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xml"/>
  <Override PartName="/xl/charts/chart8.xml" ContentType="application/vnd.openxmlformats-officedocument.drawingml.chart+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ml.chartshapes+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120" yWindow="120" windowWidth="12390" windowHeight="7920" tabRatio="874"/>
  </bookViews>
  <sheets>
    <sheet name="readme" sheetId="4" r:id="rId1"/>
    <sheet name="Basin_Boundary" sheetId="30" r:id="rId2"/>
    <sheet name="change_summary_2011_2015" sheetId="75" r:id="rId3"/>
    <sheet name="by_cnty_allpol" sheetId="21" r:id="rId4"/>
    <sheet name="by_src_allpol" sheetId="11" r:id="rId5"/>
    <sheet name="VOC-basin-pie" sheetId="15" r:id="rId6"/>
    <sheet name="NOx-basin-pie" sheetId="16" r:id="rId7"/>
    <sheet name="VOC-bar-categ-welltype" sheetId="68" r:id="rId8"/>
    <sheet name="NOx-bar-categ-welltype" sheetId="61" r:id="rId9"/>
    <sheet name="VOC_Tribal_BLM_Pvt_FS" sheetId="69" r:id="rId10"/>
    <sheet name="NOx_Tribal_BLM_Pvt_FS" sheetId="70" r:id="rId11"/>
    <sheet name="VOC-bar-cnty-categ" sheetId="66" r:id="rId12"/>
    <sheet name="NOX-bar-cnty-categ" sheetId="67" r:id="rId13"/>
    <sheet name="NOx_VOC_Contr_by_Source" sheetId="76" r:id="rId14"/>
    <sheet name="VOC_cnty_welltype_tbl" sheetId="60" r:id="rId15"/>
    <sheet name="NOx_cnty_welltype_tbl" sheetId="58" r:id="rId16"/>
    <sheet name="VOC_cnty_tbl" sheetId="56" r:id="rId17"/>
    <sheet name="NOx_cnty_tbl" sheetId="23" r:id="rId18"/>
    <sheet name="VOC_bar_chart_data" sheetId="49" r:id="rId19"/>
    <sheet name="NOx_bar_chart_data" sheetId="17" r:id="rId20"/>
    <sheet name="all_src_inventory" sheetId="10" r:id="rId21"/>
    <sheet name="MT_Permitted Sources" sheetId="45" r:id="rId22"/>
    <sheet name="Survey-based_src_summary" sheetId="1" r:id="rId23"/>
    <sheet name="Control" sheetId="74" r:id="rId24"/>
    <sheet name="growth" sheetId="73" r:id="rId25"/>
    <sheet name="SCC_xref" sheetId="2" r:id="rId26"/>
    <sheet name="fips_xref" sheetId="3" r:id="rId27"/>
  </sheets>
  <definedNames>
    <definedName name="_xlnm._FilterDatabase" localSheetId="20" hidden="1">all_src_inventory!$A$5:$K$1114</definedName>
    <definedName name="_xlnm._FilterDatabase" localSheetId="4" hidden="1">by_src_allpol!$A$27:$A$69</definedName>
    <definedName name="_xlnm._FilterDatabase" localSheetId="24" hidden="1">growth!$A$26:$X$109</definedName>
    <definedName name="_xlnm._FilterDatabase" localSheetId="21" hidden="1">'MT_Permitted Sources'!$A$5:$AR$545</definedName>
    <definedName name="_xlnm._FilterDatabase" localSheetId="19" hidden="1">NOx_bar_chart_data!$A$25:$CE$70</definedName>
    <definedName name="_xlnm._FilterDatabase" localSheetId="25" hidden="1">SCC_xref!$A$5:$H$60</definedName>
    <definedName name="_xlnm._FilterDatabase" localSheetId="22" hidden="1">'Survey-based_src_summary'!$B$5:$AQ$800</definedName>
    <definedName name="_xlnm._FilterDatabase" localSheetId="18" hidden="1">VOC_bar_chart_data!$A$25:$BN$58</definedName>
    <definedName name="SCC_list" localSheetId="2">#REF!</definedName>
    <definedName name="SCC_list" localSheetId="23">#REF!</definedName>
    <definedName name="SCC_list" localSheetId="24">#REF!</definedName>
    <definedName name="SCC_list" localSheetId="21">#REF!</definedName>
    <definedName name="SCC_list" localSheetId="15">#REF!</definedName>
    <definedName name="SCC_list" localSheetId="18">#REF!</definedName>
    <definedName name="SCC_list" localSheetId="16">#REF!</definedName>
    <definedName name="SCC_list" localSheetId="14">#REF!</definedName>
    <definedName name="SCC_list">#REF!</definedName>
  </definedNames>
  <calcPr calcId="145621"/>
  <pivotCaches>
    <pivotCache cacheId="0" r:id="rId28"/>
    <pivotCache cacheId="1" r:id="rId29"/>
    <pivotCache cacheId="2" r:id="rId30"/>
  </pivotCaches>
</workbook>
</file>

<file path=xl/calcChain.xml><?xml version="1.0" encoding="utf-8"?>
<calcChain xmlns="http://schemas.openxmlformats.org/spreadsheetml/2006/main">
  <c r="U57" i="60" l="1"/>
  <c r="T57" i="60"/>
  <c r="A13" i="74" l="1"/>
  <c r="A8" i="2" l="1"/>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7" i="2"/>
  <c r="A28" i="73"/>
  <c r="A29" i="73"/>
  <c r="A30" i="73"/>
  <c r="A31" i="73"/>
  <c r="A32" i="73"/>
  <c r="A33" i="73"/>
  <c r="A34" i="73"/>
  <c r="A35" i="73"/>
  <c r="A36" i="73"/>
  <c r="A37" i="73"/>
  <c r="A38" i="73"/>
  <c r="A39" i="73"/>
  <c r="A40" i="73"/>
  <c r="A41" i="73"/>
  <c r="A42" i="73"/>
  <c r="A43" i="73"/>
  <c r="A44" i="73"/>
  <c r="A45" i="73"/>
  <c r="A46" i="73"/>
  <c r="A47" i="73"/>
  <c r="A48" i="73"/>
  <c r="A49" i="73"/>
  <c r="A50" i="73"/>
  <c r="A51" i="73"/>
  <c r="A52" i="73"/>
  <c r="A53" i="73"/>
  <c r="A54" i="73"/>
  <c r="A55" i="73"/>
  <c r="A56" i="73"/>
  <c r="A57" i="73"/>
  <c r="A58" i="73"/>
  <c r="A59" i="73"/>
  <c r="A60" i="73"/>
  <c r="A61" i="73"/>
  <c r="A62" i="73"/>
  <c r="A63" i="73"/>
  <c r="A64" i="73"/>
  <c r="A65" i="73"/>
  <c r="A66" i="73"/>
  <c r="A67" i="73"/>
  <c r="A68" i="73"/>
  <c r="A69" i="73"/>
  <c r="A70" i="73"/>
  <c r="A71" i="73"/>
  <c r="A72" i="73"/>
  <c r="A73" i="73"/>
  <c r="A74" i="73"/>
  <c r="A75" i="73"/>
  <c r="A76" i="73"/>
  <c r="A77" i="73"/>
  <c r="A78" i="73"/>
  <c r="A79" i="73"/>
  <c r="A80" i="73"/>
  <c r="A81" i="73"/>
  <c r="A82" i="73"/>
  <c r="A83" i="73"/>
  <c r="A84" i="73"/>
  <c r="A85" i="73"/>
  <c r="A86" i="73"/>
  <c r="A87" i="73"/>
  <c r="A88" i="73"/>
  <c r="A89" i="73"/>
  <c r="A90" i="73"/>
  <c r="A91" i="73"/>
  <c r="A92" i="73"/>
  <c r="A93" i="73"/>
  <c r="A94" i="73"/>
  <c r="A95" i="73"/>
  <c r="A96" i="73"/>
  <c r="A97" i="73"/>
  <c r="A98" i="73"/>
  <c r="A99" i="73"/>
  <c r="A100" i="73"/>
  <c r="A101" i="73"/>
  <c r="A102" i="73"/>
  <c r="A103" i="73"/>
  <c r="A104" i="73"/>
  <c r="A105" i="73"/>
  <c r="A106" i="73"/>
  <c r="A107" i="73"/>
  <c r="A108" i="73"/>
  <c r="A109" i="73"/>
  <c r="H59" i="2"/>
  <c r="B32" i="2"/>
  <c r="H31" i="2"/>
  <c r="B7" i="2"/>
  <c r="B8" i="2" s="1"/>
  <c r="B9" i="2" l="1"/>
  <c r="B33" i="2"/>
  <c r="B34" i="2" l="1"/>
  <c r="B10" i="2"/>
  <c r="AE96" i="75"/>
  <c r="AE94" i="75"/>
  <c r="AE95" i="75"/>
  <c r="AE93" i="75"/>
  <c r="AE92" i="75"/>
  <c r="AE91" i="75"/>
  <c r="AE90" i="75"/>
  <c r="AE89" i="75"/>
  <c r="AE88" i="75"/>
  <c r="AE87" i="75"/>
  <c r="AE86" i="75"/>
  <c r="AE85" i="75"/>
  <c r="AE84" i="75"/>
  <c r="AE83" i="75"/>
  <c r="AE82" i="75"/>
  <c r="AE81" i="75"/>
  <c r="AE80" i="75"/>
  <c r="AE79" i="75"/>
  <c r="AE78" i="75"/>
  <c r="AE77" i="75"/>
  <c r="AE76" i="75"/>
  <c r="AE75" i="75"/>
  <c r="AE74" i="75"/>
  <c r="AE73" i="75"/>
  <c r="AE72" i="75"/>
  <c r="AE71" i="75"/>
  <c r="AE70" i="75"/>
  <c r="AE69" i="75"/>
  <c r="AE112" i="75"/>
  <c r="AE113" i="75"/>
  <c r="AE114" i="75"/>
  <c r="AE115" i="75"/>
  <c r="AE116" i="75"/>
  <c r="AE117" i="75"/>
  <c r="AE118" i="75"/>
  <c r="AE119" i="75"/>
  <c r="AE120" i="75"/>
  <c r="AE121" i="75"/>
  <c r="AE122" i="75"/>
  <c r="AE123" i="75"/>
  <c r="AE124" i="75"/>
  <c r="AE125" i="75"/>
  <c r="AE126" i="75"/>
  <c r="AE127" i="75"/>
  <c r="AE128" i="75"/>
  <c r="AE129" i="75"/>
  <c r="AE130" i="75"/>
  <c r="AE131" i="75"/>
  <c r="AE132" i="75"/>
  <c r="AE133" i="75"/>
  <c r="AE134" i="75"/>
  <c r="AE135" i="75"/>
  <c r="AE111" i="75"/>
  <c r="B11" i="2" l="1"/>
  <c r="B35" i="2"/>
  <c r="A114" i="75"/>
  <c r="A115" i="75"/>
  <c r="A116" i="75"/>
  <c r="A117" i="75"/>
  <c r="A118" i="75"/>
  <c r="A119" i="75"/>
  <c r="A120" i="75"/>
  <c r="A121" i="75"/>
  <c r="A122" i="75"/>
  <c r="A123" i="75"/>
  <c r="A124" i="75"/>
  <c r="A125" i="75"/>
  <c r="A126" i="75"/>
  <c r="A127" i="75"/>
  <c r="A128" i="75"/>
  <c r="A129" i="75"/>
  <c r="A130" i="75"/>
  <c r="A131" i="75"/>
  <c r="A132" i="75"/>
  <c r="A133" i="75"/>
  <c r="A134" i="75"/>
  <c r="A135" i="75"/>
  <c r="A136" i="75"/>
  <c r="A137" i="75"/>
  <c r="A113" i="75"/>
  <c r="A72" i="75"/>
  <c r="A73" i="75"/>
  <c r="A74" i="75"/>
  <c r="A75" i="75"/>
  <c r="A76" i="75"/>
  <c r="A77" i="75"/>
  <c r="A78" i="75"/>
  <c r="A79" i="75"/>
  <c r="A80" i="75"/>
  <c r="A81" i="75"/>
  <c r="A82" i="75"/>
  <c r="A83" i="75"/>
  <c r="A84" i="75"/>
  <c r="A85" i="75"/>
  <c r="A86" i="75"/>
  <c r="A87" i="75"/>
  <c r="A88" i="75"/>
  <c r="A89" i="75"/>
  <c r="A90" i="75"/>
  <c r="A91" i="75"/>
  <c r="A92" i="75"/>
  <c r="A93" i="75"/>
  <c r="A94" i="75"/>
  <c r="A95" i="75"/>
  <c r="A96" i="75"/>
  <c r="A97" i="75"/>
  <c r="A98" i="75"/>
  <c r="A71" i="75"/>
  <c r="A14" i="74"/>
  <c r="B12" i="2" l="1"/>
  <c r="B36" i="2"/>
  <c r="K99" i="75"/>
  <c r="J99" i="75"/>
  <c r="I99" i="75"/>
  <c r="H99" i="75"/>
  <c r="G99" i="75"/>
  <c r="F99" i="75"/>
  <c r="E99" i="75"/>
  <c r="D99" i="75"/>
  <c r="C99" i="75"/>
  <c r="B99" i="75"/>
  <c r="A62" i="75"/>
  <c r="A61" i="75"/>
  <c r="A60" i="75"/>
  <c r="A59" i="75"/>
  <c r="A58" i="75"/>
  <c r="A57" i="75"/>
  <c r="A56" i="75"/>
  <c r="A55" i="75"/>
  <c r="A54" i="75"/>
  <c r="A53" i="75"/>
  <c r="A52" i="75"/>
  <c r="A51" i="75"/>
  <c r="A50" i="75"/>
  <c r="A49" i="75"/>
  <c r="A48" i="75"/>
  <c r="A47" i="75"/>
  <c r="A46" i="75"/>
  <c r="A45" i="75"/>
  <c r="A44" i="75"/>
  <c r="B37" i="2" l="1"/>
  <c r="B13" i="2"/>
  <c r="N99" i="75"/>
  <c r="R99" i="75"/>
  <c r="W99" i="75"/>
  <c r="O99" i="75"/>
  <c r="V99" i="75"/>
  <c r="S99" i="75"/>
  <c r="P99" i="75"/>
  <c r="T99" i="75"/>
  <c r="Q99" i="75"/>
  <c r="U99" i="75"/>
  <c r="B14" i="2" l="1"/>
  <c r="B38" i="2"/>
  <c r="B15" i="2" l="1"/>
  <c r="B39" i="2"/>
  <c r="AF1352" i="73"/>
  <c r="AF1353" i="73" s="1"/>
  <c r="AF1354" i="73" s="1"/>
  <c r="AF1355" i="73" s="1"/>
  <c r="AF1356" i="73" s="1"/>
  <c r="AF1357" i="73" s="1"/>
  <c r="AF1358" i="73" s="1"/>
  <c r="AF1359" i="73" s="1"/>
  <c r="AF1360" i="73" s="1"/>
  <c r="AF1361" i="73" s="1"/>
  <c r="AF1362" i="73" s="1"/>
  <c r="AF1363" i="73" s="1"/>
  <c r="AF1364" i="73" s="1"/>
  <c r="AF1365" i="73" s="1"/>
  <c r="AF1366" i="73" s="1"/>
  <c r="AF1367" i="73" s="1"/>
  <c r="AF1368" i="73" s="1"/>
  <c r="AF1369" i="73" s="1"/>
  <c r="AF1370" i="73" s="1"/>
  <c r="AF1371" i="73" s="1"/>
  <c r="AF1372" i="73" s="1"/>
  <c r="AF1373" i="73" s="1"/>
  <c r="AF1374" i="73" s="1"/>
  <c r="AF1375" i="73" s="1"/>
  <c r="AF1376" i="73" s="1"/>
  <c r="AF1377" i="73" s="1"/>
  <c r="AF1378" i="73" s="1"/>
  <c r="AF1379" i="73" s="1"/>
  <c r="AF1380" i="73" s="1"/>
  <c r="AF1381" i="73" s="1"/>
  <c r="AF1382" i="73" s="1"/>
  <c r="AF1383" i="73" s="1"/>
  <c r="AF1384" i="73" s="1"/>
  <c r="AF1385" i="73" s="1"/>
  <c r="AF1386" i="73" s="1"/>
  <c r="AF1387" i="73" s="1"/>
  <c r="AF1388" i="73" s="1"/>
  <c r="AF1389" i="73" s="1"/>
  <c r="AF1390" i="73" s="1"/>
  <c r="AF1391" i="73" s="1"/>
  <c r="AF1392" i="73" s="1"/>
  <c r="AF1393" i="73" s="1"/>
  <c r="AF1394" i="73" s="1"/>
  <c r="AF1395" i="73" s="1"/>
  <c r="AF1396" i="73" s="1"/>
  <c r="AF1397" i="73" s="1"/>
  <c r="AF1398" i="73" s="1"/>
  <c r="AF1399" i="73" s="1"/>
  <c r="AF1400" i="73" s="1"/>
  <c r="AF1401" i="73" s="1"/>
  <c r="AF1402" i="73" s="1"/>
  <c r="AF1403" i="73" s="1"/>
  <c r="AF1404" i="73" s="1"/>
  <c r="AF1405" i="73" s="1"/>
  <c r="AF1406" i="73" s="1"/>
  <c r="AF1407" i="73" s="1"/>
  <c r="AF1408" i="73" s="1"/>
  <c r="AF1409" i="73" s="1"/>
  <c r="AF1410" i="73" s="1"/>
  <c r="AF1411" i="73" s="1"/>
  <c r="AF1412" i="73" s="1"/>
  <c r="AF1413" i="73" s="1"/>
  <c r="AF1414" i="73" s="1"/>
  <c r="AF1415" i="73" s="1"/>
  <c r="AF1416" i="73" s="1"/>
  <c r="AF1417" i="73" s="1"/>
  <c r="AF1418" i="73" s="1"/>
  <c r="AF1419" i="73" s="1"/>
  <c r="AF1420" i="73" s="1"/>
  <c r="AF1421" i="73" s="1"/>
  <c r="AF1422" i="73" s="1"/>
  <c r="AF1423" i="73" s="1"/>
  <c r="AF1424" i="73" s="1"/>
  <c r="AF1425" i="73" s="1"/>
  <c r="AF1426" i="73" s="1"/>
  <c r="AF1427" i="73" s="1"/>
  <c r="AF1428" i="73" s="1"/>
  <c r="AF1429" i="73" s="1"/>
  <c r="AF1430" i="73" s="1"/>
  <c r="AF1431" i="73" s="1"/>
  <c r="AF1432" i="73" s="1"/>
  <c r="AF1433" i="73" s="1"/>
  <c r="AF1434" i="73" s="1"/>
  <c r="AF1435" i="73" s="1"/>
  <c r="AF1351" i="73"/>
  <c r="AF1350" i="73"/>
  <c r="AF1349" i="73"/>
  <c r="AF1348" i="73"/>
  <c r="AF1347" i="73"/>
  <c r="AF1346" i="73"/>
  <c r="AF1345" i="73"/>
  <c r="AF1344" i="73"/>
  <c r="AF1343" i="73"/>
  <c r="AF1342" i="73"/>
  <c r="AF1341" i="73"/>
  <c r="AF1340" i="73"/>
  <c r="AF1339" i="73"/>
  <c r="AF1338" i="73"/>
  <c r="AF1337" i="73"/>
  <c r="AF1336" i="73"/>
  <c r="AF1335" i="73"/>
  <c r="AF1334" i="73"/>
  <c r="AF1333" i="73"/>
  <c r="AF1332" i="73"/>
  <c r="AF1331" i="73"/>
  <c r="AF1330" i="73"/>
  <c r="AF1329" i="73"/>
  <c r="AF1328" i="73"/>
  <c r="AF1327" i="73"/>
  <c r="AF1326" i="73"/>
  <c r="AF1325" i="73"/>
  <c r="AF1324" i="73"/>
  <c r="AF1323" i="73"/>
  <c r="AF1322" i="73"/>
  <c r="AF1321" i="73"/>
  <c r="AF1320" i="73"/>
  <c r="AF1319" i="73"/>
  <c r="AF1318" i="73"/>
  <c r="AF1317" i="73"/>
  <c r="AF1316" i="73"/>
  <c r="AF1315" i="73"/>
  <c r="AF1314" i="73"/>
  <c r="AF1313" i="73"/>
  <c r="AF1312" i="73"/>
  <c r="AF1311" i="73"/>
  <c r="AF1310" i="73"/>
  <c r="AF1309" i="73"/>
  <c r="AF1308" i="73"/>
  <c r="AF1307" i="73"/>
  <c r="AF1306" i="73"/>
  <c r="AF1305" i="73"/>
  <c r="AF1304" i="73"/>
  <c r="AF1303" i="73"/>
  <c r="AF1302" i="73"/>
  <c r="AF1301" i="73"/>
  <c r="AF1300" i="73"/>
  <c r="AF1299" i="73"/>
  <c r="AF1298" i="73"/>
  <c r="AF1297" i="73"/>
  <c r="AF1296" i="73"/>
  <c r="AF1295" i="73"/>
  <c r="AF1294" i="73"/>
  <c r="AF1293" i="73"/>
  <c r="AF1292" i="73"/>
  <c r="AF1291" i="73"/>
  <c r="AF1290" i="73"/>
  <c r="AF1289" i="73"/>
  <c r="AF1288" i="73"/>
  <c r="AF1287" i="73"/>
  <c r="AF1286" i="73"/>
  <c r="AF1285" i="73"/>
  <c r="AF1284" i="73"/>
  <c r="AF1283" i="73"/>
  <c r="AF1282" i="73"/>
  <c r="AF1281" i="73"/>
  <c r="AF1280" i="73"/>
  <c r="AF1279" i="73"/>
  <c r="AF1278" i="73"/>
  <c r="AF1277" i="73"/>
  <c r="AF1276" i="73"/>
  <c r="AF1275" i="73"/>
  <c r="AF1274" i="73"/>
  <c r="AF1273" i="73"/>
  <c r="AF1272" i="73"/>
  <c r="AF1271" i="73"/>
  <c r="AF1270" i="73"/>
  <c r="AF1269" i="73"/>
  <c r="AF1268" i="73"/>
  <c r="AF1267" i="73"/>
  <c r="AF1266" i="73"/>
  <c r="AF1265" i="73"/>
  <c r="AF1264" i="73"/>
  <c r="AF1263" i="73"/>
  <c r="AF1262" i="73"/>
  <c r="AF1261" i="73"/>
  <c r="AF1260" i="73"/>
  <c r="AF1259" i="73"/>
  <c r="AF1258" i="73"/>
  <c r="AF1257" i="73"/>
  <c r="AF1256" i="73"/>
  <c r="AF1255" i="73"/>
  <c r="AF1254" i="73"/>
  <c r="AF1253" i="73"/>
  <c r="AF1252" i="73"/>
  <c r="AF1251" i="73"/>
  <c r="AF1250" i="73"/>
  <c r="AF1249" i="73"/>
  <c r="AF1248" i="73"/>
  <c r="AF1247" i="73"/>
  <c r="AF1246" i="73"/>
  <c r="AF1245" i="73"/>
  <c r="AF1244" i="73"/>
  <c r="AF1243" i="73"/>
  <c r="AF1242" i="73"/>
  <c r="AF1241" i="73"/>
  <c r="AF1240" i="73"/>
  <c r="AF1239" i="73"/>
  <c r="AF1238" i="73"/>
  <c r="AF1237" i="73"/>
  <c r="AF1236" i="73"/>
  <c r="AF1235" i="73"/>
  <c r="AF1234" i="73"/>
  <c r="AF1233" i="73"/>
  <c r="AF1232" i="73"/>
  <c r="AF1231" i="73"/>
  <c r="AF1230" i="73"/>
  <c r="AF1229" i="73"/>
  <c r="AF1228" i="73"/>
  <c r="AF1227" i="73"/>
  <c r="AF1226" i="73"/>
  <c r="AF1225" i="73"/>
  <c r="AF1224" i="73"/>
  <c r="AF1223" i="73"/>
  <c r="AF1222" i="73"/>
  <c r="AF1221" i="73"/>
  <c r="AF1220" i="73"/>
  <c r="AF1219" i="73"/>
  <c r="AF1218" i="73"/>
  <c r="AF1217" i="73"/>
  <c r="AF1216" i="73"/>
  <c r="AF1215" i="73"/>
  <c r="AF1214" i="73"/>
  <c r="AF1213" i="73"/>
  <c r="AF1212" i="73"/>
  <c r="AF1211" i="73"/>
  <c r="AF1210" i="73"/>
  <c r="AF1209" i="73"/>
  <c r="AF1208" i="73"/>
  <c r="AF1207" i="73"/>
  <c r="AF1206" i="73"/>
  <c r="AF1205" i="73"/>
  <c r="AF1204" i="73"/>
  <c r="AF1203" i="73"/>
  <c r="AF1202" i="73"/>
  <c r="AF1201" i="73"/>
  <c r="AF1200" i="73"/>
  <c r="AF1199" i="73"/>
  <c r="AF1198" i="73"/>
  <c r="AF1197" i="73"/>
  <c r="AF1196" i="73"/>
  <c r="AF1195" i="73"/>
  <c r="AF1194" i="73"/>
  <c r="AF1193" i="73"/>
  <c r="AF1192" i="73"/>
  <c r="AF1191" i="73"/>
  <c r="AF1190" i="73"/>
  <c r="AF1189" i="73"/>
  <c r="AF1188" i="73"/>
  <c r="AF1187" i="73"/>
  <c r="AF1186" i="73"/>
  <c r="AF1185" i="73"/>
  <c r="AF1184" i="73"/>
  <c r="AF1183" i="73"/>
  <c r="AF1182" i="73"/>
  <c r="AF1181" i="73"/>
  <c r="AF1180" i="73"/>
  <c r="AF1179" i="73"/>
  <c r="AF1178" i="73"/>
  <c r="AF1177" i="73"/>
  <c r="AF1176" i="73"/>
  <c r="AF1175" i="73"/>
  <c r="AF1174" i="73"/>
  <c r="AF1173" i="73"/>
  <c r="AF1172" i="73"/>
  <c r="AF1171" i="73"/>
  <c r="AF1170" i="73"/>
  <c r="AF1169" i="73"/>
  <c r="AF1168" i="73"/>
  <c r="AF1167" i="73"/>
  <c r="AF1166" i="73"/>
  <c r="AF1165" i="73"/>
  <c r="AF1164" i="73"/>
  <c r="AF1163" i="73"/>
  <c r="AF1162" i="73"/>
  <c r="AF1161" i="73"/>
  <c r="AF1160" i="73"/>
  <c r="AF1159" i="73"/>
  <c r="AF1158" i="73"/>
  <c r="AF1157" i="73"/>
  <c r="AF1156" i="73"/>
  <c r="AF1155" i="73"/>
  <c r="AF1154" i="73"/>
  <c r="AF1153" i="73"/>
  <c r="AF1152" i="73"/>
  <c r="AF1151" i="73"/>
  <c r="AF1150" i="73"/>
  <c r="AF1149" i="73"/>
  <c r="AF1148" i="73"/>
  <c r="AF1147" i="73"/>
  <c r="AF1146" i="73"/>
  <c r="AF1145" i="73"/>
  <c r="AF1144" i="73"/>
  <c r="AF1143" i="73"/>
  <c r="AF1142" i="73"/>
  <c r="AF1141" i="73"/>
  <c r="AF1140" i="73"/>
  <c r="AF1139" i="73"/>
  <c r="AF1138" i="73"/>
  <c r="AF1137" i="73"/>
  <c r="AF1136" i="73"/>
  <c r="AF1135" i="73"/>
  <c r="AF1134" i="73"/>
  <c r="AF1133" i="73"/>
  <c r="AF1132" i="73"/>
  <c r="AF1131" i="73"/>
  <c r="AF1130" i="73"/>
  <c r="AF1129" i="73"/>
  <c r="AF1128" i="73"/>
  <c r="AF1127" i="73"/>
  <c r="AF1126" i="73"/>
  <c r="AF1125" i="73"/>
  <c r="AF1124" i="73"/>
  <c r="AF1123" i="73"/>
  <c r="AF1122" i="73"/>
  <c r="AF1121" i="73"/>
  <c r="AF1120" i="73"/>
  <c r="AF1119" i="73"/>
  <c r="AF1118" i="73"/>
  <c r="AF1117" i="73"/>
  <c r="AF1116" i="73"/>
  <c r="AF1115" i="73"/>
  <c r="AF1114" i="73"/>
  <c r="AF1113" i="73"/>
  <c r="AE1113" i="73"/>
  <c r="AE1114" i="73" s="1"/>
  <c r="AE1115" i="73" s="1"/>
  <c r="AE1116" i="73" s="1"/>
  <c r="AE1117" i="73" s="1"/>
  <c r="AE1118" i="73" s="1"/>
  <c r="AE1119" i="73" s="1"/>
  <c r="AE1120" i="73" s="1"/>
  <c r="AE1121" i="73" s="1"/>
  <c r="AE1122" i="73" s="1"/>
  <c r="AE1123" i="73" s="1"/>
  <c r="AE1124" i="73" s="1"/>
  <c r="AE1125" i="73" s="1"/>
  <c r="AE1126" i="73" s="1"/>
  <c r="AE1127" i="73" s="1"/>
  <c r="AE1128" i="73" s="1"/>
  <c r="AE1129" i="73" s="1"/>
  <c r="AE1130" i="73" s="1"/>
  <c r="AE1131" i="73" s="1"/>
  <c r="AE1132" i="73" s="1"/>
  <c r="AE1133" i="73" s="1"/>
  <c r="AE1134" i="73" s="1"/>
  <c r="AE1135" i="73" s="1"/>
  <c r="AE1136" i="73" s="1"/>
  <c r="AE1137" i="73" s="1"/>
  <c r="AE1138" i="73" s="1"/>
  <c r="AE1139" i="73" s="1"/>
  <c r="AE1140" i="73" s="1"/>
  <c r="AE1141" i="73" s="1"/>
  <c r="AE1142" i="73" s="1"/>
  <c r="AE1143" i="73" s="1"/>
  <c r="AE1144" i="73" s="1"/>
  <c r="AE1145" i="73" s="1"/>
  <c r="AE1146" i="73" s="1"/>
  <c r="AE1147" i="73" s="1"/>
  <c r="AE1148" i="73" s="1"/>
  <c r="AE1149" i="73" s="1"/>
  <c r="AE1150" i="73" s="1"/>
  <c r="AE1151" i="73" s="1"/>
  <c r="AE1152" i="73" s="1"/>
  <c r="AE1153" i="73" s="1"/>
  <c r="AE1154" i="73" s="1"/>
  <c r="AE1155" i="73" s="1"/>
  <c r="AE1156" i="73" s="1"/>
  <c r="AE1157" i="73" s="1"/>
  <c r="AE1158" i="73" s="1"/>
  <c r="AE1159" i="73" s="1"/>
  <c r="AE1160" i="73" s="1"/>
  <c r="AE1161" i="73" s="1"/>
  <c r="AE1162" i="73" s="1"/>
  <c r="AE1163" i="73" s="1"/>
  <c r="AE1164" i="73" s="1"/>
  <c r="AE1165" i="73" s="1"/>
  <c r="AE1166" i="73" s="1"/>
  <c r="AE1167" i="73" s="1"/>
  <c r="AE1168" i="73" s="1"/>
  <c r="AE1169" i="73" s="1"/>
  <c r="AE1170" i="73" s="1"/>
  <c r="AE1171" i="73" s="1"/>
  <c r="AE1172" i="73" s="1"/>
  <c r="AE1173" i="73" s="1"/>
  <c r="AE1174" i="73" s="1"/>
  <c r="AE1175" i="73" s="1"/>
  <c r="AE1176" i="73" s="1"/>
  <c r="AE1177" i="73" s="1"/>
  <c r="AE1178" i="73" s="1"/>
  <c r="AE1179" i="73" s="1"/>
  <c r="AE1180" i="73" s="1"/>
  <c r="AE1181" i="73" s="1"/>
  <c r="AE1182" i="73" s="1"/>
  <c r="AE1183" i="73" s="1"/>
  <c r="AE1184" i="73" s="1"/>
  <c r="AE1185" i="73" s="1"/>
  <c r="AE1186" i="73" s="1"/>
  <c r="AE1187" i="73" s="1"/>
  <c r="AE1188" i="73" s="1"/>
  <c r="AE1189" i="73" s="1"/>
  <c r="AE1190" i="73" s="1"/>
  <c r="AE1191" i="73" s="1"/>
  <c r="AE1192" i="73" s="1"/>
  <c r="AE1193" i="73" s="1"/>
  <c r="AE1194" i="73" s="1"/>
  <c r="AE1195" i="73" s="1"/>
  <c r="AE1196" i="73" s="1"/>
  <c r="AE1197" i="73" s="1"/>
  <c r="AE1198" i="73" s="1"/>
  <c r="AE1199" i="73" s="1"/>
  <c r="AE1200" i="73" s="1"/>
  <c r="AE1201" i="73" s="1"/>
  <c r="AE1202" i="73" s="1"/>
  <c r="AE1203" i="73" s="1"/>
  <c r="AE1204" i="73" s="1"/>
  <c r="AE1205" i="73" s="1"/>
  <c r="AE1206" i="73" s="1"/>
  <c r="AE1207" i="73" s="1"/>
  <c r="AE1208" i="73" s="1"/>
  <c r="AE1209" i="73" s="1"/>
  <c r="AE1210" i="73" s="1"/>
  <c r="AE1211" i="73" s="1"/>
  <c r="AE1212" i="73" s="1"/>
  <c r="AE1213" i="73" s="1"/>
  <c r="AE1214" i="73" s="1"/>
  <c r="AE1215" i="73" s="1"/>
  <c r="AE1216" i="73" s="1"/>
  <c r="AE1217" i="73" s="1"/>
  <c r="AE1218" i="73" s="1"/>
  <c r="AE1219" i="73" s="1"/>
  <c r="AE1220" i="73" s="1"/>
  <c r="AE1221" i="73" s="1"/>
  <c r="AE1222" i="73" s="1"/>
  <c r="AE1223" i="73" s="1"/>
  <c r="AE1224" i="73" s="1"/>
  <c r="AE1225" i="73" s="1"/>
  <c r="AE1226" i="73" s="1"/>
  <c r="AE1227" i="73" s="1"/>
  <c r="AE1228" i="73" s="1"/>
  <c r="AE1229" i="73" s="1"/>
  <c r="AE1230" i="73" s="1"/>
  <c r="AE1231" i="73" s="1"/>
  <c r="AE1232" i="73" s="1"/>
  <c r="AE1233" i="73" s="1"/>
  <c r="AE1234" i="73" s="1"/>
  <c r="AE1235" i="73" s="1"/>
  <c r="AE1236" i="73" s="1"/>
  <c r="AE1237" i="73" s="1"/>
  <c r="AE1238" i="73" s="1"/>
  <c r="AE1239" i="73" s="1"/>
  <c r="AE1240" i="73" s="1"/>
  <c r="AE1241" i="73" s="1"/>
  <c r="AE1242" i="73" s="1"/>
  <c r="AE1243" i="73" s="1"/>
  <c r="AE1244" i="73" s="1"/>
  <c r="AE1245" i="73" s="1"/>
  <c r="AE1246" i="73" s="1"/>
  <c r="AE1247" i="73" s="1"/>
  <c r="AE1248" i="73" s="1"/>
  <c r="AE1249" i="73" s="1"/>
  <c r="AE1250" i="73" s="1"/>
  <c r="AE1251" i="73" s="1"/>
  <c r="AE1252" i="73" s="1"/>
  <c r="AE1253" i="73" s="1"/>
  <c r="AE1254" i="73" s="1"/>
  <c r="AE1255" i="73" s="1"/>
  <c r="AE1256" i="73" s="1"/>
  <c r="AE1257" i="73" s="1"/>
  <c r="AE1258" i="73" s="1"/>
  <c r="AE1259" i="73" s="1"/>
  <c r="AE1260" i="73" s="1"/>
  <c r="AE1261" i="73" s="1"/>
  <c r="AE1262" i="73" s="1"/>
  <c r="AE1263" i="73" s="1"/>
  <c r="AE1264" i="73" s="1"/>
  <c r="AE1265" i="73" s="1"/>
  <c r="AE1266" i="73" s="1"/>
  <c r="AE1267" i="73" s="1"/>
  <c r="AE1268" i="73" s="1"/>
  <c r="AE1269" i="73" s="1"/>
  <c r="AE1270" i="73" s="1"/>
  <c r="AE1271" i="73" s="1"/>
  <c r="AE1272" i="73" s="1"/>
  <c r="AE1273" i="73" s="1"/>
  <c r="AE1274" i="73" s="1"/>
  <c r="AE1275" i="73" s="1"/>
  <c r="AE1276" i="73" s="1"/>
  <c r="AE1277" i="73" s="1"/>
  <c r="AE1278" i="73" s="1"/>
  <c r="AE1279" i="73" s="1"/>
  <c r="AE1280" i="73" s="1"/>
  <c r="AE1281" i="73" s="1"/>
  <c r="AE1282" i="73" s="1"/>
  <c r="AE1283" i="73" s="1"/>
  <c r="AE1284" i="73" s="1"/>
  <c r="AE1285" i="73" s="1"/>
  <c r="AE1286" i="73" s="1"/>
  <c r="AE1287" i="73" s="1"/>
  <c r="AE1288" i="73" s="1"/>
  <c r="AE1289" i="73" s="1"/>
  <c r="AE1290" i="73" s="1"/>
  <c r="AE1291" i="73" s="1"/>
  <c r="AE1292" i="73" s="1"/>
  <c r="AE1293" i="73" s="1"/>
  <c r="AE1294" i="73" s="1"/>
  <c r="AE1295" i="73" s="1"/>
  <c r="AE1296" i="73" s="1"/>
  <c r="AE1297" i="73" s="1"/>
  <c r="AE1298" i="73" s="1"/>
  <c r="AE1299" i="73" s="1"/>
  <c r="AE1300" i="73" s="1"/>
  <c r="AE1301" i="73" s="1"/>
  <c r="AE1302" i="73" s="1"/>
  <c r="AE1303" i="73" s="1"/>
  <c r="AE1304" i="73" s="1"/>
  <c r="AE1305" i="73" s="1"/>
  <c r="AE1306" i="73" s="1"/>
  <c r="AE1307" i="73" s="1"/>
  <c r="AE1308" i="73" s="1"/>
  <c r="AE1309" i="73" s="1"/>
  <c r="AE1310" i="73" s="1"/>
  <c r="AE1311" i="73" s="1"/>
  <c r="AE1312" i="73" s="1"/>
  <c r="AE1313" i="73" s="1"/>
  <c r="AE1314" i="73" s="1"/>
  <c r="AE1315" i="73" s="1"/>
  <c r="AE1316" i="73" s="1"/>
  <c r="AE1317" i="73" s="1"/>
  <c r="AE1318" i="73" s="1"/>
  <c r="AE1319" i="73" s="1"/>
  <c r="AE1320" i="73" s="1"/>
  <c r="AE1321" i="73" s="1"/>
  <c r="AE1322" i="73" s="1"/>
  <c r="AE1323" i="73" s="1"/>
  <c r="AE1324" i="73" s="1"/>
  <c r="AE1325" i="73" s="1"/>
  <c r="AE1326" i="73" s="1"/>
  <c r="AE1327" i="73" s="1"/>
  <c r="AE1328" i="73" s="1"/>
  <c r="AE1329" i="73" s="1"/>
  <c r="AE1330" i="73" s="1"/>
  <c r="AE1331" i="73" s="1"/>
  <c r="AE1332" i="73" s="1"/>
  <c r="AE1333" i="73" s="1"/>
  <c r="AE1334" i="73" s="1"/>
  <c r="AE1335" i="73" s="1"/>
  <c r="AE1336" i="73" s="1"/>
  <c r="AE1337" i="73" s="1"/>
  <c r="AE1338" i="73" s="1"/>
  <c r="AE1339" i="73" s="1"/>
  <c r="AE1340" i="73" s="1"/>
  <c r="AE1341" i="73" s="1"/>
  <c r="AE1342" i="73" s="1"/>
  <c r="AE1343" i="73" s="1"/>
  <c r="AE1344" i="73" s="1"/>
  <c r="AE1345" i="73" s="1"/>
  <c r="AE1346" i="73" s="1"/>
  <c r="AE1347" i="73" s="1"/>
  <c r="AE1348" i="73" s="1"/>
  <c r="AE1349" i="73" s="1"/>
  <c r="AE1350" i="73" s="1"/>
  <c r="AE1351" i="73" s="1"/>
  <c r="AE1352" i="73" s="1"/>
  <c r="AE1353" i="73" s="1"/>
  <c r="AE1354" i="73" s="1"/>
  <c r="AE1355" i="73" s="1"/>
  <c r="AE1356" i="73" s="1"/>
  <c r="AE1357" i="73" s="1"/>
  <c r="AE1358" i="73" s="1"/>
  <c r="AE1359" i="73" s="1"/>
  <c r="AE1360" i="73" s="1"/>
  <c r="AE1361" i="73" s="1"/>
  <c r="AE1362" i="73" s="1"/>
  <c r="AE1363" i="73" s="1"/>
  <c r="AE1364" i="73" s="1"/>
  <c r="AE1365" i="73" s="1"/>
  <c r="AE1366" i="73" s="1"/>
  <c r="AE1367" i="73" s="1"/>
  <c r="AE1368" i="73" s="1"/>
  <c r="AE1369" i="73" s="1"/>
  <c r="AE1370" i="73" s="1"/>
  <c r="AE1371" i="73" s="1"/>
  <c r="AE1372" i="73" s="1"/>
  <c r="AE1373" i="73" s="1"/>
  <c r="AE1374" i="73" s="1"/>
  <c r="AE1375" i="73" s="1"/>
  <c r="AE1376" i="73" s="1"/>
  <c r="AE1377" i="73" s="1"/>
  <c r="AE1378" i="73" s="1"/>
  <c r="AE1379" i="73" s="1"/>
  <c r="AE1380" i="73" s="1"/>
  <c r="AE1381" i="73" s="1"/>
  <c r="AE1382" i="73" s="1"/>
  <c r="AE1383" i="73" s="1"/>
  <c r="AE1384" i="73" s="1"/>
  <c r="AE1385" i="73" s="1"/>
  <c r="AE1386" i="73" s="1"/>
  <c r="AE1387" i="73" s="1"/>
  <c r="AE1388" i="73" s="1"/>
  <c r="AE1389" i="73" s="1"/>
  <c r="AE1390" i="73" s="1"/>
  <c r="AE1391" i="73" s="1"/>
  <c r="AE1392" i="73" s="1"/>
  <c r="AE1393" i="73" s="1"/>
  <c r="AE1394" i="73" s="1"/>
  <c r="AE1395" i="73" s="1"/>
  <c r="AE1396" i="73" s="1"/>
  <c r="AE1397" i="73" s="1"/>
  <c r="AE1398" i="73" s="1"/>
  <c r="AE1399" i="73" s="1"/>
  <c r="AE1400" i="73" s="1"/>
  <c r="AE1401" i="73" s="1"/>
  <c r="AE1402" i="73" s="1"/>
  <c r="AE1403" i="73" s="1"/>
  <c r="AE1404" i="73" s="1"/>
  <c r="AE1405" i="73" s="1"/>
  <c r="AE1406" i="73" s="1"/>
  <c r="AE1407" i="73" s="1"/>
  <c r="AE1408" i="73" s="1"/>
  <c r="AE1409" i="73" s="1"/>
  <c r="AE1410" i="73" s="1"/>
  <c r="AE1411" i="73" s="1"/>
  <c r="AE1412" i="73" s="1"/>
  <c r="AE1413" i="73" s="1"/>
  <c r="AE1414" i="73" s="1"/>
  <c r="AE1415" i="73" s="1"/>
  <c r="AE1416" i="73" s="1"/>
  <c r="AE1417" i="73" s="1"/>
  <c r="AE1418" i="73" s="1"/>
  <c r="AE1419" i="73" s="1"/>
  <c r="AE1420" i="73" s="1"/>
  <c r="AE1421" i="73" s="1"/>
  <c r="AE1422" i="73" s="1"/>
  <c r="AE1423" i="73" s="1"/>
  <c r="AE1424" i="73" s="1"/>
  <c r="AE1425" i="73" s="1"/>
  <c r="AE1426" i="73" s="1"/>
  <c r="AE1427" i="73" s="1"/>
  <c r="AE1428" i="73" s="1"/>
  <c r="AE1429" i="73" s="1"/>
  <c r="AE1430" i="73" s="1"/>
  <c r="AE1431" i="73" s="1"/>
  <c r="AE1432" i="73" s="1"/>
  <c r="AE1433" i="73" s="1"/>
  <c r="AE1434" i="73" s="1"/>
  <c r="AE1435" i="73" s="1"/>
  <c r="AF1112" i="73"/>
  <c r="AF1111" i="73"/>
  <c r="AF1110" i="73"/>
  <c r="AF1109" i="73"/>
  <c r="AF1108" i="73"/>
  <c r="AF1107" i="73"/>
  <c r="AF1106" i="73"/>
  <c r="AF1105" i="73"/>
  <c r="AF1104" i="73"/>
  <c r="AF1103" i="73"/>
  <c r="AF1102" i="73"/>
  <c r="AF1101" i="73"/>
  <c r="AF1100" i="73"/>
  <c r="AF1099" i="73"/>
  <c r="AF1098" i="73"/>
  <c r="AF1097" i="73"/>
  <c r="AF1096" i="73"/>
  <c r="AF1095" i="73"/>
  <c r="AF1094" i="73"/>
  <c r="AF1093" i="73"/>
  <c r="AF1092" i="73"/>
  <c r="AF1091" i="73"/>
  <c r="AF1090" i="73"/>
  <c r="AF1089" i="73"/>
  <c r="AF1088" i="73"/>
  <c r="AF1087" i="73"/>
  <c r="AF1086" i="73"/>
  <c r="AF1085" i="73"/>
  <c r="AF1084" i="73"/>
  <c r="AF1083" i="73"/>
  <c r="AF1082" i="73"/>
  <c r="AF1081" i="73"/>
  <c r="AF1080" i="73"/>
  <c r="AF1079" i="73"/>
  <c r="AF1078" i="73"/>
  <c r="AF1077" i="73"/>
  <c r="AF1076" i="73"/>
  <c r="AF1075" i="73"/>
  <c r="AF1074" i="73"/>
  <c r="AF1073" i="73"/>
  <c r="AF1072" i="73"/>
  <c r="AF1071" i="73"/>
  <c r="AF1070" i="73"/>
  <c r="AF1069" i="73"/>
  <c r="AF1068" i="73"/>
  <c r="AF1067" i="73"/>
  <c r="AF1066" i="73"/>
  <c r="AF1065" i="73"/>
  <c r="AF1064" i="73"/>
  <c r="AF1063" i="73"/>
  <c r="AF1062" i="73"/>
  <c r="AF1061" i="73"/>
  <c r="AF1060" i="73"/>
  <c r="AF1059" i="73"/>
  <c r="AF1058" i="73"/>
  <c r="AF1057" i="73"/>
  <c r="AF1056" i="73"/>
  <c r="AF1055" i="73"/>
  <c r="AF1054" i="73"/>
  <c r="AF1053" i="73"/>
  <c r="AF1052" i="73"/>
  <c r="AF1051" i="73"/>
  <c r="AF1050" i="73"/>
  <c r="AF1049" i="73"/>
  <c r="AF1048" i="73"/>
  <c r="AF1047" i="73"/>
  <c r="AF1046" i="73"/>
  <c r="AF1045" i="73"/>
  <c r="AF1044" i="73"/>
  <c r="AF1043" i="73"/>
  <c r="AF1042" i="73"/>
  <c r="AF1041" i="73"/>
  <c r="AF1040" i="73"/>
  <c r="AF1039" i="73"/>
  <c r="AF1038" i="73"/>
  <c r="AF1037" i="73"/>
  <c r="AF1036" i="73"/>
  <c r="AF1035" i="73"/>
  <c r="AF1034" i="73"/>
  <c r="AF1033" i="73"/>
  <c r="AF1032" i="73"/>
  <c r="AF1031" i="73"/>
  <c r="AF1030" i="73"/>
  <c r="AF1029" i="73"/>
  <c r="AF1028" i="73"/>
  <c r="AF1027" i="73"/>
  <c r="AF1026" i="73"/>
  <c r="AF1025" i="73"/>
  <c r="AF1024" i="73"/>
  <c r="AF1023" i="73"/>
  <c r="AF1022" i="73"/>
  <c r="AF1021" i="73"/>
  <c r="AF1020" i="73"/>
  <c r="AF1019" i="73"/>
  <c r="AF1018" i="73"/>
  <c r="AF1017" i="73"/>
  <c r="AF1016" i="73"/>
  <c r="AF1015" i="73"/>
  <c r="AF1014" i="73"/>
  <c r="AF1013" i="73"/>
  <c r="AF1012" i="73"/>
  <c r="AF1011" i="73"/>
  <c r="AF1010" i="73"/>
  <c r="AF1009" i="73"/>
  <c r="AF1008" i="73"/>
  <c r="AF1007" i="73"/>
  <c r="AF1006" i="73"/>
  <c r="AF1005" i="73"/>
  <c r="AF1004" i="73"/>
  <c r="AF1003" i="73"/>
  <c r="AF1002" i="73"/>
  <c r="AF1001" i="73"/>
  <c r="AF1000" i="73"/>
  <c r="AF999" i="73"/>
  <c r="AF998" i="73"/>
  <c r="AF997" i="73"/>
  <c r="AF996" i="73"/>
  <c r="AF995" i="73"/>
  <c r="AF994" i="73"/>
  <c r="AF993" i="73"/>
  <c r="AF992" i="73"/>
  <c r="AF991" i="73"/>
  <c r="AF990" i="73"/>
  <c r="AF989" i="73"/>
  <c r="AF988" i="73"/>
  <c r="AF987" i="73"/>
  <c r="AF986" i="73"/>
  <c r="AF985" i="73"/>
  <c r="AF984" i="73"/>
  <c r="AF983" i="73"/>
  <c r="AF982" i="73"/>
  <c r="AF981" i="73"/>
  <c r="AF980" i="73"/>
  <c r="AF979" i="73"/>
  <c r="AF978" i="73"/>
  <c r="AF977" i="73"/>
  <c r="AF976" i="73"/>
  <c r="AF975" i="73"/>
  <c r="AF974" i="73"/>
  <c r="AF973" i="73"/>
  <c r="AF972" i="73"/>
  <c r="AF971" i="73"/>
  <c r="AF970" i="73"/>
  <c r="AF969" i="73"/>
  <c r="AF968" i="73"/>
  <c r="AF967" i="73"/>
  <c r="AF966" i="73"/>
  <c r="AF965" i="73"/>
  <c r="AF964" i="73"/>
  <c r="AF963" i="73"/>
  <c r="AF962" i="73"/>
  <c r="AF961" i="73"/>
  <c r="AF960" i="73"/>
  <c r="AF959" i="73"/>
  <c r="AF958" i="73"/>
  <c r="AF957" i="73"/>
  <c r="AF956" i="73"/>
  <c r="AF955" i="73"/>
  <c r="AF954" i="73"/>
  <c r="AF953" i="73"/>
  <c r="AF952" i="73"/>
  <c r="AF951" i="73"/>
  <c r="AF950" i="73"/>
  <c r="AF949" i="73"/>
  <c r="AF948" i="73"/>
  <c r="AF947" i="73"/>
  <c r="AF946" i="73"/>
  <c r="AF945" i="73"/>
  <c r="AF944" i="73"/>
  <c r="AF943" i="73"/>
  <c r="AF942" i="73"/>
  <c r="AF941" i="73"/>
  <c r="AF940" i="73"/>
  <c r="AF939" i="73"/>
  <c r="AF938" i="73"/>
  <c r="AF937" i="73"/>
  <c r="AF936" i="73"/>
  <c r="AF935" i="73"/>
  <c r="AF934" i="73"/>
  <c r="AF933" i="73"/>
  <c r="AF932" i="73"/>
  <c r="AF931" i="73"/>
  <c r="AF930" i="73"/>
  <c r="AF929" i="73"/>
  <c r="AF928" i="73"/>
  <c r="AF927" i="73"/>
  <c r="AF926" i="73"/>
  <c r="B16" i="2" l="1"/>
  <c r="B40" i="2"/>
  <c r="B17" i="2" l="1"/>
  <c r="B41" i="2"/>
  <c r="K138" i="75"/>
  <c r="J138" i="75"/>
  <c r="I138" i="75"/>
  <c r="H138" i="75"/>
  <c r="G138" i="75"/>
  <c r="F138" i="75"/>
  <c r="E138" i="75"/>
  <c r="D138" i="75"/>
  <c r="C138" i="75"/>
  <c r="B138" i="75"/>
  <c r="K137" i="75"/>
  <c r="J137" i="75"/>
  <c r="I137" i="75"/>
  <c r="H137" i="75"/>
  <c r="G137" i="75"/>
  <c r="F137" i="75"/>
  <c r="E137" i="75"/>
  <c r="D137" i="75"/>
  <c r="C137" i="75"/>
  <c r="B137" i="75"/>
  <c r="M137" i="75"/>
  <c r="K136" i="75"/>
  <c r="J136" i="75"/>
  <c r="I136" i="75"/>
  <c r="H136" i="75"/>
  <c r="G136" i="75"/>
  <c r="F136" i="75"/>
  <c r="E136" i="75"/>
  <c r="D136" i="75"/>
  <c r="C136" i="75"/>
  <c r="B136" i="75"/>
  <c r="M136" i="75"/>
  <c r="K135" i="75"/>
  <c r="J135" i="75"/>
  <c r="I135" i="75"/>
  <c r="H135" i="75"/>
  <c r="G135" i="75"/>
  <c r="F135" i="75"/>
  <c r="E135" i="75"/>
  <c r="D135" i="75"/>
  <c r="C135" i="75"/>
  <c r="B135" i="75"/>
  <c r="M135" i="75"/>
  <c r="K134" i="75"/>
  <c r="J134" i="75"/>
  <c r="I134" i="75"/>
  <c r="H134" i="75"/>
  <c r="G134" i="75"/>
  <c r="F134" i="75"/>
  <c r="E134" i="75"/>
  <c r="D134" i="75"/>
  <c r="C134" i="75"/>
  <c r="B134" i="75"/>
  <c r="M134" i="75"/>
  <c r="K133" i="75"/>
  <c r="J133" i="75"/>
  <c r="I133" i="75"/>
  <c r="H133" i="75"/>
  <c r="G133" i="75"/>
  <c r="F133" i="75"/>
  <c r="E133" i="75"/>
  <c r="D133" i="75"/>
  <c r="C133" i="75"/>
  <c r="B133" i="75"/>
  <c r="M133" i="75"/>
  <c r="K132" i="75"/>
  <c r="J132" i="75"/>
  <c r="I132" i="75"/>
  <c r="H132" i="75"/>
  <c r="G132" i="75"/>
  <c r="F132" i="75"/>
  <c r="E132" i="75"/>
  <c r="D132" i="75"/>
  <c r="C132" i="75"/>
  <c r="B132" i="75"/>
  <c r="M132" i="75"/>
  <c r="K131" i="75"/>
  <c r="J131" i="75"/>
  <c r="I131" i="75"/>
  <c r="H131" i="75"/>
  <c r="G131" i="75"/>
  <c r="F131" i="75"/>
  <c r="E131" i="75"/>
  <c r="D131" i="75"/>
  <c r="C131" i="75"/>
  <c r="B131" i="75"/>
  <c r="M131" i="75"/>
  <c r="K130" i="75"/>
  <c r="J130" i="75"/>
  <c r="I130" i="75"/>
  <c r="H130" i="75"/>
  <c r="G130" i="75"/>
  <c r="F130" i="75"/>
  <c r="E130" i="75"/>
  <c r="D130" i="75"/>
  <c r="C130" i="75"/>
  <c r="B130" i="75"/>
  <c r="M130" i="75"/>
  <c r="K129" i="75"/>
  <c r="J129" i="75"/>
  <c r="I129" i="75"/>
  <c r="H129" i="75"/>
  <c r="G129" i="75"/>
  <c r="F129" i="75"/>
  <c r="E129" i="75"/>
  <c r="D129" i="75"/>
  <c r="C129" i="75"/>
  <c r="B129" i="75"/>
  <c r="M129" i="75"/>
  <c r="K128" i="75"/>
  <c r="J128" i="75"/>
  <c r="I128" i="75"/>
  <c r="H128" i="75"/>
  <c r="G128" i="75"/>
  <c r="F128" i="75"/>
  <c r="E128" i="75"/>
  <c r="D128" i="75"/>
  <c r="C128" i="75"/>
  <c r="B128" i="75"/>
  <c r="M128" i="75"/>
  <c r="K127" i="75"/>
  <c r="J127" i="75"/>
  <c r="I127" i="75"/>
  <c r="H127" i="75"/>
  <c r="G127" i="75"/>
  <c r="F127" i="75"/>
  <c r="E127" i="75"/>
  <c r="D127" i="75"/>
  <c r="C127" i="75"/>
  <c r="B127" i="75"/>
  <c r="M127" i="75"/>
  <c r="K126" i="75"/>
  <c r="J126" i="75"/>
  <c r="I126" i="75"/>
  <c r="H126" i="75"/>
  <c r="G126" i="75"/>
  <c r="F126" i="75"/>
  <c r="E126" i="75"/>
  <c r="D126" i="75"/>
  <c r="C126" i="75"/>
  <c r="B126" i="75"/>
  <c r="M126" i="75"/>
  <c r="K125" i="75"/>
  <c r="J125" i="75"/>
  <c r="I125" i="75"/>
  <c r="H125" i="75"/>
  <c r="G125" i="75"/>
  <c r="F125" i="75"/>
  <c r="E125" i="75"/>
  <c r="D125" i="75"/>
  <c r="C125" i="75"/>
  <c r="B125" i="75"/>
  <c r="M125" i="75"/>
  <c r="K124" i="75"/>
  <c r="J124" i="75"/>
  <c r="I124" i="75"/>
  <c r="H124" i="75"/>
  <c r="G124" i="75"/>
  <c r="F124" i="75"/>
  <c r="E124" i="75"/>
  <c r="D124" i="75"/>
  <c r="C124" i="75"/>
  <c r="B124" i="75"/>
  <c r="M124" i="75"/>
  <c r="K123" i="75"/>
  <c r="J123" i="75"/>
  <c r="I123" i="75"/>
  <c r="H123" i="75"/>
  <c r="G123" i="75"/>
  <c r="F123" i="75"/>
  <c r="E123" i="75"/>
  <c r="D123" i="75"/>
  <c r="C123" i="75"/>
  <c r="B123" i="75"/>
  <c r="M123" i="75"/>
  <c r="K122" i="75"/>
  <c r="J122" i="75"/>
  <c r="I122" i="75"/>
  <c r="H122" i="75"/>
  <c r="G122" i="75"/>
  <c r="F122" i="75"/>
  <c r="E122" i="75"/>
  <c r="D122" i="75"/>
  <c r="C122" i="75"/>
  <c r="B122" i="75"/>
  <c r="M122" i="75"/>
  <c r="K121" i="75"/>
  <c r="J121" i="75"/>
  <c r="I121" i="75"/>
  <c r="H121" i="75"/>
  <c r="G121" i="75"/>
  <c r="F121" i="75"/>
  <c r="E121" i="75"/>
  <c r="D121" i="75"/>
  <c r="C121" i="75"/>
  <c r="B121" i="75"/>
  <c r="M121" i="75"/>
  <c r="K120" i="75"/>
  <c r="J120" i="75"/>
  <c r="I120" i="75"/>
  <c r="H120" i="75"/>
  <c r="G120" i="75"/>
  <c r="F120" i="75"/>
  <c r="E120" i="75"/>
  <c r="D120" i="75"/>
  <c r="C120" i="75"/>
  <c r="B120" i="75"/>
  <c r="M120" i="75"/>
  <c r="K119" i="75"/>
  <c r="J119" i="75"/>
  <c r="I119" i="75"/>
  <c r="H119" i="75"/>
  <c r="G119" i="75"/>
  <c r="F119" i="75"/>
  <c r="E119" i="75"/>
  <c r="D119" i="75"/>
  <c r="C119" i="75"/>
  <c r="B119" i="75"/>
  <c r="M119" i="75"/>
  <c r="K118" i="75"/>
  <c r="J118" i="75"/>
  <c r="I118" i="75"/>
  <c r="H118" i="75"/>
  <c r="G118" i="75"/>
  <c r="F118" i="75"/>
  <c r="E118" i="75"/>
  <c r="D118" i="75"/>
  <c r="C118" i="75"/>
  <c r="B118" i="75"/>
  <c r="M118" i="75"/>
  <c r="K117" i="75"/>
  <c r="J117" i="75"/>
  <c r="I117" i="75"/>
  <c r="H117" i="75"/>
  <c r="G117" i="75"/>
  <c r="F117" i="75"/>
  <c r="E117" i="75"/>
  <c r="D117" i="75"/>
  <c r="C117" i="75"/>
  <c r="B117" i="75"/>
  <c r="M117" i="75"/>
  <c r="K116" i="75"/>
  <c r="J116" i="75"/>
  <c r="I116" i="75"/>
  <c r="H116" i="75"/>
  <c r="G116" i="75"/>
  <c r="F116" i="75"/>
  <c r="E116" i="75"/>
  <c r="D116" i="75"/>
  <c r="C116" i="75"/>
  <c r="B116" i="75"/>
  <c r="M116" i="75"/>
  <c r="K115" i="75"/>
  <c r="J115" i="75"/>
  <c r="I115" i="75"/>
  <c r="H115" i="75"/>
  <c r="G115" i="75"/>
  <c r="F115" i="75"/>
  <c r="E115" i="75"/>
  <c r="D115" i="75"/>
  <c r="C115" i="75"/>
  <c r="B115" i="75"/>
  <c r="M115" i="75"/>
  <c r="K114" i="75"/>
  <c r="J114" i="75"/>
  <c r="I114" i="75"/>
  <c r="H114" i="75"/>
  <c r="G114" i="75"/>
  <c r="F114" i="75"/>
  <c r="E114" i="75"/>
  <c r="D114" i="75"/>
  <c r="C114" i="75"/>
  <c r="B114" i="75"/>
  <c r="M114" i="75"/>
  <c r="K113" i="75"/>
  <c r="J113" i="75"/>
  <c r="I113" i="75"/>
  <c r="H113" i="75"/>
  <c r="G113" i="75"/>
  <c r="F113" i="75"/>
  <c r="E113" i="75"/>
  <c r="D113" i="75"/>
  <c r="C113" i="75"/>
  <c r="B113" i="75"/>
  <c r="M113" i="75"/>
  <c r="K98" i="75"/>
  <c r="J98" i="75"/>
  <c r="I98" i="75"/>
  <c r="H98" i="75"/>
  <c r="G98" i="75"/>
  <c r="F98" i="75"/>
  <c r="E98" i="75"/>
  <c r="D98" i="75"/>
  <c r="C98" i="75"/>
  <c r="B98" i="75"/>
  <c r="M98" i="75"/>
  <c r="K97" i="75"/>
  <c r="J97" i="75"/>
  <c r="I97" i="75"/>
  <c r="H97" i="75"/>
  <c r="G97" i="75"/>
  <c r="F97" i="75"/>
  <c r="E97" i="75"/>
  <c r="D97" i="75"/>
  <c r="C97" i="75"/>
  <c r="B97" i="75"/>
  <c r="M97" i="75"/>
  <c r="K96" i="75"/>
  <c r="J96" i="75"/>
  <c r="I96" i="75"/>
  <c r="H96" i="75"/>
  <c r="G96" i="75"/>
  <c r="F96" i="75"/>
  <c r="E96" i="75"/>
  <c r="D96" i="75"/>
  <c r="C96" i="75"/>
  <c r="B96" i="75"/>
  <c r="M96" i="75"/>
  <c r="K95" i="75"/>
  <c r="J95" i="75"/>
  <c r="I95" i="75"/>
  <c r="H95" i="75"/>
  <c r="G95" i="75"/>
  <c r="F95" i="75"/>
  <c r="E95" i="75"/>
  <c r="D95" i="75"/>
  <c r="C95" i="75"/>
  <c r="B95" i="75"/>
  <c r="M95" i="75"/>
  <c r="K94" i="75"/>
  <c r="J94" i="75"/>
  <c r="I94" i="75"/>
  <c r="H94" i="75"/>
  <c r="G94" i="75"/>
  <c r="F94" i="75"/>
  <c r="E94" i="75"/>
  <c r="D94" i="75"/>
  <c r="C94" i="75"/>
  <c r="B94" i="75"/>
  <c r="M94" i="75"/>
  <c r="K93" i="75"/>
  <c r="J93" i="75"/>
  <c r="I93" i="75"/>
  <c r="H93" i="75"/>
  <c r="G93" i="75"/>
  <c r="F93" i="75"/>
  <c r="E93" i="75"/>
  <c r="D93" i="75"/>
  <c r="C93" i="75"/>
  <c r="B93" i="75"/>
  <c r="M93" i="75"/>
  <c r="K92" i="75"/>
  <c r="J92" i="75"/>
  <c r="I92" i="75"/>
  <c r="H92" i="75"/>
  <c r="G92" i="75"/>
  <c r="F92" i="75"/>
  <c r="E92" i="75"/>
  <c r="D92" i="75"/>
  <c r="C92" i="75"/>
  <c r="B92" i="75"/>
  <c r="M92" i="75"/>
  <c r="K91" i="75"/>
  <c r="J91" i="75"/>
  <c r="I91" i="75"/>
  <c r="H91" i="75"/>
  <c r="G91" i="75"/>
  <c r="F91" i="75"/>
  <c r="E91" i="75"/>
  <c r="D91" i="75"/>
  <c r="C91" i="75"/>
  <c r="B91" i="75"/>
  <c r="M91" i="75"/>
  <c r="K90" i="75"/>
  <c r="J90" i="75"/>
  <c r="I90" i="75"/>
  <c r="H90" i="75"/>
  <c r="G90" i="75"/>
  <c r="F90" i="75"/>
  <c r="E90" i="75"/>
  <c r="D90" i="75"/>
  <c r="C90" i="75"/>
  <c r="B90" i="75"/>
  <c r="M90" i="75"/>
  <c r="K89" i="75"/>
  <c r="J89" i="75"/>
  <c r="I89" i="75"/>
  <c r="H89" i="75"/>
  <c r="G89" i="75"/>
  <c r="F89" i="75"/>
  <c r="E89" i="75"/>
  <c r="D89" i="75"/>
  <c r="C89" i="75"/>
  <c r="B89" i="75"/>
  <c r="M89" i="75"/>
  <c r="K88" i="75"/>
  <c r="J88" i="75"/>
  <c r="I88" i="75"/>
  <c r="H88" i="75"/>
  <c r="G88" i="75"/>
  <c r="F88" i="75"/>
  <c r="E88" i="75"/>
  <c r="D88" i="75"/>
  <c r="C88" i="75"/>
  <c r="B88" i="75"/>
  <c r="M88" i="75"/>
  <c r="K87" i="75"/>
  <c r="J87" i="75"/>
  <c r="I87" i="75"/>
  <c r="H87" i="75"/>
  <c r="G87" i="75"/>
  <c r="F87" i="75"/>
  <c r="E87" i="75"/>
  <c r="D87" i="75"/>
  <c r="C87" i="75"/>
  <c r="B87" i="75"/>
  <c r="M87" i="75"/>
  <c r="K86" i="75"/>
  <c r="J86" i="75"/>
  <c r="I86" i="75"/>
  <c r="H86" i="75"/>
  <c r="G86" i="75"/>
  <c r="F86" i="75"/>
  <c r="E86" i="75"/>
  <c r="D86" i="75"/>
  <c r="C86" i="75"/>
  <c r="B86" i="75"/>
  <c r="M86" i="75"/>
  <c r="K85" i="75"/>
  <c r="J85" i="75"/>
  <c r="I85" i="75"/>
  <c r="H85" i="75"/>
  <c r="G85" i="75"/>
  <c r="F85" i="75"/>
  <c r="E85" i="75"/>
  <c r="D85" i="75"/>
  <c r="C85" i="75"/>
  <c r="B85" i="75"/>
  <c r="M85" i="75"/>
  <c r="K84" i="75"/>
  <c r="J84" i="75"/>
  <c r="I84" i="75"/>
  <c r="H84" i="75"/>
  <c r="G84" i="75"/>
  <c r="F84" i="75"/>
  <c r="E84" i="75"/>
  <c r="D84" i="75"/>
  <c r="C84" i="75"/>
  <c r="B84" i="75"/>
  <c r="M84" i="75"/>
  <c r="K83" i="75"/>
  <c r="J83" i="75"/>
  <c r="I83" i="75"/>
  <c r="H83" i="75"/>
  <c r="G83" i="75"/>
  <c r="F83" i="75"/>
  <c r="E83" i="75"/>
  <c r="D83" i="75"/>
  <c r="C83" i="75"/>
  <c r="B83" i="75"/>
  <c r="M83" i="75"/>
  <c r="K82" i="75"/>
  <c r="J82" i="75"/>
  <c r="I82" i="75"/>
  <c r="H82" i="75"/>
  <c r="G82" i="75"/>
  <c r="F82" i="75"/>
  <c r="E82" i="75"/>
  <c r="D82" i="75"/>
  <c r="C82" i="75"/>
  <c r="B82" i="75"/>
  <c r="M82" i="75"/>
  <c r="K81" i="75"/>
  <c r="J81" i="75"/>
  <c r="I81" i="75"/>
  <c r="H81" i="75"/>
  <c r="G81" i="75"/>
  <c r="F81" i="75"/>
  <c r="E81" i="75"/>
  <c r="D81" i="75"/>
  <c r="C81" i="75"/>
  <c r="B81" i="75"/>
  <c r="M81" i="75"/>
  <c r="K80" i="75"/>
  <c r="J80" i="75"/>
  <c r="I80" i="75"/>
  <c r="H80" i="75"/>
  <c r="G80" i="75"/>
  <c r="F80" i="75"/>
  <c r="E80" i="75"/>
  <c r="D80" i="75"/>
  <c r="C80" i="75"/>
  <c r="B80" i="75"/>
  <c r="M80" i="75"/>
  <c r="K79" i="75"/>
  <c r="J79" i="75"/>
  <c r="I79" i="75"/>
  <c r="H79" i="75"/>
  <c r="G79" i="75"/>
  <c r="F79" i="75"/>
  <c r="E79" i="75"/>
  <c r="D79" i="75"/>
  <c r="C79" i="75"/>
  <c r="B79" i="75"/>
  <c r="M79" i="75"/>
  <c r="K78" i="75"/>
  <c r="J78" i="75"/>
  <c r="I78" i="75"/>
  <c r="H78" i="75"/>
  <c r="G78" i="75"/>
  <c r="F78" i="75"/>
  <c r="E78" i="75"/>
  <c r="D78" i="75"/>
  <c r="C78" i="75"/>
  <c r="B78" i="75"/>
  <c r="M78" i="75"/>
  <c r="K77" i="75"/>
  <c r="J77" i="75"/>
  <c r="I77" i="75"/>
  <c r="H77" i="75"/>
  <c r="G77" i="75"/>
  <c r="F77" i="75"/>
  <c r="E77" i="75"/>
  <c r="D77" i="75"/>
  <c r="C77" i="75"/>
  <c r="B77" i="75"/>
  <c r="M77" i="75"/>
  <c r="K76" i="75"/>
  <c r="J76" i="75"/>
  <c r="I76" i="75"/>
  <c r="H76" i="75"/>
  <c r="G76" i="75"/>
  <c r="F76" i="75"/>
  <c r="E76" i="75"/>
  <c r="D76" i="75"/>
  <c r="C76" i="75"/>
  <c r="B76" i="75"/>
  <c r="M76" i="75"/>
  <c r="K75" i="75"/>
  <c r="J75" i="75"/>
  <c r="I75" i="75"/>
  <c r="H75" i="75"/>
  <c r="G75" i="75"/>
  <c r="F75" i="75"/>
  <c r="E75" i="75"/>
  <c r="D75" i="75"/>
  <c r="C75" i="75"/>
  <c r="B75" i="75"/>
  <c r="M75" i="75"/>
  <c r="K74" i="75"/>
  <c r="J74" i="75"/>
  <c r="I74" i="75"/>
  <c r="H74" i="75"/>
  <c r="G74" i="75"/>
  <c r="F74" i="75"/>
  <c r="E74" i="75"/>
  <c r="D74" i="75"/>
  <c r="C74" i="75"/>
  <c r="B74" i="75"/>
  <c r="M74" i="75"/>
  <c r="K73" i="75"/>
  <c r="J73" i="75"/>
  <c r="I73" i="75"/>
  <c r="H73" i="75"/>
  <c r="G73" i="75"/>
  <c r="F73" i="75"/>
  <c r="E73" i="75"/>
  <c r="D73" i="75"/>
  <c r="C73" i="75"/>
  <c r="B73" i="75"/>
  <c r="M73" i="75"/>
  <c r="K72" i="75"/>
  <c r="J72" i="75"/>
  <c r="I72" i="75"/>
  <c r="H72" i="75"/>
  <c r="G72" i="75"/>
  <c r="F72" i="75"/>
  <c r="E72" i="75"/>
  <c r="D72" i="75"/>
  <c r="C72" i="75"/>
  <c r="B72" i="75"/>
  <c r="M72" i="75"/>
  <c r="K71" i="75"/>
  <c r="J71" i="75"/>
  <c r="I71" i="75"/>
  <c r="H71" i="75"/>
  <c r="G71" i="75"/>
  <c r="F71" i="75"/>
  <c r="E71" i="75"/>
  <c r="D71" i="75"/>
  <c r="C71" i="75"/>
  <c r="B71" i="75"/>
  <c r="M71" i="75"/>
  <c r="M61" i="75"/>
  <c r="M60" i="75"/>
  <c r="M59" i="75"/>
  <c r="M32" i="75"/>
  <c r="M30" i="75"/>
  <c r="M26" i="75"/>
  <c r="M22" i="75"/>
  <c r="E15" i="75"/>
  <c r="E13" i="75"/>
  <c r="F11" i="75"/>
  <c r="F9" i="75"/>
  <c r="F7" i="75"/>
  <c r="F5" i="75"/>
  <c r="N71" i="75" l="1"/>
  <c r="P71" i="75"/>
  <c r="R71" i="75"/>
  <c r="B18" i="2"/>
  <c r="B42" i="2"/>
  <c r="N138" i="75"/>
  <c r="P138" i="75"/>
  <c r="V132" i="75"/>
  <c r="N134" i="75"/>
  <c r="P134" i="75"/>
  <c r="R134" i="75"/>
  <c r="R138" i="75"/>
  <c r="W138" i="75"/>
  <c r="O73" i="75"/>
  <c r="Q73" i="75"/>
  <c r="N75" i="75"/>
  <c r="P75" i="75"/>
  <c r="V74" i="75"/>
  <c r="R75" i="75"/>
  <c r="O77" i="75"/>
  <c r="Q77" i="75"/>
  <c r="N79" i="75"/>
  <c r="P79" i="75"/>
  <c r="R79" i="75"/>
  <c r="O81" i="75"/>
  <c r="Q81" i="75"/>
  <c r="N83" i="75"/>
  <c r="P83" i="75"/>
  <c r="R83" i="75"/>
  <c r="O85" i="75"/>
  <c r="Q85" i="75"/>
  <c r="N87" i="75"/>
  <c r="V78" i="75"/>
  <c r="P87" i="75"/>
  <c r="R87" i="75"/>
  <c r="O89" i="75"/>
  <c r="Q89" i="75"/>
  <c r="N91" i="75"/>
  <c r="P91" i="75"/>
  <c r="R91" i="75"/>
  <c r="O93" i="75"/>
  <c r="Q93" i="75"/>
  <c r="N95" i="75"/>
  <c r="P95" i="75"/>
  <c r="R95" i="75"/>
  <c r="O97" i="75"/>
  <c r="N113" i="75"/>
  <c r="P113" i="75"/>
  <c r="R113" i="75"/>
  <c r="O115" i="75"/>
  <c r="Q115" i="75"/>
  <c r="N117" i="75"/>
  <c r="P117" i="75"/>
  <c r="R117" i="75"/>
  <c r="Q119" i="75"/>
  <c r="N121" i="75"/>
  <c r="P121" i="75"/>
  <c r="R121" i="75"/>
  <c r="O123" i="75"/>
  <c r="Q123" i="75"/>
  <c r="N125" i="75"/>
  <c r="P125" i="75"/>
  <c r="R125" i="75"/>
  <c r="O127" i="75"/>
  <c r="Q127" i="75"/>
  <c r="N129" i="75"/>
  <c r="P129" i="75"/>
  <c r="R129" i="75"/>
  <c r="Q131" i="75"/>
  <c r="O72" i="75"/>
  <c r="Q72" i="75"/>
  <c r="N74" i="75"/>
  <c r="P74" i="75"/>
  <c r="R74" i="75"/>
  <c r="O76" i="75"/>
  <c r="Q76" i="75"/>
  <c r="N78" i="75"/>
  <c r="P78" i="75"/>
  <c r="R78" i="75"/>
  <c r="O80" i="75"/>
  <c r="Q80" i="75"/>
  <c r="N82" i="75"/>
  <c r="P82" i="75"/>
  <c r="R82" i="75"/>
  <c r="O84" i="75"/>
  <c r="Q84" i="75"/>
  <c r="N86" i="75"/>
  <c r="P86" i="75"/>
  <c r="R86" i="75"/>
  <c r="O88" i="75"/>
  <c r="Q88" i="75"/>
  <c r="N90" i="75"/>
  <c r="P90" i="75"/>
  <c r="R90" i="75"/>
  <c r="O92" i="75"/>
  <c r="Q92" i="75"/>
  <c r="N94" i="75"/>
  <c r="P94" i="75"/>
  <c r="R94" i="75"/>
  <c r="O96" i="75"/>
  <c r="Q96" i="75"/>
  <c r="N98" i="75"/>
  <c r="P98" i="75"/>
  <c r="R98" i="75"/>
  <c r="O114" i="75"/>
  <c r="Q114" i="75"/>
  <c r="N116" i="75"/>
  <c r="P116" i="75"/>
  <c r="R116" i="75"/>
  <c r="O118" i="75"/>
  <c r="Q118" i="75"/>
  <c r="N120" i="75"/>
  <c r="P120" i="75"/>
  <c r="R120" i="75"/>
  <c r="O122" i="75"/>
  <c r="Q122" i="75"/>
  <c r="N124" i="75"/>
  <c r="P124" i="75"/>
  <c r="R124" i="75"/>
  <c r="O126" i="75"/>
  <c r="Q126" i="75"/>
  <c r="N128" i="75"/>
  <c r="P128" i="75"/>
  <c r="R128" i="75"/>
  <c r="O130" i="75"/>
  <c r="Q130" i="75"/>
  <c r="N133" i="75"/>
  <c r="P133" i="75"/>
  <c r="R133" i="75"/>
  <c r="O135" i="75"/>
  <c r="Q135" i="75"/>
  <c r="N137" i="75"/>
  <c r="P137" i="75"/>
  <c r="R137" i="75"/>
  <c r="O71" i="75"/>
  <c r="Q71" i="75"/>
  <c r="N73" i="75"/>
  <c r="P73" i="75"/>
  <c r="R73" i="75"/>
  <c r="Q75" i="75"/>
  <c r="P77" i="75"/>
  <c r="R77" i="75"/>
  <c r="O79" i="75"/>
  <c r="N81" i="75"/>
  <c r="P81" i="75"/>
  <c r="O83" i="75"/>
  <c r="Q83" i="75"/>
  <c r="N85" i="75"/>
  <c r="O75" i="75"/>
  <c r="N77" i="75"/>
  <c r="Q79" i="75"/>
  <c r="R81" i="75"/>
  <c r="P85" i="75"/>
  <c r="R85" i="75"/>
  <c r="Q91" i="75"/>
  <c r="R93" i="75"/>
  <c r="O95" i="75"/>
  <c r="Q117" i="75"/>
  <c r="N119" i="75"/>
  <c r="Q125" i="75"/>
  <c r="P127" i="75"/>
  <c r="Q129" i="75"/>
  <c r="N131" i="75"/>
  <c r="P131" i="75"/>
  <c r="R131" i="75"/>
  <c r="N132" i="75"/>
  <c r="P132" i="75"/>
  <c r="R132" i="75"/>
  <c r="Q134" i="75"/>
  <c r="N136" i="75"/>
  <c r="P136" i="75"/>
  <c r="R136" i="75"/>
  <c r="O138" i="75"/>
  <c r="Q138" i="75"/>
  <c r="N72" i="75"/>
  <c r="P72" i="75"/>
  <c r="R72" i="75"/>
  <c r="O74" i="75"/>
  <c r="Q74" i="75"/>
  <c r="N76" i="75"/>
  <c r="P76" i="75"/>
  <c r="R76" i="75"/>
  <c r="O78" i="75"/>
  <c r="Q78" i="75"/>
  <c r="N80" i="75"/>
  <c r="P80" i="75"/>
  <c r="R80" i="75"/>
  <c r="O82" i="75"/>
  <c r="Q82" i="75"/>
  <c r="N84" i="75"/>
  <c r="P84" i="75"/>
  <c r="R84" i="75"/>
  <c r="O86" i="75"/>
  <c r="Q86" i="75"/>
  <c r="N88" i="75"/>
  <c r="P88" i="75"/>
  <c r="R88" i="75"/>
  <c r="O90" i="75"/>
  <c r="Q90" i="75"/>
  <c r="N92" i="75"/>
  <c r="P92" i="75"/>
  <c r="R92" i="75"/>
  <c r="O94" i="75"/>
  <c r="Q94" i="75"/>
  <c r="N96" i="75"/>
  <c r="P96" i="75"/>
  <c r="R96" i="75"/>
  <c r="O98" i="75"/>
  <c r="Q98" i="75"/>
  <c r="N114" i="75"/>
  <c r="P114" i="75"/>
  <c r="R114" i="75"/>
  <c r="O116" i="75"/>
  <c r="Q116" i="75"/>
  <c r="N118" i="75"/>
  <c r="P118" i="75"/>
  <c r="R118" i="75"/>
  <c r="O120" i="75"/>
  <c r="N122" i="75"/>
  <c r="P122" i="75"/>
  <c r="R122" i="75"/>
  <c r="O124" i="75"/>
  <c r="N126" i="75"/>
  <c r="P126" i="75"/>
  <c r="R126" i="75"/>
  <c r="O128" i="75"/>
  <c r="Q128" i="75"/>
  <c r="N130" i="75"/>
  <c r="P130" i="75"/>
  <c r="R130" i="75"/>
  <c r="O133" i="75"/>
  <c r="Q133" i="75"/>
  <c r="N135" i="75"/>
  <c r="P135" i="75"/>
  <c r="R135" i="75"/>
  <c r="O137" i="75"/>
  <c r="Q137" i="75"/>
  <c r="O87" i="75"/>
  <c r="Q87" i="75"/>
  <c r="N89" i="75"/>
  <c r="P89" i="75"/>
  <c r="R89" i="75"/>
  <c r="O91" i="75"/>
  <c r="N93" i="75"/>
  <c r="P93" i="75"/>
  <c r="Q95" i="75"/>
  <c r="N97" i="75"/>
  <c r="P97" i="75"/>
  <c r="R97" i="75"/>
  <c r="O113" i="75"/>
  <c r="Q113" i="75"/>
  <c r="N115" i="75"/>
  <c r="P115" i="75"/>
  <c r="R115" i="75"/>
  <c r="O117" i="75"/>
  <c r="P119" i="75"/>
  <c r="O121" i="75"/>
  <c r="Q121" i="75"/>
  <c r="N123" i="75"/>
  <c r="P123" i="75"/>
  <c r="R123" i="75"/>
  <c r="O125" i="75"/>
  <c r="N127" i="75"/>
  <c r="R127" i="75"/>
  <c r="O132" i="75"/>
  <c r="Q132" i="75"/>
  <c r="O136" i="75"/>
  <c r="T134" i="75"/>
  <c r="O134" i="75"/>
  <c r="V120" i="75"/>
  <c r="Q120" i="75"/>
  <c r="V124" i="75"/>
  <c r="Q124" i="75"/>
  <c r="W119" i="75"/>
  <c r="R119" i="75"/>
  <c r="T129" i="75"/>
  <c r="O129" i="75"/>
  <c r="V97" i="75"/>
  <c r="Q97" i="75"/>
  <c r="T119" i="75"/>
  <c r="O119" i="75"/>
  <c r="T131" i="75"/>
  <c r="O131" i="75"/>
  <c r="V136" i="75"/>
  <c r="Q136" i="75"/>
  <c r="T132" i="75"/>
  <c r="U138" i="75"/>
  <c r="S138" i="75"/>
  <c r="T120" i="75"/>
  <c r="T135" i="75"/>
  <c r="T136" i="75"/>
  <c r="U119" i="75"/>
  <c r="T127" i="75"/>
  <c r="S119" i="75"/>
  <c r="T121" i="75"/>
  <c r="T123" i="75"/>
  <c r="T124" i="75"/>
  <c r="W133" i="75"/>
  <c r="T125" i="75"/>
  <c r="W73" i="75"/>
  <c r="T138" i="75"/>
  <c r="S113" i="75"/>
  <c r="U113" i="75"/>
  <c r="W113" i="75"/>
  <c r="W121" i="75"/>
  <c r="S122" i="75"/>
  <c r="W122" i="75"/>
  <c r="S126" i="75"/>
  <c r="W126" i="75"/>
  <c r="V133" i="75"/>
  <c r="T137" i="75"/>
  <c r="V137" i="75"/>
  <c r="V85" i="75"/>
  <c r="U87" i="75"/>
  <c r="W87" i="75"/>
  <c r="T128" i="75"/>
  <c r="S130" i="75"/>
  <c r="W130" i="75"/>
  <c r="W90" i="75"/>
  <c r="T73" i="75"/>
  <c r="V73" i="75"/>
  <c r="S96" i="75"/>
  <c r="U96" i="75"/>
  <c r="V72" i="75"/>
  <c r="V84" i="75"/>
  <c r="U85" i="75"/>
  <c r="V87" i="75"/>
  <c r="V92" i="75"/>
  <c r="U94" i="75"/>
  <c r="T74" i="75"/>
  <c r="U93" i="75"/>
  <c r="T84" i="75"/>
  <c r="U86" i="75"/>
  <c r="S90" i="75"/>
  <c r="T72" i="75"/>
  <c r="T75" i="75"/>
  <c r="T78" i="75"/>
  <c r="T85" i="75"/>
  <c r="T92" i="75"/>
  <c r="U74" i="75"/>
  <c r="W74" i="75"/>
  <c r="S88" i="75"/>
  <c r="W88" i="75"/>
  <c r="T93" i="75"/>
  <c r="U95" i="75"/>
  <c r="W95" i="75"/>
  <c r="W81" i="75"/>
  <c r="W89" i="75"/>
  <c r="S74" i="75"/>
  <c r="U79" i="75"/>
  <c r="U84" i="75"/>
  <c r="U90" i="75"/>
  <c r="S89" i="75"/>
  <c r="S72" i="75"/>
  <c r="S81" i="75"/>
  <c r="S87" i="75"/>
  <c r="S73" i="75"/>
  <c r="S83" i="75"/>
  <c r="S71" i="75"/>
  <c r="S85" i="75"/>
  <c r="W85" i="75"/>
  <c r="U92" i="75"/>
  <c r="S95" i="75"/>
  <c r="S97" i="75"/>
  <c r="U97" i="75"/>
  <c r="S77" i="75"/>
  <c r="U82" i="75"/>
  <c r="U88" i="75"/>
  <c r="V91" i="75"/>
  <c r="S93" i="75"/>
  <c r="W93" i="75"/>
  <c r="S98" i="75"/>
  <c r="U98" i="75"/>
  <c r="W98" i="75"/>
  <c r="U78" i="75"/>
  <c r="V138" i="75"/>
  <c r="U73" i="75"/>
  <c r="S76" i="75"/>
  <c r="W77" i="75"/>
  <c r="T77" i="75"/>
  <c r="V77" i="75"/>
  <c r="S79" i="75"/>
  <c r="W83" i="75"/>
  <c r="T86" i="75"/>
  <c r="V86" i="75"/>
  <c r="T95" i="75"/>
  <c r="T126" i="75"/>
  <c r="V126" i="75"/>
  <c r="S121" i="75"/>
  <c r="U121" i="75"/>
  <c r="T71" i="75"/>
  <c r="V71" i="75"/>
  <c r="U77" i="75"/>
  <c r="S78" i="75"/>
  <c r="T79" i="75"/>
  <c r="V79" i="75"/>
  <c r="S80" i="75"/>
  <c r="W80" i="75"/>
  <c r="T87" i="75"/>
  <c r="W91" i="75"/>
  <c r="T94" i="75"/>
  <c r="V94" i="75"/>
  <c r="T130" i="75"/>
  <c r="V130" i="75"/>
  <c r="S133" i="75"/>
  <c r="U133" i="75"/>
  <c r="S134" i="75"/>
  <c r="U134" i="75"/>
  <c r="W134" i="75"/>
  <c r="S135" i="75"/>
  <c r="U135" i="75"/>
  <c r="W135" i="75"/>
  <c r="U91" i="75"/>
  <c r="S75" i="75"/>
  <c r="V75" i="75"/>
  <c r="W78" i="75"/>
  <c r="U83" i="75"/>
  <c r="S91" i="75"/>
  <c r="V98" i="75"/>
  <c r="T122" i="75"/>
  <c r="V122" i="75"/>
  <c r="S124" i="75"/>
  <c r="W124" i="75"/>
  <c r="S128" i="75"/>
  <c r="W128" i="75"/>
  <c r="S136" i="75"/>
  <c r="U136" i="75"/>
  <c r="W136" i="75"/>
  <c r="T80" i="75"/>
  <c r="V80" i="75"/>
  <c r="T81" i="75"/>
  <c r="S84" i="75"/>
  <c r="W84" i="75"/>
  <c r="T88" i="75"/>
  <c r="V88" i="75"/>
  <c r="T89" i="75"/>
  <c r="V89" i="75"/>
  <c r="S92" i="75"/>
  <c r="W92" i="75"/>
  <c r="T96" i="75"/>
  <c r="V96" i="75"/>
  <c r="W97" i="75"/>
  <c r="S125" i="75"/>
  <c r="U125" i="75"/>
  <c r="W125" i="75"/>
  <c r="V127" i="75"/>
  <c r="S129" i="75"/>
  <c r="U129" i="75"/>
  <c r="W129" i="75"/>
  <c r="V131" i="75"/>
  <c r="V95" i="75"/>
  <c r="W96" i="75"/>
  <c r="T97" i="75"/>
  <c r="S120" i="75"/>
  <c r="U120" i="75"/>
  <c r="W120" i="75"/>
  <c r="S123" i="75"/>
  <c r="U123" i="75"/>
  <c r="W123" i="75"/>
  <c r="V125" i="75"/>
  <c r="S127" i="75"/>
  <c r="U127" i="75"/>
  <c r="W127" i="75"/>
  <c r="V128" i="75"/>
  <c r="V129" i="75"/>
  <c r="S131" i="75"/>
  <c r="U131" i="75"/>
  <c r="W131" i="75"/>
  <c r="S132" i="75"/>
  <c r="U132" i="75"/>
  <c r="W132" i="75"/>
  <c r="T133" i="75"/>
  <c r="V134" i="75"/>
  <c r="V135" i="75"/>
  <c r="T76" i="75"/>
  <c r="V76" i="75"/>
  <c r="U81" i="75"/>
  <c r="T82" i="75"/>
  <c r="V82" i="75"/>
  <c r="T83" i="75"/>
  <c r="S86" i="75"/>
  <c r="W86" i="75"/>
  <c r="U89" i="75"/>
  <c r="T90" i="75"/>
  <c r="V90" i="75"/>
  <c r="T91" i="75"/>
  <c r="V93" i="75"/>
  <c r="S94" i="75"/>
  <c r="W94" i="75"/>
  <c r="S114" i="75"/>
  <c r="U114" i="75"/>
  <c r="W114" i="75"/>
  <c r="S115" i="75"/>
  <c r="U115" i="75"/>
  <c r="W115" i="75"/>
  <c r="S116" i="75"/>
  <c r="U116" i="75"/>
  <c r="W116" i="75"/>
  <c r="S117" i="75"/>
  <c r="U117" i="75"/>
  <c r="W117" i="75"/>
  <c r="S118" i="75"/>
  <c r="U118" i="75"/>
  <c r="W118" i="75"/>
  <c r="S137" i="75"/>
  <c r="U137" i="75"/>
  <c r="W137" i="75"/>
  <c r="M36" i="75"/>
  <c r="F8" i="75"/>
  <c r="F10" i="75"/>
  <c r="F12" i="75"/>
  <c r="M58" i="75"/>
  <c r="F4" i="75"/>
  <c r="F6" i="75"/>
  <c r="E14" i="75"/>
  <c r="F13" i="75"/>
  <c r="F15" i="75"/>
  <c r="M24" i="75"/>
  <c r="M28" i="75"/>
  <c r="M34" i="75"/>
  <c r="F14" i="75"/>
  <c r="M33" i="75"/>
  <c r="M35" i="75"/>
  <c r="E4" i="75"/>
  <c r="E5" i="75"/>
  <c r="E6" i="75"/>
  <c r="E7" i="75"/>
  <c r="E8" i="75"/>
  <c r="E9" i="75"/>
  <c r="E10" i="75"/>
  <c r="E11" i="75"/>
  <c r="E12" i="75"/>
  <c r="M21" i="75"/>
  <c r="M23" i="75"/>
  <c r="M25" i="75"/>
  <c r="M27" i="75"/>
  <c r="M29" i="75"/>
  <c r="M31" i="75"/>
  <c r="M48" i="75"/>
  <c r="M47" i="75"/>
  <c r="M44" i="75"/>
  <c r="M46" i="75"/>
  <c r="M50" i="75"/>
  <c r="M45" i="75"/>
  <c r="M49" i="75"/>
  <c r="W72" i="75"/>
  <c r="W76" i="75"/>
  <c r="V81" i="75"/>
  <c r="M52" i="75"/>
  <c r="M54" i="75"/>
  <c r="M56" i="75"/>
  <c r="S82" i="75"/>
  <c r="W82" i="75"/>
  <c r="U71" i="75"/>
  <c r="U75" i="75"/>
  <c r="M51" i="75"/>
  <c r="M53" i="75"/>
  <c r="M55" i="75"/>
  <c r="M57" i="75"/>
  <c r="W71" i="75"/>
  <c r="U72" i="75"/>
  <c r="W75" i="75"/>
  <c r="U76" i="75"/>
  <c r="W79" i="75"/>
  <c r="U80" i="75"/>
  <c r="V83" i="75"/>
  <c r="V123" i="75"/>
  <c r="T113" i="75"/>
  <c r="T114" i="75"/>
  <c r="T115" i="75"/>
  <c r="T116" i="75"/>
  <c r="T117" i="75"/>
  <c r="T118" i="75"/>
  <c r="T98" i="75"/>
  <c r="V113" i="75"/>
  <c r="V114" i="75"/>
  <c r="V115" i="75"/>
  <c r="V116" i="75"/>
  <c r="V117" i="75"/>
  <c r="V118" i="75"/>
  <c r="V119" i="75"/>
  <c r="V121" i="75"/>
  <c r="U122" i="75"/>
  <c r="U124" i="75"/>
  <c r="U126" i="75"/>
  <c r="U128" i="75"/>
  <c r="U130" i="75"/>
  <c r="B19" i="2" l="1"/>
  <c r="B43" i="2"/>
  <c r="G14" i="74" l="1"/>
  <c r="G13" i="74"/>
  <c r="H14" i="74"/>
  <c r="H13" i="74"/>
  <c r="E14" i="74"/>
  <c r="E13" i="74"/>
  <c r="D14" i="74"/>
  <c r="D13" i="74"/>
  <c r="F14" i="74"/>
  <c r="F13" i="74"/>
  <c r="B20" i="2"/>
  <c r="B44" i="2"/>
  <c r="AF713" i="73"/>
  <c r="AF714" i="73" s="1"/>
  <c r="AF715" i="73" s="1"/>
  <c r="AF716" i="73" s="1"/>
  <c r="AF717" i="73" s="1"/>
  <c r="AF718" i="73" s="1"/>
  <c r="AF719" i="73" s="1"/>
  <c r="AF720" i="73" s="1"/>
  <c r="AF721" i="73" s="1"/>
  <c r="AF722" i="73" s="1"/>
  <c r="AF723" i="73" s="1"/>
  <c r="AF724" i="73" s="1"/>
  <c r="AF725" i="73" s="1"/>
  <c r="AF726" i="73" s="1"/>
  <c r="AF727" i="73" s="1"/>
  <c r="AF728" i="73" s="1"/>
  <c r="AF729" i="73" s="1"/>
  <c r="AF730" i="73" s="1"/>
  <c r="AF731" i="73" s="1"/>
  <c r="AF732" i="73" s="1"/>
  <c r="AF733" i="73" s="1"/>
  <c r="AF734" i="73" s="1"/>
  <c r="AF735" i="73" s="1"/>
  <c r="AF736" i="73" s="1"/>
  <c r="AF737" i="73" s="1"/>
  <c r="AF738" i="73" s="1"/>
  <c r="AF739" i="73" s="1"/>
  <c r="AF740" i="73" s="1"/>
  <c r="AF741" i="73" s="1"/>
  <c r="AF742" i="73" s="1"/>
  <c r="AF743" i="73" s="1"/>
  <c r="AF744" i="73" s="1"/>
  <c r="AF745" i="73" s="1"/>
  <c r="AF746" i="73" s="1"/>
  <c r="AF747" i="73" s="1"/>
  <c r="AF748" i="73" s="1"/>
  <c r="AF749" i="73" s="1"/>
  <c r="AF750" i="73" s="1"/>
  <c r="AF751" i="73" s="1"/>
  <c r="AF752" i="73" s="1"/>
  <c r="AF753" i="73" s="1"/>
  <c r="AF754" i="73" s="1"/>
  <c r="AF755" i="73" s="1"/>
  <c r="AF756" i="73" s="1"/>
  <c r="AF757" i="73" s="1"/>
  <c r="AF758" i="73" s="1"/>
  <c r="AF759" i="73" s="1"/>
  <c r="AF760" i="73" s="1"/>
  <c r="AF761" i="73" s="1"/>
  <c r="AF762" i="73" s="1"/>
  <c r="AF763" i="73" s="1"/>
  <c r="AF764" i="73" s="1"/>
  <c r="AF765" i="73" s="1"/>
  <c r="AF766" i="73" s="1"/>
  <c r="AF767" i="73" s="1"/>
  <c r="AF768" i="73" s="1"/>
  <c r="AF769" i="73" s="1"/>
  <c r="AF770" i="73" s="1"/>
  <c r="AF771" i="73" s="1"/>
  <c r="AF772" i="73" s="1"/>
  <c r="AF773" i="73" s="1"/>
  <c r="AF774" i="73" s="1"/>
  <c r="AF775" i="73" s="1"/>
  <c r="AF776" i="73" s="1"/>
  <c r="AF777" i="73" s="1"/>
  <c r="AF778" i="73" s="1"/>
  <c r="AF779" i="73" s="1"/>
  <c r="AF780" i="73" s="1"/>
  <c r="AF781" i="73" s="1"/>
  <c r="AF782" i="73" s="1"/>
  <c r="AF783" i="73" s="1"/>
  <c r="AF784" i="73" s="1"/>
  <c r="AF785" i="73" s="1"/>
  <c r="AF786" i="73" s="1"/>
  <c r="AF787" i="73" s="1"/>
  <c r="AF788" i="73" s="1"/>
  <c r="AF789" i="73" s="1"/>
  <c r="AF790" i="73" s="1"/>
  <c r="AF791" i="73" s="1"/>
  <c r="AF792" i="73" s="1"/>
  <c r="AF793" i="73" s="1"/>
  <c r="AF794" i="73" s="1"/>
  <c r="AF795" i="73" s="1"/>
  <c r="AF796" i="73" s="1"/>
  <c r="AF797" i="73" s="1"/>
  <c r="AF798" i="73" s="1"/>
  <c r="AF799" i="73" s="1"/>
  <c r="AF800" i="73" s="1"/>
  <c r="AF801" i="73" s="1"/>
  <c r="AF802" i="73" s="1"/>
  <c r="AF803" i="73" s="1"/>
  <c r="AF804" i="73" s="1"/>
  <c r="AF805" i="73" s="1"/>
  <c r="AF806" i="73" s="1"/>
  <c r="AF807" i="73" s="1"/>
  <c r="AF808" i="73" s="1"/>
  <c r="AF809" i="73" s="1"/>
  <c r="AF810" i="73" s="1"/>
  <c r="AF811" i="73" s="1"/>
  <c r="AF812" i="73" s="1"/>
  <c r="AF813" i="73" s="1"/>
  <c r="AF814" i="73" s="1"/>
  <c r="AF815" i="73" s="1"/>
  <c r="AF816" i="73" s="1"/>
  <c r="AF817" i="73" s="1"/>
  <c r="AF818" i="73" s="1"/>
  <c r="AF819" i="73" s="1"/>
  <c r="AF820" i="73" s="1"/>
  <c r="AF821" i="73" s="1"/>
  <c r="AF822" i="73" s="1"/>
  <c r="AF823" i="73" s="1"/>
  <c r="AF824" i="73" s="1"/>
  <c r="AF825" i="73" s="1"/>
  <c r="AF826" i="73" s="1"/>
  <c r="AF827" i="73" s="1"/>
  <c r="AF828" i="73" s="1"/>
  <c r="AF829" i="73" s="1"/>
  <c r="AF830" i="73" s="1"/>
  <c r="AF831" i="73" s="1"/>
  <c r="AF832" i="73" s="1"/>
  <c r="AF833" i="73" s="1"/>
  <c r="AF834" i="73" s="1"/>
  <c r="AF835" i="73" s="1"/>
  <c r="AF836" i="73" s="1"/>
  <c r="AF837" i="73" s="1"/>
  <c r="AF838" i="73" s="1"/>
  <c r="AF839" i="73" s="1"/>
  <c r="AF840" i="73" s="1"/>
  <c r="AF841" i="73" s="1"/>
  <c r="AF842" i="73" s="1"/>
  <c r="AF843" i="73" s="1"/>
  <c r="AF844" i="73" s="1"/>
  <c r="AF845" i="73" s="1"/>
  <c r="AF846" i="73" s="1"/>
  <c r="AF847" i="73" s="1"/>
  <c r="AF848" i="73" s="1"/>
  <c r="AF849" i="73" s="1"/>
  <c r="AF850" i="73" s="1"/>
  <c r="AF851" i="73" s="1"/>
  <c r="AF852" i="73" s="1"/>
  <c r="AF853" i="73" s="1"/>
  <c r="AF854" i="73" s="1"/>
  <c r="AF855" i="73" s="1"/>
  <c r="AF856" i="73" s="1"/>
  <c r="AF857" i="73" s="1"/>
  <c r="AF858" i="73" s="1"/>
  <c r="AF859" i="73" s="1"/>
  <c r="AF860" i="73" s="1"/>
  <c r="AF861" i="73" s="1"/>
  <c r="AF862" i="73" s="1"/>
  <c r="AF863" i="73" s="1"/>
  <c r="AF864" i="73" s="1"/>
  <c r="AF865" i="73" s="1"/>
  <c r="AF866" i="73" s="1"/>
  <c r="AF867" i="73" s="1"/>
  <c r="AF868" i="73" s="1"/>
  <c r="AF869" i="73" s="1"/>
  <c r="AF870" i="73" s="1"/>
  <c r="AF871" i="73" s="1"/>
  <c r="AF872" i="73" s="1"/>
  <c r="AF873" i="73" s="1"/>
  <c r="AF874" i="73" s="1"/>
  <c r="AF875" i="73" s="1"/>
  <c r="AF876" i="73" s="1"/>
  <c r="AF877" i="73" s="1"/>
  <c r="AF878" i="73" s="1"/>
  <c r="AF879" i="73" s="1"/>
  <c r="AF880" i="73" s="1"/>
  <c r="AF881" i="73" s="1"/>
  <c r="AF882" i="73" s="1"/>
  <c r="AF883" i="73" s="1"/>
  <c r="AF884" i="73" s="1"/>
  <c r="AF885" i="73" s="1"/>
  <c r="AF886" i="73" s="1"/>
  <c r="AF887" i="73" s="1"/>
  <c r="AF888" i="73" s="1"/>
  <c r="AF889" i="73" s="1"/>
  <c r="AF890" i="73" s="1"/>
  <c r="AF891" i="73" s="1"/>
  <c r="AF892" i="73" s="1"/>
  <c r="AF893" i="73" s="1"/>
  <c r="AF894" i="73" s="1"/>
  <c r="AF895" i="73" s="1"/>
  <c r="AF896" i="73" s="1"/>
  <c r="AF897" i="73" s="1"/>
  <c r="AF898" i="73" s="1"/>
  <c r="AF899" i="73" s="1"/>
  <c r="AF900" i="73" s="1"/>
  <c r="AF901" i="73" s="1"/>
  <c r="AF902" i="73" s="1"/>
  <c r="AF903" i="73" s="1"/>
  <c r="AF904" i="73" s="1"/>
  <c r="AF905" i="73" s="1"/>
  <c r="AF906" i="73" s="1"/>
  <c r="AF907" i="73" s="1"/>
  <c r="AF908" i="73" s="1"/>
  <c r="AF909" i="73" s="1"/>
  <c r="AF910" i="73" s="1"/>
  <c r="AF911" i="73" s="1"/>
  <c r="AF912" i="73" s="1"/>
  <c r="AF913" i="73" s="1"/>
  <c r="AF914" i="73" s="1"/>
  <c r="AF915" i="73" s="1"/>
  <c r="AF916" i="73" s="1"/>
  <c r="AF917" i="73" s="1"/>
  <c r="AF918" i="73" s="1"/>
  <c r="AF919" i="73" s="1"/>
  <c r="AF920" i="73" s="1"/>
  <c r="AF921" i="73" s="1"/>
  <c r="AF922" i="73" s="1"/>
  <c r="AF923" i="73" s="1"/>
  <c r="AF924" i="73" s="1"/>
  <c r="AF925" i="73" s="1"/>
  <c r="AF712" i="73"/>
  <c r="AF711" i="73"/>
  <c r="AF710" i="73"/>
  <c r="AF709" i="73"/>
  <c r="AF708" i="73"/>
  <c r="AF707" i="73"/>
  <c r="AF706" i="73"/>
  <c r="AF705" i="73"/>
  <c r="AF704" i="73"/>
  <c r="AF703" i="73"/>
  <c r="AF702" i="73"/>
  <c r="AF701" i="73"/>
  <c r="AF700" i="73"/>
  <c r="AF699" i="73"/>
  <c r="AF698" i="73"/>
  <c r="AF697" i="73"/>
  <c r="AF696" i="73"/>
  <c r="AF695" i="73"/>
  <c r="AF694" i="73"/>
  <c r="AF693" i="73"/>
  <c r="AF692" i="73"/>
  <c r="AF691" i="73"/>
  <c r="AF690" i="73"/>
  <c r="AF689" i="73"/>
  <c r="AF688" i="73"/>
  <c r="AF687" i="73"/>
  <c r="AF686" i="73"/>
  <c r="AF685" i="73"/>
  <c r="AF684" i="73"/>
  <c r="AF683" i="73"/>
  <c r="AF682" i="73"/>
  <c r="AF681" i="73"/>
  <c r="AF680" i="73"/>
  <c r="AF679" i="73"/>
  <c r="AF678" i="73"/>
  <c r="AF677" i="73"/>
  <c r="AF676" i="73"/>
  <c r="AF675" i="73"/>
  <c r="AF674" i="73"/>
  <c r="AF673" i="73"/>
  <c r="AF672" i="73"/>
  <c r="AF671" i="73"/>
  <c r="AF670" i="73"/>
  <c r="AF669" i="73"/>
  <c r="AF668" i="73"/>
  <c r="AF667" i="73"/>
  <c r="AF666" i="73"/>
  <c r="AF665" i="73"/>
  <c r="AF664" i="73"/>
  <c r="AF663" i="73"/>
  <c r="AF662" i="73"/>
  <c r="AF661" i="73"/>
  <c r="AF660" i="73"/>
  <c r="AF659" i="73"/>
  <c r="AF658" i="73"/>
  <c r="AF657" i="73"/>
  <c r="AF656" i="73"/>
  <c r="AF655" i="73"/>
  <c r="AF654" i="73"/>
  <c r="AF653" i="73"/>
  <c r="AF652" i="73"/>
  <c r="AF651" i="73"/>
  <c r="AF650" i="73"/>
  <c r="AF649" i="73"/>
  <c r="AF648" i="73"/>
  <c r="AF647" i="73"/>
  <c r="AF646" i="73"/>
  <c r="AF645" i="73"/>
  <c r="AF644" i="73"/>
  <c r="AF643" i="73"/>
  <c r="AF642" i="73"/>
  <c r="AF641" i="73"/>
  <c r="AF640" i="73"/>
  <c r="AF639" i="73"/>
  <c r="AF638" i="73"/>
  <c r="AF637" i="73"/>
  <c r="AF636" i="73"/>
  <c r="AF635" i="73"/>
  <c r="AF634" i="73"/>
  <c r="AF633" i="73"/>
  <c r="AF632" i="73"/>
  <c r="AF631" i="73"/>
  <c r="AF630" i="73"/>
  <c r="AF629" i="73"/>
  <c r="AF628" i="73"/>
  <c r="AF627" i="73"/>
  <c r="AF626" i="73"/>
  <c r="AF625" i="73"/>
  <c r="AF624" i="73"/>
  <c r="AF623" i="73"/>
  <c r="AF622" i="73"/>
  <c r="AF621" i="73"/>
  <c r="AF620" i="73"/>
  <c r="AF619" i="73"/>
  <c r="AF618" i="73"/>
  <c r="AF617" i="73"/>
  <c r="AF616" i="73"/>
  <c r="AF615" i="73"/>
  <c r="AF614" i="73"/>
  <c r="AF613" i="73"/>
  <c r="AF612" i="73"/>
  <c r="AF611" i="73"/>
  <c r="AF610" i="73"/>
  <c r="AF609" i="73"/>
  <c r="AF608" i="73"/>
  <c r="AF607" i="73"/>
  <c r="AF606" i="73"/>
  <c r="AF605" i="73"/>
  <c r="AF604" i="73"/>
  <c r="AF603" i="73"/>
  <c r="AF602" i="73"/>
  <c r="AF601" i="73"/>
  <c r="AF600" i="73"/>
  <c r="AF599" i="73"/>
  <c r="AF598" i="73"/>
  <c r="AF597" i="73"/>
  <c r="AF596" i="73"/>
  <c r="AF595" i="73"/>
  <c r="AF594" i="73"/>
  <c r="AF593" i="73"/>
  <c r="AF592" i="73"/>
  <c r="AF591" i="73"/>
  <c r="AF590" i="73"/>
  <c r="AF589" i="73"/>
  <c r="AF588" i="73"/>
  <c r="AF587" i="73"/>
  <c r="AF586" i="73"/>
  <c r="AF585" i="73"/>
  <c r="AF584" i="73"/>
  <c r="AF583" i="73"/>
  <c r="AF582" i="73"/>
  <c r="AF581" i="73"/>
  <c r="AF580" i="73"/>
  <c r="AF579" i="73"/>
  <c r="AF578" i="73"/>
  <c r="AF577" i="73"/>
  <c r="AF576" i="73"/>
  <c r="AF575" i="73"/>
  <c r="AF574" i="73"/>
  <c r="AF573" i="73"/>
  <c r="AF572" i="73"/>
  <c r="AF571" i="73"/>
  <c r="AF570" i="73"/>
  <c r="AF569" i="73"/>
  <c r="AF568" i="73"/>
  <c r="AF567" i="73"/>
  <c r="AF566" i="73"/>
  <c r="AF565" i="73"/>
  <c r="AF564" i="73"/>
  <c r="AF563" i="73"/>
  <c r="AF562" i="73"/>
  <c r="AF561" i="73"/>
  <c r="AF560" i="73"/>
  <c r="AF559" i="73"/>
  <c r="AF558" i="73"/>
  <c r="AF557" i="73"/>
  <c r="AF556" i="73"/>
  <c r="AF555" i="73"/>
  <c r="AF554" i="73"/>
  <c r="AF553" i="73"/>
  <c r="AF552" i="73"/>
  <c r="AF551" i="73"/>
  <c r="AF550" i="73"/>
  <c r="AF549" i="73"/>
  <c r="AF548" i="73"/>
  <c r="AF547" i="73"/>
  <c r="AF546" i="73"/>
  <c r="AF545" i="73"/>
  <c r="AF544" i="73"/>
  <c r="AF543" i="73"/>
  <c r="AF542" i="73"/>
  <c r="AF541" i="73"/>
  <c r="AF540" i="73"/>
  <c r="AF539" i="73"/>
  <c r="AF538" i="73"/>
  <c r="AF537" i="73"/>
  <c r="AF536" i="73"/>
  <c r="AF535" i="73"/>
  <c r="AF534" i="73"/>
  <c r="AF533" i="73"/>
  <c r="AF532" i="73"/>
  <c r="AF531" i="73"/>
  <c r="AF530" i="73"/>
  <c r="AF529" i="73"/>
  <c r="AF528" i="73"/>
  <c r="AF527" i="73"/>
  <c r="AF526" i="73"/>
  <c r="AF525" i="73"/>
  <c r="AF524" i="73"/>
  <c r="AF523" i="73"/>
  <c r="AF522" i="73"/>
  <c r="AF521" i="73"/>
  <c r="AF520" i="73"/>
  <c r="AF519" i="73"/>
  <c r="AF518" i="73"/>
  <c r="AF517" i="73"/>
  <c r="AF516" i="73"/>
  <c r="AF515" i="73"/>
  <c r="AF514" i="73"/>
  <c r="AF513" i="73"/>
  <c r="AF512" i="73"/>
  <c r="AF511" i="73"/>
  <c r="AF510" i="73"/>
  <c r="AF509" i="73"/>
  <c r="AF508" i="73"/>
  <c r="AF507" i="73"/>
  <c r="AF506" i="73"/>
  <c r="AF505" i="73"/>
  <c r="AF504" i="73"/>
  <c r="AF503" i="73"/>
  <c r="AF502" i="73"/>
  <c r="AF501" i="73"/>
  <c r="AF500" i="73"/>
  <c r="AF499" i="73"/>
  <c r="AF498" i="73"/>
  <c r="AF497" i="73"/>
  <c r="AF496" i="73"/>
  <c r="AF495" i="73"/>
  <c r="AF494" i="73"/>
  <c r="AF493" i="73"/>
  <c r="AF492" i="73"/>
  <c r="AF491" i="73"/>
  <c r="AF490" i="73"/>
  <c r="AF489" i="73"/>
  <c r="AF488" i="73"/>
  <c r="AF487" i="73"/>
  <c r="AF486" i="73"/>
  <c r="AF485" i="73"/>
  <c r="AF484" i="73"/>
  <c r="AF483" i="73"/>
  <c r="AF482" i="73"/>
  <c r="AF481" i="73"/>
  <c r="AF480" i="73"/>
  <c r="AF479" i="73"/>
  <c r="AF478" i="73"/>
  <c r="AF477" i="73"/>
  <c r="AF476" i="73"/>
  <c r="AF475" i="73"/>
  <c r="AF474" i="73"/>
  <c r="AF473" i="73"/>
  <c r="AF472" i="73"/>
  <c r="AF471" i="73"/>
  <c r="AF470" i="73"/>
  <c r="AF469" i="73"/>
  <c r="AF468" i="73"/>
  <c r="AF467" i="73"/>
  <c r="AF466" i="73"/>
  <c r="AF465" i="73"/>
  <c r="AF464" i="73"/>
  <c r="AF463" i="73"/>
  <c r="AF462" i="73"/>
  <c r="AF461" i="73"/>
  <c r="AF460" i="73"/>
  <c r="AF459" i="73"/>
  <c r="AF458" i="73"/>
  <c r="AF457" i="73"/>
  <c r="AF456" i="73"/>
  <c r="AF455" i="73"/>
  <c r="AF454" i="73"/>
  <c r="AF453" i="73"/>
  <c r="AF452" i="73"/>
  <c r="AF451" i="73"/>
  <c r="AF450" i="73"/>
  <c r="AF449" i="73"/>
  <c r="AF448" i="73"/>
  <c r="AF447" i="73"/>
  <c r="AF446" i="73"/>
  <c r="AF445" i="73"/>
  <c r="AF444" i="73"/>
  <c r="AF443" i="73"/>
  <c r="AF442" i="73"/>
  <c r="AF441" i="73"/>
  <c r="AF440" i="73"/>
  <c r="AF439" i="73"/>
  <c r="AF438" i="73"/>
  <c r="AF437" i="73"/>
  <c r="AF436" i="73"/>
  <c r="AF435" i="73"/>
  <c r="AF434" i="73"/>
  <c r="AF433" i="73"/>
  <c r="AF432" i="73"/>
  <c r="AF431" i="73"/>
  <c r="AF430" i="73"/>
  <c r="AF429" i="73"/>
  <c r="AF428" i="73"/>
  <c r="AF427" i="73"/>
  <c r="AF426" i="73"/>
  <c r="AF425" i="73"/>
  <c r="AF424" i="73"/>
  <c r="AF423" i="73"/>
  <c r="AF422" i="73"/>
  <c r="AF421" i="73"/>
  <c r="AF420" i="73"/>
  <c r="AF419" i="73"/>
  <c r="AF418" i="73"/>
  <c r="AF417" i="73"/>
  <c r="AF416" i="73"/>
  <c r="AF415" i="73"/>
  <c r="AF414" i="73"/>
  <c r="AF413" i="73"/>
  <c r="AF412" i="73"/>
  <c r="AF411" i="73"/>
  <c r="AF410" i="73"/>
  <c r="AF409" i="73"/>
  <c r="AF408" i="73"/>
  <c r="AF407" i="73"/>
  <c r="AF406" i="73"/>
  <c r="AF405" i="73"/>
  <c r="AF404" i="73"/>
  <c r="AF403" i="73"/>
  <c r="AF402" i="73"/>
  <c r="AF401" i="73"/>
  <c r="AF400" i="73"/>
  <c r="AF399" i="73"/>
  <c r="AF398" i="73"/>
  <c r="AF397" i="73"/>
  <c r="AF396" i="73"/>
  <c r="AF395" i="73"/>
  <c r="AF394" i="73"/>
  <c r="AF393" i="73"/>
  <c r="AF392" i="73"/>
  <c r="AF391" i="73"/>
  <c r="AF390" i="73"/>
  <c r="AF389" i="73"/>
  <c r="AF388" i="73"/>
  <c r="AF387" i="73"/>
  <c r="AF386" i="73"/>
  <c r="AF385" i="73"/>
  <c r="AF384" i="73"/>
  <c r="AF383" i="73"/>
  <c r="AF382" i="73"/>
  <c r="AF381" i="73"/>
  <c r="AF380" i="73"/>
  <c r="AF379" i="73"/>
  <c r="AF378" i="73"/>
  <c r="AF377" i="73"/>
  <c r="AF376" i="73"/>
  <c r="AF375" i="73"/>
  <c r="AF374" i="73"/>
  <c r="AF373" i="73"/>
  <c r="AF372" i="73"/>
  <c r="AF371" i="73"/>
  <c r="AF370" i="73"/>
  <c r="AF369" i="73"/>
  <c r="AF368" i="73"/>
  <c r="AF367" i="73"/>
  <c r="AF366" i="73"/>
  <c r="AF365" i="73"/>
  <c r="AF364" i="73"/>
  <c r="AF363" i="73"/>
  <c r="AF362" i="73"/>
  <c r="AF361" i="73"/>
  <c r="AF360" i="73"/>
  <c r="AF359" i="73"/>
  <c r="AF358" i="73"/>
  <c r="AF357" i="73"/>
  <c r="AF356" i="73"/>
  <c r="AF355" i="73"/>
  <c r="AF354" i="73"/>
  <c r="AF353" i="73"/>
  <c r="AF352" i="73"/>
  <c r="AF351" i="73"/>
  <c r="AF350" i="73"/>
  <c r="AF349" i="73"/>
  <c r="AF348" i="73"/>
  <c r="AF347" i="73"/>
  <c r="AF346" i="73"/>
  <c r="AF345" i="73"/>
  <c r="AF344" i="73"/>
  <c r="AF343" i="73"/>
  <c r="AF342" i="73"/>
  <c r="AF341" i="73"/>
  <c r="AF340" i="73"/>
  <c r="AF339" i="73"/>
  <c r="AF338" i="73"/>
  <c r="AF337" i="73"/>
  <c r="AF336" i="73"/>
  <c r="AF335" i="73"/>
  <c r="AF334" i="73"/>
  <c r="AF333" i="73"/>
  <c r="AF332" i="73"/>
  <c r="AF331" i="73"/>
  <c r="AF330" i="73"/>
  <c r="AF329" i="73"/>
  <c r="AF328" i="73"/>
  <c r="AF327" i="73"/>
  <c r="AF326" i="73"/>
  <c r="AF325" i="73"/>
  <c r="AF324" i="73"/>
  <c r="AF323" i="73"/>
  <c r="AF322" i="73"/>
  <c r="AF321" i="73"/>
  <c r="AF320" i="73"/>
  <c r="AF319" i="73"/>
  <c r="AF318" i="73"/>
  <c r="AF317" i="73"/>
  <c r="AF316" i="73"/>
  <c r="AF315" i="73"/>
  <c r="AF314" i="73"/>
  <c r="AF313" i="73"/>
  <c r="AF312" i="73"/>
  <c r="AF311" i="73"/>
  <c r="AF310" i="73"/>
  <c r="AF309" i="73"/>
  <c r="AF308" i="73"/>
  <c r="AF307" i="73"/>
  <c r="AF306" i="73"/>
  <c r="AF305" i="73"/>
  <c r="AF304" i="73"/>
  <c r="AF303" i="73"/>
  <c r="AF302" i="73"/>
  <c r="AF301" i="73"/>
  <c r="AF300" i="73"/>
  <c r="AF299" i="73"/>
  <c r="AF298" i="73"/>
  <c r="AF297" i="73"/>
  <c r="AF296" i="73"/>
  <c r="AF295" i="73"/>
  <c r="AF294" i="73"/>
  <c r="AF293" i="73"/>
  <c r="AF292" i="73"/>
  <c r="AF291" i="73"/>
  <c r="AF290" i="73"/>
  <c r="AF289" i="73"/>
  <c r="AF288" i="73"/>
  <c r="AF287" i="73"/>
  <c r="AF286" i="73"/>
  <c r="AF285" i="73"/>
  <c r="AF284" i="73"/>
  <c r="AF283" i="73"/>
  <c r="AF282" i="73"/>
  <c r="AF281" i="73"/>
  <c r="AF280" i="73"/>
  <c r="AF279" i="73"/>
  <c r="AF278" i="73"/>
  <c r="AF277" i="73"/>
  <c r="AF276" i="73"/>
  <c r="AF275" i="73"/>
  <c r="AF274" i="73"/>
  <c r="AF273" i="73"/>
  <c r="AF272" i="73"/>
  <c r="AF271" i="73"/>
  <c r="AF270" i="73"/>
  <c r="AF269" i="73"/>
  <c r="AF268" i="73"/>
  <c r="AF267" i="73"/>
  <c r="AF266" i="73"/>
  <c r="AF265" i="73"/>
  <c r="AF264" i="73"/>
  <c r="AF263" i="73"/>
  <c r="AF262" i="73"/>
  <c r="AF261" i="73"/>
  <c r="AF260" i="73"/>
  <c r="AF259" i="73"/>
  <c r="AF258" i="73"/>
  <c r="AF257" i="73"/>
  <c r="AF256" i="73"/>
  <c r="AF255" i="73"/>
  <c r="AF254" i="73"/>
  <c r="AF253" i="73"/>
  <c r="AF252" i="73"/>
  <c r="AF251" i="73"/>
  <c r="AF250" i="73"/>
  <c r="AF249" i="73"/>
  <c r="AF248" i="73"/>
  <c r="AF247" i="73"/>
  <c r="AF246" i="73"/>
  <c r="AF245" i="73"/>
  <c r="AF244" i="73"/>
  <c r="AF243" i="73"/>
  <c r="AF242" i="73"/>
  <c r="AF241" i="73"/>
  <c r="AF240" i="73"/>
  <c r="AF239" i="73"/>
  <c r="AF238" i="73"/>
  <c r="AF237" i="73"/>
  <c r="AF236" i="73"/>
  <c r="AF235" i="73"/>
  <c r="AF234" i="73"/>
  <c r="AF233" i="73"/>
  <c r="AF232" i="73"/>
  <c r="AF231" i="73"/>
  <c r="AF230" i="73"/>
  <c r="AF229" i="73"/>
  <c r="AF228" i="73"/>
  <c r="AF227" i="73"/>
  <c r="AF226" i="73"/>
  <c r="AF225" i="73"/>
  <c r="AF224" i="73"/>
  <c r="AF223" i="73"/>
  <c r="AF222" i="73"/>
  <c r="AF221" i="73"/>
  <c r="AF220" i="73"/>
  <c r="AF219" i="73"/>
  <c r="AF218" i="73"/>
  <c r="AF217" i="73"/>
  <c r="AF216" i="73"/>
  <c r="AF215" i="73"/>
  <c r="AF214" i="73"/>
  <c r="AF213" i="73"/>
  <c r="AF212" i="73"/>
  <c r="AF211" i="73"/>
  <c r="AF210" i="73"/>
  <c r="AF209" i="73"/>
  <c r="AF208" i="73"/>
  <c r="AF207" i="73"/>
  <c r="AF206" i="73"/>
  <c r="AF205" i="73"/>
  <c r="AF204" i="73"/>
  <c r="AF203" i="73"/>
  <c r="AF202" i="73"/>
  <c r="AF201" i="73"/>
  <c r="AF200" i="73"/>
  <c r="AF199" i="73"/>
  <c r="AF198" i="73"/>
  <c r="AF197" i="73"/>
  <c r="AF196" i="73"/>
  <c r="AF195" i="73"/>
  <c r="AF194" i="73"/>
  <c r="AF193" i="73"/>
  <c r="AF192" i="73"/>
  <c r="AF191" i="73"/>
  <c r="AF190" i="73"/>
  <c r="AF189" i="73"/>
  <c r="AF188" i="73"/>
  <c r="AF187" i="73"/>
  <c r="AF186" i="73"/>
  <c r="AF185" i="73"/>
  <c r="AF184" i="73"/>
  <c r="AF183" i="73"/>
  <c r="AF182" i="73"/>
  <c r="AF181" i="73"/>
  <c r="AF180" i="73"/>
  <c r="AF179" i="73"/>
  <c r="AF178" i="73"/>
  <c r="AF177" i="73"/>
  <c r="AF176" i="73"/>
  <c r="AF175" i="73"/>
  <c r="AF174" i="73"/>
  <c r="AF173" i="73"/>
  <c r="AF172" i="73"/>
  <c r="AF171" i="73"/>
  <c r="AF170" i="73"/>
  <c r="AF169" i="73"/>
  <c r="AF168" i="73"/>
  <c r="AF167" i="73"/>
  <c r="AF166" i="73"/>
  <c r="AF165" i="73"/>
  <c r="AF164" i="73"/>
  <c r="AF163" i="73"/>
  <c r="AF162" i="73"/>
  <c r="AF161" i="73"/>
  <c r="AF160" i="73"/>
  <c r="AF159" i="73"/>
  <c r="AF158" i="73"/>
  <c r="AF157" i="73"/>
  <c r="AF156" i="73"/>
  <c r="AF155" i="73"/>
  <c r="AF154" i="73"/>
  <c r="AF153" i="73"/>
  <c r="AF152" i="73"/>
  <c r="AF151" i="73"/>
  <c r="AF150" i="73"/>
  <c r="AF149" i="73"/>
  <c r="AF148" i="73"/>
  <c r="AF147" i="73"/>
  <c r="AF146" i="73"/>
  <c r="AF145" i="73"/>
  <c r="AF144" i="73"/>
  <c r="AF143" i="73"/>
  <c r="AF142" i="73"/>
  <c r="AF141" i="73"/>
  <c r="AF140" i="73"/>
  <c r="AF139" i="73"/>
  <c r="AF138" i="73"/>
  <c r="AF137" i="73"/>
  <c r="AF136" i="73"/>
  <c r="AF135" i="73"/>
  <c r="AF134" i="73"/>
  <c r="AF133" i="73"/>
  <c r="AF132" i="73"/>
  <c r="AF131" i="73"/>
  <c r="AF130" i="73"/>
  <c r="AF129" i="73"/>
  <c r="AF128" i="73"/>
  <c r="AF127" i="73"/>
  <c r="AF126" i="73"/>
  <c r="AF125" i="73"/>
  <c r="AF124" i="73"/>
  <c r="AF123" i="73"/>
  <c r="AF122" i="73"/>
  <c r="AF121" i="73"/>
  <c r="AF120" i="73"/>
  <c r="AF119" i="73"/>
  <c r="AF118" i="73"/>
  <c r="AF117" i="73"/>
  <c r="AF116" i="73"/>
  <c r="AF115" i="73"/>
  <c r="AF114" i="73"/>
  <c r="AF113" i="73"/>
  <c r="AF112" i="73"/>
  <c r="AF111" i="73"/>
  <c r="AF110" i="73"/>
  <c r="AF109" i="73"/>
  <c r="AF108" i="73"/>
  <c r="AF107" i="73"/>
  <c r="AF106" i="73"/>
  <c r="AF105" i="73"/>
  <c r="AF104" i="73"/>
  <c r="AF103" i="73"/>
  <c r="AF102" i="73"/>
  <c r="AF101" i="73"/>
  <c r="AF100" i="73"/>
  <c r="AF99" i="73"/>
  <c r="AF98" i="73"/>
  <c r="AF97" i="73"/>
  <c r="AF96" i="73"/>
  <c r="AF95" i="73"/>
  <c r="AF94" i="73"/>
  <c r="AF93" i="73"/>
  <c r="AF92" i="73"/>
  <c r="AF91" i="73"/>
  <c r="AF90" i="73"/>
  <c r="AF89" i="73"/>
  <c r="AF88" i="73"/>
  <c r="AF87" i="73"/>
  <c r="AF86" i="73"/>
  <c r="AF85" i="73"/>
  <c r="AF84" i="73"/>
  <c r="AF83" i="73"/>
  <c r="AF82" i="73"/>
  <c r="AF81" i="73"/>
  <c r="AF80" i="73"/>
  <c r="AF79" i="73"/>
  <c r="AF78" i="73"/>
  <c r="AF77" i="73"/>
  <c r="AF76" i="73"/>
  <c r="AF75" i="73"/>
  <c r="AF74" i="73"/>
  <c r="AF73" i="73"/>
  <c r="AF72" i="73"/>
  <c r="AF71" i="73"/>
  <c r="AF70" i="73"/>
  <c r="AF69" i="73"/>
  <c r="AF68" i="73"/>
  <c r="AF67" i="73"/>
  <c r="AF66" i="73"/>
  <c r="AF65" i="73"/>
  <c r="AF64" i="73"/>
  <c r="AF63" i="73"/>
  <c r="AF62" i="73"/>
  <c r="AF61" i="73"/>
  <c r="AF60" i="73"/>
  <c r="AF59" i="73"/>
  <c r="AF58" i="73"/>
  <c r="AF57" i="73"/>
  <c r="AF56" i="73"/>
  <c r="AF55" i="73"/>
  <c r="AF54" i="73"/>
  <c r="AF53" i="73"/>
  <c r="AF52" i="73"/>
  <c r="AF51" i="73"/>
  <c r="AF50" i="73"/>
  <c r="AF49" i="73"/>
  <c r="AF48" i="73"/>
  <c r="AF47" i="73"/>
  <c r="AF46" i="73"/>
  <c r="AF45" i="73"/>
  <c r="AF44" i="73"/>
  <c r="AF43" i="73"/>
  <c r="AF42" i="73"/>
  <c r="AF41" i="73"/>
  <c r="AF40" i="73"/>
  <c r="AF39" i="73"/>
  <c r="AF38" i="73"/>
  <c r="AF37" i="73"/>
  <c r="AF36" i="73"/>
  <c r="AF35" i="73"/>
  <c r="AF34" i="73"/>
  <c r="AF33" i="73"/>
  <c r="AF32" i="73"/>
  <c r="AF31" i="73"/>
  <c r="AF30" i="73"/>
  <c r="AF29" i="73"/>
  <c r="AF28" i="73"/>
  <c r="AF27" i="73"/>
  <c r="AF26" i="73"/>
  <c r="AF25" i="73"/>
  <c r="AE25" i="73"/>
  <c r="AE26" i="73" s="1"/>
  <c r="AE27" i="73" s="1"/>
  <c r="AE28" i="73" s="1"/>
  <c r="AE29" i="73" s="1"/>
  <c r="AE30" i="73" s="1"/>
  <c r="AE31" i="73" s="1"/>
  <c r="AE32" i="73" s="1"/>
  <c r="AE33" i="73" s="1"/>
  <c r="AE34" i="73" s="1"/>
  <c r="AE35" i="73" s="1"/>
  <c r="AE36" i="73" s="1"/>
  <c r="AE37" i="73" s="1"/>
  <c r="AE38" i="73" s="1"/>
  <c r="AE39" i="73" s="1"/>
  <c r="AE40" i="73" s="1"/>
  <c r="AE41" i="73" s="1"/>
  <c r="AE42" i="73" s="1"/>
  <c r="AE43" i="73" s="1"/>
  <c r="AE44" i="73" s="1"/>
  <c r="AE45" i="73" s="1"/>
  <c r="AE46" i="73" s="1"/>
  <c r="AE47" i="73" s="1"/>
  <c r="AE48" i="73" s="1"/>
  <c r="AE49" i="73" s="1"/>
  <c r="AE50" i="73" s="1"/>
  <c r="AE51" i="73" s="1"/>
  <c r="AE52" i="73" s="1"/>
  <c r="AE53" i="73" s="1"/>
  <c r="AE54" i="73" s="1"/>
  <c r="AE55" i="73" s="1"/>
  <c r="AE56" i="73" s="1"/>
  <c r="AE57" i="73" s="1"/>
  <c r="AE58" i="73" s="1"/>
  <c r="AE59" i="73" s="1"/>
  <c r="AE60" i="73" s="1"/>
  <c r="AE61" i="73" s="1"/>
  <c r="AE62" i="73" s="1"/>
  <c r="AE63" i="73" s="1"/>
  <c r="AE64" i="73" s="1"/>
  <c r="AE65" i="73" s="1"/>
  <c r="AE66" i="73" s="1"/>
  <c r="AE67" i="73" s="1"/>
  <c r="AE68" i="73" s="1"/>
  <c r="AE69" i="73" s="1"/>
  <c r="AE70" i="73" s="1"/>
  <c r="AE71" i="73" s="1"/>
  <c r="AE72" i="73" s="1"/>
  <c r="AE73" i="73" s="1"/>
  <c r="AE74" i="73" s="1"/>
  <c r="AE75" i="73" s="1"/>
  <c r="AE76" i="73" s="1"/>
  <c r="AE77" i="73" s="1"/>
  <c r="AE78" i="73" s="1"/>
  <c r="AE79" i="73" s="1"/>
  <c r="AE80" i="73" s="1"/>
  <c r="AE81" i="73" s="1"/>
  <c r="AE82" i="73" s="1"/>
  <c r="AE83" i="73" s="1"/>
  <c r="AE84" i="73" s="1"/>
  <c r="AE85" i="73" s="1"/>
  <c r="AE86" i="73" s="1"/>
  <c r="AE87" i="73" s="1"/>
  <c r="AE88" i="73" s="1"/>
  <c r="AE89" i="73" s="1"/>
  <c r="AE90" i="73" s="1"/>
  <c r="AE91" i="73" s="1"/>
  <c r="AE92" i="73" s="1"/>
  <c r="AE93" i="73" s="1"/>
  <c r="AE94" i="73" s="1"/>
  <c r="AE95" i="73" s="1"/>
  <c r="AE96" i="73" s="1"/>
  <c r="AE97" i="73" s="1"/>
  <c r="AE98" i="73" s="1"/>
  <c r="AE99" i="73" s="1"/>
  <c r="AE100" i="73" s="1"/>
  <c r="AE101" i="73" s="1"/>
  <c r="AE102" i="73" s="1"/>
  <c r="AE103" i="73" s="1"/>
  <c r="AE104" i="73" s="1"/>
  <c r="AE105" i="73" s="1"/>
  <c r="AE106" i="73" s="1"/>
  <c r="AE107" i="73" s="1"/>
  <c r="AE108" i="73" s="1"/>
  <c r="AE109" i="73" s="1"/>
  <c r="AE110" i="73" s="1"/>
  <c r="AE111" i="73" s="1"/>
  <c r="AE112" i="73" s="1"/>
  <c r="AE113" i="73" s="1"/>
  <c r="AE114" i="73" s="1"/>
  <c r="AE115" i="73" s="1"/>
  <c r="AE116" i="73" s="1"/>
  <c r="AE117" i="73" s="1"/>
  <c r="AE118" i="73" s="1"/>
  <c r="AE119" i="73" s="1"/>
  <c r="AE120" i="73" s="1"/>
  <c r="AE121" i="73" s="1"/>
  <c r="AE122" i="73" s="1"/>
  <c r="AE123" i="73" s="1"/>
  <c r="AE124" i="73" s="1"/>
  <c r="AE125" i="73" s="1"/>
  <c r="AE126" i="73" s="1"/>
  <c r="AE127" i="73" s="1"/>
  <c r="AE128" i="73" s="1"/>
  <c r="AE129" i="73" s="1"/>
  <c r="AE130" i="73" s="1"/>
  <c r="AE131" i="73" s="1"/>
  <c r="AE132" i="73" s="1"/>
  <c r="AE133" i="73" s="1"/>
  <c r="AE134" i="73" s="1"/>
  <c r="AE135" i="73" s="1"/>
  <c r="AE136" i="73" s="1"/>
  <c r="AE137" i="73" s="1"/>
  <c r="AE138" i="73" s="1"/>
  <c r="AE139" i="73" s="1"/>
  <c r="AE140" i="73" s="1"/>
  <c r="AE141" i="73" s="1"/>
  <c r="AE142" i="73" s="1"/>
  <c r="AE143" i="73" s="1"/>
  <c r="AE144" i="73" s="1"/>
  <c r="AE145" i="73" s="1"/>
  <c r="AE146" i="73" s="1"/>
  <c r="AE147" i="73" s="1"/>
  <c r="AE148" i="73" s="1"/>
  <c r="AE149" i="73" s="1"/>
  <c r="AE150" i="73" s="1"/>
  <c r="AE151" i="73" s="1"/>
  <c r="AE152" i="73" s="1"/>
  <c r="AE153" i="73" s="1"/>
  <c r="AE154" i="73" s="1"/>
  <c r="AE155" i="73" s="1"/>
  <c r="AE156" i="73" s="1"/>
  <c r="AE157" i="73" s="1"/>
  <c r="AE158" i="73" s="1"/>
  <c r="AE159" i="73" s="1"/>
  <c r="AE160" i="73" s="1"/>
  <c r="AE161" i="73" s="1"/>
  <c r="AE162" i="73" s="1"/>
  <c r="AE163" i="73" s="1"/>
  <c r="AE164" i="73" s="1"/>
  <c r="AE165" i="73" s="1"/>
  <c r="AE166" i="73" s="1"/>
  <c r="AE167" i="73" s="1"/>
  <c r="AE168" i="73" s="1"/>
  <c r="AE169" i="73" s="1"/>
  <c r="AE170" i="73" s="1"/>
  <c r="AE171" i="73" s="1"/>
  <c r="AE172" i="73" s="1"/>
  <c r="AE173" i="73" s="1"/>
  <c r="AE174" i="73" s="1"/>
  <c r="AE175" i="73" s="1"/>
  <c r="AE176" i="73" s="1"/>
  <c r="AE177" i="73" s="1"/>
  <c r="AE178" i="73" s="1"/>
  <c r="AE179" i="73" s="1"/>
  <c r="AE180" i="73" s="1"/>
  <c r="AE181" i="73" s="1"/>
  <c r="AE182" i="73" s="1"/>
  <c r="AE183" i="73" s="1"/>
  <c r="AE184" i="73" s="1"/>
  <c r="AE185" i="73" s="1"/>
  <c r="AE186" i="73" s="1"/>
  <c r="AE187" i="73" s="1"/>
  <c r="AE188" i="73" s="1"/>
  <c r="AE189" i="73" s="1"/>
  <c r="AE190" i="73" s="1"/>
  <c r="AE191" i="73" s="1"/>
  <c r="AE192" i="73" s="1"/>
  <c r="AE193" i="73" s="1"/>
  <c r="AE194" i="73" s="1"/>
  <c r="AE195" i="73" s="1"/>
  <c r="AE196" i="73" s="1"/>
  <c r="AE197" i="73" s="1"/>
  <c r="AE198" i="73" s="1"/>
  <c r="AE199" i="73" s="1"/>
  <c r="AE200" i="73" s="1"/>
  <c r="AE201" i="73" s="1"/>
  <c r="AE202" i="73" s="1"/>
  <c r="AE203" i="73" s="1"/>
  <c r="AE204" i="73" s="1"/>
  <c r="AE205" i="73" s="1"/>
  <c r="AE206" i="73" s="1"/>
  <c r="AE207" i="73" s="1"/>
  <c r="AE208" i="73" s="1"/>
  <c r="AE209" i="73" s="1"/>
  <c r="AE210" i="73" s="1"/>
  <c r="AE211" i="73" s="1"/>
  <c r="AE212" i="73" s="1"/>
  <c r="AE213" i="73" s="1"/>
  <c r="AE214" i="73" s="1"/>
  <c r="AE215" i="73" s="1"/>
  <c r="AE216" i="73" s="1"/>
  <c r="AE217" i="73" s="1"/>
  <c r="AE218" i="73" s="1"/>
  <c r="AE219" i="73" s="1"/>
  <c r="AE220" i="73" s="1"/>
  <c r="AE221" i="73" s="1"/>
  <c r="AE222" i="73" s="1"/>
  <c r="AE223" i="73" s="1"/>
  <c r="AE224" i="73" s="1"/>
  <c r="AE225" i="73" s="1"/>
  <c r="AE226" i="73" s="1"/>
  <c r="AE227" i="73" s="1"/>
  <c r="AE228" i="73" s="1"/>
  <c r="AE229" i="73" s="1"/>
  <c r="AE230" i="73" s="1"/>
  <c r="AE231" i="73" s="1"/>
  <c r="AE232" i="73" s="1"/>
  <c r="AE233" i="73" s="1"/>
  <c r="AE234" i="73" s="1"/>
  <c r="AE235" i="73" s="1"/>
  <c r="AE236" i="73" s="1"/>
  <c r="AE237" i="73" s="1"/>
  <c r="AE238" i="73" s="1"/>
  <c r="AE239" i="73" s="1"/>
  <c r="AE240" i="73" s="1"/>
  <c r="AE241" i="73" s="1"/>
  <c r="AE242" i="73" s="1"/>
  <c r="AE243" i="73" s="1"/>
  <c r="AE244" i="73" s="1"/>
  <c r="AE245" i="73" s="1"/>
  <c r="AE246" i="73" s="1"/>
  <c r="AE247" i="73" s="1"/>
  <c r="AE248" i="73" s="1"/>
  <c r="AE249" i="73" s="1"/>
  <c r="AE250" i="73" s="1"/>
  <c r="AE251" i="73" s="1"/>
  <c r="AE252" i="73" s="1"/>
  <c r="AE253" i="73" s="1"/>
  <c r="AE254" i="73" s="1"/>
  <c r="AE255" i="73" s="1"/>
  <c r="AE256" i="73" s="1"/>
  <c r="AE257" i="73" s="1"/>
  <c r="AE258" i="73" s="1"/>
  <c r="AE259" i="73" s="1"/>
  <c r="AE260" i="73" s="1"/>
  <c r="AE261" i="73" s="1"/>
  <c r="AE262" i="73" s="1"/>
  <c r="AE263" i="73" s="1"/>
  <c r="AE264" i="73" s="1"/>
  <c r="AE265" i="73" s="1"/>
  <c r="AE266" i="73" s="1"/>
  <c r="AE267" i="73" s="1"/>
  <c r="AE268" i="73" s="1"/>
  <c r="AE269" i="73" s="1"/>
  <c r="AE270" i="73" s="1"/>
  <c r="AE271" i="73" s="1"/>
  <c r="AE272" i="73" s="1"/>
  <c r="AE273" i="73" s="1"/>
  <c r="AE274" i="73" s="1"/>
  <c r="AE275" i="73" s="1"/>
  <c r="AE276" i="73" s="1"/>
  <c r="AE277" i="73" s="1"/>
  <c r="AE278" i="73" s="1"/>
  <c r="AE279" i="73" s="1"/>
  <c r="AE280" i="73" s="1"/>
  <c r="AE281" i="73" s="1"/>
  <c r="AE282" i="73" s="1"/>
  <c r="AE283" i="73" s="1"/>
  <c r="AE284" i="73" s="1"/>
  <c r="AE285" i="73" s="1"/>
  <c r="AE286" i="73" s="1"/>
  <c r="AE287" i="73" s="1"/>
  <c r="AE288" i="73" s="1"/>
  <c r="AE289" i="73" s="1"/>
  <c r="AE290" i="73" s="1"/>
  <c r="AE291" i="73" s="1"/>
  <c r="AE292" i="73" s="1"/>
  <c r="AE293" i="73" s="1"/>
  <c r="AE294" i="73" s="1"/>
  <c r="AE295" i="73" s="1"/>
  <c r="AE296" i="73" s="1"/>
  <c r="AE297" i="73" s="1"/>
  <c r="AE298" i="73" s="1"/>
  <c r="AE299" i="73" s="1"/>
  <c r="AE300" i="73" s="1"/>
  <c r="AE301" i="73" s="1"/>
  <c r="AE302" i="73" s="1"/>
  <c r="AE303" i="73" s="1"/>
  <c r="AE304" i="73" s="1"/>
  <c r="AE305" i="73" s="1"/>
  <c r="AE306" i="73" s="1"/>
  <c r="AE307" i="73" s="1"/>
  <c r="AE308" i="73" s="1"/>
  <c r="AE309" i="73" s="1"/>
  <c r="AE310" i="73" s="1"/>
  <c r="AE311" i="73" s="1"/>
  <c r="AE312" i="73" s="1"/>
  <c r="AE313" i="73" s="1"/>
  <c r="AE314" i="73" s="1"/>
  <c r="AE315" i="73" s="1"/>
  <c r="AE316" i="73" s="1"/>
  <c r="AE317" i="73" s="1"/>
  <c r="AE318" i="73" s="1"/>
  <c r="AE319" i="73" s="1"/>
  <c r="AE320" i="73" s="1"/>
  <c r="AE321" i="73" s="1"/>
  <c r="AE322" i="73" s="1"/>
  <c r="AE323" i="73" s="1"/>
  <c r="AE324" i="73" s="1"/>
  <c r="AE325" i="73" s="1"/>
  <c r="AE326" i="73" s="1"/>
  <c r="AE327" i="73" s="1"/>
  <c r="AE328" i="73" s="1"/>
  <c r="AE329" i="73" s="1"/>
  <c r="AE330" i="73" s="1"/>
  <c r="AE331" i="73" s="1"/>
  <c r="AE332" i="73" s="1"/>
  <c r="AE333" i="73" s="1"/>
  <c r="AE334" i="73" s="1"/>
  <c r="AE335" i="73" s="1"/>
  <c r="AE336" i="73" s="1"/>
  <c r="AE337" i="73" s="1"/>
  <c r="AE338" i="73" s="1"/>
  <c r="AE339" i="73" s="1"/>
  <c r="AE340" i="73" s="1"/>
  <c r="AE341" i="73" s="1"/>
  <c r="AE342" i="73" s="1"/>
  <c r="AE343" i="73" s="1"/>
  <c r="AE344" i="73" s="1"/>
  <c r="AE345" i="73" s="1"/>
  <c r="AE346" i="73" s="1"/>
  <c r="AE347" i="73" s="1"/>
  <c r="AE348" i="73" s="1"/>
  <c r="AE349" i="73" s="1"/>
  <c r="AE350" i="73" s="1"/>
  <c r="AE351" i="73" s="1"/>
  <c r="AE352" i="73" s="1"/>
  <c r="AE353" i="73" s="1"/>
  <c r="AE354" i="73" s="1"/>
  <c r="AE355" i="73" s="1"/>
  <c r="AE356" i="73" s="1"/>
  <c r="AE357" i="73" s="1"/>
  <c r="AE358" i="73" s="1"/>
  <c r="AE359" i="73" s="1"/>
  <c r="AE360" i="73" s="1"/>
  <c r="AE361" i="73" s="1"/>
  <c r="AE362" i="73" s="1"/>
  <c r="AE363" i="73" s="1"/>
  <c r="AE364" i="73" s="1"/>
  <c r="AE365" i="73" s="1"/>
  <c r="AE366" i="73" s="1"/>
  <c r="AE367" i="73" s="1"/>
  <c r="AE368" i="73" s="1"/>
  <c r="AE369" i="73" s="1"/>
  <c r="AE370" i="73" s="1"/>
  <c r="AE371" i="73" s="1"/>
  <c r="AE372" i="73" s="1"/>
  <c r="AE373" i="73" s="1"/>
  <c r="AE374" i="73" s="1"/>
  <c r="AE375" i="73" s="1"/>
  <c r="AE376" i="73" s="1"/>
  <c r="AE377" i="73" s="1"/>
  <c r="AE378" i="73" s="1"/>
  <c r="AE379" i="73" s="1"/>
  <c r="AE380" i="73" s="1"/>
  <c r="AE381" i="73" s="1"/>
  <c r="AE382" i="73" s="1"/>
  <c r="AE383" i="73" s="1"/>
  <c r="AE384" i="73" s="1"/>
  <c r="AE385" i="73" s="1"/>
  <c r="AE386" i="73" s="1"/>
  <c r="AE387" i="73" s="1"/>
  <c r="AE388" i="73" s="1"/>
  <c r="AE389" i="73" s="1"/>
  <c r="AE390" i="73" s="1"/>
  <c r="AE391" i="73" s="1"/>
  <c r="AE392" i="73" s="1"/>
  <c r="AE393" i="73" s="1"/>
  <c r="AE394" i="73" s="1"/>
  <c r="AE395" i="73" s="1"/>
  <c r="AE396" i="73" s="1"/>
  <c r="AE397" i="73" s="1"/>
  <c r="AE398" i="73" s="1"/>
  <c r="AE399" i="73" s="1"/>
  <c r="AE400" i="73" s="1"/>
  <c r="AE401" i="73" s="1"/>
  <c r="AE402" i="73" s="1"/>
  <c r="AE403" i="73" s="1"/>
  <c r="AE404" i="73" s="1"/>
  <c r="AE405" i="73" s="1"/>
  <c r="AE406" i="73" s="1"/>
  <c r="AE407" i="73" s="1"/>
  <c r="AE408" i="73" s="1"/>
  <c r="AE409" i="73" s="1"/>
  <c r="AE410" i="73" s="1"/>
  <c r="AE411" i="73" s="1"/>
  <c r="AE412" i="73" s="1"/>
  <c r="AE413" i="73" s="1"/>
  <c r="AE414" i="73" s="1"/>
  <c r="AE415" i="73" s="1"/>
  <c r="AE416" i="73" s="1"/>
  <c r="AE417" i="73" s="1"/>
  <c r="AE418" i="73" s="1"/>
  <c r="AE419" i="73" s="1"/>
  <c r="AE420" i="73" s="1"/>
  <c r="AE421" i="73" s="1"/>
  <c r="AE422" i="73" s="1"/>
  <c r="AE423" i="73" s="1"/>
  <c r="AE424" i="73" s="1"/>
  <c r="AE425" i="73" s="1"/>
  <c r="AE426" i="73" s="1"/>
  <c r="AE427" i="73" s="1"/>
  <c r="AE428" i="73" s="1"/>
  <c r="AE429" i="73" s="1"/>
  <c r="AE430" i="73" s="1"/>
  <c r="AE431" i="73" s="1"/>
  <c r="AE432" i="73" s="1"/>
  <c r="AE433" i="73" s="1"/>
  <c r="AE434" i="73" s="1"/>
  <c r="AE435" i="73" s="1"/>
  <c r="AE436" i="73" s="1"/>
  <c r="AE437" i="73" s="1"/>
  <c r="AE438" i="73" s="1"/>
  <c r="AE439" i="73" s="1"/>
  <c r="AE440" i="73" s="1"/>
  <c r="AE441" i="73" s="1"/>
  <c r="AE442" i="73" s="1"/>
  <c r="AE443" i="73" s="1"/>
  <c r="AE444" i="73" s="1"/>
  <c r="AE445" i="73" s="1"/>
  <c r="AE446" i="73" s="1"/>
  <c r="AE447" i="73" s="1"/>
  <c r="AE448" i="73" s="1"/>
  <c r="AE449" i="73" s="1"/>
  <c r="AE450" i="73" s="1"/>
  <c r="AE451" i="73" s="1"/>
  <c r="AE452" i="73" s="1"/>
  <c r="AE453" i="73" s="1"/>
  <c r="AE454" i="73" s="1"/>
  <c r="AE455" i="73" s="1"/>
  <c r="AE456" i="73" s="1"/>
  <c r="AE457" i="73" s="1"/>
  <c r="AE458" i="73" s="1"/>
  <c r="AE459" i="73" s="1"/>
  <c r="AE460" i="73" s="1"/>
  <c r="AE461" i="73" s="1"/>
  <c r="AE462" i="73" s="1"/>
  <c r="AE463" i="73" s="1"/>
  <c r="AE464" i="73" s="1"/>
  <c r="AE465" i="73" s="1"/>
  <c r="AE466" i="73" s="1"/>
  <c r="AE467" i="73" s="1"/>
  <c r="AE468" i="73" s="1"/>
  <c r="AE469" i="73" s="1"/>
  <c r="AE470" i="73" s="1"/>
  <c r="AE471" i="73" s="1"/>
  <c r="AE472" i="73" s="1"/>
  <c r="AE473" i="73" s="1"/>
  <c r="AE474" i="73" s="1"/>
  <c r="AE475" i="73" s="1"/>
  <c r="AE476" i="73" s="1"/>
  <c r="AE477" i="73" s="1"/>
  <c r="AE478" i="73" s="1"/>
  <c r="AE479" i="73" s="1"/>
  <c r="AE480" i="73" s="1"/>
  <c r="AE481" i="73" s="1"/>
  <c r="AE482" i="73" s="1"/>
  <c r="AE483" i="73" s="1"/>
  <c r="AE484" i="73" s="1"/>
  <c r="AE485" i="73" s="1"/>
  <c r="AE486" i="73" s="1"/>
  <c r="AE487" i="73" s="1"/>
  <c r="AE488" i="73" s="1"/>
  <c r="AE489" i="73" s="1"/>
  <c r="AE490" i="73" s="1"/>
  <c r="AE491" i="73" s="1"/>
  <c r="AE492" i="73" s="1"/>
  <c r="AE493" i="73" s="1"/>
  <c r="AE494" i="73" s="1"/>
  <c r="AE495" i="73" s="1"/>
  <c r="AE496" i="73" s="1"/>
  <c r="AE497" i="73" s="1"/>
  <c r="AE498" i="73" s="1"/>
  <c r="AE499" i="73" s="1"/>
  <c r="AE500" i="73" s="1"/>
  <c r="AE501" i="73" s="1"/>
  <c r="AE502" i="73" s="1"/>
  <c r="AE503" i="73" s="1"/>
  <c r="AE504" i="73" s="1"/>
  <c r="AE505" i="73" s="1"/>
  <c r="AE506" i="73" s="1"/>
  <c r="AE507" i="73" s="1"/>
  <c r="AE508" i="73" s="1"/>
  <c r="AE509" i="73" s="1"/>
  <c r="AE510" i="73" s="1"/>
  <c r="AE511" i="73" s="1"/>
  <c r="AE512" i="73" s="1"/>
  <c r="AE513" i="73" s="1"/>
  <c r="AE514" i="73" s="1"/>
  <c r="AE515" i="73" s="1"/>
  <c r="AE516" i="73" s="1"/>
  <c r="AE517" i="73" s="1"/>
  <c r="AE518" i="73" s="1"/>
  <c r="AE519" i="73" s="1"/>
  <c r="AE520" i="73" s="1"/>
  <c r="AE521" i="73" s="1"/>
  <c r="AE522" i="73" s="1"/>
  <c r="AE523" i="73" s="1"/>
  <c r="AE524" i="73" s="1"/>
  <c r="AE525" i="73" s="1"/>
  <c r="AE526" i="73" s="1"/>
  <c r="AE527" i="73" s="1"/>
  <c r="AE528" i="73" s="1"/>
  <c r="AE529" i="73" s="1"/>
  <c r="AE530" i="73" s="1"/>
  <c r="AE531" i="73" s="1"/>
  <c r="AE532" i="73" s="1"/>
  <c r="AE533" i="73" s="1"/>
  <c r="AE534" i="73" s="1"/>
  <c r="AE535" i="73" s="1"/>
  <c r="AE536" i="73" s="1"/>
  <c r="AE537" i="73" s="1"/>
  <c r="AE538" i="73" s="1"/>
  <c r="AE539" i="73" s="1"/>
  <c r="AE540" i="73" s="1"/>
  <c r="AE541" i="73" s="1"/>
  <c r="AE542" i="73" s="1"/>
  <c r="AE543" i="73" s="1"/>
  <c r="AE544" i="73" s="1"/>
  <c r="AE545" i="73" s="1"/>
  <c r="AE546" i="73" s="1"/>
  <c r="AE547" i="73" s="1"/>
  <c r="AE548" i="73" s="1"/>
  <c r="AE549" i="73" s="1"/>
  <c r="AE550" i="73" s="1"/>
  <c r="AE551" i="73" s="1"/>
  <c r="AE552" i="73" s="1"/>
  <c r="AE553" i="73" s="1"/>
  <c r="AE554" i="73" s="1"/>
  <c r="AE555" i="73" s="1"/>
  <c r="AE556" i="73" s="1"/>
  <c r="AE557" i="73" s="1"/>
  <c r="AE558" i="73" s="1"/>
  <c r="AE559" i="73" s="1"/>
  <c r="AE560" i="73" s="1"/>
  <c r="AE561" i="73" s="1"/>
  <c r="AE562" i="73" s="1"/>
  <c r="AE563" i="73" s="1"/>
  <c r="AE564" i="73" s="1"/>
  <c r="AE565" i="73" s="1"/>
  <c r="AE566" i="73" s="1"/>
  <c r="AE567" i="73" s="1"/>
  <c r="AE568" i="73" s="1"/>
  <c r="AE569" i="73" s="1"/>
  <c r="AE570" i="73" s="1"/>
  <c r="AE571" i="73" s="1"/>
  <c r="AE572" i="73" s="1"/>
  <c r="AE573" i="73" s="1"/>
  <c r="AE574" i="73" s="1"/>
  <c r="AE575" i="73" s="1"/>
  <c r="AE576" i="73" s="1"/>
  <c r="AE577" i="73" s="1"/>
  <c r="AE578" i="73" s="1"/>
  <c r="AE579" i="73" s="1"/>
  <c r="AE580" i="73" s="1"/>
  <c r="AE581" i="73" s="1"/>
  <c r="AE582" i="73" s="1"/>
  <c r="AE583" i="73" s="1"/>
  <c r="AE584" i="73" s="1"/>
  <c r="AE585" i="73" s="1"/>
  <c r="AE586" i="73" s="1"/>
  <c r="AE587" i="73" s="1"/>
  <c r="AE588" i="73" s="1"/>
  <c r="AE589" i="73" s="1"/>
  <c r="AE590" i="73" s="1"/>
  <c r="AE591" i="73" s="1"/>
  <c r="AE592" i="73" s="1"/>
  <c r="AE593" i="73" s="1"/>
  <c r="AE594" i="73" s="1"/>
  <c r="AE595" i="73" s="1"/>
  <c r="AE596" i="73" s="1"/>
  <c r="AE597" i="73" s="1"/>
  <c r="AE598" i="73" s="1"/>
  <c r="AE599" i="73" s="1"/>
  <c r="AE600" i="73" s="1"/>
  <c r="AE601" i="73" s="1"/>
  <c r="AE602" i="73" s="1"/>
  <c r="AE603" i="73" s="1"/>
  <c r="AE604" i="73" s="1"/>
  <c r="AE605" i="73" s="1"/>
  <c r="AE606" i="73" s="1"/>
  <c r="AE607" i="73" s="1"/>
  <c r="AE608" i="73" s="1"/>
  <c r="AE609" i="73" s="1"/>
  <c r="AE610" i="73" s="1"/>
  <c r="AE611" i="73" s="1"/>
  <c r="AE612" i="73" s="1"/>
  <c r="AE613" i="73" s="1"/>
  <c r="AE614" i="73" s="1"/>
  <c r="AE615" i="73" s="1"/>
  <c r="AE616" i="73" s="1"/>
  <c r="AE617" i="73" s="1"/>
  <c r="AE618" i="73" s="1"/>
  <c r="AE619" i="73" s="1"/>
  <c r="AE620" i="73" s="1"/>
  <c r="AE621" i="73" s="1"/>
  <c r="AE622" i="73" s="1"/>
  <c r="AE623" i="73" s="1"/>
  <c r="AE624" i="73" s="1"/>
  <c r="AE625" i="73" s="1"/>
  <c r="AE626" i="73" s="1"/>
  <c r="AE627" i="73" s="1"/>
  <c r="AE628" i="73" s="1"/>
  <c r="AE629" i="73" s="1"/>
  <c r="AE630" i="73" s="1"/>
  <c r="AE631" i="73" s="1"/>
  <c r="AE632" i="73" s="1"/>
  <c r="AE633" i="73" s="1"/>
  <c r="AE634" i="73" s="1"/>
  <c r="AE635" i="73" s="1"/>
  <c r="AE636" i="73" s="1"/>
  <c r="AE637" i="73" s="1"/>
  <c r="AE638" i="73" s="1"/>
  <c r="AE639" i="73" s="1"/>
  <c r="AE640" i="73" s="1"/>
  <c r="AE641" i="73" s="1"/>
  <c r="AE642" i="73" s="1"/>
  <c r="AE643" i="73" s="1"/>
  <c r="AE644" i="73" s="1"/>
  <c r="AE645" i="73" s="1"/>
  <c r="AE646" i="73" s="1"/>
  <c r="AE647" i="73" s="1"/>
  <c r="AE648" i="73" s="1"/>
  <c r="AE649" i="73" s="1"/>
  <c r="AE650" i="73" s="1"/>
  <c r="AE651" i="73" s="1"/>
  <c r="AE652" i="73" s="1"/>
  <c r="AE653" i="73" s="1"/>
  <c r="AE654" i="73" s="1"/>
  <c r="AE655" i="73" s="1"/>
  <c r="AE656" i="73" s="1"/>
  <c r="AE657" i="73" s="1"/>
  <c r="AE658" i="73" s="1"/>
  <c r="AE659" i="73" s="1"/>
  <c r="AE660" i="73" s="1"/>
  <c r="AE661" i="73" s="1"/>
  <c r="AE662" i="73" s="1"/>
  <c r="AE663" i="73" s="1"/>
  <c r="AE664" i="73" s="1"/>
  <c r="AE665" i="73" s="1"/>
  <c r="AE666" i="73" s="1"/>
  <c r="AE667" i="73" s="1"/>
  <c r="AE668" i="73" s="1"/>
  <c r="AE669" i="73" s="1"/>
  <c r="AE670" i="73" s="1"/>
  <c r="AE671" i="73" s="1"/>
  <c r="AE672" i="73" s="1"/>
  <c r="AE673" i="73" s="1"/>
  <c r="AE674" i="73" s="1"/>
  <c r="AE675" i="73" s="1"/>
  <c r="AE676" i="73" s="1"/>
  <c r="AE677" i="73" s="1"/>
  <c r="AE678" i="73" s="1"/>
  <c r="AE679" i="73" s="1"/>
  <c r="AE680" i="73" s="1"/>
  <c r="AE681" i="73" s="1"/>
  <c r="AE682" i="73" s="1"/>
  <c r="AE683" i="73" s="1"/>
  <c r="AE684" i="73" s="1"/>
  <c r="AE685" i="73" s="1"/>
  <c r="AE686" i="73" s="1"/>
  <c r="AE687" i="73" s="1"/>
  <c r="AE688" i="73" s="1"/>
  <c r="AE689" i="73" s="1"/>
  <c r="AE690" i="73" s="1"/>
  <c r="AE691" i="73" s="1"/>
  <c r="AE692" i="73" s="1"/>
  <c r="AE693" i="73" s="1"/>
  <c r="AE694" i="73" s="1"/>
  <c r="AE695" i="73" s="1"/>
  <c r="AE696" i="73" s="1"/>
  <c r="AE697" i="73" s="1"/>
  <c r="AE698" i="73" s="1"/>
  <c r="AE699" i="73" s="1"/>
  <c r="AE700" i="73" s="1"/>
  <c r="AE701" i="73" s="1"/>
  <c r="AE702" i="73" s="1"/>
  <c r="AE703" i="73" s="1"/>
  <c r="AE704" i="73" s="1"/>
  <c r="AE705" i="73" s="1"/>
  <c r="AE706" i="73" s="1"/>
  <c r="AE707" i="73" s="1"/>
  <c r="AE708" i="73" s="1"/>
  <c r="AE709" i="73" s="1"/>
  <c r="AE710" i="73" s="1"/>
  <c r="AE711" i="73" s="1"/>
  <c r="AE712" i="73" s="1"/>
  <c r="AE713" i="73" s="1"/>
  <c r="AE714" i="73" s="1"/>
  <c r="AE715" i="73" s="1"/>
  <c r="AE716" i="73" s="1"/>
  <c r="AE717" i="73" s="1"/>
  <c r="AE718" i="73" s="1"/>
  <c r="AE719" i="73" s="1"/>
  <c r="AE720" i="73" s="1"/>
  <c r="AE721" i="73" s="1"/>
  <c r="AE722" i="73" s="1"/>
  <c r="AE723" i="73" s="1"/>
  <c r="AE724" i="73" s="1"/>
  <c r="AE725" i="73" s="1"/>
  <c r="AE726" i="73" s="1"/>
  <c r="AE727" i="73" s="1"/>
  <c r="AE728" i="73" s="1"/>
  <c r="AE729" i="73" s="1"/>
  <c r="AE730" i="73" s="1"/>
  <c r="AE731" i="73" s="1"/>
  <c r="AE732" i="73" s="1"/>
  <c r="AE733" i="73" s="1"/>
  <c r="AE734" i="73" s="1"/>
  <c r="AE735" i="73" s="1"/>
  <c r="AE736" i="73" s="1"/>
  <c r="AE737" i="73" s="1"/>
  <c r="AE738" i="73" s="1"/>
  <c r="AE739" i="73" s="1"/>
  <c r="AE740" i="73" s="1"/>
  <c r="AE741" i="73" s="1"/>
  <c r="AE742" i="73" s="1"/>
  <c r="AE743" i="73" s="1"/>
  <c r="AE744" i="73" s="1"/>
  <c r="AE745" i="73" s="1"/>
  <c r="AE746" i="73" s="1"/>
  <c r="AE747" i="73" s="1"/>
  <c r="AE748" i="73" s="1"/>
  <c r="AE749" i="73" s="1"/>
  <c r="AE750" i="73" s="1"/>
  <c r="AE751" i="73" s="1"/>
  <c r="AE752" i="73" s="1"/>
  <c r="AE753" i="73" s="1"/>
  <c r="AE754" i="73" s="1"/>
  <c r="AE755" i="73" s="1"/>
  <c r="AE756" i="73" s="1"/>
  <c r="AE757" i="73" s="1"/>
  <c r="AE758" i="73" s="1"/>
  <c r="AE759" i="73" s="1"/>
  <c r="AE760" i="73" s="1"/>
  <c r="AE761" i="73" s="1"/>
  <c r="AE762" i="73" s="1"/>
  <c r="AE763" i="73" s="1"/>
  <c r="AE764" i="73" s="1"/>
  <c r="AE765" i="73" s="1"/>
  <c r="AE766" i="73" s="1"/>
  <c r="AE767" i="73" s="1"/>
  <c r="AE768" i="73" s="1"/>
  <c r="AE769" i="73" s="1"/>
  <c r="AE770" i="73" s="1"/>
  <c r="AE771" i="73" s="1"/>
  <c r="AE772" i="73" s="1"/>
  <c r="AE773" i="73" s="1"/>
  <c r="AE774" i="73" s="1"/>
  <c r="AE775" i="73" s="1"/>
  <c r="AE776" i="73" s="1"/>
  <c r="AE777" i="73" s="1"/>
  <c r="AE778" i="73" s="1"/>
  <c r="AE779" i="73" s="1"/>
  <c r="AE780" i="73" s="1"/>
  <c r="AE781" i="73" s="1"/>
  <c r="AE782" i="73" s="1"/>
  <c r="AE783" i="73" s="1"/>
  <c r="AE784" i="73" s="1"/>
  <c r="AE785" i="73" s="1"/>
  <c r="AE786" i="73" s="1"/>
  <c r="AE787" i="73" s="1"/>
  <c r="AE788" i="73" s="1"/>
  <c r="AE789" i="73" s="1"/>
  <c r="AE790" i="73" s="1"/>
  <c r="AE791" i="73" s="1"/>
  <c r="AE792" i="73" s="1"/>
  <c r="AE793" i="73" s="1"/>
  <c r="AE794" i="73" s="1"/>
  <c r="AE795" i="73" s="1"/>
  <c r="AE796" i="73" s="1"/>
  <c r="AE797" i="73" s="1"/>
  <c r="AE798" i="73" s="1"/>
  <c r="AE799" i="73" s="1"/>
  <c r="AE800" i="73" s="1"/>
  <c r="AE801" i="73" s="1"/>
  <c r="AE802" i="73" s="1"/>
  <c r="AE803" i="73" s="1"/>
  <c r="AE804" i="73" s="1"/>
  <c r="AE805" i="73" s="1"/>
  <c r="AE806" i="73" s="1"/>
  <c r="AE807" i="73" s="1"/>
  <c r="AE808" i="73" s="1"/>
  <c r="AE809" i="73" s="1"/>
  <c r="AE810" i="73" s="1"/>
  <c r="AE811" i="73" s="1"/>
  <c r="AE812" i="73" s="1"/>
  <c r="AE813" i="73" s="1"/>
  <c r="AE814" i="73" s="1"/>
  <c r="AE815" i="73" s="1"/>
  <c r="AE816" i="73" s="1"/>
  <c r="AE817" i="73" s="1"/>
  <c r="AE818" i="73" s="1"/>
  <c r="AE819" i="73" s="1"/>
  <c r="AE820" i="73" s="1"/>
  <c r="AE821" i="73" s="1"/>
  <c r="AE822" i="73" s="1"/>
  <c r="AE823" i="73" s="1"/>
  <c r="AE824" i="73" s="1"/>
  <c r="AE825" i="73" s="1"/>
  <c r="AE826" i="73" s="1"/>
  <c r="AE827" i="73" s="1"/>
  <c r="AE828" i="73" s="1"/>
  <c r="AE829" i="73" s="1"/>
  <c r="AE830" i="73" s="1"/>
  <c r="AE831" i="73" s="1"/>
  <c r="AE832" i="73" s="1"/>
  <c r="AE833" i="73" s="1"/>
  <c r="AE834" i="73" s="1"/>
  <c r="AE835" i="73" s="1"/>
  <c r="AE836" i="73" s="1"/>
  <c r="AE837" i="73" s="1"/>
  <c r="AE838" i="73" s="1"/>
  <c r="AE839" i="73" s="1"/>
  <c r="AE840" i="73" s="1"/>
  <c r="AE841" i="73" s="1"/>
  <c r="AE842" i="73" s="1"/>
  <c r="AE843" i="73" s="1"/>
  <c r="AE844" i="73" s="1"/>
  <c r="AE845" i="73" s="1"/>
  <c r="AE846" i="73" s="1"/>
  <c r="AE847" i="73" s="1"/>
  <c r="AE848" i="73" s="1"/>
  <c r="AE849" i="73" s="1"/>
  <c r="AE850" i="73" s="1"/>
  <c r="AE851" i="73" s="1"/>
  <c r="AE852" i="73" s="1"/>
  <c r="AE853" i="73" s="1"/>
  <c r="AE854" i="73" s="1"/>
  <c r="AE855" i="73" s="1"/>
  <c r="AE856" i="73" s="1"/>
  <c r="AE857" i="73" s="1"/>
  <c r="AE858" i="73" s="1"/>
  <c r="AE859" i="73" s="1"/>
  <c r="AE860" i="73" s="1"/>
  <c r="AE861" i="73" s="1"/>
  <c r="AE862" i="73" s="1"/>
  <c r="AE863" i="73" s="1"/>
  <c r="AE864" i="73" s="1"/>
  <c r="AE865" i="73" s="1"/>
  <c r="AE866" i="73" s="1"/>
  <c r="AE867" i="73" s="1"/>
  <c r="AE868" i="73" s="1"/>
  <c r="AE869" i="73" s="1"/>
  <c r="AE870" i="73" s="1"/>
  <c r="AE871" i="73" s="1"/>
  <c r="AE872" i="73" s="1"/>
  <c r="AE873" i="73" s="1"/>
  <c r="AE874" i="73" s="1"/>
  <c r="AE875" i="73" s="1"/>
  <c r="AE876" i="73" s="1"/>
  <c r="AE877" i="73" s="1"/>
  <c r="AE878" i="73" s="1"/>
  <c r="AE879" i="73" s="1"/>
  <c r="AE880" i="73" s="1"/>
  <c r="AE881" i="73" s="1"/>
  <c r="AE882" i="73" s="1"/>
  <c r="AE883" i="73" s="1"/>
  <c r="AE884" i="73" s="1"/>
  <c r="AE885" i="73" s="1"/>
  <c r="AE886" i="73" s="1"/>
  <c r="AE887" i="73" s="1"/>
  <c r="AE888" i="73" s="1"/>
  <c r="AE889" i="73" s="1"/>
  <c r="AE890" i="73" s="1"/>
  <c r="AE891" i="73" s="1"/>
  <c r="AE892" i="73" s="1"/>
  <c r="AE893" i="73" s="1"/>
  <c r="AE894" i="73" s="1"/>
  <c r="AE895" i="73" s="1"/>
  <c r="AE896" i="73" s="1"/>
  <c r="AE897" i="73" s="1"/>
  <c r="AE898" i="73" s="1"/>
  <c r="AE899" i="73" s="1"/>
  <c r="AE900" i="73" s="1"/>
  <c r="AE901" i="73" s="1"/>
  <c r="AE902" i="73" s="1"/>
  <c r="AE903" i="73" s="1"/>
  <c r="AE904" i="73" s="1"/>
  <c r="AE905" i="73" s="1"/>
  <c r="AE906" i="73" s="1"/>
  <c r="AE907" i="73" s="1"/>
  <c r="AE908" i="73" s="1"/>
  <c r="AE909" i="73" s="1"/>
  <c r="AE910" i="73" s="1"/>
  <c r="AE911" i="73" s="1"/>
  <c r="AE912" i="73" s="1"/>
  <c r="AE913" i="73" s="1"/>
  <c r="AE914" i="73" s="1"/>
  <c r="AE915" i="73" s="1"/>
  <c r="AE916" i="73" s="1"/>
  <c r="AE917" i="73" s="1"/>
  <c r="AE918" i="73" s="1"/>
  <c r="AE919" i="73" s="1"/>
  <c r="AE920" i="73" s="1"/>
  <c r="AE921" i="73" s="1"/>
  <c r="AE922" i="73" s="1"/>
  <c r="AE923" i="73" s="1"/>
  <c r="AE924" i="73" s="1"/>
  <c r="AE925" i="73" s="1"/>
  <c r="AE926" i="73" s="1"/>
  <c r="AE927" i="73" s="1"/>
  <c r="AE928" i="73" s="1"/>
  <c r="AE929" i="73" s="1"/>
  <c r="AE930" i="73" s="1"/>
  <c r="AE931" i="73" s="1"/>
  <c r="AE932" i="73" s="1"/>
  <c r="AE933" i="73" s="1"/>
  <c r="AE934" i="73" s="1"/>
  <c r="AE935" i="73" s="1"/>
  <c r="AE936" i="73" s="1"/>
  <c r="AE937" i="73" s="1"/>
  <c r="AE938" i="73" s="1"/>
  <c r="AE939" i="73" s="1"/>
  <c r="AE940" i="73" s="1"/>
  <c r="AE941" i="73" s="1"/>
  <c r="AE942" i="73" s="1"/>
  <c r="AE943" i="73" s="1"/>
  <c r="AE944" i="73" s="1"/>
  <c r="AE945" i="73" s="1"/>
  <c r="AE946" i="73" s="1"/>
  <c r="AE947" i="73" s="1"/>
  <c r="AE948" i="73" s="1"/>
  <c r="AE949" i="73" s="1"/>
  <c r="AE950" i="73" s="1"/>
  <c r="AE951" i="73" s="1"/>
  <c r="AE952" i="73" s="1"/>
  <c r="AE953" i="73" s="1"/>
  <c r="AE954" i="73" s="1"/>
  <c r="AE955" i="73" s="1"/>
  <c r="AE956" i="73" s="1"/>
  <c r="AE957" i="73" s="1"/>
  <c r="AE958" i="73" s="1"/>
  <c r="AE959" i="73" s="1"/>
  <c r="AE960" i="73" s="1"/>
  <c r="AE961" i="73" s="1"/>
  <c r="AE962" i="73" s="1"/>
  <c r="AE963" i="73" s="1"/>
  <c r="AE964" i="73" s="1"/>
  <c r="AE965" i="73" s="1"/>
  <c r="AE966" i="73" s="1"/>
  <c r="AE967" i="73" s="1"/>
  <c r="AE968" i="73" s="1"/>
  <c r="AE969" i="73" s="1"/>
  <c r="AE970" i="73" s="1"/>
  <c r="AE971" i="73" s="1"/>
  <c r="AE972" i="73" s="1"/>
  <c r="AE973" i="73" s="1"/>
  <c r="AE974" i="73" s="1"/>
  <c r="AE975" i="73" s="1"/>
  <c r="AE976" i="73" s="1"/>
  <c r="AE977" i="73" s="1"/>
  <c r="AE978" i="73" s="1"/>
  <c r="AE979" i="73" s="1"/>
  <c r="AE980" i="73" s="1"/>
  <c r="AE981" i="73" s="1"/>
  <c r="AE982" i="73" s="1"/>
  <c r="AE983" i="73" s="1"/>
  <c r="AE984" i="73" s="1"/>
  <c r="AE985" i="73" s="1"/>
  <c r="AE986" i="73" s="1"/>
  <c r="AE987" i="73" s="1"/>
  <c r="AE988" i="73" s="1"/>
  <c r="AE989" i="73" s="1"/>
  <c r="AE990" i="73" s="1"/>
  <c r="AE991" i="73" s="1"/>
  <c r="AE992" i="73" s="1"/>
  <c r="AE993" i="73" s="1"/>
  <c r="AE994" i="73" s="1"/>
  <c r="AE995" i="73" s="1"/>
  <c r="AE996" i="73" s="1"/>
  <c r="AE997" i="73" s="1"/>
  <c r="AE998" i="73" s="1"/>
  <c r="AE999" i="73" s="1"/>
  <c r="AE1000" i="73" s="1"/>
  <c r="AE1001" i="73" s="1"/>
  <c r="AE1002" i="73" s="1"/>
  <c r="AE1003" i="73" s="1"/>
  <c r="AE1004" i="73" s="1"/>
  <c r="AE1005" i="73" s="1"/>
  <c r="AE1006" i="73" s="1"/>
  <c r="AE1007" i="73" s="1"/>
  <c r="AE1008" i="73" s="1"/>
  <c r="AE1009" i="73" s="1"/>
  <c r="AE1010" i="73" s="1"/>
  <c r="AE1011" i="73" s="1"/>
  <c r="AE1012" i="73" s="1"/>
  <c r="AE1013" i="73" s="1"/>
  <c r="AE1014" i="73" s="1"/>
  <c r="AE1015" i="73" s="1"/>
  <c r="AE1016" i="73" s="1"/>
  <c r="AE1017" i="73" s="1"/>
  <c r="AE1018" i="73" s="1"/>
  <c r="AE1019" i="73" s="1"/>
  <c r="AE1020" i="73" s="1"/>
  <c r="AE1021" i="73" s="1"/>
  <c r="AE1022" i="73" s="1"/>
  <c r="AE1023" i="73" s="1"/>
  <c r="AE1024" i="73" s="1"/>
  <c r="AE1025" i="73" s="1"/>
  <c r="AE1026" i="73" s="1"/>
  <c r="AE1027" i="73" s="1"/>
  <c r="AE1028" i="73" s="1"/>
  <c r="AE1029" i="73" s="1"/>
  <c r="AE1030" i="73" s="1"/>
  <c r="AE1031" i="73" s="1"/>
  <c r="AE1032" i="73" s="1"/>
  <c r="AE1033" i="73" s="1"/>
  <c r="AE1034" i="73" s="1"/>
  <c r="AE1035" i="73" s="1"/>
  <c r="AE1036" i="73" s="1"/>
  <c r="AE1037" i="73" s="1"/>
  <c r="AE1038" i="73" s="1"/>
  <c r="AE1039" i="73" s="1"/>
  <c r="AE1040" i="73" s="1"/>
  <c r="AE1041" i="73" s="1"/>
  <c r="AE1042" i="73" s="1"/>
  <c r="AE1043" i="73" s="1"/>
  <c r="AE1044" i="73" s="1"/>
  <c r="AE1045" i="73" s="1"/>
  <c r="AE1046" i="73" s="1"/>
  <c r="AE1047" i="73" s="1"/>
  <c r="AE1048" i="73" s="1"/>
  <c r="AE1049" i="73" s="1"/>
  <c r="AE1050" i="73" s="1"/>
  <c r="AE1051" i="73" s="1"/>
  <c r="AE1052" i="73" s="1"/>
  <c r="AE1053" i="73" s="1"/>
  <c r="AE1054" i="73" s="1"/>
  <c r="AE1055" i="73" s="1"/>
  <c r="AE1056" i="73" s="1"/>
  <c r="AE1057" i="73" s="1"/>
  <c r="AE1058" i="73" s="1"/>
  <c r="AE1059" i="73" s="1"/>
  <c r="AE1060" i="73" s="1"/>
  <c r="AE1061" i="73" s="1"/>
  <c r="AE1062" i="73" s="1"/>
  <c r="AE1063" i="73" s="1"/>
  <c r="AE1064" i="73" s="1"/>
  <c r="AE1065" i="73" s="1"/>
  <c r="AE1066" i="73" s="1"/>
  <c r="AE1067" i="73" s="1"/>
  <c r="AE1068" i="73" s="1"/>
  <c r="AE1069" i="73" s="1"/>
  <c r="AE1070" i="73" s="1"/>
  <c r="AE1071" i="73" s="1"/>
  <c r="AE1072" i="73" s="1"/>
  <c r="AE1073" i="73" s="1"/>
  <c r="AE1074" i="73" s="1"/>
  <c r="AE1075" i="73" s="1"/>
  <c r="AE1076" i="73" s="1"/>
  <c r="AE1077" i="73" s="1"/>
  <c r="AE1078" i="73" s="1"/>
  <c r="AE1079" i="73" s="1"/>
  <c r="AE1080" i="73" s="1"/>
  <c r="AE1081" i="73" s="1"/>
  <c r="AE1082" i="73" s="1"/>
  <c r="AE1083" i="73" s="1"/>
  <c r="AE1084" i="73" s="1"/>
  <c r="AE1085" i="73" s="1"/>
  <c r="AE1086" i="73" s="1"/>
  <c r="AE1087" i="73" s="1"/>
  <c r="AE1088" i="73" s="1"/>
  <c r="AE1089" i="73" s="1"/>
  <c r="AE1090" i="73" s="1"/>
  <c r="AE1091" i="73" s="1"/>
  <c r="AE1092" i="73" s="1"/>
  <c r="AE1093" i="73" s="1"/>
  <c r="AE1094" i="73" s="1"/>
  <c r="AE1095" i="73" s="1"/>
  <c r="AE1096" i="73" s="1"/>
  <c r="AE1097" i="73" s="1"/>
  <c r="AE1098" i="73" s="1"/>
  <c r="AE1099" i="73" s="1"/>
  <c r="AE1100" i="73" s="1"/>
  <c r="AE1101" i="73" s="1"/>
  <c r="AE1102" i="73" s="1"/>
  <c r="AE1103" i="73" s="1"/>
  <c r="AE1104" i="73" s="1"/>
  <c r="AE1105" i="73" s="1"/>
  <c r="AE1106" i="73" s="1"/>
  <c r="AE1107" i="73" s="1"/>
  <c r="AE1108" i="73" s="1"/>
  <c r="AE1109" i="73" s="1"/>
  <c r="AE1110" i="73" s="1"/>
  <c r="AE1111" i="73" s="1"/>
  <c r="AE1112" i="73" s="1"/>
  <c r="AD25" i="73"/>
  <c r="AD26" i="73" s="1"/>
  <c r="AD27" i="73" s="1"/>
  <c r="AD28" i="73" s="1"/>
  <c r="AD29" i="73" s="1"/>
  <c r="AD30" i="73" s="1"/>
  <c r="AD31" i="73" s="1"/>
  <c r="AD32" i="73" s="1"/>
  <c r="AD33" i="73" s="1"/>
  <c r="AD34" i="73" s="1"/>
  <c r="AD35" i="73" s="1"/>
  <c r="AD36" i="73" s="1"/>
  <c r="AD37" i="73" s="1"/>
  <c r="AD38" i="73" s="1"/>
  <c r="AD39" i="73" s="1"/>
  <c r="AD40" i="73" s="1"/>
  <c r="AD41" i="73" s="1"/>
  <c r="AD42" i="73" s="1"/>
  <c r="AD43" i="73" s="1"/>
  <c r="AD44" i="73" s="1"/>
  <c r="AD45" i="73" s="1"/>
  <c r="AD46" i="73" s="1"/>
  <c r="AD47" i="73" s="1"/>
  <c r="AD48" i="73" s="1"/>
  <c r="AD49" i="73" s="1"/>
  <c r="AD50" i="73" s="1"/>
  <c r="AD51" i="73" s="1"/>
  <c r="AD52" i="73" s="1"/>
  <c r="AD53" i="73" s="1"/>
  <c r="AD54" i="73" s="1"/>
  <c r="AD55" i="73" s="1"/>
  <c r="AD56" i="73" s="1"/>
  <c r="AD57" i="73" s="1"/>
  <c r="AD58" i="73" s="1"/>
  <c r="AD59" i="73" s="1"/>
  <c r="AD60" i="73" s="1"/>
  <c r="AD61" i="73" s="1"/>
  <c r="AD62" i="73" s="1"/>
  <c r="AD63" i="73" s="1"/>
  <c r="AD64" i="73" s="1"/>
  <c r="AD65" i="73" s="1"/>
  <c r="AD66" i="73" s="1"/>
  <c r="AD67" i="73" s="1"/>
  <c r="AD68" i="73" s="1"/>
  <c r="AD69" i="73" s="1"/>
  <c r="AD70" i="73" s="1"/>
  <c r="AD71" i="73" s="1"/>
  <c r="AD72" i="73" s="1"/>
  <c r="AD73" i="73" s="1"/>
  <c r="AD74" i="73" s="1"/>
  <c r="AD75" i="73" s="1"/>
  <c r="AD76" i="73" s="1"/>
  <c r="AD77" i="73" s="1"/>
  <c r="AD78" i="73" s="1"/>
  <c r="AD79" i="73" s="1"/>
  <c r="AD80" i="73" s="1"/>
  <c r="AD81" i="73" s="1"/>
  <c r="AD82" i="73" s="1"/>
  <c r="AD83" i="73" s="1"/>
  <c r="AD84" i="73" s="1"/>
  <c r="AD85" i="73" s="1"/>
  <c r="AD86" i="73" s="1"/>
  <c r="AD87" i="73" s="1"/>
  <c r="AD88" i="73" s="1"/>
  <c r="AD89" i="73" s="1"/>
  <c r="AD90" i="73" s="1"/>
  <c r="AD91" i="73" s="1"/>
  <c r="AD92" i="73" s="1"/>
  <c r="AD93" i="73" s="1"/>
  <c r="AD94" i="73" s="1"/>
  <c r="AD95" i="73" s="1"/>
  <c r="AD96" i="73" s="1"/>
  <c r="AD97" i="73" s="1"/>
  <c r="AD98" i="73" s="1"/>
  <c r="AD99" i="73" s="1"/>
  <c r="AD100" i="73" s="1"/>
  <c r="AD101" i="73" s="1"/>
  <c r="AD102" i="73" s="1"/>
  <c r="AD103" i="73" s="1"/>
  <c r="AD104" i="73" s="1"/>
  <c r="AD105" i="73" s="1"/>
  <c r="AD106" i="73" s="1"/>
  <c r="AD107" i="73" s="1"/>
  <c r="AD108" i="73" s="1"/>
  <c r="AD109" i="73" s="1"/>
  <c r="AD110" i="73" s="1"/>
  <c r="AD111" i="73" s="1"/>
  <c r="AD112" i="73" s="1"/>
  <c r="AD113" i="73" s="1"/>
  <c r="AD114" i="73" s="1"/>
  <c r="AD115" i="73" s="1"/>
  <c r="AD116" i="73" s="1"/>
  <c r="AD117" i="73" s="1"/>
  <c r="AD118" i="73" s="1"/>
  <c r="AD119" i="73" s="1"/>
  <c r="AD120" i="73" s="1"/>
  <c r="AD121" i="73" s="1"/>
  <c r="AD122" i="73" s="1"/>
  <c r="AD123" i="73" s="1"/>
  <c r="AD124" i="73" s="1"/>
  <c r="AD125" i="73" s="1"/>
  <c r="AD126" i="73" s="1"/>
  <c r="AD127" i="73" s="1"/>
  <c r="AD128" i="73" s="1"/>
  <c r="AD129" i="73" s="1"/>
  <c r="AD130" i="73" s="1"/>
  <c r="AD131" i="73" s="1"/>
  <c r="AD132" i="73" s="1"/>
  <c r="AD133" i="73" s="1"/>
  <c r="AD134" i="73" s="1"/>
  <c r="AD135" i="73" s="1"/>
  <c r="AD136" i="73" s="1"/>
  <c r="AD137" i="73" s="1"/>
  <c r="AD138" i="73" s="1"/>
  <c r="AD139" i="73" s="1"/>
  <c r="AD140" i="73" s="1"/>
  <c r="AD141" i="73" s="1"/>
  <c r="AD142" i="73" s="1"/>
  <c r="AD143" i="73" s="1"/>
  <c r="AD144" i="73" s="1"/>
  <c r="AD145" i="73" s="1"/>
  <c r="AD146" i="73" s="1"/>
  <c r="AD147" i="73" s="1"/>
  <c r="AD148" i="73" s="1"/>
  <c r="AD149" i="73" s="1"/>
  <c r="AD150" i="73" s="1"/>
  <c r="AD151" i="73" s="1"/>
  <c r="AD152" i="73" s="1"/>
  <c r="AD153" i="73" s="1"/>
  <c r="AD154" i="73" s="1"/>
  <c r="AD155" i="73" s="1"/>
  <c r="AD156" i="73" s="1"/>
  <c r="AD157" i="73" s="1"/>
  <c r="AD158" i="73" s="1"/>
  <c r="AD159" i="73" s="1"/>
  <c r="AD160" i="73" s="1"/>
  <c r="AD161" i="73" s="1"/>
  <c r="AD162" i="73" s="1"/>
  <c r="AD163" i="73" s="1"/>
  <c r="AD164" i="73" s="1"/>
  <c r="AD165" i="73" s="1"/>
  <c r="AD166" i="73" s="1"/>
  <c r="AD167" i="73" s="1"/>
  <c r="AD168" i="73" s="1"/>
  <c r="AD169" i="73" s="1"/>
  <c r="AD170" i="73" s="1"/>
  <c r="AD171" i="73" s="1"/>
  <c r="AD172" i="73" s="1"/>
  <c r="AD173" i="73" s="1"/>
  <c r="AD174" i="73" s="1"/>
  <c r="AD175" i="73" s="1"/>
  <c r="AD176" i="73" s="1"/>
  <c r="AD177" i="73" s="1"/>
  <c r="AD178" i="73" s="1"/>
  <c r="AD179" i="73" s="1"/>
  <c r="AD180" i="73" s="1"/>
  <c r="AD181" i="73" s="1"/>
  <c r="AD182" i="73" s="1"/>
  <c r="AD183" i="73" s="1"/>
  <c r="AD184" i="73" s="1"/>
  <c r="AD185" i="73" s="1"/>
  <c r="AD186" i="73" s="1"/>
  <c r="AD187" i="73" s="1"/>
  <c r="AD188" i="73" s="1"/>
  <c r="AD189" i="73" s="1"/>
  <c r="AD190" i="73" s="1"/>
  <c r="AD191" i="73" s="1"/>
  <c r="AD192" i="73" s="1"/>
  <c r="AD193" i="73" s="1"/>
  <c r="AD194" i="73" s="1"/>
  <c r="AD195" i="73" s="1"/>
  <c r="AD196" i="73" s="1"/>
  <c r="AD197" i="73" s="1"/>
  <c r="AD198" i="73" s="1"/>
  <c r="AD199" i="73" s="1"/>
  <c r="AD200" i="73" s="1"/>
  <c r="AD201" i="73" s="1"/>
  <c r="AD202" i="73" s="1"/>
  <c r="AD203" i="73" s="1"/>
  <c r="AD204" i="73" s="1"/>
  <c r="AD205" i="73" s="1"/>
  <c r="AD206" i="73" s="1"/>
  <c r="AD207" i="73" s="1"/>
  <c r="AD208" i="73" s="1"/>
  <c r="AD209" i="73" s="1"/>
  <c r="AD210" i="73" s="1"/>
  <c r="AD211" i="73" s="1"/>
  <c r="AD212" i="73" s="1"/>
  <c r="AD213" i="73" s="1"/>
  <c r="AD214" i="73" s="1"/>
  <c r="AD215" i="73" s="1"/>
  <c r="AD216" i="73" s="1"/>
  <c r="AD217" i="73" s="1"/>
  <c r="AD218" i="73" s="1"/>
  <c r="AD219" i="73" s="1"/>
  <c r="AD220" i="73" s="1"/>
  <c r="AD221" i="73" s="1"/>
  <c r="AD222" i="73" s="1"/>
  <c r="AD223" i="73" s="1"/>
  <c r="AD224" i="73" s="1"/>
  <c r="AD225" i="73" s="1"/>
  <c r="AD226" i="73" s="1"/>
  <c r="AD227" i="73" s="1"/>
  <c r="AD228" i="73" s="1"/>
  <c r="AD229" i="73" s="1"/>
  <c r="AD230" i="73" s="1"/>
  <c r="AD231" i="73" s="1"/>
  <c r="AD232" i="73" s="1"/>
  <c r="AD233" i="73" s="1"/>
  <c r="AD234" i="73" s="1"/>
  <c r="AD235" i="73" s="1"/>
  <c r="AD236" i="73" s="1"/>
  <c r="AD237" i="73" s="1"/>
  <c r="AD238" i="73" s="1"/>
  <c r="AD239" i="73" s="1"/>
  <c r="AD240" i="73" s="1"/>
  <c r="AD241" i="73" s="1"/>
  <c r="AD242" i="73" s="1"/>
  <c r="AD243" i="73" s="1"/>
  <c r="AD244" i="73" s="1"/>
  <c r="AD245" i="73" s="1"/>
  <c r="AD246" i="73" s="1"/>
  <c r="AD247" i="73" s="1"/>
  <c r="AD248" i="73" s="1"/>
  <c r="AD249" i="73" s="1"/>
  <c r="AD250" i="73" s="1"/>
  <c r="AD251" i="73" s="1"/>
  <c r="AD252" i="73" s="1"/>
  <c r="AD253" i="73" s="1"/>
  <c r="AD254" i="73" s="1"/>
  <c r="AD255" i="73" s="1"/>
  <c r="AD256" i="73" s="1"/>
  <c r="AD257" i="73" s="1"/>
  <c r="AD258" i="73" s="1"/>
  <c r="AD259" i="73" s="1"/>
  <c r="AD260" i="73" s="1"/>
  <c r="AD261" i="73" s="1"/>
  <c r="AD262" i="73" s="1"/>
  <c r="AD263" i="73" s="1"/>
  <c r="AD264" i="73" s="1"/>
  <c r="AD265" i="73" s="1"/>
  <c r="AD266" i="73" s="1"/>
  <c r="AD267" i="73" s="1"/>
  <c r="AD268" i="73" s="1"/>
  <c r="AD269" i="73" s="1"/>
  <c r="AD270" i="73" s="1"/>
  <c r="AD271" i="73" s="1"/>
  <c r="AD272" i="73" s="1"/>
  <c r="AD273" i="73" s="1"/>
  <c r="AD274" i="73" s="1"/>
  <c r="AD275" i="73" s="1"/>
  <c r="AD276" i="73" s="1"/>
  <c r="AD277" i="73" s="1"/>
  <c r="AD278" i="73" s="1"/>
  <c r="AD279" i="73" s="1"/>
  <c r="AD280" i="73" s="1"/>
  <c r="AD281" i="73" s="1"/>
  <c r="AD282" i="73" s="1"/>
  <c r="AD283" i="73" s="1"/>
  <c r="AD284" i="73" s="1"/>
  <c r="AD285" i="73" s="1"/>
  <c r="AD286" i="73" s="1"/>
  <c r="AD287" i="73" s="1"/>
  <c r="AD288" i="73" s="1"/>
  <c r="AD289" i="73" s="1"/>
  <c r="AD290" i="73" s="1"/>
  <c r="AD291" i="73" s="1"/>
  <c r="AD292" i="73" s="1"/>
  <c r="AD293" i="73" s="1"/>
  <c r="AD294" i="73" s="1"/>
  <c r="AD295" i="73" s="1"/>
  <c r="AD296" i="73" s="1"/>
  <c r="AD297" i="73" s="1"/>
  <c r="AD298" i="73" s="1"/>
  <c r="AD299" i="73" s="1"/>
  <c r="AD300" i="73" s="1"/>
  <c r="AD301" i="73" s="1"/>
  <c r="AD302" i="73" s="1"/>
  <c r="AD303" i="73" s="1"/>
  <c r="AD304" i="73" s="1"/>
  <c r="AD305" i="73" s="1"/>
  <c r="AD306" i="73" s="1"/>
  <c r="AD307" i="73" s="1"/>
  <c r="AD308" i="73" s="1"/>
  <c r="AD309" i="73" s="1"/>
  <c r="AD310" i="73" s="1"/>
  <c r="AD311" i="73" s="1"/>
  <c r="AD312" i="73" s="1"/>
  <c r="AD313" i="73" s="1"/>
  <c r="AD314" i="73" s="1"/>
  <c r="AD315" i="73" s="1"/>
  <c r="AD316" i="73" s="1"/>
  <c r="AD317" i="73" s="1"/>
  <c r="AD318" i="73" s="1"/>
  <c r="AD319" i="73" s="1"/>
  <c r="AD320" i="73" s="1"/>
  <c r="AD321" i="73" s="1"/>
  <c r="AD322" i="73" s="1"/>
  <c r="AD323" i="73" s="1"/>
  <c r="AD324" i="73" s="1"/>
  <c r="AD325" i="73" s="1"/>
  <c r="AD326" i="73" s="1"/>
  <c r="AD327" i="73" s="1"/>
  <c r="AD328" i="73" s="1"/>
  <c r="AD329" i="73" s="1"/>
  <c r="AD330" i="73" s="1"/>
  <c r="AD331" i="73" s="1"/>
  <c r="AD332" i="73" s="1"/>
  <c r="AD333" i="73" s="1"/>
  <c r="AD334" i="73" s="1"/>
  <c r="AD335" i="73" s="1"/>
  <c r="AD336" i="73" s="1"/>
  <c r="AD337" i="73" s="1"/>
  <c r="AD338" i="73" s="1"/>
  <c r="AD339" i="73" s="1"/>
  <c r="AD340" i="73" s="1"/>
  <c r="AD341" i="73" s="1"/>
  <c r="AD342" i="73" s="1"/>
  <c r="AD343" i="73" s="1"/>
  <c r="AD344" i="73" s="1"/>
  <c r="AD345" i="73" s="1"/>
  <c r="AD346" i="73" s="1"/>
  <c r="AD347" i="73" s="1"/>
  <c r="AD348" i="73" s="1"/>
  <c r="AD349" i="73" s="1"/>
  <c r="AD350" i="73" s="1"/>
  <c r="AD351" i="73" s="1"/>
  <c r="AD352" i="73" s="1"/>
  <c r="AD353" i="73" s="1"/>
  <c r="AD354" i="73" s="1"/>
  <c r="AD355" i="73" s="1"/>
  <c r="AD356" i="73" s="1"/>
  <c r="AD357" i="73" s="1"/>
  <c r="AD358" i="73" s="1"/>
  <c r="AD359" i="73" s="1"/>
  <c r="AD360" i="73" s="1"/>
  <c r="AD361" i="73" s="1"/>
  <c r="AD362" i="73" s="1"/>
  <c r="AD363" i="73" s="1"/>
  <c r="AD364" i="73" s="1"/>
  <c r="AD365" i="73" s="1"/>
  <c r="AD366" i="73" s="1"/>
  <c r="AD367" i="73" s="1"/>
  <c r="AD368" i="73" s="1"/>
  <c r="AD369" i="73" s="1"/>
  <c r="AD370" i="73" s="1"/>
  <c r="AD371" i="73" s="1"/>
  <c r="AD372" i="73" s="1"/>
  <c r="AD373" i="73" s="1"/>
  <c r="AD374" i="73" s="1"/>
  <c r="AD375" i="73" s="1"/>
  <c r="AD376" i="73" s="1"/>
  <c r="AD377" i="73" s="1"/>
  <c r="AD378" i="73" s="1"/>
  <c r="AD379" i="73" s="1"/>
  <c r="AD380" i="73" s="1"/>
  <c r="AD381" i="73" s="1"/>
  <c r="AD382" i="73" s="1"/>
  <c r="AD383" i="73" s="1"/>
  <c r="AD384" i="73" s="1"/>
  <c r="AD385" i="73" s="1"/>
  <c r="AD386" i="73" s="1"/>
  <c r="AD387" i="73" s="1"/>
  <c r="AD388" i="73" s="1"/>
  <c r="AD389" i="73" s="1"/>
  <c r="AD390" i="73" s="1"/>
  <c r="AD391" i="73" s="1"/>
  <c r="AD392" i="73" s="1"/>
  <c r="AD393" i="73" s="1"/>
  <c r="AD394" i="73" s="1"/>
  <c r="AD395" i="73" s="1"/>
  <c r="AD396" i="73" s="1"/>
  <c r="AD397" i="73" s="1"/>
  <c r="AD398" i="73" s="1"/>
  <c r="AD399" i="73" s="1"/>
  <c r="AD400" i="73" s="1"/>
  <c r="AD401" i="73" s="1"/>
  <c r="AD402" i="73" s="1"/>
  <c r="AD403" i="73" s="1"/>
  <c r="AD404" i="73" s="1"/>
  <c r="AD405" i="73" s="1"/>
  <c r="AD406" i="73" s="1"/>
  <c r="AD407" i="73" s="1"/>
  <c r="AD408" i="73" s="1"/>
  <c r="AD409" i="73" s="1"/>
  <c r="AD410" i="73" s="1"/>
  <c r="AD411" i="73" s="1"/>
  <c r="AD412" i="73" s="1"/>
  <c r="AD413" i="73" s="1"/>
  <c r="AD414" i="73" s="1"/>
  <c r="AD415" i="73" s="1"/>
  <c r="AD416" i="73" s="1"/>
  <c r="AD417" i="73" s="1"/>
  <c r="AD418" i="73" s="1"/>
  <c r="AD419" i="73" s="1"/>
  <c r="AD420" i="73" s="1"/>
  <c r="AD421" i="73" s="1"/>
  <c r="AD422" i="73" s="1"/>
  <c r="AD423" i="73" s="1"/>
  <c r="AD424" i="73" s="1"/>
  <c r="AD425" i="73" s="1"/>
  <c r="AD426" i="73" s="1"/>
  <c r="AD427" i="73" s="1"/>
  <c r="AD428" i="73" s="1"/>
  <c r="AD429" i="73" s="1"/>
  <c r="AD430" i="73" s="1"/>
  <c r="AD431" i="73" s="1"/>
  <c r="AD432" i="73" s="1"/>
  <c r="AD433" i="73" s="1"/>
  <c r="AD434" i="73" s="1"/>
  <c r="AD435" i="73" s="1"/>
  <c r="AD436" i="73" s="1"/>
  <c r="AD437" i="73" s="1"/>
  <c r="AD438" i="73" s="1"/>
  <c r="AD439" i="73" s="1"/>
  <c r="AD440" i="73" s="1"/>
  <c r="AD441" i="73" s="1"/>
  <c r="AD442" i="73" s="1"/>
  <c r="AD443" i="73" s="1"/>
  <c r="AD444" i="73" s="1"/>
  <c r="AD445" i="73" s="1"/>
  <c r="AD446" i="73" s="1"/>
  <c r="AD447" i="73" s="1"/>
  <c r="AD448" i="73" s="1"/>
  <c r="AD449" i="73" s="1"/>
  <c r="AD450" i="73" s="1"/>
  <c r="AD451" i="73" s="1"/>
  <c r="AD452" i="73" s="1"/>
  <c r="AD453" i="73" s="1"/>
  <c r="AD454" i="73" s="1"/>
  <c r="AD455" i="73" s="1"/>
  <c r="AD456" i="73" s="1"/>
  <c r="AD457" i="73" s="1"/>
  <c r="AD458" i="73" s="1"/>
  <c r="AD459" i="73" s="1"/>
  <c r="AD460" i="73" s="1"/>
  <c r="AD461" i="73" s="1"/>
  <c r="AD462" i="73" s="1"/>
  <c r="AD463" i="73" s="1"/>
  <c r="AD464" i="73" s="1"/>
  <c r="AD465" i="73" s="1"/>
  <c r="AD466" i="73" s="1"/>
  <c r="AD467" i="73" s="1"/>
  <c r="AD468" i="73" s="1"/>
  <c r="AD469" i="73" s="1"/>
  <c r="AD470" i="73" s="1"/>
  <c r="AD471" i="73" s="1"/>
  <c r="AD472" i="73" s="1"/>
  <c r="AD473" i="73" s="1"/>
  <c r="AD474" i="73" s="1"/>
  <c r="AD475" i="73" s="1"/>
  <c r="AD476" i="73" s="1"/>
  <c r="AD477" i="73" s="1"/>
  <c r="AD478" i="73" s="1"/>
  <c r="AD479" i="73" s="1"/>
  <c r="AD480" i="73" s="1"/>
  <c r="AD481" i="73" s="1"/>
  <c r="AD482" i="73" s="1"/>
  <c r="AD483" i="73" s="1"/>
  <c r="AD484" i="73" s="1"/>
  <c r="AD485" i="73" s="1"/>
  <c r="AD486" i="73" s="1"/>
  <c r="AD487" i="73" s="1"/>
  <c r="AD488" i="73" s="1"/>
  <c r="AD489" i="73" s="1"/>
  <c r="AD490" i="73" s="1"/>
  <c r="AD491" i="73" s="1"/>
  <c r="AD492" i="73" s="1"/>
  <c r="AD493" i="73" s="1"/>
  <c r="AD494" i="73" s="1"/>
  <c r="AD495" i="73" s="1"/>
  <c r="AD496" i="73" s="1"/>
  <c r="AD497" i="73" s="1"/>
  <c r="AD498" i="73" s="1"/>
  <c r="AD499" i="73" s="1"/>
  <c r="AD500" i="73" s="1"/>
  <c r="AD501" i="73" s="1"/>
  <c r="AD502" i="73" s="1"/>
  <c r="AD503" i="73" s="1"/>
  <c r="AD504" i="73" s="1"/>
  <c r="AD505" i="73" s="1"/>
  <c r="AD506" i="73" s="1"/>
  <c r="AD507" i="73" s="1"/>
  <c r="AD508" i="73" s="1"/>
  <c r="AD509" i="73" s="1"/>
  <c r="AD510" i="73" s="1"/>
  <c r="AD511" i="73" s="1"/>
  <c r="AD512" i="73" s="1"/>
  <c r="AD513" i="73" s="1"/>
  <c r="AD514" i="73" s="1"/>
  <c r="AD515" i="73" s="1"/>
  <c r="AD516" i="73" s="1"/>
  <c r="AD517" i="73" s="1"/>
  <c r="AD518" i="73" s="1"/>
  <c r="AD519" i="73" s="1"/>
  <c r="AD520" i="73" s="1"/>
  <c r="AD521" i="73" s="1"/>
  <c r="AD522" i="73" s="1"/>
  <c r="AD523" i="73" s="1"/>
  <c r="AD524" i="73" s="1"/>
  <c r="AD525" i="73" s="1"/>
  <c r="AD526" i="73" s="1"/>
  <c r="AD527" i="73" s="1"/>
  <c r="AD528" i="73" s="1"/>
  <c r="AD529" i="73" s="1"/>
  <c r="AD530" i="73" s="1"/>
  <c r="AD531" i="73" s="1"/>
  <c r="AD532" i="73" s="1"/>
  <c r="AD533" i="73" s="1"/>
  <c r="AD534" i="73" s="1"/>
  <c r="AD535" i="73" s="1"/>
  <c r="AD536" i="73" s="1"/>
  <c r="AD537" i="73" s="1"/>
  <c r="AD538" i="73" s="1"/>
  <c r="AD539" i="73" s="1"/>
  <c r="AD540" i="73" s="1"/>
  <c r="AD541" i="73" s="1"/>
  <c r="AD542" i="73" s="1"/>
  <c r="AD543" i="73" s="1"/>
  <c r="AD544" i="73" s="1"/>
  <c r="AD545" i="73" s="1"/>
  <c r="AD546" i="73" s="1"/>
  <c r="AD547" i="73" s="1"/>
  <c r="AD548" i="73" s="1"/>
  <c r="AD549" i="73" s="1"/>
  <c r="AD550" i="73" s="1"/>
  <c r="AD551" i="73" s="1"/>
  <c r="AD552" i="73" s="1"/>
  <c r="AD553" i="73" s="1"/>
  <c r="AD554" i="73" s="1"/>
  <c r="AD555" i="73" s="1"/>
  <c r="AD556" i="73" s="1"/>
  <c r="AD557" i="73" s="1"/>
  <c r="AD558" i="73" s="1"/>
  <c r="AD559" i="73" s="1"/>
  <c r="AD560" i="73" s="1"/>
  <c r="AD561" i="73" s="1"/>
  <c r="AD562" i="73" s="1"/>
  <c r="AD563" i="73" s="1"/>
  <c r="AD564" i="73" s="1"/>
  <c r="AD565" i="73" s="1"/>
  <c r="AD566" i="73" s="1"/>
  <c r="AD567" i="73" s="1"/>
  <c r="AD568" i="73" s="1"/>
  <c r="AD569" i="73" s="1"/>
  <c r="AD570" i="73" s="1"/>
  <c r="AD571" i="73" s="1"/>
  <c r="AD572" i="73" s="1"/>
  <c r="AD573" i="73" s="1"/>
  <c r="AD574" i="73" s="1"/>
  <c r="AD575" i="73" s="1"/>
  <c r="AD576" i="73" s="1"/>
  <c r="AD577" i="73" s="1"/>
  <c r="AD578" i="73" s="1"/>
  <c r="AD579" i="73" s="1"/>
  <c r="AD580" i="73" s="1"/>
  <c r="AD581" i="73" s="1"/>
  <c r="AD582" i="73" s="1"/>
  <c r="AD583" i="73" s="1"/>
  <c r="AD584" i="73" s="1"/>
  <c r="AD585" i="73" s="1"/>
  <c r="AD586" i="73" s="1"/>
  <c r="AD587" i="73" s="1"/>
  <c r="AD588" i="73" s="1"/>
  <c r="AD589" i="73" s="1"/>
  <c r="AD590" i="73" s="1"/>
  <c r="AD591" i="73" s="1"/>
  <c r="AD592" i="73" s="1"/>
  <c r="AD593" i="73" s="1"/>
  <c r="AD594" i="73" s="1"/>
  <c r="AD595" i="73" s="1"/>
  <c r="AD596" i="73" s="1"/>
  <c r="AD597" i="73" s="1"/>
  <c r="AD598" i="73" s="1"/>
  <c r="AD599" i="73" s="1"/>
  <c r="AD600" i="73" s="1"/>
  <c r="AD601" i="73" s="1"/>
  <c r="AD602" i="73" s="1"/>
  <c r="AD603" i="73" s="1"/>
  <c r="AD604" i="73" s="1"/>
  <c r="AD605" i="73" s="1"/>
  <c r="AD606" i="73" s="1"/>
  <c r="AD607" i="73" s="1"/>
  <c r="AD608" i="73" s="1"/>
  <c r="AD609" i="73" s="1"/>
  <c r="AD610" i="73" s="1"/>
  <c r="AD611" i="73" s="1"/>
  <c r="AD612" i="73" s="1"/>
  <c r="AD613" i="73" s="1"/>
  <c r="AD614" i="73" s="1"/>
  <c r="AD615" i="73" s="1"/>
  <c r="AD616" i="73" s="1"/>
  <c r="AD617" i="73" s="1"/>
  <c r="AD618" i="73" s="1"/>
  <c r="AD619" i="73" s="1"/>
  <c r="AD620" i="73" s="1"/>
  <c r="AD621" i="73" s="1"/>
  <c r="AD622" i="73" s="1"/>
  <c r="AD623" i="73" s="1"/>
  <c r="AD624" i="73" s="1"/>
  <c r="AD625" i="73" s="1"/>
  <c r="AD626" i="73" s="1"/>
  <c r="AD627" i="73" s="1"/>
  <c r="AD628" i="73" s="1"/>
  <c r="AD629" i="73" s="1"/>
  <c r="AD630" i="73" s="1"/>
  <c r="AD631" i="73" s="1"/>
  <c r="AD632" i="73" s="1"/>
  <c r="AD633" i="73" s="1"/>
  <c r="AD634" i="73" s="1"/>
  <c r="AD635" i="73" s="1"/>
  <c r="AD636" i="73" s="1"/>
  <c r="AD637" i="73" s="1"/>
  <c r="AD638" i="73" s="1"/>
  <c r="AD639" i="73" s="1"/>
  <c r="AD640" i="73" s="1"/>
  <c r="AD641" i="73" s="1"/>
  <c r="AD642" i="73" s="1"/>
  <c r="AD643" i="73" s="1"/>
  <c r="AD644" i="73" s="1"/>
  <c r="AD645" i="73" s="1"/>
  <c r="AD646" i="73" s="1"/>
  <c r="AD647" i="73" s="1"/>
  <c r="AD648" i="73" s="1"/>
  <c r="AD649" i="73" s="1"/>
  <c r="AD650" i="73" s="1"/>
  <c r="AD651" i="73" s="1"/>
  <c r="AD652" i="73" s="1"/>
  <c r="AD653" i="73" s="1"/>
  <c r="AD654" i="73" s="1"/>
  <c r="AD655" i="73" s="1"/>
  <c r="AD656" i="73" s="1"/>
  <c r="AD657" i="73" s="1"/>
  <c r="AD658" i="73" s="1"/>
  <c r="AD659" i="73" s="1"/>
  <c r="AD660" i="73" s="1"/>
  <c r="AD661" i="73" s="1"/>
  <c r="AD662" i="73" s="1"/>
  <c r="AD663" i="73" s="1"/>
  <c r="AD664" i="73" s="1"/>
  <c r="AD665" i="73" s="1"/>
  <c r="AD666" i="73" s="1"/>
  <c r="AD667" i="73" s="1"/>
  <c r="AD668" i="73" s="1"/>
  <c r="AD669" i="73" s="1"/>
  <c r="AD670" i="73" s="1"/>
  <c r="AD671" i="73" s="1"/>
  <c r="AD672" i="73" s="1"/>
  <c r="AD673" i="73" s="1"/>
  <c r="AD674" i="73" s="1"/>
  <c r="AD675" i="73" s="1"/>
  <c r="AD676" i="73" s="1"/>
  <c r="AD677" i="73" s="1"/>
  <c r="AD678" i="73" s="1"/>
  <c r="AD679" i="73" s="1"/>
  <c r="AD680" i="73" s="1"/>
  <c r="AD681" i="73" s="1"/>
  <c r="AD682" i="73" s="1"/>
  <c r="AD683" i="73" s="1"/>
  <c r="AD684" i="73" s="1"/>
  <c r="AD685" i="73" s="1"/>
  <c r="AD686" i="73" s="1"/>
  <c r="AD687" i="73" s="1"/>
  <c r="AD688" i="73" s="1"/>
  <c r="AD689" i="73" s="1"/>
  <c r="AD690" i="73" s="1"/>
  <c r="AD691" i="73" s="1"/>
  <c r="AD692" i="73" s="1"/>
  <c r="AD693" i="73" s="1"/>
  <c r="AD694" i="73" s="1"/>
  <c r="AD695" i="73" s="1"/>
  <c r="AD696" i="73" s="1"/>
  <c r="AD697" i="73" s="1"/>
  <c r="AD698" i="73" s="1"/>
  <c r="AD699" i="73" s="1"/>
  <c r="AD700" i="73" s="1"/>
  <c r="AD701" i="73" s="1"/>
  <c r="AD702" i="73" s="1"/>
  <c r="AD703" i="73" s="1"/>
  <c r="AD704" i="73" s="1"/>
  <c r="AD705" i="73" s="1"/>
  <c r="AD706" i="73" s="1"/>
  <c r="AD707" i="73" s="1"/>
  <c r="AD708" i="73" s="1"/>
  <c r="AD709" i="73" s="1"/>
  <c r="AD710" i="73" s="1"/>
  <c r="AD711" i="73" s="1"/>
  <c r="AD712" i="73" s="1"/>
  <c r="AD713" i="73" s="1"/>
  <c r="AD714" i="73" s="1"/>
  <c r="AD715" i="73" s="1"/>
  <c r="AD716" i="73" s="1"/>
  <c r="AD717" i="73" s="1"/>
  <c r="AD718" i="73" s="1"/>
  <c r="AD719" i="73" s="1"/>
  <c r="AD720" i="73" s="1"/>
  <c r="AD721" i="73" s="1"/>
  <c r="AD722" i="73" s="1"/>
  <c r="AD723" i="73" s="1"/>
  <c r="AD724" i="73" s="1"/>
  <c r="AD725" i="73" s="1"/>
  <c r="AD726" i="73" s="1"/>
  <c r="AD727" i="73" s="1"/>
  <c r="AD728" i="73" s="1"/>
  <c r="AD729" i="73" s="1"/>
  <c r="AD730" i="73" s="1"/>
  <c r="AD731" i="73" s="1"/>
  <c r="AD732" i="73" s="1"/>
  <c r="AD733" i="73" s="1"/>
  <c r="AD734" i="73" s="1"/>
  <c r="AD735" i="73" s="1"/>
  <c r="AD736" i="73" s="1"/>
  <c r="AD737" i="73" s="1"/>
  <c r="AD738" i="73" s="1"/>
  <c r="AD739" i="73" s="1"/>
  <c r="AD740" i="73" s="1"/>
  <c r="AD741" i="73" s="1"/>
  <c r="AD742" i="73" s="1"/>
  <c r="AD743" i="73" s="1"/>
  <c r="AD744" i="73" s="1"/>
  <c r="AD745" i="73" s="1"/>
  <c r="AD746" i="73" s="1"/>
  <c r="AD747" i="73" s="1"/>
  <c r="AD748" i="73" s="1"/>
  <c r="AD749" i="73" s="1"/>
  <c r="AD750" i="73" s="1"/>
  <c r="AD751" i="73" s="1"/>
  <c r="AD752" i="73" s="1"/>
  <c r="AD753" i="73" s="1"/>
  <c r="AD754" i="73" s="1"/>
  <c r="AD755" i="73" s="1"/>
  <c r="AD756" i="73" s="1"/>
  <c r="AD757" i="73" s="1"/>
  <c r="AD758" i="73" s="1"/>
  <c r="AD759" i="73" s="1"/>
  <c r="AD760" i="73" s="1"/>
  <c r="AD761" i="73" s="1"/>
  <c r="AD762" i="73" s="1"/>
  <c r="AD763" i="73" s="1"/>
  <c r="AD764" i="73" s="1"/>
  <c r="AD765" i="73" s="1"/>
  <c r="AD766" i="73" s="1"/>
  <c r="AD767" i="73" s="1"/>
  <c r="AD768" i="73" s="1"/>
  <c r="AD769" i="73" s="1"/>
  <c r="AD770" i="73" s="1"/>
  <c r="AD771" i="73" s="1"/>
  <c r="AD772" i="73" s="1"/>
  <c r="AD773" i="73" s="1"/>
  <c r="AD774" i="73" s="1"/>
  <c r="AD775" i="73" s="1"/>
  <c r="AD776" i="73" s="1"/>
  <c r="AD777" i="73" s="1"/>
  <c r="AD778" i="73" s="1"/>
  <c r="AD779" i="73" s="1"/>
  <c r="AD780" i="73" s="1"/>
  <c r="AD781" i="73" s="1"/>
  <c r="AD782" i="73" s="1"/>
  <c r="AD783" i="73" s="1"/>
  <c r="AD784" i="73" s="1"/>
  <c r="AD785" i="73" s="1"/>
  <c r="AD786" i="73" s="1"/>
  <c r="AD787" i="73" s="1"/>
  <c r="AD788" i="73" s="1"/>
  <c r="AD789" i="73" s="1"/>
  <c r="AD790" i="73" s="1"/>
  <c r="AD791" i="73" s="1"/>
  <c r="AD792" i="73" s="1"/>
  <c r="AD793" i="73" s="1"/>
  <c r="AD794" i="73" s="1"/>
  <c r="AD795" i="73" s="1"/>
  <c r="AD796" i="73" s="1"/>
  <c r="AD797" i="73" s="1"/>
  <c r="AD798" i="73" s="1"/>
  <c r="AD799" i="73" s="1"/>
  <c r="AD800" i="73" s="1"/>
  <c r="AD801" i="73" s="1"/>
  <c r="AD802" i="73" s="1"/>
  <c r="AD803" i="73" s="1"/>
  <c r="AD804" i="73" s="1"/>
  <c r="AD805" i="73" s="1"/>
  <c r="AD806" i="73" s="1"/>
  <c r="AD807" i="73" s="1"/>
  <c r="AD808" i="73" s="1"/>
  <c r="AD809" i="73" s="1"/>
  <c r="AD810" i="73" s="1"/>
  <c r="AD811" i="73" s="1"/>
  <c r="AD812" i="73" s="1"/>
  <c r="AD813" i="73" s="1"/>
  <c r="AD814" i="73" s="1"/>
  <c r="AD815" i="73" s="1"/>
  <c r="AD816" i="73" s="1"/>
  <c r="AD817" i="73" s="1"/>
  <c r="AD818" i="73" s="1"/>
  <c r="AD819" i="73" s="1"/>
  <c r="AD820" i="73" s="1"/>
  <c r="AD821" i="73" s="1"/>
  <c r="AD822" i="73" s="1"/>
  <c r="AD823" i="73" s="1"/>
  <c r="AD824" i="73" s="1"/>
  <c r="AD825" i="73" s="1"/>
  <c r="AD826" i="73" s="1"/>
  <c r="AD827" i="73" s="1"/>
  <c r="AD828" i="73" s="1"/>
  <c r="AD829" i="73" s="1"/>
  <c r="AD830" i="73" s="1"/>
  <c r="AD831" i="73" s="1"/>
  <c r="AD832" i="73" s="1"/>
  <c r="AD833" i="73" s="1"/>
  <c r="AD834" i="73" s="1"/>
  <c r="AD835" i="73" s="1"/>
  <c r="AD836" i="73" s="1"/>
  <c r="AD837" i="73" s="1"/>
  <c r="AD838" i="73" s="1"/>
  <c r="AD839" i="73" s="1"/>
  <c r="AD840" i="73" s="1"/>
  <c r="AD841" i="73" s="1"/>
  <c r="AD842" i="73" s="1"/>
  <c r="AD843" i="73" s="1"/>
  <c r="AD844" i="73" s="1"/>
  <c r="AD845" i="73" s="1"/>
  <c r="AD846" i="73" s="1"/>
  <c r="AD847" i="73" s="1"/>
  <c r="AD848" i="73" s="1"/>
  <c r="AD849" i="73" s="1"/>
  <c r="AD850" i="73" s="1"/>
  <c r="AD851" i="73" s="1"/>
  <c r="AD852" i="73" s="1"/>
  <c r="AD853" i="73" s="1"/>
  <c r="AD854" i="73" s="1"/>
  <c r="AD855" i="73" s="1"/>
  <c r="AD856" i="73" s="1"/>
  <c r="AD857" i="73" s="1"/>
  <c r="AD858" i="73" s="1"/>
  <c r="AD859" i="73" s="1"/>
  <c r="AD860" i="73" s="1"/>
  <c r="AD861" i="73" s="1"/>
  <c r="AD862" i="73" s="1"/>
  <c r="AD863" i="73" s="1"/>
  <c r="AD864" i="73" s="1"/>
  <c r="AD865" i="73" s="1"/>
  <c r="AD866" i="73" s="1"/>
  <c r="AD867" i="73" s="1"/>
  <c r="AD868" i="73" s="1"/>
  <c r="AD869" i="73" s="1"/>
  <c r="AD870" i="73" s="1"/>
  <c r="AD871" i="73" s="1"/>
  <c r="AD872" i="73" s="1"/>
  <c r="AD873" i="73" s="1"/>
  <c r="AD874" i="73" s="1"/>
  <c r="AD875" i="73" s="1"/>
  <c r="AD876" i="73" s="1"/>
  <c r="AD877" i="73" s="1"/>
  <c r="AD878" i="73" s="1"/>
  <c r="AD879" i="73" s="1"/>
  <c r="AD880" i="73" s="1"/>
  <c r="AD881" i="73" s="1"/>
  <c r="AD882" i="73" s="1"/>
  <c r="AD883" i="73" s="1"/>
  <c r="AD884" i="73" s="1"/>
  <c r="AD885" i="73" s="1"/>
  <c r="AD886" i="73" s="1"/>
  <c r="AD887" i="73" s="1"/>
  <c r="AD888" i="73" s="1"/>
  <c r="AD889" i="73" s="1"/>
  <c r="AD890" i="73" s="1"/>
  <c r="AD891" i="73" s="1"/>
  <c r="AD892" i="73" s="1"/>
  <c r="AD893" i="73" s="1"/>
  <c r="AD894" i="73" s="1"/>
  <c r="AD895" i="73" s="1"/>
  <c r="AD896" i="73" s="1"/>
  <c r="AD897" i="73" s="1"/>
  <c r="AD898" i="73" s="1"/>
  <c r="AD899" i="73" s="1"/>
  <c r="AD900" i="73" s="1"/>
  <c r="AD901" i="73" s="1"/>
  <c r="AD902" i="73" s="1"/>
  <c r="AD903" i="73" s="1"/>
  <c r="AD904" i="73" s="1"/>
  <c r="AD905" i="73" s="1"/>
  <c r="AD906" i="73" s="1"/>
  <c r="AD907" i="73" s="1"/>
  <c r="AD908" i="73" s="1"/>
  <c r="AD909" i="73" s="1"/>
  <c r="AD910" i="73" s="1"/>
  <c r="AD911" i="73" s="1"/>
  <c r="AD912" i="73" s="1"/>
  <c r="AD913" i="73" s="1"/>
  <c r="AD914" i="73" s="1"/>
  <c r="AD915" i="73" s="1"/>
  <c r="AD916" i="73" s="1"/>
  <c r="AD917" i="73" s="1"/>
  <c r="AD918" i="73" s="1"/>
  <c r="AD919" i="73" s="1"/>
  <c r="AD920" i="73" s="1"/>
  <c r="AD921" i="73" s="1"/>
  <c r="AD922" i="73" s="1"/>
  <c r="AD923" i="73" s="1"/>
  <c r="AD924" i="73" s="1"/>
  <c r="AD925" i="73" s="1"/>
  <c r="AD926" i="73" s="1"/>
  <c r="AD927" i="73" s="1"/>
  <c r="AD928" i="73" s="1"/>
  <c r="AD929" i="73" s="1"/>
  <c r="AD930" i="73" s="1"/>
  <c r="AD931" i="73" s="1"/>
  <c r="AD932" i="73" s="1"/>
  <c r="AD933" i="73" s="1"/>
  <c r="AD934" i="73" s="1"/>
  <c r="AD935" i="73" s="1"/>
  <c r="AD936" i="73" s="1"/>
  <c r="AD937" i="73" s="1"/>
  <c r="AD938" i="73" s="1"/>
  <c r="AD939" i="73" s="1"/>
  <c r="AD940" i="73" s="1"/>
  <c r="AD941" i="73" s="1"/>
  <c r="AD942" i="73" s="1"/>
  <c r="AD943" i="73" s="1"/>
  <c r="AD944" i="73" s="1"/>
  <c r="AD945" i="73" s="1"/>
  <c r="AD946" i="73" s="1"/>
  <c r="AD947" i="73" s="1"/>
  <c r="AD948" i="73" s="1"/>
  <c r="AD949" i="73" s="1"/>
  <c r="AD950" i="73" s="1"/>
  <c r="AD951" i="73" s="1"/>
  <c r="AD952" i="73" s="1"/>
  <c r="AD953" i="73" s="1"/>
  <c r="AD954" i="73" s="1"/>
  <c r="AD955" i="73" s="1"/>
  <c r="AD956" i="73" s="1"/>
  <c r="AD957" i="73" s="1"/>
  <c r="AD958" i="73" s="1"/>
  <c r="AD959" i="73" s="1"/>
  <c r="AD960" i="73" s="1"/>
  <c r="AD961" i="73" s="1"/>
  <c r="AD962" i="73" s="1"/>
  <c r="AD963" i="73" s="1"/>
  <c r="AD964" i="73" s="1"/>
  <c r="AD965" i="73" s="1"/>
  <c r="AD966" i="73" s="1"/>
  <c r="AD967" i="73" s="1"/>
  <c r="AD968" i="73" s="1"/>
  <c r="AD969" i="73" s="1"/>
  <c r="AD970" i="73" s="1"/>
  <c r="AD971" i="73" s="1"/>
  <c r="AD972" i="73" s="1"/>
  <c r="AD973" i="73" s="1"/>
  <c r="AD974" i="73" s="1"/>
  <c r="AD975" i="73" s="1"/>
  <c r="AD976" i="73" s="1"/>
  <c r="AD977" i="73" s="1"/>
  <c r="AD978" i="73" s="1"/>
  <c r="AD979" i="73" s="1"/>
  <c r="AD980" i="73" s="1"/>
  <c r="AD981" i="73" s="1"/>
  <c r="AD982" i="73" s="1"/>
  <c r="AD983" i="73" s="1"/>
  <c r="AD984" i="73" s="1"/>
  <c r="AD985" i="73" s="1"/>
  <c r="AD986" i="73" s="1"/>
  <c r="AD987" i="73" s="1"/>
  <c r="AD988" i="73" s="1"/>
  <c r="AD989" i="73" s="1"/>
  <c r="AD990" i="73" s="1"/>
  <c r="AD991" i="73" s="1"/>
  <c r="AD992" i="73" s="1"/>
  <c r="AD993" i="73" s="1"/>
  <c r="AD994" i="73" s="1"/>
  <c r="AD995" i="73" s="1"/>
  <c r="AD996" i="73" s="1"/>
  <c r="AD997" i="73" s="1"/>
  <c r="AD998" i="73" s="1"/>
  <c r="AD999" i="73" s="1"/>
  <c r="AD1000" i="73" s="1"/>
  <c r="AD1001" i="73" s="1"/>
  <c r="AD1002" i="73" s="1"/>
  <c r="AD1003" i="73" s="1"/>
  <c r="AD1004" i="73" s="1"/>
  <c r="AD1005" i="73" s="1"/>
  <c r="AD1006" i="73" s="1"/>
  <c r="AD1007" i="73" s="1"/>
  <c r="AD1008" i="73" s="1"/>
  <c r="AD1009" i="73" s="1"/>
  <c r="AD1010" i="73" s="1"/>
  <c r="AD1011" i="73" s="1"/>
  <c r="AD1012" i="73" s="1"/>
  <c r="AD1013" i="73" s="1"/>
  <c r="AD1014" i="73" s="1"/>
  <c r="AD1015" i="73" s="1"/>
  <c r="AD1016" i="73" s="1"/>
  <c r="AD1017" i="73" s="1"/>
  <c r="AD1018" i="73" s="1"/>
  <c r="AD1019" i="73" s="1"/>
  <c r="AD1020" i="73" s="1"/>
  <c r="AD1021" i="73" s="1"/>
  <c r="AD1022" i="73" s="1"/>
  <c r="AD1023" i="73" s="1"/>
  <c r="AD1024" i="73" s="1"/>
  <c r="AD1025" i="73" s="1"/>
  <c r="AD1026" i="73" s="1"/>
  <c r="AD1027" i="73" s="1"/>
  <c r="AD1028" i="73" s="1"/>
  <c r="AD1029" i="73" s="1"/>
  <c r="AD1030" i="73" s="1"/>
  <c r="AD1031" i="73" s="1"/>
  <c r="AD1032" i="73" s="1"/>
  <c r="AD1033" i="73" s="1"/>
  <c r="AD1034" i="73" s="1"/>
  <c r="AD1035" i="73" s="1"/>
  <c r="AD1036" i="73" s="1"/>
  <c r="AD1037" i="73" s="1"/>
  <c r="AD1038" i="73" s="1"/>
  <c r="AD1039" i="73" s="1"/>
  <c r="AD1040" i="73" s="1"/>
  <c r="AD1041" i="73" s="1"/>
  <c r="AD1042" i="73" s="1"/>
  <c r="AD1043" i="73" s="1"/>
  <c r="AD1044" i="73" s="1"/>
  <c r="AD1045" i="73" s="1"/>
  <c r="AD1046" i="73" s="1"/>
  <c r="AD1047" i="73" s="1"/>
  <c r="AD1048" i="73" s="1"/>
  <c r="AD1049" i="73" s="1"/>
  <c r="AD1050" i="73" s="1"/>
  <c r="AD1051" i="73" s="1"/>
  <c r="AD1052" i="73" s="1"/>
  <c r="AD1053" i="73" s="1"/>
  <c r="AD1054" i="73" s="1"/>
  <c r="AD1055" i="73" s="1"/>
  <c r="AD1056" i="73" s="1"/>
  <c r="AD1057" i="73" s="1"/>
  <c r="AD1058" i="73" s="1"/>
  <c r="AD1059" i="73" s="1"/>
  <c r="AD1060" i="73" s="1"/>
  <c r="AD1061" i="73" s="1"/>
  <c r="AD1062" i="73" s="1"/>
  <c r="AD1063" i="73" s="1"/>
  <c r="AD1064" i="73" s="1"/>
  <c r="AD1065" i="73" s="1"/>
  <c r="AD1066" i="73" s="1"/>
  <c r="AD1067" i="73" s="1"/>
  <c r="AD1068" i="73" s="1"/>
  <c r="AD1069" i="73" s="1"/>
  <c r="AD1070" i="73" s="1"/>
  <c r="AD1071" i="73" s="1"/>
  <c r="AD1072" i="73" s="1"/>
  <c r="AD1073" i="73" s="1"/>
  <c r="AD1074" i="73" s="1"/>
  <c r="AD1075" i="73" s="1"/>
  <c r="AD1076" i="73" s="1"/>
  <c r="AD1077" i="73" s="1"/>
  <c r="AD1078" i="73" s="1"/>
  <c r="AD1079" i="73" s="1"/>
  <c r="AD1080" i="73" s="1"/>
  <c r="AD1081" i="73" s="1"/>
  <c r="AD1082" i="73" s="1"/>
  <c r="AD1083" i="73" s="1"/>
  <c r="AD1084" i="73" s="1"/>
  <c r="AD1085" i="73" s="1"/>
  <c r="AD1086" i="73" s="1"/>
  <c r="AD1087" i="73" s="1"/>
  <c r="AD1088" i="73" s="1"/>
  <c r="AD1089" i="73" s="1"/>
  <c r="AD1090" i="73" s="1"/>
  <c r="AD1091" i="73" s="1"/>
  <c r="AD1092" i="73" s="1"/>
  <c r="AD1093" i="73" s="1"/>
  <c r="AD1094" i="73" s="1"/>
  <c r="AD1095" i="73" s="1"/>
  <c r="AD1096" i="73" s="1"/>
  <c r="AD1097" i="73" s="1"/>
  <c r="AD1098" i="73" s="1"/>
  <c r="AD1099" i="73" s="1"/>
  <c r="AD1100" i="73" s="1"/>
  <c r="AD1101" i="73" s="1"/>
  <c r="AD1102" i="73" s="1"/>
  <c r="AD1103" i="73" s="1"/>
  <c r="AD1104" i="73" s="1"/>
  <c r="AD1105" i="73" s="1"/>
  <c r="AD1106" i="73" s="1"/>
  <c r="AD1107" i="73" s="1"/>
  <c r="AD1108" i="73" s="1"/>
  <c r="AD1109" i="73" s="1"/>
  <c r="AD1110" i="73" s="1"/>
  <c r="AD1111" i="73" s="1"/>
  <c r="AD1112" i="73" s="1"/>
  <c r="AD1113" i="73" s="1"/>
  <c r="AD1114" i="73" s="1"/>
  <c r="AD1115" i="73" s="1"/>
  <c r="AD1116" i="73" s="1"/>
  <c r="AD1117" i="73" s="1"/>
  <c r="AD1118" i="73" s="1"/>
  <c r="AD1119" i="73" s="1"/>
  <c r="AD1120" i="73" s="1"/>
  <c r="AD1121" i="73" s="1"/>
  <c r="AD1122" i="73" s="1"/>
  <c r="AD1123" i="73" s="1"/>
  <c r="AD1124" i="73" s="1"/>
  <c r="AD1125" i="73" s="1"/>
  <c r="AD1126" i="73" s="1"/>
  <c r="AD1127" i="73" s="1"/>
  <c r="AD1128" i="73" s="1"/>
  <c r="AD1129" i="73" s="1"/>
  <c r="AD1130" i="73" s="1"/>
  <c r="AD1131" i="73" s="1"/>
  <c r="AD1132" i="73" s="1"/>
  <c r="AD1133" i="73" s="1"/>
  <c r="AD1134" i="73" s="1"/>
  <c r="AD1135" i="73" s="1"/>
  <c r="AD1136" i="73" s="1"/>
  <c r="AD1137" i="73" s="1"/>
  <c r="AD1138" i="73" s="1"/>
  <c r="AD1139" i="73" s="1"/>
  <c r="AD1140" i="73" s="1"/>
  <c r="AD1141" i="73" s="1"/>
  <c r="AD1142" i="73" s="1"/>
  <c r="AD1143" i="73" s="1"/>
  <c r="AD1144" i="73" s="1"/>
  <c r="AD1145" i="73" s="1"/>
  <c r="AD1146" i="73" s="1"/>
  <c r="AD1147" i="73" s="1"/>
  <c r="AD1148" i="73" s="1"/>
  <c r="AD1149" i="73" s="1"/>
  <c r="AD1150" i="73" s="1"/>
  <c r="AD1151" i="73" s="1"/>
  <c r="AD1152" i="73" s="1"/>
  <c r="AD1153" i="73" s="1"/>
  <c r="AD1154" i="73" s="1"/>
  <c r="AD1155" i="73" s="1"/>
  <c r="AD1156" i="73" s="1"/>
  <c r="AD1157" i="73" s="1"/>
  <c r="AD1158" i="73" s="1"/>
  <c r="AD1159" i="73" s="1"/>
  <c r="AD1160" i="73" s="1"/>
  <c r="AD1161" i="73" s="1"/>
  <c r="AD1162" i="73" s="1"/>
  <c r="AD1163" i="73" s="1"/>
  <c r="AD1164" i="73" s="1"/>
  <c r="AD1165" i="73" s="1"/>
  <c r="AD1166" i="73" s="1"/>
  <c r="AD1167" i="73" s="1"/>
  <c r="AD1168" i="73" s="1"/>
  <c r="AD1169" i="73" s="1"/>
  <c r="AD1170" i="73" s="1"/>
  <c r="AD1171" i="73" s="1"/>
  <c r="AD1172" i="73" s="1"/>
  <c r="AD1173" i="73" s="1"/>
  <c r="AD1174" i="73" s="1"/>
  <c r="AD1175" i="73" s="1"/>
  <c r="AD1176" i="73" s="1"/>
  <c r="AD1177" i="73" s="1"/>
  <c r="AD1178" i="73" s="1"/>
  <c r="AD1179" i="73" s="1"/>
  <c r="AD1180" i="73" s="1"/>
  <c r="AD1181" i="73" s="1"/>
  <c r="AD1182" i="73" s="1"/>
  <c r="AD1183" i="73" s="1"/>
  <c r="AD1184" i="73" s="1"/>
  <c r="AD1185" i="73" s="1"/>
  <c r="AD1186" i="73" s="1"/>
  <c r="AD1187" i="73" s="1"/>
  <c r="AD1188" i="73" s="1"/>
  <c r="AD1189" i="73" s="1"/>
  <c r="AD1190" i="73" s="1"/>
  <c r="AD1191" i="73" s="1"/>
  <c r="AD1192" i="73" s="1"/>
  <c r="AD1193" i="73" s="1"/>
  <c r="AD1194" i="73" s="1"/>
  <c r="AD1195" i="73" s="1"/>
  <c r="AD1196" i="73" s="1"/>
  <c r="AD1197" i="73" s="1"/>
  <c r="AD1198" i="73" s="1"/>
  <c r="AD1199" i="73" s="1"/>
  <c r="AD1200" i="73" s="1"/>
  <c r="AD1201" i="73" s="1"/>
  <c r="AD1202" i="73" s="1"/>
  <c r="AD1203" i="73" s="1"/>
  <c r="AD1204" i="73" s="1"/>
  <c r="AD1205" i="73" s="1"/>
  <c r="AD1206" i="73" s="1"/>
  <c r="AD1207" i="73" s="1"/>
  <c r="AD1208" i="73" s="1"/>
  <c r="AD1209" i="73" s="1"/>
  <c r="AD1210" i="73" s="1"/>
  <c r="AD1211" i="73" s="1"/>
  <c r="AD1212" i="73" s="1"/>
  <c r="AD1213" i="73" s="1"/>
  <c r="AD1214" i="73" s="1"/>
  <c r="AD1215" i="73" s="1"/>
  <c r="AD1216" i="73" s="1"/>
  <c r="AD1217" i="73" s="1"/>
  <c r="AD1218" i="73" s="1"/>
  <c r="AD1219" i="73" s="1"/>
  <c r="AD1220" i="73" s="1"/>
  <c r="AD1221" i="73" s="1"/>
  <c r="AD1222" i="73" s="1"/>
  <c r="AD1223" i="73" s="1"/>
  <c r="AD1224" i="73" s="1"/>
  <c r="AD1225" i="73" s="1"/>
  <c r="AD1226" i="73" s="1"/>
  <c r="AD1227" i="73" s="1"/>
  <c r="AD1228" i="73" s="1"/>
  <c r="AD1229" i="73" s="1"/>
  <c r="AD1230" i="73" s="1"/>
  <c r="AD1231" i="73" s="1"/>
  <c r="AD1232" i="73" s="1"/>
  <c r="AD1233" i="73" s="1"/>
  <c r="AD1234" i="73" s="1"/>
  <c r="AD1235" i="73" s="1"/>
  <c r="AD1236" i="73" s="1"/>
  <c r="AD1237" i="73" s="1"/>
  <c r="AD1238" i="73" s="1"/>
  <c r="AD1239" i="73" s="1"/>
  <c r="AD1240" i="73" s="1"/>
  <c r="AD1241" i="73" s="1"/>
  <c r="AD1242" i="73" s="1"/>
  <c r="AD1243" i="73" s="1"/>
  <c r="AD1244" i="73" s="1"/>
  <c r="AD1245" i="73" s="1"/>
  <c r="AD1246" i="73" s="1"/>
  <c r="AD1247" i="73" s="1"/>
  <c r="AD1248" i="73" s="1"/>
  <c r="AD1249" i="73" s="1"/>
  <c r="AD1250" i="73" s="1"/>
  <c r="AD1251" i="73" s="1"/>
  <c r="AD1252" i="73" s="1"/>
  <c r="AD1253" i="73" s="1"/>
  <c r="AD1254" i="73" s="1"/>
  <c r="AD1255" i="73" s="1"/>
  <c r="AD1256" i="73" s="1"/>
  <c r="AD1257" i="73" s="1"/>
  <c r="AD1258" i="73" s="1"/>
  <c r="AD1259" i="73" s="1"/>
  <c r="AD1260" i="73" s="1"/>
  <c r="AD1261" i="73" s="1"/>
  <c r="AD1262" i="73" s="1"/>
  <c r="AD1263" i="73" s="1"/>
  <c r="AD1264" i="73" s="1"/>
  <c r="AD1265" i="73" s="1"/>
  <c r="AD1266" i="73" s="1"/>
  <c r="AD1267" i="73" s="1"/>
  <c r="AD1268" i="73" s="1"/>
  <c r="AD1269" i="73" s="1"/>
  <c r="AD1270" i="73" s="1"/>
  <c r="AD1271" i="73" s="1"/>
  <c r="AD1272" i="73" s="1"/>
  <c r="AD1273" i="73" s="1"/>
  <c r="AD1274" i="73" s="1"/>
  <c r="AD1275" i="73" s="1"/>
  <c r="AD1276" i="73" s="1"/>
  <c r="AD1277" i="73" s="1"/>
  <c r="AD1278" i="73" s="1"/>
  <c r="AD1279" i="73" s="1"/>
  <c r="AD1280" i="73" s="1"/>
  <c r="AD1281" i="73" s="1"/>
  <c r="AD1282" i="73" s="1"/>
  <c r="AD1283" i="73" s="1"/>
  <c r="AD1284" i="73" s="1"/>
  <c r="AD1285" i="73" s="1"/>
  <c r="AD1286" i="73" s="1"/>
  <c r="AD1287" i="73" s="1"/>
  <c r="AD1288" i="73" s="1"/>
  <c r="AD1289" i="73" s="1"/>
  <c r="AD1290" i="73" s="1"/>
  <c r="AD1291" i="73" s="1"/>
  <c r="AD1292" i="73" s="1"/>
  <c r="AD1293" i="73" s="1"/>
  <c r="AD1294" i="73" s="1"/>
  <c r="AD1295" i="73" s="1"/>
  <c r="AD1296" i="73" s="1"/>
  <c r="AD1297" i="73" s="1"/>
  <c r="AD1298" i="73" s="1"/>
  <c r="AD1299" i="73" s="1"/>
  <c r="AD1300" i="73" s="1"/>
  <c r="AD1301" i="73" s="1"/>
  <c r="AD1302" i="73" s="1"/>
  <c r="AD1303" i="73" s="1"/>
  <c r="AD1304" i="73" s="1"/>
  <c r="AD1305" i="73" s="1"/>
  <c r="AD1306" i="73" s="1"/>
  <c r="AD1307" i="73" s="1"/>
  <c r="AD1308" i="73" s="1"/>
  <c r="AD1309" i="73" s="1"/>
  <c r="AD1310" i="73" s="1"/>
  <c r="AD1311" i="73" s="1"/>
  <c r="AD1312" i="73" s="1"/>
  <c r="AD1313" i="73" s="1"/>
  <c r="AD1314" i="73" s="1"/>
  <c r="AD1315" i="73" s="1"/>
  <c r="AD1316" i="73" s="1"/>
  <c r="AD1317" i="73" s="1"/>
  <c r="AD1318" i="73" s="1"/>
  <c r="AD1319" i="73" s="1"/>
  <c r="AD1320" i="73" s="1"/>
  <c r="AD1321" i="73" s="1"/>
  <c r="AD1322" i="73" s="1"/>
  <c r="AD1323" i="73" s="1"/>
  <c r="AD1324" i="73" s="1"/>
  <c r="AD1325" i="73" s="1"/>
  <c r="AD1326" i="73" s="1"/>
  <c r="AD1327" i="73" s="1"/>
  <c r="AD1328" i="73" s="1"/>
  <c r="AD1329" i="73" s="1"/>
  <c r="AD1330" i="73" s="1"/>
  <c r="AD1331" i="73" s="1"/>
  <c r="AD1332" i="73" s="1"/>
  <c r="AD1333" i="73" s="1"/>
  <c r="AD1334" i="73" s="1"/>
  <c r="AD1335" i="73" s="1"/>
  <c r="AD1336" i="73" s="1"/>
  <c r="AD1337" i="73" s="1"/>
  <c r="AD1338" i="73" s="1"/>
  <c r="AD1339" i="73" s="1"/>
  <c r="AD1340" i="73" s="1"/>
  <c r="AD1341" i="73" s="1"/>
  <c r="AD1342" i="73" s="1"/>
  <c r="AD1343" i="73" s="1"/>
  <c r="AD1344" i="73" s="1"/>
  <c r="AD1345" i="73" s="1"/>
  <c r="AD1346" i="73" s="1"/>
  <c r="AD1347" i="73" s="1"/>
  <c r="AD1348" i="73" s="1"/>
  <c r="AD1349" i="73" s="1"/>
  <c r="AD1350" i="73" s="1"/>
  <c r="AD1351" i="73" s="1"/>
  <c r="AD1352" i="73" s="1"/>
  <c r="AD1353" i="73" s="1"/>
  <c r="AD1354" i="73" s="1"/>
  <c r="AD1355" i="73" s="1"/>
  <c r="AD1356" i="73" s="1"/>
  <c r="AD1357" i="73" s="1"/>
  <c r="AD1358" i="73" s="1"/>
  <c r="AD1359" i="73" s="1"/>
  <c r="AD1360" i="73" s="1"/>
  <c r="AD1361" i="73" s="1"/>
  <c r="AD1362" i="73" s="1"/>
  <c r="AD1363" i="73" s="1"/>
  <c r="AD1364" i="73" s="1"/>
  <c r="AD1365" i="73" s="1"/>
  <c r="AD1366" i="73" s="1"/>
  <c r="AD1367" i="73" s="1"/>
  <c r="AD1368" i="73" s="1"/>
  <c r="AD1369" i="73" s="1"/>
  <c r="AD1370" i="73" s="1"/>
  <c r="AD1371" i="73" s="1"/>
  <c r="AD1372" i="73" s="1"/>
  <c r="AD1373" i="73" s="1"/>
  <c r="AD1374" i="73" s="1"/>
  <c r="AD1375" i="73" s="1"/>
  <c r="AD1376" i="73" s="1"/>
  <c r="AD1377" i="73" s="1"/>
  <c r="AD1378" i="73" s="1"/>
  <c r="AD1379" i="73" s="1"/>
  <c r="AD1380" i="73" s="1"/>
  <c r="AD1381" i="73" s="1"/>
  <c r="AD1382" i="73" s="1"/>
  <c r="AD1383" i="73" s="1"/>
  <c r="AD1384" i="73" s="1"/>
  <c r="AD1385" i="73" s="1"/>
  <c r="AD1386" i="73" s="1"/>
  <c r="AD1387" i="73" s="1"/>
  <c r="AD1388" i="73" s="1"/>
  <c r="AD1389" i="73" s="1"/>
  <c r="AD1390" i="73" s="1"/>
  <c r="AD1391" i="73" s="1"/>
  <c r="AD1392" i="73" s="1"/>
  <c r="AD1393" i="73" s="1"/>
  <c r="AD1394" i="73" s="1"/>
  <c r="AD1395" i="73" s="1"/>
  <c r="AD1396" i="73" s="1"/>
  <c r="AD1397" i="73" s="1"/>
  <c r="AD1398" i="73" s="1"/>
  <c r="AD1399" i="73" s="1"/>
  <c r="AD1400" i="73" s="1"/>
  <c r="AD1401" i="73" s="1"/>
  <c r="AD1402" i="73" s="1"/>
  <c r="AD1403" i="73" s="1"/>
  <c r="AD1404" i="73" s="1"/>
  <c r="AD1405" i="73" s="1"/>
  <c r="AD1406" i="73" s="1"/>
  <c r="AD1407" i="73" s="1"/>
  <c r="AD1408" i="73" s="1"/>
  <c r="AD1409" i="73" s="1"/>
  <c r="AD1410" i="73" s="1"/>
  <c r="AD1411" i="73" s="1"/>
  <c r="AD1412" i="73" s="1"/>
  <c r="AD1413" i="73" s="1"/>
  <c r="AD1414" i="73" s="1"/>
  <c r="AD1415" i="73" s="1"/>
  <c r="AD1416" i="73" s="1"/>
  <c r="AD1417" i="73" s="1"/>
  <c r="AD1418" i="73" s="1"/>
  <c r="AD1419" i="73" s="1"/>
  <c r="AD1420" i="73" s="1"/>
  <c r="AD1421" i="73" s="1"/>
  <c r="AD1422" i="73" s="1"/>
  <c r="AD1423" i="73" s="1"/>
  <c r="AD1424" i="73" s="1"/>
  <c r="AD1425" i="73" s="1"/>
  <c r="AD1426" i="73" s="1"/>
  <c r="AD1427" i="73" s="1"/>
  <c r="AD1428" i="73" s="1"/>
  <c r="AD1429" i="73" s="1"/>
  <c r="AD1430" i="73" s="1"/>
  <c r="AD1431" i="73" s="1"/>
  <c r="AD1432" i="73" s="1"/>
  <c r="AD1433" i="73" s="1"/>
  <c r="AD1434" i="73" s="1"/>
  <c r="AD1435" i="73" s="1"/>
  <c r="AC25" i="73"/>
  <c r="B45" i="2" l="1"/>
  <c r="B21" i="2"/>
  <c r="AB25" i="73"/>
  <c r="AC26" i="73"/>
  <c r="AC27" i="73" s="1"/>
  <c r="B22" i="2" l="1"/>
  <c r="B46" i="2"/>
  <c r="AB26" i="73"/>
  <c r="AB27" i="73"/>
  <c r="AC28" i="73"/>
  <c r="B23" i="2" l="1"/>
  <c r="B47" i="2"/>
  <c r="AB28" i="73"/>
  <c r="AC29" i="73"/>
  <c r="B24" i="2" l="1"/>
  <c r="B48" i="2"/>
  <c r="AC30" i="73"/>
  <c r="AB29" i="73"/>
  <c r="B25" i="2" l="1"/>
  <c r="B49" i="2"/>
  <c r="AC31" i="73"/>
  <c r="AB30" i="73"/>
  <c r="B26" i="2" l="1"/>
  <c r="B50" i="2"/>
  <c r="AC32" i="73"/>
  <c r="AB31" i="73"/>
  <c r="B27" i="2" l="1"/>
  <c r="B51" i="2"/>
  <c r="AC33" i="73"/>
  <c r="AB32" i="73"/>
  <c r="B28" i="2" l="1"/>
  <c r="B52" i="2"/>
  <c r="AB33" i="73"/>
  <c r="AC34" i="73"/>
  <c r="B29" i="2" l="1"/>
  <c r="B53" i="2"/>
  <c r="AC35" i="73"/>
  <c r="AB34" i="73"/>
  <c r="B30" i="2" l="1"/>
  <c r="B54" i="2"/>
  <c r="AB35" i="73"/>
  <c r="AC36" i="73"/>
  <c r="B31" i="2" l="1"/>
  <c r="B55" i="2"/>
  <c r="AB36" i="73"/>
  <c r="AC37" i="73"/>
  <c r="B56" i="2" l="1"/>
  <c r="AB37" i="73"/>
  <c r="AC38" i="73"/>
  <c r="B57" i="2" l="1"/>
  <c r="AC39" i="73"/>
  <c r="AB38" i="73"/>
  <c r="B58" i="2" l="1"/>
  <c r="AB39" i="73"/>
  <c r="AC40" i="73"/>
  <c r="B59" i="2" l="1"/>
  <c r="AB40" i="73"/>
  <c r="AC41" i="73"/>
  <c r="AC42" i="73" l="1"/>
  <c r="AB41" i="73"/>
  <c r="AC43" i="73" l="1"/>
  <c r="AB42" i="73"/>
  <c r="AC44" i="73" l="1"/>
  <c r="AB43" i="73"/>
  <c r="AB44" i="73" l="1"/>
  <c r="AC45" i="73"/>
  <c r="AC46" i="73" l="1"/>
  <c r="AB45" i="73"/>
  <c r="AC47" i="73" l="1"/>
  <c r="AB46" i="73"/>
  <c r="AB47" i="73" l="1"/>
  <c r="AC48" i="73"/>
  <c r="AB48" i="73" l="1"/>
  <c r="AC49" i="73"/>
  <c r="AC50" i="73" l="1"/>
  <c r="AB49" i="73"/>
  <c r="AC51" i="73" l="1"/>
  <c r="AB50" i="73"/>
  <c r="AC52" i="73" l="1"/>
  <c r="AB51" i="73"/>
  <c r="AB52" i="73" l="1"/>
  <c r="AC53" i="73"/>
  <c r="AB53" i="73" l="1"/>
  <c r="AC54" i="73"/>
  <c r="AC55" i="73" l="1"/>
  <c r="AB54" i="73"/>
  <c r="AB55" i="73" l="1"/>
  <c r="AC56" i="73"/>
  <c r="AB56" i="73" l="1"/>
  <c r="AC57" i="73"/>
  <c r="AB57" i="73" l="1"/>
  <c r="AC58" i="73"/>
  <c r="AC59" i="73" l="1"/>
  <c r="AB58" i="73"/>
  <c r="AB59" i="73" l="1"/>
  <c r="AC60" i="73"/>
  <c r="AB60" i="73" l="1"/>
  <c r="AC61" i="73"/>
  <c r="AC62" i="73" l="1"/>
  <c r="AB61" i="73"/>
  <c r="AB62" i="73" l="1"/>
  <c r="AC63" i="73"/>
  <c r="AB63" i="73" l="1"/>
  <c r="AC64" i="73"/>
  <c r="AB64" i="73" l="1"/>
  <c r="AC65" i="73"/>
  <c r="AC66" i="73" l="1"/>
  <c r="AB65" i="73"/>
  <c r="AC67" i="73" l="1"/>
  <c r="AB66" i="73"/>
  <c r="AC68" i="73" l="1"/>
  <c r="AB67" i="73"/>
  <c r="AB68" i="73" l="1"/>
  <c r="AC69" i="73"/>
  <c r="AC70" i="73" l="1"/>
  <c r="AB69" i="73"/>
  <c r="AC71" i="73" l="1"/>
  <c r="AB70" i="73"/>
  <c r="AC72" i="73" l="1"/>
  <c r="AB71" i="73"/>
  <c r="AB72" i="73" l="1"/>
  <c r="AC73" i="73"/>
  <c r="AC74" i="73" l="1"/>
  <c r="AB73" i="73"/>
  <c r="AC75" i="73" l="1"/>
  <c r="AB74" i="73"/>
  <c r="AC76" i="73" l="1"/>
  <c r="AB75" i="73"/>
  <c r="AC77" i="73" l="1"/>
  <c r="AB76" i="73"/>
  <c r="AC78" i="73" l="1"/>
  <c r="AB77" i="73"/>
  <c r="AB78" i="73" l="1"/>
  <c r="AC79" i="73"/>
  <c r="AC80" i="73" l="1"/>
  <c r="AB79" i="73"/>
  <c r="AB80" i="73" l="1"/>
  <c r="AC81" i="73"/>
  <c r="AC82" i="73" l="1"/>
  <c r="AB81" i="73"/>
  <c r="AC83" i="73" l="1"/>
  <c r="AB82" i="73"/>
  <c r="AC84" i="73" l="1"/>
  <c r="AB83" i="73"/>
  <c r="AB84" i="73" l="1"/>
  <c r="AC85" i="73"/>
  <c r="AC86" i="73" l="1"/>
  <c r="AB85" i="73"/>
  <c r="AC87" i="73" l="1"/>
  <c r="AB86" i="73"/>
  <c r="AC88" i="73" l="1"/>
  <c r="AB87" i="73"/>
  <c r="AB88" i="73" l="1"/>
  <c r="AC89" i="73"/>
  <c r="AC90" i="73" l="1"/>
  <c r="AB89" i="73"/>
  <c r="AC91" i="73" l="1"/>
  <c r="AB90" i="73"/>
  <c r="AC92" i="73" l="1"/>
  <c r="AB91" i="73"/>
  <c r="AC93" i="73" l="1"/>
  <c r="AB92" i="73"/>
  <c r="AB93" i="73" l="1"/>
  <c r="AC94" i="73"/>
  <c r="AC95" i="73" l="1"/>
  <c r="AB94" i="73"/>
  <c r="AB95" i="73" l="1"/>
  <c r="AC96" i="73"/>
  <c r="AB96" i="73" l="1"/>
  <c r="AC97" i="73"/>
  <c r="AC98" i="73" l="1"/>
  <c r="AB97" i="73"/>
  <c r="AC99" i="73" l="1"/>
  <c r="AB98" i="73"/>
  <c r="AB99" i="73" l="1"/>
  <c r="AC100" i="73"/>
  <c r="AB100" i="73" l="1"/>
  <c r="AC101" i="73"/>
  <c r="AC102" i="73" l="1"/>
  <c r="AB101" i="73"/>
  <c r="AB102" i="73" l="1"/>
  <c r="AC103" i="73"/>
  <c r="AC104" i="73" l="1"/>
  <c r="AB103" i="73"/>
  <c r="AB104" i="73" l="1"/>
  <c r="AC105" i="73"/>
  <c r="AB105" i="73" l="1"/>
  <c r="AC106" i="73"/>
  <c r="AC107" i="73" l="1"/>
  <c r="AB106" i="73"/>
  <c r="AC108" i="73" l="1"/>
  <c r="AB107" i="73"/>
  <c r="AB108" i="73" l="1"/>
  <c r="AC109" i="73"/>
  <c r="AB109" i="73" l="1"/>
  <c r="AC110" i="73"/>
  <c r="AC111" i="73" l="1"/>
  <c r="AB110" i="73"/>
  <c r="AC112" i="73" l="1"/>
  <c r="AB111" i="73"/>
  <c r="AB112" i="73" l="1"/>
  <c r="AC113" i="73"/>
  <c r="AB113" i="73" l="1"/>
  <c r="AC114" i="73"/>
  <c r="AB114" i="73" l="1"/>
  <c r="AC115" i="73"/>
  <c r="AC116" i="73" l="1"/>
  <c r="AB115" i="73"/>
  <c r="AC117" i="73" l="1"/>
  <c r="AB116" i="73"/>
  <c r="AB117" i="73" l="1"/>
  <c r="AC118" i="73"/>
  <c r="AC119" i="73" l="1"/>
  <c r="AB118" i="73"/>
  <c r="AB119" i="73" l="1"/>
  <c r="AC120" i="73"/>
  <c r="AB120" i="73" l="1"/>
  <c r="AC121" i="73"/>
  <c r="AB121" i="73" l="1"/>
  <c r="AC122" i="73"/>
  <c r="AB122" i="73" l="1"/>
  <c r="AC123" i="73"/>
  <c r="AC124" i="73" l="1"/>
  <c r="AB123" i="73"/>
  <c r="AB124" i="73" l="1"/>
  <c r="AC125" i="73"/>
  <c r="AB125" i="73" l="1"/>
  <c r="AC126" i="73"/>
  <c r="AC127" i="73" l="1"/>
  <c r="AB126" i="73"/>
  <c r="AB127" i="73" l="1"/>
  <c r="AC128" i="73"/>
  <c r="AB128" i="73" l="1"/>
  <c r="AC129" i="73"/>
  <c r="AB129" i="73" l="1"/>
  <c r="AC130" i="73"/>
  <c r="AC131" i="73" l="1"/>
  <c r="AB130" i="73"/>
  <c r="AC132" i="73" l="1"/>
  <c r="AB131" i="73"/>
  <c r="AB132" i="73" l="1"/>
  <c r="AC133" i="73"/>
  <c r="AC134" i="73" l="1"/>
  <c r="AB133" i="73"/>
  <c r="AC135" i="73" l="1"/>
  <c r="AB134" i="73"/>
  <c r="AB135" i="73" l="1"/>
  <c r="AC136" i="73"/>
  <c r="AB136" i="73" l="1"/>
  <c r="AC137" i="73"/>
  <c r="AC138" i="73" l="1"/>
  <c r="AB137" i="73"/>
  <c r="AC139" i="73" l="1"/>
  <c r="AB138" i="73"/>
  <c r="AB139" i="73" l="1"/>
  <c r="AC140" i="73"/>
  <c r="AB140" i="73" l="1"/>
  <c r="AC141" i="73"/>
  <c r="AB141" i="73" l="1"/>
  <c r="AC142" i="73"/>
  <c r="AC143" i="73" l="1"/>
  <c r="AB142" i="73"/>
  <c r="AB143" i="73" l="1"/>
  <c r="AC144" i="73"/>
  <c r="AB144" i="73" l="1"/>
  <c r="AC145" i="73"/>
  <c r="AB145" i="73" l="1"/>
  <c r="AC146" i="73"/>
  <c r="AC147" i="73" l="1"/>
  <c r="AB146" i="73"/>
  <c r="AC148" i="73" l="1"/>
  <c r="AB147" i="73"/>
  <c r="AB148" i="73" l="1"/>
  <c r="AC149" i="73"/>
  <c r="AC150" i="73" l="1"/>
  <c r="AB149" i="73"/>
  <c r="AC151" i="73" l="1"/>
  <c r="AB150" i="73"/>
  <c r="AB151" i="73" l="1"/>
  <c r="AC152" i="73"/>
  <c r="AB152" i="73" l="1"/>
  <c r="AC153" i="73"/>
  <c r="AC154" i="73" l="1"/>
  <c r="AB153" i="73"/>
  <c r="AC155" i="73" l="1"/>
  <c r="AB154" i="73"/>
  <c r="AC156" i="73" l="1"/>
  <c r="AB155" i="73"/>
  <c r="AB156" i="73" l="1"/>
  <c r="AC157" i="73"/>
  <c r="AB157" i="73" l="1"/>
  <c r="AC158" i="73"/>
  <c r="AC159" i="73" l="1"/>
  <c r="AB158" i="73"/>
  <c r="AC160" i="73" l="1"/>
  <c r="AB159" i="73"/>
  <c r="AB160" i="73" l="1"/>
  <c r="AC161" i="73"/>
  <c r="AB161" i="73" l="1"/>
  <c r="AC162" i="73"/>
  <c r="AC163" i="73" l="1"/>
  <c r="AB162" i="73"/>
  <c r="AB163" i="73" l="1"/>
  <c r="AC164" i="73"/>
  <c r="AB164" i="73" l="1"/>
  <c r="AC165" i="73"/>
  <c r="AC166" i="73" l="1"/>
  <c r="AB165" i="73"/>
  <c r="AC167" i="73" l="1"/>
  <c r="AB166" i="73"/>
  <c r="AB167" i="73" l="1"/>
  <c r="AC168" i="73"/>
  <c r="AB168" i="73" l="1"/>
  <c r="AC169" i="73"/>
  <c r="AB169" i="73" l="1"/>
  <c r="AC170" i="73"/>
  <c r="AC171" i="73" l="1"/>
  <c r="AB170" i="73"/>
  <c r="AC172" i="73" l="1"/>
  <c r="AB171" i="73"/>
  <c r="AB172" i="73" l="1"/>
  <c r="AC173" i="73"/>
  <c r="AC174" i="73" l="1"/>
  <c r="AB173" i="73"/>
  <c r="AC175" i="73" l="1"/>
  <c r="AB174" i="73"/>
  <c r="AC176" i="73" l="1"/>
  <c r="AB175" i="73"/>
  <c r="AB176" i="73" l="1"/>
  <c r="AC177" i="73"/>
  <c r="AB177" i="73" l="1"/>
  <c r="AC178" i="73"/>
  <c r="AC179" i="73" l="1"/>
  <c r="AB178" i="73"/>
  <c r="AC180" i="73" l="1"/>
  <c r="AB179" i="73"/>
  <c r="AB180" i="73" l="1"/>
  <c r="AC181" i="73"/>
  <c r="AB181" i="73" l="1"/>
  <c r="AC182" i="73"/>
  <c r="AC183" i="73" l="1"/>
  <c r="AB182" i="73"/>
  <c r="AC184" i="73" l="1"/>
  <c r="AB183" i="73"/>
  <c r="AB184" i="73" l="1"/>
  <c r="AC185" i="73"/>
  <c r="W59" i="73"/>
  <c r="V59" i="73"/>
  <c r="U59" i="73"/>
  <c r="T59" i="73"/>
  <c r="S59" i="73"/>
  <c r="R59" i="73"/>
  <c r="Q59" i="73"/>
  <c r="P59" i="73"/>
  <c r="O59" i="73"/>
  <c r="N59" i="73"/>
  <c r="M59" i="73"/>
  <c r="L59" i="73"/>
  <c r="K59" i="73"/>
  <c r="J59" i="73"/>
  <c r="I59" i="73"/>
  <c r="H59" i="73"/>
  <c r="G59" i="73"/>
  <c r="A27" i="73"/>
  <c r="H109" i="73" l="1"/>
  <c r="H105" i="73"/>
  <c r="H101" i="73"/>
  <c r="H97" i="73"/>
  <c r="H93" i="73"/>
  <c r="H108" i="73"/>
  <c r="H104" i="73"/>
  <c r="H100" i="73"/>
  <c r="H96" i="73"/>
  <c r="H92" i="73"/>
  <c r="H102" i="73"/>
  <c r="H94" i="73"/>
  <c r="H87" i="73"/>
  <c r="H83" i="73"/>
  <c r="H107" i="73"/>
  <c r="H99" i="73"/>
  <c r="H91" i="73"/>
  <c r="H86" i="73"/>
  <c r="H82" i="73"/>
  <c r="H103" i="73"/>
  <c r="H88" i="73"/>
  <c r="H80" i="73"/>
  <c r="H106" i="73"/>
  <c r="H98" i="73"/>
  <c r="H85" i="73"/>
  <c r="H95" i="73"/>
  <c r="H84" i="73"/>
  <c r="H90" i="73"/>
  <c r="H89" i="73"/>
  <c r="H81" i="73"/>
  <c r="J107" i="73"/>
  <c r="J103" i="73"/>
  <c r="J99" i="73"/>
  <c r="J95" i="73"/>
  <c r="J91" i="73"/>
  <c r="J106" i="73"/>
  <c r="J102" i="73"/>
  <c r="J98" i="73"/>
  <c r="J94" i="73"/>
  <c r="J90" i="73"/>
  <c r="J108" i="73"/>
  <c r="J100" i="73"/>
  <c r="J92" i="73"/>
  <c r="J89" i="73"/>
  <c r="J85" i="73"/>
  <c r="J81" i="73"/>
  <c r="J105" i="73"/>
  <c r="J97" i="73"/>
  <c r="J88" i="73"/>
  <c r="J84" i="73"/>
  <c r="J80" i="73"/>
  <c r="J101" i="73"/>
  <c r="J86" i="73"/>
  <c r="J82" i="73"/>
  <c r="J104" i="73"/>
  <c r="J96" i="73"/>
  <c r="J83" i="73"/>
  <c r="J109" i="73"/>
  <c r="J93" i="73"/>
  <c r="J87" i="73"/>
  <c r="L109" i="73"/>
  <c r="L105" i="73"/>
  <c r="L101" i="73"/>
  <c r="L97" i="73"/>
  <c r="L93" i="73"/>
  <c r="L108" i="73"/>
  <c r="L104" i="73"/>
  <c r="L100" i="73"/>
  <c r="L96" i="73"/>
  <c r="L92" i="73"/>
  <c r="L106" i="73"/>
  <c r="L98" i="73"/>
  <c r="L90" i="73"/>
  <c r="L87" i="73"/>
  <c r="L83" i="73"/>
  <c r="L103" i="73"/>
  <c r="L95" i="73"/>
  <c r="L86" i="73"/>
  <c r="L82" i="73"/>
  <c r="L99" i="73"/>
  <c r="L84" i="73"/>
  <c r="L107" i="73"/>
  <c r="L94" i="73"/>
  <c r="L89" i="73"/>
  <c r="L81" i="73"/>
  <c r="L91" i="73"/>
  <c r="L88" i="73"/>
  <c r="L80" i="73"/>
  <c r="L102" i="73"/>
  <c r="L85" i="73"/>
  <c r="T109" i="73"/>
  <c r="T105" i="73"/>
  <c r="T101" i="73"/>
  <c r="T97" i="73"/>
  <c r="T93" i="73"/>
  <c r="T108" i="73"/>
  <c r="T104" i="73"/>
  <c r="T100" i="73"/>
  <c r="T96" i="73"/>
  <c r="T92" i="73"/>
  <c r="T106" i="73"/>
  <c r="T98" i="73"/>
  <c r="T90" i="73"/>
  <c r="T87" i="73"/>
  <c r="T83" i="73"/>
  <c r="T103" i="73"/>
  <c r="T95" i="73"/>
  <c r="T86" i="73"/>
  <c r="T82" i="73"/>
  <c r="T107" i="73"/>
  <c r="T91" i="73"/>
  <c r="T84" i="73"/>
  <c r="T99" i="73"/>
  <c r="T80" i="73"/>
  <c r="T85" i="73"/>
  <c r="T102" i="73"/>
  <c r="T89" i="73"/>
  <c r="T81" i="73"/>
  <c r="T88" i="73"/>
  <c r="T94" i="73"/>
  <c r="V107" i="73"/>
  <c r="V103" i="73"/>
  <c r="V99" i="73"/>
  <c r="V95" i="73"/>
  <c r="V91" i="73"/>
  <c r="V106" i="73"/>
  <c r="V102" i="73"/>
  <c r="V98" i="73"/>
  <c r="V94" i="73"/>
  <c r="V90" i="73"/>
  <c r="V104" i="73"/>
  <c r="V96" i="73"/>
  <c r="V89" i="73"/>
  <c r="V85" i="73"/>
  <c r="V81" i="73"/>
  <c r="V109" i="73"/>
  <c r="V101" i="73"/>
  <c r="V93" i="73"/>
  <c r="V88" i="73"/>
  <c r="V84" i="73"/>
  <c r="V80" i="73"/>
  <c r="V105" i="73"/>
  <c r="V82" i="73"/>
  <c r="V97" i="73"/>
  <c r="V86" i="73"/>
  <c r="V92" i="73"/>
  <c r="V100" i="73"/>
  <c r="V87" i="73"/>
  <c r="V108" i="73"/>
  <c r="V83" i="73"/>
  <c r="N107" i="73"/>
  <c r="N103" i="73"/>
  <c r="N99" i="73"/>
  <c r="N95" i="73"/>
  <c r="N91" i="73"/>
  <c r="N106" i="73"/>
  <c r="N102" i="73"/>
  <c r="N98" i="73"/>
  <c r="N94" i="73"/>
  <c r="N90" i="73"/>
  <c r="N104" i="73"/>
  <c r="N96" i="73"/>
  <c r="N89" i="73"/>
  <c r="N85" i="73"/>
  <c r="N81" i="73"/>
  <c r="N109" i="73"/>
  <c r="N101" i="73"/>
  <c r="N93" i="73"/>
  <c r="N88" i="73"/>
  <c r="N84" i="73"/>
  <c r="N80" i="73"/>
  <c r="N97" i="73"/>
  <c r="N82" i="73"/>
  <c r="N105" i="73"/>
  <c r="N86" i="73"/>
  <c r="N83" i="73"/>
  <c r="N108" i="73"/>
  <c r="N92" i="73"/>
  <c r="N87" i="73"/>
  <c r="N100" i="73"/>
  <c r="P109" i="73"/>
  <c r="P105" i="73"/>
  <c r="P101" i="73"/>
  <c r="P97" i="73"/>
  <c r="P93" i="73"/>
  <c r="P108" i="73"/>
  <c r="P104" i="73"/>
  <c r="P100" i="73"/>
  <c r="P96" i="73"/>
  <c r="P92" i="73"/>
  <c r="P102" i="73"/>
  <c r="P94" i="73"/>
  <c r="P87" i="73"/>
  <c r="P83" i="73"/>
  <c r="P107" i="73"/>
  <c r="P99" i="73"/>
  <c r="P91" i="73"/>
  <c r="P86" i="73"/>
  <c r="P82" i="73"/>
  <c r="P95" i="73"/>
  <c r="P88" i="73"/>
  <c r="P80" i="73"/>
  <c r="P103" i="73"/>
  <c r="P84" i="73"/>
  <c r="P89" i="73"/>
  <c r="P106" i="73"/>
  <c r="P90" i="73"/>
  <c r="P85" i="73"/>
  <c r="P98" i="73"/>
  <c r="P81" i="73"/>
  <c r="R107" i="73"/>
  <c r="R103" i="73"/>
  <c r="R99" i="73"/>
  <c r="R95" i="73"/>
  <c r="R91" i="73"/>
  <c r="R106" i="73"/>
  <c r="R102" i="73"/>
  <c r="R98" i="73"/>
  <c r="R94" i="73"/>
  <c r="R90" i="73"/>
  <c r="R108" i="73"/>
  <c r="R100" i="73"/>
  <c r="R92" i="73"/>
  <c r="R89" i="73"/>
  <c r="R85" i="73"/>
  <c r="R81" i="73"/>
  <c r="R105" i="73"/>
  <c r="R97" i="73"/>
  <c r="R88" i="73"/>
  <c r="R84" i="73"/>
  <c r="R80" i="73"/>
  <c r="R93" i="73"/>
  <c r="R86" i="73"/>
  <c r="R101" i="73"/>
  <c r="R109" i="73"/>
  <c r="R104" i="73"/>
  <c r="R83" i="73"/>
  <c r="R82" i="73"/>
  <c r="R96" i="73"/>
  <c r="R87" i="73"/>
  <c r="G106" i="73"/>
  <c r="G102" i="73"/>
  <c r="G98" i="73"/>
  <c r="G94" i="73"/>
  <c r="G90" i="73"/>
  <c r="G109" i="73"/>
  <c r="G105" i="73"/>
  <c r="G101" i="73"/>
  <c r="G97" i="73"/>
  <c r="G93" i="73"/>
  <c r="G103" i="73"/>
  <c r="G95" i="73"/>
  <c r="G88" i="73"/>
  <c r="G84" i="73"/>
  <c r="G108" i="73"/>
  <c r="G100" i="73"/>
  <c r="G92" i="73"/>
  <c r="G87" i="73"/>
  <c r="G83" i="73"/>
  <c r="G104" i="73"/>
  <c r="G89" i="73"/>
  <c r="G81" i="73"/>
  <c r="G96" i="73"/>
  <c r="G82" i="73"/>
  <c r="G99" i="73"/>
  <c r="G86" i="73"/>
  <c r="G85" i="73"/>
  <c r="G107" i="73"/>
  <c r="G91" i="73"/>
  <c r="G80" i="73"/>
  <c r="I108" i="73"/>
  <c r="I104" i="73"/>
  <c r="I100" i="73"/>
  <c r="I96" i="73"/>
  <c r="I92" i="73"/>
  <c r="I107" i="73"/>
  <c r="I103" i="73"/>
  <c r="I99" i="73"/>
  <c r="I95" i="73"/>
  <c r="I91" i="73"/>
  <c r="I109" i="73"/>
  <c r="I101" i="73"/>
  <c r="I93" i="73"/>
  <c r="I86" i="73"/>
  <c r="I82" i="73"/>
  <c r="I106" i="73"/>
  <c r="I98" i="73"/>
  <c r="I90" i="73"/>
  <c r="I89" i="73"/>
  <c r="I85" i="73"/>
  <c r="I81" i="73"/>
  <c r="I102" i="73"/>
  <c r="I87" i="73"/>
  <c r="I94" i="73"/>
  <c r="I97" i="73"/>
  <c r="I84" i="73"/>
  <c r="I83" i="73"/>
  <c r="I105" i="73"/>
  <c r="I88" i="73"/>
  <c r="I80" i="73"/>
  <c r="K106" i="73"/>
  <c r="K102" i="73"/>
  <c r="K98" i="73"/>
  <c r="K94" i="73"/>
  <c r="K90" i="73"/>
  <c r="K109" i="73"/>
  <c r="K105" i="73"/>
  <c r="K101" i="73"/>
  <c r="K97" i="73"/>
  <c r="K93" i="73"/>
  <c r="K107" i="73"/>
  <c r="K99" i="73"/>
  <c r="K91" i="73"/>
  <c r="K88" i="73"/>
  <c r="K84" i="73"/>
  <c r="K80" i="73"/>
  <c r="K104" i="73"/>
  <c r="K96" i="73"/>
  <c r="K87" i="73"/>
  <c r="K83" i="73"/>
  <c r="K100" i="73"/>
  <c r="K85" i="73"/>
  <c r="K108" i="73"/>
  <c r="K92" i="73"/>
  <c r="K89" i="73"/>
  <c r="K81" i="73"/>
  <c r="K95" i="73"/>
  <c r="K82" i="73"/>
  <c r="K103" i="73"/>
  <c r="K86" i="73"/>
  <c r="M108" i="73"/>
  <c r="M104" i="73"/>
  <c r="M100" i="73"/>
  <c r="M96" i="73"/>
  <c r="M92" i="73"/>
  <c r="M107" i="73"/>
  <c r="M103" i="73"/>
  <c r="M99" i="73"/>
  <c r="M95" i="73"/>
  <c r="M91" i="73"/>
  <c r="M105" i="73"/>
  <c r="M97" i="73"/>
  <c r="M86" i="73"/>
  <c r="M82" i="73"/>
  <c r="M102" i="73"/>
  <c r="M94" i="73"/>
  <c r="M89" i="73"/>
  <c r="M85" i="73"/>
  <c r="M81" i="73"/>
  <c r="M109" i="73"/>
  <c r="M98" i="73"/>
  <c r="M83" i="73"/>
  <c r="M90" i="73"/>
  <c r="M101" i="73"/>
  <c r="M93" i="73"/>
  <c r="M88" i="73"/>
  <c r="M80" i="73"/>
  <c r="M106" i="73"/>
  <c r="M87" i="73"/>
  <c r="M84" i="73"/>
  <c r="O106" i="73"/>
  <c r="O102" i="73"/>
  <c r="O98" i="73"/>
  <c r="O94" i="73"/>
  <c r="O90" i="73"/>
  <c r="O109" i="73"/>
  <c r="O105" i="73"/>
  <c r="O101" i="73"/>
  <c r="O97" i="73"/>
  <c r="O93" i="73"/>
  <c r="O103" i="73"/>
  <c r="O95" i="73"/>
  <c r="O88" i="73"/>
  <c r="O84" i="73"/>
  <c r="O80" i="73"/>
  <c r="O108" i="73"/>
  <c r="O100" i="73"/>
  <c r="O92" i="73"/>
  <c r="O87" i="73"/>
  <c r="O83" i="73"/>
  <c r="O96" i="73"/>
  <c r="O89" i="73"/>
  <c r="O81" i="73"/>
  <c r="O85" i="73"/>
  <c r="O99" i="73"/>
  <c r="O107" i="73"/>
  <c r="O91" i="73"/>
  <c r="O86" i="73"/>
  <c r="O104" i="73"/>
  <c r="O82" i="73"/>
  <c r="Q108" i="73"/>
  <c r="Q104" i="73"/>
  <c r="Q100" i="73"/>
  <c r="Q96" i="73"/>
  <c r="Q92" i="73"/>
  <c r="Q107" i="73"/>
  <c r="Q103" i="73"/>
  <c r="Q99" i="73"/>
  <c r="Q95" i="73"/>
  <c r="Q91" i="73"/>
  <c r="Q109" i="73"/>
  <c r="Q101" i="73"/>
  <c r="Q93" i="73"/>
  <c r="Q86" i="73"/>
  <c r="Q82" i="73"/>
  <c r="Q106" i="73"/>
  <c r="Q98" i="73"/>
  <c r="Q90" i="73"/>
  <c r="Q89" i="73"/>
  <c r="Q85" i="73"/>
  <c r="Q81" i="73"/>
  <c r="Q94" i="73"/>
  <c r="Q87" i="73"/>
  <c r="Q83" i="73"/>
  <c r="Q97" i="73"/>
  <c r="Q88" i="73"/>
  <c r="Q80" i="73"/>
  <c r="Q105" i="73"/>
  <c r="Q84" i="73"/>
  <c r="Q102" i="73"/>
  <c r="S106" i="73"/>
  <c r="S102" i="73"/>
  <c r="S98" i="73"/>
  <c r="S94" i="73"/>
  <c r="S90" i="73"/>
  <c r="S109" i="73"/>
  <c r="S105" i="73"/>
  <c r="S101" i="73"/>
  <c r="S97" i="73"/>
  <c r="S93" i="73"/>
  <c r="S107" i="73"/>
  <c r="S99" i="73"/>
  <c r="S91" i="73"/>
  <c r="S88" i="73"/>
  <c r="S84" i="73"/>
  <c r="S80" i="73"/>
  <c r="S104" i="73"/>
  <c r="S96" i="73"/>
  <c r="S87" i="73"/>
  <c r="S83" i="73"/>
  <c r="S108" i="73"/>
  <c r="S92" i="73"/>
  <c r="S85" i="73"/>
  <c r="S95" i="73"/>
  <c r="S86" i="73"/>
  <c r="S103" i="73"/>
  <c r="S82" i="73"/>
  <c r="S100" i="73"/>
  <c r="S89" i="73"/>
  <c r="S81" i="73"/>
  <c r="U108" i="73"/>
  <c r="U104" i="73"/>
  <c r="U100" i="73"/>
  <c r="U96" i="73"/>
  <c r="U92" i="73"/>
  <c r="U107" i="73"/>
  <c r="U103" i="73"/>
  <c r="U99" i="73"/>
  <c r="U95" i="73"/>
  <c r="U91" i="73"/>
  <c r="U105" i="73"/>
  <c r="U97" i="73"/>
  <c r="U86" i="73"/>
  <c r="U82" i="73"/>
  <c r="U109" i="73"/>
  <c r="U102" i="73"/>
  <c r="U94" i="73"/>
  <c r="U89" i="73"/>
  <c r="U85" i="73"/>
  <c r="U81" i="73"/>
  <c r="U106" i="73"/>
  <c r="U90" i="73"/>
  <c r="U83" i="73"/>
  <c r="U87" i="73"/>
  <c r="U84" i="73"/>
  <c r="U101" i="73"/>
  <c r="U88" i="73"/>
  <c r="U80" i="73"/>
  <c r="U98" i="73"/>
  <c r="U93" i="73"/>
  <c r="W106" i="73"/>
  <c r="W102" i="73"/>
  <c r="W98" i="73"/>
  <c r="W94" i="73"/>
  <c r="W90" i="73"/>
  <c r="W109" i="73"/>
  <c r="W105" i="73"/>
  <c r="W101" i="73"/>
  <c r="W97" i="73"/>
  <c r="W93" i="73"/>
  <c r="W103" i="73"/>
  <c r="W95" i="73"/>
  <c r="W88" i="73"/>
  <c r="W84" i="73"/>
  <c r="W80" i="73"/>
  <c r="W108" i="73"/>
  <c r="W100" i="73"/>
  <c r="W92" i="73"/>
  <c r="W87" i="73"/>
  <c r="W83" i="73"/>
  <c r="W104" i="73"/>
  <c r="W89" i="73"/>
  <c r="W81" i="73"/>
  <c r="W107" i="73"/>
  <c r="W99" i="73"/>
  <c r="W86" i="73"/>
  <c r="W96" i="73"/>
  <c r="W85" i="73"/>
  <c r="W91" i="73"/>
  <c r="W82" i="73"/>
  <c r="G49" i="73"/>
  <c r="G45" i="73"/>
  <c r="G29" i="73"/>
  <c r="G44" i="73"/>
  <c r="G28" i="73"/>
  <c r="G39" i="73"/>
  <c r="G31" i="73"/>
  <c r="G38" i="73"/>
  <c r="G30" i="73"/>
  <c r="G43" i="73"/>
  <c r="G42" i="73"/>
  <c r="H74" i="73"/>
  <c r="H70" i="73"/>
  <c r="H69" i="73"/>
  <c r="H58" i="73"/>
  <c r="I43" i="73"/>
  <c r="I39" i="73"/>
  <c r="I31" i="73"/>
  <c r="I27" i="73"/>
  <c r="I45" i="73"/>
  <c r="I42" i="73"/>
  <c r="I38" i="73"/>
  <c r="I30" i="73"/>
  <c r="I29" i="73"/>
  <c r="I44" i="73"/>
  <c r="I28" i="73"/>
  <c r="I49" i="73"/>
  <c r="J74" i="73"/>
  <c r="J58" i="73"/>
  <c r="J70" i="73"/>
  <c r="J69" i="73"/>
  <c r="K51" i="73"/>
  <c r="K50" i="73"/>
  <c r="K35" i="73"/>
  <c r="K34" i="73"/>
  <c r="K75" i="73"/>
  <c r="K76" i="73"/>
  <c r="L40" i="73"/>
  <c r="L36" i="73"/>
  <c r="L41" i="73"/>
  <c r="L37" i="73"/>
  <c r="M51" i="73"/>
  <c r="M50" i="73"/>
  <c r="M35" i="73"/>
  <c r="M34" i="73"/>
  <c r="M49" i="73"/>
  <c r="M43" i="73"/>
  <c r="M39" i="73"/>
  <c r="M31" i="73"/>
  <c r="M27" i="73"/>
  <c r="M42" i="73"/>
  <c r="M38" i="73"/>
  <c r="M30" i="73"/>
  <c r="M45" i="73"/>
  <c r="M44" i="73"/>
  <c r="M28" i="73"/>
  <c r="M29" i="73"/>
  <c r="M76" i="73"/>
  <c r="M75" i="73"/>
  <c r="N41" i="73"/>
  <c r="N37" i="73"/>
  <c r="N40" i="73"/>
  <c r="N36" i="73"/>
  <c r="O49" i="73"/>
  <c r="O45" i="73"/>
  <c r="O29" i="73"/>
  <c r="O44" i="73"/>
  <c r="O28" i="73"/>
  <c r="O39" i="73"/>
  <c r="O31" i="73"/>
  <c r="O43" i="73"/>
  <c r="O42" i="73"/>
  <c r="O38" i="73"/>
  <c r="O30" i="73"/>
  <c r="O27" i="73"/>
  <c r="P74" i="73"/>
  <c r="P70" i="73"/>
  <c r="P69" i="73"/>
  <c r="P58" i="73"/>
  <c r="Q51" i="73"/>
  <c r="Q50" i="73"/>
  <c r="Q35" i="73"/>
  <c r="Q34" i="73"/>
  <c r="Q76" i="73"/>
  <c r="Q75" i="73"/>
  <c r="R41" i="73"/>
  <c r="R37" i="73"/>
  <c r="R36" i="73"/>
  <c r="R40" i="73"/>
  <c r="S49" i="73"/>
  <c r="S45" i="73"/>
  <c r="S29" i="73"/>
  <c r="S44" i="73"/>
  <c r="S28" i="73"/>
  <c r="S43" i="73"/>
  <c r="S27" i="73"/>
  <c r="S31" i="73"/>
  <c r="S38" i="73"/>
  <c r="S42" i="73"/>
  <c r="S39" i="73"/>
  <c r="S30" i="73"/>
  <c r="T74" i="73"/>
  <c r="T70" i="73"/>
  <c r="T69" i="73"/>
  <c r="T58" i="73"/>
  <c r="U51" i="73"/>
  <c r="U50" i="73"/>
  <c r="U35" i="73"/>
  <c r="U34" i="73"/>
  <c r="U76" i="73"/>
  <c r="U75" i="73"/>
  <c r="V41" i="73"/>
  <c r="V37" i="73"/>
  <c r="V40" i="73"/>
  <c r="V36" i="73"/>
  <c r="W49" i="73"/>
  <c r="W45" i="73"/>
  <c r="W29" i="73"/>
  <c r="W44" i="73"/>
  <c r="W28" i="73"/>
  <c r="W39" i="73"/>
  <c r="W31" i="73"/>
  <c r="W27" i="73"/>
  <c r="W38" i="73"/>
  <c r="W30" i="73"/>
  <c r="W43" i="73"/>
  <c r="W42" i="73"/>
  <c r="G33" i="73"/>
  <c r="G32" i="73"/>
  <c r="G46" i="73"/>
  <c r="G71" i="73"/>
  <c r="G77" i="73"/>
  <c r="G57" i="73"/>
  <c r="G53" i="73"/>
  <c r="G68" i="73"/>
  <c r="G56" i="73"/>
  <c r="G52" i="73"/>
  <c r="G73" i="73"/>
  <c r="G55" i="73"/>
  <c r="G65" i="73"/>
  <c r="G72" i="73"/>
  <c r="G54" i="73"/>
  <c r="G64" i="73"/>
  <c r="H48" i="73"/>
  <c r="H47" i="73"/>
  <c r="I61" i="73"/>
  <c r="I60" i="73"/>
  <c r="I79" i="73"/>
  <c r="I78" i="73"/>
  <c r="J67" i="73"/>
  <c r="J63" i="73"/>
  <c r="J66" i="73"/>
  <c r="J62" i="73"/>
  <c r="K33" i="73"/>
  <c r="K32" i="73"/>
  <c r="K46" i="73"/>
  <c r="K71" i="73"/>
  <c r="K73" i="73"/>
  <c r="K65" i="73"/>
  <c r="K57" i="73"/>
  <c r="K53" i="73"/>
  <c r="K72" i="73"/>
  <c r="K64" i="73"/>
  <c r="K56" i="73"/>
  <c r="K52" i="73"/>
  <c r="K77" i="73"/>
  <c r="K68" i="73"/>
  <c r="K55" i="73"/>
  <c r="K54" i="73"/>
  <c r="L48" i="73"/>
  <c r="L47" i="73"/>
  <c r="M46" i="73"/>
  <c r="M33" i="73"/>
  <c r="M32" i="73"/>
  <c r="M77" i="73"/>
  <c r="M73" i="73"/>
  <c r="M65" i="73"/>
  <c r="M72" i="73"/>
  <c r="M68" i="73"/>
  <c r="M64" i="73"/>
  <c r="M71" i="73"/>
  <c r="M55" i="73"/>
  <c r="M54" i="73"/>
  <c r="M57" i="73"/>
  <c r="M56" i="73"/>
  <c r="M53" i="73"/>
  <c r="M52" i="73"/>
  <c r="N48" i="73"/>
  <c r="N47" i="73"/>
  <c r="O79" i="73"/>
  <c r="O78" i="73"/>
  <c r="O61" i="73"/>
  <c r="O60" i="73"/>
  <c r="P66" i="73"/>
  <c r="P62" i="73"/>
  <c r="P67" i="73"/>
  <c r="P63" i="73"/>
  <c r="Q46" i="73"/>
  <c r="Q33" i="73"/>
  <c r="Q32" i="73"/>
  <c r="Q61" i="73"/>
  <c r="Q79" i="73"/>
  <c r="Q60" i="73"/>
  <c r="Q78" i="73"/>
  <c r="R67" i="73"/>
  <c r="R63" i="73"/>
  <c r="R66" i="73"/>
  <c r="R62" i="73"/>
  <c r="S33" i="73"/>
  <c r="S32" i="73"/>
  <c r="S46" i="73"/>
  <c r="S71" i="73"/>
  <c r="S73" i="73"/>
  <c r="S65" i="73"/>
  <c r="S57" i="73"/>
  <c r="S53" i="73"/>
  <c r="S72" i="73"/>
  <c r="S64" i="73"/>
  <c r="S56" i="73"/>
  <c r="S52" i="73"/>
  <c r="S77" i="73"/>
  <c r="S55" i="73"/>
  <c r="S54" i="73"/>
  <c r="S68" i="73"/>
  <c r="T48" i="73"/>
  <c r="T47" i="73"/>
  <c r="U61" i="73"/>
  <c r="U79" i="73"/>
  <c r="U78" i="73"/>
  <c r="U60" i="73"/>
  <c r="V67" i="73"/>
  <c r="V63" i="73"/>
  <c r="V62" i="73"/>
  <c r="V66" i="73"/>
  <c r="W33" i="73"/>
  <c r="W32" i="73"/>
  <c r="W46" i="73"/>
  <c r="W71" i="73"/>
  <c r="W77" i="73"/>
  <c r="W57" i="73"/>
  <c r="W53" i="73"/>
  <c r="W68" i="73"/>
  <c r="W56" i="73"/>
  <c r="W52" i="73"/>
  <c r="W73" i="73"/>
  <c r="W55" i="73"/>
  <c r="W72" i="73"/>
  <c r="W54" i="73"/>
  <c r="W65" i="73"/>
  <c r="W64" i="73"/>
  <c r="G41" i="73"/>
  <c r="G37" i="73"/>
  <c r="G40" i="73"/>
  <c r="G36" i="73"/>
  <c r="G74" i="73"/>
  <c r="G70" i="73"/>
  <c r="G69" i="73"/>
  <c r="G58" i="73"/>
  <c r="H51" i="73"/>
  <c r="H35" i="73"/>
  <c r="H50" i="73"/>
  <c r="H34" i="73"/>
  <c r="H49" i="73"/>
  <c r="H44" i="73"/>
  <c r="H28" i="73"/>
  <c r="H43" i="73"/>
  <c r="H39" i="73"/>
  <c r="H31" i="73"/>
  <c r="H27" i="73"/>
  <c r="H38" i="73"/>
  <c r="H30" i="73"/>
  <c r="H29" i="73"/>
  <c r="H42" i="73"/>
  <c r="H45" i="73"/>
  <c r="H76" i="73"/>
  <c r="H75" i="73"/>
  <c r="I37" i="73"/>
  <c r="I36" i="73"/>
  <c r="I41" i="73"/>
  <c r="I40" i="73"/>
  <c r="I69" i="73"/>
  <c r="I74" i="73"/>
  <c r="I58" i="73"/>
  <c r="I70" i="73"/>
  <c r="J50" i="73"/>
  <c r="J34" i="73"/>
  <c r="J51" i="73"/>
  <c r="J35" i="73"/>
  <c r="J42" i="73"/>
  <c r="J38" i="73"/>
  <c r="J30" i="73"/>
  <c r="J45" i="73"/>
  <c r="J29" i="73"/>
  <c r="J49" i="73"/>
  <c r="J44" i="73"/>
  <c r="J28" i="73"/>
  <c r="J31" i="73"/>
  <c r="J43" i="73"/>
  <c r="J27" i="73"/>
  <c r="J39" i="73"/>
  <c r="J76" i="73"/>
  <c r="J75" i="73"/>
  <c r="K41" i="73"/>
  <c r="K37" i="73"/>
  <c r="K40" i="73"/>
  <c r="K36" i="73"/>
  <c r="K74" i="73"/>
  <c r="K70" i="73"/>
  <c r="K69" i="73"/>
  <c r="K58" i="73"/>
  <c r="L51" i="73"/>
  <c r="L50" i="73"/>
  <c r="L35" i="73"/>
  <c r="L34" i="73"/>
  <c r="L44" i="73"/>
  <c r="L28" i="73"/>
  <c r="L49" i="73"/>
  <c r="L43" i="73"/>
  <c r="L39" i="73"/>
  <c r="L31" i="73"/>
  <c r="L27" i="73"/>
  <c r="L42" i="73"/>
  <c r="L38" i="73"/>
  <c r="L29" i="73"/>
  <c r="L45" i="73"/>
  <c r="L30" i="73"/>
  <c r="L76" i="73"/>
  <c r="L75" i="73"/>
  <c r="M41" i="73"/>
  <c r="M37" i="73"/>
  <c r="M40" i="73"/>
  <c r="M36" i="73"/>
  <c r="M69" i="73"/>
  <c r="M70" i="73"/>
  <c r="M58" i="73"/>
  <c r="M74" i="73"/>
  <c r="N50" i="73"/>
  <c r="N34" i="73"/>
  <c r="N51" i="73"/>
  <c r="N35" i="73"/>
  <c r="N49" i="73"/>
  <c r="N42" i="73"/>
  <c r="N38" i="73"/>
  <c r="N30" i="73"/>
  <c r="N45" i="73"/>
  <c r="N29" i="73"/>
  <c r="N43" i="73"/>
  <c r="N27" i="73"/>
  <c r="N39" i="73"/>
  <c r="N31" i="73"/>
  <c r="N44" i="73"/>
  <c r="N28" i="73"/>
  <c r="N76" i="73"/>
  <c r="N75" i="73"/>
  <c r="O41" i="73"/>
  <c r="O37" i="73"/>
  <c r="O40" i="73"/>
  <c r="O36" i="73"/>
  <c r="O74" i="73"/>
  <c r="O70" i="73"/>
  <c r="O69" i="73"/>
  <c r="O58" i="73"/>
  <c r="P51" i="73"/>
  <c r="P35" i="73"/>
  <c r="P50" i="73"/>
  <c r="P34" i="73"/>
  <c r="P44" i="73"/>
  <c r="P28" i="73"/>
  <c r="P43" i="73"/>
  <c r="P39" i="73"/>
  <c r="P31" i="73"/>
  <c r="P27" i="73"/>
  <c r="P38" i="73"/>
  <c r="P30" i="73"/>
  <c r="P42" i="73"/>
  <c r="P49" i="73"/>
  <c r="P45" i="73"/>
  <c r="P29" i="73"/>
  <c r="P76" i="73"/>
  <c r="P75" i="73"/>
  <c r="Q37" i="73"/>
  <c r="Q41" i="73"/>
  <c r="Q40" i="73"/>
  <c r="Q36" i="73"/>
  <c r="Q69" i="73"/>
  <c r="Q74" i="73"/>
  <c r="Q58" i="73"/>
  <c r="Q70" i="73"/>
  <c r="R50" i="73"/>
  <c r="R34" i="73"/>
  <c r="R51" i="73"/>
  <c r="R35" i="73"/>
  <c r="R49" i="73"/>
  <c r="R42" i="73"/>
  <c r="R38" i="73"/>
  <c r="R30" i="73"/>
  <c r="R44" i="73"/>
  <c r="R45" i="73"/>
  <c r="R29" i="73"/>
  <c r="R28" i="73"/>
  <c r="R39" i="73"/>
  <c r="R43" i="73"/>
  <c r="R27" i="73"/>
  <c r="R31" i="73"/>
  <c r="R76" i="73"/>
  <c r="R75" i="73"/>
  <c r="S41" i="73"/>
  <c r="S37" i="73"/>
  <c r="S40" i="73"/>
  <c r="S36" i="73"/>
  <c r="S74" i="73"/>
  <c r="S70" i="73"/>
  <c r="S58" i="73"/>
  <c r="S69" i="73"/>
  <c r="T51" i="73"/>
  <c r="T50" i="73"/>
  <c r="T35" i="73"/>
  <c r="T34" i="73"/>
  <c r="T44" i="73"/>
  <c r="T28" i="73"/>
  <c r="T49" i="73"/>
  <c r="T43" i="73"/>
  <c r="T39" i="73"/>
  <c r="T31" i="73"/>
  <c r="T27" i="73"/>
  <c r="T45" i="73"/>
  <c r="T42" i="73"/>
  <c r="T30" i="73"/>
  <c r="T38" i="73"/>
  <c r="T29" i="73"/>
  <c r="T76" i="73"/>
  <c r="T75" i="73"/>
  <c r="U41" i="73"/>
  <c r="U36" i="73"/>
  <c r="U40" i="73"/>
  <c r="U37" i="73"/>
  <c r="U69" i="73"/>
  <c r="U70" i="73"/>
  <c r="U58" i="73"/>
  <c r="U74" i="73"/>
  <c r="V50" i="73"/>
  <c r="V34" i="73"/>
  <c r="V51" i="73"/>
  <c r="V35" i="73"/>
  <c r="V49" i="73"/>
  <c r="V42" i="73"/>
  <c r="V38" i="73"/>
  <c r="V30" i="73"/>
  <c r="V45" i="73"/>
  <c r="V29" i="73"/>
  <c r="V44" i="73"/>
  <c r="V28" i="73"/>
  <c r="V39" i="73"/>
  <c r="V31" i="73"/>
  <c r="V43" i="73"/>
  <c r="V27" i="73"/>
  <c r="V76" i="73"/>
  <c r="V75" i="73"/>
  <c r="W41" i="73"/>
  <c r="W37" i="73"/>
  <c r="W40" i="73"/>
  <c r="W36" i="73"/>
  <c r="W74" i="73"/>
  <c r="W70" i="73"/>
  <c r="W69" i="73"/>
  <c r="W58" i="73"/>
  <c r="G51" i="73"/>
  <c r="G50" i="73"/>
  <c r="G34" i="73"/>
  <c r="G35" i="73"/>
  <c r="G75" i="73"/>
  <c r="G76" i="73"/>
  <c r="H40" i="73"/>
  <c r="H36" i="73"/>
  <c r="H37" i="73"/>
  <c r="H41" i="73"/>
  <c r="I51" i="73"/>
  <c r="I50" i="73"/>
  <c r="I35" i="73"/>
  <c r="I34" i="73"/>
  <c r="I76" i="73"/>
  <c r="I75" i="73"/>
  <c r="J41" i="73"/>
  <c r="J37" i="73"/>
  <c r="J36" i="73"/>
  <c r="J40" i="73"/>
  <c r="K49" i="73"/>
  <c r="K45" i="73"/>
  <c r="K29" i="73"/>
  <c r="K44" i="73"/>
  <c r="K28" i="73"/>
  <c r="K43" i="73"/>
  <c r="K27" i="73"/>
  <c r="K39" i="73"/>
  <c r="K30" i="73"/>
  <c r="K42" i="73"/>
  <c r="K31" i="73"/>
  <c r="K38" i="73"/>
  <c r="L74" i="73"/>
  <c r="L70" i="73"/>
  <c r="L69" i="73"/>
  <c r="L58" i="73"/>
  <c r="N70" i="73"/>
  <c r="N58" i="73"/>
  <c r="N69" i="73"/>
  <c r="N74" i="73"/>
  <c r="O51" i="73"/>
  <c r="O35" i="73"/>
  <c r="O50" i="73"/>
  <c r="O34" i="73"/>
  <c r="O75" i="73"/>
  <c r="O76" i="73"/>
  <c r="P40" i="73"/>
  <c r="P36" i="73"/>
  <c r="P41" i="73"/>
  <c r="P37" i="73"/>
  <c r="Q43" i="73"/>
  <c r="Q39" i="73"/>
  <c r="Q31" i="73"/>
  <c r="Q27" i="73"/>
  <c r="Q45" i="73"/>
  <c r="Q42" i="73"/>
  <c r="Q38" i="73"/>
  <c r="Q30" i="73"/>
  <c r="Q49" i="73"/>
  <c r="Q29" i="73"/>
  <c r="Q44" i="73"/>
  <c r="Q28" i="73"/>
  <c r="R74" i="73"/>
  <c r="R58" i="73"/>
  <c r="R70" i="73"/>
  <c r="R69" i="73"/>
  <c r="S51" i="73"/>
  <c r="S50" i="73"/>
  <c r="S35" i="73"/>
  <c r="S34" i="73"/>
  <c r="S75" i="73"/>
  <c r="S76" i="73"/>
  <c r="T40" i="73"/>
  <c r="T36" i="73"/>
  <c r="T37" i="73"/>
  <c r="T41" i="73"/>
  <c r="U49" i="73"/>
  <c r="U43" i="73"/>
  <c r="U39" i="73"/>
  <c r="U31" i="73"/>
  <c r="U27" i="73"/>
  <c r="U42" i="73"/>
  <c r="U38" i="73"/>
  <c r="U30" i="73"/>
  <c r="U45" i="73"/>
  <c r="U44" i="73"/>
  <c r="U29" i="73"/>
  <c r="U28" i="73"/>
  <c r="V70" i="73"/>
  <c r="V58" i="73"/>
  <c r="V69" i="73"/>
  <c r="V74" i="73"/>
  <c r="W51" i="73"/>
  <c r="W34" i="73"/>
  <c r="W50" i="73"/>
  <c r="W35" i="73"/>
  <c r="W75" i="73"/>
  <c r="W76" i="73"/>
  <c r="G79" i="73"/>
  <c r="G78" i="73"/>
  <c r="G61" i="73"/>
  <c r="G60" i="73"/>
  <c r="H66" i="73"/>
  <c r="H62" i="73"/>
  <c r="H67" i="73"/>
  <c r="H63" i="73"/>
  <c r="I46" i="73"/>
  <c r="I32" i="73"/>
  <c r="I33" i="73"/>
  <c r="I77" i="73"/>
  <c r="I73" i="73"/>
  <c r="I65" i="73"/>
  <c r="I72" i="73"/>
  <c r="I68" i="73"/>
  <c r="I64" i="73"/>
  <c r="I55" i="73"/>
  <c r="I54" i="73"/>
  <c r="I71" i="73"/>
  <c r="I53" i="73"/>
  <c r="I52" i="73"/>
  <c r="I57" i="73"/>
  <c r="I56" i="73"/>
  <c r="J48" i="73"/>
  <c r="J47" i="73"/>
  <c r="K79" i="73"/>
  <c r="K78" i="73"/>
  <c r="K61" i="73"/>
  <c r="K60" i="73"/>
  <c r="L66" i="73"/>
  <c r="L62" i="73"/>
  <c r="L63" i="73"/>
  <c r="L67" i="73"/>
  <c r="M61" i="73"/>
  <c r="M79" i="73"/>
  <c r="M78" i="73"/>
  <c r="M60" i="73"/>
  <c r="N67" i="73"/>
  <c r="N63" i="73"/>
  <c r="N62" i="73"/>
  <c r="N66" i="73"/>
  <c r="O33" i="73"/>
  <c r="O32" i="73"/>
  <c r="O46" i="73"/>
  <c r="O71" i="73"/>
  <c r="O77" i="73"/>
  <c r="O57" i="73"/>
  <c r="O53" i="73"/>
  <c r="O68" i="73"/>
  <c r="O56" i="73"/>
  <c r="O52" i="73"/>
  <c r="O65" i="73"/>
  <c r="O55" i="73"/>
  <c r="O64" i="73"/>
  <c r="O54" i="73"/>
  <c r="O73" i="73"/>
  <c r="O72" i="73"/>
  <c r="P48" i="73"/>
  <c r="P47" i="73"/>
  <c r="Q77" i="73"/>
  <c r="Q73" i="73"/>
  <c r="Q65" i="73"/>
  <c r="Q72" i="73"/>
  <c r="Q68" i="73"/>
  <c r="Q64" i="73"/>
  <c r="Q55" i="73"/>
  <c r="Q54" i="73"/>
  <c r="Q53" i="73"/>
  <c r="Q57" i="73"/>
  <c r="Q52" i="73"/>
  <c r="Q71" i="73"/>
  <c r="Q56" i="73"/>
  <c r="R48" i="73"/>
  <c r="R47" i="73"/>
  <c r="S79" i="73"/>
  <c r="S78" i="73"/>
  <c r="S60" i="73"/>
  <c r="S61" i="73"/>
  <c r="T66" i="73"/>
  <c r="T62" i="73"/>
  <c r="T63" i="73"/>
  <c r="T67" i="73"/>
  <c r="U46" i="73"/>
  <c r="U33" i="73"/>
  <c r="U32" i="73"/>
  <c r="U77" i="73"/>
  <c r="U73" i="73"/>
  <c r="U65" i="73"/>
  <c r="U72" i="73"/>
  <c r="U68" i="73"/>
  <c r="U64" i="73"/>
  <c r="U71" i="73"/>
  <c r="U55" i="73"/>
  <c r="U54" i="73"/>
  <c r="U57" i="73"/>
  <c r="U53" i="73"/>
  <c r="U56" i="73"/>
  <c r="U52" i="73"/>
  <c r="V48" i="73"/>
  <c r="V47" i="73"/>
  <c r="W79" i="73"/>
  <c r="W78" i="73"/>
  <c r="W61" i="73"/>
  <c r="W60" i="73"/>
  <c r="G47" i="73"/>
  <c r="G48" i="73"/>
  <c r="G67" i="73"/>
  <c r="G63" i="73"/>
  <c r="G66" i="73"/>
  <c r="G62" i="73"/>
  <c r="H32" i="73"/>
  <c r="H46" i="73"/>
  <c r="H33" i="73"/>
  <c r="H78" i="73"/>
  <c r="H61" i="73"/>
  <c r="H60" i="73"/>
  <c r="H79" i="73"/>
  <c r="H77" i="73"/>
  <c r="H73" i="73"/>
  <c r="H65" i="73"/>
  <c r="H68" i="73"/>
  <c r="H56" i="73"/>
  <c r="H52" i="73"/>
  <c r="H55" i="73"/>
  <c r="H72" i="73"/>
  <c r="H54" i="73"/>
  <c r="H71" i="73"/>
  <c r="H53" i="73"/>
  <c r="H64" i="73"/>
  <c r="H57" i="73"/>
  <c r="I47" i="73"/>
  <c r="I48" i="73"/>
  <c r="I67" i="73"/>
  <c r="I66" i="73"/>
  <c r="I63" i="73"/>
  <c r="I62" i="73"/>
  <c r="J46" i="73"/>
  <c r="J33" i="73"/>
  <c r="J32" i="73"/>
  <c r="J60" i="73"/>
  <c r="J79" i="73"/>
  <c r="J78" i="73"/>
  <c r="J61" i="73"/>
  <c r="J72" i="73"/>
  <c r="J68" i="73"/>
  <c r="J64" i="73"/>
  <c r="J71" i="73"/>
  <c r="J54" i="73"/>
  <c r="J73" i="73"/>
  <c r="J65" i="73"/>
  <c r="J57" i="73"/>
  <c r="J53" i="73"/>
  <c r="J52" i="73"/>
  <c r="J56" i="73"/>
  <c r="J55" i="73"/>
  <c r="J77" i="73"/>
  <c r="K48" i="73"/>
  <c r="K47" i="73"/>
  <c r="K67" i="73"/>
  <c r="K63" i="73"/>
  <c r="K66" i="73"/>
  <c r="K62" i="73"/>
  <c r="L32" i="73"/>
  <c r="L46" i="73"/>
  <c r="L33" i="73"/>
  <c r="L78" i="73"/>
  <c r="L61" i="73"/>
  <c r="L79" i="73"/>
  <c r="L60" i="73"/>
  <c r="L77" i="73"/>
  <c r="L73" i="73"/>
  <c r="L65" i="73"/>
  <c r="L72" i="73"/>
  <c r="L64" i="73"/>
  <c r="L56" i="73"/>
  <c r="L52" i="73"/>
  <c r="L71" i="73"/>
  <c r="L55" i="73"/>
  <c r="L68" i="73"/>
  <c r="L57" i="73"/>
  <c r="L54" i="73"/>
  <c r="L53" i="73"/>
  <c r="M47" i="73"/>
  <c r="M48" i="73"/>
  <c r="M63" i="73"/>
  <c r="M62" i="73"/>
  <c r="M67" i="73"/>
  <c r="M66" i="73"/>
  <c r="N46" i="73"/>
  <c r="N33" i="73"/>
  <c r="N32" i="73"/>
  <c r="N60" i="73"/>
  <c r="N79" i="73"/>
  <c r="N78" i="73"/>
  <c r="N61" i="73"/>
  <c r="N72" i="73"/>
  <c r="N68" i="73"/>
  <c r="N64" i="73"/>
  <c r="N71" i="73"/>
  <c r="N54" i="73"/>
  <c r="N77" i="73"/>
  <c r="N57" i="73"/>
  <c r="N53" i="73"/>
  <c r="N56" i="73"/>
  <c r="N65" i="73"/>
  <c r="N55" i="73"/>
  <c r="N52" i="73"/>
  <c r="N73" i="73"/>
  <c r="O47" i="73"/>
  <c r="O48" i="73"/>
  <c r="O67" i="73"/>
  <c r="O63" i="73"/>
  <c r="O66" i="73"/>
  <c r="O62" i="73"/>
  <c r="P32" i="73"/>
  <c r="P46" i="73"/>
  <c r="P33" i="73"/>
  <c r="P78" i="73"/>
  <c r="P61" i="73"/>
  <c r="P79" i="73"/>
  <c r="P60" i="73"/>
  <c r="P77" i="73"/>
  <c r="P73" i="73"/>
  <c r="P65" i="73"/>
  <c r="P68" i="73"/>
  <c r="P56" i="73"/>
  <c r="P52" i="73"/>
  <c r="P55" i="73"/>
  <c r="P64" i="73"/>
  <c r="P54" i="73"/>
  <c r="P72" i="73"/>
  <c r="P53" i="73"/>
  <c r="P71" i="73"/>
  <c r="P57" i="73"/>
  <c r="Q47" i="73"/>
  <c r="Q48" i="73"/>
  <c r="Q67" i="73"/>
  <c r="Q66" i="73"/>
  <c r="Q63" i="73"/>
  <c r="Q62" i="73"/>
  <c r="R46" i="73"/>
  <c r="R33" i="73"/>
  <c r="R32" i="73"/>
  <c r="R60" i="73"/>
  <c r="R79" i="73"/>
  <c r="R78" i="73"/>
  <c r="R61" i="73"/>
  <c r="R72" i="73"/>
  <c r="R68" i="73"/>
  <c r="R64" i="73"/>
  <c r="R71" i="73"/>
  <c r="R54" i="73"/>
  <c r="R73" i="73"/>
  <c r="R65" i="73"/>
  <c r="R57" i="73"/>
  <c r="R53" i="73"/>
  <c r="R52" i="73"/>
  <c r="R56" i="73"/>
  <c r="R77" i="73"/>
  <c r="R55" i="73"/>
  <c r="S48" i="73"/>
  <c r="S47" i="73"/>
  <c r="S67" i="73"/>
  <c r="S63" i="73"/>
  <c r="S66" i="73"/>
  <c r="S62" i="73"/>
  <c r="T32" i="73"/>
  <c r="T46" i="73"/>
  <c r="T33" i="73"/>
  <c r="T78" i="73"/>
  <c r="T61" i="73"/>
  <c r="T60" i="73"/>
  <c r="T79" i="73"/>
  <c r="T77" i="73"/>
  <c r="T73" i="73"/>
  <c r="T65" i="73"/>
  <c r="T72" i="73"/>
  <c r="T64" i="73"/>
  <c r="T56" i="73"/>
  <c r="T52" i="73"/>
  <c r="T71" i="73"/>
  <c r="T55" i="73"/>
  <c r="T68" i="73"/>
  <c r="T54" i="73"/>
  <c r="T57" i="73"/>
  <c r="T53" i="73"/>
  <c r="U47" i="73"/>
  <c r="U48" i="73"/>
  <c r="U63" i="73"/>
  <c r="U62" i="73"/>
  <c r="U67" i="73"/>
  <c r="U66" i="73"/>
  <c r="V46" i="73"/>
  <c r="V33" i="73"/>
  <c r="V32" i="73"/>
  <c r="V60" i="73"/>
  <c r="V79" i="73"/>
  <c r="V78" i="73"/>
  <c r="V61" i="73"/>
  <c r="V72" i="73"/>
  <c r="V68" i="73"/>
  <c r="V64" i="73"/>
  <c r="V71" i="73"/>
  <c r="V54" i="73"/>
  <c r="V77" i="73"/>
  <c r="V57" i="73"/>
  <c r="V53" i="73"/>
  <c r="V56" i="73"/>
  <c r="V52" i="73"/>
  <c r="V73" i="73"/>
  <c r="V55" i="73"/>
  <c r="V65" i="73"/>
  <c r="W47" i="73"/>
  <c r="W48" i="73"/>
  <c r="W67" i="73"/>
  <c r="W63" i="73"/>
  <c r="W66" i="73"/>
  <c r="W62" i="73"/>
  <c r="AB185" i="73"/>
  <c r="AC186" i="73"/>
  <c r="AC187" i="73" l="1"/>
  <c r="AB186" i="73"/>
  <c r="AC188" i="73" l="1"/>
  <c r="AB187" i="73"/>
  <c r="AB188" i="73" l="1"/>
  <c r="AC189" i="73"/>
  <c r="AC190" i="73" l="1"/>
  <c r="AB189" i="73"/>
  <c r="AC191" i="73" l="1"/>
  <c r="AB190" i="73"/>
  <c r="AC192" i="73" l="1"/>
  <c r="AB191" i="73"/>
  <c r="AB192" i="73" l="1"/>
  <c r="AC193" i="73"/>
  <c r="AB193" i="73" l="1"/>
  <c r="AC194" i="73"/>
  <c r="AC195" i="73" l="1"/>
  <c r="AB194" i="73"/>
  <c r="AC196" i="73" l="1"/>
  <c r="AB195" i="73"/>
  <c r="AB196" i="73" l="1"/>
  <c r="AC197" i="73"/>
  <c r="AC198" i="73" l="1"/>
  <c r="AB197" i="73"/>
  <c r="AC199" i="73" l="1"/>
  <c r="AB198" i="73"/>
  <c r="AB199" i="73" l="1"/>
  <c r="AC200" i="73"/>
  <c r="AB200" i="73" l="1"/>
  <c r="AC201" i="73"/>
  <c r="AC202" i="73" l="1"/>
  <c r="AB201" i="73"/>
  <c r="AC203" i="73" l="1"/>
  <c r="AB202" i="73"/>
  <c r="AC204" i="73" l="1"/>
  <c r="AB203" i="73"/>
  <c r="AC205" i="73" l="1"/>
  <c r="AB204" i="73"/>
  <c r="AC206" i="73" l="1"/>
  <c r="AB205" i="73"/>
  <c r="AC207" i="73" l="1"/>
  <c r="AB206" i="73"/>
  <c r="AC208" i="73" l="1"/>
  <c r="AB207" i="73"/>
  <c r="AB208" i="73" l="1"/>
  <c r="AC209" i="73"/>
  <c r="AB209" i="73" l="1"/>
  <c r="AC210" i="73"/>
  <c r="AB210" i="73" l="1"/>
  <c r="AC211" i="73"/>
  <c r="AB211" i="73" l="1"/>
  <c r="AC212" i="73"/>
  <c r="AB212" i="73" l="1"/>
  <c r="AC213" i="73"/>
  <c r="AB213" i="73" l="1"/>
  <c r="AC214" i="73"/>
  <c r="AC215" i="73" l="1"/>
  <c r="AB214" i="73"/>
  <c r="AB215" i="73" l="1"/>
  <c r="AC216" i="73"/>
  <c r="AB216" i="73" l="1"/>
  <c r="AC217" i="73"/>
  <c r="AB217" i="73" l="1"/>
  <c r="AC218" i="73"/>
  <c r="AB218" i="73" l="1"/>
  <c r="AC219" i="73"/>
  <c r="AB219" i="73" l="1"/>
  <c r="AC220" i="73"/>
  <c r="AB220" i="73" l="1"/>
  <c r="AC221" i="73"/>
  <c r="AB221" i="73" l="1"/>
  <c r="AC222" i="73"/>
  <c r="AC223" i="73" l="1"/>
  <c r="AB222" i="73"/>
  <c r="AB223" i="73" l="1"/>
  <c r="AC224" i="73"/>
  <c r="AB224" i="73" l="1"/>
  <c r="AC225" i="73"/>
  <c r="AB225" i="73" l="1"/>
  <c r="AC226" i="73"/>
  <c r="AC227" i="73" l="1"/>
  <c r="AB226" i="73"/>
  <c r="AC228" i="73" l="1"/>
  <c r="AB227" i="73"/>
  <c r="AB228" i="73" l="1"/>
  <c r="AC229" i="73"/>
  <c r="AB229" i="73" l="1"/>
  <c r="AC230" i="73"/>
  <c r="AC231" i="73" l="1"/>
  <c r="AB230" i="73"/>
  <c r="AC232" i="73" l="1"/>
  <c r="AB231" i="73"/>
  <c r="AB232" i="73" l="1"/>
  <c r="AC233" i="73"/>
  <c r="AC234" i="73" l="1"/>
  <c r="AB233" i="73"/>
  <c r="AC235" i="73" l="1"/>
  <c r="AB234" i="73"/>
  <c r="AC236" i="73" l="1"/>
  <c r="AB235" i="73"/>
  <c r="AC237" i="73" l="1"/>
  <c r="AB236" i="73"/>
  <c r="AC238" i="73" l="1"/>
  <c r="AB237" i="73"/>
  <c r="AC239" i="73" l="1"/>
  <c r="AB238" i="73"/>
  <c r="AB239" i="73" l="1"/>
  <c r="AC240" i="73"/>
  <c r="AB240" i="73" l="1"/>
  <c r="AC241" i="73"/>
  <c r="AC242" i="73" l="1"/>
  <c r="AB241" i="73"/>
  <c r="AC243" i="73" l="1"/>
  <c r="AB242" i="73"/>
  <c r="AC244" i="73" l="1"/>
  <c r="AB243" i="73"/>
  <c r="AB244" i="73" l="1"/>
  <c r="AC245" i="73"/>
  <c r="AB245" i="73" l="1"/>
  <c r="AC246" i="73"/>
  <c r="AC247" i="73" l="1"/>
  <c r="AB246" i="73"/>
  <c r="AC248" i="73" l="1"/>
  <c r="AB247" i="73"/>
  <c r="AB248" i="73" l="1"/>
  <c r="AC249" i="73"/>
  <c r="AB249" i="73" l="1"/>
  <c r="AC250" i="73"/>
  <c r="AB250" i="73" l="1"/>
  <c r="AC251" i="73"/>
  <c r="AB251" i="73" l="1"/>
  <c r="AC252" i="73"/>
  <c r="AC253" i="73" l="1"/>
  <c r="AB252" i="73"/>
  <c r="AC254" i="73" l="1"/>
  <c r="AB253" i="73"/>
  <c r="AC255" i="73" l="1"/>
  <c r="AB254" i="73"/>
  <c r="AC256" i="73" l="1"/>
  <c r="AB255" i="73"/>
  <c r="AB256" i="73" l="1"/>
  <c r="AC257" i="73"/>
  <c r="AB257" i="73" l="1"/>
  <c r="AC258" i="73"/>
  <c r="AC259" i="73" l="1"/>
  <c r="AB258" i="73"/>
  <c r="AC260" i="73" l="1"/>
  <c r="AB259" i="73"/>
  <c r="AB260" i="73" l="1"/>
  <c r="AC261" i="73"/>
  <c r="AB261" i="73" l="1"/>
  <c r="AC262" i="73"/>
  <c r="AC263" i="73" l="1"/>
  <c r="AB262" i="73"/>
  <c r="AB263" i="73" l="1"/>
  <c r="AC264" i="73"/>
  <c r="AB264" i="73" l="1"/>
  <c r="AC265" i="73"/>
  <c r="AB265" i="73" l="1"/>
  <c r="AC266" i="73"/>
  <c r="AC267" i="73" l="1"/>
  <c r="AB266" i="73"/>
  <c r="AC268" i="73" l="1"/>
  <c r="AB267" i="73"/>
  <c r="AB268" i="73" l="1"/>
  <c r="AC269" i="73"/>
  <c r="AB269" i="73" l="1"/>
  <c r="AC270" i="73"/>
  <c r="AC271" i="73" l="1"/>
  <c r="AB270" i="73"/>
  <c r="AB271" i="73" l="1"/>
  <c r="AC272" i="73"/>
  <c r="AB272" i="73" l="1"/>
  <c r="AC273" i="73"/>
  <c r="AB273" i="73" l="1"/>
  <c r="AC274" i="73"/>
  <c r="AC275" i="73" l="1"/>
  <c r="AB274" i="73"/>
  <c r="AC276" i="73" l="1"/>
  <c r="AB275" i="73"/>
  <c r="AC277" i="73" l="1"/>
  <c r="AB276" i="73"/>
  <c r="AB277" i="73" l="1"/>
  <c r="AC278" i="73"/>
  <c r="AB278" i="73" l="1"/>
  <c r="AC279" i="73"/>
  <c r="AB279" i="73" l="1"/>
  <c r="AC280" i="73"/>
  <c r="AB280" i="73" l="1"/>
  <c r="AC281" i="73"/>
  <c r="AB281" i="73" l="1"/>
  <c r="AC282" i="73"/>
  <c r="AC283" i="73" l="1"/>
  <c r="AB282" i="73"/>
  <c r="AC284" i="73" l="1"/>
  <c r="AB283" i="73"/>
  <c r="AC285" i="73" l="1"/>
  <c r="AB284" i="73"/>
  <c r="AB285" i="73" l="1"/>
  <c r="AC286" i="73"/>
  <c r="AC287" i="73" l="1"/>
  <c r="AB286" i="73"/>
  <c r="AC288" i="73" l="1"/>
  <c r="AB287" i="73"/>
  <c r="AC289" i="73" l="1"/>
  <c r="AB288" i="73"/>
  <c r="AB289" i="73" l="1"/>
  <c r="AC290" i="73"/>
  <c r="AC291" i="73" l="1"/>
  <c r="AB290" i="73"/>
  <c r="AB291" i="73" l="1"/>
  <c r="AC292" i="73"/>
  <c r="AB292" i="73" l="1"/>
  <c r="AC293" i="73"/>
  <c r="AC294" i="73" l="1"/>
  <c r="AB293" i="73"/>
  <c r="AC295" i="73" l="1"/>
  <c r="AB294" i="73"/>
  <c r="AB295" i="73" l="1"/>
  <c r="AC296" i="73"/>
  <c r="AB296" i="73" l="1"/>
  <c r="AC297" i="73"/>
  <c r="AB297" i="73" l="1"/>
  <c r="AC298" i="73"/>
  <c r="AB298" i="73" l="1"/>
  <c r="AC299" i="73"/>
  <c r="AB299" i="73" l="1"/>
  <c r="AC300" i="73"/>
  <c r="AB300" i="73" l="1"/>
  <c r="AC301" i="73"/>
  <c r="AB301" i="73" l="1"/>
  <c r="AC302" i="73"/>
  <c r="AC303" i="73" l="1"/>
  <c r="AB302" i="73"/>
  <c r="AC304" i="73" l="1"/>
  <c r="AB303" i="73"/>
  <c r="AB304" i="73" l="1"/>
  <c r="AC305" i="73"/>
  <c r="AB305" i="73" l="1"/>
  <c r="AC306" i="73"/>
  <c r="AC307" i="73" l="1"/>
  <c r="AB306" i="73"/>
  <c r="AB307" i="73" l="1"/>
  <c r="AC308" i="73"/>
  <c r="AB308" i="73" l="1"/>
  <c r="AC309" i="73"/>
  <c r="AB309" i="73" l="1"/>
  <c r="AC310" i="73"/>
  <c r="AB310" i="73" l="1"/>
  <c r="AC311" i="73"/>
  <c r="AB311" i="73" l="1"/>
  <c r="AC312" i="73"/>
  <c r="AB312" i="73" l="1"/>
  <c r="AC313" i="73"/>
  <c r="AC314" i="73" l="1"/>
  <c r="AB313" i="73"/>
  <c r="AC315" i="73" l="1"/>
  <c r="AB314" i="73"/>
  <c r="AC316" i="73" l="1"/>
  <c r="AB315" i="73"/>
  <c r="AB316" i="73" l="1"/>
  <c r="AC317" i="73"/>
  <c r="AB317" i="73" l="1"/>
  <c r="AC318" i="73"/>
  <c r="AC319" i="73" l="1"/>
  <c r="AB318" i="73"/>
  <c r="AB319" i="73" l="1"/>
  <c r="AC320" i="73"/>
  <c r="AB320" i="73" l="1"/>
  <c r="AC321" i="73"/>
  <c r="AC322" i="73" l="1"/>
  <c r="AB321" i="73"/>
  <c r="AB322" i="73" l="1"/>
  <c r="AC323" i="73"/>
  <c r="AC324" i="73" l="1"/>
  <c r="AB323" i="73"/>
  <c r="AC325" i="73" l="1"/>
  <c r="AB324" i="73"/>
  <c r="AB325" i="73" l="1"/>
  <c r="AC326" i="73"/>
  <c r="AB326" i="73" l="1"/>
  <c r="AC327" i="73"/>
  <c r="AC328" i="73" l="1"/>
  <c r="AB327" i="73"/>
  <c r="AB328" i="73" l="1"/>
  <c r="AC329" i="73"/>
  <c r="AB329" i="73" l="1"/>
  <c r="AC330" i="73"/>
  <c r="AB330" i="73" l="1"/>
  <c r="AC331" i="73"/>
  <c r="AC332" i="73" l="1"/>
  <c r="AB331" i="73"/>
  <c r="AC333" i="73" l="1"/>
  <c r="AB332" i="73"/>
  <c r="AB333" i="73" l="1"/>
  <c r="AC334" i="73"/>
  <c r="AB334" i="73" l="1"/>
  <c r="AC335" i="73"/>
  <c r="AC336" i="73" l="1"/>
  <c r="AB335" i="73"/>
  <c r="AB336" i="73" l="1"/>
  <c r="AC337" i="73"/>
  <c r="AB337" i="73" l="1"/>
  <c r="AC338" i="73"/>
  <c r="AC339" i="73" l="1"/>
  <c r="AB338" i="73"/>
  <c r="AC340" i="73" l="1"/>
  <c r="AB339" i="73"/>
  <c r="AC341" i="73" l="1"/>
  <c r="AB340" i="73"/>
  <c r="AB341" i="73" l="1"/>
  <c r="AC342" i="73"/>
  <c r="AB342" i="73" l="1"/>
  <c r="AC343" i="73"/>
  <c r="AC344" i="73" l="1"/>
  <c r="AB343" i="73"/>
  <c r="AB344" i="73" l="1"/>
  <c r="AC345" i="73"/>
  <c r="AB345" i="73" l="1"/>
  <c r="AC346" i="73"/>
  <c r="AB346" i="73" l="1"/>
  <c r="AC347" i="73"/>
  <c r="AC348" i="73" l="1"/>
  <c r="AB347" i="73"/>
  <c r="AC349" i="73" l="1"/>
  <c r="AB348" i="73"/>
  <c r="AC350" i="73" l="1"/>
  <c r="AB349" i="73"/>
  <c r="AB350" i="73" l="1"/>
  <c r="AC351" i="73"/>
  <c r="AB351" i="73" l="1"/>
  <c r="AC352" i="73"/>
  <c r="AB352" i="73" l="1"/>
  <c r="AC353" i="73"/>
  <c r="AB353" i="73" l="1"/>
  <c r="AC354" i="73"/>
  <c r="AB354" i="73" l="1"/>
  <c r="AC355" i="73"/>
  <c r="AC356" i="73" l="1"/>
  <c r="AB355" i="73"/>
  <c r="AB356" i="73" l="1"/>
  <c r="AC357" i="73"/>
  <c r="AB357" i="73" l="1"/>
  <c r="AC358" i="73"/>
  <c r="AB358" i="73" l="1"/>
  <c r="AC359" i="73"/>
  <c r="AB359" i="73" l="1"/>
  <c r="AC360" i="73"/>
  <c r="AB360" i="73" l="1"/>
  <c r="AC361" i="73"/>
  <c r="AB361" i="73" l="1"/>
  <c r="AC362" i="73"/>
  <c r="AC363" i="73" l="1"/>
  <c r="AB362" i="73"/>
  <c r="AB363" i="73" l="1"/>
  <c r="AC364" i="73"/>
  <c r="AC365" i="73" l="1"/>
  <c r="AB364" i="73"/>
  <c r="AC366" i="73" l="1"/>
  <c r="AB365" i="73"/>
  <c r="AC367" i="73" l="1"/>
  <c r="AB366" i="73"/>
  <c r="AB367" i="73" l="1"/>
  <c r="AC368" i="73"/>
  <c r="AC369" i="73" l="1"/>
  <c r="AB368" i="73"/>
  <c r="AC370" i="73" l="1"/>
  <c r="AB369" i="73"/>
  <c r="AC371" i="73" l="1"/>
  <c r="AB370" i="73"/>
  <c r="AB371" i="73" l="1"/>
  <c r="AC372" i="73"/>
  <c r="AC373" i="73" l="1"/>
  <c r="AB372" i="73"/>
  <c r="AB373" i="73" l="1"/>
  <c r="AC374" i="73"/>
  <c r="AB374" i="73" l="1"/>
  <c r="AC375" i="73"/>
  <c r="AB375" i="73" l="1"/>
  <c r="AC376" i="73"/>
  <c r="AB376" i="73" l="1"/>
  <c r="AC377" i="73"/>
  <c r="AC378" i="73" l="1"/>
  <c r="AB377" i="73"/>
  <c r="AC379" i="73" l="1"/>
  <c r="AB378" i="73"/>
  <c r="AB379" i="73" l="1"/>
  <c r="AC380" i="73"/>
  <c r="AB380" i="73" l="1"/>
  <c r="AC381" i="73"/>
  <c r="AC382" i="73" l="1"/>
  <c r="AB381" i="73"/>
  <c r="AB382" i="73" l="1"/>
  <c r="AC383" i="73"/>
  <c r="AB383" i="73" l="1"/>
  <c r="AC384" i="73"/>
  <c r="AC385" i="73" l="1"/>
  <c r="AB384" i="73"/>
  <c r="AC386" i="73" l="1"/>
  <c r="AB385" i="73"/>
  <c r="AC387" i="73" l="1"/>
  <c r="AB386" i="73"/>
  <c r="AB387" i="73" l="1"/>
  <c r="AC388" i="73"/>
  <c r="AC389" i="73" l="1"/>
  <c r="AB388" i="73"/>
  <c r="AC390" i="73" l="1"/>
  <c r="AB389" i="73"/>
  <c r="AB390" i="73" l="1"/>
  <c r="AC391" i="73"/>
  <c r="AC392" i="73" l="1"/>
  <c r="AB391" i="73"/>
  <c r="AB392" i="73" l="1"/>
  <c r="AC393" i="73"/>
  <c r="AC394" i="73" l="1"/>
  <c r="AB393" i="73"/>
  <c r="AC395" i="73" l="1"/>
  <c r="AB394" i="73"/>
  <c r="AB395" i="73" l="1"/>
  <c r="AC396" i="73"/>
  <c r="AC397" i="73" l="1"/>
  <c r="AB396" i="73"/>
  <c r="AB397" i="73" l="1"/>
  <c r="AC398" i="73"/>
  <c r="AB398" i="73" l="1"/>
  <c r="AC399" i="73"/>
  <c r="AC400" i="73" l="1"/>
  <c r="AB399" i="73"/>
  <c r="AC401" i="73" l="1"/>
  <c r="AB400" i="73"/>
  <c r="AC402" i="73" l="1"/>
  <c r="AB401" i="73"/>
  <c r="AB402" i="73" l="1"/>
  <c r="AC403" i="73"/>
  <c r="AB403" i="73" l="1"/>
  <c r="AC404" i="73"/>
  <c r="AC405" i="73" l="1"/>
  <c r="AB404" i="73"/>
  <c r="AB405" i="73" l="1"/>
  <c r="AC406" i="73"/>
  <c r="AB406" i="73" l="1"/>
  <c r="AC407" i="73"/>
  <c r="AC408" i="73" l="1"/>
  <c r="AB407" i="73"/>
  <c r="AB408" i="73" l="1"/>
  <c r="AC409" i="73"/>
  <c r="AB409" i="73" l="1"/>
  <c r="AC410" i="73"/>
  <c r="AB410" i="73" l="1"/>
  <c r="AC411" i="73"/>
  <c r="AC412" i="73" l="1"/>
  <c r="AB411" i="73"/>
  <c r="AC413" i="73" l="1"/>
  <c r="AB412" i="73"/>
  <c r="AB413" i="73" l="1"/>
  <c r="AC414" i="73"/>
  <c r="AB414" i="73" l="1"/>
  <c r="AC415" i="73"/>
  <c r="AC416" i="73" l="1"/>
  <c r="AB415" i="73"/>
  <c r="AC417" i="73" l="1"/>
  <c r="AB416" i="73"/>
  <c r="AB417" i="73" l="1"/>
  <c r="AC418" i="73"/>
  <c r="AB418" i="73" l="1"/>
  <c r="AC419" i="73"/>
  <c r="AB419" i="73" l="1"/>
  <c r="AC420" i="73"/>
  <c r="AC421" i="73" l="1"/>
  <c r="AB420" i="73"/>
  <c r="AB421" i="73" l="1"/>
  <c r="AC422" i="73"/>
  <c r="AB422" i="73" l="1"/>
  <c r="AC423" i="73"/>
  <c r="AB423" i="73" l="1"/>
  <c r="AC424" i="73"/>
  <c r="AC425" i="73" l="1"/>
  <c r="AB424" i="73"/>
  <c r="AB425" i="73" l="1"/>
  <c r="AC426" i="73"/>
  <c r="AB426" i="73" l="1"/>
  <c r="AC427" i="73"/>
  <c r="AB427" i="73" l="1"/>
  <c r="AC428" i="73"/>
  <c r="AC429" i="73" l="1"/>
  <c r="AB428" i="73"/>
  <c r="AB429" i="73" l="1"/>
  <c r="AC430" i="73"/>
  <c r="AB430" i="73" l="1"/>
  <c r="AC431" i="73"/>
  <c r="AC432" i="73" l="1"/>
  <c r="AB431" i="73"/>
  <c r="AB432" i="73" l="1"/>
  <c r="AC433" i="73"/>
  <c r="AB433" i="73" l="1"/>
  <c r="AC434" i="73"/>
  <c r="AC435" i="73" l="1"/>
  <c r="AB434" i="73"/>
  <c r="AC436" i="73" l="1"/>
  <c r="AB435" i="73"/>
  <c r="AB436" i="73" l="1"/>
  <c r="AC437" i="73"/>
  <c r="AC438" i="73" l="1"/>
  <c r="AB437" i="73"/>
  <c r="AC439" i="73" l="1"/>
  <c r="AB438" i="73"/>
  <c r="AC440" i="73" l="1"/>
  <c r="AB439" i="73"/>
  <c r="AC441" i="73" l="1"/>
  <c r="AB440" i="73"/>
  <c r="AB441" i="73" l="1"/>
  <c r="AC442" i="73"/>
  <c r="AB442" i="73" l="1"/>
  <c r="AC443" i="73"/>
  <c r="AC444" i="73" l="1"/>
  <c r="AB443" i="73"/>
  <c r="AC445" i="73" l="1"/>
  <c r="AB444" i="73"/>
  <c r="AB445" i="73" l="1"/>
  <c r="AC446" i="73"/>
  <c r="AB446" i="73" l="1"/>
  <c r="AC447" i="73"/>
  <c r="AB447" i="73" l="1"/>
  <c r="AC448" i="73"/>
  <c r="AC449" i="73" l="1"/>
  <c r="AB448" i="73"/>
  <c r="AB449" i="73" l="1"/>
  <c r="AC450" i="73"/>
  <c r="AC451" i="73" l="1"/>
  <c r="AB450" i="73"/>
  <c r="AC452" i="73" l="1"/>
  <c r="AB451" i="73"/>
  <c r="AC453" i="73" l="1"/>
  <c r="AB452" i="73"/>
  <c r="AB453" i="73" l="1"/>
  <c r="AC454" i="73"/>
  <c r="AC455" i="73" l="1"/>
  <c r="AB454" i="73"/>
  <c r="AC456" i="73" l="1"/>
  <c r="AB455" i="73"/>
  <c r="AC457" i="73" l="1"/>
  <c r="AB456" i="73"/>
  <c r="AC458" i="73" l="1"/>
  <c r="AB457" i="73"/>
  <c r="AB458" i="73" l="1"/>
  <c r="AC459" i="73"/>
  <c r="AB459" i="73" l="1"/>
  <c r="AC460" i="73"/>
  <c r="AC461" i="73" l="1"/>
  <c r="AB460" i="73"/>
  <c r="AB461" i="73" l="1"/>
  <c r="AC462" i="73"/>
  <c r="AB462" i="73" l="1"/>
  <c r="AC463" i="73"/>
  <c r="AC464" i="73" l="1"/>
  <c r="AB463" i="73"/>
  <c r="AC465" i="73" l="1"/>
  <c r="AB464" i="73"/>
  <c r="AC466" i="73" l="1"/>
  <c r="AB465" i="73"/>
  <c r="AB466" i="73" l="1"/>
  <c r="AC467" i="73"/>
  <c r="AC468" i="73" l="1"/>
  <c r="AB467" i="73"/>
  <c r="AB468" i="73" l="1"/>
  <c r="AC469" i="73"/>
  <c r="AB469" i="73" l="1"/>
  <c r="AC470" i="73"/>
  <c r="AC471" i="73" l="1"/>
  <c r="AB470" i="73"/>
  <c r="AC472" i="73" l="1"/>
  <c r="AB471" i="73"/>
  <c r="AB472" i="73" l="1"/>
  <c r="AC473" i="73"/>
  <c r="AB473" i="73" l="1"/>
  <c r="AC474" i="73"/>
  <c r="AB474" i="73" l="1"/>
  <c r="AC475" i="73"/>
  <c r="AC476" i="73" l="1"/>
  <c r="AB475" i="73"/>
  <c r="AB476" i="73" l="1"/>
  <c r="AC477" i="73"/>
  <c r="AB477" i="73" l="1"/>
  <c r="AC478" i="73"/>
  <c r="AB478" i="73" l="1"/>
  <c r="AC479" i="73"/>
  <c r="AC480" i="73" l="1"/>
  <c r="AB479" i="73"/>
  <c r="AC481" i="73" l="1"/>
  <c r="AB480" i="73"/>
  <c r="AB481" i="73" l="1"/>
  <c r="AC482" i="73"/>
  <c r="AB482" i="73" l="1"/>
  <c r="AC483" i="73"/>
  <c r="AC484" i="73" l="1"/>
  <c r="AB483" i="73"/>
  <c r="AB484" i="73" l="1"/>
  <c r="AC485" i="73"/>
  <c r="AB485" i="73" l="1"/>
  <c r="AC486" i="73"/>
  <c r="AC487" i="73" l="1"/>
  <c r="AB486" i="73"/>
  <c r="AC488" i="73" l="1"/>
  <c r="AB487" i="73"/>
  <c r="AB488" i="73" l="1"/>
  <c r="AC489" i="73"/>
  <c r="G27" i="73"/>
  <c r="AC490" i="73" l="1"/>
  <c r="AB489" i="73"/>
  <c r="A12" i="74"/>
  <c r="H12" i="74"/>
  <c r="G12" i="74"/>
  <c r="F12" i="74"/>
  <c r="E12" i="74"/>
  <c r="D12" i="74"/>
  <c r="A11" i="74"/>
  <c r="AB490" i="73" l="1"/>
  <c r="AC491" i="73"/>
  <c r="AC492" i="73" l="1"/>
  <c r="AB491" i="73"/>
  <c r="AC493" i="73" l="1"/>
  <c r="AB492" i="73"/>
  <c r="AB493" i="73" l="1"/>
  <c r="AC494" i="73"/>
  <c r="AB494" i="73" l="1"/>
  <c r="AC495" i="73"/>
  <c r="AC496" i="73" l="1"/>
  <c r="AB495" i="73"/>
  <c r="AC497" i="73" l="1"/>
  <c r="AB496" i="73"/>
  <c r="AQ89" i="56"/>
  <c r="AP89" i="56"/>
  <c r="AO89" i="56"/>
  <c r="AN89" i="56"/>
  <c r="AM89" i="56"/>
  <c r="AL89" i="56"/>
  <c r="AK89" i="56"/>
  <c r="AJ89" i="56"/>
  <c r="AI89" i="56"/>
  <c r="AH89" i="56"/>
  <c r="AG89" i="56"/>
  <c r="AF89" i="56"/>
  <c r="AE89" i="56"/>
  <c r="AD89" i="56"/>
  <c r="AC89" i="56"/>
  <c r="AB89" i="56"/>
  <c r="AA89" i="56"/>
  <c r="Z89" i="56"/>
  <c r="Y89" i="56"/>
  <c r="X89" i="56"/>
  <c r="W89" i="56"/>
  <c r="V89" i="56"/>
  <c r="U89" i="56"/>
  <c r="T89" i="56"/>
  <c r="S89" i="56"/>
  <c r="R89" i="56"/>
  <c r="Q89" i="56"/>
  <c r="P89" i="56"/>
  <c r="O89" i="56"/>
  <c r="N89" i="56"/>
  <c r="M89" i="56"/>
  <c r="L89" i="56"/>
  <c r="K89" i="56"/>
  <c r="J89" i="56"/>
  <c r="I89" i="56"/>
  <c r="H89" i="56"/>
  <c r="G89" i="56"/>
  <c r="F89" i="56"/>
  <c r="E89" i="56"/>
  <c r="D89" i="56"/>
  <c r="C89" i="56"/>
  <c r="B89" i="56"/>
  <c r="S84" i="56"/>
  <c r="R84" i="56"/>
  <c r="Q84" i="56"/>
  <c r="P84" i="56"/>
  <c r="O84" i="56"/>
  <c r="N84" i="56"/>
  <c r="M84" i="56"/>
  <c r="L84" i="56"/>
  <c r="K84" i="56"/>
  <c r="J84" i="56"/>
  <c r="I84" i="56"/>
  <c r="H84" i="56"/>
  <c r="G84" i="56"/>
  <c r="F84" i="56"/>
  <c r="E84" i="56"/>
  <c r="D84" i="56"/>
  <c r="C84" i="56"/>
  <c r="B84" i="56"/>
  <c r="A84" i="56"/>
  <c r="S83" i="56"/>
  <c r="R83" i="56"/>
  <c r="Q83" i="56"/>
  <c r="P83" i="56"/>
  <c r="O83" i="56"/>
  <c r="N83" i="56"/>
  <c r="M83" i="56"/>
  <c r="L83" i="56"/>
  <c r="K83" i="56"/>
  <c r="J83" i="56"/>
  <c r="I83" i="56"/>
  <c r="H83" i="56"/>
  <c r="G83" i="56"/>
  <c r="F83" i="56"/>
  <c r="E83" i="56"/>
  <c r="D83" i="56"/>
  <c r="C83" i="56"/>
  <c r="B83" i="56"/>
  <c r="A83" i="56"/>
  <c r="S82" i="56"/>
  <c r="R82" i="56"/>
  <c r="Q82" i="56"/>
  <c r="P82" i="56"/>
  <c r="O82" i="56"/>
  <c r="N82" i="56"/>
  <c r="M82" i="56"/>
  <c r="L82" i="56"/>
  <c r="K82" i="56"/>
  <c r="J82" i="56"/>
  <c r="I82" i="56"/>
  <c r="H82" i="56"/>
  <c r="G82" i="56"/>
  <c r="F82" i="56"/>
  <c r="E82" i="56"/>
  <c r="D82" i="56"/>
  <c r="C82" i="56"/>
  <c r="B82" i="56"/>
  <c r="A82" i="56"/>
  <c r="S81" i="56"/>
  <c r="R81" i="56"/>
  <c r="Q81" i="56"/>
  <c r="P81" i="56"/>
  <c r="O81" i="56"/>
  <c r="N81" i="56"/>
  <c r="M81" i="56"/>
  <c r="L81" i="56"/>
  <c r="K81" i="56"/>
  <c r="J81" i="56"/>
  <c r="I81" i="56"/>
  <c r="H81" i="56"/>
  <c r="G81" i="56"/>
  <c r="F81" i="56"/>
  <c r="E81" i="56"/>
  <c r="D81" i="56"/>
  <c r="C81" i="56"/>
  <c r="B81" i="56"/>
  <c r="A81" i="56"/>
  <c r="S80" i="56"/>
  <c r="R80" i="56"/>
  <c r="Q80" i="56"/>
  <c r="P80" i="56"/>
  <c r="O80" i="56"/>
  <c r="N80" i="56"/>
  <c r="M80" i="56"/>
  <c r="L80" i="56"/>
  <c r="K80" i="56"/>
  <c r="J80" i="56"/>
  <c r="I80" i="56"/>
  <c r="H80" i="56"/>
  <c r="G80" i="56"/>
  <c r="F80" i="56"/>
  <c r="E80" i="56"/>
  <c r="D80" i="56"/>
  <c r="C80" i="56"/>
  <c r="B80" i="56"/>
  <c r="A80" i="56"/>
  <c r="S79" i="56"/>
  <c r="R79" i="56"/>
  <c r="Q79" i="56"/>
  <c r="P79" i="56"/>
  <c r="O79" i="56"/>
  <c r="N79" i="56"/>
  <c r="M79" i="56"/>
  <c r="L79" i="56"/>
  <c r="K79" i="56"/>
  <c r="J79" i="56"/>
  <c r="I79" i="56"/>
  <c r="H79" i="56"/>
  <c r="G79" i="56"/>
  <c r="F79" i="56"/>
  <c r="E79" i="56"/>
  <c r="D79" i="56"/>
  <c r="C79" i="56"/>
  <c r="B79" i="56"/>
  <c r="A79" i="56"/>
  <c r="S78" i="56"/>
  <c r="R78" i="56"/>
  <c r="Q78" i="56"/>
  <c r="P78" i="56"/>
  <c r="O78" i="56"/>
  <c r="N78" i="56"/>
  <c r="M78" i="56"/>
  <c r="L78" i="56"/>
  <c r="K78" i="56"/>
  <c r="J78" i="56"/>
  <c r="I78" i="56"/>
  <c r="H78" i="56"/>
  <c r="G78" i="56"/>
  <c r="F78" i="56"/>
  <c r="E78" i="56"/>
  <c r="D78" i="56"/>
  <c r="C78" i="56"/>
  <c r="B78" i="56"/>
  <c r="A78" i="56"/>
  <c r="S77" i="56"/>
  <c r="R77" i="56"/>
  <c r="Q77" i="56"/>
  <c r="P77" i="56"/>
  <c r="O77" i="56"/>
  <c r="N77" i="56"/>
  <c r="M77" i="56"/>
  <c r="L77" i="56"/>
  <c r="K77" i="56"/>
  <c r="J77" i="56"/>
  <c r="I77" i="56"/>
  <c r="H77" i="56"/>
  <c r="G77" i="56"/>
  <c r="F77" i="56"/>
  <c r="E77" i="56"/>
  <c r="D77" i="56"/>
  <c r="C77" i="56"/>
  <c r="B77" i="56"/>
  <c r="A77" i="56"/>
  <c r="S76" i="56"/>
  <c r="R76" i="56"/>
  <c r="Q76" i="56"/>
  <c r="P76" i="56"/>
  <c r="O76" i="56"/>
  <c r="N76" i="56"/>
  <c r="M76" i="56"/>
  <c r="L76" i="56"/>
  <c r="K76" i="56"/>
  <c r="J76" i="56"/>
  <c r="I76" i="56"/>
  <c r="H76" i="56"/>
  <c r="G76" i="56"/>
  <c r="F76" i="56"/>
  <c r="E76" i="56"/>
  <c r="D76" i="56"/>
  <c r="C76" i="56"/>
  <c r="B76" i="56"/>
  <c r="A76" i="56"/>
  <c r="S75" i="56"/>
  <c r="R75" i="56"/>
  <c r="Q75" i="56"/>
  <c r="P75" i="56"/>
  <c r="O75" i="56"/>
  <c r="N75" i="56"/>
  <c r="M75" i="56"/>
  <c r="L75" i="56"/>
  <c r="K75" i="56"/>
  <c r="J75" i="56"/>
  <c r="I75" i="56"/>
  <c r="H75" i="56"/>
  <c r="G75" i="56"/>
  <c r="F75" i="56"/>
  <c r="E75" i="56"/>
  <c r="D75" i="56"/>
  <c r="C75" i="56"/>
  <c r="B75" i="56"/>
  <c r="A75" i="56"/>
  <c r="S74" i="56"/>
  <c r="R74" i="56"/>
  <c r="Q74" i="56"/>
  <c r="P74" i="56"/>
  <c r="O74" i="56"/>
  <c r="N74" i="56"/>
  <c r="M74" i="56"/>
  <c r="L74" i="56"/>
  <c r="K74" i="56"/>
  <c r="J74" i="56"/>
  <c r="I74" i="56"/>
  <c r="H74" i="56"/>
  <c r="G74" i="56"/>
  <c r="F74" i="56"/>
  <c r="E74" i="56"/>
  <c r="D74" i="56"/>
  <c r="C74" i="56"/>
  <c r="B74" i="56"/>
  <c r="A74" i="56"/>
  <c r="S73" i="56"/>
  <c r="R73" i="56"/>
  <c r="Q73" i="56"/>
  <c r="P73" i="56"/>
  <c r="O73" i="56"/>
  <c r="N73" i="56"/>
  <c r="M73" i="56"/>
  <c r="L73" i="56"/>
  <c r="K73" i="56"/>
  <c r="J73" i="56"/>
  <c r="I73" i="56"/>
  <c r="H73" i="56"/>
  <c r="G73" i="56"/>
  <c r="F73" i="56"/>
  <c r="E73" i="56"/>
  <c r="D73" i="56"/>
  <c r="C73" i="56"/>
  <c r="B73" i="56"/>
  <c r="A73" i="56"/>
  <c r="S72" i="56"/>
  <c r="R72" i="56"/>
  <c r="Q72" i="56"/>
  <c r="P72" i="56"/>
  <c r="O72" i="56"/>
  <c r="N72" i="56"/>
  <c r="M72" i="56"/>
  <c r="L72" i="56"/>
  <c r="K72" i="56"/>
  <c r="J72" i="56"/>
  <c r="I72" i="56"/>
  <c r="H72" i="56"/>
  <c r="G72" i="56"/>
  <c r="F72" i="56"/>
  <c r="E72" i="56"/>
  <c r="D72" i="56"/>
  <c r="C72" i="56"/>
  <c r="B72" i="56"/>
  <c r="A72" i="56"/>
  <c r="S71" i="56"/>
  <c r="R71" i="56"/>
  <c r="Q71" i="56"/>
  <c r="P71" i="56"/>
  <c r="O71" i="56"/>
  <c r="N71" i="56"/>
  <c r="M71" i="56"/>
  <c r="L71" i="56"/>
  <c r="K71" i="56"/>
  <c r="J71" i="56"/>
  <c r="I71" i="56"/>
  <c r="H71" i="56"/>
  <c r="G71" i="56"/>
  <c r="F71" i="56"/>
  <c r="E71" i="56"/>
  <c r="D71" i="56"/>
  <c r="C71" i="56"/>
  <c r="B71" i="56"/>
  <c r="A71" i="56"/>
  <c r="S70" i="56"/>
  <c r="R70" i="56"/>
  <c r="Q70" i="56"/>
  <c r="P70" i="56"/>
  <c r="O70" i="56"/>
  <c r="N70" i="56"/>
  <c r="M70" i="56"/>
  <c r="L70" i="56"/>
  <c r="K70" i="56"/>
  <c r="J70" i="56"/>
  <c r="I70" i="56"/>
  <c r="H70" i="56"/>
  <c r="G70" i="56"/>
  <c r="F70" i="56"/>
  <c r="E70" i="56"/>
  <c r="D70" i="56"/>
  <c r="C70" i="56"/>
  <c r="B70" i="56"/>
  <c r="A70" i="56"/>
  <c r="S69" i="56"/>
  <c r="R69" i="56"/>
  <c r="Q69" i="56"/>
  <c r="P69" i="56"/>
  <c r="O69" i="56"/>
  <c r="N69" i="56"/>
  <c r="M69" i="56"/>
  <c r="L69" i="56"/>
  <c r="K69" i="56"/>
  <c r="J69" i="56"/>
  <c r="I69" i="56"/>
  <c r="H69" i="56"/>
  <c r="G69" i="56"/>
  <c r="F69" i="56"/>
  <c r="E69" i="56"/>
  <c r="D69" i="56"/>
  <c r="C69" i="56"/>
  <c r="B69" i="56"/>
  <c r="A69" i="56"/>
  <c r="R68" i="56"/>
  <c r="Q68" i="56"/>
  <c r="P68" i="56"/>
  <c r="O68" i="56"/>
  <c r="N68" i="56"/>
  <c r="M68" i="56"/>
  <c r="L68" i="56"/>
  <c r="K68" i="56"/>
  <c r="J68" i="56"/>
  <c r="I68" i="56"/>
  <c r="H68" i="56"/>
  <c r="G68" i="56"/>
  <c r="F68" i="56"/>
  <c r="E68" i="56"/>
  <c r="D68" i="56"/>
  <c r="C68" i="56"/>
  <c r="B68" i="56"/>
  <c r="A68" i="56"/>
  <c r="R67" i="56"/>
  <c r="Q67" i="56"/>
  <c r="P67" i="56"/>
  <c r="O67" i="56"/>
  <c r="N67" i="56"/>
  <c r="M67" i="56"/>
  <c r="L67" i="56"/>
  <c r="K67" i="56"/>
  <c r="J67" i="56"/>
  <c r="I67" i="56"/>
  <c r="H67" i="56"/>
  <c r="G67" i="56"/>
  <c r="F67" i="56"/>
  <c r="E67" i="56"/>
  <c r="D67" i="56"/>
  <c r="C67" i="56"/>
  <c r="B67" i="56"/>
  <c r="A67" i="56"/>
  <c r="R66" i="56"/>
  <c r="Q66" i="56"/>
  <c r="P66" i="56"/>
  <c r="O66" i="56"/>
  <c r="N66" i="56"/>
  <c r="M66" i="56"/>
  <c r="L66" i="56"/>
  <c r="K66" i="56"/>
  <c r="J66" i="56"/>
  <c r="I66" i="56"/>
  <c r="H66" i="56"/>
  <c r="G66" i="56"/>
  <c r="F66" i="56"/>
  <c r="E66" i="56"/>
  <c r="D66" i="56"/>
  <c r="C66" i="56"/>
  <c r="B66" i="56"/>
  <c r="A66" i="56"/>
  <c r="R65" i="56"/>
  <c r="Q65" i="56"/>
  <c r="P65" i="56"/>
  <c r="O65" i="56"/>
  <c r="N65" i="56"/>
  <c r="M65" i="56"/>
  <c r="L65" i="56"/>
  <c r="K65" i="56"/>
  <c r="J65" i="56"/>
  <c r="I65" i="56"/>
  <c r="H65" i="56"/>
  <c r="G65" i="56"/>
  <c r="F65" i="56"/>
  <c r="E65" i="56"/>
  <c r="D65" i="56"/>
  <c r="C65" i="56"/>
  <c r="B65" i="56"/>
  <c r="A65" i="56"/>
  <c r="R64" i="56"/>
  <c r="Q64" i="56"/>
  <c r="P64" i="56"/>
  <c r="O64" i="56"/>
  <c r="N64" i="56"/>
  <c r="M64" i="56"/>
  <c r="L64" i="56"/>
  <c r="K64" i="56"/>
  <c r="J64" i="56"/>
  <c r="I64" i="56"/>
  <c r="H64" i="56"/>
  <c r="G64" i="56"/>
  <c r="F64" i="56"/>
  <c r="E64" i="56"/>
  <c r="D64" i="56"/>
  <c r="C64" i="56"/>
  <c r="B64" i="56"/>
  <c r="A64" i="56"/>
  <c r="R63" i="56"/>
  <c r="Q63" i="56"/>
  <c r="P63" i="56"/>
  <c r="O63" i="56"/>
  <c r="N63" i="56"/>
  <c r="M63" i="56"/>
  <c r="L63" i="56"/>
  <c r="K63" i="56"/>
  <c r="J63" i="56"/>
  <c r="I63" i="56"/>
  <c r="H63" i="56"/>
  <c r="G63" i="56"/>
  <c r="F63" i="56"/>
  <c r="E63" i="56"/>
  <c r="D63" i="56"/>
  <c r="C63" i="56"/>
  <c r="B63" i="56"/>
  <c r="A63" i="56"/>
  <c r="R62" i="56"/>
  <c r="Q62" i="56"/>
  <c r="P62" i="56"/>
  <c r="O62" i="56"/>
  <c r="N62" i="56"/>
  <c r="M62" i="56"/>
  <c r="L62" i="56"/>
  <c r="K62" i="56"/>
  <c r="J62" i="56"/>
  <c r="I62" i="56"/>
  <c r="H62" i="56"/>
  <c r="G62" i="56"/>
  <c r="F62" i="56"/>
  <c r="E62" i="56"/>
  <c r="D62" i="56"/>
  <c r="C62" i="56"/>
  <c r="B62" i="56"/>
  <c r="A62" i="56"/>
  <c r="R61" i="56"/>
  <c r="Q61" i="56"/>
  <c r="P61" i="56"/>
  <c r="O61" i="56"/>
  <c r="N61" i="56"/>
  <c r="M61" i="56"/>
  <c r="L61" i="56"/>
  <c r="K61" i="56"/>
  <c r="J61" i="56"/>
  <c r="I61" i="56"/>
  <c r="H61" i="56"/>
  <c r="G61" i="56"/>
  <c r="F61" i="56"/>
  <c r="E61" i="56"/>
  <c r="D61" i="56"/>
  <c r="C61" i="56"/>
  <c r="B61" i="56"/>
  <c r="A61" i="56"/>
  <c r="R60" i="56"/>
  <c r="Q60" i="56"/>
  <c r="P60" i="56"/>
  <c r="O60" i="56"/>
  <c r="N60" i="56"/>
  <c r="M60" i="56"/>
  <c r="L60" i="56"/>
  <c r="K60" i="56"/>
  <c r="J60" i="56"/>
  <c r="I60" i="56"/>
  <c r="H60" i="56"/>
  <c r="G60" i="56"/>
  <c r="F60" i="56"/>
  <c r="E60" i="56"/>
  <c r="D60" i="56"/>
  <c r="C60" i="56"/>
  <c r="B60" i="56"/>
  <c r="A60" i="56"/>
  <c r="R59" i="56"/>
  <c r="Q59" i="56"/>
  <c r="P59" i="56"/>
  <c r="O59" i="56"/>
  <c r="N59" i="56"/>
  <c r="M59" i="56"/>
  <c r="L59" i="56"/>
  <c r="K59" i="56"/>
  <c r="J59" i="56"/>
  <c r="I59" i="56"/>
  <c r="H59" i="56"/>
  <c r="G59" i="56"/>
  <c r="F59" i="56"/>
  <c r="E59" i="56"/>
  <c r="D59" i="56"/>
  <c r="C59" i="56"/>
  <c r="B59" i="56"/>
  <c r="A59" i="56"/>
  <c r="R58" i="56"/>
  <c r="Q58" i="56"/>
  <c r="P58" i="56"/>
  <c r="O58" i="56"/>
  <c r="N58" i="56"/>
  <c r="M58" i="56"/>
  <c r="L58" i="56"/>
  <c r="K58" i="56"/>
  <c r="J58" i="56"/>
  <c r="I58" i="56"/>
  <c r="H58" i="56"/>
  <c r="G58" i="56"/>
  <c r="F58" i="56"/>
  <c r="E58" i="56"/>
  <c r="D58" i="56"/>
  <c r="C58" i="56"/>
  <c r="B58" i="56"/>
  <c r="A58" i="56"/>
  <c r="R57" i="56"/>
  <c r="Q57" i="56"/>
  <c r="P57" i="56"/>
  <c r="O57" i="56"/>
  <c r="N57" i="56"/>
  <c r="M57" i="56"/>
  <c r="L57" i="56"/>
  <c r="K57" i="56"/>
  <c r="J57" i="56"/>
  <c r="I57" i="56"/>
  <c r="H57" i="56"/>
  <c r="G57" i="56"/>
  <c r="F57" i="56"/>
  <c r="E57" i="56"/>
  <c r="D57" i="56"/>
  <c r="C57" i="56"/>
  <c r="B57" i="56"/>
  <c r="A57" i="56"/>
  <c r="R56" i="56"/>
  <c r="Q56" i="56"/>
  <c r="P56" i="56"/>
  <c r="O56" i="56"/>
  <c r="N56" i="56"/>
  <c r="M56" i="56"/>
  <c r="L56" i="56"/>
  <c r="K56" i="56"/>
  <c r="J56" i="56"/>
  <c r="I56" i="56"/>
  <c r="H56" i="56"/>
  <c r="G56" i="56"/>
  <c r="F56" i="56"/>
  <c r="E56" i="56"/>
  <c r="D56" i="56"/>
  <c r="C56" i="56"/>
  <c r="B56" i="56"/>
  <c r="A56" i="56"/>
  <c r="R55" i="56"/>
  <c r="Q55" i="56"/>
  <c r="P55" i="56"/>
  <c r="O55" i="56"/>
  <c r="N55" i="56"/>
  <c r="M55" i="56"/>
  <c r="L55" i="56"/>
  <c r="K55" i="56"/>
  <c r="J55" i="56"/>
  <c r="I55" i="56"/>
  <c r="H55" i="56"/>
  <c r="G55" i="56"/>
  <c r="F55" i="56"/>
  <c r="E55" i="56"/>
  <c r="D55" i="56"/>
  <c r="C55" i="56"/>
  <c r="B55" i="56"/>
  <c r="A55" i="56"/>
  <c r="R54" i="56"/>
  <c r="Q54" i="56"/>
  <c r="P54" i="56"/>
  <c r="O54" i="56"/>
  <c r="N54" i="56"/>
  <c r="M54" i="56"/>
  <c r="L54" i="56"/>
  <c r="K54" i="56"/>
  <c r="J54" i="56"/>
  <c r="I54" i="56"/>
  <c r="H54" i="56"/>
  <c r="G54" i="56"/>
  <c r="F54" i="56"/>
  <c r="E54" i="56"/>
  <c r="D54" i="56"/>
  <c r="C54" i="56"/>
  <c r="B54" i="56"/>
  <c r="A54" i="56"/>
  <c r="R53" i="56"/>
  <c r="Q53" i="56"/>
  <c r="P53" i="56"/>
  <c r="O53" i="56"/>
  <c r="N53" i="56"/>
  <c r="M53" i="56"/>
  <c r="L53" i="56"/>
  <c r="K53" i="56"/>
  <c r="J53" i="56"/>
  <c r="I53" i="56"/>
  <c r="H53" i="56"/>
  <c r="G53" i="56"/>
  <c r="F53" i="56"/>
  <c r="E53" i="56"/>
  <c r="D53" i="56"/>
  <c r="C53" i="56"/>
  <c r="B53" i="56"/>
  <c r="A53" i="56"/>
  <c r="R52" i="56"/>
  <c r="Q52" i="56"/>
  <c r="P52" i="56"/>
  <c r="O52" i="56"/>
  <c r="N52" i="56"/>
  <c r="M52" i="56"/>
  <c r="L52" i="56"/>
  <c r="K52" i="56"/>
  <c r="J52" i="56"/>
  <c r="I52" i="56"/>
  <c r="H52" i="56"/>
  <c r="G52" i="56"/>
  <c r="F52" i="56"/>
  <c r="E52" i="56"/>
  <c r="D52" i="56"/>
  <c r="C52" i="56"/>
  <c r="B52" i="56"/>
  <c r="A52" i="56"/>
  <c r="R51" i="56"/>
  <c r="Q51" i="56"/>
  <c r="P51" i="56"/>
  <c r="O51" i="56"/>
  <c r="N51" i="56"/>
  <c r="M51" i="56"/>
  <c r="L51" i="56"/>
  <c r="K51" i="56"/>
  <c r="J51" i="56"/>
  <c r="I51" i="56"/>
  <c r="H51" i="56"/>
  <c r="G51" i="56"/>
  <c r="F51" i="56"/>
  <c r="E51" i="56"/>
  <c r="D51" i="56"/>
  <c r="C51" i="56"/>
  <c r="B51" i="56"/>
  <c r="A51" i="56"/>
  <c r="R50" i="56"/>
  <c r="Q50" i="56"/>
  <c r="P50" i="56"/>
  <c r="O50" i="56"/>
  <c r="N50" i="56"/>
  <c r="M50" i="56"/>
  <c r="L50" i="56"/>
  <c r="K50" i="56"/>
  <c r="J50" i="56"/>
  <c r="I50" i="56"/>
  <c r="H50" i="56"/>
  <c r="G50" i="56"/>
  <c r="F50" i="56"/>
  <c r="E50" i="56"/>
  <c r="D50" i="56"/>
  <c r="C50" i="56"/>
  <c r="B50" i="56"/>
  <c r="A50" i="56"/>
  <c r="R49" i="56"/>
  <c r="Q49" i="56"/>
  <c r="P49" i="56"/>
  <c r="O49" i="56"/>
  <c r="N49" i="56"/>
  <c r="M49" i="56"/>
  <c r="L49" i="56"/>
  <c r="K49" i="56"/>
  <c r="J49" i="56"/>
  <c r="I49" i="56"/>
  <c r="H49" i="56"/>
  <c r="G49" i="56"/>
  <c r="F49" i="56"/>
  <c r="E49" i="56"/>
  <c r="D49" i="56"/>
  <c r="C49" i="56"/>
  <c r="B49" i="56"/>
  <c r="A49" i="56"/>
  <c r="R48" i="56"/>
  <c r="Q48" i="56"/>
  <c r="P48" i="56"/>
  <c r="O48" i="56"/>
  <c r="N48" i="56"/>
  <c r="M48" i="56"/>
  <c r="L48" i="56"/>
  <c r="K48" i="56"/>
  <c r="J48" i="56"/>
  <c r="I48" i="56"/>
  <c r="H48" i="56"/>
  <c r="G48" i="56"/>
  <c r="F48" i="56"/>
  <c r="E48" i="56"/>
  <c r="D48" i="56"/>
  <c r="C48" i="56"/>
  <c r="B48" i="56"/>
  <c r="A48" i="56"/>
  <c r="R47" i="56"/>
  <c r="Q47" i="56"/>
  <c r="P47" i="56"/>
  <c r="O47" i="56"/>
  <c r="N47" i="56"/>
  <c r="M47" i="56"/>
  <c r="L47" i="56"/>
  <c r="K47" i="56"/>
  <c r="J47" i="56"/>
  <c r="I47" i="56"/>
  <c r="H47" i="56"/>
  <c r="G47" i="56"/>
  <c r="F47" i="56"/>
  <c r="E47" i="56"/>
  <c r="D47" i="56"/>
  <c r="C47" i="56"/>
  <c r="B47" i="56"/>
  <c r="A47" i="56"/>
  <c r="R46" i="56"/>
  <c r="Q46" i="56"/>
  <c r="P46" i="56"/>
  <c r="O46" i="56"/>
  <c r="N46" i="56"/>
  <c r="M46" i="56"/>
  <c r="L46" i="56"/>
  <c r="K46" i="56"/>
  <c r="J46" i="56"/>
  <c r="I46" i="56"/>
  <c r="H46" i="56"/>
  <c r="G46" i="56"/>
  <c r="F46" i="56"/>
  <c r="E46" i="56"/>
  <c r="D46" i="56"/>
  <c r="C46" i="56"/>
  <c r="B46" i="56"/>
  <c r="A46" i="56"/>
  <c r="R45" i="56"/>
  <c r="Q45" i="56"/>
  <c r="P45" i="56"/>
  <c r="O45" i="56"/>
  <c r="N45" i="56"/>
  <c r="M45" i="56"/>
  <c r="L45" i="56"/>
  <c r="K45" i="56"/>
  <c r="J45" i="56"/>
  <c r="I45" i="56"/>
  <c r="H45" i="56"/>
  <c r="G45" i="56"/>
  <c r="F45" i="56"/>
  <c r="E45" i="56"/>
  <c r="D45" i="56"/>
  <c r="C45" i="56"/>
  <c r="B45" i="56"/>
  <c r="A45" i="56"/>
  <c r="R44" i="56"/>
  <c r="Q44" i="56"/>
  <c r="P44" i="56"/>
  <c r="O44" i="56"/>
  <c r="N44" i="56"/>
  <c r="M44" i="56"/>
  <c r="L44" i="56"/>
  <c r="K44" i="56"/>
  <c r="J44" i="56"/>
  <c r="I44" i="56"/>
  <c r="H44" i="56"/>
  <c r="G44" i="56"/>
  <c r="F44" i="56"/>
  <c r="E44" i="56"/>
  <c r="D44" i="56"/>
  <c r="C44" i="56"/>
  <c r="B44" i="56"/>
  <c r="A44" i="56"/>
  <c r="R43" i="56"/>
  <c r="Q43" i="56"/>
  <c r="P43" i="56"/>
  <c r="O43" i="56"/>
  <c r="N43" i="56"/>
  <c r="M43" i="56"/>
  <c r="L43" i="56"/>
  <c r="K43" i="56"/>
  <c r="J43" i="56"/>
  <c r="I43" i="56"/>
  <c r="H43" i="56"/>
  <c r="G43" i="56"/>
  <c r="F43" i="56"/>
  <c r="E43" i="56"/>
  <c r="D43" i="56"/>
  <c r="C43" i="56"/>
  <c r="B43" i="56"/>
  <c r="A43" i="56"/>
  <c r="R42" i="56"/>
  <c r="Q42" i="56"/>
  <c r="P42" i="56"/>
  <c r="O42" i="56"/>
  <c r="N42" i="56"/>
  <c r="M42" i="56"/>
  <c r="L42" i="56"/>
  <c r="K42" i="56"/>
  <c r="J42" i="56"/>
  <c r="I42" i="56"/>
  <c r="H42" i="56"/>
  <c r="G42" i="56"/>
  <c r="F42" i="56"/>
  <c r="E42" i="56"/>
  <c r="D42" i="56"/>
  <c r="C42" i="56"/>
  <c r="B42" i="56"/>
  <c r="A42" i="56"/>
  <c r="R41" i="56"/>
  <c r="Q41" i="56"/>
  <c r="P41" i="56"/>
  <c r="O41" i="56"/>
  <c r="N41" i="56"/>
  <c r="M41" i="56"/>
  <c r="L41" i="56"/>
  <c r="K41" i="56"/>
  <c r="J41" i="56"/>
  <c r="I41" i="56"/>
  <c r="H41" i="56"/>
  <c r="G41" i="56"/>
  <c r="F41" i="56"/>
  <c r="E41" i="56"/>
  <c r="D41" i="56"/>
  <c r="C41" i="56"/>
  <c r="B41" i="56"/>
  <c r="A41" i="56"/>
  <c r="R40" i="56"/>
  <c r="Q40" i="56"/>
  <c r="P40" i="56"/>
  <c r="O40" i="56"/>
  <c r="N40" i="56"/>
  <c r="M40" i="56"/>
  <c r="L40" i="56"/>
  <c r="K40" i="56"/>
  <c r="J40" i="56"/>
  <c r="I40" i="56"/>
  <c r="H40" i="56"/>
  <c r="G40" i="56"/>
  <c r="F40" i="56"/>
  <c r="E40" i="56"/>
  <c r="D40" i="56"/>
  <c r="C40" i="56"/>
  <c r="B40" i="56"/>
  <c r="A40" i="56"/>
  <c r="R39" i="56"/>
  <c r="Q39" i="56"/>
  <c r="P39" i="56"/>
  <c r="O39" i="56"/>
  <c r="N39" i="56"/>
  <c r="M39" i="56"/>
  <c r="L39" i="56"/>
  <c r="K39" i="56"/>
  <c r="J39" i="56"/>
  <c r="I39" i="56"/>
  <c r="H39" i="56"/>
  <c r="G39" i="56"/>
  <c r="F39" i="56"/>
  <c r="E39" i="56"/>
  <c r="D39" i="56"/>
  <c r="C39" i="56"/>
  <c r="B39" i="56"/>
  <c r="A39" i="56"/>
  <c r="R38" i="56"/>
  <c r="Q38" i="56"/>
  <c r="P38" i="56"/>
  <c r="O38" i="56"/>
  <c r="N38" i="56"/>
  <c r="M38" i="56"/>
  <c r="L38" i="56"/>
  <c r="K38" i="56"/>
  <c r="J38" i="56"/>
  <c r="I38" i="56"/>
  <c r="H38" i="56"/>
  <c r="G38" i="56"/>
  <c r="F38" i="56"/>
  <c r="E38" i="56"/>
  <c r="D38" i="56"/>
  <c r="C38" i="56"/>
  <c r="B38" i="56"/>
  <c r="A38" i="56"/>
  <c r="R37" i="56"/>
  <c r="Q37" i="56"/>
  <c r="P37" i="56"/>
  <c r="O37" i="56"/>
  <c r="N37" i="56"/>
  <c r="M37" i="56"/>
  <c r="L37" i="56"/>
  <c r="K37" i="56"/>
  <c r="J37" i="56"/>
  <c r="I37" i="56"/>
  <c r="H37" i="56"/>
  <c r="G37" i="56"/>
  <c r="F37" i="56"/>
  <c r="E37" i="56"/>
  <c r="D37" i="56"/>
  <c r="C37" i="56"/>
  <c r="B37" i="56"/>
  <c r="A37" i="56"/>
  <c r="R36" i="56"/>
  <c r="Q36" i="56"/>
  <c r="P36" i="56"/>
  <c r="O36" i="56"/>
  <c r="N36" i="56"/>
  <c r="M36" i="56"/>
  <c r="L36" i="56"/>
  <c r="K36" i="56"/>
  <c r="J36" i="56"/>
  <c r="I36" i="56"/>
  <c r="H36" i="56"/>
  <c r="G36" i="56"/>
  <c r="F36" i="56"/>
  <c r="E36" i="56"/>
  <c r="D36" i="56"/>
  <c r="C36" i="56"/>
  <c r="B36" i="56"/>
  <c r="A36" i="56"/>
  <c r="R35" i="56"/>
  <c r="Q35" i="56"/>
  <c r="P35" i="56"/>
  <c r="O35" i="56"/>
  <c r="N35" i="56"/>
  <c r="M35" i="56"/>
  <c r="L35" i="56"/>
  <c r="K35" i="56"/>
  <c r="J35" i="56"/>
  <c r="I35" i="56"/>
  <c r="H35" i="56"/>
  <c r="G35" i="56"/>
  <c r="F35" i="56"/>
  <c r="E35" i="56"/>
  <c r="D35" i="56"/>
  <c r="C35" i="56"/>
  <c r="B35" i="56"/>
  <c r="A35" i="56"/>
  <c r="R34" i="56"/>
  <c r="Q34" i="56"/>
  <c r="P34" i="56"/>
  <c r="O34" i="56"/>
  <c r="N34" i="56"/>
  <c r="M34" i="56"/>
  <c r="L34" i="56"/>
  <c r="K34" i="56"/>
  <c r="J34" i="56"/>
  <c r="I34" i="56"/>
  <c r="H34" i="56"/>
  <c r="G34" i="56"/>
  <c r="F34" i="56"/>
  <c r="E34" i="56"/>
  <c r="D34" i="56"/>
  <c r="C34" i="56"/>
  <c r="B34" i="56"/>
  <c r="A34" i="56"/>
  <c r="R33" i="56"/>
  <c r="Q33" i="56"/>
  <c r="P33" i="56"/>
  <c r="O33" i="56"/>
  <c r="N33" i="56"/>
  <c r="M33" i="56"/>
  <c r="L33" i="56"/>
  <c r="K33" i="56"/>
  <c r="J33" i="56"/>
  <c r="I33" i="56"/>
  <c r="H33" i="56"/>
  <c r="G33" i="56"/>
  <c r="F33" i="56"/>
  <c r="E33" i="56"/>
  <c r="D33" i="56"/>
  <c r="C33" i="56"/>
  <c r="B33" i="56"/>
  <c r="A33" i="56"/>
  <c r="R32" i="56"/>
  <c r="Q32" i="56"/>
  <c r="P32" i="56"/>
  <c r="O32" i="56"/>
  <c r="N32" i="56"/>
  <c r="M32" i="56"/>
  <c r="L32" i="56"/>
  <c r="K32" i="56"/>
  <c r="J32" i="56"/>
  <c r="I32" i="56"/>
  <c r="H32" i="56"/>
  <c r="G32" i="56"/>
  <c r="F32" i="56"/>
  <c r="E32" i="56"/>
  <c r="D32" i="56"/>
  <c r="C32" i="56"/>
  <c r="B32" i="56"/>
  <c r="A32" i="56"/>
  <c r="R31" i="56"/>
  <c r="Q31" i="56"/>
  <c r="P31" i="56"/>
  <c r="O31" i="56"/>
  <c r="N31" i="56"/>
  <c r="M31" i="56"/>
  <c r="L31" i="56"/>
  <c r="K31" i="56"/>
  <c r="J31" i="56"/>
  <c r="I31" i="56"/>
  <c r="H31" i="56"/>
  <c r="G31" i="56"/>
  <c r="F31" i="56"/>
  <c r="E31" i="56"/>
  <c r="D31" i="56"/>
  <c r="C31" i="56"/>
  <c r="B31" i="56"/>
  <c r="A31" i="56"/>
  <c r="R30" i="56"/>
  <c r="Q30" i="56"/>
  <c r="P30" i="56"/>
  <c r="O30" i="56"/>
  <c r="N30" i="56"/>
  <c r="M30" i="56"/>
  <c r="L30" i="56"/>
  <c r="K30" i="56"/>
  <c r="J30" i="56"/>
  <c r="I30" i="56"/>
  <c r="H30" i="56"/>
  <c r="G30" i="56"/>
  <c r="F30" i="56"/>
  <c r="E30" i="56"/>
  <c r="D30" i="56"/>
  <c r="C30" i="56"/>
  <c r="B30" i="56"/>
  <c r="A30" i="56"/>
  <c r="R29" i="56"/>
  <c r="Q29" i="56"/>
  <c r="P29" i="56"/>
  <c r="O29" i="56"/>
  <c r="N29" i="56"/>
  <c r="M29" i="56"/>
  <c r="L29" i="56"/>
  <c r="K29" i="56"/>
  <c r="J29" i="56"/>
  <c r="I29" i="56"/>
  <c r="H29" i="56"/>
  <c r="G29" i="56"/>
  <c r="F29" i="56"/>
  <c r="E29" i="56"/>
  <c r="D29" i="56"/>
  <c r="C29" i="56"/>
  <c r="B29" i="56"/>
  <c r="A29" i="56"/>
  <c r="R28" i="56"/>
  <c r="Q28" i="56"/>
  <c r="P28" i="56"/>
  <c r="O28" i="56"/>
  <c r="N28" i="56"/>
  <c r="M28" i="56"/>
  <c r="L28" i="56"/>
  <c r="K28" i="56"/>
  <c r="J28" i="56"/>
  <c r="I28" i="56"/>
  <c r="H28" i="56"/>
  <c r="G28" i="56"/>
  <c r="F28" i="56"/>
  <c r="E28" i="56"/>
  <c r="D28" i="56"/>
  <c r="C28" i="56"/>
  <c r="B28" i="56"/>
  <c r="A28" i="56"/>
  <c r="R27" i="56"/>
  <c r="Q27" i="56"/>
  <c r="P27" i="56"/>
  <c r="O27" i="56"/>
  <c r="N27" i="56"/>
  <c r="M27" i="56"/>
  <c r="L27" i="56"/>
  <c r="K27" i="56"/>
  <c r="J27" i="56"/>
  <c r="I27" i="56"/>
  <c r="H27" i="56"/>
  <c r="G27" i="56"/>
  <c r="F27" i="56"/>
  <c r="E27" i="56"/>
  <c r="D27" i="56"/>
  <c r="C27" i="56"/>
  <c r="B27" i="56"/>
  <c r="A27" i="56"/>
  <c r="R26" i="56"/>
  <c r="Q26" i="56"/>
  <c r="P26" i="56"/>
  <c r="O26" i="56"/>
  <c r="N26" i="56"/>
  <c r="M26" i="56"/>
  <c r="L26" i="56"/>
  <c r="K26" i="56"/>
  <c r="J26" i="56"/>
  <c r="I26" i="56"/>
  <c r="H26" i="56"/>
  <c r="G26" i="56"/>
  <c r="F26" i="56"/>
  <c r="E26" i="56"/>
  <c r="D26" i="56"/>
  <c r="C26" i="56"/>
  <c r="B26" i="56"/>
  <c r="A26" i="56"/>
  <c r="R25" i="56"/>
  <c r="Q25" i="56"/>
  <c r="P25" i="56"/>
  <c r="O25" i="56"/>
  <c r="N25" i="56"/>
  <c r="M25" i="56"/>
  <c r="L25" i="56"/>
  <c r="K25" i="56"/>
  <c r="J25" i="56"/>
  <c r="I25" i="56"/>
  <c r="H25" i="56"/>
  <c r="G25" i="56"/>
  <c r="F25" i="56"/>
  <c r="E25" i="56"/>
  <c r="D25" i="56"/>
  <c r="C25" i="56"/>
  <c r="B25" i="56"/>
  <c r="A25" i="56"/>
  <c r="R24" i="56"/>
  <c r="Q24" i="56"/>
  <c r="P24" i="56"/>
  <c r="O24" i="56"/>
  <c r="N24" i="56"/>
  <c r="M24" i="56"/>
  <c r="L24" i="56"/>
  <c r="K24" i="56"/>
  <c r="J24" i="56"/>
  <c r="I24" i="56"/>
  <c r="H24" i="56"/>
  <c r="G24" i="56"/>
  <c r="F24" i="56"/>
  <c r="E24" i="56"/>
  <c r="D24" i="56"/>
  <c r="C24" i="56"/>
  <c r="B24" i="56"/>
  <c r="A24" i="56"/>
  <c r="R23" i="56"/>
  <c r="Q23" i="56"/>
  <c r="P23" i="56"/>
  <c r="O23" i="56"/>
  <c r="N23" i="56"/>
  <c r="M23" i="56"/>
  <c r="L23" i="56"/>
  <c r="K23" i="56"/>
  <c r="J23" i="56"/>
  <c r="I23" i="56"/>
  <c r="H23" i="56"/>
  <c r="G23" i="56"/>
  <c r="F23" i="56"/>
  <c r="E23" i="56"/>
  <c r="D23" i="56"/>
  <c r="C23" i="56"/>
  <c r="B23" i="56"/>
  <c r="A23" i="56"/>
  <c r="R22" i="56"/>
  <c r="Q22" i="56"/>
  <c r="P22" i="56"/>
  <c r="O22" i="56"/>
  <c r="N22" i="56"/>
  <c r="M22" i="56"/>
  <c r="L22" i="56"/>
  <c r="K22" i="56"/>
  <c r="J22" i="56"/>
  <c r="I22" i="56"/>
  <c r="H22" i="56"/>
  <c r="G22" i="56"/>
  <c r="F22" i="56"/>
  <c r="E22" i="56"/>
  <c r="D22" i="56"/>
  <c r="C22" i="56"/>
  <c r="B22" i="56"/>
  <c r="A22" i="56"/>
  <c r="R21" i="56"/>
  <c r="Q21" i="56"/>
  <c r="P21" i="56"/>
  <c r="O21" i="56"/>
  <c r="N21" i="56"/>
  <c r="M21" i="56"/>
  <c r="L21" i="56"/>
  <c r="K21" i="56"/>
  <c r="J21" i="56"/>
  <c r="I21" i="56"/>
  <c r="H21" i="56"/>
  <c r="G21" i="56"/>
  <c r="F21" i="56"/>
  <c r="E21" i="56"/>
  <c r="D21" i="56"/>
  <c r="C21" i="56"/>
  <c r="B21" i="56"/>
  <c r="A21" i="56"/>
  <c r="R20" i="56"/>
  <c r="Q20" i="56"/>
  <c r="P20" i="56"/>
  <c r="O20" i="56"/>
  <c r="N20" i="56"/>
  <c r="M20" i="56"/>
  <c r="L20" i="56"/>
  <c r="K20" i="56"/>
  <c r="J20" i="56"/>
  <c r="I20" i="56"/>
  <c r="H20" i="56"/>
  <c r="G20" i="56"/>
  <c r="F20" i="56"/>
  <c r="E20" i="56"/>
  <c r="D20" i="56"/>
  <c r="C20" i="56"/>
  <c r="B20" i="56"/>
  <c r="A20" i="56"/>
  <c r="R19" i="56"/>
  <c r="Q19" i="56"/>
  <c r="P19" i="56"/>
  <c r="O19" i="56"/>
  <c r="N19" i="56"/>
  <c r="M19" i="56"/>
  <c r="L19" i="56"/>
  <c r="K19" i="56"/>
  <c r="J19" i="56"/>
  <c r="I19" i="56"/>
  <c r="H19" i="56"/>
  <c r="G19" i="56"/>
  <c r="F19" i="56"/>
  <c r="E19" i="56"/>
  <c r="D19" i="56"/>
  <c r="C19" i="56"/>
  <c r="B19" i="56"/>
  <c r="A19" i="56"/>
  <c r="R18" i="56"/>
  <c r="Q18" i="56"/>
  <c r="P18" i="56"/>
  <c r="O18" i="56"/>
  <c r="N18" i="56"/>
  <c r="M18" i="56"/>
  <c r="L18" i="56"/>
  <c r="K18" i="56"/>
  <c r="J18" i="56"/>
  <c r="I18" i="56"/>
  <c r="H18" i="56"/>
  <c r="G18" i="56"/>
  <c r="F18" i="56"/>
  <c r="E18" i="56"/>
  <c r="D18" i="56"/>
  <c r="C18" i="56"/>
  <c r="B18" i="56"/>
  <c r="A18" i="56"/>
  <c r="R17" i="56"/>
  <c r="Q17" i="56"/>
  <c r="P17" i="56"/>
  <c r="O17" i="56"/>
  <c r="N17" i="56"/>
  <c r="M17" i="56"/>
  <c r="L17" i="56"/>
  <c r="K17" i="56"/>
  <c r="J17" i="56"/>
  <c r="I17" i="56"/>
  <c r="H17" i="56"/>
  <c r="G17" i="56"/>
  <c r="F17" i="56"/>
  <c r="E17" i="56"/>
  <c r="D17" i="56"/>
  <c r="C17" i="56"/>
  <c r="B17" i="56"/>
  <c r="A17" i="56"/>
  <c r="R16" i="56"/>
  <c r="Q16" i="56"/>
  <c r="P16" i="56"/>
  <c r="O16" i="56"/>
  <c r="N16" i="56"/>
  <c r="M16" i="56"/>
  <c r="L16" i="56"/>
  <c r="K16" i="56"/>
  <c r="J16" i="56"/>
  <c r="I16" i="56"/>
  <c r="H16" i="56"/>
  <c r="G16" i="56"/>
  <c r="F16" i="56"/>
  <c r="E16" i="56"/>
  <c r="D16" i="56"/>
  <c r="C16" i="56"/>
  <c r="B16" i="56"/>
  <c r="A16" i="56"/>
  <c r="R15" i="56"/>
  <c r="Q15" i="56"/>
  <c r="P15" i="56"/>
  <c r="O15" i="56"/>
  <c r="N15" i="56"/>
  <c r="M15" i="56"/>
  <c r="L15" i="56"/>
  <c r="K15" i="56"/>
  <c r="J15" i="56"/>
  <c r="I15" i="56"/>
  <c r="H15" i="56"/>
  <c r="G15" i="56"/>
  <c r="F15" i="56"/>
  <c r="E15" i="56"/>
  <c r="D15" i="56"/>
  <c r="C15" i="56"/>
  <c r="B15" i="56"/>
  <c r="A15" i="56"/>
  <c r="R14" i="56"/>
  <c r="Q14" i="56"/>
  <c r="P14" i="56"/>
  <c r="O14" i="56"/>
  <c r="N14" i="56"/>
  <c r="M14" i="56"/>
  <c r="L14" i="56"/>
  <c r="K14" i="56"/>
  <c r="J14" i="56"/>
  <c r="I14" i="56"/>
  <c r="H14" i="56"/>
  <c r="G14" i="56"/>
  <c r="F14" i="56"/>
  <c r="E14" i="56"/>
  <c r="D14" i="56"/>
  <c r="C14" i="56"/>
  <c r="B14" i="56"/>
  <c r="A14" i="56"/>
  <c r="R13" i="56"/>
  <c r="Q13" i="56"/>
  <c r="P13" i="56"/>
  <c r="O13" i="56"/>
  <c r="N13" i="56"/>
  <c r="M13" i="56"/>
  <c r="L13" i="56"/>
  <c r="K13" i="56"/>
  <c r="J13" i="56"/>
  <c r="I13" i="56"/>
  <c r="H13" i="56"/>
  <c r="G13" i="56"/>
  <c r="F13" i="56"/>
  <c r="E13" i="56"/>
  <c r="D13" i="56"/>
  <c r="C13" i="56"/>
  <c r="B13" i="56"/>
  <c r="A13" i="56"/>
  <c r="R12" i="56"/>
  <c r="Q12" i="56"/>
  <c r="P12" i="56"/>
  <c r="O12" i="56"/>
  <c r="N12" i="56"/>
  <c r="M12" i="56"/>
  <c r="L12" i="56"/>
  <c r="K12" i="56"/>
  <c r="J12" i="56"/>
  <c r="I12" i="56"/>
  <c r="H12" i="56"/>
  <c r="G12" i="56"/>
  <c r="F12" i="56"/>
  <c r="E12" i="56"/>
  <c r="D12" i="56"/>
  <c r="C12" i="56"/>
  <c r="B12" i="56"/>
  <c r="A12" i="56"/>
  <c r="R11" i="56"/>
  <c r="Q11" i="56"/>
  <c r="P11" i="56"/>
  <c r="O11" i="56"/>
  <c r="N11" i="56"/>
  <c r="M11" i="56"/>
  <c r="L11" i="56"/>
  <c r="K11" i="56"/>
  <c r="J11" i="56"/>
  <c r="I11" i="56"/>
  <c r="H11" i="56"/>
  <c r="G11" i="56"/>
  <c r="F11" i="56"/>
  <c r="E11" i="56"/>
  <c r="D11" i="56"/>
  <c r="C11" i="56"/>
  <c r="B11" i="56"/>
  <c r="A11" i="56"/>
  <c r="R10" i="56"/>
  <c r="Q10" i="56"/>
  <c r="P10" i="56"/>
  <c r="O10" i="56"/>
  <c r="N10" i="56"/>
  <c r="M10" i="56"/>
  <c r="L10" i="56"/>
  <c r="K10" i="56"/>
  <c r="J10" i="56"/>
  <c r="I10" i="56"/>
  <c r="H10" i="56"/>
  <c r="G10" i="56"/>
  <c r="F10" i="56"/>
  <c r="E10" i="56"/>
  <c r="D10" i="56"/>
  <c r="C10" i="56"/>
  <c r="B10" i="56"/>
  <c r="A10" i="56"/>
  <c r="R9" i="56"/>
  <c r="Q9" i="56"/>
  <c r="P9" i="56"/>
  <c r="O9" i="56"/>
  <c r="N9" i="56"/>
  <c r="M9" i="56"/>
  <c r="L9" i="56"/>
  <c r="K9" i="56"/>
  <c r="J9" i="56"/>
  <c r="I9" i="56"/>
  <c r="H9" i="56"/>
  <c r="G9" i="56"/>
  <c r="F9" i="56"/>
  <c r="E9" i="56"/>
  <c r="D9" i="56"/>
  <c r="C9" i="56"/>
  <c r="B9" i="56"/>
  <c r="A9" i="56"/>
  <c r="R8" i="56"/>
  <c r="Q8" i="56"/>
  <c r="P8" i="56"/>
  <c r="O8" i="56"/>
  <c r="N8" i="56"/>
  <c r="M8" i="56"/>
  <c r="L8" i="56"/>
  <c r="K8" i="56"/>
  <c r="J8" i="56"/>
  <c r="I8" i="56"/>
  <c r="H8" i="56"/>
  <c r="G8" i="56"/>
  <c r="F8" i="56"/>
  <c r="E8" i="56"/>
  <c r="D8" i="56"/>
  <c r="C8" i="56"/>
  <c r="B8" i="56"/>
  <c r="A8" i="56"/>
  <c r="R7" i="56"/>
  <c r="Q7" i="56"/>
  <c r="P7" i="56"/>
  <c r="O7" i="56"/>
  <c r="N7" i="56"/>
  <c r="M7" i="56"/>
  <c r="L7" i="56"/>
  <c r="K7" i="56"/>
  <c r="J7" i="56"/>
  <c r="I7" i="56"/>
  <c r="H7" i="56"/>
  <c r="G7" i="56"/>
  <c r="F7" i="56"/>
  <c r="E7" i="56"/>
  <c r="D7" i="56"/>
  <c r="C7" i="56"/>
  <c r="B7" i="56"/>
  <c r="A7" i="56"/>
  <c r="R6" i="56"/>
  <c r="Q6" i="56"/>
  <c r="P6" i="56"/>
  <c r="O6" i="56"/>
  <c r="N6" i="56"/>
  <c r="M6" i="56"/>
  <c r="L6" i="56"/>
  <c r="K6" i="56"/>
  <c r="J6" i="56"/>
  <c r="I6" i="56"/>
  <c r="H6" i="56"/>
  <c r="G6" i="56"/>
  <c r="F6" i="56"/>
  <c r="E6" i="56"/>
  <c r="D6" i="56"/>
  <c r="C6" i="56"/>
  <c r="B6" i="56"/>
  <c r="A6" i="56"/>
  <c r="R5" i="56"/>
  <c r="Q5" i="56"/>
  <c r="P5" i="56"/>
  <c r="O5" i="56"/>
  <c r="N5" i="56"/>
  <c r="M5" i="56"/>
  <c r="L5" i="56"/>
  <c r="K5" i="56"/>
  <c r="J5" i="56"/>
  <c r="I5" i="56"/>
  <c r="H5" i="56"/>
  <c r="G5" i="56"/>
  <c r="F5" i="56"/>
  <c r="E5" i="56"/>
  <c r="D5" i="56"/>
  <c r="C5" i="56"/>
  <c r="B5" i="56"/>
  <c r="A5" i="56"/>
  <c r="A4" i="56"/>
  <c r="A22" i="23"/>
  <c r="A23" i="23"/>
  <c r="A24" i="23"/>
  <c r="A25" i="23"/>
  <c r="A26" i="23"/>
  <c r="A27" i="23"/>
  <c r="A28" i="23"/>
  <c r="A29" i="23"/>
  <c r="A30" i="23"/>
  <c r="A31" i="23"/>
  <c r="A32" i="23"/>
  <c r="A33" i="23"/>
  <c r="A34" i="23"/>
  <c r="A35" i="23"/>
  <c r="A36" i="23"/>
  <c r="A21" i="23"/>
  <c r="A70" i="23"/>
  <c r="A71" i="23"/>
  <c r="A72" i="23"/>
  <c r="A73" i="23"/>
  <c r="A74" i="23"/>
  <c r="A75" i="23"/>
  <c r="A76" i="23"/>
  <c r="A77" i="23"/>
  <c r="A78" i="23"/>
  <c r="A79" i="23"/>
  <c r="A80" i="23"/>
  <c r="A81" i="23"/>
  <c r="A82" i="23"/>
  <c r="A83" i="23"/>
  <c r="A84" i="23"/>
  <c r="A69" i="23"/>
  <c r="C89" i="23"/>
  <c r="D89" i="23"/>
  <c r="E89" i="23"/>
  <c r="F89" i="23"/>
  <c r="G89" i="23"/>
  <c r="H89" i="23"/>
  <c r="I89" i="23"/>
  <c r="J89" i="23"/>
  <c r="K89" i="23"/>
  <c r="L89" i="23"/>
  <c r="M89" i="23"/>
  <c r="N89" i="23"/>
  <c r="O89" i="23"/>
  <c r="P89" i="23"/>
  <c r="Q89" i="23"/>
  <c r="R89" i="23"/>
  <c r="S89" i="23"/>
  <c r="T89" i="23"/>
  <c r="U89" i="23"/>
  <c r="V89" i="23"/>
  <c r="W89" i="23"/>
  <c r="X89" i="23"/>
  <c r="Y89" i="23"/>
  <c r="Z89" i="23"/>
  <c r="AA89" i="23"/>
  <c r="AB89" i="23"/>
  <c r="AC89" i="23"/>
  <c r="AD89" i="23"/>
  <c r="AE89" i="23"/>
  <c r="AF89" i="23"/>
  <c r="AG89" i="23"/>
  <c r="AH89" i="23"/>
  <c r="AI89" i="23"/>
  <c r="AJ89" i="23"/>
  <c r="AK89" i="23"/>
  <c r="AL89" i="23"/>
  <c r="AM89" i="23"/>
  <c r="AN89" i="23"/>
  <c r="AO89" i="23"/>
  <c r="AP89" i="23"/>
  <c r="AQ89" i="23"/>
  <c r="B89" i="23"/>
  <c r="AY74" i="49"/>
  <c r="AZ74" i="49" s="1"/>
  <c r="AI74" i="49"/>
  <c r="AJ74" i="49" s="1"/>
  <c r="S74" i="49"/>
  <c r="T74" i="49" s="1"/>
  <c r="U74" i="49" s="1"/>
  <c r="C74" i="49"/>
  <c r="D74" i="49" s="1"/>
  <c r="E74" i="49" s="1"/>
  <c r="F74" i="49" s="1"/>
  <c r="CD69" i="49"/>
  <c r="CC69" i="49"/>
  <c r="CB69" i="49"/>
  <c r="CA69" i="49"/>
  <c r="BZ69" i="49"/>
  <c r="BY69" i="49"/>
  <c r="BX69" i="49"/>
  <c r="BW69" i="49"/>
  <c r="BV69" i="49"/>
  <c r="BU69" i="49"/>
  <c r="BT69" i="49"/>
  <c r="BS69" i="49"/>
  <c r="BR69" i="49"/>
  <c r="BQ69" i="49"/>
  <c r="BP69" i="49"/>
  <c r="BO69" i="49"/>
  <c r="BN69" i="49"/>
  <c r="BM69" i="49"/>
  <c r="BL69" i="49"/>
  <c r="BK69" i="49"/>
  <c r="BJ69" i="49"/>
  <c r="BI69" i="49"/>
  <c r="BH69" i="49"/>
  <c r="BG69" i="49"/>
  <c r="BF69" i="49"/>
  <c r="BE69" i="49"/>
  <c r="BD69" i="49"/>
  <c r="BC69" i="49"/>
  <c r="BB69" i="49"/>
  <c r="BA69" i="49"/>
  <c r="AZ69" i="49"/>
  <c r="AY69" i="49"/>
  <c r="AX69" i="49"/>
  <c r="AW69" i="49"/>
  <c r="AV69" i="49"/>
  <c r="AU69" i="49"/>
  <c r="AT69" i="49"/>
  <c r="AS69" i="49"/>
  <c r="AR69" i="49"/>
  <c r="AQ69" i="49"/>
  <c r="AP69" i="49"/>
  <c r="AO69" i="49"/>
  <c r="AN69" i="49"/>
  <c r="AM69" i="49"/>
  <c r="AL69" i="49"/>
  <c r="AK69" i="49"/>
  <c r="AJ69" i="49"/>
  <c r="AI69" i="49"/>
  <c r="AH69" i="49"/>
  <c r="AG69" i="49"/>
  <c r="AF69" i="49"/>
  <c r="AE69" i="49"/>
  <c r="AD69" i="49"/>
  <c r="AC69" i="49"/>
  <c r="AB69" i="49"/>
  <c r="AA69" i="49"/>
  <c r="Z69" i="49"/>
  <c r="Y69" i="49"/>
  <c r="X69" i="49"/>
  <c r="W69" i="49"/>
  <c r="V69" i="49"/>
  <c r="U69" i="49"/>
  <c r="T69" i="49"/>
  <c r="S69" i="49"/>
  <c r="R69" i="49"/>
  <c r="Q69" i="49"/>
  <c r="P69" i="49"/>
  <c r="O69" i="49"/>
  <c r="N69" i="49"/>
  <c r="M69" i="49"/>
  <c r="L69" i="49"/>
  <c r="K69" i="49"/>
  <c r="J69" i="49"/>
  <c r="I69" i="49"/>
  <c r="H69" i="49"/>
  <c r="G69" i="49"/>
  <c r="F69" i="49"/>
  <c r="E69" i="49"/>
  <c r="D69" i="49"/>
  <c r="C69" i="49"/>
  <c r="B69" i="49"/>
  <c r="A69" i="49" s="1"/>
  <c r="CD68" i="49"/>
  <c r="CC68" i="49"/>
  <c r="CB68" i="49"/>
  <c r="CA68" i="49"/>
  <c r="BZ68" i="49"/>
  <c r="BY68" i="49"/>
  <c r="BX68" i="49"/>
  <c r="BW68" i="49"/>
  <c r="BV68" i="49"/>
  <c r="BU68" i="49"/>
  <c r="BT68" i="49"/>
  <c r="BS68" i="49"/>
  <c r="BR68" i="49"/>
  <c r="BQ68" i="49"/>
  <c r="BP68" i="49"/>
  <c r="BO68" i="49"/>
  <c r="BN68" i="49"/>
  <c r="BM68" i="49"/>
  <c r="BL68" i="49"/>
  <c r="BK68" i="49"/>
  <c r="BJ68" i="49"/>
  <c r="BI68" i="49"/>
  <c r="BH68" i="49"/>
  <c r="BG68" i="49"/>
  <c r="BF68" i="49"/>
  <c r="BE68" i="49"/>
  <c r="BD68" i="49"/>
  <c r="BC68" i="49"/>
  <c r="BB68" i="49"/>
  <c r="BA68" i="49"/>
  <c r="AZ68" i="49"/>
  <c r="AY68" i="49"/>
  <c r="AX68" i="49"/>
  <c r="AW68" i="49"/>
  <c r="AV68" i="49"/>
  <c r="AU68" i="49"/>
  <c r="AT68" i="49"/>
  <c r="AS68" i="49"/>
  <c r="AR68" i="49"/>
  <c r="AQ68" i="49"/>
  <c r="AP68" i="49"/>
  <c r="AO68" i="49"/>
  <c r="AN68" i="49"/>
  <c r="AM68" i="49"/>
  <c r="AL68" i="49"/>
  <c r="AK68" i="49"/>
  <c r="AJ68" i="49"/>
  <c r="AI68" i="49"/>
  <c r="AH68" i="49"/>
  <c r="AG68" i="49"/>
  <c r="AF68" i="49"/>
  <c r="AE68" i="49"/>
  <c r="AD68" i="49"/>
  <c r="AC68" i="49"/>
  <c r="AB68" i="49"/>
  <c r="AA68" i="49"/>
  <c r="Z68" i="49"/>
  <c r="Y68" i="49"/>
  <c r="X68" i="49"/>
  <c r="W68" i="49"/>
  <c r="V68" i="49"/>
  <c r="U68" i="49"/>
  <c r="T68" i="49"/>
  <c r="S68" i="49"/>
  <c r="R68" i="49"/>
  <c r="Q68" i="49"/>
  <c r="P68" i="49"/>
  <c r="O68" i="49"/>
  <c r="N68" i="49"/>
  <c r="M68" i="49"/>
  <c r="L68" i="49"/>
  <c r="K68" i="49"/>
  <c r="J68" i="49"/>
  <c r="I68" i="49"/>
  <c r="H68" i="49"/>
  <c r="G68" i="49"/>
  <c r="F68" i="49"/>
  <c r="E68" i="49"/>
  <c r="D68" i="49"/>
  <c r="C68" i="49"/>
  <c r="B68" i="49"/>
  <c r="A68" i="49" s="1"/>
  <c r="CD67" i="49"/>
  <c r="CC67" i="49"/>
  <c r="CB67" i="49"/>
  <c r="CA67" i="49"/>
  <c r="BZ67" i="49"/>
  <c r="BY67" i="49"/>
  <c r="BX67" i="49"/>
  <c r="BW67" i="49"/>
  <c r="BV67" i="49"/>
  <c r="BU67" i="49"/>
  <c r="BT67" i="49"/>
  <c r="BS67" i="49"/>
  <c r="BR67" i="49"/>
  <c r="BQ67" i="49"/>
  <c r="BP67" i="49"/>
  <c r="BO67" i="49"/>
  <c r="BN67" i="49"/>
  <c r="BM67" i="49"/>
  <c r="BL67" i="49"/>
  <c r="BK67" i="49"/>
  <c r="BJ67" i="49"/>
  <c r="BI67" i="49"/>
  <c r="BH67" i="49"/>
  <c r="BG67" i="49"/>
  <c r="BF67" i="49"/>
  <c r="BE67" i="49"/>
  <c r="BD67" i="49"/>
  <c r="BC67" i="49"/>
  <c r="BB67" i="49"/>
  <c r="BA67" i="49"/>
  <c r="AZ67" i="49"/>
  <c r="AY67" i="49"/>
  <c r="AX67" i="49"/>
  <c r="AW67" i="49"/>
  <c r="AV67" i="49"/>
  <c r="AU67" i="49"/>
  <c r="AT67" i="49"/>
  <c r="AS67" i="49"/>
  <c r="AR67" i="49"/>
  <c r="AQ67" i="49"/>
  <c r="AP67" i="49"/>
  <c r="AO67" i="49"/>
  <c r="AN67" i="49"/>
  <c r="AM67" i="49"/>
  <c r="AL67" i="49"/>
  <c r="AK67" i="49"/>
  <c r="AJ67" i="49"/>
  <c r="AI67" i="49"/>
  <c r="AH67" i="49"/>
  <c r="AG67" i="49"/>
  <c r="AF67" i="49"/>
  <c r="AE67" i="49"/>
  <c r="AD67" i="49"/>
  <c r="AC67" i="49"/>
  <c r="AB67" i="49"/>
  <c r="AA67" i="49"/>
  <c r="Z67" i="49"/>
  <c r="Y67" i="49"/>
  <c r="X67" i="49"/>
  <c r="W67" i="49"/>
  <c r="V67" i="49"/>
  <c r="U67" i="49"/>
  <c r="T67" i="49"/>
  <c r="S67" i="49"/>
  <c r="R67" i="49"/>
  <c r="Q67" i="49"/>
  <c r="P67" i="49"/>
  <c r="O67" i="49"/>
  <c r="N67" i="49"/>
  <c r="M67" i="49"/>
  <c r="L67" i="49"/>
  <c r="K67" i="49"/>
  <c r="J67" i="49"/>
  <c r="I67" i="49"/>
  <c r="H67" i="49"/>
  <c r="G67" i="49"/>
  <c r="F67" i="49"/>
  <c r="E67" i="49"/>
  <c r="D67" i="49"/>
  <c r="C67" i="49"/>
  <c r="B67" i="49"/>
  <c r="A67" i="49" s="1"/>
  <c r="CD66" i="49"/>
  <c r="CC66" i="49"/>
  <c r="CB66" i="49"/>
  <c r="CA66" i="49"/>
  <c r="BZ66" i="49"/>
  <c r="BY66" i="49"/>
  <c r="BX66" i="49"/>
  <c r="BW66" i="49"/>
  <c r="BV66" i="49"/>
  <c r="BU66" i="49"/>
  <c r="BT66" i="49"/>
  <c r="BS66" i="49"/>
  <c r="BR66" i="49"/>
  <c r="BQ66" i="49"/>
  <c r="BP66" i="49"/>
  <c r="BO66" i="49"/>
  <c r="BN66" i="49"/>
  <c r="BM66" i="49"/>
  <c r="BL66" i="49"/>
  <c r="BK66" i="49"/>
  <c r="BJ66" i="49"/>
  <c r="BI66" i="49"/>
  <c r="BH66" i="49"/>
  <c r="BG66" i="49"/>
  <c r="BF66" i="49"/>
  <c r="BE66" i="49"/>
  <c r="BD66" i="49"/>
  <c r="BC66" i="49"/>
  <c r="BB66" i="49"/>
  <c r="BA66" i="49"/>
  <c r="AZ66" i="49"/>
  <c r="AY66" i="49"/>
  <c r="AX66" i="49"/>
  <c r="AW66" i="49"/>
  <c r="AV66" i="49"/>
  <c r="AU66" i="49"/>
  <c r="AT66" i="49"/>
  <c r="AS66" i="49"/>
  <c r="AR66" i="49"/>
  <c r="AQ66" i="49"/>
  <c r="AP66" i="49"/>
  <c r="AO66" i="49"/>
  <c r="AN66" i="49"/>
  <c r="AM66" i="49"/>
  <c r="AL66" i="49"/>
  <c r="AK66" i="49"/>
  <c r="AJ66" i="49"/>
  <c r="AI66" i="49"/>
  <c r="AH66" i="49"/>
  <c r="AG66" i="49"/>
  <c r="AF66" i="49"/>
  <c r="AE66" i="49"/>
  <c r="AD66" i="49"/>
  <c r="AC66" i="49"/>
  <c r="AB66" i="49"/>
  <c r="AA66" i="49"/>
  <c r="Z66" i="49"/>
  <c r="Y66" i="49"/>
  <c r="X66" i="49"/>
  <c r="W66" i="49"/>
  <c r="V66" i="49"/>
  <c r="U66" i="49"/>
  <c r="T66" i="49"/>
  <c r="S66" i="49"/>
  <c r="R66" i="49"/>
  <c r="Q66" i="49"/>
  <c r="P66" i="49"/>
  <c r="O66" i="49"/>
  <c r="N66" i="49"/>
  <c r="M66" i="49"/>
  <c r="L66" i="49"/>
  <c r="K66" i="49"/>
  <c r="J66" i="49"/>
  <c r="I66" i="49"/>
  <c r="H66" i="49"/>
  <c r="G66" i="49"/>
  <c r="F66" i="49"/>
  <c r="E66" i="49"/>
  <c r="D66" i="49"/>
  <c r="C66" i="49"/>
  <c r="B66" i="49"/>
  <c r="A66" i="49" s="1"/>
  <c r="CD65" i="49"/>
  <c r="CC65" i="49"/>
  <c r="CB65" i="49"/>
  <c r="CA65" i="49"/>
  <c r="BZ65" i="49"/>
  <c r="BY65" i="49"/>
  <c r="BX65" i="49"/>
  <c r="BW65" i="49"/>
  <c r="BV65" i="49"/>
  <c r="BU65" i="49"/>
  <c r="BT65" i="49"/>
  <c r="BS65" i="49"/>
  <c r="BR65" i="49"/>
  <c r="BQ65" i="49"/>
  <c r="BP65" i="49"/>
  <c r="BO65" i="49"/>
  <c r="BN65" i="49"/>
  <c r="BM65" i="49"/>
  <c r="BL65" i="49"/>
  <c r="BK65" i="49"/>
  <c r="BJ65" i="49"/>
  <c r="BI65" i="49"/>
  <c r="BH65" i="49"/>
  <c r="BG65" i="49"/>
  <c r="BF65" i="49"/>
  <c r="BE65" i="49"/>
  <c r="BD65" i="49"/>
  <c r="BC65" i="49"/>
  <c r="BB65" i="49"/>
  <c r="BA65" i="49"/>
  <c r="AZ65" i="49"/>
  <c r="AY65" i="49"/>
  <c r="AX65" i="49"/>
  <c r="AW65" i="49"/>
  <c r="AV65" i="49"/>
  <c r="AU65" i="49"/>
  <c r="AT65" i="49"/>
  <c r="AS65" i="49"/>
  <c r="AR65" i="49"/>
  <c r="AQ65" i="49"/>
  <c r="AP65" i="49"/>
  <c r="AO65" i="49"/>
  <c r="AN65" i="49"/>
  <c r="AM65" i="49"/>
  <c r="AL65" i="49"/>
  <c r="AK65" i="49"/>
  <c r="AJ65" i="49"/>
  <c r="AI65" i="49"/>
  <c r="AH65" i="49"/>
  <c r="AG65" i="49"/>
  <c r="AF65" i="49"/>
  <c r="AE65" i="49"/>
  <c r="AD65" i="49"/>
  <c r="AC65" i="49"/>
  <c r="AB65" i="49"/>
  <c r="AA65" i="49"/>
  <c r="Z65" i="49"/>
  <c r="Y65" i="49"/>
  <c r="X65" i="49"/>
  <c r="W65" i="49"/>
  <c r="V65" i="49"/>
  <c r="U65" i="49"/>
  <c r="T65" i="49"/>
  <c r="S65" i="49"/>
  <c r="R65" i="49"/>
  <c r="Q65" i="49"/>
  <c r="P65" i="49"/>
  <c r="O65" i="49"/>
  <c r="N65" i="49"/>
  <c r="M65" i="49"/>
  <c r="L65" i="49"/>
  <c r="K65" i="49"/>
  <c r="J65" i="49"/>
  <c r="I65" i="49"/>
  <c r="H65" i="49"/>
  <c r="G65" i="49"/>
  <c r="F65" i="49"/>
  <c r="E65" i="49"/>
  <c r="D65" i="49"/>
  <c r="C65" i="49"/>
  <c r="B65" i="49"/>
  <c r="A65" i="49" s="1"/>
  <c r="CD64" i="49"/>
  <c r="CC64" i="49"/>
  <c r="CB64" i="49"/>
  <c r="CA64" i="49"/>
  <c r="BZ64" i="49"/>
  <c r="BY64" i="49"/>
  <c r="BX64" i="49"/>
  <c r="BW64" i="49"/>
  <c r="BV64" i="49"/>
  <c r="BU64" i="49"/>
  <c r="BT64" i="49"/>
  <c r="BS64" i="49"/>
  <c r="BR64" i="49"/>
  <c r="BQ64" i="49"/>
  <c r="BP64" i="49"/>
  <c r="BO64" i="49"/>
  <c r="BN64" i="49"/>
  <c r="BM64" i="49"/>
  <c r="BL64" i="49"/>
  <c r="BK64" i="49"/>
  <c r="BJ64" i="49"/>
  <c r="BI64" i="49"/>
  <c r="BH64" i="49"/>
  <c r="BG64" i="49"/>
  <c r="BF64" i="49"/>
  <c r="BE64" i="49"/>
  <c r="BD64" i="49"/>
  <c r="BC64" i="49"/>
  <c r="BB64" i="49"/>
  <c r="BA64" i="49"/>
  <c r="AZ64" i="49"/>
  <c r="AY64" i="49"/>
  <c r="AX64" i="49"/>
  <c r="AW64" i="49"/>
  <c r="AV64" i="49"/>
  <c r="AU64" i="49"/>
  <c r="AT64" i="49"/>
  <c r="AS64" i="49"/>
  <c r="AR64" i="49"/>
  <c r="AQ64" i="49"/>
  <c r="AP64" i="49"/>
  <c r="AO64" i="49"/>
  <c r="AN64" i="49"/>
  <c r="AM64" i="49"/>
  <c r="AL64" i="49"/>
  <c r="AK64" i="49"/>
  <c r="AJ64" i="49"/>
  <c r="AI64" i="49"/>
  <c r="AH64" i="49"/>
  <c r="AG64" i="49"/>
  <c r="AF64" i="49"/>
  <c r="AE64" i="49"/>
  <c r="AD64" i="49"/>
  <c r="AC64" i="49"/>
  <c r="AB64" i="49"/>
  <c r="AA64" i="49"/>
  <c r="Z64" i="49"/>
  <c r="Y64" i="49"/>
  <c r="X64" i="49"/>
  <c r="W64" i="49"/>
  <c r="V64" i="49"/>
  <c r="U64" i="49"/>
  <c r="T64" i="49"/>
  <c r="S64" i="49"/>
  <c r="R64" i="49"/>
  <c r="Q64" i="49"/>
  <c r="P64" i="49"/>
  <c r="O64" i="49"/>
  <c r="N64" i="49"/>
  <c r="M64" i="49"/>
  <c r="L64" i="49"/>
  <c r="K64" i="49"/>
  <c r="J64" i="49"/>
  <c r="I64" i="49"/>
  <c r="H64" i="49"/>
  <c r="G64" i="49"/>
  <c r="F64" i="49"/>
  <c r="E64" i="49"/>
  <c r="D64" i="49"/>
  <c r="C64" i="49"/>
  <c r="B64" i="49"/>
  <c r="A64" i="49" s="1"/>
  <c r="CD63" i="49"/>
  <c r="CC63" i="49"/>
  <c r="CB63" i="49"/>
  <c r="CA63" i="49"/>
  <c r="BZ63" i="49"/>
  <c r="BY63" i="49"/>
  <c r="BX63" i="49"/>
  <c r="BW63" i="49"/>
  <c r="BV63" i="49"/>
  <c r="BU63" i="49"/>
  <c r="BT63" i="49"/>
  <c r="BS63" i="49"/>
  <c r="BR63" i="49"/>
  <c r="BQ63" i="49"/>
  <c r="BP63" i="49"/>
  <c r="BO63" i="49"/>
  <c r="BN63" i="49"/>
  <c r="BM63" i="49"/>
  <c r="BL63" i="49"/>
  <c r="BK63" i="49"/>
  <c r="BJ63" i="49"/>
  <c r="BI63" i="49"/>
  <c r="BH63" i="49"/>
  <c r="BG63" i="49"/>
  <c r="BF63" i="49"/>
  <c r="BE63" i="49"/>
  <c r="BD63" i="49"/>
  <c r="BC63" i="49"/>
  <c r="BB63" i="49"/>
  <c r="BA63" i="49"/>
  <c r="AZ63" i="49"/>
  <c r="AY63" i="49"/>
  <c r="AX63" i="49"/>
  <c r="AW63" i="49"/>
  <c r="AV63" i="49"/>
  <c r="AU63" i="49"/>
  <c r="AT63" i="49"/>
  <c r="AS63" i="49"/>
  <c r="AR63" i="49"/>
  <c r="AQ63" i="49"/>
  <c r="AP63" i="49"/>
  <c r="AO63" i="49"/>
  <c r="AN63" i="49"/>
  <c r="AM63" i="49"/>
  <c r="AL63" i="49"/>
  <c r="AK63" i="49"/>
  <c r="AJ63" i="49"/>
  <c r="AI63" i="49"/>
  <c r="AH63" i="49"/>
  <c r="AG63" i="49"/>
  <c r="AF63" i="49"/>
  <c r="AE63" i="49"/>
  <c r="AD63" i="49"/>
  <c r="AC63" i="49"/>
  <c r="AB63" i="49"/>
  <c r="AA63" i="49"/>
  <c r="Z63" i="49"/>
  <c r="Y63" i="49"/>
  <c r="X63" i="49"/>
  <c r="W63" i="49"/>
  <c r="V63" i="49"/>
  <c r="U63" i="49"/>
  <c r="T63" i="49"/>
  <c r="S63" i="49"/>
  <c r="R63" i="49"/>
  <c r="Q63" i="49"/>
  <c r="P63" i="49"/>
  <c r="O63" i="49"/>
  <c r="N63" i="49"/>
  <c r="M63" i="49"/>
  <c r="L63" i="49"/>
  <c r="K63" i="49"/>
  <c r="J63" i="49"/>
  <c r="I63" i="49"/>
  <c r="H63" i="49"/>
  <c r="G63" i="49"/>
  <c r="F63" i="49"/>
  <c r="E63" i="49"/>
  <c r="D63" i="49"/>
  <c r="C63" i="49"/>
  <c r="B63" i="49"/>
  <c r="A63" i="49" s="1"/>
  <c r="CD62" i="49"/>
  <c r="CC62" i="49"/>
  <c r="CB62" i="49"/>
  <c r="CA62" i="49"/>
  <c r="BZ62" i="49"/>
  <c r="BY62" i="49"/>
  <c r="BX62" i="49"/>
  <c r="BW62" i="49"/>
  <c r="BV62" i="49"/>
  <c r="BU62" i="49"/>
  <c r="BT62" i="49"/>
  <c r="BS62" i="49"/>
  <c r="BR62" i="49"/>
  <c r="BQ62" i="49"/>
  <c r="BP62" i="49"/>
  <c r="BO62" i="49"/>
  <c r="BN62" i="49"/>
  <c r="BM62" i="49"/>
  <c r="BL62" i="49"/>
  <c r="BK62" i="49"/>
  <c r="BJ62" i="49"/>
  <c r="BI62" i="49"/>
  <c r="BH62" i="49"/>
  <c r="BG62" i="49"/>
  <c r="BF62" i="49"/>
  <c r="BE62" i="49"/>
  <c r="BD62" i="49"/>
  <c r="BC62" i="49"/>
  <c r="BB62" i="49"/>
  <c r="BA62" i="49"/>
  <c r="AZ62" i="49"/>
  <c r="AY62" i="4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W62" i="49"/>
  <c r="V62" i="49"/>
  <c r="U62" i="49"/>
  <c r="T62" i="49"/>
  <c r="S62" i="49"/>
  <c r="R62" i="49"/>
  <c r="Q62" i="49"/>
  <c r="P62" i="49"/>
  <c r="O62" i="49"/>
  <c r="N62" i="49"/>
  <c r="M62" i="49"/>
  <c r="L62" i="49"/>
  <c r="K62" i="49"/>
  <c r="J62" i="49"/>
  <c r="I62" i="49"/>
  <c r="H62" i="49"/>
  <c r="G62" i="49"/>
  <c r="F62" i="49"/>
  <c r="E62" i="49"/>
  <c r="D62" i="49"/>
  <c r="C62" i="49"/>
  <c r="B62" i="49"/>
  <c r="A62" i="49" s="1"/>
  <c r="CD61" i="49"/>
  <c r="CC61" i="49"/>
  <c r="CB61" i="49"/>
  <c r="CA61" i="49"/>
  <c r="BZ61" i="49"/>
  <c r="BY61" i="49"/>
  <c r="BX61" i="49"/>
  <c r="BW61" i="49"/>
  <c r="BV61" i="49"/>
  <c r="BU61" i="49"/>
  <c r="BT61" i="49"/>
  <c r="BS61" i="49"/>
  <c r="BR61" i="49"/>
  <c r="BQ61" i="49"/>
  <c r="BP61" i="49"/>
  <c r="BO61" i="49"/>
  <c r="BN61" i="49"/>
  <c r="BM61" i="49"/>
  <c r="BL61" i="49"/>
  <c r="BK61" i="49"/>
  <c r="BJ61" i="49"/>
  <c r="BI61" i="49"/>
  <c r="BH61" i="49"/>
  <c r="BG61" i="49"/>
  <c r="BF61" i="49"/>
  <c r="BE61" i="49"/>
  <c r="BD61" i="49"/>
  <c r="BC61" i="49"/>
  <c r="BB61" i="49"/>
  <c r="BA61" i="49"/>
  <c r="AZ61" i="49"/>
  <c r="AY61" i="49"/>
  <c r="AX61" i="49"/>
  <c r="AW61" i="49"/>
  <c r="AV61" i="49"/>
  <c r="AU61" i="49"/>
  <c r="AT61" i="49"/>
  <c r="AS61" i="49"/>
  <c r="AR61" i="49"/>
  <c r="AQ61" i="49"/>
  <c r="AP61" i="49"/>
  <c r="AO61" i="49"/>
  <c r="AN61" i="49"/>
  <c r="AM61" i="49"/>
  <c r="AL61" i="49"/>
  <c r="AK61" i="49"/>
  <c r="AJ61" i="49"/>
  <c r="AI61" i="49"/>
  <c r="AH61" i="49"/>
  <c r="AG61" i="49"/>
  <c r="AF61" i="49"/>
  <c r="AE61" i="49"/>
  <c r="AD61" i="49"/>
  <c r="AC61" i="49"/>
  <c r="AB61" i="49"/>
  <c r="AA61" i="49"/>
  <c r="Z61" i="49"/>
  <c r="Y61" i="49"/>
  <c r="X61" i="49"/>
  <c r="W61" i="49"/>
  <c r="V61" i="49"/>
  <c r="U61" i="49"/>
  <c r="T61" i="49"/>
  <c r="S61" i="49"/>
  <c r="R61" i="49"/>
  <c r="Q61" i="49"/>
  <c r="P61" i="49"/>
  <c r="O61" i="49"/>
  <c r="N61" i="49"/>
  <c r="M61" i="49"/>
  <c r="L61" i="49"/>
  <c r="K61" i="49"/>
  <c r="J61" i="49"/>
  <c r="I61" i="49"/>
  <c r="H61" i="49"/>
  <c r="G61" i="49"/>
  <c r="F61" i="49"/>
  <c r="E61" i="49"/>
  <c r="D61" i="49"/>
  <c r="C61" i="49"/>
  <c r="B61" i="49"/>
  <c r="A61" i="49" s="1"/>
  <c r="CD60" i="49"/>
  <c r="CC60" i="49"/>
  <c r="CB60" i="49"/>
  <c r="CA60" i="49"/>
  <c r="BZ60" i="49"/>
  <c r="BY60" i="49"/>
  <c r="BX60" i="49"/>
  <c r="BW60" i="49"/>
  <c r="BV60" i="49"/>
  <c r="BU60" i="49"/>
  <c r="BT60" i="49"/>
  <c r="BS60" i="49"/>
  <c r="BR60" i="49"/>
  <c r="BQ60" i="49"/>
  <c r="BP60" i="49"/>
  <c r="BO60" i="49"/>
  <c r="BN60" i="49"/>
  <c r="BM60" i="49"/>
  <c r="BL60" i="49"/>
  <c r="BK60" i="49"/>
  <c r="BJ60" i="49"/>
  <c r="BI60" i="49"/>
  <c r="BH60" i="49"/>
  <c r="BG60" i="49"/>
  <c r="BF60" i="49"/>
  <c r="BE60" i="49"/>
  <c r="BD60" i="49"/>
  <c r="BC60" i="49"/>
  <c r="BB60" i="49"/>
  <c r="BA60" i="49"/>
  <c r="AZ60" i="49"/>
  <c r="AY60" i="49"/>
  <c r="AX60" i="49"/>
  <c r="AW60" i="49"/>
  <c r="AV60" i="49"/>
  <c r="AU60" i="49"/>
  <c r="AT60" i="49"/>
  <c r="AS60" i="49"/>
  <c r="AR60" i="49"/>
  <c r="AQ60" i="49"/>
  <c r="AP60" i="49"/>
  <c r="AO60" i="49"/>
  <c r="AN60" i="49"/>
  <c r="AM60" i="49"/>
  <c r="AL60" i="49"/>
  <c r="AK60" i="49"/>
  <c r="AJ60" i="49"/>
  <c r="AI60" i="49"/>
  <c r="AH60" i="49"/>
  <c r="AG60" i="49"/>
  <c r="AF60" i="49"/>
  <c r="AE60" i="49"/>
  <c r="AD60" i="49"/>
  <c r="AC60" i="49"/>
  <c r="AB60" i="49"/>
  <c r="AA60" i="49"/>
  <c r="Z60" i="49"/>
  <c r="Y60" i="49"/>
  <c r="X60" i="49"/>
  <c r="W60" i="49"/>
  <c r="V60" i="49"/>
  <c r="U60" i="49"/>
  <c r="T60" i="49"/>
  <c r="S60" i="49"/>
  <c r="R60" i="49"/>
  <c r="Q60" i="49"/>
  <c r="P60" i="49"/>
  <c r="O60" i="49"/>
  <c r="N60" i="49"/>
  <c r="M60" i="49"/>
  <c r="L60" i="49"/>
  <c r="K60" i="49"/>
  <c r="J60" i="49"/>
  <c r="I60" i="49"/>
  <c r="H60" i="49"/>
  <c r="G60" i="49"/>
  <c r="F60" i="49"/>
  <c r="E60" i="49"/>
  <c r="D60" i="49"/>
  <c r="C60" i="49"/>
  <c r="B60" i="49"/>
  <c r="A60" i="49" s="1"/>
  <c r="CD59" i="49"/>
  <c r="CC59" i="49"/>
  <c r="CB59" i="49"/>
  <c r="CA59" i="49"/>
  <c r="BZ59" i="49"/>
  <c r="BY59" i="49"/>
  <c r="BX59" i="49"/>
  <c r="BW59" i="49"/>
  <c r="BV59" i="49"/>
  <c r="BU59" i="49"/>
  <c r="BT59" i="49"/>
  <c r="BS59" i="49"/>
  <c r="BR59" i="49"/>
  <c r="BQ59" i="49"/>
  <c r="BP59" i="49"/>
  <c r="BO59" i="49"/>
  <c r="BN59" i="49"/>
  <c r="BM59" i="49"/>
  <c r="BL59" i="49"/>
  <c r="BK59" i="49"/>
  <c r="BJ59" i="49"/>
  <c r="BI59" i="49"/>
  <c r="BH59" i="49"/>
  <c r="BG59" i="49"/>
  <c r="BF59" i="49"/>
  <c r="BE59" i="49"/>
  <c r="BD59" i="49"/>
  <c r="BC59" i="49"/>
  <c r="BB59" i="49"/>
  <c r="BA59" i="49"/>
  <c r="AZ59" i="49"/>
  <c r="AY59"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X59" i="49"/>
  <c r="W59" i="49"/>
  <c r="V59" i="49"/>
  <c r="U59" i="49"/>
  <c r="T59" i="49"/>
  <c r="S59" i="49"/>
  <c r="R59" i="49"/>
  <c r="Q59" i="49"/>
  <c r="P59" i="49"/>
  <c r="O59" i="49"/>
  <c r="N59" i="49"/>
  <c r="M59" i="49"/>
  <c r="L59" i="49"/>
  <c r="K59" i="49"/>
  <c r="J59" i="49"/>
  <c r="I59" i="49"/>
  <c r="H59" i="49"/>
  <c r="G59" i="49"/>
  <c r="F59" i="49"/>
  <c r="E59" i="49"/>
  <c r="D59" i="49"/>
  <c r="C59" i="49"/>
  <c r="B59" i="49"/>
  <c r="A59" i="49" s="1"/>
  <c r="CD58" i="49"/>
  <c r="CC58" i="49"/>
  <c r="CB58" i="49"/>
  <c r="CA58" i="49"/>
  <c r="BZ58" i="49"/>
  <c r="BY58" i="49"/>
  <c r="BX58" i="49"/>
  <c r="BW58" i="49"/>
  <c r="BV58" i="49"/>
  <c r="BU58" i="49"/>
  <c r="BT58" i="49"/>
  <c r="BS58" i="49"/>
  <c r="BR58" i="49"/>
  <c r="BQ58" i="49"/>
  <c r="BP58" i="49"/>
  <c r="BO58" i="49"/>
  <c r="BN58" i="49"/>
  <c r="BM58" i="49"/>
  <c r="BL58" i="49"/>
  <c r="BK58" i="49"/>
  <c r="BJ58" i="49"/>
  <c r="BI58" i="49"/>
  <c r="BH58" i="49"/>
  <c r="BG58" i="49"/>
  <c r="BF58" i="49"/>
  <c r="BE58" i="49"/>
  <c r="BD58" i="49"/>
  <c r="BC58" i="49"/>
  <c r="BB58" i="49"/>
  <c r="BA58" i="49"/>
  <c r="AZ58" i="49"/>
  <c r="AY58" i="49"/>
  <c r="AX58" i="49"/>
  <c r="AW58" i="49"/>
  <c r="AV58" i="49"/>
  <c r="AU58" i="49"/>
  <c r="AT58" i="49"/>
  <c r="AS58" i="49"/>
  <c r="AR58" i="49"/>
  <c r="AQ58" i="49"/>
  <c r="AP58" i="49"/>
  <c r="AO58" i="49"/>
  <c r="AN58" i="49"/>
  <c r="AM58" i="49"/>
  <c r="AL58" i="49"/>
  <c r="AK58" i="49"/>
  <c r="AJ58" i="49"/>
  <c r="AI58" i="49"/>
  <c r="AH58" i="49"/>
  <c r="AG58" i="49"/>
  <c r="AF58" i="49"/>
  <c r="AE58" i="49"/>
  <c r="AD58" i="49"/>
  <c r="AC58" i="49"/>
  <c r="AB58" i="49"/>
  <c r="AA58" i="49"/>
  <c r="Z58" i="49"/>
  <c r="Y58" i="49"/>
  <c r="X58" i="49"/>
  <c r="W58" i="49"/>
  <c r="V58" i="49"/>
  <c r="U58" i="49"/>
  <c r="T58" i="49"/>
  <c r="S58" i="49"/>
  <c r="R58" i="49"/>
  <c r="Q58" i="49"/>
  <c r="P58" i="49"/>
  <c r="O58" i="49"/>
  <c r="N58" i="49"/>
  <c r="M58" i="49"/>
  <c r="L58" i="49"/>
  <c r="K58" i="49"/>
  <c r="J58" i="49"/>
  <c r="I58" i="49"/>
  <c r="H58" i="49"/>
  <c r="G58" i="49"/>
  <c r="F58" i="49"/>
  <c r="E58" i="49"/>
  <c r="D58" i="49"/>
  <c r="C58" i="49"/>
  <c r="B58" i="49"/>
  <c r="A58" i="49" s="1"/>
  <c r="CD57" i="49"/>
  <c r="CC57" i="49"/>
  <c r="CB57" i="49"/>
  <c r="CA57" i="49"/>
  <c r="BZ57" i="49"/>
  <c r="BY57" i="49"/>
  <c r="BX57" i="49"/>
  <c r="BW57" i="49"/>
  <c r="BV57" i="49"/>
  <c r="BU57" i="49"/>
  <c r="BT57" i="49"/>
  <c r="BS57" i="49"/>
  <c r="BR57" i="49"/>
  <c r="BQ57" i="49"/>
  <c r="BP57" i="49"/>
  <c r="BO57" i="49"/>
  <c r="BN57" i="49"/>
  <c r="BM57" i="49"/>
  <c r="BL57" i="49"/>
  <c r="BK57" i="49"/>
  <c r="BJ57" i="49"/>
  <c r="BI57" i="49"/>
  <c r="BH57" i="49"/>
  <c r="BG57" i="49"/>
  <c r="BF57" i="49"/>
  <c r="BE57" i="49"/>
  <c r="BD57" i="49"/>
  <c r="BC57" i="49"/>
  <c r="BB57" i="49"/>
  <c r="BA57" i="49"/>
  <c r="AZ57" i="49"/>
  <c r="AY57" i="49"/>
  <c r="AX57" i="49"/>
  <c r="AW57" i="49"/>
  <c r="AV57" i="49"/>
  <c r="AU57" i="49"/>
  <c r="AT57" i="49"/>
  <c r="AS57" i="49"/>
  <c r="AR57" i="49"/>
  <c r="AQ57" i="49"/>
  <c r="AP57" i="49"/>
  <c r="AO57" i="49"/>
  <c r="AN57" i="49"/>
  <c r="AM57" i="49"/>
  <c r="AL57" i="49"/>
  <c r="AK57" i="49"/>
  <c r="AJ57" i="49"/>
  <c r="AI57" i="49"/>
  <c r="AH57" i="49"/>
  <c r="AG57" i="49"/>
  <c r="AF57" i="49"/>
  <c r="AE57" i="49"/>
  <c r="AD57" i="49"/>
  <c r="AC57" i="49"/>
  <c r="AB57" i="49"/>
  <c r="AA57" i="49"/>
  <c r="Z57" i="49"/>
  <c r="Y57" i="49"/>
  <c r="X57" i="49"/>
  <c r="W57" i="49"/>
  <c r="V57" i="49"/>
  <c r="U57" i="49"/>
  <c r="T57" i="49"/>
  <c r="S57" i="49"/>
  <c r="R57" i="49"/>
  <c r="Q57" i="49"/>
  <c r="P57" i="49"/>
  <c r="O57" i="49"/>
  <c r="N57" i="49"/>
  <c r="M57" i="49"/>
  <c r="L57" i="49"/>
  <c r="K57" i="49"/>
  <c r="J57" i="49"/>
  <c r="I57" i="49"/>
  <c r="H57" i="49"/>
  <c r="G57" i="49"/>
  <c r="F57" i="49"/>
  <c r="E57" i="49"/>
  <c r="D57" i="49"/>
  <c r="C57" i="49"/>
  <c r="B57" i="49"/>
  <c r="A57" i="49" s="1"/>
  <c r="CD56" i="49"/>
  <c r="CC56" i="49"/>
  <c r="CB56" i="49"/>
  <c r="CA56" i="49"/>
  <c r="BZ56" i="49"/>
  <c r="BY56" i="49"/>
  <c r="BX56" i="49"/>
  <c r="BW56" i="49"/>
  <c r="BV56" i="49"/>
  <c r="BU56" i="49"/>
  <c r="BT56" i="49"/>
  <c r="BS56" i="49"/>
  <c r="BR56" i="49"/>
  <c r="BQ56" i="49"/>
  <c r="BP56" i="49"/>
  <c r="BO56" i="49"/>
  <c r="BN56" i="49"/>
  <c r="BM56" i="49"/>
  <c r="BL56" i="49"/>
  <c r="BK56" i="49"/>
  <c r="BJ56" i="49"/>
  <c r="BI56" i="49"/>
  <c r="BH56" i="49"/>
  <c r="BG56" i="49"/>
  <c r="BF56" i="49"/>
  <c r="BE56" i="49"/>
  <c r="BD56" i="49"/>
  <c r="BC56" i="49"/>
  <c r="BB56" i="49"/>
  <c r="BA56" i="49"/>
  <c r="AZ56" i="49"/>
  <c r="AY56"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X56" i="49"/>
  <c r="W56" i="49"/>
  <c r="V56" i="49"/>
  <c r="U56" i="49"/>
  <c r="T56" i="49"/>
  <c r="S56" i="49"/>
  <c r="R56" i="49"/>
  <c r="Q56" i="49"/>
  <c r="P56" i="49"/>
  <c r="O56" i="49"/>
  <c r="N56" i="49"/>
  <c r="M56" i="49"/>
  <c r="L56" i="49"/>
  <c r="K56" i="49"/>
  <c r="J56" i="49"/>
  <c r="I56" i="49"/>
  <c r="H56" i="49"/>
  <c r="G56" i="49"/>
  <c r="F56" i="49"/>
  <c r="E56" i="49"/>
  <c r="D56" i="49"/>
  <c r="C56" i="49"/>
  <c r="B56" i="49"/>
  <c r="A56" i="49" s="1"/>
  <c r="CD55" i="49"/>
  <c r="CC55" i="49"/>
  <c r="CB55" i="49"/>
  <c r="CA55" i="49"/>
  <c r="BZ55" i="49"/>
  <c r="BY55" i="49"/>
  <c r="BX55" i="49"/>
  <c r="BW55" i="49"/>
  <c r="BV55" i="49"/>
  <c r="BU55" i="49"/>
  <c r="BT55" i="49"/>
  <c r="BS55" i="49"/>
  <c r="BR55" i="49"/>
  <c r="BQ55" i="49"/>
  <c r="BP55" i="49"/>
  <c r="BO55" i="49"/>
  <c r="BN55" i="49"/>
  <c r="BM55" i="49"/>
  <c r="BL55" i="49"/>
  <c r="BK55" i="49"/>
  <c r="BJ55" i="49"/>
  <c r="BI55" i="49"/>
  <c r="BH55" i="49"/>
  <c r="BG55" i="49"/>
  <c r="BF55" i="49"/>
  <c r="BE55" i="49"/>
  <c r="BD55" i="49"/>
  <c r="BC55" i="49"/>
  <c r="BB55" i="49"/>
  <c r="BA55" i="49"/>
  <c r="AZ55" i="49"/>
  <c r="AY55" i="49"/>
  <c r="AX55" i="49"/>
  <c r="AW55" i="49"/>
  <c r="AV55" i="49"/>
  <c r="AU55" i="49"/>
  <c r="AT55" i="49"/>
  <c r="AS55" i="49"/>
  <c r="AR55" i="49"/>
  <c r="AQ55" i="49"/>
  <c r="AP55" i="49"/>
  <c r="AO55" i="49"/>
  <c r="AN55" i="49"/>
  <c r="AM55" i="49"/>
  <c r="AL55" i="49"/>
  <c r="AK55" i="49"/>
  <c r="AJ55" i="49"/>
  <c r="AI55" i="49"/>
  <c r="AH55" i="49"/>
  <c r="AG55" i="49"/>
  <c r="AF55" i="49"/>
  <c r="AE55" i="49"/>
  <c r="AD55" i="49"/>
  <c r="AC55" i="49"/>
  <c r="AB55" i="49"/>
  <c r="AA55" i="49"/>
  <c r="Z55" i="49"/>
  <c r="Y55" i="49"/>
  <c r="X55" i="49"/>
  <c r="W55" i="49"/>
  <c r="V55" i="49"/>
  <c r="U55" i="49"/>
  <c r="T55" i="49"/>
  <c r="S55" i="49"/>
  <c r="R55" i="49"/>
  <c r="Q55" i="49"/>
  <c r="P55" i="49"/>
  <c r="O55" i="49"/>
  <c r="N55" i="49"/>
  <c r="M55" i="49"/>
  <c r="L55" i="49"/>
  <c r="K55" i="49"/>
  <c r="J55" i="49"/>
  <c r="I55" i="49"/>
  <c r="H55" i="49"/>
  <c r="G55" i="49"/>
  <c r="F55" i="49"/>
  <c r="E55" i="49"/>
  <c r="D55" i="49"/>
  <c r="C55" i="49"/>
  <c r="B55" i="49"/>
  <c r="A55" i="49" s="1"/>
  <c r="CD54" i="49"/>
  <c r="CC54" i="49"/>
  <c r="CB54" i="49"/>
  <c r="CA54" i="49"/>
  <c r="BZ54" i="49"/>
  <c r="BY54" i="49"/>
  <c r="BX54" i="49"/>
  <c r="BW54" i="49"/>
  <c r="BV54" i="49"/>
  <c r="BU54" i="49"/>
  <c r="BT54" i="49"/>
  <c r="BS54" i="49"/>
  <c r="BR54" i="49"/>
  <c r="BQ54" i="49"/>
  <c r="BP54" i="49"/>
  <c r="BO54" i="49"/>
  <c r="BN54" i="49"/>
  <c r="BM54" i="49"/>
  <c r="BL54" i="49"/>
  <c r="BK54" i="49"/>
  <c r="BJ54" i="49"/>
  <c r="BI54" i="49"/>
  <c r="BH54" i="49"/>
  <c r="BG54" i="49"/>
  <c r="BF54" i="49"/>
  <c r="BE54" i="49"/>
  <c r="BD54" i="49"/>
  <c r="BC54" i="49"/>
  <c r="BB54" i="49"/>
  <c r="BA54" i="49"/>
  <c r="AZ54" i="49"/>
  <c r="AY54" i="49"/>
  <c r="AX54" i="49"/>
  <c r="AW54" i="49"/>
  <c r="AV54" i="49"/>
  <c r="AU54" i="49"/>
  <c r="AT54" i="49"/>
  <c r="AS54" i="49"/>
  <c r="AR54" i="49"/>
  <c r="AQ54" i="49"/>
  <c r="AP54" i="49"/>
  <c r="AO54" i="49"/>
  <c r="AN54" i="49"/>
  <c r="AM54" i="49"/>
  <c r="AL54" i="49"/>
  <c r="AK54" i="49"/>
  <c r="AJ54" i="49"/>
  <c r="AI54" i="49"/>
  <c r="AH54" i="49"/>
  <c r="AG54" i="49"/>
  <c r="AF54" i="49"/>
  <c r="AE54" i="49"/>
  <c r="AD54" i="49"/>
  <c r="AC54" i="49"/>
  <c r="AB54" i="49"/>
  <c r="AA54" i="49"/>
  <c r="Z54" i="49"/>
  <c r="Y54" i="49"/>
  <c r="X54" i="49"/>
  <c r="W54" i="49"/>
  <c r="V54" i="49"/>
  <c r="U54" i="49"/>
  <c r="T54" i="49"/>
  <c r="S54" i="49"/>
  <c r="R54" i="49"/>
  <c r="Q54" i="49"/>
  <c r="P54" i="49"/>
  <c r="O54" i="49"/>
  <c r="N54" i="49"/>
  <c r="M54" i="49"/>
  <c r="L54" i="49"/>
  <c r="K54" i="49"/>
  <c r="J54" i="49"/>
  <c r="I54" i="49"/>
  <c r="H54" i="49"/>
  <c r="G54" i="49"/>
  <c r="F54" i="49"/>
  <c r="E54" i="49"/>
  <c r="D54" i="49"/>
  <c r="C54" i="49"/>
  <c r="B54" i="49"/>
  <c r="A54" i="49" s="1"/>
  <c r="CD53" i="49"/>
  <c r="CC53" i="49"/>
  <c r="CB53" i="49"/>
  <c r="CA53" i="49"/>
  <c r="BZ53" i="49"/>
  <c r="BY53" i="49"/>
  <c r="BX53" i="49"/>
  <c r="BW53" i="49"/>
  <c r="BV53" i="49"/>
  <c r="BU53" i="49"/>
  <c r="BT53" i="49"/>
  <c r="BS53" i="49"/>
  <c r="BR53" i="49"/>
  <c r="BQ53" i="49"/>
  <c r="BP53" i="49"/>
  <c r="BO53" i="49"/>
  <c r="BN53" i="49"/>
  <c r="BM53" i="49"/>
  <c r="BL53" i="49"/>
  <c r="BK53" i="49"/>
  <c r="BJ53" i="49"/>
  <c r="BI53" i="49"/>
  <c r="BH53" i="49"/>
  <c r="BG53" i="49"/>
  <c r="BF53" i="49"/>
  <c r="BE53" i="49"/>
  <c r="BD53" i="49"/>
  <c r="BC53" i="49"/>
  <c r="BB53" i="49"/>
  <c r="BA53" i="49"/>
  <c r="AZ53" i="49"/>
  <c r="AY53"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X53" i="49"/>
  <c r="W53" i="49"/>
  <c r="V53" i="49"/>
  <c r="U53" i="49"/>
  <c r="T53" i="49"/>
  <c r="S53" i="49"/>
  <c r="R53" i="49"/>
  <c r="Q53" i="49"/>
  <c r="P53" i="49"/>
  <c r="O53" i="49"/>
  <c r="N53" i="49"/>
  <c r="M53" i="49"/>
  <c r="L53" i="49"/>
  <c r="K53" i="49"/>
  <c r="J53" i="49"/>
  <c r="I53" i="49"/>
  <c r="H53" i="49"/>
  <c r="G53" i="49"/>
  <c r="F53" i="49"/>
  <c r="E53" i="49"/>
  <c r="D53" i="49"/>
  <c r="C53" i="49"/>
  <c r="B53" i="49"/>
  <c r="A53" i="49" s="1"/>
  <c r="CD52" i="49"/>
  <c r="CC52" i="49"/>
  <c r="CB52" i="49"/>
  <c r="CA52" i="49"/>
  <c r="BZ52" i="49"/>
  <c r="BY52" i="49"/>
  <c r="BX52" i="49"/>
  <c r="BW52" i="49"/>
  <c r="BV52" i="49"/>
  <c r="BU52" i="49"/>
  <c r="BT52" i="49"/>
  <c r="BS52" i="49"/>
  <c r="BR52" i="49"/>
  <c r="BQ52" i="49"/>
  <c r="BP52" i="49"/>
  <c r="BO52" i="49"/>
  <c r="BN52" i="49"/>
  <c r="BM52" i="49"/>
  <c r="BL52" i="49"/>
  <c r="BK52" i="49"/>
  <c r="BJ52" i="49"/>
  <c r="BI52" i="49"/>
  <c r="BH52" i="49"/>
  <c r="BG52" i="49"/>
  <c r="BF52" i="49"/>
  <c r="BE52" i="49"/>
  <c r="BD52" i="49"/>
  <c r="BC52" i="49"/>
  <c r="BB52" i="49"/>
  <c r="BA52" i="49"/>
  <c r="AZ52" i="49"/>
  <c r="AY52" i="49"/>
  <c r="AX52" i="49"/>
  <c r="AW52" i="49"/>
  <c r="AV52" i="49"/>
  <c r="AU52" i="49"/>
  <c r="AT52" i="49"/>
  <c r="AS52" i="49"/>
  <c r="AR52" i="49"/>
  <c r="AQ52" i="49"/>
  <c r="AP52" i="49"/>
  <c r="AO52" i="49"/>
  <c r="AN52" i="49"/>
  <c r="AM52" i="49"/>
  <c r="AL52" i="49"/>
  <c r="AK52" i="49"/>
  <c r="AJ52" i="49"/>
  <c r="AI52" i="49"/>
  <c r="AH52" i="49"/>
  <c r="AG52" i="49"/>
  <c r="AF52" i="49"/>
  <c r="AE52" i="49"/>
  <c r="AD52" i="49"/>
  <c r="AC52" i="49"/>
  <c r="AB52" i="49"/>
  <c r="AA52" i="49"/>
  <c r="Z52" i="49"/>
  <c r="Y52" i="49"/>
  <c r="X52" i="49"/>
  <c r="W52" i="49"/>
  <c r="V52" i="49"/>
  <c r="U52" i="49"/>
  <c r="T52" i="49"/>
  <c r="S52" i="49"/>
  <c r="R52" i="49"/>
  <c r="Q52" i="49"/>
  <c r="P52" i="49"/>
  <c r="O52" i="49"/>
  <c r="N52" i="49"/>
  <c r="M52" i="49"/>
  <c r="L52" i="49"/>
  <c r="K52" i="49"/>
  <c r="J52" i="49"/>
  <c r="I52" i="49"/>
  <c r="H52" i="49"/>
  <c r="G52" i="49"/>
  <c r="F52" i="49"/>
  <c r="E52" i="49"/>
  <c r="D52" i="49"/>
  <c r="C52" i="49"/>
  <c r="B52" i="49"/>
  <c r="A52" i="49" s="1"/>
  <c r="CD51" i="49"/>
  <c r="CC51" i="49"/>
  <c r="CB51" i="49"/>
  <c r="CA51" i="49"/>
  <c r="BZ51" i="49"/>
  <c r="BY51" i="49"/>
  <c r="BX51" i="49"/>
  <c r="BW51" i="49"/>
  <c r="BV51" i="49"/>
  <c r="BU51" i="49"/>
  <c r="BT51" i="49"/>
  <c r="BS51" i="49"/>
  <c r="BR51" i="49"/>
  <c r="BQ51" i="49"/>
  <c r="BP51" i="49"/>
  <c r="BO51" i="49"/>
  <c r="BN51" i="49"/>
  <c r="BM51" i="49"/>
  <c r="BL51" i="49"/>
  <c r="BK51" i="49"/>
  <c r="BJ51" i="49"/>
  <c r="BI51" i="49"/>
  <c r="BH51" i="49"/>
  <c r="BG51" i="49"/>
  <c r="BF51" i="49"/>
  <c r="BE51" i="49"/>
  <c r="BD51" i="49"/>
  <c r="BC51" i="49"/>
  <c r="BB51" i="49"/>
  <c r="BA51" i="49"/>
  <c r="AZ51" i="49"/>
  <c r="AY51" i="49"/>
  <c r="AX51" i="49"/>
  <c r="AW51" i="49"/>
  <c r="AV51" i="49"/>
  <c r="AU51" i="49"/>
  <c r="AT51" i="49"/>
  <c r="AS51" i="49"/>
  <c r="AR51" i="49"/>
  <c r="AQ51" i="49"/>
  <c r="AP51" i="49"/>
  <c r="AO51" i="49"/>
  <c r="AN51" i="49"/>
  <c r="AM51" i="49"/>
  <c r="AL51" i="49"/>
  <c r="AK51" i="49"/>
  <c r="AJ51" i="49"/>
  <c r="AI51" i="49"/>
  <c r="AH51" i="49"/>
  <c r="AG51" i="49"/>
  <c r="AF51" i="49"/>
  <c r="AE51" i="49"/>
  <c r="AD51" i="49"/>
  <c r="AC51" i="49"/>
  <c r="AB51" i="49"/>
  <c r="AA51" i="49"/>
  <c r="Z51" i="49"/>
  <c r="Y51" i="49"/>
  <c r="X51" i="49"/>
  <c r="W51" i="49"/>
  <c r="V51" i="49"/>
  <c r="U51" i="49"/>
  <c r="T51" i="49"/>
  <c r="S51" i="49"/>
  <c r="R51" i="49"/>
  <c r="Q51" i="49"/>
  <c r="P51" i="49"/>
  <c r="O51" i="49"/>
  <c r="N51" i="49"/>
  <c r="M51" i="49"/>
  <c r="L51" i="49"/>
  <c r="K51" i="49"/>
  <c r="J51" i="49"/>
  <c r="I51" i="49"/>
  <c r="H51" i="49"/>
  <c r="G51" i="49"/>
  <c r="F51" i="49"/>
  <c r="E51" i="49"/>
  <c r="D51" i="49"/>
  <c r="C51" i="49"/>
  <c r="B51" i="49"/>
  <c r="A51" i="49" s="1"/>
  <c r="CD50" i="49"/>
  <c r="CC50" i="49"/>
  <c r="CB50" i="49"/>
  <c r="CA50" i="49"/>
  <c r="BZ50" i="49"/>
  <c r="BY50" i="49"/>
  <c r="BX50" i="49"/>
  <c r="BW50" i="49"/>
  <c r="BV50" i="49"/>
  <c r="BU50" i="49"/>
  <c r="BT50" i="49"/>
  <c r="BS50" i="49"/>
  <c r="BR50" i="49"/>
  <c r="BQ50" i="49"/>
  <c r="BP50" i="49"/>
  <c r="BO50" i="49"/>
  <c r="BN50" i="49"/>
  <c r="BM50" i="49"/>
  <c r="BL50" i="49"/>
  <c r="BK50" i="49"/>
  <c r="BJ50" i="49"/>
  <c r="BI50" i="49"/>
  <c r="BH50" i="49"/>
  <c r="BG50" i="49"/>
  <c r="BF50" i="49"/>
  <c r="BE50" i="49"/>
  <c r="BD50" i="49"/>
  <c r="BC50" i="49"/>
  <c r="BB50" i="49"/>
  <c r="BA50" i="49"/>
  <c r="AZ50" i="49"/>
  <c r="AY50" i="49"/>
  <c r="AX50" i="49"/>
  <c r="AW50" i="49"/>
  <c r="AV50" i="49"/>
  <c r="AU50" i="49"/>
  <c r="AT50" i="49"/>
  <c r="AS50" i="49"/>
  <c r="AR50" i="49"/>
  <c r="AQ50" i="49"/>
  <c r="AP50" i="49"/>
  <c r="AO50" i="49"/>
  <c r="AN50" i="49"/>
  <c r="AM50" i="49"/>
  <c r="AL50" i="49"/>
  <c r="AK50" i="49"/>
  <c r="AJ50" i="49"/>
  <c r="AI50" i="49"/>
  <c r="AH50" i="49"/>
  <c r="AG50" i="49"/>
  <c r="AF50" i="49"/>
  <c r="AE50" i="49"/>
  <c r="AD50" i="49"/>
  <c r="AC50" i="49"/>
  <c r="AB50" i="49"/>
  <c r="AA50" i="49"/>
  <c r="Z50" i="49"/>
  <c r="Y50" i="49"/>
  <c r="X50" i="49"/>
  <c r="W50" i="49"/>
  <c r="V50" i="49"/>
  <c r="U50" i="49"/>
  <c r="T50" i="49"/>
  <c r="S50" i="49"/>
  <c r="R50" i="49"/>
  <c r="Q50" i="49"/>
  <c r="P50" i="49"/>
  <c r="O50" i="49"/>
  <c r="N50" i="49"/>
  <c r="M50" i="49"/>
  <c r="L50" i="49"/>
  <c r="K50" i="49"/>
  <c r="J50" i="49"/>
  <c r="I50" i="49"/>
  <c r="H50" i="49"/>
  <c r="G50" i="49"/>
  <c r="F50" i="49"/>
  <c r="E50" i="49"/>
  <c r="D50" i="49"/>
  <c r="C50" i="49"/>
  <c r="B50" i="49"/>
  <c r="A50" i="49" s="1"/>
  <c r="CD49" i="49"/>
  <c r="CC49" i="49"/>
  <c r="CB49" i="49"/>
  <c r="CA49" i="49"/>
  <c r="BZ49" i="49"/>
  <c r="BY49" i="49"/>
  <c r="BX49" i="49"/>
  <c r="BW49" i="49"/>
  <c r="BV49" i="49"/>
  <c r="BU49" i="49"/>
  <c r="BT49" i="49"/>
  <c r="BS49" i="49"/>
  <c r="BR49" i="49"/>
  <c r="BQ49" i="49"/>
  <c r="BP49" i="49"/>
  <c r="BO49" i="49"/>
  <c r="BN49" i="49"/>
  <c r="BM49" i="49"/>
  <c r="BL49" i="49"/>
  <c r="BK49" i="49"/>
  <c r="BJ49" i="49"/>
  <c r="BI49" i="49"/>
  <c r="BH49" i="49"/>
  <c r="BG49" i="49"/>
  <c r="BF49" i="49"/>
  <c r="BE49" i="49"/>
  <c r="BD49" i="49"/>
  <c r="BC49" i="49"/>
  <c r="BB49" i="49"/>
  <c r="BA49" i="49"/>
  <c r="AZ49" i="49"/>
  <c r="AY49" i="49"/>
  <c r="AX49" i="49"/>
  <c r="AW49" i="49"/>
  <c r="AV49" i="49"/>
  <c r="AU49" i="49"/>
  <c r="AT49" i="49"/>
  <c r="AS49" i="49"/>
  <c r="AR49" i="49"/>
  <c r="AQ49" i="49"/>
  <c r="AP49" i="49"/>
  <c r="AO49" i="49"/>
  <c r="AN49" i="49"/>
  <c r="AM49" i="49"/>
  <c r="AL49" i="49"/>
  <c r="AK49" i="49"/>
  <c r="AJ49" i="49"/>
  <c r="AI49" i="49"/>
  <c r="AH49" i="49"/>
  <c r="AG49" i="49"/>
  <c r="AF49" i="49"/>
  <c r="AE49" i="49"/>
  <c r="AD49" i="49"/>
  <c r="AC49" i="49"/>
  <c r="AB49" i="49"/>
  <c r="AA49" i="49"/>
  <c r="Z49" i="49"/>
  <c r="Y49" i="49"/>
  <c r="X49" i="49"/>
  <c r="W49" i="49"/>
  <c r="V49" i="49"/>
  <c r="U49" i="49"/>
  <c r="T49" i="49"/>
  <c r="S49" i="49"/>
  <c r="R49" i="49"/>
  <c r="Q49" i="49"/>
  <c r="P49" i="49"/>
  <c r="O49" i="49"/>
  <c r="N49" i="49"/>
  <c r="M49" i="49"/>
  <c r="L49" i="49"/>
  <c r="K49" i="49"/>
  <c r="J49" i="49"/>
  <c r="I49" i="49"/>
  <c r="H49" i="49"/>
  <c r="G49" i="49"/>
  <c r="F49" i="49"/>
  <c r="E49" i="49"/>
  <c r="D49" i="49"/>
  <c r="C49" i="49"/>
  <c r="B49" i="49"/>
  <c r="A49" i="49" s="1"/>
  <c r="CD48" i="49"/>
  <c r="CC48" i="49"/>
  <c r="CB48" i="49"/>
  <c r="CA48" i="49"/>
  <c r="BZ48" i="49"/>
  <c r="BY48" i="49"/>
  <c r="BX48" i="49"/>
  <c r="BW48" i="49"/>
  <c r="BV48" i="49"/>
  <c r="BU48" i="49"/>
  <c r="BT48" i="49"/>
  <c r="BS48" i="49"/>
  <c r="BR48" i="49"/>
  <c r="BQ48" i="49"/>
  <c r="BP48" i="49"/>
  <c r="BO48" i="49"/>
  <c r="BN48" i="49"/>
  <c r="BM48" i="49"/>
  <c r="BL48" i="49"/>
  <c r="BK48" i="49"/>
  <c r="BJ48" i="49"/>
  <c r="BI48" i="49"/>
  <c r="BH48" i="49"/>
  <c r="BG48" i="49"/>
  <c r="BF48" i="49"/>
  <c r="BE48" i="49"/>
  <c r="BD48" i="49"/>
  <c r="BC48" i="49"/>
  <c r="BB48" i="49"/>
  <c r="BA48" i="49"/>
  <c r="AZ48" i="49"/>
  <c r="AY48" i="49"/>
  <c r="AX48" i="49"/>
  <c r="AW48" i="49"/>
  <c r="AV48" i="49"/>
  <c r="AU48" i="49"/>
  <c r="AT48" i="49"/>
  <c r="AS48" i="49"/>
  <c r="AR48" i="49"/>
  <c r="AQ48" i="49"/>
  <c r="AP48" i="49"/>
  <c r="AO48" i="49"/>
  <c r="AN48" i="49"/>
  <c r="AM48" i="49"/>
  <c r="AL48" i="49"/>
  <c r="AK48" i="49"/>
  <c r="AJ48" i="49"/>
  <c r="AI48" i="49"/>
  <c r="AH48" i="49"/>
  <c r="AG48" i="49"/>
  <c r="AF48" i="49"/>
  <c r="AE48" i="49"/>
  <c r="AD48" i="49"/>
  <c r="AC48" i="49"/>
  <c r="AB48" i="49"/>
  <c r="AA48" i="49"/>
  <c r="Z48" i="49"/>
  <c r="Y48" i="49"/>
  <c r="X48" i="49"/>
  <c r="W48" i="49"/>
  <c r="V48" i="49"/>
  <c r="U48" i="49"/>
  <c r="T48" i="49"/>
  <c r="S48" i="49"/>
  <c r="R48" i="49"/>
  <c r="Q48" i="49"/>
  <c r="P48" i="49"/>
  <c r="O48" i="49"/>
  <c r="N48" i="49"/>
  <c r="M48" i="49"/>
  <c r="L48" i="49"/>
  <c r="K48" i="49"/>
  <c r="J48" i="49"/>
  <c r="I48" i="49"/>
  <c r="H48" i="49"/>
  <c r="G48" i="49"/>
  <c r="F48" i="49"/>
  <c r="E48" i="49"/>
  <c r="D48" i="49"/>
  <c r="C48" i="49"/>
  <c r="B48" i="49"/>
  <c r="A48" i="49" s="1"/>
  <c r="CD47" i="49"/>
  <c r="CC47" i="49"/>
  <c r="CB47" i="49"/>
  <c r="CA47" i="49"/>
  <c r="BZ47" i="49"/>
  <c r="BY47" i="49"/>
  <c r="BX47" i="49"/>
  <c r="BW47" i="49"/>
  <c r="BV47" i="49"/>
  <c r="BU47" i="49"/>
  <c r="BT47" i="49"/>
  <c r="BS47" i="49"/>
  <c r="BR47" i="49"/>
  <c r="BQ47" i="49"/>
  <c r="BP47" i="49"/>
  <c r="BO47" i="49"/>
  <c r="BN47" i="49"/>
  <c r="BM47" i="49"/>
  <c r="BL47" i="49"/>
  <c r="BK47" i="49"/>
  <c r="BJ47" i="49"/>
  <c r="BI47" i="49"/>
  <c r="BH47" i="49"/>
  <c r="BG47" i="49"/>
  <c r="BF47" i="49"/>
  <c r="BE47" i="49"/>
  <c r="BD47" i="49"/>
  <c r="BC47" i="49"/>
  <c r="BB47" i="49"/>
  <c r="BA47" i="49"/>
  <c r="AZ47" i="49"/>
  <c r="AY47" i="49"/>
  <c r="AX47" i="49"/>
  <c r="AW47" i="49"/>
  <c r="AV47" i="49"/>
  <c r="AU47" i="49"/>
  <c r="AT47" i="49"/>
  <c r="AS47" i="49"/>
  <c r="AR47" i="49"/>
  <c r="AQ47" i="49"/>
  <c r="AP47" i="49"/>
  <c r="AO47" i="49"/>
  <c r="AN47" i="49"/>
  <c r="AM47" i="49"/>
  <c r="AL47" i="49"/>
  <c r="AK47" i="49"/>
  <c r="AJ47" i="49"/>
  <c r="AI47" i="49"/>
  <c r="AH47" i="49"/>
  <c r="AG47" i="49"/>
  <c r="AF47" i="49"/>
  <c r="AE47" i="49"/>
  <c r="AD47" i="49"/>
  <c r="AC47" i="49"/>
  <c r="AB47" i="49"/>
  <c r="AA47" i="49"/>
  <c r="Z47" i="49"/>
  <c r="Y47" i="49"/>
  <c r="X47" i="49"/>
  <c r="W47" i="49"/>
  <c r="V47" i="49"/>
  <c r="U47" i="49"/>
  <c r="T47" i="49"/>
  <c r="S47" i="49"/>
  <c r="R47" i="49"/>
  <c r="Q47" i="49"/>
  <c r="P47" i="49"/>
  <c r="O47" i="49"/>
  <c r="N47" i="49"/>
  <c r="M47" i="49"/>
  <c r="L47" i="49"/>
  <c r="K47" i="49"/>
  <c r="J47" i="49"/>
  <c r="I47" i="49"/>
  <c r="H47" i="49"/>
  <c r="G47" i="49"/>
  <c r="F47" i="49"/>
  <c r="E47" i="49"/>
  <c r="D47" i="49"/>
  <c r="C47" i="49"/>
  <c r="B47" i="49"/>
  <c r="A47" i="49" s="1"/>
  <c r="CD46" i="49"/>
  <c r="CC46" i="49"/>
  <c r="CB46" i="49"/>
  <c r="CA46" i="49"/>
  <c r="BZ46" i="49"/>
  <c r="BY46" i="49"/>
  <c r="BX46" i="49"/>
  <c r="BW46" i="49"/>
  <c r="BV46" i="49"/>
  <c r="BU46" i="49"/>
  <c r="BT46" i="49"/>
  <c r="BS46" i="49"/>
  <c r="BR46" i="49"/>
  <c r="BQ46" i="49"/>
  <c r="BP46" i="49"/>
  <c r="BO46" i="49"/>
  <c r="BN46" i="49"/>
  <c r="BM46" i="49"/>
  <c r="BL46" i="49"/>
  <c r="BK46" i="49"/>
  <c r="BJ46" i="49"/>
  <c r="BI46" i="49"/>
  <c r="BH46" i="49"/>
  <c r="BG46" i="49"/>
  <c r="BF46" i="49"/>
  <c r="BE46" i="49"/>
  <c r="BD46" i="49"/>
  <c r="BC46" i="49"/>
  <c r="BB46" i="49"/>
  <c r="BA46" i="49"/>
  <c r="AZ46" i="49"/>
  <c r="AY46" i="49"/>
  <c r="AX46" i="49"/>
  <c r="AW46" i="49"/>
  <c r="AV46" i="49"/>
  <c r="AU46" i="49"/>
  <c r="AT46" i="49"/>
  <c r="AS46" i="49"/>
  <c r="AR46" i="49"/>
  <c r="AQ46" i="49"/>
  <c r="AP46" i="49"/>
  <c r="AO46" i="49"/>
  <c r="AN46" i="49"/>
  <c r="AM46" i="49"/>
  <c r="AL46" i="49"/>
  <c r="AK46" i="49"/>
  <c r="AJ46" i="49"/>
  <c r="AI46" i="49"/>
  <c r="AH46" i="49"/>
  <c r="AG46" i="49"/>
  <c r="AF46" i="49"/>
  <c r="AE46" i="49"/>
  <c r="AD46" i="49"/>
  <c r="AC46" i="49"/>
  <c r="AB46" i="49"/>
  <c r="AA46" i="49"/>
  <c r="Z46" i="49"/>
  <c r="Y46" i="49"/>
  <c r="X46" i="49"/>
  <c r="W46" i="49"/>
  <c r="V46" i="49"/>
  <c r="U46" i="49"/>
  <c r="T46" i="49"/>
  <c r="S46" i="49"/>
  <c r="R46" i="49"/>
  <c r="Q46" i="49"/>
  <c r="P46" i="49"/>
  <c r="O46" i="49"/>
  <c r="N46" i="49"/>
  <c r="M46" i="49"/>
  <c r="L46" i="49"/>
  <c r="K46" i="49"/>
  <c r="J46" i="49"/>
  <c r="I46" i="49"/>
  <c r="H46" i="49"/>
  <c r="G46" i="49"/>
  <c r="F46" i="49"/>
  <c r="E46" i="49"/>
  <c r="D46" i="49"/>
  <c r="C46" i="49"/>
  <c r="B46" i="49"/>
  <c r="A46" i="49" s="1"/>
  <c r="CD45" i="49"/>
  <c r="CC45" i="49"/>
  <c r="CB45" i="49"/>
  <c r="CA45" i="49"/>
  <c r="BZ45" i="49"/>
  <c r="BY45" i="49"/>
  <c r="BX45" i="49"/>
  <c r="BW45" i="49"/>
  <c r="BV45" i="49"/>
  <c r="BU45" i="49"/>
  <c r="BT45" i="49"/>
  <c r="BS45" i="49"/>
  <c r="BR45" i="49"/>
  <c r="BQ45" i="49"/>
  <c r="BP45" i="49"/>
  <c r="BO45" i="49"/>
  <c r="BN45" i="49"/>
  <c r="BM45" i="49"/>
  <c r="BL45" i="49"/>
  <c r="BK45" i="49"/>
  <c r="BJ45" i="49"/>
  <c r="BI45" i="49"/>
  <c r="BH45" i="49"/>
  <c r="BG45" i="49"/>
  <c r="BF45" i="49"/>
  <c r="BE45" i="49"/>
  <c r="BD45" i="49"/>
  <c r="BC45" i="49"/>
  <c r="BB45" i="49"/>
  <c r="BA45" i="49"/>
  <c r="AZ45" i="49"/>
  <c r="AY45" i="49"/>
  <c r="AX45" i="49"/>
  <c r="AW45" i="49"/>
  <c r="AV45" i="49"/>
  <c r="AU45" i="49"/>
  <c r="AT45" i="49"/>
  <c r="AS45" i="49"/>
  <c r="AR45" i="49"/>
  <c r="AQ45" i="49"/>
  <c r="AP45" i="49"/>
  <c r="AO45" i="49"/>
  <c r="AN45" i="49"/>
  <c r="AM45" i="49"/>
  <c r="AL45" i="49"/>
  <c r="AK45" i="49"/>
  <c r="AJ45" i="49"/>
  <c r="AI45" i="49"/>
  <c r="AH45" i="49"/>
  <c r="AG45" i="49"/>
  <c r="AF45" i="49"/>
  <c r="AE45" i="49"/>
  <c r="AD45" i="49"/>
  <c r="AC45" i="49"/>
  <c r="AB45" i="49"/>
  <c r="AA45" i="49"/>
  <c r="Z45" i="49"/>
  <c r="Y45" i="49"/>
  <c r="X45" i="49"/>
  <c r="W45" i="49"/>
  <c r="V45" i="49"/>
  <c r="U45" i="49"/>
  <c r="T45" i="49"/>
  <c r="S45" i="49"/>
  <c r="R45" i="49"/>
  <c r="Q45" i="49"/>
  <c r="P45" i="49"/>
  <c r="O45" i="49"/>
  <c r="N45" i="49"/>
  <c r="M45" i="49"/>
  <c r="L45" i="49"/>
  <c r="K45" i="49"/>
  <c r="J45" i="49"/>
  <c r="I45" i="49"/>
  <c r="H45" i="49"/>
  <c r="G45" i="49"/>
  <c r="F45" i="49"/>
  <c r="E45" i="49"/>
  <c r="D45" i="49"/>
  <c r="C45" i="49"/>
  <c r="B45" i="49"/>
  <c r="A45" i="49" s="1"/>
  <c r="CD44" i="49"/>
  <c r="CC44" i="49"/>
  <c r="CB44" i="49"/>
  <c r="CA44" i="49"/>
  <c r="BZ44" i="49"/>
  <c r="BY44" i="49"/>
  <c r="BX44" i="49"/>
  <c r="BW44" i="49"/>
  <c r="BV44" i="49"/>
  <c r="BU44" i="49"/>
  <c r="BT44" i="49"/>
  <c r="BS44" i="49"/>
  <c r="BR44" i="49"/>
  <c r="BQ44" i="49"/>
  <c r="BP44" i="49"/>
  <c r="BO44" i="49"/>
  <c r="BN44" i="49"/>
  <c r="BM44" i="49"/>
  <c r="BL44" i="49"/>
  <c r="BK44" i="49"/>
  <c r="BJ44" i="49"/>
  <c r="BI44" i="49"/>
  <c r="BH44" i="49"/>
  <c r="BG44" i="49"/>
  <c r="BF44" i="49"/>
  <c r="BE44" i="49"/>
  <c r="BD44" i="49"/>
  <c r="BC44" i="49"/>
  <c r="BB44" i="49"/>
  <c r="BA44" i="49"/>
  <c r="AZ44" i="49"/>
  <c r="AY44" i="49"/>
  <c r="AX44" i="49"/>
  <c r="AW44" i="49"/>
  <c r="AV44" i="49"/>
  <c r="AU44" i="49"/>
  <c r="AT44" i="49"/>
  <c r="AS44" i="49"/>
  <c r="AR44" i="49"/>
  <c r="AQ44" i="49"/>
  <c r="AP44" i="49"/>
  <c r="AO44" i="49"/>
  <c r="AN44" i="49"/>
  <c r="AM44" i="49"/>
  <c r="AL44" i="49"/>
  <c r="AK44" i="49"/>
  <c r="AJ44" i="49"/>
  <c r="AI44" i="49"/>
  <c r="AH44" i="49"/>
  <c r="AG44" i="49"/>
  <c r="AF44" i="49"/>
  <c r="AE44" i="49"/>
  <c r="AD44" i="49"/>
  <c r="AC44" i="49"/>
  <c r="AB44" i="49"/>
  <c r="AA44" i="49"/>
  <c r="Z44" i="49"/>
  <c r="Y44" i="49"/>
  <c r="X44" i="49"/>
  <c r="W44" i="49"/>
  <c r="V44" i="49"/>
  <c r="U44" i="49"/>
  <c r="T44" i="49"/>
  <c r="S44" i="49"/>
  <c r="R44" i="49"/>
  <c r="Q44" i="49"/>
  <c r="P44" i="49"/>
  <c r="O44" i="49"/>
  <c r="N44" i="49"/>
  <c r="M44" i="49"/>
  <c r="L44" i="49"/>
  <c r="K44" i="49"/>
  <c r="J44" i="49"/>
  <c r="I44" i="49"/>
  <c r="H44" i="49"/>
  <c r="G44" i="49"/>
  <c r="F44" i="49"/>
  <c r="E44" i="49"/>
  <c r="D44" i="49"/>
  <c r="C44" i="49"/>
  <c r="B44" i="49"/>
  <c r="A44" i="49" s="1"/>
  <c r="CD43" i="49"/>
  <c r="CC43" i="49"/>
  <c r="CB43" i="49"/>
  <c r="CA43" i="49"/>
  <c r="BZ43" i="49"/>
  <c r="BY43" i="49"/>
  <c r="BX43" i="49"/>
  <c r="BW43" i="49"/>
  <c r="BV43" i="49"/>
  <c r="BU43" i="49"/>
  <c r="BT43" i="49"/>
  <c r="BS43" i="49"/>
  <c r="BR43" i="49"/>
  <c r="BQ43" i="49"/>
  <c r="BP43" i="49"/>
  <c r="BO43" i="49"/>
  <c r="BN43" i="49"/>
  <c r="BM43" i="49"/>
  <c r="BL43" i="49"/>
  <c r="BK43" i="49"/>
  <c r="BJ43" i="49"/>
  <c r="BI43" i="49"/>
  <c r="BH43" i="49"/>
  <c r="BG43" i="49"/>
  <c r="BF43" i="49"/>
  <c r="BE43" i="49"/>
  <c r="BD43" i="49"/>
  <c r="BC43" i="49"/>
  <c r="BB43" i="49"/>
  <c r="BA43" i="49"/>
  <c r="AZ43" i="49"/>
  <c r="AY43" i="49"/>
  <c r="AX43" i="49"/>
  <c r="AW43" i="49"/>
  <c r="AV43" i="49"/>
  <c r="AU43" i="49"/>
  <c r="AT43" i="49"/>
  <c r="AS43" i="49"/>
  <c r="AR43" i="49"/>
  <c r="AQ43" i="49"/>
  <c r="AP43" i="49"/>
  <c r="AO43" i="49"/>
  <c r="AN43" i="49"/>
  <c r="AM43" i="49"/>
  <c r="AL43" i="49"/>
  <c r="AK43" i="49"/>
  <c r="AJ43" i="49"/>
  <c r="AI43" i="49"/>
  <c r="AH43" i="49"/>
  <c r="AG43" i="49"/>
  <c r="AF43" i="49"/>
  <c r="AE43" i="49"/>
  <c r="AD43" i="49"/>
  <c r="AC43" i="49"/>
  <c r="AB43" i="49"/>
  <c r="AA43" i="49"/>
  <c r="Z43" i="49"/>
  <c r="Y43" i="49"/>
  <c r="X43" i="49"/>
  <c r="W43" i="49"/>
  <c r="V43" i="49"/>
  <c r="U43" i="49"/>
  <c r="T43" i="49"/>
  <c r="S43" i="49"/>
  <c r="R43" i="49"/>
  <c r="Q43" i="49"/>
  <c r="P43" i="49"/>
  <c r="O43" i="49"/>
  <c r="N43" i="49"/>
  <c r="M43" i="49"/>
  <c r="L43" i="49"/>
  <c r="K43" i="49"/>
  <c r="J43" i="49"/>
  <c r="I43" i="49"/>
  <c r="H43" i="49"/>
  <c r="G43" i="49"/>
  <c r="F43" i="49"/>
  <c r="E43" i="49"/>
  <c r="D43" i="49"/>
  <c r="C43" i="49"/>
  <c r="B43" i="49"/>
  <c r="A43" i="49" s="1"/>
  <c r="CD42" i="49"/>
  <c r="CC42" i="49"/>
  <c r="CB42" i="49"/>
  <c r="CA42" i="49"/>
  <c r="BZ42" i="49"/>
  <c r="BY42" i="49"/>
  <c r="BX42" i="49"/>
  <c r="BW42" i="49"/>
  <c r="BV42" i="49"/>
  <c r="BU42" i="49"/>
  <c r="BT42" i="49"/>
  <c r="BS42" i="49"/>
  <c r="BR42" i="49"/>
  <c r="BQ42" i="49"/>
  <c r="BP42" i="49"/>
  <c r="BO42" i="49"/>
  <c r="BN42" i="49"/>
  <c r="BM42" i="49"/>
  <c r="BL42" i="49"/>
  <c r="BK42" i="49"/>
  <c r="BJ42" i="49"/>
  <c r="BI42" i="49"/>
  <c r="BH42" i="49"/>
  <c r="BG42" i="49"/>
  <c r="BF42" i="49"/>
  <c r="BE42" i="49"/>
  <c r="BD42" i="49"/>
  <c r="BC42" i="49"/>
  <c r="BB42" i="49"/>
  <c r="BA42" i="49"/>
  <c r="AZ42" i="49"/>
  <c r="AY42" i="49"/>
  <c r="AX42" i="49"/>
  <c r="AW42" i="49"/>
  <c r="AV42" i="49"/>
  <c r="AU42" i="49"/>
  <c r="AT42" i="49"/>
  <c r="AS42" i="49"/>
  <c r="AR42" i="49"/>
  <c r="AQ42" i="49"/>
  <c r="AP42" i="49"/>
  <c r="AO42" i="49"/>
  <c r="AN42" i="49"/>
  <c r="AM42" i="49"/>
  <c r="AL42" i="49"/>
  <c r="AK42" i="49"/>
  <c r="AJ42" i="49"/>
  <c r="AI42" i="49"/>
  <c r="AH42" i="49"/>
  <c r="AG42" i="49"/>
  <c r="AF42" i="49"/>
  <c r="AE42" i="49"/>
  <c r="AD42" i="49"/>
  <c r="AC42" i="49"/>
  <c r="AB42" i="49"/>
  <c r="AA42" i="49"/>
  <c r="Z42" i="49"/>
  <c r="Y42" i="49"/>
  <c r="X42" i="49"/>
  <c r="W42" i="49"/>
  <c r="V42" i="49"/>
  <c r="U42" i="49"/>
  <c r="T42" i="49"/>
  <c r="S42" i="49"/>
  <c r="R42" i="49"/>
  <c r="Q42" i="49"/>
  <c r="P42" i="49"/>
  <c r="O42" i="49"/>
  <c r="N42" i="49"/>
  <c r="M42" i="49"/>
  <c r="L42" i="49"/>
  <c r="K42" i="49"/>
  <c r="J42" i="49"/>
  <c r="I42" i="49"/>
  <c r="H42" i="49"/>
  <c r="G42" i="49"/>
  <c r="F42" i="49"/>
  <c r="E42" i="49"/>
  <c r="D42" i="49"/>
  <c r="C42" i="49"/>
  <c r="B42" i="49"/>
  <c r="A42" i="49" s="1"/>
  <c r="CD41" i="49"/>
  <c r="CC41" i="49"/>
  <c r="CB41" i="49"/>
  <c r="CA41" i="49"/>
  <c r="BZ41" i="49"/>
  <c r="BY41" i="49"/>
  <c r="BX41" i="49"/>
  <c r="BW41" i="49"/>
  <c r="BV41" i="49"/>
  <c r="BU41" i="49"/>
  <c r="BT41" i="49"/>
  <c r="BS41" i="49"/>
  <c r="BR41" i="49"/>
  <c r="BQ41" i="49"/>
  <c r="BP41" i="49"/>
  <c r="BO41" i="49"/>
  <c r="BN41" i="49"/>
  <c r="BM41" i="49"/>
  <c r="BL41" i="49"/>
  <c r="BK41" i="49"/>
  <c r="BJ41" i="49"/>
  <c r="BI41" i="49"/>
  <c r="BH41" i="49"/>
  <c r="BG41" i="49"/>
  <c r="BF41" i="49"/>
  <c r="BE41" i="49"/>
  <c r="BD41" i="49"/>
  <c r="BC41" i="49"/>
  <c r="BB41" i="49"/>
  <c r="BA41" i="49"/>
  <c r="AZ41" i="49"/>
  <c r="AY41" i="49"/>
  <c r="AX41" i="49"/>
  <c r="AW41" i="49"/>
  <c r="AV41" i="49"/>
  <c r="AU41" i="49"/>
  <c r="AT41" i="49"/>
  <c r="AS41" i="49"/>
  <c r="AR41" i="49"/>
  <c r="AQ41" i="49"/>
  <c r="AP41" i="49"/>
  <c r="AO41" i="49"/>
  <c r="AN41" i="49"/>
  <c r="AM41" i="49"/>
  <c r="AL41" i="49"/>
  <c r="AK41" i="49"/>
  <c r="AJ41" i="49"/>
  <c r="AI41" i="49"/>
  <c r="AH41" i="49"/>
  <c r="AG41" i="49"/>
  <c r="AF41" i="49"/>
  <c r="AE41" i="49"/>
  <c r="AD41" i="49"/>
  <c r="AC41" i="49"/>
  <c r="AB41" i="49"/>
  <c r="AA41" i="49"/>
  <c r="Z41" i="49"/>
  <c r="Y41" i="49"/>
  <c r="X41" i="49"/>
  <c r="W41" i="49"/>
  <c r="V41" i="49"/>
  <c r="U41" i="49"/>
  <c r="T41" i="49"/>
  <c r="S41" i="49"/>
  <c r="R41" i="49"/>
  <c r="Q41" i="49"/>
  <c r="P41" i="49"/>
  <c r="O41" i="49"/>
  <c r="N41" i="49"/>
  <c r="M41" i="49"/>
  <c r="L41" i="49"/>
  <c r="K41" i="49"/>
  <c r="J41" i="49"/>
  <c r="I41" i="49"/>
  <c r="H41" i="49"/>
  <c r="G41" i="49"/>
  <c r="F41" i="49"/>
  <c r="E41" i="49"/>
  <c r="D41" i="49"/>
  <c r="C41" i="49"/>
  <c r="B41" i="49"/>
  <c r="A41" i="49" s="1"/>
  <c r="CD40" i="49"/>
  <c r="CC40" i="49"/>
  <c r="CB40" i="49"/>
  <c r="CA40" i="49"/>
  <c r="BZ40" i="49"/>
  <c r="BY40" i="49"/>
  <c r="BX40" i="49"/>
  <c r="BW40" i="49"/>
  <c r="BV40" i="49"/>
  <c r="BU40" i="49"/>
  <c r="BT40" i="49"/>
  <c r="BS40" i="49"/>
  <c r="BR40" i="49"/>
  <c r="BQ40" i="49"/>
  <c r="BP40" i="49"/>
  <c r="BO40" i="49"/>
  <c r="BN40" i="49"/>
  <c r="BM40" i="49"/>
  <c r="BL40" i="49"/>
  <c r="BK40" i="49"/>
  <c r="BJ40" i="49"/>
  <c r="BI40" i="49"/>
  <c r="BH40" i="49"/>
  <c r="BG40" i="49"/>
  <c r="BF40" i="49"/>
  <c r="BE40" i="49"/>
  <c r="BD40" i="49"/>
  <c r="BC40" i="49"/>
  <c r="BB40" i="49"/>
  <c r="BA40" i="49"/>
  <c r="AZ40" i="49"/>
  <c r="AY40" i="49"/>
  <c r="AX40" i="49"/>
  <c r="AW40" i="49"/>
  <c r="AV40" i="49"/>
  <c r="AU40" i="49"/>
  <c r="AT40" i="49"/>
  <c r="AS40" i="49"/>
  <c r="AR40" i="49"/>
  <c r="AQ40" i="49"/>
  <c r="AP40" i="49"/>
  <c r="AO40" i="49"/>
  <c r="AN40" i="49"/>
  <c r="AM40" i="49"/>
  <c r="AL40" i="49"/>
  <c r="AK40" i="49"/>
  <c r="AJ40" i="49"/>
  <c r="AI40" i="49"/>
  <c r="AH40" i="49"/>
  <c r="AG40" i="49"/>
  <c r="AF40" i="49"/>
  <c r="AE40" i="49"/>
  <c r="AD40" i="49"/>
  <c r="AC40" i="49"/>
  <c r="AB40" i="49"/>
  <c r="AA40" i="49"/>
  <c r="Z40" i="49"/>
  <c r="Y40" i="49"/>
  <c r="X40" i="49"/>
  <c r="W40" i="49"/>
  <c r="V40" i="49"/>
  <c r="U40" i="49"/>
  <c r="T40" i="49"/>
  <c r="S40" i="49"/>
  <c r="R40" i="49"/>
  <c r="Q40" i="49"/>
  <c r="P40" i="49"/>
  <c r="O40" i="49"/>
  <c r="N40" i="49"/>
  <c r="M40" i="49"/>
  <c r="L40" i="49"/>
  <c r="K40" i="49"/>
  <c r="J40" i="49"/>
  <c r="I40" i="49"/>
  <c r="H40" i="49"/>
  <c r="G40" i="49"/>
  <c r="F40" i="49"/>
  <c r="E40" i="49"/>
  <c r="D40" i="49"/>
  <c r="C40" i="49"/>
  <c r="B40" i="49"/>
  <c r="A40" i="49" s="1"/>
  <c r="CD39" i="49"/>
  <c r="CC39" i="49"/>
  <c r="CB39" i="49"/>
  <c r="CA39" i="49"/>
  <c r="BZ39" i="49"/>
  <c r="BY39" i="49"/>
  <c r="BX39" i="49"/>
  <c r="BW39" i="49"/>
  <c r="BV39" i="49"/>
  <c r="BU39" i="49"/>
  <c r="BT39" i="49"/>
  <c r="BS39" i="49"/>
  <c r="BR39" i="49"/>
  <c r="BQ39" i="49"/>
  <c r="BP39" i="49"/>
  <c r="BO39" i="49"/>
  <c r="BN39" i="49"/>
  <c r="BM39" i="49"/>
  <c r="BL39" i="49"/>
  <c r="BK39" i="49"/>
  <c r="BJ39" i="49"/>
  <c r="BI39" i="49"/>
  <c r="BH39" i="49"/>
  <c r="BG39" i="49"/>
  <c r="BF39" i="49"/>
  <c r="BE39" i="49"/>
  <c r="BD39" i="49"/>
  <c r="BC39" i="49"/>
  <c r="BB39" i="49"/>
  <c r="BA39" i="49"/>
  <c r="AZ39" i="49"/>
  <c r="AY39" i="49"/>
  <c r="AX39" i="49"/>
  <c r="AW39" i="49"/>
  <c r="AV39" i="49"/>
  <c r="AU39" i="49"/>
  <c r="AT39" i="49"/>
  <c r="AS39" i="49"/>
  <c r="AR39" i="49"/>
  <c r="AQ39" i="49"/>
  <c r="AP39" i="49"/>
  <c r="AO39" i="49"/>
  <c r="AN39" i="49"/>
  <c r="AM39" i="49"/>
  <c r="AL39" i="49"/>
  <c r="AK39" i="49"/>
  <c r="AJ39" i="49"/>
  <c r="AI39" i="49"/>
  <c r="AH39" i="49"/>
  <c r="AG39" i="49"/>
  <c r="AF39" i="49"/>
  <c r="AE39" i="49"/>
  <c r="AD39" i="49"/>
  <c r="AC39" i="49"/>
  <c r="AB39" i="49"/>
  <c r="AA39" i="49"/>
  <c r="Z39" i="49"/>
  <c r="Y39" i="49"/>
  <c r="X39" i="49"/>
  <c r="W39" i="49"/>
  <c r="V39" i="49"/>
  <c r="U39" i="49"/>
  <c r="T39" i="49"/>
  <c r="S39" i="49"/>
  <c r="R39" i="49"/>
  <c r="Q39" i="49"/>
  <c r="P39" i="49"/>
  <c r="O39" i="49"/>
  <c r="N39" i="49"/>
  <c r="M39" i="49"/>
  <c r="L39" i="49"/>
  <c r="K39" i="49"/>
  <c r="J39" i="49"/>
  <c r="I39" i="49"/>
  <c r="H39" i="49"/>
  <c r="G39" i="49"/>
  <c r="F39" i="49"/>
  <c r="E39" i="49"/>
  <c r="D39" i="49"/>
  <c r="C39" i="49"/>
  <c r="B39" i="49"/>
  <c r="A39" i="49" s="1"/>
  <c r="CD38" i="49"/>
  <c r="CC38" i="49"/>
  <c r="CB38" i="49"/>
  <c r="CA38" i="49"/>
  <c r="BZ38" i="49"/>
  <c r="BY38" i="49"/>
  <c r="BX38" i="49"/>
  <c r="BW38" i="49"/>
  <c r="BV38" i="49"/>
  <c r="BU38" i="49"/>
  <c r="BT38" i="49"/>
  <c r="BS38" i="49"/>
  <c r="BR38" i="49"/>
  <c r="BQ38" i="49"/>
  <c r="BP38" i="49"/>
  <c r="BO38" i="49"/>
  <c r="BN38" i="49"/>
  <c r="BM38" i="49"/>
  <c r="BL38" i="49"/>
  <c r="BK38" i="49"/>
  <c r="BJ38" i="49"/>
  <c r="BI38" i="49"/>
  <c r="BH38" i="49"/>
  <c r="BG38" i="49"/>
  <c r="BF38" i="49"/>
  <c r="BE38" i="49"/>
  <c r="BD38" i="49"/>
  <c r="BC38" i="49"/>
  <c r="BB38" i="49"/>
  <c r="BA38" i="49"/>
  <c r="AZ38" i="49"/>
  <c r="AY38" i="49"/>
  <c r="AX38" i="49"/>
  <c r="AW38" i="49"/>
  <c r="AV38" i="49"/>
  <c r="AU38" i="49"/>
  <c r="AT38" i="49"/>
  <c r="AS38" i="49"/>
  <c r="AR38" i="49"/>
  <c r="AQ38" i="49"/>
  <c r="AP38" i="49"/>
  <c r="AO38" i="49"/>
  <c r="AN38" i="49"/>
  <c r="AM38" i="49"/>
  <c r="AL38" i="49"/>
  <c r="AK38" i="49"/>
  <c r="AJ38" i="49"/>
  <c r="AI38" i="49"/>
  <c r="AH38" i="49"/>
  <c r="AG38" i="49"/>
  <c r="AF38" i="49"/>
  <c r="AE38" i="49"/>
  <c r="AD38" i="49"/>
  <c r="AC38" i="49"/>
  <c r="AB38" i="49"/>
  <c r="AA38" i="49"/>
  <c r="Z38" i="49"/>
  <c r="Y38" i="49"/>
  <c r="X38" i="49"/>
  <c r="W38" i="49"/>
  <c r="V38" i="49"/>
  <c r="U38" i="49"/>
  <c r="T38" i="49"/>
  <c r="S38" i="49"/>
  <c r="R38" i="49"/>
  <c r="Q38" i="49"/>
  <c r="P38" i="49"/>
  <c r="O38" i="49"/>
  <c r="N38" i="49"/>
  <c r="M38" i="49"/>
  <c r="L38" i="49"/>
  <c r="K38" i="49"/>
  <c r="J38" i="49"/>
  <c r="I38" i="49"/>
  <c r="H38" i="49"/>
  <c r="G38" i="49"/>
  <c r="F38" i="49"/>
  <c r="E38" i="49"/>
  <c r="D38" i="49"/>
  <c r="C38" i="49"/>
  <c r="B38" i="49"/>
  <c r="A38" i="49" s="1"/>
  <c r="CD37" i="49"/>
  <c r="CC37" i="49"/>
  <c r="CB37" i="49"/>
  <c r="CA37" i="49"/>
  <c r="BZ37" i="49"/>
  <c r="BY37" i="49"/>
  <c r="BX37" i="49"/>
  <c r="BW37" i="49"/>
  <c r="BV37" i="49"/>
  <c r="BU37" i="49"/>
  <c r="BT37" i="49"/>
  <c r="BS37" i="49"/>
  <c r="BR37" i="49"/>
  <c r="BQ37" i="49"/>
  <c r="BP37" i="49"/>
  <c r="BO37" i="49"/>
  <c r="BN37" i="49"/>
  <c r="BM37" i="49"/>
  <c r="BL37" i="49"/>
  <c r="BK37" i="49"/>
  <c r="BJ37" i="49"/>
  <c r="BI37" i="49"/>
  <c r="BH37" i="49"/>
  <c r="BG37" i="49"/>
  <c r="BF37" i="49"/>
  <c r="BE37" i="49"/>
  <c r="BD37" i="49"/>
  <c r="BC37" i="49"/>
  <c r="BB37" i="49"/>
  <c r="BA37" i="49"/>
  <c r="AZ37" i="49"/>
  <c r="AY37" i="49"/>
  <c r="AX37" i="49"/>
  <c r="AW37" i="49"/>
  <c r="AV37" i="49"/>
  <c r="AU37" i="49"/>
  <c r="AT37" i="49"/>
  <c r="AS37" i="49"/>
  <c r="AR37" i="49"/>
  <c r="AQ37" i="49"/>
  <c r="AP37" i="49"/>
  <c r="AO37" i="49"/>
  <c r="AN37" i="49"/>
  <c r="AM37" i="49"/>
  <c r="AL37" i="49"/>
  <c r="AK37" i="49"/>
  <c r="AJ37" i="49"/>
  <c r="AI37" i="49"/>
  <c r="AH37" i="49"/>
  <c r="AG37" i="49"/>
  <c r="AF37" i="49"/>
  <c r="AE37" i="49"/>
  <c r="AD37" i="49"/>
  <c r="AC37" i="49"/>
  <c r="AB37" i="49"/>
  <c r="AA37" i="49"/>
  <c r="Z37" i="49"/>
  <c r="Y37" i="49"/>
  <c r="X37" i="49"/>
  <c r="W37" i="49"/>
  <c r="V37" i="49"/>
  <c r="U37" i="49"/>
  <c r="T37" i="49"/>
  <c r="S37" i="49"/>
  <c r="R37" i="49"/>
  <c r="Q37" i="49"/>
  <c r="P37" i="49"/>
  <c r="O37" i="49"/>
  <c r="N37" i="49"/>
  <c r="M37" i="49"/>
  <c r="L37" i="49"/>
  <c r="K37" i="49"/>
  <c r="J37" i="49"/>
  <c r="I37" i="49"/>
  <c r="H37" i="49"/>
  <c r="G37" i="49"/>
  <c r="F37" i="49"/>
  <c r="E37" i="49"/>
  <c r="D37" i="49"/>
  <c r="C37" i="49"/>
  <c r="B37" i="49"/>
  <c r="A37" i="49" s="1"/>
  <c r="CD36" i="49"/>
  <c r="CC36" i="49"/>
  <c r="CB36" i="49"/>
  <c r="CA36" i="49"/>
  <c r="BZ36" i="49"/>
  <c r="BY36" i="49"/>
  <c r="BX36" i="49"/>
  <c r="BW36" i="49"/>
  <c r="BV36" i="49"/>
  <c r="BU36" i="49"/>
  <c r="BT36" i="49"/>
  <c r="BS36" i="49"/>
  <c r="BR36" i="49"/>
  <c r="BQ36" i="49"/>
  <c r="BP36" i="49"/>
  <c r="BO36" i="49"/>
  <c r="BN36" i="49"/>
  <c r="BM36" i="49"/>
  <c r="BL36" i="49"/>
  <c r="BK36" i="49"/>
  <c r="BJ36" i="49"/>
  <c r="BI36" i="49"/>
  <c r="BH36" i="49"/>
  <c r="BG36" i="49"/>
  <c r="BF36" i="49"/>
  <c r="BE36" i="49"/>
  <c r="BD36" i="49"/>
  <c r="BC36" i="49"/>
  <c r="BB36" i="49"/>
  <c r="BA36" i="49"/>
  <c r="AZ36" i="49"/>
  <c r="AY36" i="49"/>
  <c r="AX36" i="49"/>
  <c r="AW36" i="49"/>
  <c r="AV36" i="49"/>
  <c r="AU36" i="49"/>
  <c r="AT36" i="49"/>
  <c r="AS36" i="49"/>
  <c r="AR36" i="49"/>
  <c r="AQ36" i="49"/>
  <c r="AP36" i="49"/>
  <c r="AO36" i="49"/>
  <c r="AN36" i="49"/>
  <c r="AM36" i="49"/>
  <c r="AL36" i="49"/>
  <c r="AK36" i="49"/>
  <c r="AJ36" i="49"/>
  <c r="AI36" i="49"/>
  <c r="AH36" i="49"/>
  <c r="AG36" i="49"/>
  <c r="AF36" i="49"/>
  <c r="AE36" i="49"/>
  <c r="AD36" i="49"/>
  <c r="AC36" i="49"/>
  <c r="AB36" i="49"/>
  <c r="AA36" i="49"/>
  <c r="Z36" i="49"/>
  <c r="Y36" i="49"/>
  <c r="X36" i="49"/>
  <c r="W36" i="49"/>
  <c r="V36" i="49"/>
  <c r="U36" i="49"/>
  <c r="T36" i="49"/>
  <c r="S36" i="49"/>
  <c r="R36" i="49"/>
  <c r="Q36" i="49"/>
  <c r="P36" i="49"/>
  <c r="O36" i="49"/>
  <c r="N36" i="49"/>
  <c r="M36" i="49"/>
  <c r="L36" i="49"/>
  <c r="K36" i="49"/>
  <c r="J36" i="49"/>
  <c r="I36" i="49"/>
  <c r="H36" i="49"/>
  <c r="G36" i="49"/>
  <c r="F36" i="49"/>
  <c r="E36" i="49"/>
  <c r="D36" i="49"/>
  <c r="C36" i="49"/>
  <c r="B36" i="49"/>
  <c r="A36" i="49" s="1"/>
  <c r="CD35" i="49"/>
  <c r="CC35" i="49"/>
  <c r="CB35" i="49"/>
  <c r="CA35" i="49"/>
  <c r="BZ35" i="49"/>
  <c r="BY35" i="49"/>
  <c r="BX35" i="49"/>
  <c r="BW35" i="49"/>
  <c r="BV35" i="49"/>
  <c r="BU35" i="49"/>
  <c r="BT35" i="49"/>
  <c r="BS35" i="49"/>
  <c r="BR35" i="49"/>
  <c r="BQ35" i="49"/>
  <c r="BP35" i="49"/>
  <c r="BO35" i="49"/>
  <c r="BN35" i="49"/>
  <c r="BM35" i="49"/>
  <c r="BL35" i="49"/>
  <c r="BK35" i="49"/>
  <c r="BJ35" i="49"/>
  <c r="BI35" i="49"/>
  <c r="BH35" i="49"/>
  <c r="BG35" i="49"/>
  <c r="BF35" i="49"/>
  <c r="BE35" i="49"/>
  <c r="BD35" i="49"/>
  <c r="BC35" i="49"/>
  <c r="BB35" i="49"/>
  <c r="BA35" i="49"/>
  <c r="AZ35" i="49"/>
  <c r="AY35" i="49"/>
  <c r="AX35" i="49"/>
  <c r="AW35" i="49"/>
  <c r="AV35" i="49"/>
  <c r="AU35" i="49"/>
  <c r="AT35" i="49"/>
  <c r="AS35" i="49"/>
  <c r="AR35" i="49"/>
  <c r="AQ35" i="49"/>
  <c r="AP35" i="49"/>
  <c r="AO35" i="49"/>
  <c r="AN35" i="49"/>
  <c r="AM35" i="49"/>
  <c r="AL35" i="49"/>
  <c r="AK35" i="49"/>
  <c r="AJ35" i="49"/>
  <c r="AI35" i="49"/>
  <c r="AH35" i="49"/>
  <c r="AG35" i="49"/>
  <c r="AF35" i="49"/>
  <c r="AE35" i="49"/>
  <c r="AD35" i="49"/>
  <c r="AC35" i="49"/>
  <c r="AB35" i="49"/>
  <c r="AA35" i="49"/>
  <c r="Z35" i="49"/>
  <c r="Y35" i="49"/>
  <c r="X35" i="49"/>
  <c r="W35" i="49"/>
  <c r="V35" i="49"/>
  <c r="U35" i="49"/>
  <c r="T35" i="49"/>
  <c r="S35" i="49"/>
  <c r="R35" i="49"/>
  <c r="Q35" i="49"/>
  <c r="P35" i="49"/>
  <c r="O35" i="49"/>
  <c r="N35" i="49"/>
  <c r="M35" i="49"/>
  <c r="L35" i="49"/>
  <c r="K35" i="49"/>
  <c r="J35" i="49"/>
  <c r="I35" i="49"/>
  <c r="H35" i="49"/>
  <c r="G35" i="49"/>
  <c r="F35" i="49"/>
  <c r="E35" i="49"/>
  <c r="D35" i="49"/>
  <c r="C35" i="49"/>
  <c r="B35" i="49"/>
  <c r="A35" i="49" s="1"/>
  <c r="CD34" i="49"/>
  <c r="CC34" i="49"/>
  <c r="CB34" i="49"/>
  <c r="CA34" i="49"/>
  <c r="BZ34" i="49"/>
  <c r="BY34" i="49"/>
  <c r="BX34" i="49"/>
  <c r="BW34" i="49"/>
  <c r="BV34" i="49"/>
  <c r="BU34" i="49"/>
  <c r="BT34" i="49"/>
  <c r="BS34" i="49"/>
  <c r="BR34" i="49"/>
  <c r="BQ34" i="49"/>
  <c r="BP34" i="49"/>
  <c r="BO34" i="49"/>
  <c r="BN34" i="49"/>
  <c r="BM34" i="49"/>
  <c r="BL34" i="49"/>
  <c r="BK34" i="49"/>
  <c r="BJ34" i="49"/>
  <c r="BI34" i="49"/>
  <c r="BH34" i="49"/>
  <c r="BG34" i="49"/>
  <c r="BF34" i="49"/>
  <c r="BE34" i="49"/>
  <c r="BD34" i="49"/>
  <c r="BC34" i="49"/>
  <c r="BB34" i="49"/>
  <c r="BA34" i="49"/>
  <c r="AZ34" i="49"/>
  <c r="AY34" i="49"/>
  <c r="AX34" i="49"/>
  <c r="AW34" i="49"/>
  <c r="AV34" i="49"/>
  <c r="AU34" i="49"/>
  <c r="AT34" i="49"/>
  <c r="AS34" i="49"/>
  <c r="AR34" i="49"/>
  <c r="AQ34" i="49"/>
  <c r="AP34" i="49"/>
  <c r="AO34" i="49"/>
  <c r="AN34" i="49"/>
  <c r="AM34" i="49"/>
  <c r="AL34" i="49"/>
  <c r="AK34" i="49"/>
  <c r="AJ34" i="49"/>
  <c r="AI34" i="49"/>
  <c r="AH34" i="49"/>
  <c r="AG34" i="49"/>
  <c r="AF34" i="49"/>
  <c r="AE34" i="49"/>
  <c r="AD34" i="49"/>
  <c r="AC34" i="49"/>
  <c r="AB34" i="49"/>
  <c r="AA34" i="49"/>
  <c r="Z34" i="49"/>
  <c r="Y34" i="49"/>
  <c r="X34" i="49"/>
  <c r="W34" i="49"/>
  <c r="V34" i="49"/>
  <c r="U34" i="49"/>
  <c r="T34" i="49"/>
  <c r="S34" i="49"/>
  <c r="R34" i="49"/>
  <c r="Q34" i="49"/>
  <c r="P34" i="49"/>
  <c r="O34" i="49"/>
  <c r="N34" i="49"/>
  <c r="M34" i="49"/>
  <c r="L34" i="49"/>
  <c r="K34" i="49"/>
  <c r="J34" i="49"/>
  <c r="I34" i="49"/>
  <c r="H34" i="49"/>
  <c r="G34" i="49"/>
  <c r="F34" i="49"/>
  <c r="E34" i="49"/>
  <c r="D34" i="49"/>
  <c r="C34" i="49"/>
  <c r="B34" i="49"/>
  <c r="A34" i="49" s="1"/>
  <c r="CD33" i="49"/>
  <c r="CC33" i="49"/>
  <c r="CB33" i="49"/>
  <c r="CA33" i="49"/>
  <c r="BZ33" i="49"/>
  <c r="BY33" i="49"/>
  <c r="BX33" i="49"/>
  <c r="BW33" i="49"/>
  <c r="BV33" i="49"/>
  <c r="BU33" i="49"/>
  <c r="BT33" i="49"/>
  <c r="BS33" i="49"/>
  <c r="BR33" i="49"/>
  <c r="BQ33" i="49"/>
  <c r="BP33" i="49"/>
  <c r="BO33" i="49"/>
  <c r="BN33" i="49"/>
  <c r="BM33" i="49"/>
  <c r="BL33" i="49"/>
  <c r="BK33" i="49"/>
  <c r="BJ33" i="49"/>
  <c r="BI33" i="49"/>
  <c r="BH33" i="49"/>
  <c r="BG33" i="49"/>
  <c r="BF33" i="49"/>
  <c r="BE33" i="49"/>
  <c r="BD33" i="49"/>
  <c r="BC33" i="49"/>
  <c r="BB33" i="49"/>
  <c r="BA33" i="49"/>
  <c r="AZ33" i="49"/>
  <c r="AY33" i="49"/>
  <c r="AX33" i="49"/>
  <c r="AW33" i="49"/>
  <c r="AV33" i="49"/>
  <c r="AU33" i="49"/>
  <c r="AT33" i="49"/>
  <c r="AS33" i="49"/>
  <c r="AR33" i="49"/>
  <c r="AQ33" i="49"/>
  <c r="AP33" i="49"/>
  <c r="AO33" i="49"/>
  <c r="AN33" i="49"/>
  <c r="AM33" i="49"/>
  <c r="AL33" i="49"/>
  <c r="AK33" i="49"/>
  <c r="AJ33" i="49"/>
  <c r="AI33" i="49"/>
  <c r="AH33" i="49"/>
  <c r="AG33" i="49"/>
  <c r="AF33" i="49"/>
  <c r="AE33" i="49"/>
  <c r="AD33" i="49"/>
  <c r="AC33" i="49"/>
  <c r="AB33" i="49"/>
  <c r="AA33" i="49"/>
  <c r="Z33" i="49"/>
  <c r="Y33" i="49"/>
  <c r="X33" i="49"/>
  <c r="W33" i="49"/>
  <c r="V33" i="49"/>
  <c r="U33" i="49"/>
  <c r="T33" i="49"/>
  <c r="S33" i="49"/>
  <c r="R33" i="49"/>
  <c r="Q33" i="49"/>
  <c r="P33" i="49"/>
  <c r="O33" i="49"/>
  <c r="N33" i="49"/>
  <c r="M33" i="49"/>
  <c r="L33" i="49"/>
  <c r="K33" i="49"/>
  <c r="J33" i="49"/>
  <c r="I33" i="49"/>
  <c r="H33" i="49"/>
  <c r="G33" i="49"/>
  <c r="F33" i="49"/>
  <c r="E33" i="49"/>
  <c r="D33" i="49"/>
  <c r="C33" i="49"/>
  <c r="B33" i="49"/>
  <c r="A33" i="49" s="1"/>
  <c r="CD32" i="49"/>
  <c r="CC32" i="49"/>
  <c r="CB32" i="49"/>
  <c r="CA32" i="49"/>
  <c r="BZ32" i="49"/>
  <c r="BY32" i="49"/>
  <c r="BX32" i="49"/>
  <c r="BW32" i="49"/>
  <c r="BV32" i="49"/>
  <c r="BU32" i="49"/>
  <c r="BT32" i="49"/>
  <c r="BS32" i="49"/>
  <c r="BR32" i="49"/>
  <c r="BQ32" i="49"/>
  <c r="BP32" i="49"/>
  <c r="BO32" i="49"/>
  <c r="BN32" i="49"/>
  <c r="BM32" i="49"/>
  <c r="BL32" i="49"/>
  <c r="BK32" i="49"/>
  <c r="BJ32" i="49"/>
  <c r="BI32" i="49"/>
  <c r="BH32" i="49"/>
  <c r="BG32" i="49"/>
  <c r="BF32" i="49"/>
  <c r="BE32" i="49"/>
  <c r="BD32" i="49"/>
  <c r="BC32" i="49"/>
  <c r="BB32" i="49"/>
  <c r="BA32" i="49"/>
  <c r="AZ32" i="49"/>
  <c r="AY32" i="49"/>
  <c r="AX32" i="49"/>
  <c r="AW32" i="49"/>
  <c r="AV32" i="49"/>
  <c r="AU32" i="49"/>
  <c r="AT32" i="49"/>
  <c r="AS32" i="49"/>
  <c r="AR32" i="49"/>
  <c r="AQ32" i="49"/>
  <c r="AP32" i="49"/>
  <c r="AO32" i="49"/>
  <c r="AN32" i="49"/>
  <c r="AM32" i="49"/>
  <c r="AL32" i="49"/>
  <c r="AK32" i="49"/>
  <c r="AJ32" i="49"/>
  <c r="AI32" i="49"/>
  <c r="AH32" i="49"/>
  <c r="AG32" i="49"/>
  <c r="AF32" i="49"/>
  <c r="AE32" i="49"/>
  <c r="AD32" i="49"/>
  <c r="AC32" i="49"/>
  <c r="AB32" i="49"/>
  <c r="AA32" i="49"/>
  <c r="Z32" i="49"/>
  <c r="Y32" i="49"/>
  <c r="X32" i="49"/>
  <c r="W32" i="49"/>
  <c r="V32" i="49"/>
  <c r="U32" i="49"/>
  <c r="T32" i="49"/>
  <c r="S32" i="49"/>
  <c r="R32" i="49"/>
  <c r="Q32" i="49"/>
  <c r="P32" i="49"/>
  <c r="O32" i="49"/>
  <c r="N32" i="49"/>
  <c r="M32" i="49"/>
  <c r="L32" i="49"/>
  <c r="K32" i="49"/>
  <c r="J32" i="49"/>
  <c r="I32" i="49"/>
  <c r="H32" i="49"/>
  <c r="G32" i="49"/>
  <c r="F32" i="49"/>
  <c r="E32" i="49"/>
  <c r="D32" i="49"/>
  <c r="C32" i="49"/>
  <c r="B32" i="49"/>
  <c r="A32" i="49" s="1"/>
  <c r="CD31" i="49"/>
  <c r="CC31" i="49"/>
  <c r="CB31" i="49"/>
  <c r="CA31" i="49"/>
  <c r="BZ31" i="49"/>
  <c r="BY31" i="49"/>
  <c r="BX31" i="49"/>
  <c r="BW31" i="49"/>
  <c r="BV31" i="49"/>
  <c r="BU31" i="49"/>
  <c r="BT31" i="49"/>
  <c r="BS31" i="49"/>
  <c r="BR31" i="49"/>
  <c r="BQ31" i="49"/>
  <c r="BP31" i="49"/>
  <c r="BO31" i="49"/>
  <c r="BN31" i="49"/>
  <c r="BM31" i="49"/>
  <c r="BL31" i="49"/>
  <c r="BK31" i="49"/>
  <c r="BJ31" i="49"/>
  <c r="BI31" i="49"/>
  <c r="BH31" i="49"/>
  <c r="BG31" i="49"/>
  <c r="BF31" i="49"/>
  <c r="BE31" i="49"/>
  <c r="BD31" i="49"/>
  <c r="BC31" i="49"/>
  <c r="BB31" i="49"/>
  <c r="BA31" i="49"/>
  <c r="AZ31" i="49"/>
  <c r="AY31" i="49"/>
  <c r="AX31" i="49"/>
  <c r="AW31" i="49"/>
  <c r="AV31" i="49"/>
  <c r="AU31" i="49"/>
  <c r="AT31" i="49"/>
  <c r="AS31" i="49"/>
  <c r="AR31" i="49"/>
  <c r="AQ31" i="49"/>
  <c r="AP31" i="49"/>
  <c r="AO31" i="49"/>
  <c r="AN31" i="49"/>
  <c r="AM31" i="49"/>
  <c r="AL31" i="49"/>
  <c r="AK31" i="49"/>
  <c r="AJ31" i="49"/>
  <c r="AI31" i="49"/>
  <c r="AH31" i="49"/>
  <c r="AG31" i="49"/>
  <c r="AF31" i="49"/>
  <c r="AE31" i="49"/>
  <c r="AD31" i="49"/>
  <c r="AC31" i="49"/>
  <c r="AB31" i="49"/>
  <c r="AA31" i="49"/>
  <c r="Z31" i="49"/>
  <c r="Y31" i="49"/>
  <c r="X31" i="49"/>
  <c r="W31" i="49"/>
  <c r="V31" i="49"/>
  <c r="U31" i="49"/>
  <c r="T31" i="49"/>
  <c r="S31" i="49"/>
  <c r="R31" i="49"/>
  <c r="Q31" i="49"/>
  <c r="P31" i="49"/>
  <c r="O31" i="49"/>
  <c r="N31" i="49"/>
  <c r="M31" i="49"/>
  <c r="L31" i="49"/>
  <c r="K31" i="49"/>
  <c r="J31" i="49"/>
  <c r="I31" i="49"/>
  <c r="H31" i="49"/>
  <c r="G31" i="49"/>
  <c r="F31" i="49"/>
  <c r="E31" i="49"/>
  <c r="D31" i="49"/>
  <c r="C31" i="49"/>
  <c r="B31" i="49"/>
  <c r="A31" i="49" s="1"/>
  <c r="CD30" i="49"/>
  <c r="CC30" i="49"/>
  <c r="CB30" i="49"/>
  <c r="CA30" i="49"/>
  <c r="BZ30" i="49"/>
  <c r="BY30" i="49"/>
  <c r="BX30" i="49"/>
  <c r="BW30" i="49"/>
  <c r="BV30" i="49"/>
  <c r="BU30" i="49"/>
  <c r="BT30" i="49"/>
  <c r="BS30" i="49"/>
  <c r="BR30" i="49"/>
  <c r="BQ30" i="49"/>
  <c r="BP30" i="49"/>
  <c r="BO30" i="49"/>
  <c r="BN30" i="49"/>
  <c r="BM30" i="49"/>
  <c r="BL30" i="49"/>
  <c r="BK30" i="49"/>
  <c r="BJ30" i="49"/>
  <c r="BI30" i="49"/>
  <c r="BH30" i="49"/>
  <c r="BG30" i="49"/>
  <c r="BF30" i="49"/>
  <c r="BE30" i="49"/>
  <c r="BD30" i="49"/>
  <c r="BC30" i="49"/>
  <c r="BB30" i="49"/>
  <c r="BA30" i="49"/>
  <c r="AZ30" i="49"/>
  <c r="AY30" i="49"/>
  <c r="AX30" i="49"/>
  <c r="AW30" i="49"/>
  <c r="AV30" i="49"/>
  <c r="AU30" i="49"/>
  <c r="AT30" i="49"/>
  <c r="AS30" i="49"/>
  <c r="AR30" i="49"/>
  <c r="AQ30" i="49"/>
  <c r="AP30" i="49"/>
  <c r="AO30" i="49"/>
  <c r="AN30" i="49"/>
  <c r="AM30" i="49"/>
  <c r="AL30" i="49"/>
  <c r="AK30" i="49"/>
  <c r="AJ30" i="49"/>
  <c r="AI30" i="49"/>
  <c r="AH30" i="49"/>
  <c r="AG30" i="49"/>
  <c r="AF30" i="49"/>
  <c r="AE30" i="49"/>
  <c r="AD30" i="49"/>
  <c r="AC30" i="49"/>
  <c r="AB30" i="49"/>
  <c r="AA30" i="49"/>
  <c r="Z30" i="49"/>
  <c r="Y30" i="49"/>
  <c r="X30" i="49"/>
  <c r="W30" i="49"/>
  <c r="V30" i="49"/>
  <c r="U30" i="49"/>
  <c r="T30" i="49"/>
  <c r="S30" i="49"/>
  <c r="R30" i="49"/>
  <c r="Q30" i="49"/>
  <c r="P30" i="49"/>
  <c r="O30" i="49"/>
  <c r="N30" i="49"/>
  <c r="M30" i="49"/>
  <c r="L30" i="49"/>
  <c r="K30" i="49"/>
  <c r="J30" i="49"/>
  <c r="I30" i="49"/>
  <c r="H30" i="49"/>
  <c r="G30" i="49"/>
  <c r="F30" i="49"/>
  <c r="E30" i="49"/>
  <c r="D30" i="49"/>
  <c r="C30" i="49"/>
  <c r="B30" i="49"/>
  <c r="A30" i="49" s="1"/>
  <c r="CD29" i="49"/>
  <c r="CC29" i="49"/>
  <c r="CB29" i="49"/>
  <c r="CA29" i="49"/>
  <c r="BZ29" i="49"/>
  <c r="BY29" i="49"/>
  <c r="BX29" i="49"/>
  <c r="BW29" i="49"/>
  <c r="BV29" i="49"/>
  <c r="BU29" i="49"/>
  <c r="BT29" i="49"/>
  <c r="BS29" i="49"/>
  <c r="BR29" i="49"/>
  <c r="BQ29" i="49"/>
  <c r="BP29" i="49"/>
  <c r="BO29" i="49"/>
  <c r="BN29" i="49"/>
  <c r="BM29" i="49"/>
  <c r="BL29" i="49"/>
  <c r="BK29" i="49"/>
  <c r="BJ29" i="49"/>
  <c r="BI29" i="49"/>
  <c r="BH29" i="49"/>
  <c r="BG29" i="49"/>
  <c r="BF29" i="49"/>
  <c r="BE29" i="49"/>
  <c r="BD29" i="49"/>
  <c r="BC29" i="49"/>
  <c r="BB29" i="49"/>
  <c r="BA29" i="49"/>
  <c r="AZ29" i="49"/>
  <c r="AY29" i="49"/>
  <c r="AX29" i="49"/>
  <c r="AW29" i="49"/>
  <c r="AV29" i="49"/>
  <c r="AU29" i="49"/>
  <c r="AT29" i="49"/>
  <c r="AS29" i="49"/>
  <c r="AR29" i="49"/>
  <c r="AQ29" i="49"/>
  <c r="AP29" i="49"/>
  <c r="AO29" i="49"/>
  <c r="AN29" i="49"/>
  <c r="AM29" i="49"/>
  <c r="AL29" i="49"/>
  <c r="AK29" i="49"/>
  <c r="AJ29" i="49"/>
  <c r="AI29" i="49"/>
  <c r="AH29" i="49"/>
  <c r="AG29" i="49"/>
  <c r="AF29" i="49"/>
  <c r="AE29" i="49"/>
  <c r="AD29" i="49"/>
  <c r="AC29" i="49"/>
  <c r="AB29" i="49"/>
  <c r="AA29" i="49"/>
  <c r="Z29" i="49"/>
  <c r="Y29" i="49"/>
  <c r="X29" i="49"/>
  <c r="W29" i="49"/>
  <c r="V29" i="49"/>
  <c r="U29" i="49"/>
  <c r="T29" i="49"/>
  <c r="S29" i="49"/>
  <c r="R29" i="49"/>
  <c r="Q29" i="49"/>
  <c r="P29" i="49"/>
  <c r="O29" i="49"/>
  <c r="N29" i="49"/>
  <c r="M29" i="49"/>
  <c r="L29" i="49"/>
  <c r="K29" i="49"/>
  <c r="J29" i="49"/>
  <c r="I29" i="49"/>
  <c r="H29" i="49"/>
  <c r="G29" i="49"/>
  <c r="F29" i="49"/>
  <c r="E29" i="49"/>
  <c r="D29" i="49"/>
  <c r="C29" i="49"/>
  <c r="B29" i="49"/>
  <c r="A29" i="49" s="1"/>
  <c r="CD28" i="49"/>
  <c r="CC28" i="49"/>
  <c r="CB28" i="49"/>
  <c r="CA28" i="49"/>
  <c r="BZ28" i="49"/>
  <c r="BY28" i="49"/>
  <c r="BX28" i="49"/>
  <c r="BW28" i="49"/>
  <c r="BV28" i="49"/>
  <c r="BU28" i="49"/>
  <c r="BT28" i="49"/>
  <c r="BS28" i="49"/>
  <c r="BR28" i="49"/>
  <c r="BQ28" i="49"/>
  <c r="BP28" i="49"/>
  <c r="BO28" i="49"/>
  <c r="BN28" i="49"/>
  <c r="BM28" i="49"/>
  <c r="BL28" i="49"/>
  <c r="BK28" i="49"/>
  <c r="BJ28" i="49"/>
  <c r="BI28" i="49"/>
  <c r="BH28" i="49"/>
  <c r="BG28" i="49"/>
  <c r="BF28" i="49"/>
  <c r="BE28" i="49"/>
  <c r="BD28" i="49"/>
  <c r="BC28" i="49"/>
  <c r="BB28" i="49"/>
  <c r="BA28" i="49"/>
  <c r="AZ28" i="49"/>
  <c r="AY28" i="49"/>
  <c r="AX28" i="49"/>
  <c r="AW28" i="49"/>
  <c r="AV28" i="49"/>
  <c r="AU28" i="49"/>
  <c r="AT28" i="49"/>
  <c r="AS28" i="49"/>
  <c r="AR28" i="49"/>
  <c r="AQ28" i="49"/>
  <c r="AP28" i="49"/>
  <c r="AO28" i="49"/>
  <c r="AN28" i="49"/>
  <c r="AM28" i="49"/>
  <c r="AL28" i="49"/>
  <c r="AK28" i="49"/>
  <c r="AJ28" i="49"/>
  <c r="AI28" i="49"/>
  <c r="AH28" i="49"/>
  <c r="AG28" i="49"/>
  <c r="AF28" i="49"/>
  <c r="AE28" i="49"/>
  <c r="AD28" i="49"/>
  <c r="AC28" i="49"/>
  <c r="AB28" i="49"/>
  <c r="AA28" i="49"/>
  <c r="Z28" i="49"/>
  <c r="Y28" i="49"/>
  <c r="X28" i="49"/>
  <c r="W28" i="49"/>
  <c r="V28" i="49"/>
  <c r="U28" i="49"/>
  <c r="T28" i="49"/>
  <c r="S28" i="49"/>
  <c r="R28" i="49"/>
  <c r="Q28" i="49"/>
  <c r="P28" i="49"/>
  <c r="O28" i="49"/>
  <c r="N28" i="49"/>
  <c r="M28" i="49"/>
  <c r="L28" i="49"/>
  <c r="K28" i="49"/>
  <c r="J28" i="49"/>
  <c r="I28" i="49"/>
  <c r="H28" i="49"/>
  <c r="G28" i="49"/>
  <c r="F28" i="49"/>
  <c r="E28" i="49"/>
  <c r="D28" i="49"/>
  <c r="C28" i="49"/>
  <c r="B28" i="49"/>
  <c r="A28" i="49" s="1"/>
  <c r="B27" i="49"/>
  <c r="CE4" i="49"/>
  <c r="C27" i="11"/>
  <c r="AY74" i="17"/>
  <c r="AZ74" i="17" s="1"/>
  <c r="AI74" i="17"/>
  <c r="AI27" i="17" s="1"/>
  <c r="S74" i="17"/>
  <c r="S27" i="17" s="1"/>
  <c r="BO74" i="17"/>
  <c r="BP74" i="17" s="1"/>
  <c r="BQ74" i="17" s="1"/>
  <c r="BR74" i="17" s="1"/>
  <c r="BS74" i="17" s="1"/>
  <c r="BT74" i="17" s="1"/>
  <c r="BU74" i="17" s="1"/>
  <c r="BV74" i="17" s="1"/>
  <c r="BW74" i="17" s="1"/>
  <c r="BX74" i="17" s="1"/>
  <c r="BY74" i="17" s="1"/>
  <c r="BZ74" i="17" s="1"/>
  <c r="CA74" i="17" s="1"/>
  <c r="CB74" i="17" s="1"/>
  <c r="CC74" i="17" s="1"/>
  <c r="CD74" i="17" s="1"/>
  <c r="CD27" i="17" s="1"/>
  <c r="C74" i="17"/>
  <c r="D74" i="17" s="1"/>
  <c r="S67" i="56" l="1"/>
  <c r="S40" i="56"/>
  <c r="T40" i="56" s="1"/>
  <c r="S8" i="56"/>
  <c r="T8" i="56" s="1"/>
  <c r="S59" i="56"/>
  <c r="T59" i="56" s="1"/>
  <c r="S6" i="56"/>
  <c r="T6" i="56" s="1"/>
  <c r="AI27" i="49"/>
  <c r="AI4" i="49" s="1"/>
  <c r="S32" i="56"/>
  <c r="T32" i="56" s="1"/>
  <c r="S16" i="56"/>
  <c r="T16" i="56" s="1"/>
  <c r="S48" i="56"/>
  <c r="T48" i="56" s="1"/>
  <c r="S24" i="56"/>
  <c r="T24" i="56" s="1"/>
  <c r="D27" i="49"/>
  <c r="D4" i="49" s="1"/>
  <c r="S14" i="56"/>
  <c r="T14" i="56" s="1"/>
  <c r="S22" i="56"/>
  <c r="T22" i="56" s="1"/>
  <c r="S30" i="56"/>
  <c r="T30" i="56" s="1"/>
  <c r="S38" i="56"/>
  <c r="T38" i="56" s="1"/>
  <c r="S46" i="56"/>
  <c r="T46" i="56" s="1"/>
  <c r="S65" i="56"/>
  <c r="T65" i="56" s="1"/>
  <c r="AY27" i="49"/>
  <c r="AY4" i="49" s="1"/>
  <c r="S34" i="56"/>
  <c r="T34" i="56" s="1"/>
  <c r="S42" i="56"/>
  <c r="T42" i="56" s="1"/>
  <c r="S50" i="56"/>
  <c r="T50" i="56" s="1"/>
  <c r="S55" i="56"/>
  <c r="T55" i="56" s="1"/>
  <c r="S64" i="56"/>
  <c r="T64" i="56" s="1"/>
  <c r="S10" i="56"/>
  <c r="T10" i="56" s="1"/>
  <c r="S18" i="56"/>
  <c r="T18" i="56" s="1"/>
  <c r="S26" i="56"/>
  <c r="T26" i="56" s="1"/>
  <c r="S12" i="56"/>
  <c r="T12" i="56" s="1"/>
  <c r="S20" i="56"/>
  <c r="T20" i="56" s="1"/>
  <c r="S28" i="56"/>
  <c r="T28" i="56" s="1"/>
  <c r="S36" i="56"/>
  <c r="T36" i="56" s="1"/>
  <c r="S44" i="56"/>
  <c r="T44" i="56" s="1"/>
  <c r="S52" i="56"/>
  <c r="T52" i="56" s="1"/>
  <c r="T27" i="49"/>
  <c r="T4" i="49" s="1"/>
  <c r="S27" i="49"/>
  <c r="S4" i="49" s="1"/>
  <c r="D85" i="56"/>
  <c r="L85" i="56"/>
  <c r="AB497" i="73"/>
  <c r="AC498" i="73"/>
  <c r="C27" i="49"/>
  <c r="C4" i="49" s="1"/>
  <c r="E27" i="49"/>
  <c r="E4" i="49" s="1"/>
  <c r="S5" i="56"/>
  <c r="S7" i="56"/>
  <c r="T7" i="56" s="1"/>
  <c r="S9" i="56"/>
  <c r="T9" i="56" s="1"/>
  <c r="S11" i="56"/>
  <c r="T11" i="56" s="1"/>
  <c r="S13" i="56"/>
  <c r="T13" i="56" s="1"/>
  <c r="S15" i="56"/>
  <c r="T15" i="56" s="1"/>
  <c r="S17" i="56"/>
  <c r="T17" i="56" s="1"/>
  <c r="S19" i="56"/>
  <c r="T19" i="56" s="1"/>
  <c r="S21" i="56"/>
  <c r="T21" i="56" s="1"/>
  <c r="S23" i="56"/>
  <c r="T23" i="56" s="1"/>
  <c r="S25" i="56"/>
  <c r="T25" i="56" s="1"/>
  <c r="S27" i="56"/>
  <c r="T27" i="56" s="1"/>
  <c r="S29" i="56"/>
  <c r="T29" i="56" s="1"/>
  <c r="S31" i="56"/>
  <c r="T31" i="56" s="1"/>
  <c r="S33" i="56"/>
  <c r="T33" i="56" s="1"/>
  <c r="S35" i="56"/>
  <c r="T35" i="56" s="1"/>
  <c r="S37" i="56"/>
  <c r="T37" i="56" s="1"/>
  <c r="S39" i="56"/>
  <c r="T39" i="56" s="1"/>
  <c r="S41" i="56"/>
  <c r="T41" i="56" s="1"/>
  <c r="S43" i="56"/>
  <c r="T43" i="56" s="1"/>
  <c r="S45" i="56"/>
  <c r="T45" i="56" s="1"/>
  <c r="S47" i="56"/>
  <c r="T47" i="56" s="1"/>
  <c r="S49" i="56"/>
  <c r="T49" i="56" s="1"/>
  <c r="S51" i="56"/>
  <c r="T51" i="56" s="1"/>
  <c r="S53" i="56"/>
  <c r="T53" i="56" s="1"/>
  <c r="S58" i="56"/>
  <c r="T58" i="56" s="1"/>
  <c r="S63" i="56"/>
  <c r="T63" i="56" s="1"/>
  <c r="S66" i="56"/>
  <c r="T66" i="56" s="1"/>
  <c r="S68" i="56"/>
  <c r="T68" i="56" s="1"/>
  <c r="S60" i="56"/>
  <c r="T60" i="56" s="1"/>
  <c r="P85" i="56"/>
  <c r="H85" i="56"/>
  <c r="AS15" i="49"/>
  <c r="T71" i="56"/>
  <c r="T72" i="56"/>
  <c r="T75" i="56"/>
  <c r="T76" i="56"/>
  <c r="T79" i="56"/>
  <c r="S54" i="56"/>
  <c r="T54" i="56" s="1"/>
  <c r="S57" i="56"/>
  <c r="T57" i="56" s="1"/>
  <c r="S56" i="56"/>
  <c r="T56" i="56" s="1"/>
  <c r="S62" i="56"/>
  <c r="T62" i="56" s="1"/>
  <c r="S61" i="56"/>
  <c r="T61" i="56" s="1"/>
  <c r="T80" i="56"/>
  <c r="CE68" i="49"/>
  <c r="T83" i="56"/>
  <c r="T67" i="56"/>
  <c r="E85" i="56"/>
  <c r="I85" i="56"/>
  <c r="M85" i="56"/>
  <c r="Q85" i="56"/>
  <c r="F85" i="56"/>
  <c r="J85" i="56"/>
  <c r="N85" i="56"/>
  <c r="R85" i="56"/>
  <c r="C85" i="56"/>
  <c r="G85" i="56"/>
  <c r="K85" i="56"/>
  <c r="O85" i="56"/>
  <c r="T84" i="56"/>
  <c r="T70" i="56"/>
  <c r="T74" i="56"/>
  <c r="T78" i="56"/>
  <c r="T82" i="56"/>
  <c r="T69" i="56"/>
  <c r="T73" i="56"/>
  <c r="T77" i="56"/>
  <c r="T81" i="56"/>
  <c r="B85" i="56"/>
  <c r="Z7" i="49"/>
  <c r="AX5" i="49"/>
  <c r="AH6" i="49"/>
  <c r="AF8" i="49"/>
  <c r="R5" i="49"/>
  <c r="BN6" i="49"/>
  <c r="BM9" i="49"/>
  <c r="CD5" i="49"/>
  <c r="BQ7" i="49"/>
  <c r="J6" i="49"/>
  <c r="B4" i="49"/>
  <c r="AH5" i="49"/>
  <c r="BN5" i="49"/>
  <c r="R6" i="49"/>
  <c r="AX6" i="49"/>
  <c r="E7" i="49"/>
  <c r="AV7" i="49"/>
  <c r="BY8" i="49"/>
  <c r="AO11" i="49"/>
  <c r="J5" i="49"/>
  <c r="AP5" i="49"/>
  <c r="BV5" i="49"/>
  <c r="Z6" i="49"/>
  <c r="BF6" i="49"/>
  <c r="P7" i="49"/>
  <c r="BF7" i="49"/>
  <c r="U8" i="49"/>
  <c r="Y9" i="49"/>
  <c r="AQ12" i="49"/>
  <c r="Z5" i="49"/>
  <c r="BF5" i="49"/>
  <c r="AP6" i="49"/>
  <c r="BV6" i="49"/>
  <c r="AK7" i="49"/>
  <c r="CB7" i="49"/>
  <c r="AZ8" i="49"/>
  <c r="AT10" i="49"/>
  <c r="J8" i="49"/>
  <c r="M5" i="49"/>
  <c r="AC5" i="49"/>
  <c r="BI5" i="49"/>
  <c r="E6" i="49"/>
  <c r="AC6" i="49"/>
  <c r="BA6" i="49"/>
  <c r="BZ6" i="49"/>
  <c r="AD7" i="49"/>
  <c r="BJ7" i="49"/>
  <c r="N8" i="49"/>
  <c r="BE8" i="49"/>
  <c r="D9" i="49"/>
  <c r="N5" i="49"/>
  <c r="AD5" i="49"/>
  <c r="AL5" i="49"/>
  <c r="BB5" i="49"/>
  <c r="BR5" i="49"/>
  <c r="F6" i="49"/>
  <c r="V6" i="49"/>
  <c r="AL6" i="49"/>
  <c r="BB6" i="49"/>
  <c r="BR6" i="49"/>
  <c r="J7" i="49"/>
  <c r="U7" i="49"/>
  <c r="AP7" i="49"/>
  <c r="BL7" i="49"/>
  <c r="E8" i="49"/>
  <c r="P8" i="49"/>
  <c r="Z8" i="49"/>
  <c r="BK8" i="49"/>
  <c r="L9" i="49"/>
  <c r="AR9" i="49"/>
  <c r="L10" i="49"/>
  <c r="D11" i="49"/>
  <c r="N13" i="49"/>
  <c r="I5" i="49"/>
  <c r="Q5" i="49"/>
  <c r="Y5" i="49"/>
  <c r="AG5" i="49"/>
  <c r="AO5" i="49"/>
  <c r="AW5" i="49"/>
  <c r="BE5" i="49"/>
  <c r="BM5" i="49"/>
  <c r="BU5" i="49"/>
  <c r="CC5" i="49"/>
  <c r="I6" i="49"/>
  <c r="Q6" i="49"/>
  <c r="Y6" i="49"/>
  <c r="AG6" i="49"/>
  <c r="AO6" i="49"/>
  <c r="AW6" i="49"/>
  <c r="BE6" i="49"/>
  <c r="BM6" i="49"/>
  <c r="BU6" i="49"/>
  <c r="D7" i="49"/>
  <c r="N7" i="49"/>
  <c r="Y7" i="49"/>
  <c r="AJ7" i="49"/>
  <c r="AT7" i="49"/>
  <c r="BE7" i="49"/>
  <c r="BP7" i="49"/>
  <c r="BZ7" i="49"/>
  <c r="I8" i="49"/>
  <c r="T8" i="49"/>
  <c r="AD8" i="49"/>
  <c r="AT8" i="49"/>
  <c r="BS8" i="49"/>
  <c r="S9" i="49"/>
  <c r="BC9" i="49"/>
  <c r="AB10" i="49"/>
  <c r="X11" i="49"/>
  <c r="R12" i="49"/>
  <c r="AY13" i="49"/>
  <c r="E5" i="49"/>
  <c r="AS5" i="49"/>
  <c r="BQ5" i="49"/>
  <c r="M6" i="49"/>
  <c r="AK6" i="49"/>
  <c r="BI6" i="49"/>
  <c r="I7" i="49"/>
  <c r="AO7" i="49"/>
  <c r="D8" i="49"/>
  <c r="AJ8" i="49"/>
  <c r="AG9" i="49"/>
  <c r="BM10" i="49"/>
  <c r="BI11" i="49"/>
  <c r="BQ12" i="49"/>
  <c r="U5" i="49"/>
  <c r="AK5" i="49"/>
  <c r="BA5" i="49"/>
  <c r="BY5" i="49"/>
  <c r="U6" i="49"/>
  <c r="AS6" i="49"/>
  <c r="BQ6" i="49"/>
  <c r="T7" i="49"/>
  <c r="AZ7" i="49"/>
  <c r="BU7" i="49"/>
  <c r="Y8" i="49"/>
  <c r="CA9" i="49"/>
  <c r="F5" i="49"/>
  <c r="V5" i="49"/>
  <c r="AT5" i="49"/>
  <c r="BJ5" i="49"/>
  <c r="BZ5" i="49"/>
  <c r="N6" i="49"/>
  <c r="AD6" i="49"/>
  <c r="AT6" i="49"/>
  <c r="BJ6" i="49"/>
  <c r="CB6" i="49"/>
  <c r="AF7" i="49"/>
  <c r="BA7" i="49"/>
  <c r="BV7" i="49"/>
  <c r="AO8" i="49"/>
  <c r="CC11" i="49"/>
  <c r="AV8" i="49"/>
  <c r="BM8" i="49"/>
  <c r="G9" i="49"/>
  <c r="AB9" i="49"/>
  <c r="AS9" i="49"/>
  <c r="BD9" i="49"/>
  <c r="CB9" i="49"/>
  <c r="AW10" i="49"/>
  <c r="F11" i="49"/>
  <c r="BJ11" i="49"/>
  <c r="C5" i="49"/>
  <c r="K5" i="49"/>
  <c r="S5" i="49"/>
  <c r="AA5" i="49"/>
  <c r="AI5" i="49"/>
  <c r="AQ5" i="49"/>
  <c r="AY5" i="49"/>
  <c r="BG5" i="49"/>
  <c r="BS5" i="49"/>
  <c r="BW5" i="49"/>
  <c r="G6" i="49"/>
  <c r="O6" i="49"/>
  <c r="W6" i="49"/>
  <c r="AE6" i="49"/>
  <c r="AM6" i="49"/>
  <c r="AU6" i="49"/>
  <c r="BC6" i="49"/>
  <c r="BK6" i="49"/>
  <c r="BS6" i="49"/>
  <c r="CC6" i="49"/>
  <c r="L7" i="49"/>
  <c r="V7" i="49"/>
  <c r="AG7" i="49"/>
  <c r="AR7" i="49"/>
  <c r="BB7" i="49"/>
  <c r="BM7" i="49"/>
  <c r="BX7" i="49"/>
  <c r="F8" i="49"/>
  <c r="Q8" i="49"/>
  <c r="AB8" i="49"/>
  <c r="AL8" i="49"/>
  <c r="AR8" i="49"/>
  <c r="BB8" i="49"/>
  <c r="BO8" i="49"/>
  <c r="CC8" i="49"/>
  <c r="O9" i="49"/>
  <c r="AC9" i="49"/>
  <c r="AW9" i="49"/>
  <c r="BS9" i="49"/>
  <c r="T10" i="49"/>
  <c r="M11" i="49"/>
  <c r="D5" i="49"/>
  <c r="H5" i="49"/>
  <c r="L5" i="49"/>
  <c r="P5" i="49"/>
  <c r="T5" i="49"/>
  <c r="X5" i="49"/>
  <c r="AB5" i="49"/>
  <c r="AF5" i="49"/>
  <c r="AJ5" i="49"/>
  <c r="AN5" i="49"/>
  <c r="AR5" i="49"/>
  <c r="AV5" i="49"/>
  <c r="AZ5" i="49"/>
  <c r="BD5" i="49"/>
  <c r="BH5" i="49"/>
  <c r="BL5" i="49"/>
  <c r="BP5" i="49"/>
  <c r="BT5" i="49"/>
  <c r="BX5" i="49"/>
  <c r="CB5" i="49"/>
  <c r="D6" i="49"/>
  <c r="H6" i="49"/>
  <c r="L6" i="49"/>
  <c r="P6" i="49"/>
  <c r="T6" i="49"/>
  <c r="X6" i="49"/>
  <c r="AB6" i="49"/>
  <c r="AF6" i="49"/>
  <c r="AJ6" i="49"/>
  <c r="AN6" i="49"/>
  <c r="AR6" i="49"/>
  <c r="AV6" i="49"/>
  <c r="AZ6" i="49"/>
  <c r="BD6" i="49"/>
  <c r="BH6" i="49"/>
  <c r="BL6" i="49"/>
  <c r="BP6" i="49"/>
  <c r="BT6" i="49"/>
  <c r="BY6" i="49"/>
  <c r="CD6" i="49"/>
  <c r="H7" i="49"/>
  <c r="M7" i="49"/>
  <c r="R7" i="49"/>
  <c r="X7" i="49"/>
  <c r="AC7" i="49"/>
  <c r="AH7" i="49"/>
  <c r="AN7" i="49"/>
  <c r="AS7" i="49"/>
  <c r="AX7" i="49"/>
  <c r="BD7" i="49"/>
  <c r="BI7" i="49"/>
  <c r="BN7" i="49"/>
  <c r="BT7" i="49"/>
  <c r="BY7" i="49"/>
  <c r="CD7" i="49"/>
  <c r="H8" i="49"/>
  <c r="M8" i="49"/>
  <c r="R8" i="49"/>
  <c r="X8" i="49"/>
  <c r="AC8" i="49"/>
  <c r="AH8" i="49"/>
  <c r="AN8" i="49"/>
  <c r="AS8" i="49"/>
  <c r="AX8" i="49"/>
  <c r="BD8" i="49"/>
  <c r="BI8" i="49"/>
  <c r="BP8" i="49"/>
  <c r="BX8" i="49"/>
  <c r="C9" i="49"/>
  <c r="I9" i="49"/>
  <c r="Q9" i="49"/>
  <c r="X9" i="49"/>
  <c r="AE9" i="49"/>
  <c r="AN9" i="49"/>
  <c r="AY9" i="49"/>
  <c r="BI9" i="49"/>
  <c r="BU9" i="49"/>
  <c r="G10" i="49"/>
  <c r="U10" i="49"/>
  <c r="AN10" i="49"/>
  <c r="BE10" i="49"/>
  <c r="BY10" i="49"/>
  <c r="Q11" i="49"/>
  <c r="AH11" i="49"/>
  <c r="BB11" i="49"/>
  <c r="BU11" i="49"/>
  <c r="L12" i="49"/>
  <c r="AG12" i="49"/>
  <c r="BG12" i="49"/>
  <c r="C13" i="49"/>
  <c r="AK13" i="49"/>
  <c r="Q16" i="49"/>
  <c r="W14" i="49"/>
  <c r="AP13" i="49"/>
  <c r="V13" i="49"/>
  <c r="I13" i="49"/>
  <c r="BV12" i="49"/>
  <c r="BJ12" i="49"/>
  <c r="AY12" i="49"/>
  <c r="AK12" i="49"/>
  <c r="Y12" i="49"/>
  <c r="N12" i="49"/>
  <c r="D12" i="49"/>
  <c r="BX11" i="49"/>
  <c r="BN11" i="49"/>
  <c r="BD11" i="49"/>
  <c r="AT11" i="49"/>
  <c r="AL11" i="49"/>
  <c r="AB11" i="49"/>
  <c r="R11" i="49"/>
  <c r="I11" i="49"/>
  <c r="BZ10" i="49"/>
  <c r="BR10" i="49"/>
  <c r="BI10" i="49"/>
  <c r="AX10" i="49"/>
  <c r="AO10" i="49"/>
  <c r="AG10" i="49"/>
  <c r="W10" i="49"/>
  <c r="P10" i="49"/>
  <c r="I10" i="49"/>
  <c r="CC9" i="49"/>
  <c r="BW9" i="49"/>
  <c r="BP9" i="49"/>
  <c r="BK9" i="49"/>
  <c r="BE9" i="49"/>
  <c r="AZ9" i="49"/>
  <c r="AU9" i="49"/>
  <c r="AO9" i="49"/>
  <c r="AJ9" i="49"/>
  <c r="BV19" i="49"/>
  <c r="AH14" i="49"/>
  <c r="AW13" i="49"/>
  <c r="AA13" i="49"/>
  <c r="J13" i="49"/>
  <c r="CA12" i="49"/>
  <c r="BM12" i="49"/>
  <c r="BA12" i="49"/>
  <c r="AO12" i="49"/>
  <c r="Z12" i="49"/>
  <c r="Q12" i="49"/>
  <c r="H12" i="49"/>
  <c r="BY11" i="49"/>
  <c r="BP11" i="49"/>
  <c r="BH11" i="49"/>
  <c r="AW11" i="49"/>
  <c r="AN11" i="49"/>
  <c r="AD11" i="49"/>
  <c r="T11" i="49"/>
  <c r="L11" i="49"/>
  <c r="CD10" i="49"/>
  <c r="BT10" i="49"/>
  <c r="BJ10" i="49"/>
  <c r="BB10" i="49"/>
  <c r="AR10" i="49"/>
  <c r="AH10" i="49"/>
  <c r="Y10" i="49"/>
  <c r="Q10" i="49"/>
  <c r="K10" i="49"/>
  <c r="D10" i="49"/>
  <c r="BX9" i="49"/>
  <c r="BQ9" i="49"/>
  <c r="BL9" i="49"/>
  <c r="BG9" i="49"/>
  <c r="BA9" i="49"/>
  <c r="AV9" i="49"/>
  <c r="AQ9" i="49"/>
  <c r="AK9" i="49"/>
  <c r="AF9" i="49"/>
  <c r="AA9" i="49"/>
  <c r="U9" i="49"/>
  <c r="P9" i="49"/>
  <c r="K9" i="49"/>
  <c r="E9" i="49"/>
  <c r="CB8" i="49"/>
  <c r="BW8" i="49"/>
  <c r="BQ8" i="49"/>
  <c r="BL8" i="49"/>
  <c r="BG8" i="49"/>
  <c r="BC8" i="49"/>
  <c r="AY8" i="49"/>
  <c r="AU8" i="49"/>
  <c r="AQ8" i="49"/>
  <c r="AM8" i="49"/>
  <c r="AI8" i="49"/>
  <c r="AE8" i="49"/>
  <c r="AA8" i="49"/>
  <c r="W8" i="49"/>
  <c r="S8" i="49"/>
  <c r="O8" i="49"/>
  <c r="K8" i="49"/>
  <c r="G8" i="49"/>
  <c r="C8" i="49"/>
  <c r="CA7" i="49"/>
  <c r="BW7" i="49"/>
  <c r="BS7" i="49"/>
  <c r="BO7" i="49"/>
  <c r="BK7" i="49"/>
  <c r="BG7" i="49"/>
  <c r="BC7" i="49"/>
  <c r="AY7" i="49"/>
  <c r="AU7" i="49"/>
  <c r="AQ7" i="49"/>
  <c r="AM7" i="49"/>
  <c r="AI7" i="49"/>
  <c r="AE7" i="49"/>
  <c r="AA7" i="49"/>
  <c r="W7" i="49"/>
  <c r="S7" i="49"/>
  <c r="O7" i="49"/>
  <c r="K7" i="49"/>
  <c r="G7" i="49"/>
  <c r="C7" i="49"/>
  <c r="CA6" i="49"/>
  <c r="BW6" i="49"/>
  <c r="AP8" i="49"/>
  <c r="BF8" i="49"/>
  <c r="CA8" i="49"/>
  <c r="T9" i="49"/>
  <c r="AI9" i="49"/>
  <c r="BO9" i="49"/>
  <c r="O10" i="49"/>
  <c r="BP10" i="49"/>
  <c r="Y11" i="49"/>
  <c r="AS11" i="49"/>
  <c r="CD11" i="49"/>
  <c r="V12" i="49"/>
  <c r="AT12" i="49"/>
  <c r="BU12" i="49"/>
  <c r="U13" i="49"/>
  <c r="BM13" i="49"/>
  <c r="AK8" i="49"/>
  <c r="BA8" i="49"/>
  <c r="BT8" i="49"/>
  <c r="M9" i="49"/>
  <c r="AC10" i="49"/>
  <c r="G5" i="49"/>
  <c r="O5" i="49"/>
  <c r="W5" i="49"/>
  <c r="AE5" i="49"/>
  <c r="AM5" i="49"/>
  <c r="AU5" i="49"/>
  <c r="BC5" i="49"/>
  <c r="BK5" i="49"/>
  <c r="BO5" i="49"/>
  <c r="CA5" i="49"/>
  <c r="C6" i="49"/>
  <c r="K6" i="49"/>
  <c r="S6" i="49"/>
  <c r="AA6" i="49"/>
  <c r="AI6" i="49"/>
  <c r="AQ6" i="49"/>
  <c r="AY6" i="49"/>
  <c r="BG6" i="49"/>
  <c r="BO6" i="49"/>
  <c r="BX6" i="49"/>
  <c r="F7" i="49"/>
  <c r="Q7" i="49"/>
  <c r="AB7" i="49"/>
  <c r="AL7" i="49"/>
  <c r="AW7" i="49"/>
  <c r="BH7" i="49"/>
  <c r="BR7" i="49"/>
  <c r="CC7" i="49"/>
  <c r="L8" i="49"/>
  <c r="V8" i="49"/>
  <c r="AG8" i="49"/>
  <c r="AW8" i="49"/>
  <c r="BH8" i="49"/>
  <c r="BU8" i="49"/>
  <c r="H9" i="49"/>
  <c r="W9" i="49"/>
  <c r="AM9" i="49"/>
  <c r="BH9" i="49"/>
  <c r="E10" i="49"/>
  <c r="AJ10" i="49"/>
  <c r="BD10" i="49"/>
  <c r="BX10" i="49"/>
  <c r="AG11" i="49"/>
  <c r="AZ11" i="49"/>
  <c r="BR11" i="49"/>
  <c r="I12" i="49"/>
  <c r="AE12" i="49"/>
  <c r="BB12" i="49"/>
  <c r="CC12" i="49"/>
  <c r="AI13" i="49"/>
  <c r="BN14" i="49"/>
  <c r="BT9" i="49"/>
  <c r="BY9" i="49"/>
  <c r="C10" i="49"/>
  <c r="H10" i="49"/>
  <c r="M10" i="49"/>
  <c r="S10" i="49"/>
  <c r="X10" i="49"/>
  <c r="AD10" i="49"/>
  <c r="AL10" i="49"/>
  <c r="AS10" i="49"/>
  <c r="AZ10" i="49"/>
  <c r="BH10" i="49"/>
  <c r="BN10" i="49"/>
  <c r="BU10" i="49"/>
  <c r="CC10" i="49"/>
  <c r="H11" i="49"/>
  <c r="N11" i="49"/>
  <c r="V11" i="49"/>
  <c r="AC11" i="49"/>
  <c r="AJ11" i="49"/>
  <c r="AR11" i="49"/>
  <c r="AX11" i="49"/>
  <c r="BE11" i="49"/>
  <c r="BM11" i="49"/>
  <c r="BT11" i="49"/>
  <c r="BZ11" i="49"/>
  <c r="F12" i="49"/>
  <c r="M12" i="49"/>
  <c r="T12" i="49"/>
  <c r="AD12" i="49"/>
  <c r="AL12" i="49"/>
  <c r="AU12" i="49"/>
  <c r="BF12" i="49"/>
  <c r="BO12" i="49"/>
  <c r="BW12" i="49"/>
  <c r="F13" i="49"/>
  <c r="O13" i="49"/>
  <c r="AD13" i="49"/>
  <c r="AQ13" i="49"/>
  <c r="BU13" i="49"/>
  <c r="BY14" i="49"/>
  <c r="AK16" i="49"/>
  <c r="BW20" i="49"/>
  <c r="AW18" i="49"/>
  <c r="BI16" i="49"/>
  <c r="BG15" i="49"/>
  <c r="G15" i="49"/>
  <c r="AS14" i="49"/>
  <c r="CD13" i="49"/>
  <c r="BB13" i="49"/>
  <c r="AT13" i="49"/>
  <c r="AL13" i="49"/>
  <c r="AE13" i="49"/>
  <c r="Y13" i="49"/>
  <c r="Q13" i="49"/>
  <c r="BB9" i="49"/>
  <c r="AX9" i="49"/>
  <c r="AT9" i="49"/>
  <c r="AP9" i="49"/>
  <c r="AL9" i="49"/>
  <c r="AH9" i="49"/>
  <c r="AD9" i="49"/>
  <c r="Z9" i="49"/>
  <c r="V9" i="49"/>
  <c r="R9" i="49"/>
  <c r="N9" i="49"/>
  <c r="J9" i="49"/>
  <c r="F9" i="49"/>
  <c r="CD8" i="49"/>
  <c r="BZ8" i="49"/>
  <c r="BV8" i="49"/>
  <c r="BR8" i="49"/>
  <c r="BN8" i="49"/>
  <c r="BJ8" i="49"/>
  <c r="AD15" i="49"/>
  <c r="AO17" i="49"/>
  <c r="N19" i="49"/>
  <c r="BY17" i="49"/>
  <c r="BF9" i="49"/>
  <c r="BJ9" i="49"/>
  <c r="BN9" i="49"/>
  <c r="BR9" i="49"/>
  <c r="BV9" i="49"/>
  <c r="BZ9" i="49"/>
  <c r="CD9" i="49"/>
  <c r="F10" i="49"/>
  <c r="J10" i="49"/>
  <c r="N10" i="49"/>
  <c r="R10" i="49"/>
  <c r="V10" i="49"/>
  <c r="Z10" i="49"/>
  <c r="AF10" i="49"/>
  <c r="AK10" i="49"/>
  <c r="AP10" i="49"/>
  <c r="AV10" i="49"/>
  <c r="BA10" i="49"/>
  <c r="BF10" i="49"/>
  <c r="BL10" i="49"/>
  <c r="BQ10" i="49"/>
  <c r="BV10" i="49"/>
  <c r="CB10" i="49"/>
  <c r="E11" i="49"/>
  <c r="J11" i="49"/>
  <c r="P11" i="49"/>
  <c r="U11" i="49"/>
  <c r="Z11" i="49"/>
  <c r="AF11" i="49"/>
  <c r="AK11" i="49"/>
  <c r="AP11" i="49"/>
  <c r="AV11" i="49"/>
  <c r="BA11" i="49"/>
  <c r="BF11" i="49"/>
  <c r="BL11" i="49"/>
  <c r="BQ11" i="49"/>
  <c r="BV11" i="49"/>
  <c r="CB11" i="49"/>
  <c r="E12" i="49"/>
  <c r="J12" i="49"/>
  <c r="P12" i="49"/>
  <c r="U12" i="49"/>
  <c r="AA12" i="49"/>
  <c r="AI12" i="49"/>
  <c r="AP12" i="49"/>
  <c r="AW12" i="49"/>
  <c r="BE12" i="49"/>
  <c r="BK12" i="49"/>
  <c r="BR12" i="49"/>
  <c r="BZ12" i="49"/>
  <c r="E13" i="49"/>
  <c r="K13" i="49"/>
  <c r="S13" i="49"/>
  <c r="Z13" i="49"/>
  <c r="AG13" i="49"/>
  <c r="AO13" i="49"/>
  <c r="AU13" i="49"/>
  <c r="BG13" i="49"/>
  <c r="M14" i="49"/>
  <c r="BC14" i="49"/>
  <c r="R15" i="49"/>
  <c r="CA15" i="49"/>
  <c r="I17" i="49"/>
  <c r="BA21" i="49"/>
  <c r="AA10" i="49"/>
  <c r="AE10" i="49"/>
  <c r="AI10" i="49"/>
  <c r="AM10" i="49"/>
  <c r="AQ10" i="49"/>
  <c r="AU10" i="49"/>
  <c r="AY10" i="49"/>
  <c r="BC10" i="49"/>
  <c r="BG10" i="49"/>
  <c r="BK10" i="49"/>
  <c r="BO10" i="49"/>
  <c r="BS10" i="49"/>
  <c r="BW10" i="49"/>
  <c r="CA10" i="49"/>
  <c r="C11" i="49"/>
  <c r="G11" i="49"/>
  <c r="K11" i="49"/>
  <c r="O11" i="49"/>
  <c r="S11" i="49"/>
  <c r="W11" i="49"/>
  <c r="AA11" i="49"/>
  <c r="AE11" i="49"/>
  <c r="AI11" i="49"/>
  <c r="AM11" i="49"/>
  <c r="AQ11" i="49"/>
  <c r="AU11" i="49"/>
  <c r="AY11" i="49"/>
  <c r="BC11" i="49"/>
  <c r="BG11" i="49"/>
  <c r="BK11" i="49"/>
  <c r="BO11" i="49"/>
  <c r="BS11" i="49"/>
  <c r="BW11" i="49"/>
  <c r="CA11" i="49"/>
  <c r="C12" i="49"/>
  <c r="G12" i="49"/>
  <c r="K12" i="49"/>
  <c r="O12" i="49"/>
  <c r="S12" i="49"/>
  <c r="W12" i="49"/>
  <c r="AC12" i="49"/>
  <c r="AH12" i="49"/>
  <c r="AM12" i="49"/>
  <c r="AS12" i="49"/>
  <c r="AX12" i="49"/>
  <c r="BC12" i="49"/>
  <c r="BI12" i="49"/>
  <c r="BN12" i="49"/>
  <c r="BS12" i="49"/>
  <c r="BY12" i="49"/>
  <c r="CD12" i="49"/>
  <c r="G13" i="49"/>
  <c r="M13" i="49"/>
  <c r="R13" i="49"/>
  <c r="W13" i="49"/>
  <c r="AC13" i="49"/>
  <c r="AH13" i="49"/>
  <c r="AM13" i="49"/>
  <c r="AS13" i="49"/>
  <c r="AX13" i="49"/>
  <c r="BC13" i="49"/>
  <c r="BI13" i="49"/>
  <c r="BN13" i="49"/>
  <c r="BV13" i="49"/>
  <c r="C14" i="49"/>
  <c r="N14" i="49"/>
  <c r="Y14" i="49"/>
  <c r="AI14" i="49"/>
  <c r="AT14" i="49"/>
  <c r="BE14" i="49"/>
  <c r="BO14" i="49"/>
  <c r="BZ14" i="49"/>
  <c r="I15" i="49"/>
  <c r="S15" i="49"/>
  <c r="AE15" i="49"/>
  <c r="AT15" i="49"/>
  <c r="BK15" i="49"/>
  <c r="CB15" i="49"/>
  <c r="T16" i="49"/>
  <c r="AN16" i="49"/>
  <c r="BM16" i="49"/>
  <c r="M17" i="49"/>
  <c r="AU17" i="49"/>
  <c r="BZ17" i="49"/>
  <c r="BA18" i="49"/>
  <c r="Y19" i="49"/>
  <c r="BW19" i="49"/>
  <c r="G21" i="49"/>
  <c r="BE13" i="49"/>
  <c r="BJ13" i="49"/>
  <c r="BQ13" i="49"/>
  <c r="BY13" i="49"/>
  <c r="G14" i="49"/>
  <c r="R14" i="49"/>
  <c r="AC14" i="49"/>
  <c r="AM14" i="49"/>
  <c r="AX14" i="49"/>
  <c r="BI14" i="49"/>
  <c r="BS14" i="49"/>
  <c r="CD14" i="49"/>
  <c r="M15" i="49"/>
  <c r="W15" i="49"/>
  <c r="AK15" i="49"/>
  <c r="AY15" i="49"/>
  <c r="BQ15" i="49"/>
  <c r="G16" i="49"/>
  <c r="AA16" i="49"/>
  <c r="AY16" i="49"/>
  <c r="BW16" i="49"/>
  <c r="Z17" i="49"/>
  <c r="BF17" i="49"/>
  <c r="U18" i="49"/>
  <c r="BR18" i="49"/>
  <c r="AS19" i="49"/>
  <c r="W20" i="49"/>
  <c r="AT21" i="49"/>
  <c r="BA13" i="49"/>
  <c r="BF13" i="49"/>
  <c r="BK13" i="49"/>
  <c r="BR13" i="49"/>
  <c r="BZ13" i="49"/>
  <c r="I14" i="49"/>
  <c r="S14" i="49"/>
  <c r="AD14" i="49"/>
  <c r="AO14" i="49"/>
  <c r="AY14" i="49"/>
  <c r="BJ14" i="49"/>
  <c r="BU14" i="49"/>
  <c r="C15" i="49"/>
  <c r="N15" i="49"/>
  <c r="Y15" i="49"/>
  <c r="AM15" i="49"/>
  <c r="BA15" i="49"/>
  <c r="BS15" i="49"/>
  <c r="K16" i="49"/>
  <c r="AB16" i="49"/>
  <c r="BA16" i="49"/>
  <c r="CB16" i="49"/>
  <c r="AC17" i="49"/>
  <c r="BK17" i="49"/>
  <c r="AC18" i="49"/>
  <c r="BY18" i="49"/>
  <c r="AT19" i="49"/>
  <c r="AR20" i="49"/>
  <c r="BU21" i="49"/>
  <c r="CC21" i="49"/>
  <c r="P21" i="49"/>
  <c r="AU20" i="49"/>
  <c r="J20" i="49"/>
  <c r="BB19" i="49"/>
  <c r="AC19" i="49"/>
  <c r="E19" i="49"/>
  <c r="BB18" i="49"/>
  <c r="AG18" i="49"/>
  <c r="I18" i="49"/>
  <c r="BN17" i="49"/>
  <c r="AX17" i="49"/>
  <c r="AI17" i="49"/>
  <c r="O17" i="49"/>
  <c r="CC16" i="49"/>
  <c r="BQ16" i="49"/>
  <c r="BC16" i="49"/>
  <c r="AR16" i="49"/>
  <c r="AF16" i="49"/>
  <c r="U16" i="49"/>
  <c r="L16" i="49"/>
  <c r="D16" i="49"/>
  <c r="BU15" i="49"/>
  <c r="BL15" i="49"/>
  <c r="BC15" i="49"/>
  <c r="AU15" i="49"/>
  <c r="AO15" i="49"/>
  <c r="AH15" i="49"/>
  <c r="Z15" i="49"/>
  <c r="U15" i="49"/>
  <c r="O15" i="49"/>
  <c r="J15" i="49"/>
  <c r="E15" i="49"/>
  <c r="CA14" i="49"/>
  <c r="BV14" i="49"/>
  <c r="BQ14" i="49"/>
  <c r="BK14" i="49"/>
  <c r="BF14" i="49"/>
  <c r="BA14" i="49"/>
  <c r="AU14" i="49"/>
  <c r="AP14" i="49"/>
  <c r="AK14" i="49"/>
  <c r="AE14" i="49"/>
  <c r="Z14" i="49"/>
  <c r="U14" i="49"/>
  <c r="O14" i="49"/>
  <c r="J14" i="49"/>
  <c r="E14" i="49"/>
  <c r="CA13" i="49"/>
  <c r="BW13" i="49"/>
  <c r="BS13" i="49"/>
  <c r="BO13" i="49"/>
  <c r="AR21" i="49"/>
  <c r="BH20" i="49"/>
  <c r="R20" i="49"/>
  <c r="BK19" i="49"/>
  <c r="AG19" i="49"/>
  <c r="M19" i="49"/>
  <c r="BM18" i="49"/>
  <c r="AL18" i="49"/>
  <c r="M18" i="49"/>
  <c r="BU17" i="49"/>
  <c r="BC17" i="49"/>
  <c r="AK17" i="49"/>
  <c r="U17" i="49"/>
  <c r="C17" i="49"/>
  <c r="BT16" i="49"/>
  <c r="BH16" i="49"/>
  <c r="AS16" i="49"/>
  <c r="AG16" i="49"/>
  <c r="Y16" i="49"/>
  <c r="O16" i="49"/>
  <c r="E16" i="49"/>
  <c r="BX15" i="49"/>
  <c r="BM15" i="49"/>
  <c r="BE15" i="49"/>
  <c r="AX15" i="49"/>
  <c r="AP15" i="49"/>
  <c r="AI15" i="49"/>
  <c r="AC15" i="49"/>
  <c r="V15" i="49"/>
  <c r="Q15" i="49"/>
  <c r="K15" i="49"/>
  <c r="F15" i="49"/>
  <c r="CC14" i="49"/>
  <c r="BW14" i="49"/>
  <c r="BR14" i="49"/>
  <c r="BM14" i="49"/>
  <c r="BG14" i="49"/>
  <c r="BB14" i="49"/>
  <c r="AW14" i="49"/>
  <c r="AQ14" i="49"/>
  <c r="AL14" i="49"/>
  <c r="AG14" i="49"/>
  <c r="AA14" i="49"/>
  <c r="V14" i="49"/>
  <c r="Q14" i="49"/>
  <c r="K14" i="49"/>
  <c r="F14" i="49"/>
  <c r="CC13" i="49"/>
  <c r="BX13" i="49"/>
  <c r="BT13" i="49"/>
  <c r="BP13" i="49"/>
  <c r="BL13" i="49"/>
  <c r="BH13" i="49"/>
  <c r="BD13" i="49"/>
  <c r="AZ13" i="49"/>
  <c r="AV13" i="49"/>
  <c r="AR13" i="49"/>
  <c r="AN13" i="49"/>
  <c r="AJ13" i="49"/>
  <c r="AF13" i="49"/>
  <c r="AB13" i="49"/>
  <c r="X13" i="49"/>
  <c r="T13" i="49"/>
  <c r="P13" i="49"/>
  <c r="L13" i="49"/>
  <c r="H13" i="49"/>
  <c r="D13" i="49"/>
  <c r="CB12" i="49"/>
  <c r="BX12" i="49"/>
  <c r="BT12" i="49"/>
  <c r="BP12" i="49"/>
  <c r="BL12" i="49"/>
  <c r="BH12" i="49"/>
  <c r="BD12" i="49"/>
  <c r="AZ12" i="49"/>
  <c r="AV12" i="49"/>
  <c r="AR12" i="49"/>
  <c r="AN12" i="49"/>
  <c r="AJ12" i="49"/>
  <c r="AF12" i="49"/>
  <c r="AB12" i="49"/>
  <c r="X12" i="49"/>
  <c r="BP22" i="49"/>
  <c r="BI22" i="49"/>
  <c r="X22" i="49"/>
  <c r="AA15" i="49"/>
  <c r="AG15" i="49"/>
  <c r="AL15" i="49"/>
  <c r="AQ15" i="49"/>
  <c r="AW15" i="49"/>
  <c r="BB15" i="49"/>
  <c r="BH15" i="49"/>
  <c r="BP15" i="49"/>
  <c r="BW15" i="49"/>
  <c r="CC15" i="49"/>
  <c r="I16" i="49"/>
  <c r="P16" i="49"/>
  <c r="W16" i="49"/>
  <c r="AE16" i="49"/>
  <c r="AM16" i="49"/>
  <c r="AV16" i="49"/>
  <c r="BG16" i="49"/>
  <c r="BO16" i="49"/>
  <c r="BX16" i="49"/>
  <c r="G17" i="49"/>
  <c r="S17" i="49"/>
  <c r="AD17" i="49"/>
  <c r="AS17" i="49"/>
  <c r="BE17" i="49"/>
  <c r="BQ17" i="49"/>
  <c r="F18" i="49"/>
  <c r="V18" i="49"/>
  <c r="AO18" i="49"/>
  <c r="BJ18" i="49"/>
  <c r="CC18" i="49"/>
  <c r="Q19" i="49"/>
  <c r="AL19" i="49"/>
  <c r="BF19" i="49"/>
  <c r="D20" i="49"/>
  <c r="AL20" i="49"/>
  <c r="BN20" i="49"/>
  <c r="Y21" i="49"/>
  <c r="D17" i="49"/>
  <c r="BJ21" i="49"/>
  <c r="BM21" i="49"/>
  <c r="Z21" i="49"/>
  <c r="CB20" i="49"/>
  <c r="BG20" i="49"/>
  <c r="AE20" i="49"/>
  <c r="F20" i="49"/>
  <c r="BP19" i="49"/>
  <c r="AW19" i="49"/>
  <c r="AK19" i="49"/>
  <c r="V19" i="49"/>
  <c r="F19" i="49"/>
  <c r="BU18" i="49"/>
  <c r="BI18" i="49"/>
  <c r="AS18" i="49"/>
  <c r="AD18" i="49"/>
  <c r="Q18" i="49"/>
  <c r="CC17" i="49"/>
  <c r="BS17" i="49"/>
  <c r="BJ17" i="49"/>
  <c r="AY17" i="49"/>
  <c r="AP17" i="49"/>
  <c r="AH17" i="49"/>
  <c r="W17" i="49"/>
  <c r="N17" i="49"/>
  <c r="E17" i="49"/>
  <c r="BY16" i="49"/>
  <c r="BS16" i="49"/>
  <c r="BL16" i="49"/>
  <c r="BD16" i="49"/>
  <c r="AW16" i="49"/>
  <c r="AQ16" i="49"/>
  <c r="AI16" i="49"/>
  <c r="AC16" i="49"/>
  <c r="X16" i="49"/>
  <c r="S16" i="49"/>
  <c r="M16" i="49"/>
  <c r="H16" i="49"/>
  <c r="C16" i="49"/>
  <c r="BY15" i="49"/>
  <c r="BT15" i="49"/>
  <c r="BO15" i="49"/>
  <c r="BI15" i="49"/>
  <c r="BD15" i="49"/>
  <c r="AZ15" i="49"/>
  <c r="AV15" i="49"/>
  <c r="AR15" i="49"/>
  <c r="AN15" i="49"/>
  <c r="AJ15" i="49"/>
  <c r="AF15" i="49"/>
  <c r="AB15" i="49"/>
  <c r="X15" i="49"/>
  <c r="T15" i="49"/>
  <c r="P15" i="49"/>
  <c r="L15" i="49"/>
  <c r="H15" i="49"/>
  <c r="D15" i="49"/>
  <c r="CB14" i="49"/>
  <c r="BX14" i="49"/>
  <c r="BT14" i="49"/>
  <c r="BP14" i="49"/>
  <c r="BL14" i="49"/>
  <c r="BH14" i="49"/>
  <c r="BD14" i="49"/>
  <c r="AZ14" i="49"/>
  <c r="AV14" i="49"/>
  <c r="AR14" i="49"/>
  <c r="AN14" i="49"/>
  <c r="AJ14" i="49"/>
  <c r="AF14" i="49"/>
  <c r="AB14" i="49"/>
  <c r="X14" i="49"/>
  <c r="T14" i="49"/>
  <c r="P14" i="49"/>
  <c r="L14" i="49"/>
  <c r="H14" i="49"/>
  <c r="D14" i="49"/>
  <c r="CB13" i="49"/>
  <c r="AP22" i="49"/>
  <c r="V22" i="49"/>
  <c r="I22" i="49"/>
  <c r="CE66" i="49"/>
  <c r="AJ16" i="49"/>
  <c r="AO16" i="49"/>
  <c r="AU16" i="49"/>
  <c r="AZ16" i="49"/>
  <c r="BE16" i="49"/>
  <c r="BK16" i="49"/>
  <c r="BP16" i="49"/>
  <c r="BU16" i="49"/>
  <c r="CA16" i="49"/>
  <c r="J17" i="49"/>
  <c r="R17" i="49"/>
  <c r="Y17" i="49"/>
  <c r="AE17" i="49"/>
  <c r="AM17" i="49"/>
  <c r="AT17" i="49"/>
  <c r="BA17" i="49"/>
  <c r="BI17" i="49"/>
  <c r="BO17" i="49"/>
  <c r="BV17" i="49"/>
  <c r="E18" i="49"/>
  <c r="N18" i="49"/>
  <c r="Y18" i="49"/>
  <c r="AK18" i="49"/>
  <c r="AT18" i="49"/>
  <c r="BE18" i="49"/>
  <c r="BQ18" i="49"/>
  <c r="BZ18" i="49"/>
  <c r="I19" i="49"/>
  <c r="U19" i="49"/>
  <c r="AD19" i="49"/>
  <c r="AO19" i="49"/>
  <c r="BA19" i="49"/>
  <c r="BL19" i="49"/>
  <c r="CA19" i="49"/>
  <c r="P20" i="49"/>
  <c r="AF20" i="49"/>
  <c r="AZ20" i="49"/>
  <c r="BV20" i="49"/>
  <c r="J21" i="49"/>
  <c r="AG21" i="49"/>
  <c r="C22" i="49"/>
  <c r="BV21" i="49"/>
  <c r="BB21" i="49"/>
  <c r="AK21" i="49"/>
  <c r="Q21" i="49"/>
  <c r="CD20" i="49"/>
  <c r="BP20" i="49"/>
  <c r="BB20" i="49"/>
  <c r="AM20" i="49"/>
  <c r="Z20" i="49"/>
  <c r="K20" i="49"/>
  <c r="CB19" i="49"/>
  <c r="BR19" i="49"/>
  <c r="BG19" i="49"/>
  <c r="AX19" i="49"/>
  <c r="AP19" i="49"/>
  <c r="AH19" i="49"/>
  <c r="Z19" i="49"/>
  <c r="R19" i="49"/>
  <c r="J19" i="49"/>
  <c r="CD18" i="49"/>
  <c r="BV18" i="49"/>
  <c r="BN18" i="49"/>
  <c r="BF18" i="49"/>
  <c r="AX18" i="49"/>
  <c r="AP18" i="49"/>
  <c r="AH18" i="49"/>
  <c r="Z18" i="49"/>
  <c r="R18" i="49"/>
  <c r="J18" i="49"/>
  <c r="CD17" i="49"/>
  <c r="BW17" i="49"/>
  <c r="BR17" i="49"/>
  <c r="BM17" i="49"/>
  <c r="BG17" i="49"/>
  <c r="BB17" i="49"/>
  <c r="AW17" i="49"/>
  <c r="AQ17" i="49"/>
  <c r="AL17" i="49"/>
  <c r="AG17" i="49"/>
  <c r="AA17" i="49"/>
  <c r="V17" i="49"/>
  <c r="Q17" i="49"/>
  <c r="K17" i="49"/>
  <c r="F17" i="49"/>
  <c r="CD16" i="49"/>
  <c r="BZ16" i="49"/>
  <c r="BV16" i="49"/>
  <c r="BR16" i="49"/>
  <c r="BN16" i="49"/>
  <c r="BJ16" i="49"/>
  <c r="BF16" i="49"/>
  <c r="BB16" i="49"/>
  <c r="AX16" i="49"/>
  <c r="AT16" i="49"/>
  <c r="AP16" i="49"/>
  <c r="AL16" i="49"/>
  <c r="AH16" i="49"/>
  <c r="AD16" i="49"/>
  <c r="Z16" i="49"/>
  <c r="V16" i="49"/>
  <c r="R16" i="49"/>
  <c r="N16" i="49"/>
  <c r="J16" i="49"/>
  <c r="F16" i="49"/>
  <c r="CD15" i="49"/>
  <c r="BZ15" i="49"/>
  <c r="BV15" i="49"/>
  <c r="BR15" i="49"/>
  <c r="BN15" i="49"/>
  <c r="BJ15" i="49"/>
  <c r="BF15" i="49"/>
  <c r="AR22" i="49"/>
  <c r="M22" i="49"/>
  <c r="CE34" i="49"/>
  <c r="CE37" i="49"/>
  <c r="CE42" i="49"/>
  <c r="CE47" i="49"/>
  <c r="CE69" i="49"/>
  <c r="CE61" i="49"/>
  <c r="CE63" i="49"/>
  <c r="BY22" i="49"/>
  <c r="AX22" i="49"/>
  <c r="AF22" i="49"/>
  <c r="P22" i="49"/>
  <c r="E22" i="49"/>
  <c r="CB22" i="49"/>
  <c r="BA22" i="49"/>
  <c r="AH22" i="49"/>
  <c r="Q22" i="49"/>
  <c r="H22" i="49"/>
  <c r="BQ22" i="49"/>
  <c r="V74" i="49"/>
  <c r="W74" i="49" s="1"/>
  <c r="U27" i="49"/>
  <c r="U4" i="49" s="1"/>
  <c r="BZ21" i="49"/>
  <c r="BX21" i="49"/>
  <c r="BP21" i="49"/>
  <c r="BF21" i="49"/>
  <c r="AV21" i="49"/>
  <c r="AL21" i="49"/>
  <c r="AD21" i="49"/>
  <c r="T21" i="49"/>
  <c r="K21" i="49"/>
  <c r="D21" i="49"/>
  <c r="BX20" i="49"/>
  <c r="BR20" i="49"/>
  <c r="BK20" i="49"/>
  <c r="BC20" i="49"/>
  <c r="AV20" i="49"/>
  <c r="AP20" i="49"/>
  <c r="AH20" i="49"/>
  <c r="AA20" i="49"/>
  <c r="T20" i="49"/>
  <c r="L20" i="49"/>
  <c r="G20" i="49"/>
  <c r="CD19" i="49"/>
  <c r="BX19" i="49"/>
  <c r="BS19" i="49"/>
  <c r="BN19" i="49"/>
  <c r="BH19" i="49"/>
  <c r="BC19" i="49"/>
  <c r="AY19" i="49"/>
  <c r="AU19" i="49"/>
  <c r="AQ19" i="49"/>
  <c r="AM19" i="49"/>
  <c r="AI19" i="49"/>
  <c r="AE19" i="49"/>
  <c r="AA19" i="49"/>
  <c r="W19" i="49"/>
  <c r="S19" i="49"/>
  <c r="O19" i="49"/>
  <c r="K19" i="49"/>
  <c r="G19" i="49"/>
  <c r="C19" i="49"/>
  <c r="CA18" i="49"/>
  <c r="BW18" i="49"/>
  <c r="BS18" i="49"/>
  <c r="BO18" i="49"/>
  <c r="BK18" i="49"/>
  <c r="BG18" i="49"/>
  <c r="BC18" i="49"/>
  <c r="AY18" i="49"/>
  <c r="AU18" i="49"/>
  <c r="AQ18" i="49"/>
  <c r="AM18" i="49"/>
  <c r="AI18" i="49"/>
  <c r="AE18" i="49"/>
  <c r="AA18" i="49"/>
  <c r="W18" i="49"/>
  <c r="S18" i="49"/>
  <c r="O18" i="49"/>
  <c r="K18" i="49"/>
  <c r="G18" i="49"/>
  <c r="C18" i="49"/>
  <c r="CA17" i="49"/>
  <c r="CB21" i="49"/>
  <c r="BQ21" i="49"/>
  <c r="BH21" i="49"/>
  <c r="AZ21" i="49"/>
  <c r="AO21" i="49"/>
  <c r="AF21" i="49"/>
  <c r="V21" i="49"/>
  <c r="L21" i="49"/>
  <c r="F21" i="49"/>
  <c r="CA20" i="49"/>
  <c r="BS20" i="49"/>
  <c r="BL20" i="49"/>
  <c r="BF20" i="49"/>
  <c r="AX20" i="49"/>
  <c r="AQ20" i="49"/>
  <c r="AJ20" i="49"/>
  <c r="AB20" i="49"/>
  <c r="V20" i="49"/>
  <c r="O20" i="49"/>
  <c r="H20" i="49"/>
  <c r="C20" i="49"/>
  <c r="BZ19" i="49"/>
  <c r="BT19" i="49"/>
  <c r="BO19" i="49"/>
  <c r="BJ19" i="49"/>
  <c r="BD19" i="49"/>
  <c r="AZ19" i="49"/>
  <c r="AV19" i="49"/>
  <c r="AR19" i="49"/>
  <c r="AN19" i="49"/>
  <c r="AJ19" i="49"/>
  <c r="AF19" i="49"/>
  <c r="AB19" i="49"/>
  <c r="X19" i="49"/>
  <c r="T19" i="49"/>
  <c r="P19" i="49"/>
  <c r="L19" i="49"/>
  <c r="H19" i="49"/>
  <c r="D19" i="49"/>
  <c r="CB18" i="49"/>
  <c r="BX18" i="49"/>
  <c r="BT18" i="49"/>
  <c r="BP18" i="49"/>
  <c r="BL18" i="49"/>
  <c r="BH18" i="49"/>
  <c r="BD18" i="49"/>
  <c r="AZ18" i="49"/>
  <c r="AV18" i="49"/>
  <c r="AR18" i="49"/>
  <c r="AN18" i="49"/>
  <c r="AJ18" i="49"/>
  <c r="AF18" i="49"/>
  <c r="AB18" i="49"/>
  <c r="X18" i="49"/>
  <c r="T18" i="49"/>
  <c r="P18" i="49"/>
  <c r="L18" i="49"/>
  <c r="H18" i="49"/>
  <c r="D18" i="49"/>
  <c r="CB17" i="49"/>
  <c r="BX17" i="49"/>
  <c r="BT17" i="49"/>
  <c r="BP17" i="49"/>
  <c r="BL17" i="49"/>
  <c r="BH17" i="49"/>
  <c r="BD17" i="49"/>
  <c r="AZ17" i="49"/>
  <c r="AV17" i="49"/>
  <c r="AR17" i="49"/>
  <c r="AN17" i="49"/>
  <c r="AJ17" i="49"/>
  <c r="AF17" i="49"/>
  <c r="AB17" i="49"/>
  <c r="X17" i="49"/>
  <c r="T17" i="49"/>
  <c r="P17" i="49"/>
  <c r="L17" i="49"/>
  <c r="H17" i="49"/>
  <c r="BA74" i="49"/>
  <c r="AZ27" i="49"/>
  <c r="AZ4" i="49" s="1"/>
  <c r="CE29" i="49"/>
  <c r="BT22" i="49"/>
  <c r="CE54" i="49"/>
  <c r="CE56" i="49"/>
  <c r="N20" i="49"/>
  <c r="S20" i="49"/>
  <c r="X20" i="49"/>
  <c r="AD20" i="49"/>
  <c r="AI20" i="49"/>
  <c r="AN20" i="49"/>
  <c r="AT20" i="49"/>
  <c r="AY20" i="49"/>
  <c r="BD20" i="49"/>
  <c r="BJ20" i="49"/>
  <c r="BO20" i="49"/>
  <c r="BT20" i="49"/>
  <c r="BZ20" i="49"/>
  <c r="C21" i="49"/>
  <c r="H21" i="49"/>
  <c r="N21" i="49"/>
  <c r="U21" i="49"/>
  <c r="AB21" i="49"/>
  <c r="AJ21" i="49"/>
  <c r="AP21" i="49"/>
  <c r="AW21" i="49"/>
  <c r="BE21" i="49"/>
  <c r="BL21" i="49"/>
  <c r="BR21" i="49"/>
  <c r="D22" i="49"/>
  <c r="K22" i="49"/>
  <c r="U22" i="49"/>
  <c r="AC22" i="49"/>
  <c r="AL22" i="49"/>
  <c r="AW22" i="49"/>
  <c r="BH22" i="49"/>
  <c r="BX22" i="49"/>
  <c r="AK74" i="49"/>
  <c r="AJ27" i="49"/>
  <c r="AJ4" i="49" s="1"/>
  <c r="AB22" i="49"/>
  <c r="AK22" i="49"/>
  <c r="AS22" i="49"/>
  <c r="BD22" i="49"/>
  <c r="CD21" i="49"/>
  <c r="BY21" i="49"/>
  <c r="BT21" i="49"/>
  <c r="BN21" i="49"/>
  <c r="BI21" i="49"/>
  <c r="BD21" i="49"/>
  <c r="AX21" i="49"/>
  <c r="AS21" i="49"/>
  <c r="AN21" i="49"/>
  <c r="AH21" i="49"/>
  <c r="AC21" i="49"/>
  <c r="X21" i="49"/>
  <c r="R21" i="49"/>
  <c r="M21" i="49"/>
  <c r="I21" i="49"/>
  <c r="E21" i="49"/>
  <c r="CC20" i="49"/>
  <c r="BY20" i="49"/>
  <c r="BU20" i="49"/>
  <c r="BQ20" i="49"/>
  <c r="BM20" i="49"/>
  <c r="BI20" i="49"/>
  <c r="BE20" i="49"/>
  <c r="BA20" i="49"/>
  <c r="AW20" i="49"/>
  <c r="AS20" i="49"/>
  <c r="AO20" i="49"/>
  <c r="AK20" i="49"/>
  <c r="AG20" i="49"/>
  <c r="AC20" i="49"/>
  <c r="Y20" i="49"/>
  <c r="U20" i="49"/>
  <c r="Q20" i="49"/>
  <c r="M20" i="49"/>
  <c r="I20" i="49"/>
  <c r="E20" i="49"/>
  <c r="CC19" i="49"/>
  <c r="BY19" i="49"/>
  <c r="BU19" i="49"/>
  <c r="BQ19" i="49"/>
  <c r="BM19" i="49"/>
  <c r="BI19" i="49"/>
  <c r="BE19" i="49"/>
  <c r="G22" i="49"/>
  <c r="L22" i="49"/>
  <c r="R22" i="49"/>
  <c r="Z22" i="49"/>
  <c r="AG22" i="49"/>
  <c r="AN22" i="49"/>
  <c r="AV22" i="49"/>
  <c r="BB22" i="49"/>
  <c r="BL22" i="49"/>
  <c r="G70" i="49"/>
  <c r="K70" i="49"/>
  <c r="O70" i="49"/>
  <c r="S70" i="49"/>
  <c r="W70" i="49"/>
  <c r="AA70" i="49"/>
  <c r="AE70" i="49"/>
  <c r="AI70" i="49"/>
  <c r="AM70" i="49"/>
  <c r="AQ70" i="49"/>
  <c r="AU70" i="49"/>
  <c r="AY70" i="49"/>
  <c r="BC70" i="49"/>
  <c r="BG70" i="49"/>
  <c r="BK70" i="49"/>
  <c r="BO70" i="49"/>
  <c r="BS70" i="49"/>
  <c r="BW70" i="49"/>
  <c r="CA70" i="49"/>
  <c r="CE31" i="49"/>
  <c r="CE36" i="49"/>
  <c r="CE49" i="49"/>
  <c r="CE51" i="49"/>
  <c r="CE58" i="49"/>
  <c r="CE60" i="49"/>
  <c r="CE65" i="49"/>
  <c r="CE32" i="49"/>
  <c r="CE45" i="49"/>
  <c r="CE50" i="49"/>
  <c r="CE52" i="49"/>
  <c r="CE57" i="49"/>
  <c r="CE59" i="49"/>
  <c r="CC22" i="49"/>
  <c r="F70" i="49"/>
  <c r="J70" i="49"/>
  <c r="N70" i="49"/>
  <c r="R70" i="49"/>
  <c r="V70" i="49"/>
  <c r="Z70" i="49"/>
  <c r="AD70" i="49"/>
  <c r="AH70" i="49"/>
  <c r="AL70" i="49"/>
  <c r="AP70" i="49"/>
  <c r="AT70" i="49"/>
  <c r="AX70" i="49"/>
  <c r="BB70" i="49"/>
  <c r="BF70" i="49"/>
  <c r="BJ70" i="49"/>
  <c r="BN70" i="49"/>
  <c r="BR70" i="49"/>
  <c r="BV70" i="49"/>
  <c r="BZ70" i="49"/>
  <c r="CD70" i="49"/>
  <c r="CE30" i="49"/>
  <c r="CE33" i="49"/>
  <c r="CE38" i="49"/>
  <c r="CE41" i="49"/>
  <c r="CE43" i="49"/>
  <c r="CE46" i="49"/>
  <c r="CE48" i="49"/>
  <c r="CE53" i="49"/>
  <c r="CE55" i="49"/>
  <c r="CE62" i="49"/>
  <c r="CE64" i="49"/>
  <c r="CE67" i="49"/>
  <c r="O21" i="49"/>
  <c r="S21" i="49"/>
  <c r="W21" i="49"/>
  <c r="AA21" i="49"/>
  <c r="AE21" i="49"/>
  <c r="AI21" i="49"/>
  <c r="AM21" i="49"/>
  <c r="AQ21" i="49"/>
  <c r="AU21" i="49"/>
  <c r="AY21" i="49"/>
  <c r="BC21" i="49"/>
  <c r="BG21" i="49"/>
  <c r="BK21" i="49"/>
  <c r="BO21" i="49"/>
  <c r="BS21" i="49"/>
  <c r="BW21" i="49"/>
  <c r="CA21" i="49"/>
  <c r="F22" i="49"/>
  <c r="J22" i="49"/>
  <c r="N22" i="49"/>
  <c r="T22" i="49"/>
  <c r="Y22" i="49"/>
  <c r="AD22" i="49"/>
  <c r="AJ22" i="49"/>
  <c r="AO22" i="49"/>
  <c r="AT22" i="49"/>
  <c r="AZ22" i="49"/>
  <c r="BE22" i="49"/>
  <c r="BM22" i="49"/>
  <c r="BU22" i="49"/>
  <c r="C70" i="49"/>
  <c r="CE28" i="49"/>
  <c r="CD22" i="49"/>
  <c r="BZ22" i="49"/>
  <c r="BV22" i="49"/>
  <c r="BR22" i="49"/>
  <c r="BN22" i="49"/>
  <c r="BJ22" i="49"/>
  <c r="BF22" i="49"/>
  <c r="CA22" i="49"/>
  <c r="BW22" i="49"/>
  <c r="BS22" i="49"/>
  <c r="BO22" i="49"/>
  <c r="BK22" i="49"/>
  <c r="BG22" i="49"/>
  <c r="BC22" i="49"/>
  <c r="AY22" i="49"/>
  <c r="AU22" i="49"/>
  <c r="AQ22" i="49"/>
  <c r="AM22" i="49"/>
  <c r="AI22" i="49"/>
  <c r="AE22" i="49"/>
  <c r="AA22" i="49"/>
  <c r="W22" i="49"/>
  <c r="S22" i="49"/>
  <c r="O22" i="49"/>
  <c r="E70" i="49"/>
  <c r="I70" i="49"/>
  <c r="M70" i="49"/>
  <c r="Q70" i="49"/>
  <c r="U70" i="49"/>
  <c r="Y70" i="49"/>
  <c r="AC70" i="49"/>
  <c r="AG70" i="49"/>
  <c r="AK70" i="49"/>
  <c r="AO70" i="49"/>
  <c r="AS70" i="49"/>
  <c r="AW70" i="49"/>
  <c r="BA70" i="49"/>
  <c r="BE70" i="49"/>
  <c r="BI70" i="49"/>
  <c r="BM70" i="49"/>
  <c r="BQ70" i="49"/>
  <c r="BU70" i="49"/>
  <c r="BY70" i="49"/>
  <c r="CC70" i="49"/>
  <c r="CE35" i="49"/>
  <c r="CE44" i="49"/>
  <c r="CE39" i="49"/>
  <c r="D70" i="49"/>
  <c r="H70" i="49"/>
  <c r="L70" i="49"/>
  <c r="P70" i="49"/>
  <c r="T70" i="49"/>
  <c r="X70" i="49"/>
  <c r="AB70" i="49"/>
  <c r="AF70" i="49"/>
  <c r="AJ70" i="49"/>
  <c r="AN70" i="49"/>
  <c r="AR70" i="49"/>
  <c r="AV70" i="49"/>
  <c r="AZ70" i="49"/>
  <c r="BD70" i="49"/>
  <c r="BH70" i="49"/>
  <c r="BL70" i="49"/>
  <c r="BP70" i="49"/>
  <c r="BT70" i="49"/>
  <c r="BX70" i="49"/>
  <c r="CB70" i="49"/>
  <c r="CE40" i="49"/>
  <c r="G74" i="49"/>
  <c r="F27" i="49"/>
  <c r="F4" i="49" s="1"/>
  <c r="AJ74" i="17"/>
  <c r="AJ27" i="17" s="1"/>
  <c r="D27" i="17"/>
  <c r="E74" i="17"/>
  <c r="BA74" i="17"/>
  <c r="AZ27" i="17"/>
  <c r="T74" i="17"/>
  <c r="C27" i="17"/>
  <c r="CA27" i="17"/>
  <c r="BW27" i="17"/>
  <c r="BS27" i="17"/>
  <c r="BO27" i="17"/>
  <c r="AY27" i="17"/>
  <c r="BZ27" i="17"/>
  <c r="BV27" i="17"/>
  <c r="BR27" i="17"/>
  <c r="CC27" i="17"/>
  <c r="BY27" i="17"/>
  <c r="BU27" i="17"/>
  <c r="BQ27" i="17"/>
  <c r="CB27" i="17"/>
  <c r="BX27" i="17"/>
  <c r="BT27" i="17"/>
  <c r="BP27" i="17"/>
  <c r="T5" i="56" l="1"/>
  <c r="S85" i="56"/>
  <c r="CE12" i="49"/>
  <c r="CE8" i="49"/>
  <c r="CE6" i="49"/>
  <c r="AP23" i="49"/>
  <c r="CE10" i="49"/>
  <c r="BF23" i="49"/>
  <c r="Z23" i="49"/>
  <c r="AX23" i="49"/>
  <c r="BB23" i="49"/>
  <c r="BN23" i="49"/>
  <c r="AO23" i="49"/>
  <c r="I23" i="49"/>
  <c r="AR23" i="49"/>
  <c r="V27" i="49"/>
  <c r="V4" i="49" s="1"/>
  <c r="CD23" i="49"/>
  <c r="T23" i="49"/>
  <c r="AB498" i="73"/>
  <c r="AC499" i="73"/>
  <c r="CE15" i="49"/>
  <c r="CE11" i="49"/>
  <c r="CE9" i="49"/>
  <c r="CE7" i="49"/>
  <c r="CE5" i="49"/>
  <c r="BR23" i="49"/>
  <c r="BY23" i="49"/>
  <c r="AL23" i="49"/>
  <c r="P23" i="49"/>
  <c r="D23" i="49"/>
  <c r="AF23" i="49"/>
  <c r="CB23" i="49"/>
  <c r="CE14" i="49"/>
  <c r="CE16" i="49"/>
  <c r="CE13" i="49"/>
  <c r="BJ23" i="49"/>
  <c r="BZ23" i="49"/>
  <c r="BU23" i="49"/>
  <c r="AT23" i="49"/>
  <c r="F23" i="49"/>
  <c r="G23" i="49"/>
  <c r="BQ23" i="49"/>
  <c r="E23" i="49"/>
  <c r="BA23" i="49"/>
  <c r="K23" i="49"/>
  <c r="BE23" i="49"/>
  <c r="AJ23" i="49"/>
  <c r="N23" i="49"/>
  <c r="AV23" i="49"/>
  <c r="M23" i="49"/>
  <c r="AH23" i="49"/>
  <c r="BX23" i="49"/>
  <c r="BP23" i="49"/>
  <c r="BV23" i="49"/>
  <c r="AZ23" i="49"/>
  <c r="AD23" i="49"/>
  <c r="J23" i="49"/>
  <c r="CC23" i="49"/>
  <c r="L23" i="49"/>
  <c r="Q23" i="49"/>
  <c r="AB23" i="49"/>
  <c r="CE19" i="49"/>
  <c r="Y23" i="49"/>
  <c r="U23" i="49"/>
  <c r="BM23" i="49"/>
  <c r="BH23" i="49"/>
  <c r="H23" i="49"/>
  <c r="CE17" i="49"/>
  <c r="BI23" i="49"/>
  <c r="AC23" i="49"/>
  <c r="AS23" i="49"/>
  <c r="S23" i="49"/>
  <c r="AI23" i="49"/>
  <c r="AY23" i="49"/>
  <c r="BO23" i="49"/>
  <c r="AW23" i="49"/>
  <c r="CE18" i="49"/>
  <c r="C23" i="49"/>
  <c r="AK23" i="49"/>
  <c r="V23" i="49"/>
  <c r="BD23" i="49"/>
  <c r="AG23" i="49"/>
  <c r="R23" i="49"/>
  <c r="BT23" i="49"/>
  <c r="BB74" i="49"/>
  <c r="BA27" i="49"/>
  <c r="BA4" i="49" s="1"/>
  <c r="BL23" i="49"/>
  <c r="X23" i="49"/>
  <c r="CA23" i="49"/>
  <c r="BK23" i="49"/>
  <c r="AN23" i="49"/>
  <c r="BS23" i="49"/>
  <c r="BC23" i="49"/>
  <c r="AM23" i="49"/>
  <c r="W23" i="49"/>
  <c r="AU23" i="49"/>
  <c r="AE23" i="49"/>
  <c r="O23" i="49"/>
  <c r="CE20" i="49"/>
  <c r="BW23" i="49"/>
  <c r="BG23" i="49"/>
  <c r="AQ23" i="49"/>
  <c r="AA23" i="49"/>
  <c r="AL74" i="49"/>
  <c r="AK27" i="49"/>
  <c r="AK4" i="49" s="1"/>
  <c r="CE22" i="49"/>
  <c r="CE21" i="49"/>
  <c r="CE70" i="49"/>
  <c r="H74" i="49"/>
  <c r="G27" i="49"/>
  <c r="G4" i="49" s="1"/>
  <c r="X74" i="49"/>
  <c r="W27" i="49"/>
  <c r="W4" i="49" s="1"/>
  <c r="AK74" i="17"/>
  <c r="AK27" i="17" s="1"/>
  <c r="BB74" i="17"/>
  <c r="BA27" i="17"/>
  <c r="F74" i="17"/>
  <c r="E27" i="17"/>
  <c r="T27" i="17"/>
  <c r="U74" i="17"/>
  <c r="T85" i="56" l="1"/>
  <c r="AC500" i="73"/>
  <c r="AB499" i="73"/>
  <c r="CE23" i="49"/>
  <c r="BC74" i="49"/>
  <c r="BB27" i="49"/>
  <c r="BB4" i="49" s="1"/>
  <c r="AL27" i="49"/>
  <c r="AL4" i="49" s="1"/>
  <c r="AM74" i="49"/>
  <c r="Y74" i="49"/>
  <c r="X27" i="49"/>
  <c r="X4" i="49" s="1"/>
  <c r="I74" i="49"/>
  <c r="H27" i="49"/>
  <c r="H4" i="49" s="1"/>
  <c r="AL74" i="17"/>
  <c r="AM74" i="17" s="1"/>
  <c r="V74" i="17"/>
  <c r="U27" i="17"/>
  <c r="BC74" i="17"/>
  <c r="BB27" i="17"/>
  <c r="G74" i="17"/>
  <c r="F27" i="17"/>
  <c r="AC501" i="73" l="1"/>
  <c r="AB500" i="73"/>
  <c r="BC27" i="49"/>
  <c r="BC4" i="49" s="1"/>
  <c r="BD74" i="49"/>
  <c r="AM27" i="49"/>
  <c r="AM4" i="49" s="1"/>
  <c r="AN74" i="49"/>
  <c r="J74" i="49"/>
  <c r="I27" i="49"/>
  <c r="I4" i="49" s="1"/>
  <c r="Z74" i="49"/>
  <c r="Y27" i="49"/>
  <c r="Y4" i="49" s="1"/>
  <c r="AL27" i="17"/>
  <c r="H74" i="17"/>
  <c r="G27" i="17"/>
  <c r="W74" i="17"/>
  <c r="V27" i="17"/>
  <c r="AN74" i="17"/>
  <c r="AM27" i="17"/>
  <c r="BD74" i="17"/>
  <c r="BC27" i="17"/>
  <c r="AC502" i="73" l="1"/>
  <c r="AB501" i="73"/>
  <c r="BD27" i="49"/>
  <c r="BD4" i="49" s="1"/>
  <c r="BE74" i="49"/>
  <c r="AO74" i="49"/>
  <c r="AN27" i="49"/>
  <c r="AN4" i="49" s="1"/>
  <c r="AA74" i="49"/>
  <c r="Z27" i="49"/>
  <c r="Z4" i="49" s="1"/>
  <c r="K74" i="49"/>
  <c r="J27" i="49"/>
  <c r="J4" i="49" s="1"/>
  <c r="AO74" i="17"/>
  <c r="AN27" i="17"/>
  <c r="I74" i="17"/>
  <c r="H27" i="17"/>
  <c r="BE74" i="17"/>
  <c r="BD27" i="17"/>
  <c r="X74" i="17"/>
  <c r="W27" i="17"/>
  <c r="AC503" i="73" l="1"/>
  <c r="AB502" i="73"/>
  <c r="BF74" i="49"/>
  <c r="BE27" i="49"/>
  <c r="BE4" i="49" s="1"/>
  <c r="AO27" i="49"/>
  <c r="AO4" i="49" s="1"/>
  <c r="AP74" i="49"/>
  <c r="L74" i="49"/>
  <c r="K27" i="49"/>
  <c r="K4" i="49" s="1"/>
  <c r="AB74" i="49"/>
  <c r="AA27" i="49"/>
  <c r="AA4" i="49" s="1"/>
  <c r="Y74" i="17"/>
  <c r="X27" i="17"/>
  <c r="J74" i="17"/>
  <c r="I27" i="17"/>
  <c r="BF74" i="17"/>
  <c r="BE27" i="17"/>
  <c r="AP74" i="17"/>
  <c r="AO27" i="17"/>
  <c r="AC504" i="73" l="1"/>
  <c r="AB503" i="73"/>
  <c r="BG74" i="49"/>
  <c r="BF27" i="49"/>
  <c r="BF4" i="49" s="1"/>
  <c r="AQ74" i="49"/>
  <c r="AP27" i="49"/>
  <c r="AP4" i="49" s="1"/>
  <c r="AC74" i="49"/>
  <c r="AB27" i="49"/>
  <c r="AB4" i="49" s="1"/>
  <c r="M74" i="49"/>
  <c r="L27" i="49"/>
  <c r="L4" i="49" s="1"/>
  <c r="AQ74" i="17"/>
  <c r="AP27" i="17"/>
  <c r="K74" i="17"/>
  <c r="J27" i="17"/>
  <c r="BG74" i="17"/>
  <c r="BF27" i="17"/>
  <c r="Z74" i="17"/>
  <c r="Y27" i="17"/>
  <c r="AB504" i="73" l="1"/>
  <c r="AC505" i="73"/>
  <c r="BG27" i="49"/>
  <c r="BG4" i="49" s="1"/>
  <c r="BH74" i="49"/>
  <c r="AR74" i="49"/>
  <c r="AQ27" i="49"/>
  <c r="AQ4" i="49" s="1"/>
  <c r="N74" i="49"/>
  <c r="M27" i="49"/>
  <c r="M4" i="49" s="1"/>
  <c r="AD74" i="49"/>
  <c r="AC27" i="49"/>
  <c r="AC4" i="49" s="1"/>
  <c r="AA74" i="17"/>
  <c r="Z27" i="17"/>
  <c r="L74" i="17"/>
  <c r="K27" i="17"/>
  <c r="BH74" i="17"/>
  <c r="BG27" i="17"/>
  <c r="AR74" i="17"/>
  <c r="AQ27" i="17"/>
  <c r="AB505" i="73" l="1"/>
  <c r="AC506" i="73"/>
  <c r="BI74" i="49"/>
  <c r="BH27" i="49"/>
  <c r="BH4" i="49" s="1"/>
  <c r="AS74" i="49"/>
  <c r="AR27" i="49"/>
  <c r="AR4" i="49" s="1"/>
  <c r="AE74" i="49"/>
  <c r="AD27" i="49"/>
  <c r="AD4" i="49" s="1"/>
  <c r="O74" i="49"/>
  <c r="N27" i="49"/>
  <c r="N4" i="49" s="1"/>
  <c r="AS74" i="17"/>
  <c r="AR27" i="17"/>
  <c r="M74" i="17"/>
  <c r="L27" i="17"/>
  <c r="BI74" i="17"/>
  <c r="BH27" i="17"/>
  <c r="AB74" i="17"/>
  <c r="AA27" i="17"/>
  <c r="AC507" i="73" l="1"/>
  <c r="AB506" i="73"/>
  <c r="BJ74" i="49"/>
  <c r="BI27" i="49"/>
  <c r="BI4" i="49" s="1"/>
  <c r="AT74" i="49"/>
  <c r="AS27" i="49"/>
  <c r="AS4" i="49" s="1"/>
  <c r="P74" i="49"/>
  <c r="O27" i="49"/>
  <c r="O4" i="49" s="1"/>
  <c r="AF74" i="49"/>
  <c r="AE27" i="49"/>
  <c r="AE4" i="49" s="1"/>
  <c r="AC74" i="17"/>
  <c r="AB27" i="17"/>
  <c r="N74" i="17"/>
  <c r="M27" i="17"/>
  <c r="BJ74" i="17"/>
  <c r="BI27" i="17"/>
  <c r="AT74" i="17"/>
  <c r="AS27" i="17"/>
  <c r="AC508" i="73" l="1"/>
  <c r="AB507" i="73"/>
  <c r="BK74" i="49"/>
  <c r="BJ27" i="49"/>
  <c r="BJ4" i="49" s="1"/>
  <c r="AU74" i="49"/>
  <c r="AT27" i="49"/>
  <c r="AT4" i="49" s="1"/>
  <c r="AG74" i="49"/>
  <c r="AF27" i="49"/>
  <c r="AF4" i="49" s="1"/>
  <c r="Q74" i="49"/>
  <c r="P27" i="49"/>
  <c r="P4" i="49" s="1"/>
  <c r="BK74" i="17"/>
  <c r="BJ27" i="17"/>
  <c r="AU74" i="17"/>
  <c r="AT27" i="17"/>
  <c r="O74" i="17"/>
  <c r="N27" i="17"/>
  <c r="AD74" i="17"/>
  <c r="AC27" i="17"/>
  <c r="AB508" i="73" l="1"/>
  <c r="AC509" i="73"/>
  <c r="BL74" i="49"/>
  <c r="BK27" i="49"/>
  <c r="BK4" i="49" s="1"/>
  <c r="AV74" i="49"/>
  <c r="AU27" i="49"/>
  <c r="AU4" i="49" s="1"/>
  <c r="R74" i="49"/>
  <c r="R27" i="49" s="1"/>
  <c r="R4" i="49" s="1"/>
  <c r="Q27" i="49"/>
  <c r="Q4" i="49" s="1"/>
  <c r="AH74" i="49"/>
  <c r="AH27" i="49" s="1"/>
  <c r="AH4" i="49" s="1"/>
  <c r="AG27" i="49"/>
  <c r="AG4" i="49" s="1"/>
  <c r="AE74" i="17"/>
  <c r="AD27" i="17"/>
  <c r="AV74" i="17"/>
  <c r="AU27" i="17"/>
  <c r="P74" i="17"/>
  <c r="O27" i="17"/>
  <c r="BL74" i="17"/>
  <c r="BK27" i="17"/>
  <c r="AB509" i="73" l="1"/>
  <c r="AC510" i="73"/>
  <c r="BM74" i="49"/>
  <c r="BL27" i="49"/>
  <c r="BL4" i="49" s="1"/>
  <c r="AV27" i="49"/>
  <c r="AV4" i="49" s="1"/>
  <c r="AW74" i="49"/>
  <c r="BM74" i="17"/>
  <c r="BL27" i="17"/>
  <c r="AW74" i="17"/>
  <c r="AV27" i="17"/>
  <c r="Q74" i="17"/>
  <c r="P27" i="17"/>
  <c r="AF74" i="17"/>
  <c r="AE27" i="17"/>
  <c r="AB510" i="73" l="1"/>
  <c r="AC511" i="73"/>
  <c r="BN74" i="49"/>
  <c r="BM27" i="49"/>
  <c r="BM4" i="49" s="1"/>
  <c r="AX74" i="49"/>
  <c r="AX27" i="49" s="1"/>
  <c r="AX4" i="49" s="1"/>
  <c r="AW27" i="49"/>
  <c r="AW4" i="49" s="1"/>
  <c r="AG74" i="17"/>
  <c r="AF27" i="17"/>
  <c r="AX74" i="17"/>
  <c r="AX27" i="17" s="1"/>
  <c r="AW27" i="17"/>
  <c r="R74" i="17"/>
  <c r="R27" i="17" s="1"/>
  <c r="Q27" i="17"/>
  <c r="BN74" i="17"/>
  <c r="BN27" i="17" s="1"/>
  <c r="BM27" i="17"/>
  <c r="AB511" i="73" l="1"/>
  <c r="AC512" i="73"/>
  <c r="BN27" i="49"/>
  <c r="BN4" i="49" s="1"/>
  <c r="BO74" i="49"/>
  <c r="AH74" i="17"/>
  <c r="AH27" i="17" s="1"/>
  <c r="AG27" i="17"/>
  <c r="AC513" i="73" l="1"/>
  <c r="AB512" i="73"/>
  <c r="BP74" i="49"/>
  <c r="BO27" i="49"/>
  <c r="BO4" i="49" s="1"/>
  <c r="B25" i="21"/>
  <c r="AB513" i="73" l="1"/>
  <c r="AC514" i="73"/>
  <c r="BQ74" i="49"/>
  <c r="BP27" i="49"/>
  <c r="BP4" i="49" s="1"/>
  <c r="AC515" i="73" l="1"/>
  <c r="AB514" i="73"/>
  <c r="BR74" i="49"/>
  <c r="BQ27" i="49"/>
  <c r="BQ4" i="49" s="1"/>
  <c r="AC516" i="73" l="1"/>
  <c r="AB515" i="73"/>
  <c r="BS74" i="49"/>
  <c r="BR27" i="49"/>
  <c r="BR4" i="49" s="1"/>
  <c r="AB516" i="73" l="1"/>
  <c r="AC517" i="73"/>
  <c r="BS27" i="49"/>
  <c r="BS4" i="49" s="1"/>
  <c r="BT74" i="49"/>
  <c r="AB517" i="73" l="1"/>
  <c r="AC518" i="73"/>
  <c r="BU74" i="49"/>
  <c r="BT27" i="49"/>
  <c r="BT4" i="49" s="1"/>
  <c r="AB518" i="73" l="1"/>
  <c r="AC519" i="73"/>
  <c r="BU27" i="49"/>
  <c r="BU4" i="49" s="1"/>
  <c r="BV74" i="49"/>
  <c r="AC520" i="73" l="1"/>
  <c r="AB519" i="73"/>
  <c r="BV27" i="49"/>
  <c r="BV4" i="49" s="1"/>
  <c r="BW74" i="49"/>
  <c r="AC521" i="73" l="1"/>
  <c r="AB520" i="73"/>
  <c r="BX74" i="49"/>
  <c r="BW27" i="49"/>
  <c r="BW4" i="49" s="1"/>
  <c r="AB521" i="73" l="1"/>
  <c r="AC522" i="73"/>
  <c r="BY74" i="49"/>
  <c r="BX27" i="49"/>
  <c r="BX4" i="49" s="1"/>
  <c r="AB522" i="73" l="1"/>
  <c r="AC523" i="73"/>
  <c r="BZ74" i="49"/>
  <c r="BY27" i="49"/>
  <c r="BY4" i="49" s="1"/>
  <c r="AB523" i="73" l="1"/>
  <c r="AC524" i="73"/>
  <c r="CA74" i="49"/>
  <c r="BZ27" i="49"/>
  <c r="BZ4" i="49" s="1"/>
  <c r="AB524" i="73" l="1"/>
  <c r="AC525" i="73"/>
  <c r="CA27" i="49"/>
  <c r="CA4" i="49" s="1"/>
  <c r="CB74" i="49"/>
  <c r="AB525" i="73" l="1"/>
  <c r="AC526" i="73"/>
  <c r="CC74" i="49"/>
  <c r="CB27" i="49"/>
  <c r="CB4" i="49" s="1"/>
  <c r="AB526" i="73" l="1"/>
  <c r="AC527" i="73"/>
  <c r="CD74" i="49"/>
  <c r="CD27" i="49" s="1"/>
  <c r="CD4" i="49" s="1"/>
  <c r="CC27" i="49"/>
  <c r="CC4" i="49" s="1"/>
  <c r="AC528" i="73" l="1"/>
  <c r="AB527" i="73"/>
  <c r="AB528" i="73" l="1"/>
  <c r="AC529" i="73"/>
  <c r="AB529" i="73" l="1"/>
  <c r="AC530" i="73"/>
  <c r="AB530" i="73" l="1"/>
  <c r="AC531" i="73"/>
  <c r="AC532" i="73" l="1"/>
  <c r="AB531" i="73"/>
  <c r="AB532" i="73" l="1"/>
  <c r="AC533" i="73"/>
  <c r="AC534" i="73" l="1"/>
  <c r="AB533" i="73"/>
  <c r="AC535" i="73" l="1"/>
  <c r="AB534" i="73"/>
  <c r="AC536" i="73" l="1"/>
  <c r="AB535" i="73"/>
  <c r="AC537" i="73" l="1"/>
  <c r="AB536" i="73"/>
  <c r="AC538" i="73" l="1"/>
  <c r="AB537" i="73"/>
  <c r="AB538" i="73" l="1"/>
  <c r="AC539" i="73"/>
  <c r="AB539" i="73" l="1"/>
  <c r="AC540" i="73"/>
  <c r="AB540" i="73" l="1"/>
  <c r="AC541" i="73"/>
  <c r="AC542" i="73" l="1"/>
  <c r="AB541" i="73"/>
  <c r="AA106" i="60"/>
  <c r="Z106" i="60"/>
  <c r="Y106" i="60"/>
  <c r="X106" i="60"/>
  <c r="W106" i="60"/>
  <c r="V106" i="60"/>
  <c r="U106" i="60"/>
  <c r="T106" i="60"/>
  <c r="S106" i="60"/>
  <c r="R106" i="60"/>
  <c r="Q106" i="60"/>
  <c r="P106" i="60"/>
  <c r="O106" i="60"/>
  <c r="N106" i="60"/>
  <c r="M106" i="60"/>
  <c r="L106" i="60"/>
  <c r="K106" i="60"/>
  <c r="J106" i="60"/>
  <c r="I106" i="60"/>
  <c r="H106" i="60"/>
  <c r="G106" i="60"/>
  <c r="F106" i="60"/>
  <c r="E106" i="60"/>
  <c r="D106" i="60"/>
  <c r="C106" i="60"/>
  <c r="AD84" i="60"/>
  <c r="AC84" i="60"/>
  <c r="AB84" i="60"/>
  <c r="AA84" i="60"/>
  <c r="Z84" i="60"/>
  <c r="Y84" i="60"/>
  <c r="X84" i="60"/>
  <c r="W84" i="60"/>
  <c r="V84" i="60"/>
  <c r="U84" i="60"/>
  <c r="T84" i="60"/>
  <c r="S84" i="60"/>
  <c r="R84" i="60"/>
  <c r="Q84" i="60"/>
  <c r="P84" i="60"/>
  <c r="O84" i="60"/>
  <c r="N84" i="60"/>
  <c r="M84" i="60"/>
  <c r="L84" i="60"/>
  <c r="K84" i="60"/>
  <c r="J84" i="60"/>
  <c r="I84" i="60"/>
  <c r="H84" i="60"/>
  <c r="G84" i="60"/>
  <c r="F84" i="60"/>
  <c r="E84" i="60"/>
  <c r="D84" i="60"/>
  <c r="C84" i="60"/>
  <c r="AG61" i="60"/>
  <c r="AF61" i="60"/>
  <c r="AE61" i="60"/>
  <c r="AD61" i="60"/>
  <c r="AC61" i="60"/>
  <c r="AB61" i="60"/>
  <c r="AA61" i="60"/>
  <c r="Z61" i="60"/>
  <c r="Y61" i="60"/>
  <c r="X61" i="60"/>
  <c r="W61" i="60"/>
  <c r="V61" i="60"/>
  <c r="U61" i="60"/>
  <c r="T61" i="60"/>
  <c r="S61" i="60"/>
  <c r="R61" i="60"/>
  <c r="Q61" i="60"/>
  <c r="P61" i="60"/>
  <c r="O61" i="60"/>
  <c r="N61" i="60"/>
  <c r="M61" i="60"/>
  <c r="L61" i="60"/>
  <c r="K61" i="60"/>
  <c r="J61" i="60"/>
  <c r="I61" i="60"/>
  <c r="H61" i="60"/>
  <c r="G61" i="60"/>
  <c r="F61" i="60"/>
  <c r="E61" i="60"/>
  <c r="D61" i="60"/>
  <c r="C61" i="60"/>
  <c r="U51" i="60"/>
  <c r="T51" i="60"/>
  <c r="S51" i="60"/>
  <c r="R51" i="60"/>
  <c r="Q51" i="60"/>
  <c r="P51" i="60"/>
  <c r="O51" i="60"/>
  <c r="N51" i="60"/>
  <c r="M51" i="60"/>
  <c r="L51" i="60"/>
  <c r="K51" i="60"/>
  <c r="J51" i="60"/>
  <c r="I51" i="60"/>
  <c r="H51" i="60"/>
  <c r="G51" i="60"/>
  <c r="F51" i="60"/>
  <c r="E51" i="60"/>
  <c r="D51" i="60"/>
  <c r="C51" i="60"/>
  <c r="S49" i="60"/>
  <c r="R49" i="60"/>
  <c r="Q49" i="60"/>
  <c r="P49" i="60"/>
  <c r="O49" i="60"/>
  <c r="N49" i="60"/>
  <c r="M49" i="60"/>
  <c r="L49" i="60"/>
  <c r="K49" i="60"/>
  <c r="J49" i="60"/>
  <c r="I49" i="60"/>
  <c r="H49" i="60"/>
  <c r="G49" i="60"/>
  <c r="F49" i="60"/>
  <c r="E49" i="60"/>
  <c r="D49" i="60"/>
  <c r="C49" i="60"/>
  <c r="B49" i="60"/>
  <c r="S48" i="60"/>
  <c r="R48" i="60"/>
  <c r="Q48" i="60"/>
  <c r="P48" i="60"/>
  <c r="O48" i="60"/>
  <c r="N48" i="60"/>
  <c r="M48" i="60"/>
  <c r="L48" i="60"/>
  <c r="K48" i="60"/>
  <c r="J48" i="60"/>
  <c r="I48" i="60"/>
  <c r="H48" i="60"/>
  <c r="G48" i="60"/>
  <c r="F48" i="60"/>
  <c r="E48" i="60"/>
  <c r="D48" i="60"/>
  <c r="C48" i="60"/>
  <c r="B48" i="60"/>
  <c r="S47" i="60"/>
  <c r="R47" i="60"/>
  <c r="Q47" i="60"/>
  <c r="P47" i="60"/>
  <c r="O47" i="60"/>
  <c r="N47" i="60"/>
  <c r="M47" i="60"/>
  <c r="L47" i="60"/>
  <c r="K47" i="60"/>
  <c r="J47" i="60"/>
  <c r="I47" i="60"/>
  <c r="H47" i="60"/>
  <c r="G47" i="60"/>
  <c r="F47" i="60"/>
  <c r="E47" i="60"/>
  <c r="D47" i="60"/>
  <c r="C47" i="60"/>
  <c r="B47" i="60"/>
  <c r="S46" i="60"/>
  <c r="R46" i="60"/>
  <c r="Q46" i="60"/>
  <c r="P46" i="60"/>
  <c r="O46" i="60"/>
  <c r="N46" i="60"/>
  <c r="M46" i="60"/>
  <c r="L46" i="60"/>
  <c r="K46" i="60"/>
  <c r="J46" i="60"/>
  <c r="I46" i="60"/>
  <c r="H46" i="60"/>
  <c r="G46" i="60"/>
  <c r="F46" i="60"/>
  <c r="E46" i="60"/>
  <c r="D46" i="60"/>
  <c r="C46" i="60"/>
  <c r="B46" i="60"/>
  <c r="S45" i="60"/>
  <c r="R45" i="60"/>
  <c r="Q45" i="60"/>
  <c r="P45" i="60"/>
  <c r="O45" i="60"/>
  <c r="N45" i="60"/>
  <c r="M45" i="60"/>
  <c r="L45" i="60"/>
  <c r="K45" i="60"/>
  <c r="J45" i="60"/>
  <c r="I45" i="60"/>
  <c r="H45" i="60"/>
  <c r="G45" i="60"/>
  <c r="F45" i="60"/>
  <c r="E45" i="60"/>
  <c r="D45" i="60"/>
  <c r="C45" i="60"/>
  <c r="B45" i="60"/>
  <c r="S44" i="60"/>
  <c r="R44" i="60"/>
  <c r="Q44" i="60"/>
  <c r="P44" i="60"/>
  <c r="O44" i="60"/>
  <c r="N44" i="60"/>
  <c r="M44" i="60"/>
  <c r="L44" i="60"/>
  <c r="K44" i="60"/>
  <c r="J44" i="60"/>
  <c r="I44" i="60"/>
  <c r="H44" i="60"/>
  <c r="G44" i="60"/>
  <c r="F44" i="60"/>
  <c r="E44" i="60"/>
  <c r="D44" i="60"/>
  <c r="C44" i="60"/>
  <c r="B44" i="60"/>
  <c r="S43" i="60"/>
  <c r="R43" i="60"/>
  <c r="Q43" i="60"/>
  <c r="P43" i="60"/>
  <c r="O43" i="60"/>
  <c r="N43" i="60"/>
  <c r="M43" i="60"/>
  <c r="L43" i="60"/>
  <c r="K43" i="60"/>
  <c r="J43" i="60"/>
  <c r="I43" i="60"/>
  <c r="H43" i="60"/>
  <c r="G43" i="60"/>
  <c r="F43" i="60"/>
  <c r="E43" i="60"/>
  <c r="D43" i="60"/>
  <c r="C43" i="60"/>
  <c r="B43" i="60"/>
  <c r="S42" i="60"/>
  <c r="R42" i="60"/>
  <c r="Q42" i="60"/>
  <c r="P42" i="60"/>
  <c r="O42" i="60"/>
  <c r="N42" i="60"/>
  <c r="M42" i="60"/>
  <c r="L42" i="60"/>
  <c r="K42" i="60"/>
  <c r="J42" i="60"/>
  <c r="I42" i="60"/>
  <c r="H42" i="60"/>
  <c r="G42" i="60"/>
  <c r="F42" i="60"/>
  <c r="E42" i="60"/>
  <c r="D42" i="60"/>
  <c r="C42" i="60"/>
  <c r="B42" i="60"/>
  <c r="S41" i="60"/>
  <c r="R41" i="60"/>
  <c r="Q41" i="60"/>
  <c r="P41" i="60"/>
  <c r="O41" i="60"/>
  <c r="N41" i="60"/>
  <c r="M41" i="60"/>
  <c r="L41" i="60"/>
  <c r="K41" i="60"/>
  <c r="J41" i="60"/>
  <c r="I41" i="60"/>
  <c r="H41" i="60"/>
  <c r="G41" i="60"/>
  <c r="F41" i="60"/>
  <c r="E41" i="60"/>
  <c r="D41" i="60"/>
  <c r="C41" i="60"/>
  <c r="B41" i="60"/>
  <c r="S40" i="60"/>
  <c r="R40" i="60"/>
  <c r="Q40" i="60"/>
  <c r="P40" i="60"/>
  <c r="O40" i="60"/>
  <c r="N40" i="60"/>
  <c r="M40" i="60"/>
  <c r="L40" i="60"/>
  <c r="K40" i="60"/>
  <c r="J40" i="60"/>
  <c r="I40" i="60"/>
  <c r="H40" i="60"/>
  <c r="G40" i="60"/>
  <c r="F40" i="60"/>
  <c r="E40" i="60"/>
  <c r="D40" i="60"/>
  <c r="C40" i="60"/>
  <c r="B40" i="60"/>
  <c r="S39" i="60"/>
  <c r="R39" i="60"/>
  <c r="Q39" i="60"/>
  <c r="P39" i="60"/>
  <c r="O39" i="60"/>
  <c r="N39" i="60"/>
  <c r="M39" i="60"/>
  <c r="L39" i="60"/>
  <c r="K39" i="60"/>
  <c r="J39" i="60"/>
  <c r="I39" i="60"/>
  <c r="H39" i="60"/>
  <c r="G39" i="60"/>
  <c r="F39" i="60"/>
  <c r="E39" i="60"/>
  <c r="D39" i="60"/>
  <c r="C39" i="60"/>
  <c r="B39" i="60"/>
  <c r="S38" i="60"/>
  <c r="R38" i="60"/>
  <c r="Q38" i="60"/>
  <c r="P38" i="60"/>
  <c r="O38" i="60"/>
  <c r="N38" i="60"/>
  <c r="M38" i="60"/>
  <c r="L38" i="60"/>
  <c r="K38" i="60"/>
  <c r="J38" i="60"/>
  <c r="I38" i="60"/>
  <c r="H38" i="60"/>
  <c r="G38" i="60"/>
  <c r="F38" i="60"/>
  <c r="E38" i="60"/>
  <c r="D38" i="60"/>
  <c r="C38" i="60"/>
  <c r="B38" i="60"/>
  <c r="S37" i="60"/>
  <c r="R37" i="60"/>
  <c r="Q37" i="60"/>
  <c r="P37" i="60"/>
  <c r="O37" i="60"/>
  <c r="N37" i="60"/>
  <c r="M37" i="60"/>
  <c r="L37" i="60"/>
  <c r="K37" i="60"/>
  <c r="J37" i="60"/>
  <c r="I37" i="60"/>
  <c r="H37" i="60"/>
  <c r="G37" i="60"/>
  <c r="F37" i="60"/>
  <c r="E37" i="60"/>
  <c r="D37" i="60"/>
  <c r="C37" i="60"/>
  <c r="B37" i="60"/>
  <c r="S36" i="60"/>
  <c r="R36" i="60"/>
  <c r="Q36" i="60"/>
  <c r="P36" i="60"/>
  <c r="O36" i="60"/>
  <c r="N36" i="60"/>
  <c r="M36" i="60"/>
  <c r="L36" i="60"/>
  <c r="K36" i="60"/>
  <c r="J36" i="60"/>
  <c r="I36" i="60"/>
  <c r="H36" i="60"/>
  <c r="G36" i="60"/>
  <c r="F36" i="60"/>
  <c r="E36" i="60"/>
  <c r="D36" i="60"/>
  <c r="C36" i="60"/>
  <c r="B36" i="60"/>
  <c r="S35" i="60"/>
  <c r="R35" i="60"/>
  <c r="Q35" i="60"/>
  <c r="P35" i="60"/>
  <c r="O35" i="60"/>
  <c r="N35" i="60"/>
  <c r="M35" i="60"/>
  <c r="L35" i="60"/>
  <c r="K35" i="60"/>
  <c r="J35" i="60"/>
  <c r="I35" i="60"/>
  <c r="H35" i="60"/>
  <c r="G35" i="60"/>
  <c r="F35" i="60"/>
  <c r="E35" i="60"/>
  <c r="D35" i="60"/>
  <c r="C35" i="60"/>
  <c r="B35" i="60"/>
  <c r="S34" i="60"/>
  <c r="R34" i="60"/>
  <c r="Q34" i="60"/>
  <c r="P34" i="60"/>
  <c r="O34" i="60"/>
  <c r="N34" i="60"/>
  <c r="M34" i="60"/>
  <c r="L34" i="60"/>
  <c r="K34" i="60"/>
  <c r="J34" i="60"/>
  <c r="I34" i="60"/>
  <c r="H34" i="60"/>
  <c r="G34" i="60"/>
  <c r="F34" i="60"/>
  <c r="E34" i="60"/>
  <c r="D34" i="60"/>
  <c r="C34" i="60"/>
  <c r="B34" i="60"/>
  <c r="S33" i="60"/>
  <c r="R33" i="60"/>
  <c r="Q33" i="60"/>
  <c r="P33" i="60"/>
  <c r="O33" i="60"/>
  <c r="N33" i="60"/>
  <c r="M33" i="60"/>
  <c r="L33" i="60"/>
  <c r="K33" i="60"/>
  <c r="J33" i="60"/>
  <c r="I33" i="60"/>
  <c r="H33" i="60"/>
  <c r="G33" i="60"/>
  <c r="F33" i="60"/>
  <c r="E33" i="60"/>
  <c r="D33" i="60"/>
  <c r="C33" i="60"/>
  <c r="B33" i="60"/>
  <c r="S32" i="60"/>
  <c r="R32" i="60"/>
  <c r="Q32" i="60"/>
  <c r="P32" i="60"/>
  <c r="O32" i="60"/>
  <c r="N32" i="60"/>
  <c r="M32" i="60"/>
  <c r="L32" i="60"/>
  <c r="K32" i="60"/>
  <c r="J32" i="60"/>
  <c r="I32" i="60"/>
  <c r="H32" i="60"/>
  <c r="G32" i="60"/>
  <c r="F32" i="60"/>
  <c r="E32" i="60"/>
  <c r="D32" i="60"/>
  <c r="C32" i="60"/>
  <c r="B32" i="60"/>
  <c r="S31" i="60"/>
  <c r="R31" i="60"/>
  <c r="Q31" i="60"/>
  <c r="P31" i="60"/>
  <c r="O31" i="60"/>
  <c r="N31" i="60"/>
  <c r="M31" i="60"/>
  <c r="L31" i="60"/>
  <c r="K31" i="60"/>
  <c r="J31" i="60"/>
  <c r="I31" i="60"/>
  <c r="H31" i="60"/>
  <c r="G31" i="60"/>
  <c r="F31" i="60"/>
  <c r="E31" i="60"/>
  <c r="D31" i="60"/>
  <c r="C31" i="60"/>
  <c r="B31" i="60"/>
  <c r="S30" i="60"/>
  <c r="R30" i="60"/>
  <c r="Q30" i="60"/>
  <c r="P30" i="60"/>
  <c r="O30" i="60"/>
  <c r="N30" i="60"/>
  <c r="M30" i="60"/>
  <c r="L30" i="60"/>
  <c r="K30" i="60"/>
  <c r="J30" i="60"/>
  <c r="I30" i="60"/>
  <c r="H30" i="60"/>
  <c r="G30" i="60"/>
  <c r="F30" i="60"/>
  <c r="E30" i="60"/>
  <c r="D30" i="60"/>
  <c r="C30" i="60"/>
  <c r="B30" i="60"/>
  <c r="S29" i="60"/>
  <c r="R29" i="60"/>
  <c r="Q29" i="60"/>
  <c r="P29" i="60"/>
  <c r="O29" i="60"/>
  <c r="N29" i="60"/>
  <c r="M29" i="60"/>
  <c r="L29" i="60"/>
  <c r="K29" i="60"/>
  <c r="J29" i="60"/>
  <c r="I29" i="60"/>
  <c r="H29" i="60"/>
  <c r="G29" i="60"/>
  <c r="F29" i="60"/>
  <c r="E29" i="60"/>
  <c r="D29" i="60"/>
  <c r="C29" i="60"/>
  <c r="B29" i="60"/>
  <c r="S28" i="60"/>
  <c r="R28" i="60"/>
  <c r="Q28" i="60"/>
  <c r="P28" i="60"/>
  <c r="O28" i="60"/>
  <c r="N28" i="60"/>
  <c r="M28" i="60"/>
  <c r="L28" i="60"/>
  <c r="K28" i="60"/>
  <c r="J28" i="60"/>
  <c r="I28" i="60"/>
  <c r="H28" i="60"/>
  <c r="G28" i="60"/>
  <c r="F28" i="60"/>
  <c r="E28" i="60"/>
  <c r="D28" i="60"/>
  <c r="C28" i="60"/>
  <c r="B28" i="60"/>
  <c r="S27" i="60"/>
  <c r="R27" i="60"/>
  <c r="Q27" i="60"/>
  <c r="P27" i="60"/>
  <c r="O27" i="60"/>
  <c r="N27" i="60"/>
  <c r="M27" i="60"/>
  <c r="L27" i="60"/>
  <c r="K27" i="60"/>
  <c r="J27" i="60"/>
  <c r="I27" i="60"/>
  <c r="H27" i="60"/>
  <c r="G27" i="60"/>
  <c r="F27" i="60"/>
  <c r="E27" i="60"/>
  <c r="D27" i="60"/>
  <c r="C27" i="60"/>
  <c r="B27" i="60"/>
  <c r="S26" i="60"/>
  <c r="R26" i="60"/>
  <c r="Q26" i="60"/>
  <c r="P26" i="60"/>
  <c r="O26" i="60"/>
  <c r="N26" i="60"/>
  <c r="M26" i="60"/>
  <c r="L26" i="60"/>
  <c r="K26" i="60"/>
  <c r="J26" i="60"/>
  <c r="I26" i="60"/>
  <c r="H26" i="60"/>
  <c r="G26" i="60"/>
  <c r="F26" i="60"/>
  <c r="E26" i="60"/>
  <c r="D26" i="60"/>
  <c r="C26" i="60"/>
  <c r="B26" i="60"/>
  <c r="S25" i="60"/>
  <c r="R25" i="60"/>
  <c r="Q25" i="60"/>
  <c r="P25" i="60"/>
  <c r="O25" i="60"/>
  <c r="N25" i="60"/>
  <c r="M25" i="60"/>
  <c r="L25" i="60"/>
  <c r="K25" i="60"/>
  <c r="J25" i="60"/>
  <c r="I25" i="60"/>
  <c r="H25" i="60"/>
  <c r="G25" i="60"/>
  <c r="F25" i="60"/>
  <c r="E25" i="60"/>
  <c r="D25" i="60"/>
  <c r="C25" i="60"/>
  <c r="B25" i="60"/>
  <c r="S24" i="60"/>
  <c r="R24" i="60"/>
  <c r="Q24" i="60"/>
  <c r="P24" i="60"/>
  <c r="O24" i="60"/>
  <c r="N24" i="60"/>
  <c r="M24" i="60"/>
  <c r="L24" i="60"/>
  <c r="K24" i="60"/>
  <c r="J24" i="60"/>
  <c r="I24" i="60"/>
  <c r="H24" i="60"/>
  <c r="G24" i="60"/>
  <c r="F24" i="60"/>
  <c r="E24" i="60"/>
  <c r="D24" i="60"/>
  <c r="C24" i="60"/>
  <c r="B24" i="60"/>
  <c r="S23" i="60"/>
  <c r="R23" i="60"/>
  <c r="Q23" i="60"/>
  <c r="P23" i="60"/>
  <c r="O23" i="60"/>
  <c r="N23" i="60"/>
  <c r="M23" i="60"/>
  <c r="L23" i="60"/>
  <c r="K23" i="60"/>
  <c r="J23" i="60"/>
  <c r="I23" i="60"/>
  <c r="H23" i="60"/>
  <c r="G23" i="60"/>
  <c r="F23" i="60"/>
  <c r="E23" i="60"/>
  <c r="D23" i="60"/>
  <c r="C23" i="60"/>
  <c r="B23" i="60"/>
  <c r="S22" i="60"/>
  <c r="R22" i="60"/>
  <c r="Q22" i="60"/>
  <c r="P22" i="60"/>
  <c r="O22" i="60"/>
  <c r="N22" i="60"/>
  <c r="M22" i="60"/>
  <c r="L22" i="60"/>
  <c r="K22" i="60"/>
  <c r="J22" i="60"/>
  <c r="I22" i="60"/>
  <c r="H22" i="60"/>
  <c r="G22" i="60"/>
  <c r="F22" i="60"/>
  <c r="E22" i="60"/>
  <c r="D22" i="60"/>
  <c r="C22" i="60"/>
  <c r="B22" i="60"/>
  <c r="S21" i="60"/>
  <c r="R21" i="60"/>
  <c r="Q21" i="60"/>
  <c r="P21" i="60"/>
  <c r="O21" i="60"/>
  <c r="N21" i="60"/>
  <c r="M21" i="60"/>
  <c r="L21" i="60"/>
  <c r="K21" i="60"/>
  <c r="J21" i="60"/>
  <c r="I21" i="60"/>
  <c r="H21" i="60"/>
  <c r="G21" i="60"/>
  <c r="F21" i="60"/>
  <c r="E21" i="60"/>
  <c r="D21" i="60"/>
  <c r="C21" i="60"/>
  <c r="B21" i="60"/>
  <c r="S20" i="60"/>
  <c r="R20" i="60"/>
  <c r="Q20" i="60"/>
  <c r="P20" i="60"/>
  <c r="O20" i="60"/>
  <c r="N20" i="60"/>
  <c r="M20" i="60"/>
  <c r="L20" i="60"/>
  <c r="K20" i="60"/>
  <c r="J20" i="60"/>
  <c r="I20" i="60"/>
  <c r="H20" i="60"/>
  <c r="G20" i="60"/>
  <c r="F20" i="60"/>
  <c r="E20" i="60"/>
  <c r="D20" i="60"/>
  <c r="C20" i="60"/>
  <c r="B20" i="60"/>
  <c r="S19" i="60"/>
  <c r="R19" i="60"/>
  <c r="Q19" i="60"/>
  <c r="P19" i="60"/>
  <c r="O19" i="60"/>
  <c r="N19" i="60"/>
  <c r="M19" i="60"/>
  <c r="L19" i="60"/>
  <c r="K19" i="60"/>
  <c r="J19" i="60"/>
  <c r="I19" i="60"/>
  <c r="H19" i="60"/>
  <c r="G19" i="60"/>
  <c r="F19" i="60"/>
  <c r="E19" i="60"/>
  <c r="D19" i="60"/>
  <c r="C19" i="60"/>
  <c r="B19" i="60"/>
  <c r="S18" i="60"/>
  <c r="R18" i="60"/>
  <c r="Q18" i="60"/>
  <c r="P18" i="60"/>
  <c r="O18" i="60"/>
  <c r="N18" i="60"/>
  <c r="M18" i="60"/>
  <c r="L18" i="60"/>
  <c r="K18" i="60"/>
  <c r="J18" i="60"/>
  <c r="I18" i="60"/>
  <c r="H18" i="60"/>
  <c r="G18" i="60"/>
  <c r="F18" i="60"/>
  <c r="E18" i="60"/>
  <c r="D18" i="60"/>
  <c r="C18" i="60"/>
  <c r="B18" i="60"/>
  <c r="S17" i="60"/>
  <c r="R17" i="60"/>
  <c r="Q17" i="60"/>
  <c r="P17" i="60"/>
  <c r="O17" i="60"/>
  <c r="N17" i="60"/>
  <c r="M17" i="60"/>
  <c r="L17" i="60"/>
  <c r="K17" i="60"/>
  <c r="J17" i="60"/>
  <c r="I17" i="60"/>
  <c r="H17" i="60"/>
  <c r="G17" i="60"/>
  <c r="F17" i="60"/>
  <c r="E17" i="60"/>
  <c r="D17" i="60"/>
  <c r="C17" i="60"/>
  <c r="B17" i="60"/>
  <c r="S16" i="60"/>
  <c r="R16" i="60"/>
  <c r="Q16" i="60"/>
  <c r="P16" i="60"/>
  <c r="O16" i="60"/>
  <c r="N16" i="60"/>
  <c r="M16" i="60"/>
  <c r="L16" i="60"/>
  <c r="K16" i="60"/>
  <c r="J16" i="60"/>
  <c r="I16" i="60"/>
  <c r="H16" i="60"/>
  <c r="G16" i="60"/>
  <c r="F16" i="60"/>
  <c r="E16" i="60"/>
  <c r="D16" i="60"/>
  <c r="C16" i="60"/>
  <c r="B16" i="60"/>
  <c r="S15" i="60"/>
  <c r="R15" i="60"/>
  <c r="Q15" i="60"/>
  <c r="P15" i="60"/>
  <c r="O15" i="60"/>
  <c r="N15" i="60"/>
  <c r="M15" i="60"/>
  <c r="L15" i="60"/>
  <c r="K15" i="60"/>
  <c r="J15" i="60"/>
  <c r="I15" i="60"/>
  <c r="H15" i="60"/>
  <c r="G15" i="60"/>
  <c r="F15" i="60"/>
  <c r="E15" i="60"/>
  <c r="D15" i="60"/>
  <c r="C15" i="60"/>
  <c r="B15" i="60"/>
  <c r="S14" i="60"/>
  <c r="R14" i="60"/>
  <c r="Q14" i="60"/>
  <c r="P14" i="60"/>
  <c r="O14" i="60"/>
  <c r="N14" i="60"/>
  <c r="M14" i="60"/>
  <c r="L14" i="60"/>
  <c r="K14" i="60"/>
  <c r="J14" i="60"/>
  <c r="I14" i="60"/>
  <c r="H14" i="60"/>
  <c r="G14" i="60"/>
  <c r="F14" i="60"/>
  <c r="E14" i="60"/>
  <c r="D14" i="60"/>
  <c r="C14" i="60"/>
  <c r="B14" i="60"/>
  <c r="S13" i="60"/>
  <c r="R13" i="60"/>
  <c r="Q13" i="60"/>
  <c r="P13" i="60"/>
  <c r="O13" i="60"/>
  <c r="N13" i="60"/>
  <c r="M13" i="60"/>
  <c r="L13" i="60"/>
  <c r="K13" i="60"/>
  <c r="J13" i="60"/>
  <c r="I13" i="60"/>
  <c r="H13" i="60"/>
  <c r="G13" i="60"/>
  <c r="F13" i="60"/>
  <c r="E13" i="60"/>
  <c r="D13" i="60"/>
  <c r="C13" i="60"/>
  <c r="B13" i="60"/>
  <c r="S12" i="60"/>
  <c r="R12" i="60"/>
  <c r="Q12" i="60"/>
  <c r="P12" i="60"/>
  <c r="O12" i="60"/>
  <c r="N12" i="60"/>
  <c r="M12" i="60"/>
  <c r="L12" i="60"/>
  <c r="K12" i="60"/>
  <c r="J12" i="60"/>
  <c r="I12" i="60"/>
  <c r="H12" i="60"/>
  <c r="G12" i="60"/>
  <c r="F12" i="60"/>
  <c r="E12" i="60"/>
  <c r="D12" i="60"/>
  <c r="C12" i="60"/>
  <c r="B12" i="60"/>
  <c r="S11" i="60"/>
  <c r="R11" i="60"/>
  <c r="Q11" i="60"/>
  <c r="P11" i="60"/>
  <c r="O11" i="60"/>
  <c r="N11" i="60"/>
  <c r="M11" i="60"/>
  <c r="L11" i="60"/>
  <c r="K11" i="60"/>
  <c r="J11" i="60"/>
  <c r="I11" i="60"/>
  <c r="H11" i="60"/>
  <c r="G11" i="60"/>
  <c r="F11" i="60"/>
  <c r="E11" i="60"/>
  <c r="D11" i="60"/>
  <c r="C11" i="60"/>
  <c r="B11" i="60"/>
  <c r="S10" i="60"/>
  <c r="R10" i="60"/>
  <c r="Q10" i="60"/>
  <c r="P10" i="60"/>
  <c r="O10" i="60"/>
  <c r="N10" i="60"/>
  <c r="M10" i="60"/>
  <c r="L10" i="60"/>
  <c r="K10" i="60"/>
  <c r="J10" i="60"/>
  <c r="I10" i="60"/>
  <c r="H10" i="60"/>
  <c r="G10" i="60"/>
  <c r="F10" i="60"/>
  <c r="E10" i="60"/>
  <c r="D10" i="60"/>
  <c r="C10" i="60"/>
  <c r="B10" i="60"/>
  <c r="S9" i="60"/>
  <c r="R9" i="60"/>
  <c r="Q9" i="60"/>
  <c r="P9" i="60"/>
  <c r="O9" i="60"/>
  <c r="N9" i="60"/>
  <c r="M9" i="60"/>
  <c r="L9" i="60"/>
  <c r="K9" i="60"/>
  <c r="J9" i="60"/>
  <c r="I9" i="60"/>
  <c r="H9" i="60"/>
  <c r="G9" i="60"/>
  <c r="F9" i="60"/>
  <c r="E9" i="60"/>
  <c r="D9" i="60"/>
  <c r="C9" i="60"/>
  <c r="B9" i="60"/>
  <c r="S8" i="60"/>
  <c r="R8" i="60"/>
  <c r="Q8" i="60"/>
  <c r="P8" i="60"/>
  <c r="O8" i="60"/>
  <c r="N8" i="60"/>
  <c r="M8" i="60"/>
  <c r="L8" i="60"/>
  <c r="K8" i="60"/>
  <c r="J8" i="60"/>
  <c r="I8" i="60"/>
  <c r="H8" i="60"/>
  <c r="G8" i="60"/>
  <c r="F8" i="60"/>
  <c r="E8" i="60"/>
  <c r="D8" i="60"/>
  <c r="C8" i="60"/>
  <c r="B8" i="60"/>
  <c r="S7" i="60"/>
  <c r="R7" i="60"/>
  <c r="Q7" i="60"/>
  <c r="P7" i="60"/>
  <c r="O7" i="60"/>
  <c r="N7" i="60"/>
  <c r="M7" i="60"/>
  <c r="L7" i="60"/>
  <c r="K7" i="60"/>
  <c r="J7" i="60"/>
  <c r="I7" i="60"/>
  <c r="H7" i="60"/>
  <c r="G7" i="60"/>
  <c r="F7" i="60"/>
  <c r="E7" i="60"/>
  <c r="D7" i="60"/>
  <c r="C7" i="60"/>
  <c r="B7" i="60"/>
  <c r="S6" i="60"/>
  <c r="R6" i="60"/>
  <c r="Q6" i="60"/>
  <c r="P6" i="60"/>
  <c r="O6" i="60"/>
  <c r="N6" i="60"/>
  <c r="M6" i="60"/>
  <c r="L6" i="60"/>
  <c r="K6" i="60"/>
  <c r="J6" i="60"/>
  <c r="I6" i="60"/>
  <c r="H6" i="60"/>
  <c r="G6" i="60"/>
  <c r="F6" i="60"/>
  <c r="E6" i="60"/>
  <c r="D6" i="60"/>
  <c r="C6" i="60"/>
  <c r="B6" i="60"/>
  <c r="S5" i="60"/>
  <c r="R5" i="60"/>
  <c r="Q5" i="60"/>
  <c r="P5" i="60"/>
  <c r="O5" i="60"/>
  <c r="N5" i="60"/>
  <c r="M5" i="60"/>
  <c r="L5" i="60"/>
  <c r="K5" i="60"/>
  <c r="J5" i="60"/>
  <c r="I5" i="60"/>
  <c r="H5" i="60"/>
  <c r="G5" i="60"/>
  <c r="F5" i="60"/>
  <c r="E5" i="60"/>
  <c r="D5" i="60"/>
  <c r="C5" i="60"/>
  <c r="B5" i="60"/>
  <c r="B4" i="60"/>
  <c r="S19" i="58"/>
  <c r="R19" i="58"/>
  <c r="Q19" i="58"/>
  <c r="P19" i="58"/>
  <c r="O19" i="58"/>
  <c r="N19" i="58"/>
  <c r="M19" i="58"/>
  <c r="L19" i="58"/>
  <c r="K19" i="58"/>
  <c r="J19" i="58"/>
  <c r="I19" i="58"/>
  <c r="H19" i="58"/>
  <c r="G19" i="58"/>
  <c r="F19" i="58"/>
  <c r="E19" i="58"/>
  <c r="D19" i="58"/>
  <c r="C19" i="58"/>
  <c r="S18" i="58"/>
  <c r="R18" i="58"/>
  <c r="Q18" i="58"/>
  <c r="P18" i="58"/>
  <c r="O18" i="58"/>
  <c r="N18" i="58"/>
  <c r="M18" i="58"/>
  <c r="L18" i="58"/>
  <c r="K18" i="58"/>
  <c r="J18" i="58"/>
  <c r="I18" i="58"/>
  <c r="H18" i="58"/>
  <c r="G18" i="58"/>
  <c r="F18" i="58"/>
  <c r="E18" i="58"/>
  <c r="D18" i="58"/>
  <c r="C18" i="58"/>
  <c r="S17" i="58"/>
  <c r="R17" i="58"/>
  <c r="Q17" i="58"/>
  <c r="P17" i="58"/>
  <c r="O17" i="58"/>
  <c r="N17" i="58"/>
  <c r="M17" i="58"/>
  <c r="L17" i="58"/>
  <c r="K17" i="58"/>
  <c r="J17" i="58"/>
  <c r="I17" i="58"/>
  <c r="H17" i="58"/>
  <c r="G17" i="58"/>
  <c r="F17" i="58"/>
  <c r="E17" i="58"/>
  <c r="D17" i="58"/>
  <c r="C17" i="58"/>
  <c r="S16" i="58"/>
  <c r="R16" i="58"/>
  <c r="Q16" i="58"/>
  <c r="P16" i="58"/>
  <c r="O16" i="58"/>
  <c r="N16" i="58"/>
  <c r="M16" i="58"/>
  <c r="L16" i="58"/>
  <c r="K16" i="58"/>
  <c r="J16" i="58"/>
  <c r="I16" i="58"/>
  <c r="H16" i="58"/>
  <c r="G16" i="58"/>
  <c r="F16" i="58"/>
  <c r="E16" i="58"/>
  <c r="D16" i="58"/>
  <c r="C16" i="58"/>
  <c r="S15" i="58"/>
  <c r="R15" i="58"/>
  <c r="Q15" i="58"/>
  <c r="P15" i="58"/>
  <c r="O15" i="58"/>
  <c r="N15" i="58"/>
  <c r="M15" i="58"/>
  <c r="L15" i="58"/>
  <c r="K15" i="58"/>
  <c r="J15" i="58"/>
  <c r="I15" i="58"/>
  <c r="H15" i="58"/>
  <c r="G15" i="58"/>
  <c r="F15" i="58"/>
  <c r="E15" i="58"/>
  <c r="D15" i="58"/>
  <c r="C15" i="58"/>
  <c r="S14" i="58"/>
  <c r="R14" i="58"/>
  <c r="Q14" i="58"/>
  <c r="P14" i="58"/>
  <c r="O14" i="58"/>
  <c r="N14" i="58"/>
  <c r="M14" i="58"/>
  <c r="L14" i="58"/>
  <c r="K14" i="58"/>
  <c r="J14" i="58"/>
  <c r="I14" i="58"/>
  <c r="H14" i="58"/>
  <c r="G14" i="58"/>
  <c r="F14" i="58"/>
  <c r="E14" i="58"/>
  <c r="D14" i="58"/>
  <c r="C14" i="58"/>
  <c r="S13" i="58"/>
  <c r="R13" i="58"/>
  <c r="Q13" i="58"/>
  <c r="P13" i="58"/>
  <c r="O13" i="58"/>
  <c r="N13" i="58"/>
  <c r="M13" i="58"/>
  <c r="L13" i="58"/>
  <c r="K13" i="58"/>
  <c r="J13" i="58"/>
  <c r="I13" i="58"/>
  <c r="H13" i="58"/>
  <c r="G13" i="58"/>
  <c r="F13" i="58"/>
  <c r="E13" i="58"/>
  <c r="D13" i="58"/>
  <c r="C13" i="58"/>
  <c r="S12" i="58"/>
  <c r="R12" i="58"/>
  <c r="Q12" i="58"/>
  <c r="P12" i="58"/>
  <c r="O12" i="58"/>
  <c r="N12" i="58"/>
  <c r="M12" i="58"/>
  <c r="L12" i="58"/>
  <c r="K12" i="58"/>
  <c r="J12" i="58"/>
  <c r="I12" i="58"/>
  <c r="H12" i="58"/>
  <c r="G12" i="58"/>
  <c r="F12" i="58"/>
  <c r="E12" i="58"/>
  <c r="D12" i="58"/>
  <c r="C12" i="58"/>
  <c r="S11" i="58"/>
  <c r="R11" i="58"/>
  <c r="Q11" i="58"/>
  <c r="P11" i="58"/>
  <c r="O11" i="58"/>
  <c r="N11" i="58"/>
  <c r="M11" i="58"/>
  <c r="L11" i="58"/>
  <c r="K11" i="58"/>
  <c r="J11" i="58"/>
  <c r="I11" i="58"/>
  <c r="H11" i="58"/>
  <c r="G11" i="58"/>
  <c r="F11" i="58"/>
  <c r="E11" i="58"/>
  <c r="D11" i="58"/>
  <c r="C11" i="58"/>
  <c r="S10" i="58"/>
  <c r="R10" i="58"/>
  <c r="Q10" i="58"/>
  <c r="P10" i="58"/>
  <c r="O10" i="58"/>
  <c r="N10" i="58"/>
  <c r="M10" i="58"/>
  <c r="L10" i="58"/>
  <c r="K10" i="58"/>
  <c r="J10" i="58"/>
  <c r="I10" i="58"/>
  <c r="H10" i="58"/>
  <c r="G10" i="58"/>
  <c r="F10" i="58"/>
  <c r="E10" i="58"/>
  <c r="D10" i="58"/>
  <c r="C10" i="58"/>
  <c r="S9" i="58"/>
  <c r="R9" i="58"/>
  <c r="Q9" i="58"/>
  <c r="P9" i="58"/>
  <c r="O9" i="58"/>
  <c r="N9" i="58"/>
  <c r="M9" i="58"/>
  <c r="L9" i="58"/>
  <c r="K9" i="58"/>
  <c r="J9" i="58"/>
  <c r="I9" i="58"/>
  <c r="H9" i="58"/>
  <c r="G9" i="58"/>
  <c r="F9" i="58"/>
  <c r="E9" i="58"/>
  <c r="D9" i="58"/>
  <c r="C9" i="58"/>
  <c r="S8" i="58"/>
  <c r="R8" i="58"/>
  <c r="Q8" i="58"/>
  <c r="P8" i="58"/>
  <c r="O8" i="58"/>
  <c r="N8" i="58"/>
  <c r="M8" i="58"/>
  <c r="L8" i="58"/>
  <c r="K8" i="58"/>
  <c r="J8" i="58"/>
  <c r="I8" i="58"/>
  <c r="H8" i="58"/>
  <c r="G8" i="58"/>
  <c r="F8" i="58"/>
  <c r="E8" i="58"/>
  <c r="D8" i="58"/>
  <c r="C8" i="58"/>
  <c r="S7" i="58"/>
  <c r="R7" i="58"/>
  <c r="Q7" i="58"/>
  <c r="P7" i="58"/>
  <c r="O7" i="58"/>
  <c r="N7" i="58"/>
  <c r="M7" i="58"/>
  <c r="L7" i="58"/>
  <c r="K7" i="58"/>
  <c r="J7" i="58"/>
  <c r="I7" i="58"/>
  <c r="H7" i="58"/>
  <c r="G7" i="58"/>
  <c r="F7" i="58"/>
  <c r="E7" i="58"/>
  <c r="D7" i="58"/>
  <c r="C7" i="58"/>
  <c r="S6" i="58"/>
  <c r="R6" i="58"/>
  <c r="Q6" i="58"/>
  <c r="P6" i="58"/>
  <c r="O6" i="58"/>
  <c r="N6" i="58"/>
  <c r="M6" i="58"/>
  <c r="L6" i="58"/>
  <c r="K6" i="58"/>
  <c r="J6" i="58"/>
  <c r="I6" i="58"/>
  <c r="H6" i="58"/>
  <c r="G6" i="58"/>
  <c r="F6" i="58"/>
  <c r="E6" i="58"/>
  <c r="D6" i="58"/>
  <c r="C6" i="58"/>
  <c r="S5" i="58"/>
  <c r="R5" i="58"/>
  <c r="Q5" i="58"/>
  <c r="P5" i="58"/>
  <c r="O5" i="58"/>
  <c r="N5" i="58"/>
  <c r="M5" i="58"/>
  <c r="L5" i="58"/>
  <c r="K5" i="58"/>
  <c r="J5" i="58"/>
  <c r="I5" i="58"/>
  <c r="H5" i="58"/>
  <c r="G5" i="58"/>
  <c r="F5" i="58"/>
  <c r="E5" i="58"/>
  <c r="D5" i="58"/>
  <c r="C5" i="58"/>
  <c r="AA106" i="58"/>
  <c r="Z106" i="58"/>
  <c r="Y106" i="58"/>
  <c r="X106" i="58"/>
  <c r="W106" i="58"/>
  <c r="V106" i="58"/>
  <c r="U106" i="58"/>
  <c r="T106" i="58"/>
  <c r="S106" i="58"/>
  <c r="R106" i="58"/>
  <c r="Q106" i="58"/>
  <c r="P106" i="58"/>
  <c r="O106" i="58"/>
  <c r="N106" i="58"/>
  <c r="M106" i="58"/>
  <c r="L106" i="58"/>
  <c r="K106" i="58"/>
  <c r="J106" i="58"/>
  <c r="I106" i="58"/>
  <c r="H106" i="58"/>
  <c r="G106" i="58"/>
  <c r="F106" i="58"/>
  <c r="E106" i="58"/>
  <c r="D106" i="58"/>
  <c r="C106" i="58"/>
  <c r="AD84" i="58"/>
  <c r="AC84" i="58"/>
  <c r="AB84" i="58"/>
  <c r="AA84" i="58"/>
  <c r="Z84" i="58"/>
  <c r="Y84" i="58"/>
  <c r="X84" i="58"/>
  <c r="W84" i="58"/>
  <c r="V84" i="58"/>
  <c r="U84" i="58"/>
  <c r="T84" i="58"/>
  <c r="S84" i="58"/>
  <c r="R84" i="58"/>
  <c r="Q84" i="58"/>
  <c r="P84" i="58"/>
  <c r="O84" i="58"/>
  <c r="N84" i="58"/>
  <c r="M84" i="58"/>
  <c r="L84" i="58"/>
  <c r="K84" i="58"/>
  <c r="J84" i="58"/>
  <c r="I84" i="58"/>
  <c r="H84" i="58"/>
  <c r="G84" i="58"/>
  <c r="F84" i="58"/>
  <c r="E84" i="58"/>
  <c r="D84" i="58"/>
  <c r="C84" i="58"/>
  <c r="AG61" i="58"/>
  <c r="AF61" i="58"/>
  <c r="AE61" i="58"/>
  <c r="AD61" i="58"/>
  <c r="AC61" i="58"/>
  <c r="AB61" i="58"/>
  <c r="AA61" i="58"/>
  <c r="Z61" i="58"/>
  <c r="Y61" i="58"/>
  <c r="X61" i="58"/>
  <c r="W61" i="58"/>
  <c r="V61" i="58"/>
  <c r="U61" i="58"/>
  <c r="T61" i="58"/>
  <c r="S61" i="58"/>
  <c r="R61" i="58"/>
  <c r="Q61" i="58"/>
  <c r="P61" i="58"/>
  <c r="O61" i="58"/>
  <c r="N61" i="58"/>
  <c r="M61" i="58"/>
  <c r="L61" i="58"/>
  <c r="K61" i="58"/>
  <c r="J61" i="58"/>
  <c r="I61" i="58"/>
  <c r="H61" i="58"/>
  <c r="G61" i="58"/>
  <c r="F61" i="58"/>
  <c r="E61" i="58"/>
  <c r="D61" i="58"/>
  <c r="C61" i="58"/>
  <c r="S84" i="23"/>
  <c r="R84" i="23"/>
  <c r="Q84" i="23"/>
  <c r="P84" i="23"/>
  <c r="O84" i="23"/>
  <c r="N84" i="23"/>
  <c r="M84" i="23"/>
  <c r="L84" i="23"/>
  <c r="K84" i="23"/>
  <c r="J84" i="23"/>
  <c r="I84" i="23"/>
  <c r="H84" i="23"/>
  <c r="G84" i="23"/>
  <c r="F84" i="23"/>
  <c r="E84" i="23"/>
  <c r="D84" i="23"/>
  <c r="C84" i="23"/>
  <c r="B84" i="23"/>
  <c r="S83" i="23"/>
  <c r="R83" i="23"/>
  <c r="Q83" i="23"/>
  <c r="P83" i="23"/>
  <c r="O83" i="23"/>
  <c r="N83" i="23"/>
  <c r="M83" i="23"/>
  <c r="L83" i="23"/>
  <c r="K83" i="23"/>
  <c r="J83" i="23"/>
  <c r="I83" i="23"/>
  <c r="H83" i="23"/>
  <c r="G83" i="23"/>
  <c r="F83" i="23"/>
  <c r="E83" i="23"/>
  <c r="D83" i="23"/>
  <c r="C83" i="23"/>
  <c r="B83" i="23"/>
  <c r="S82" i="23"/>
  <c r="R82" i="23"/>
  <c r="Q82" i="23"/>
  <c r="P82" i="23"/>
  <c r="O82" i="23"/>
  <c r="N82" i="23"/>
  <c r="M82" i="23"/>
  <c r="L82" i="23"/>
  <c r="K82" i="23"/>
  <c r="J82" i="23"/>
  <c r="I82" i="23"/>
  <c r="H82" i="23"/>
  <c r="G82" i="23"/>
  <c r="F82" i="23"/>
  <c r="E82" i="23"/>
  <c r="D82" i="23"/>
  <c r="C82" i="23"/>
  <c r="B82" i="23"/>
  <c r="S81" i="23"/>
  <c r="R81" i="23"/>
  <c r="Q81" i="23"/>
  <c r="P81" i="23"/>
  <c r="O81" i="23"/>
  <c r="N81" i="23"/>
  <c r="M81" i="23"/>
  <c r="L81" i="23"/>
  <c r="K81" i="23"/>
  <c r="J81" i="23"/>
  <c r="I81" i="23"/>
  <c r="H81" i="23"/>
  <c r="G81" i="23"/>
  <c r="F81" i="23"/>
  <c r="E81" i="23"/>
  <c r="D81" i="23"/>
  <c r="C81" i="23"/>
  <c r="B81" i="23"/>
  <c r="S80" i="23"/>
  <c r="R80" i="23"/>
  <c r="Q80" i="23"/>
  <c r="P80" i="23"/>
  <c r="O80" i="23"/>
  <c r="N80" i="23"/>
  <c r="M80" i="23"/>
  <c r="L80" i="23"/>
  <c r="K80" i="23"/>
  <c r="J80" i="23"/>
  <c r="I80" i="23"/>
  <c r="H80" i="23"/>
  <c r="G80" i="23"/>
  <c r="F80" i="23"/>
  <c r="E80" i="23"/>
  <c r="D80" i="23"/>
  <c r="C80" i="23"/>
  <c r="B80" i="23"/>
  <c r="S79" i="23"/>
  <c r="R79" i="23"/>
  <c r="Q79" i="23"/>
  <c r="P79" i="23"/>
  <c r="O79" i="23"/>
  <c r="N79" i="23"/>
  <c r="M79" i="23"/>
  <c r="L79" i="23"/>
  <c r="K79" i="23"/>
  <c r="J79" i="23"/>
  <c r="I79" i="23"/>
  <c r="H79" i="23"/>
  <c r="G79" i="23"/>
  <c r="F79" i="23"/>
  <c r="E79" i="23"/>
  <c r="D79" i="23"/>
  <c r="C79" i="23"/>
  <c r="B79" i="23"/>
  <c r="S78" i="23"/>
  <c r="R78" i="23"/>
  <c r="Q78" i="23"/>
  <c r="P78" i="23"/>
  <c r="O78" i="23"/>
  <c r="N78" i="23"/>
  <c r="M78" i="23"/>
  <c r="L78" i="23"/>
  <c r="K78" i="23"/>
  <c r="J78" i="23"/>
  <c r="I78" i="23"/>
  <c r="H78" i="23"/>
  <c r="G78" i="23"/>
  <c r="F78" i="23"/>
  <c r="E78" i="23"/>
  <c r="D78" i="23"/>
  <c r="C78" i="23"/>
  <c r="B78" i="23"/>
  <c r="S77" i="23"/>
  <c r="R77" i="23"/>
  <c r="Q77" i="23"/>
  <c r="P77" i="23"/>
  <c r="O77" i="23"/>
  <c r="N77" i="23"/>
  <c r="M77" i="23"/>
  <c r="L77" i="23"/>
  <c r="K77" i="23"/>
  <c r="J77" i="23"/>
  <c r="I77" i="23"/>
  <c r="H77" i="23"/>
  <c r="G77" i="23"/>
  <c r="F77" i="23"/>
  <c r="E77" i="23"/>
  <c r="D77" i="23"/>
  <c r="C77" i="23"/>
  <c r="B77" i="23"/>
  <c r="S76" i="23"/>
  <c r="R76" i="23"/>
  <c r="Q76" i="23"/>
  <c r="P76" i="23"/>
  <c r="O76" i="23"/>
  <c r="N76" i="23"/>
  <c r="M76" i="23"/>
  <c r="L76" i="23"/>
  <c r="K76" i="23"/>
  <c r="J76" i="23"/>
  <c r="I76" i="23"/>
  <c r="H76" i="23"/>
  <c r="G76" i="23"/>
  <c r="F76" i="23"/>
  <c r="E76" i="23"/>
  <c r="D76" i="23"/>
  <c r="C76" i="23"/>
  <c r="B76" i="23"/>
  <c r="S75" i="23"/>
  <c r="R75" i="23"/>
  <c r="Q75" i="23"/>
  <c r="P75" i="23"/>
  <c r="O75" i="23"/>
  <c r="N75" i="23"/>
  <c r="M75" i="23"/>
  <c r="L75" i="23"/>
  <c r="K75" i="23"/>
  <c r="J75" i="23"/>
  <c r="I75" i="23"/>
  <c r="H75" i="23"/>
  <c r="G75" i="23"/>
  <c r="F75" i="23"/>
  <c r="E75" i="23"/>
  <c r="D75" i="23"/>
  <c r="C75" i="23"/>
  <c r="B75" i="23"/>
  <c r="S74" i="23"/>
  <c r="R74" i="23"/>
  <c r="Q74" i="23"/>
  <c r="P74" i="23"/>
  <c r="O74" i="23"/>
  <c r="N74" i="23"/>
  <c r="M74" i="23"/>
  <c r="L74" i="23"/>
  <c r="K74" i="23"/>
  <c r="J74" i="23"/>
  <c r="I74" i="23"/>
  <c r="H74" i="23"/>
  <c r="G74" i="23"/>
  <c r="F74" i="23"/>
  <c r="E74" i="23"/>
  <c r="D74" i="23"/>
  <c r="C74" i="23"/>
  <c r="B74" i="23"/>
  <c r="S73" i="23"/>
  <c r="R73" i="23"/>
  <c r="Q73" i="23"/>
  <c r="P73" i="23"/>
  <c r="O73" i="23"/>
  <c r="N73" i="23"/>
  <c r="M73" i="23"/>
  <c r="L73" i="23"/>
  <c r="K73" i="23"/>
  <c r="J73" i="23"/>
  <c r="I73" i="23"/>
  <c r="H73" i="23"/>
  <c r="G73" i="23"/>
  <c r="F73" i="23"/>
  <c r="E73" i="23"/>
  <c r="D73" i="23"/>
  <c r="C73" i="23"/>
  <c r="B73" i="23"/>
  <c r="S72" i="23"/>
  <c r="R72" i="23"/>
  <c r="Q72" i="23"/>
  <c r="P72" i="23"/>
  <c r="O72" i="23"/>
  <c r="N72" i="23"/>
  <c r="M72" i="23"/>
  <c r="L72" i="23"/>
  <c r="K72" i="23"/>
  <c r="J72" i="23"/>
  <c r="I72" i="23"/>
  <c r="H72" i="23"/>
  <c r="G72" i="23"/>
  <c r="F72" i="23"/>
  <c r="E72" i="23"/>
  <c r="D72" i="23"/>
  <c r="C72" i="23"/>
  <c r="B72" i="23"/>
  <c r="S71" i="23"/>
  <c r="R71" i="23"/>
  <c r="Q71" i="23"/>
  <c r="P71" i="23"/>
  <c r="O71" i="23"/>
  <c r="N71" i="23"/>
  <c r="M71" i="23"/>
  <c r="L71" i="23"/>
  <c r="K71" i="23"/>
  <c r="J71" i="23"/>
  <c r="I71" i="23"/>
  <c r="H71" i="23"/>
  <c r="G71" i="23"/>
  <c r="F71" i="23"/>
  <c r="E71" i="23"/>
  <c r="D71" i="23"/>
  <c r="C71" i="23"/>
  <c r="B71" i="23"/>
  <c r="S70" i="23"/>
  <c r="R70" i="23"/>
  <c r="Q70" i="23"/>
  <c r="P70" i="23"/>
  <c r="O70" i="23"/>
  <c r="N70" i="23"/>
  <c r="M70" i="23"/>
  <c r="L70" i="23"/>
  <c r="K70" i="23"/>
  <c r="J70" i="23"/>
  <c r="I70" i="23"/>
  <c r="H70" i="23"/>
  <c r="G70" i="23"/>
  <c r="F70" i="23"/>
  <c r="E70" i="23"/>
  <c r="D70" i="23"/>
  <c r="C70" i="23"/>
  <c r="B70" i="23"/>
  <c r="S69" i="23"/>
  <c r="R69" i="23"/>
  <c r="Q69" i="23"/>
  <c r="P69" i="23"/>
  <c r="O69" i="23"/>
  <c r="N69" i="23"/>
  <c r="M69" i="23"/>
  <c r="L69" i="23"/>
  <c r="K69" i="23"/>
  <c r="J69" i="23"/>
  <c r="I69" i="23"/>
  <c r="H69" i="23"/>
  <c r="G69" i="23"/>
  <c r="F69" i="23"/>
  <c r="E69" i="23"/>
  <c r="D69" i="23"/>
  <c r="C69" i="23"/>
  <c r="B69" i="23"/>
  <c r="R68" i="23"/>
  <c r="Q68" i="23"/>
  <c r="P68" i="23"/>
  <c r="O68" i="23"/>
  <c r="N68" i="23"/>
  <c r="M68" i="23"/>
  <c r="L68" i="23"/>
  <c r="K68" i="23"/>
  <c r="J68" i="23"/>
  <c r="I68" i="23"/>
  <c r="H68" i="23"/>
  <c r="G68" i="23"/>
  <c r="F68" i="23"/>
  <c r="E68" i="23"/>
  <c r="D68" i="23"/>
  <c r="C68" i="23"/>
  <c r="B68" i="23"/>
  <c r="R67" i="23"/>
  <c r="Q67" i="23"/>
  <c r="P67" i="23"/>
  <c r="O67" i="23"/>
  <c r="N67" i="23"/>
  <c r="M67" i="23"/>
  <c r="L67" i="23"/>
  <c r="K67" i="23"/>
  <c r="J67" i="23"/>
  <c r="I67" i="23"/>
  <c r="H67" i="23"/>
  <c r="G67" i="23"/>
  <c r="F67" i="23"/>
  <c r="E67" i="23"/>
  <c r="D67" i="23"/>
  <c r="C67" i="23"/>
  <c r="B67" i="23"/>
  <c r="R66" i="23"/>
  <c r="Q66" i="23"/>
  <c r="P66" i="23"/>
  <c r="O66" i="23"/>
  <c r="N66" i="23"/>
  <c r="M66" i="23"/>
  <c r="L66" i="23"/>
  <c r="K66" i="23"/>
  <c r="J66" i="23"/>
  <c r="I66" i="23"/>
  <c r="H66" i="23"/>
  <c r="G66" i="23"/>
  <c r="F66" i="23"/>
  <c r="E66" i="23"/>
  <c r="D66" i="23"/>
  <c r="C66" i="23"/>
  <c r="B66" i="23"/>
  <c r="R65" i="23"/>
  <c r="Q65" i="23"/>
  <c r="P65" i="23"/>
  <c r="O65" i="23"/>
  <c r="N65" i="23"/>
  <c r="M65" i="23"/>
  <c r="L65" i="23"/>
  <c r="K65" i="23"/>
  <c r="J65" i="23"/>
  <c r="I65" i="23"/>
  <c r="H65" i="23"/>
  <c r="G65" i="23"/>
  <c r="F65" i="23"/>
  <c r="E65" i="23"/>
  <c r="D65" i="23"/>
  <c r="C65" i="23"/>
  <c r="B65" i="23"/>
  <c r="R64" i="23"/>
  <c r="Q64" i="23"/>
  <c r="P64" i="23"/>
  <c r="O64" i="23"/>
  <c r="N64" i="23"/>
  <c r="M64" i="23"/>
  <c r="L64" i="23"/>
  <c r="K64" i="23"/>
  <c r="J64" i="23"/>
  <c r="I64" i="23"/>
  <c r="H64" i="23"/>
  <c r="G64" i="23"/>
  <c r="F64" i="23"/>
  <c r="E64" i="23"/>
  <c r="D64" i="23"/>
  <c r="C64" i="23"/>
  <c r="B64" i="23"/>
  <c r="R63" i="23"/>
  <c r="Q63" i="23"/>
  <c r="P63" i="23"/>
  <c r="O63" i="23"/>
  <c r="N63" i="23"/>
  <c r="M63" i="23"/>
  <c r="L63" i="23"/>
  <c r="K63" i="23"/>
  <c r="J63" i="23"/>
  <c r="I63" i="23"/>
  <c r="H63" i="23"/>
  <c r="G63" i="23"/>
  <c r="F63" i="23"/>
  <c r="E63" i="23"/>
  <c r="D63" i="23"/>
  <c r="C63" i="23"/>
  <c r="B63" i="23"/>
  <c r="R62" i="23"/>
  <c r="Q62" i="23"/>
  <c r="P62" i="23"/>
  <c r="O62" i="23"/>
  <c r="N62" i="23"/>
  <c r="M62" i="23"/>
  <c r="L62" i="23"/>
  <c r="K62" i="23"/>
  <c r="J62" i="23"/>
  <c r="I62" i="23"/>
  <c r="H62" i="23"/>
  <c r="G62" i="23"/>
  <c r="F62" i="23"/>
  <c r="E62" i="23"/>
  <c r="D62" i="23"/>
  <c r="C62" i="23"/>
  <c r="B62" i="23"/>
  <c r="R61" i="23"/>
  <c r="Q61" i="23"/>
  <c r="P61" i="23"/>
  <c r="O61" i="23"/>
  <c r="N61" i="23"/>
  <c r="M61" i="23"/>
  <c r="L61" i="23"/>
  <c r="K61" i="23"/>
  <c r="J61" i="23"/>
  <c r="I61" i="23"/>
  <c r="H61" i="23"/>
  <c r="G61" i="23"/>
  <c r="F61" i="23"/>
  <c r="E61" i="23"/>
  <c r="D61" i="23"/>
  <c r="C61" i="23"/>
  <c r="B61" i="23"/>
  <c r="R60" i="23"/>
  <c r="Q60" i="23"/>
  <c r="P60" i="23"/>
  <c r="O60" i="23"/>
  <c r="N60" i="23"/>
  <c r="M60" i="23"/>
  <c r="L60" i="23"/>
  <c r="K60" i="23"/>
  <c r="J60" i="23"/>
  <c r="I60" i="23"/>
  <c r="H60" i="23"/>
  <c r="G60" i="23"/>
  <c r="F60" i="23"/>
  <c r="E60" i="23"/>
  <c r="D60" i="23"/>
  <c r="C60" i="23"/>
  <c r="B60" i="23"/>
  <c r="R59" i="23"/>
  <c r="Q59" i="23"/>
  <c r="P59" i="23"/>
  <c r="O59" i="23"/>
  <c r="N59" i="23"/>
  <c r="M59" i="23"/>
  <c r="L59" i="23"/>
  <c r="K59" i="23"/>
  <c r="J59" i="23"/>
  <c r="I59" i="23"/>
  <c r="H59" i="23"/>
  <c r="G59" i="23"/>
  <c r="F59" i="23"/>
  <c r="E59" i="23"/>
  <c r="D59" i="23"/>
  <c r="C59" i="23"/>
  <c r="B59" i="23"/>
  <c r="R58" i="23"/>
  <c r="Q58" i="23"/>
  <c r="P58" i="23"/>
  <c r="O58" i="23"/>
  <c r="N58" i="23"/>
  <c r="M58" i="23"/>
  <c r="L58" i="23"/>
  <c r="K58" i="23"/>
  <c r="J58" i="23"/>
  <c r="I58" i="23"/>
  <c r="H58" i="23"/>
  <c r="G58" i="23"/>
  <c r="F58" i="23"/>
  <c r="E58" i="23"/>
  <c r="D58" i="23"/>
  <c r="C58" i="23"/>
  <c r="B58" i="23"/>
  <c r="R57" i="23"/>
  <c r="Q57" i="23"/>
  <c r="P57" i="23"/>
  <c r="O57" i="23"/>
  <c r="N57" i="23"/>
  <c r="M57" i="23"/>
  <c r="L57" i="23"/>
  <c r="K57" i="23"/>
  <c r="J57" i="23"/>
  <c r="I57" i="23"/>
  <c r="H57" i="23"/>
  <c r="G57" i="23"/>
  <c r="F57" i="23"/>
  <c r="E57" i="23"/>
  <c r="D57" i="23"/>
  <c r="C57" i="23"/>
  <c r="B57" i="23"/>
  <c r="R56" i="23"/>
  <c r="Q56" i="23"/>
  <c r="P56" i="23"/>
  <c r="O56" i="23"/>
  <c r="N56" i="23"/>
  <c r="M56" i="23"/>
  <c r="L56" i="23"/>
  <c r="K56" i="23"/>
  <c r="J56" i="23"/>
  <c r="I56" i="23"/>
  <c r="H56" i="23"/>
  <c r="G56" i="23"/>
  <c r="F56" i="23"/>
  <c r="E56" i="23"/>
  <c r="D56" i="23"/>
  <c r="C56" i="23"/>
  <c r="B56" i="23"/>
  <c r="R55" i="23"/>
  <c r="Q55" i="23"/>
  <c r="P55" i="23"/>
  <c r="O55" i="23"/>
  <c r="N55" i="23"/>
  <c r="M55" i="23"/>
  <c r="L55" i="23"/>
  <c r="K55" i="23"/>
  <c r="J55" i="23"/>
  <c r="I55" i="23"/>
  <c r="H55" i="23"/>
  <c r="G55" i="23"/>
  <c r="F55" i="23"/>
  <c r="E55" i="23"/>
  <c r="D55" i="23"/>
  <c r="C55" i="23"/>
  <c r="B55" i="23"/>
  <c r="R54" i="23"/>
  <c r="Q54" i="23"/>
  <c r="P54" i="23"/>
  <c r="O54" i="23"/>
  <c r="N54" i="23"/>
  <c r="M54" i="23"/>
  <c r="L54" i="23"/>
  <c r="K54" i="23"/>
  <c r="J54" i="23"/>
  <c r="I54" i="23"/>
  <c r="H54" i="23"/>
  <c r="G54" i="23"/>
  <c r="F54" i="23"/>
  <c r="E54" i="23"/>
  <c r="D54" i="23"/>
  <c r="C54" i="23"/>
  <c r="B54" i="23"/>
  <c r="R53" i="23"/>
  <c r="Q53" i="23"/>
  <c r="P53" i="23"/>
  <c r="O53" i="23"/>
  <c r="N53" i="23"/>
  <c r="M53" i="23"/>
  <c r="L53" i="23"/>
  <c r="K53" i="23"/>
  <c r="J53" i="23"/>
  <c r="I53" i="23"/>
  <c r="H53" i="23"/>
  <c r="G53" i="23"/>
  <c r="F53" i="23"/>
  <c r="E53" i="23"/>
  <c r="D53" i="23"/>
  <c r="C53" i="23"/>
  <c r="B53" i="23"/>
  <c r="R52" i="23"/>
  <c r="Q52" i="23"/>
  <c r="P52" i="23"/>
  <c r="O52" i="23"/>
  <c r="N52" i="23"/>
  <c r="M52" i="23"/>
  <c r="L52" i="23"/>
  <c r="K52" i="23"/>
  <c r="J52" i="23"/>
  <c r="I52" i="23"/>
  <c r="H52" i="23"/>
  <c r="G52" i="23"/>
  <c r="F52" i="23"/>
  <c r="E52" i="23"/>
  <c r="D52" i="23"/>
  <c r="C52" i="23"/>
  <c r="B52" i="23"/>
  <c r="R51" i="23"/>
  <c r="Q51" i="23"/>
  <c r="P51" i="23"/>
  <c r="O51" i="23"/>
  <c r="N51" i="23"/>
  <c r="M51" i="23"/>
  <c r="L51" i="23"/>
  <c r="K51" i="23"/>
  <c r="J51" i="23"/>
  <c r="I51" i="23"/>
  <c r="H51" i="23"/>
  <c r="G51" i="23"/>
  <c r="F51" i="23"/>
  <c r="E51" i="23"/>
  <c r="D51" i="23"/>
  <c r="C51" i="23"/>
  <c r="B51" i="23"/>
  <c r="R50" i="23"/>
  <c r="Q50" i="23"/>
  <c r="P50" i="23"/>
  <c r="O50" i="23"/>
  <c r="N50" i="23"/>
  <c r="M50" i="23"/>
  <c r="L50" i="23"/>
  <c r="K50" i="23"/>
  <c r="J50" i="23"/>
  <c r="I50" i="23"/>
  <c r="H50" i="23"/>
  <c r="G50" i="23"/>
  <c r="F50" i="23"/>
  <c r="E50" i="23"/>
  <c r="D50" i="23"/>
  <c r="C50" i="23"/>
  <c r="B50" i="23"/>
  <c r="R49" i="23"/>
  <c r="Q49" i="23"/>
  <c r="P49" i="23"/>
  <c r="O49" i="23"/>
  <c r="N49" i="23"/>
  <c r="M49" i="23"/>
  <c r="L49" i="23"/>
  <c r="K49" i="23"/>
  <c r="J49" i="23"/>
  <c r="I49" i="23"/>
  <c r="H49" i="23"/>
  <c r="G49" i="23"/>
  <c r="F49" i="23"/>
  <c r="E49" i="23"/>
  <c r="D49" i="23"/>
  <c r="C49" i="23"/>
  <c r="B49" i="23"/>
  <c r="R48" i="23"/>
  <c r="Q48" i="23"/>
  <c r="P48" i="23"/>
  <c r="O48" i="23"/>
  <c r="N48" i="23"/>
  <c r="M48" i="23"/>
  <c r="L48" i="23"/>
  <c r="K48" i="23"/>
  <c r="J48" i="23"/>
  <c r="I48" i="23"/>
  <c r="H48" i="23"/>
  <c r="G48" i="23"/>
  <c r="F48" i="23"/>
  <c r="E48" i="23"/>
  <c r="D48" i="23"/>
  <c r="C48" i="23"/>
  <c r="B48" i="23"/>
  <c r="R47" i="23"/>
  <c r="Q47" i="23"/>
  <c r="P47" i="23"/>
  <c r="O47" i="23"/>
  <c r="N47" i="23"/>
  <c r="M47" i="23"/>
  <c r="L47" i="23"/>
  <c r="K47" i="23"/>
  <c r="J47" i="23"/>
  <c r="I47" i="23"/>
  <c r="H47" i="23"/>
  <c r="G47" i="23"/>
  <c r="F47" i="23"/>
  <c r="E47" i="23"/>
  <c r="D47" i="23"/>
  <c r="C47" i="23"/>
  <c r="B47" i="23"/>
  <c r="R46" i="23"/>
  <c r="Q46" i="23"/>
  <c r="P46" i="23"/>
  <c r="O46" i="23"/>
  <c r="N46" i="23"/>
  <c r="M46" i="23"/>
  <c r="L46" i="23"/>
  <c r="K46" i="23"/>
  <c r="J46" i="23"/>
  <c r="I46" i="23"/>
  <c r="H46" i="23"/>
  <c r="G46" i="23"/>
  <c r="F46" i="23"/>
  <c r="E46" i="23"/>
  <c r="D46" i="23"/>
  <c r="C46" i="23"/>
  <c r="B46" i="23"/>
  <c r="R45" i="23"/>
  <c r="Q45" i="23"/>
  <c r="P45" i="23"/>
  <c r="O45" i="23"/>
  <c r="N45" i="23"/>
  <c r="M45" i="23"/>
  <c r="L45" i="23"/>
  <c r="K45" i="23"/>
  <c r="J45" i="23"/>
  <c r="I45" i="23"/>
  <c r="H45" i="23"/>
  <c r="G45" i="23"/>
  <c r="F45" i="23"/>
  <c r="E45" i="23"/>
  <c r="D45" i="23"/>
  <c r="C45" i="23"/>
  <c r="B45" i="23"/>
  <c r="R44" i="23"/>
  <c r="Q44" i="23"/>
  <c r="P44" i="23"/>
  <c r="O44" i="23"/>
  <c r="N44" i="23"/>
  <c r="M44" i="23"/>
  <c r="L44" i="23"/>
  <c r="K44" i="23"/>
  <c r="J44" i="23"/>
  <c r="I44" i="23"/>
  <c r="H44" i="23"/>
  <c r="G44" i="23"/>
  <c r="F44" i="23"/>
  <c r="E44" i="23"/>
  <c r="D44" i="23"/>
  <c r="C44" i="23"/>
  <c r="B44" i="23"/>
  <c r="R43" i="23"/>
  <c r="Q43" i="23"/>
  <c r="P43" i="23"/>
  <c r="O43" i="23"/>
  <c r="N43" i="23"/>
  <c r="M43" i="23"/>
  <c r="L43" i="23"/>
  <c r="K43" i="23"/>
  <c r="J43" i="23"/>
  <c r="I43" i="23"/>
  <c r="H43" i="23"/>
  <c r="G43" i="23"/>
  <c r="F43" i="23"/>
  <c r="E43" i="23"/>
  <c r="D43" i="23"/>
  <c r="C43" i="23"/>
  <c r="B43" i="23"/>
  <c r="R42" i="23"/>
  <c r="Q42" i="23"/>
  <c r="P42" i="23"/>
  <c r="O42" i="23"/>
  <c r="N42" i="23"/>
  <c r="M42" i="23"/>
  <c r="L42" i="23"/>
  <c r="K42" i="23"/>
  <c r="J42" i="23"/>
  <c r="I42" i="23"/>
  <c r="H42" i="23"/>
  <c r="G42" i="23"/>
  <c r="F42" i="23"/>
  <c r="E42" i="23"/>
  <c r="D42" i="23"/>
  <c r="C42" i="23"/>
  <c r="B42" i="23"/>
  <c r="R41" i="23"/>
  <c r="Q41" i="23"/>
  <c r="P41" i="23"/>
  <c r="O41" i="23"/>
  <c r="N41" i="23"/>
  <c r="M41" i="23"/>
  <c r="L41" i="23"/>
  <c r="K41" i="23"/>
  <c r="J41" i="23"/>
  <c r="I41" i="23"/>
  <c r="H41" i="23"/>
  <c r="G41" i="23"/>
  <c r="F41" i="23"/>
  <c r="E41" i="23"/>
  <c r="D41" i="23"/>
  <c r="C41" i="23"/>
  <c r="B41" i="23"/>
  <c r="R40" i="23"/>
  <c r="Q40" i="23"/>
  <c r="P40" i="23"/>
  <c r="O40" i="23"/>
  <c r="N40" i="23"/>
  <c r="M40" i="23"/>
  <c r="L40" i="23"/>
  <c r="K40" i="23"/>
  <c r="J40" i="23"/>
  <c r="I40" i="23"/>
  <c r="H40" i="23"/>
  <c r="G40" i="23"/>
  <c r="F40" i="23"/>
  <c r="E40" i="23"/>
  <c r="D40" i="23"/>
  <c r="C40" i="23"/>
  <c r="B40" i="23"/>
  <c r="R39" i="23"/>
  <c r="Q39" i="23"/>
  <c r="P39" i="23"/>
  <c r="O39" i="23"/>
  <c r="N39" i="23"/>
  <c r="M39" i="23"/>
  <c r="L39" i="23"/>
  <c r="K39" i="23"/>
  <c r="J39" i="23"/>
  <c r="I39" i="23"/>
  <c r="H39" i="23"/>
  <c r="G39" i="23"/>
  <c r="F39" i="23"/>
  <c r="E39" i="23"/>
  <c r="D39" i="23"/>
  <c r="C39" i="23"/>
  <c r="B39" i="23"/>
  <c r="R38" i="23"/>
  <c r="Q38" i="23"/>
  <c r="P38" i="23"/>
  <c r="O38" i="23"/>
  <c r="N38" i="23"/>
  <c r="M38" i="23"/>
  <c r="L38" i="23"/>
  <c r="K38" i="23"/>
  <c r="J38" i="23"/>
  <c r="I38" i="23"/>
  <c r="H38" i="23"/>
  <c r="G38" i="23"/>
  <c r="F38" i="23"/>
  <c r="E38" i="23"/>
  <c r="D38" i="23"/>
  <c r="C38" i="23"/>
  <c r="B38" i="23"/>
  <c r="R37" i="23"/>
  <c r="Q37" i="23"/>
  <c r="P37" i="23"/>
  <c r="O37" i="23"/>
  <c r="N37" i="23"/>
  <c r="M37" i="23"/>
  <c r="L37" i="23"/>
  <c r="K37" i="23"/>
  <c r="J37" i="23"/>
  <c r="I37" i="23"/>
  <c r="H37" i="23"/>
  <c r="G37" i="23"/>
  <c r="F37" i="23"/>
  <c r="E37" i="23"/>
  <c r="D37" i="23"/>
  <c r="C37" i="23"/>
  <c r="B37" i="23"/>
  <c r="R36" i="23"/>
  <c r="Q36" i="23"/>
  <c r="P36" i="23"/>
  <c r="O36" i="23"/>
  <c r="N36" i="23"/>
  <c r="M36" i="23"/>
  <c r="L36" i="23"/>
  <c r="K36" i="23"/>
  <c r="J36" i="23"/>
  <c r="I36" i="23"/>
  <c r="H36" i="23"/>
  <c r="G36" i="23"/>
  <c r="F36" i="23"/>
  <c r="E36" i="23"/>
  <c r="D36" i="23"/>
  <c r="C36" i="23"/>
  <c r="B36" i="23"/>
  <c r="R35" i="23"/>
  <c r="Q35" i="23"/>
  <c r="P35" i="23"/>
  <c r="O35" i="23"/>
  <c r="N35" i="23"/>
  <c r="M35" i="23"/>
  <c r="L35" i="23"/>
  <c r="K35" i="23"/>
  <c r="J35" i="23"/>
  <c r="I35" i="23"/>
  <c r="H35" i="23"/>
  <c r="G35" i="23"/>
  <c r="F35" i="23"/>
  <c r="E35" i="23"/>
  <c r="D35" i="23"/>
  <c r="C35" i="23"/>
  <c r="B35" i="23"/>
  <c r="R34" i="23"/>
  <c r="Q34" i="23"/>
  <c r="P34" i="23"/>
  <c r="O34" i="23"/>
  <c r="N34" i="23"/>
  <c r="M34" i="23"/>
  <c r="L34" i="23"/>
  <c r="K34" i="23"/>
  <c r="J34" i="23"/>
  <c r="I34" i="23"/>
  <c r="H34" i="23"/>
  <c r="G34" i="23"/>
  <c r="F34" i="23"/>
  <c r="E34" i="23"/>
  <c r="D34" i="23"/>
  <c r="C34" i="23"/>
  <c r="B34" i="23"/>
  <c r="R33" i="23"/>
  <c r="Q33" i="23"/>
  <c r="P33" i="23"/>
  <c r="O33" i="23"/>
  <c r="N33" i="23"/>
  <c r="M33" i="23"/>
  <c r="L33" i="23"/>
  <c r="K33" i="23"/>
  <c r="J33" i="23"/>
  <c r="I33" i="23"/>
  <c r="H33" i="23"/>
  <c r="G33" i="23"/>
  <c r="F33" i="23"/>
  <c r="E33" i="23"/>
  <c r="D33" i="23"/>
  <c r="C33" i="23"/>
  <c r="B33" i="23"/>
  <c r="R32" i="23"/>
  <c r="Q32" i="23"/>
  <c r="P32" i="23"/>
  <c r="O32" i="23"/>
  <c r="N32" i="23"/>
  <c r="M32" i="23"/>
  <c r="L32" i="23"/>
  <c r="K32" i="23"/>
  <c r="J32" i="23"/>
  <c r="I32" i="23"/>
  <c r="H32" i="23"/>
  <c r="G32" i="23"/>
  <c r="F32" i="23"/>
  <c r="E32" i="23"/>
  <c r="D32" i="23"/>
  <c r="C32" i="23"/>
  <c r="B32" i="23"/>
  <c r="R31" i="23"/>
  <c r="Q31" i="23"/>
  <c r="P31" i="23"/>
  <c r="O31" i="23"/>
  <c r="N31" i="23"/>
  <c r="M31" i="23"/>
  <c r="L31" i="23"/>
  <c r="K31" i="23"/>
  <c r="J31" i="23"/>
  <c r="I31" i="23"/>
  <c r="H31" i="23"/>
  <c r="G31" i="23"/>
  <c r="F31" i="23"/>
  <c r="E31" i="23"/>
  <c r="D31" i="23"/>
  <c r="C31" i="23"/>
  <c r="B31" i="23"/>
  <c r="R30" i="23"/>
  <c r="Q30" i="23"/>
  <c r="P30" i="23"/>
  <c r="O30" i="23"/>
  <c r="N30" i="23"/>
  <c r="M30" i="23"/>
  <c r="L30" i="23"/>
  <c r="K30" i="23"/>
  <c r="J30" i="23"/>
  <c r="I30" i="23"/>
  <c r="H30" i="23"/>
  <c r="G30" i="23"/>
  <c r="F30" i="23"/>
  <c r="E30" i="23"/>
  <c r="D30" i="23"/>
  <c r="C30" i="23"/>
  <c r="B30" i="23"/>
  <c r="R29" i="23"/>
  <c r="Q29" i="23"/>
  <c r="P29" i="23"/>
  <c r="O29" i="23"/>
  <c r="N29" i="23"/>
  <c r="M29" i="23"/>
  <c r="L29" i="23"/>
  <c r="K29" i="23"/>
  <c r="J29" i="23"/>
  <c r="I29" i="23"/>
  <c r="H29" i="23"/>
  <c r="G29" i="23"/>
  <c r="F29" i="23"/>
  <c r="E29" i="23"/>
  <c r="D29" i="23"/>
  <c r="C29" i="23"/>
  <c r="B29" i="23"/>
  <c r="R28" i="23"/>
  <c r="Q28" i="23"/>
  <c r="P28" i="23"/>
  <c r="O28" i="23"/>
  <c r="N28" i="23"/>
  <c r="M28" i="23"/>
  <c r="L28" i="23"/>
  <c r="K28" i="23"/>
  <c r="J28" i="23"/>
  <c r="I28" i="23"/>
  <c r="H28" i="23"/>
  <c r="G28" i="23"/>
  <c r="F28" i="23"/>
  <c r="E28" i="23"/>
  <c r="D28" i="23"/>
  <c r="C28" i="23"/>
  <c r="B28" i="23"/>
  <c r="R27" i="23"/>
  <c r="Q27" i="23"/>
  <c r="P27" i="23"/>
  <c r="O27" i="23"/>
  <c r="N27" i="23"/>
  <c r="M27" i="23"/>
  <c r="L27" i="23"/>
  <c r="K27" i="23"/>
  <c r="J27" i="23"/>
  <c r="I27" i="23"/>
  <c r="H27" i="23"/>
  <c r="G27" i="23"/>
  <c r="F27" i="23"/>
  <c r="E27" i="23"/>
  <c r="D27" i="23"/>
  <c r="C27" i="23"/>
  <c r="B27" i="23"/>
  <c r="R26" i="23"/>
  <c r="Q26" i="23"/>
  <c r="P26" i="23"/>
  <c r="O26" i="23"/>
  <c r="N26" i="23"/>
  <c r="M26" i="23"/>
  <c r="L26" i="23"/>
  <c r="K26" i="23"/>
  <c r="J26" i="23"/>
  <c r="I26" i="23"/>
  <c r="H26" i="23"/>
  <c r="G26" i="23"/>
  <c r="F26" i="23"/>
  <c r="E26" i="23"/>
  <c r="D26" i="23"/>
  <c r="C26" i="23"/>
  <c r="B26" i="23"/>
  <c r="R25" i="23"/>
  <c r="Q25" i="23"/>
  <c r="P25" i="23"/>
  <c r="O25" i="23"/>
  <c r="N25" i="23"/>
  <c r="M25" i="23"/>
  <c r="L25" i="23"/>
  <c r="K25" i="23"/>
  <c r="J25" i="23"/>
  <c r="I25" i="23"/>
  <c r="H25" i="23"/>
  <c r="G25" i="23"/>
  <c r="F25" i="23"/>
  <c r="E25" i="23"/>
  <c r="D25" i="23"/>
  <c r="C25" i="23"/>
  <c r="B25" i="23"/>
  <c r="R24" i="23"/>
  <c r="Q24" i="23"/>
  <c r="P24" i="23"/>
  <c r="O24" i="23"/>
  <c r="N24" i="23"/>
  <c r="M24" i="23"/>
  <c r="L24" i="23"/>
  <c r="K24" i="23"/>
  <c r="J24" i="23"/>
  <c r="I24" i="23"/>
  <c r="H24" i="23"/>
  <c r="G24" i="23"/>
  <c r="F24" i="23"/>
  <c r="E24" i="23"/>
  <c r="D24" i="23"/>
  <c r="C24" i="23"/>
  <c r="B24" i="23"/>
  <c r="R23" i="23"/>
  <c r="Q23" i="23"/>
  <c r="P23" i="23"/>
  <c r="O23" i="23"/>
  <c r="N23" i="23"/>
  <c r="M23" i="23"/>
  <c r="L23" i="23"/>
  <c r="K23" i="23"/>
  <c r="J23" i="23"/>
  <c r="I23" i="23"/>
  <c r="H23" i="23"/>
  <c r="G23" i="23"/>
  <c r="F23" i="23"/>
  <c r="E23" i="23"/>
  <c r="D23" i="23"/>
  <c r="C23" i="23"/>
  <c r="B23" i="23"/>
  <c r="R22" i="23"/>
  <c r="Q22" i="23"/>
  <c r="P22" i="23"/>
  <c r="O22" i="23"/>
  <c r="N22" i="23"/>
  <c r="M22" i="23"/>
  <c r="L22" i="23"/>
  <c r="K22" i="23"/>
  <c r="J22" i="23"/>
  <c r="I22" i="23"/>
  <c r="H22" i="23"/>
  <c r="G22" i="23"/>
  <c r="F22" i="23"/>
  <c r="E22" i="23"/>
  <c r="D22" i="23"/>
  <c r="C22" i="23"/>
  <c r="B22" i="23"/>
  <c r="R21" i="23"/>
  <c r="Q21" i="23"/>
  <c r="P21" i="23"/>
  <c r="O21" i="23"/>
  <c r="N21" i="23"/>
  <c r="M21" i="23"/>
  <c r="L21" i="23"/>
  <c r="K21" i="23"/>
  <c r="J21" i="23"/>
  <c r="I21" i="23"/>
  <c r="H21" i="23"/>
  <c r="G21" i="23"/>
  <c r="F21" i="23"/>
  <c r="E21" i="23"/>
  <c r="D21" i="23"/>
  <c r="C21" i="23"/>
  <c r="B21" i="23"/>
  <c r="R20" i="23"/>
  <c r="Q20" i="23"/>
  <c r="P20" i="23"/>
  <c r="O20" i="23"/>
  <c r="N20" i="23"/>
  <c r="M20" i="23"/>
  <c r="L20" i="23"/>
  <c r="K20" i="23"/>
  <c r="J20" i="23"/>
  <c r="I20" i="23"/>
  <c r="H20" i="23"/>
  <c r="G20" i="23"/>
  <c r="F20" i="23"/>
  <c r="E20" i="23"/>
  <c r="D20" i="23"/>
  <c r="C20" i="23"/>
  <c r="B20" i="23"/>
  <c r="R19" i="23"/>
  <c r="Q19" i="23"/>
  <c r="P19" i="23"/>
  <c r="O19" i="23"/>
  <c r="N19" i="23"/>
  <c r="M19" i="23"/>
  <c r="L19" i="23"/>
  <c r="K19" i="23"/>
  <c r="J19" i="23"/>
  <c r="I19" i="23"/>
  <c r="H19" i="23"/>
  <c r="G19" i="23"/>
  <c r="F19" i="23"/>
  <c r="E19" i="23"/>
  <c r="D19" i="23"/>
  <c r="C19" i="23"/>
  <c r="B19" i="23"/>
  <c r="R18" i="23"/>
  <c r="Q18" i="23"/>
  <c r="P18" i="23"/>
  <c r="O18" i="23"/>
  <c r="N18" i="23"/>
  <c r="M18" i="23"/>
  <c r="L18" i="23"/>
  <c r="K18" i="23"/>
  <c r="J18" i="23"/>
  <c r="I18" i="23"/>
  <c r="H18" i="23"/>
  <c r="G18" i="23"/>
  <c r="F18" i="23"/>
  <c r="E18" i="23"/>
  <c r="D18" i="23"/>
  <c r="C18" i="23"/>
  <c r="B18" i="23"/>
  <c r="R17" i="23"/>
  <c r="Q17" i="23"/>
  <c r="P17" i="23"/>
  <c r="O17" i="23"/>
  <c r="N17" i="23"/>
  <c r="M17" i="23"/>
  <c r="L17" i="23"/>
  <c r="K17" i="23"/>
  <c r="J17" i="23"/>
  <c r="I17" i="23"/>
  <c r="H17" i="23"/>
  <c r="G17" i="23"/>
  <c r="F17" i="23"/>
  <c r="E17" i="23"/>
  <c r="D17" i="23"/>
  <c r="C17" i="23"/>
  <c r="B17" i="23"/>
  <c r="R16" i="23"/>
  <c r="Q16" i="23"/>
  <c r="P16" i="23"/>
  <c r="O16" i="23"/>
  <c r="N16" i="23"/>
  <c r="M16" i="23"/>
  <c r="L16" i="23"/>
  <c r="K16" i="23"/>
  <c r="J16" i="23"/>
  <c r="I16" i="23"/>
  <c r="H16" i="23"/>
  <c r="G16" i="23"/>
  <c r="F16" i="23"/>
  <c r="E16" i="23"/>
  <c r="D16" i="23"/>
  <c r="C16" i="23"/>
  <c r="B16" i="23"/>
  <c r="R15" i="23"/>
  <c r="Q15" i="23"/>
  <c r="P15" i="23"/>
  <c r="O15" i="23"/>
  <c r="N15" i="23"/>
  <c r="M15" i="23"/>
  <c r="L15" i="23"/>
  <c r="K15" i="23"/>
  <c r="J15" i="23"/>
  <c r="I15" i="23"/>
  <c r="H15" i="23"/>
  <c r="G15" i="23"/>
  <c r="F15" i="23"/>
  <c r="E15" i="23"/>
  <c r="D15" i="23"/>
  <c r="C15" i="23"/>
  <c r="B15" i="23"/>
  <c r="R14" i="23"/>
  <c r="Q14" i="23"/>
  <c r="P14" i="23"/>
  <c r="O14" i="23"/>
  <c r="N14" i="23"/>
  <c r="M14" i="23"/>
  <c r="L14" i="23"/>
  <c r="K14" i="23"/>
  <c r="J14" i="23"/>
  <c r="I14" i="23"/>
  <c r="H14" i="23"/>
  <c r="G14" i="23"/>
  <c r="F14" i="23"/>
  <c r="E14" i="23"/>
  <c r="D14" i="23"/>
  <c r="C14" i="23"/>
  <c r="B14" i="23"/>
  <c r="R13" i="23"/>
  <c r="Q13" i="23"/>
  <c r="P13" i="23"/>
  <c r="O13" i="23"/>
  <c r="N13" i="23"/>
  <c r="M13" i="23"/>
  <c r="L13" i="23"/>
  <c r="K13" i="23"/>
  <c r="J13" i="23"/>
  <c r="I13" i="23"/>
  <c r="H13" i="23"/>
  <c r="G13" i="23"/>
  <c r="F13" i="23"/>
  <c r="E13" i="23"/>
  <c r="D13" i="23"/>
  <c r="C13" i="23"/>
  <c r="B13" i="23"/>
  <c r="R12" i="23"/>
  <c r="Q12" i="23"/>
  <c r="P12" i="23"/>
  <c r="O12" i="23"/>
  <c r="N12" i="23"/>
  <c r="M12" i="23"/>
  <c r="L12" i="23"/>
  <c r="K12" i="23"/>
  <c r="J12" i="23"/>
  <c r="I12" i="23"/>
  <c r="H12" i="23"/>
  <c r="G12" i="23"/>
  <c r="F12" i="23"/>
  <c r="E12" i="23"/>
  <c r="D12" i="23"/>
  <c r="C12" i="23"/>
  <c r="B12" i="23"/>
  <c r="R11" i="23"/>
  <c r="Q11" i="23"/>
  <c r="P11" i="23"/>
  <c r="O11" i="23"/>
  <c r="N11" i="23"/>
  <c r="M11" i="23"/>
  <c r="L11" i="23"/>
  <c r="K11" i="23"/>
  <c r="J11" i="23"/>
  <c r="I11" i="23"/>
  <c r="H11" i="23"/>
  <c r="G11" i="23"/>
  <c r="F11" i="23"/>
  <c r="E11" i="23"/>
  <c r="D11" i="23"/>
  <c r="C11" i="23"/>
  <c r="B11" i="23"/>
  <c r="R10" i="23"/>
  <c r="Q10" i="23"/>
  <c r="P10" i="23"/>
  <c r="O10" i="23"/>
  <c r="N10" i="23"/>
  <c r="M10" i="23"/>
  <c r="L10" i="23"/>
  <c r="K10" i="23"/>
  <c r="J10" i="23"/>
  <c r="I10" i="23"/>
  <c r="H10" i="23"/>
  <c r="G10" i="23"/>
  <c r="F10" i="23"/>
  <c r="E10" i="23"/>
  <c r="D10" i="23"/>
  <c r="C10" i="23"/>
  <c r="B10" i="23"/>
  <c r="R9" i="23"/>
  <c r="Q9" i="23"/>
  <c r="P9" i="23"/>
  <c r="O9" i="23"/>
  <c r="N9" i="23"/>
  <c r="M9" i="23"/>
  <c r="L9" i="23"/>
  <c r="K9" i="23"/>
  <c r="J9" i="23"/>
  <c r="I9" i="23"/>
  <c r="H9" i="23"/>
  <c r="G9" i="23"/>
  <c r="F9" i="23"/>
  <c r="E9" i="23"/>
  <c r="D9" i="23"/>
  <c r="C9" i="23"/>
  <c r="B9" i="23"/>
  <c r="R8" i="23"/>
  <c r="Q8" i="23"/>
  <c r="P8" i="23"/>
  <c r="O8" i="23"/>
  <c r="N8" i="23"/>
  <c r="M8" i="23"/>
  <c r="L8" i="23"/>
  <c r="K8" i="23"/>
  <c r="J8" i="23"/>
  <c r="I8" i="23"/>
  <c r="H8" i="23"/>
  <c r="G8" i="23"/>
  <c r="F8" i="23"/>
  <c r="E8" i="23"/>
  <c r="D8" i="23"/>
  <c r="C8" i="23"/>
  <c r="B8" i="23"/>
  <c r="R7" i="23"/>
  <c r="Q7" i="23"/>
  <c r="P7" i="23"/>
  <c r="O7" i="23"/>
  <c r="N7" i="23"/>
  <c r="M7" i="23"/>
  <c r="L7" i="23"/>
  <c r="K7" i="23"/>
  <c r="J7" i="23"/>
  <c r="I7" i="23"/>
  <c r="H7" i="23"/>
  <c r="G7" i="23"/>
  <c r="F7" i="23"/>
  <c r="E7" i="23"/>
  <c r="D7" i="23"/>
  <c r="C7" i="23"/>
  <c r="B7" i="23"/>
  <c r="R6" i="23"/>
  <c r="Q6" i="23"/>
  <c r="P6" i="23"/>
  <c r="O6" i="23"/>
  <c r="N6" i="23"/>
  <c r="M6" i="23"/>
  <c r="L6" i="23"/>
  <c r="K6" i="23"/>
  <c r="J6" i="23"/>
  <c r="I6" i="23"/>
  <c r="H6" i="23"/>
  <c r="G6" i="23"/>
  <c r="F6" i="23"/>
  <c r="E6" i="23"/>
  <c r="D6" i="23"/>
  <c r="C6" i="23"/>
  <c r="B6" i="23"/>
  <c r="R5" i="23"/>
  <c r="Q5" i="23"/>
  <c r="P5" i="23"/>
  <c r="O5" i="23"/>
  <c r="N5" i="23"/>
  <c r="M5" i="23"/>
  <c r="L5" i="23"/>
  <c r="K5" i="23"/>
  <c r="J5" i="23"/>
  <c r="I5" i="23"/>
  <c r="H5" i="23"/>
  <c r="G5" i="23"/>
  <c r="F5" i="23"/>
  <c r="E5" i="23"/>
  <c r="D5" i="23"/>
  <c r="C5" i="23"/>
  <c r="B5" i="23"/>
  <c r="A68" i="23"/>
  <c r="A67" i="23"/>
  <c r="A66" i="23"/>
  <c r="A65" i="23"/>
  <c r="A64" i="23"/>
  <c r="A63" i="23"/>
  <c r="A62" i="23"/>
  <c r="A61" i="23"/>
  <c r="A60" i="23"/>
  <c r="A59" i="23"/>
  <c r="A58" i="23"/>
  <c r="A57" i="23"/>
  <c r="A56" i="23"/>
  <c r="A55" i="23"/>
  <c r="A54" i="23"/>
  <c r="A53" i="23"/>
  <c r="A52" i="23"/>
  <c r="A51" i="23"/>
  <c r="A50" i="23"/>
  <c r="A49" i="23"/>
  <c r="A48" i="23"/>
  <c r="A47" i="23"/>
  <c r="A46" i="23"/>
  <c r="A45" i="23"/>
  <c r="A44" i="23"/>
  <c r="A43" i="23"/>
  <c r="A42" i="23"/>
  <c r="A41" i="23"/>
  <c r="A40" i="23"/>
  <c r="A39" i="23"/>
  <c r="A38" i="23"/>
  <c r="A37" i="23"/>
  <c r="J57" i="58" l="1"/>
  <c r="J52" i="58"/>
  <c r="T22" i="60"/>
  <c r="U22" i="60" s="1"/>
  <c r="T24" i="60"/>
  <c r="U24" i="60" s="1"/>
  <c r="T26" i="60"/>
  <c r="U26" i="60" s="1"/>
  <c r="T28" i="60"/>
  <c r="U28" i="60" s="1"/>
  <c r="T30" i="60"/>
  <c r="U30" i="60" s="1"/>
  <c r="T32" i="60"/>
  <c r="U32" i="60" s="1"/>
  <c r="T34" i="60"/>
  <c r="U34" i="60" s="1"/>
  <c r="T21" i="60"/>
  <c r="U21" i="60" s="1"/>
  <c r="T23" i="60"/>
  <c r="T25" i="60"/>
  <c r="U25" i="60" s="1"/>
  <c r="T27" i="60"/>
  <c r="U27" i="60" s="1"/>
  <c r="T29" i="60"/>
  <c r="U29" i="60" s="1"/>
  <c r="T31" i="60"/>
  <c r="U31" i="60" s="1"/>
  <c r="T33" i="60"/>
  <c r="U33" i="60" s="1"/>
  <c r="T20" i="60"/>
  <c r="U20" i="60" s="1"/>
  <c r="T36" i="60"/>
  <c r="T38" i="60"/>
  <c r="T40" i="60"/>
  <c r="T42" i="60"/>
  <c r="U42" i="60" s="1"/>
  <c r="T44" i="60"/>
  <c r="T46" i="60"/>
  <c r="U46" i="60" s="1"/>
  <c r="T48" i="60"/>
  <c r="U48" i="60" s="1"/>
  <c r="T35" i="60"/>
  <c r="U35" i="60" s="1"/>
  <c r="T37" i="60"/>
  <c r="T39" i="60"/>
  <c r="U39" i="60" s="1"/>
  <c r="T41" i="60"/>
  <c r="T43" i="60"/>
  <c r="U43" i="60" s="1"/>
  <c r="T45" i="60"/>
  <c r="T47" i="60"/>
  <c r="U47" i="60" s="1"/>
  <c r="T49" i="60"/>
  <c r="T8" i="60"/>
  <c r="U8" i="60" s="1"/>
  <c r="T16" i="60"/>
  <c r="U16" i="60" s="1"/>
  <c r="T12" i="60"/>
  <c r="U12" i="60" s="1"/>
  <c r="T73" i="23"/>
  <c r="T6" i="60"/>
  <c r="U6" i="60" s="1"/>
  <c r="T14" i="60"/>
  <c r="U14" i="60" s="1"/>
  <c r="G54" i="60"/>
  <c r="K54" i="60"/>
  <c r="O54" i="60"/>
  <c r="S54" i="60"/>
  <c r="U38" i="60"/>
  <c r="T10" i="60"/>
  <c r="U10" i="60" s="1"/>
  <c r="T18" i="60"/>
  <c r="U18" i="60" s="1"/>
  <c r="E54" i="60"/>
  <c r="I54" i="60"/>
  <c r="M54" i="60"/>
  <c r="Q54" i="60"/>
  <c r="U36" i="60"/>
  <c r="T69" i="23"/>
  <c r="T84" i="23"/>
  <c r="T77" i="23"/>
  <c r="AB542" i="73"/>
  <c r="AC543" i="73"/>
  <c r="T72" i="23"/>
  <c r="T76" i="23"/>
  <c r="T80" i="23"/>
  <c r="T19" i="60"/>
  <c r="U19" i="60" s="1"/>
  <c r="D57" i="60"/>
  <c r="H57" i="60"/>
  <c r="L57" i="60"/>
  <c r="P57" i="60"/>
  <c r="T5" i="60"/>
  <c r="U5" i="60" s="1"/>
  <c r="T7" i="60"/>
  <c r="U7" i="60" s="1"/>
  <c r="T9" i="60"/>
  <c r="U9" i="60" s="1"/>
  <c r="T11" i="60"/>
  <c r="U11" i="60" s="1"/>
  <c r="T13" i="60"/>
  <c r="U13" i="60" s="1"/>
  <c r="T15" i="60"/>
  <c r="U15" i="60" s="1"/>
  <c r="T17" i="60"/>
  <c r="E53" i="60"/>
  <c r="I53" i="60"/>
  <c r="M53" i="60"/>
  <c r="Q53" i="60"/>
  <c r="U23" i="60"/>
  <c r="D54" i="60"/>
  <c r="F54" i="60"/>
  <c r="H54" i="60"/>
  <c r="J54" i="60"/>
  <c r="L54" i="60"/>
  <c r="P54" i="60"/>
  <c r="U37" i="60"/>
  <c r="U41" i="60"/>
  <c r="U45" i="60"/>
  <c r="I57" i="60"/>
  <c r="M57" i="60"/>
  <c r="Q57" i="60"/>
  <c r="F57" i="60"/>
  <c r="J57" i="60"/>
  <c r="N57" i="60"/>
  <c r="R57" i="60"/>
  <c r="U49" i="60"/>
  <c r="C57" i="60"/>
  <c r="G57" i="60"/>
  <c r="K57" i="60"/>
  <c r="O57" i="60"/>
  <c r="S57" i="60"/>
  <c r="F53" i="60"/>
  <c r="J53" i="60"/>
  <c r="N53" i="60"/>
  <c r="C53" i="60"/>
  <c r="D53" i="60"/>
  <c r="H53" i="60"/>
  <c r="L53" i="60"/>
  <c r="P53" i="60"/>
  <c r="R53" i="60"/>
  <c r="T19" i="58"/>
  <c r="T6" i="58"/>
  <c r="T8" i="58"/>
  <c r="T10" i="58"/>
  <c r="T12" i="58"/>
  <c r="T14" i="58"/>
  <c r="T16" i="58"/>
  <c r="T18" i="58"/>
  <c r="T5" i="58"/>
  <c r="T7" i="58"/>
  <c r="T9" i="58"/>
  <c r="T11" i="58"/>
  <c r="T13" i="58"/>
  <c r="T15" i="58"/>
  <c r="T17" i="58"/>
  <c r="N54" i="60"/>
  <c r="R54" i="60"/>
  <c r="U40" i="60"/>
  <c r="U44" i="60"/>
  <c r="G53" i="60"/>
  <c r="K53" i="60"/>
  <c r="O53" i="60"/>
  <c r="S53" i="60"/>
  <c r="U17" i="60"/>
  <c r="E52" i="60"/>
  <c r="I52" i="60"/>
  <c r="M52" i="60"/>
  <c r="Q52" i="60"/>
  <c r="E57" i="60"/>
  <c r="F52" i="60"/>
  <c r="J52" i="60"/>
  <c r="N52" i="60"/>
  <c r="R52" i="60"/>
  <c r="C52" i="60"/>
  <c r="G52" i="60"/>
  <c r="K52" i="60"/>
  <c r="O52" i="60"/>
  <c r="S52" i="60"/>
  <c r="C54" i="60"/>
  <c r="D52" i="60"/>
  <c r="H52" i="60"/>
  <c r="L52" i="60"/>
  <c r="P52" i="60"/>
  <c r="T70" i="23"/>
  <c r="T74" i="23"/>
  <c r="T78" i="23"/>
  <c r="T82" i="23"/>
  <c r="T81" i="23"/>
  <c r="T71" i="23"/>
  <c r="T75" i="23"/>
  <c r="T79" i="23"/>
  <c r="T83" i="23"/>
  <c r="CD4" i="17"/>
  <c r="BW4" i="17"/>
  <c r="BV4" i="17"/>
  <c r="CD69" i="17"/>
  <c r="CC69" i="17"/>
  <c r="CB69" i="17"/>
  <c r="CA69" i="17"/>
  <c r="BZ69" i="17"/>
  <c r="BY69" i="17"/>
  <c r="BX69" i="17"/>
  <c r="BW69" i="17"/>
  <c r="BV69" i="17"/>
  <c r="BU69" i="17"/>
  <c r="BT69" i="17"/>
  <c r="BS69" i="17"/>
  <c r="BR69" i="17"/>
  <c r="BQ69" i="17"/>
  <c r="BP69" i="17"/>
  <c r="CD68" i="17"/>
  <c r="CC68" i="17"/>
  <c r="CB68" i="17"/>
  <c r="CA68" i="17"/>
  <c r="BZ68" i="17"/>
  <c r="BY68" i="17"/>
  <c r="BX68" i="17"/>
  <c r="BW68" i="17"/>
  <c r="BV68" i="17"/>
  <c r="BU68" i="17"/>
  <c r="BT68" i="17"/>
  <c r="BS68" i="17"/>
  <c r="BR68" i="17"/>
  <c r="BQ68" i="17"/>
  <c r="BP68" i="17"/>
  <c r="CD67" i="17"/>
  <c r="CC67" i="17"/>
  <c r="CB67" i="17"/>
  <c r="CA67" i="17"/>
  <c r="BZ67" i="17"/>
  <c r="BY67" i="17"/>
  <c r="BX67" i="17"/>
  <c r="BW67" i="17"/>
  <c r="BV67" i="17"/>
  <c r="BU67" i="17"/>
  <c r="BT67" i="17"/>
  <c r="BS67" i="17"/>
  <c r="BR67" i="17"/>
  <c r="BQ67" i="17"/>
  <c r="BP67" i="17"/>
  <c r="CD66" i="17"/>
  <c r="CC66" i="17"/>
  <c r="CB66" i="17"/>
  <c r="CA66" i="17"/>
  <c r="BZ66" i="17"/>
  <c r="BY66" i="17"/>
  <c r="BX66" i="17"/>
  <c r="BW66" i="17"/>
  <c r="BV66" i="17"/>
  <c r="BU66" i="17"/>
  <c r="BT66" i="17"/>
  <c r="BS66" i="17"/>
  <c r="BR66" i="17"/>
  <c r="BQ66" i="17"/>
  <c r="BP66" i="17"/>
  <c r="CD65" i="17"/>
  <c r="CC65" i="17"/>
  <c r="CB65" i="17"/>
  <c r="CA65" i="17"/>
  <c r="BZ65" i="17"/>
  <c r="BY65" i="17"/>
  <c r="BX65" i="17"/>
  <c r="BW65" i="17"/>
  <c r="BV65" i="17"/>
  <c r="BU65" i="17"/>
  <c r="BT65" i="17"/>
  <c r="BS65" i="17"/>
  <c r="BR65" i="17"/>
  <c r="BQ65" i="17"/>
  <c r="BP65" i="17"/>
  <c r="CD64" i="17"/>
  <c r="CC64" i="17"/>
  <c r="CB64" i="17"/>
  <c r="CA64" i="17"/>
  <c r="BZ64" i="17"/>
  <c r="BY64" i="17"/>
  <c r="BX64" i="17"/>
  <c r="BW64" i="17"/>
  <c r="BV64" i="17"/>
  <c r="BU64" i="17"/>
  <c r="BT64" i="17"/>
  <c r="BS64" i="17"/>
  <c r="BR64" i="17"/>
  <c r="BQ64" i="17"/>
  <c r="BP64" i="17"/>
  <c r="CD63" i="17"/>
  <c r="CC63" i="17"/>
  <c r="CB63" i="17"/>
  <c r="CA63" i="17"/>
  <c r="BZ63" i="17"/>
  <c r="BY63" i="17"/>
  <c r="BX63" i="17"/>
  <c r="BW63" i="17"/>
  <c r="BV63" i="17"/>
  <c r="BU63" i="17"/>
  <c r="BT63" i="17"/>
  <c r="BS63" i="17"/>
  <c r="BR63" i="17"/>
  <c r="BQ63" i="17"/>
  <c r="BP63" i="17"/>
  <c r="CD62" i="17"/>
  <c r="CC62" i="17"/>
  <c r="CB62" i="17"/>
  <c r="CA62" i="17"/>
  <c r="BZ62" i="17"/>
  <c r="BY62" i="17"/>
  <c r="BX62" i="17"/>
  <c r="BW62" i="17"/>
  <c r="BV62" i="17"/>
  <c r="BU62" i="17"/>
  <c r="BT62" i="17"/>
  <c r="BS62" i="17"/>
  <c r="BR62" i="17"/>
  <c r="BQ62" i="17"/>
  <c r="BP62" i="17"/>
  <c r="CD61" i="17"/>
  <c r="CC61" i="17"/>
  <c r="CB61" i="17"/>
  <c r="CA61" i="17"/>
  <c r="BZ61" i="17"/>
  <c r="BY61" i="17"/>
  <c r="BX61" i="17"/>
  <c r="BW61" i="17"/>
  <c r="BV61" i="17"/>
  <c r="BU61" i="17"/>
  <c r="BT61" i="17"/>
  <c r="BS61" i="17"/>
  <c r="BR61" i="17"/>
  <c r="BQ61" i="17"/>
  <c r="BP61" i="17"/>
  <c r="CD60" i="17"/>
  <c r="CC60" i="17"/>
  <c r="CB60" i="17"/>
  <c r="CA60" i="17"/>
  <c r="BZ60" i="17"/>
  <c r="BY60" i="17"/>
  <c r="BX60" i="17"/>
  <c r="BW60" i="17"/>
  <c r="BV60" i="17"/>
  <c r="BU60" i="17"/>
  <c r="BT60" i="17"/>
  <c r="BS60" i="17"/>
  <c r="BR60" i="17"/>
  <c r="BQ60" i="17"/>
  <c r="BP60" i="17"/>
  <c r="CD59" i="17"/>
  <c r="CC59" i="17"/>
  <c r="CB59" i="17"/>
  <c r="CA59" i="17"/>
  <c r="BZ59" i="17"/>
  <c r="BY59" i="17"/>
  <c r="BX59" i="17"/>
  <c r="BW59" i="17"/>
  <c r="BV59" i="17"/>
  <c r="BU59" i="17"/>
  <c r="BT59" i="17"/>
  <c r="BS59" i="17"/>
  <c r="BR59" i="17"/>
  <c r="BQ59" i="17"/>
  <c r="BP59" i="17"/>
  <c r="CD58" i="17"/>
  <c r="CC58" i="17"/>
  <c r="CB58" i="17"/>
  <c r="CA58" i="17"/>
  <c r="BZ58" i="17"/>
  <c r="BY58" i="17"/>
  <c r="BX58" i="17"/>
  <c r="BW58" i="17"/>
  <c r="BV58" i="17"/>
  <c r="BU58" i="17"/>
  <c r="BT58" i="17"/>
  <c r="BS58" i="17"/>
  <c r="BR58" i="17"/>
  <c r="BQ58" i="17"/>
  <c r="BP58" i="17"/>
  <c r="CD57" i="17"/>
  <c r="CC57" i="17"/>
  <c r="CB57" i="17"/>
  <c r="CA57" i="17"/>
  <c r="BZ57" i="17"/>
  <c r="BY57" i="17"/>
  <c r="BX57" i="17"/>
  <c r="BW57" i="17"/>
  <c r="BV57" i="17"/>
  <c r="BU57" i="17"/>
  <c r="BT57" i="17"/>
  <c r="BS57" i="17"/>
  <c r="BR57" i="17"/>
  <c r="BQ57" i="17"/>
  <c r="BP57" i="17"/>
  <c r="CD56" i="17"/>
  <c r="CC56" i="17"/>
  <c r="CB56" i="17"/>
  <c r="CA56" i="17"/>
  <c r="BZ56" i="17"/>
  <c r="BY56" i="17"/>
  <c r="BX56" i="17"/>
  <c r="BW56" i="17"/>
  <c r="BV56" i="17"/>
  <c r="BU56" i="17"/>
  <c r="BT56" i="17"/>
  <c r="BS56" i="17"/>
  <c r="BR56" i="17"/>
  <c r="BQ56" i="17"/>
  <c r="BP56" i="17"/>
  <c r="CD55" i="17"/>
  <c r="CC55" i="17"/>
  <c r="CB55" i="17"/>
  <c r="CA55" i="17"/>
  <c r="BZ55" i="17"/>
  <c r="BY55" i="17"/>
  <c r="BX55" i="17"/>
  <c r="BW55" i="17"/>
  <c r="BV55" i="17"/>
  <c r="BU55" i="17"/>
  <c r="BT55" i="17"/>
  <c r="BS55" i="17"/>
  <c r="BR55" i="17"/>
  <c r="BQ55" i="17"/>
  <c r="BP55" i="17"/>
  <c r="CD54" i="17"/>
  <c r="CC54" i="17"/>
  <c r="CB54" i="17"/>
  <c r="CA54" i="17"/>
  <c r="BZ54" i="17"/>
  <c r="BY54" i="17"/>
  <c r="BX54" i="17"/>
  <c r="BW54" i="17"/>
  <c r="BV54" i="17"/>
  <c r="BU54" i="17"/>
  <c r="BT54" i="17"/>
  <c r="BS54" i="17"/>
  <c r="BR54" i="17"/>
  <c r="BQ54" i="17"/>
  <c r="BP54" i="17"/>
  <c r="CD53" i="17"/>
  <c r="CC53" i="17"/>
  <c r="CB53" i="17"/>
  <c r="CA53" i="17"/>
  <c r="BZ53" i="17"/>
  <c r="BY53" i="17"/>
  <c r="BX53" i="17"/>
  <c r="BW53" i="17"/>
  <c r="BV53" i="17"/>
  <c r="BU53" i="17"/>
  <c r="BT53" i="17"/>
  <c r="BS53" i="17"/>
  <c r="BR53" i="17"/>
  <c r="BQ53" i="17"/>
  <c r="BP53" i="17"/>
  <c r="CD52" i="17"/>
  <c r="CC52" i="17"/>
  <c r="CB52" i="17"/>
  <c r="CA52" i="17"/>
  <c r="BZ52" i="17"/>
  <c r="BY52" i="17"/>
  <c r="BX52" i="17"/>
  <c r="BW52" i="17"/>
  <c r="BV52" i="17"/>
  <c r="BU52" i="17"/>
  <c r="BT52" i="17"/>
  <c r="BS52" i="17"/>
  <c r="BR52" i="17"/>
  <c r="BQ52" i="17"/>
  <c r="BP52" i="17"/>
  <c r="CD51" i="17"/>
  <c r="CC51" i="17"/>
  <c r="CB51" i="17"/>
  <c r="CA51" i="17"/>
  <c r="BZ51" i="17"/>
  <c r="BY51" i="17"/>
  <c r="BX51" i="17"/>
  <c r="BW51" i="17"/>
  <c r="BV51" i="17"/>
  <c r="BU51" i="17"/>
  <c r="BT51" i="17"/>
  <c r="BS51" i="17"/>
  <c r="BR51" i="17"/>
  <c r="BQ51" i="17"/>
  <c r="BP51" i="17"/>
  <c r="CD50" i="17"/>
  <c r="CC50" i="17"/>
  <c r="CB50" i="17"/>
  <c r="CA50" i="17"/>
  <c r="BZ50" i="17"/>
  <c r="BY50" i="17"/>
  <c r="BX50" i="17"/>
  <c r="BW50" i="17"/>
  <c r="BV50" i="17"/>
  <c r="BU50" i="17"/>
  <c r="BT50" i="17"/>
  <c r="BS50" i="17"/>
  <c r="BR50" i="17"/>
  <c r="BQ50" i="17"/>
  <c r="BP50" i="17"/>
  <c r="CD49" i="17"/>
  <c r="CC49" i="17"/>
  <c r="CB49" i="17"/>
  <c r="CA49" i="17"/>
  <c r="BZ49" i="17"/>
  <c r="BY49" i="17"/>
  <c r="BX49" i="17"/>
  <c r="BW49" i="17"/>
  <c r="BV49" i="17"/>
  <c r="BU49" i="17"/>
  <c r="BT49" i="17"/>
  <c r="BS49" i="17"/>
  <c r="BR49" i="17"/>
  <c r="BQ49" i="17"/>
  <c r="BP49" i="17"/>
  <c r="CD48" i="17"/>
  <c r="CC48" i="17"/>
  <c r="CB48" i="17"/>
  <c r="CA48" i="17"/>
  <c r="BZ48" i="17"/>
  <c r="BY48" i="17"/>
  <c r="BX48" i="17"/>
  <c r="BW48" i="17"/>
  <c r="BV48" i="17"/>
  <c r="BU48" i="17"/>
  <c r="BT48" i="17"/>
  <c r="BS48" i="17"/>
  <c r="BR48" i="17"/>
  <c r="BQ48" i="17"/>
  <c r="BP48" i="17"/>
  <c r="CD47" i="17"/>
  <c r="CC47" i="17"/>
  <c r="CB47" i="17"/>
  <c r="CA47" i="17"/>
  <c r="BZ47" i="17"/>
  <c r="BY47" i="17"/>
  <c r="BX47" i="17"/>
  <c r="BW47" i="17"/>
  <c r="BV47" i="17"/>
  <c r="BU47" i="17"/>
  <c r="BT47" i="17"/>
  <c r="BS47" i="17"/>
  <c r="BR47" i="17"/>
  <c r="BQ47" i="17"/>
  <c r="BP47" i="17"/>
  <c r="CD46" i="17"/>
  <c r="CC46" i="17"/>
  <c r="CB46" i="17"/>
  <c r="CA46" i="17"/>
  <c r="BZ46" i="17"/>
  <c r="BY46" i="17"/>
  <c r="BX46" i="17"/>
  <c r="BW46" i="17"/>
  <c r="BV46" i="17"/>
  <c r="BU46" i="17"/>
  <c r="BT46" i="17"/>
  <c r="BS46" i="17"/>
  <c r="BR46" i="17"/>
  <c r="BQ46" i="17"/>
  <c r="BP46" i="17"/>
  <c r="CD45" i="17"/>
  <c r="CC45" i="17"/>
  <c r="CB45" i="17"/>
  <c r="CA45" i="17"/>
  <c r="BZ45" i="17"/>
  <c r="BY45" i="17"/>
  <c r="BX45" i="17"/>
  <c r="BW45" i="17"/>
  <c r="BV45" i="17"/>
  <c r="BU45" i="17"/>
  <c r="BT45" i="17"/>
  <c r="BS45" i="17"/>
  <c r="BR45" i="17"/>
  <c r="BQ45" i="17"/>
  <c r="BP45" i="17"/>
  <c r="CD44" i="17"/>
  <c r="CC44" i="17"/>
  <c r="CB44" i="17"/>
  <c r="CA44" i="17"/>
  <c r="BZ44" i="17"/>
  <c r="BY44" i="17"/>
  <c r="BX44" i="17"/>
  <c r="BW44" i="17"/>
  <c r="BV44" i="17"/>
  <c r="BU44" i="17"/>
  <c r="BT44" i="17"/>
  <c r="BS44" i="17"/>
  <c r="BR44" i="17"/>
  <c r="BQ44" i="17"/>
  <c r="BP44" i="17"/>
  <c r="CD43" i="17"/>
  <c r="CC43" i="17"/>
  <c r="CB43" i="17"/>
  <c r="CA43" i="17"/>
  <c r="BZ43" i="17"/>
  <c r="BY43" i="17"/>
  <c r="BX43" i="17"/>
  <c r="BW43" i="17"/>
  <c r="BV43" i="17"/>
  <c r="BU43" i="17"/>
  <c r="BT43" i="17"/>
  <c r="BS43" i="17"/>
  <c r="BR43" i="17"/>
  <c r="BQ43" i="17"/>
  <c r="BP43" i="17"/>
  <c r="CD42" i="17"/>
  <c r="CC42" i="17"/>
  <c r="CB42" i="17"/>
  <c r="CA42" i="17"/>
  <c r="BZ42" i="17"/>
  <c r="BY42" i="17"/>
  <c r="BX42" i="17"/>
  <c r="BW42" i="17"/>
  <c r="BV42" i="17"/>
  <c r="BU42" i="17"/>
  <c r="BT42" i="17"/>
  <c r="BS42" i="17"/>
  <c r="BR42" i="17"/>
  <c r="BQ42" i="17"/>
  <c r="BP42" i="17"/>
  <c r="CD41" i="17"/>
  <c r="CC41" i="17"/>
  <c r="CB41" i="17"/>
  <c r="CA41" i="17"/>
  <c r="BZ41" i="17"/>
  <c r="BY41" i="17"/>
  <c r="BX41" i="17"/>
  <c r="BW41" i="17"/>
  <c r="BV41" i="17"/>
  <c r="BU41" i="17"/>
  <c r="BT41" i="17"/>
  <c r="BS41" i="17"/>
  <c r="BR41" i="17"/>
  <c r="BQ41" i="17"/>
  <c r="BP41" i="17"/>
  <c r="CD40" i="17"/>
  <c r="CC40" i="17"/>
  <c r="CB40" i="17"/>
  <c r="CA40" i="17"/>
  <c r="BZ40" i="17"/>
  <c r="BY40" i="17"/>
  <c r="BX40" i="17"/>
  <c r="BW40" i="17"/>
  <c r="BV40" i="17"/>
  <c r="BU40" i="17"/>
  <c r="BT40" i="17"/>
  <c r="BS40" i="17"/>
  <c r="BR40" i="17"/>
  <c r="BQ40" i="17"/>
  <c r="BP40" i="17"/>
  <c r="CD39" i="17"/>
  <c r="CC39" i="17"/>
  <c r="CB39" i="17"/>
  <c r="CA39" i="17"/>
  <c r="BZ39" i="17"/>
  <c r="BY39" i="17"/>
  <c r="BX39" i="17"/>
  <c r="BW39" i="17"/>
  <c r="BV39" i="17"/>
  <c r="BU39" i="17"/>
  <c r="BT39" i="17"/>
  <c r="BS39" i="17"/>
  <c r="BR39" i="17"/>
  <c r="BQ39" i="17"/>
  <c r="BP39" i="17"/>
  <c r="CD38" i="17"/>
  <c r="CC38" i="17"/>
  <c r="CB38" i="17"/>
  <c r="CA38" i="17"/>
  <c r="BZ38" i="17"/>
  <c r="BY38" i="17"/>
  <c r="BX38" i="17"/>
  <c r="BW38" i="17"/>
  <c r="BV38" i="17"/>
  <c r="BU38" i="17"/>
  <c r="BT38" i="17"/>
  <c r="BS38" i="17"/>
  <c r="BR38" i="17"/>
  <c r="BQ38" i="17"/>
  <c r="BP38" i="17"/>
  <c r="CD37" i="17"/>
  <c r="CC37" i="17"/>
  <c r="CB37" i="17"/>
  <c r="CA37" i="17"/>
  <c r="BZ37" i="17"/>
  <c r="BY37" i="17"/>
  <c r="BX37" i="17"/>
  <c r="BW37" i="17"/>
  <c r="BV37" i="17"/>
  <c r="BU37" i="17"/>
  <c r="BT37" i="17"/>
  <c r="BS37" i="17"/>
  <c r="BR37" i="17"/>
  <c r="BQ37" i="17"/>
  <c r="BP37" i="17"/>
  <c r="CD36" i="17"/>
  <c r="CC36" i="17"/>
  <c r="CB36" i="17"/>
  <c r="CA36" i="17"/>
  <c r="BZ36" i="17"/>
  <c r="BY36" i="17"/>
  <c r="BX36" i="17"/>
  <c r="BW36" i="17"/>
  <c r="BV36" i="17"/>
  <c r="BU36" i="17"/>
  <c r="BT36" i="17"/>
  <c r="BS36" i="17"/>
  <c r="BR36" i="17"/>
  <c r="BQ36" i="17"/>
  <c r="BP36" i="17"/>
  <c r="CD35" i="17"/>
  <c r="CC35" i="17"/>
  <c r="CB35" i="17"/>
  <c r="CA35" i="17"/>
  <c r="BZ35" i="17"/>
  <c r="BY35" i="17"/>
  <c r="BX35" i="17"/>
  <c r="BW35" i="17"/>
  <c r="BV35" i="17"/>
  <c r="BU35" i="17"/>
  <c r="BT35" i="17"/>
  <c r="BS35" i="17"/>
  <c r="BR35" i="17"/>
  <c r="BQ35" i="17"/>
  <c r="BP35" i="17"/>
  <c r="CD34" i="17"/>
  <c r="CC34" i="17"/>
  <c r="CB34" i="17"/>
  <c r="CA34" i="17"/>
  <c r="BZ34" i="17"/>
  <c r="BY34" i="17"/>
  <c r="BX34" i="17"/>
  <c r="BW34" i="17"/>
  <c r="BV34" i="17"/>
  <c r="BU34" i="17"/>
  <c r="BT34" i="17"/>
  <c r="BS34" i="17"/>
  <c r="BR34" i="17"/>
  <c r="BQ34" i="17"/>
  <c r="BP34" i="17"/>
  <c r="CD33" i="17"/>
  <c r="CC33" i="17"/>
  <c r="CB33" i="17"/>
  <c r="CA33" i="17"/>
  <c r="BZ33" i="17"/>
  <c r="BY33" i="17"/>
  <c r="BX33" i="17"/>
  <c r="BW33" i="17"/>
  <c r="BV33" i="17"/>
  <c r="BU33" i="17"/>
  <c r="BT33" i="17"/>
  <c r="BS33" i="17"/>
  <c r="BR33" i="17"/>
  <c r="BQ33" i="17"/>
  <c r="BP33" i="17"/>
  <c r="CD32" i="17"/>
  <c r="CC32" i="17"/>
  <c r="CB32" i="17"/>
  <c r="CA32" i="17"/>
  <c r="BZ32" i="17"/>
  <c r="BY32" i="17"/>
  <c r="BX32" i="17"/>
  <c r="BW32" i="17"/>
  <c r="BV32" i="17"/>
  <c r="BU32" i="17"/>
  <c r="BT32" i="17"/>
  <c r="BS32" i="17"/>
  <c r="BR32" i="17"/>
  <c r="BQ32" i="17"/>
  <c r="BP32" i="17"/>
  <c r="CD31" i="17"/>
  <c r="CC31" i="17"/>
  <c r="CB31" i="17"/>
  <c r="CA31" i="17"/>
  <c r="BZ31" i="17"/>
  <c r="BY31" i="17"/>
  <c r="BX31" i="17"/>
  <c r="BW31" i="17"/>
  <c r="BV31" i="17"/>
  <c r="BU31" i="17"/>
  <c r="BT31" i="17"/>
  <c r="BS31" i="17"/>
  <c r="BR31" i="17"/>
  <c r="BQ31" i="17"/>
  <c r="BP31" i="17"/>
  <c r="CD30" i="17"/>
  <c r="CC30" i="17"/>
  <c r="CB30" i="17"/>
  <c r="CA30" i="17"/>
  <c r="BZ30" i="17"/>
  <c r="BY30" i="17"/>
  <c r="BX30" i="17"/>
  <c r="BW30" i="17"/>
  <c r="BV30" i="17"/>
  <c r="BU30" i="17"/>
  <c r="BT30" i="17"/>
  <c r="BS30" i="17"/>
  <c r="BR30" i="17"/>
  <c r="BQ30" i="17"/>
  <c r="BP30" i="17"/>
  <c r="CD29" i="17"/>
  <c r="CC29" i="17"/>
  <c r="CB29" i="17"/>
  <c r="CA29" i="17"/>
  <c r="BZ29" i="17"/>
  <c r="BY29" i="17"/>
  <c r="BX29" i="17"/>
  <c r="BW29" i="17"/>
  <c r="BV29" i="17"/>
  <c r="BU29" i="17"/>
  <c r="BT29" i="17"/>
  <c r="BS29" i="17"/>
  <c r="BR29" i="17"/>
  <c r="BQ29" i="17"/>
  <c r="BP29" i="17"/>
  <c r="CD28" i="17"/>
  <c r="CC28" i="17"/>
  <c r="CB28" i="17"/>
  <c r="CA28" i="17"/>
  <c r="BZ28" i="17"/>
  <c r="BY28" i="17"/>
  <c r="BX28" i="17"/>
  <c r="BW28" i="17"/>
  <c r="BV28" i="17"/>
  <c r="BU28" i="17"/>
  <c r="BT28" i="17"/>
  <c r="BS28" i="17"/>
  <c r="BR28" i="17"/>
  <c r="BQ28" i="17"/>
  <c r="BP28" i="17"/>
  <c r="CB4" i="17"/>
  <c r="CA4" i="17"/>
  <c r="BX4" i="17"/>
  <c r="BT4" i="17"/>
  <c r="BS4" i="17"/>
  <c r="BP4" i="17"/>
  <c r="CC4" i="17"/>
  <c r="BZ4" i="17"/>
  <c r="BY4" i="17"/>
  <c r="BU4" i="17"/>
  <c r="BR4" i="17"/>
  <c r="BQ4" i="17"/>
  <c r="BO69" i="17"/>
  <c r="BO68" i="17"/>
  <c r="BO67" i="17"/>
  <c r="BO66" i="17"/>
  <c r="BO65" i="17"/>
  <c r="BO64" i="17"/>
  <c r="BO63" i="17"/>
  <c r="BO62" i="17"/>
  <c r="BO61" i="17"/>
  <c r="BO60" i="17"/>
  <c r="BO59" i="17"/>
  <c r="BO58" i="17"/>
  <c r="BO57" i="17"/>
  <c r="BO56" i="17"/>
  <c r="BO55" i="17"/>
  <c r="BO54" i="17"/>
  <c r="BO53" i="17"/>
  <c r="BO52" i="17"/>
  <c r="BO51" i="17"/>
  <c r="BO50" i="17"/>
  <c r="BO49" i="17"/>
  <c r="BO48" i="17"/>
  <c r="BO47" i="17"/>
  <c r="BO46" i="17"/>
  <c r="BO45" i="17"/>
  <c r="BO44" i="17"/>
  <c r="BO43" i="17"/>
  <c r="BO42" i="17"/>
  <c r="BO41" i="17"/>
  <c r="BO40" i="17"/>
  <c r="BO39" i="17"/>
  <c r="BO38" i="17"/>
  <c r="BO37" i="17"/>
  <c r="BO36" i="17"/>
  <c r="BO35" i="17"/>
  <c r="BO34" i="17"/>
  <c r="BO33" i="17"/>
  <c r="BO32" i="17"/>
  <c r="BO31" i="17"/>
  <c r="BO30" i="17"/>
  <c r="BO29" i="17"/>
  <c r="BO28" i="17"/>
  <c r="BO4" i="17"/>
  <c r="BN69" i="17"/>
  <c r="BM69" i="17"/>
  <c r="BL69" i="17"/>
  <c r="BK69" i="17"/>
  <c r="BJ69" i="17"/>
  <c r="BI69" i="17"/>
  <c r="BH69" i="17"/>
  <c r="BG69" i="17"/>
  <c r="BF69" i="17"/>
  <c r="BE69" i="17"/>
  <c r="BD69" i="17"/>
  <c r="BC69" i="17"/>
  <c r="BB69" i="17"/>
  <c r="BA69" i="17"/>
  <c r="AZ69" i="17"/>
  <c r="AY69" i="17"/>
  <c r="AX69" i="17"/>
  <c r="AW69" i="17"/>
  <c r="AV69" i="17"/>
  <c r="AU69" i="17"/>
  <c r="AT69" i="17"/>
  <c r="AS69" i="17"/>
  <c r="AR69" i="17"/>
  <c r="AQ69" i="17"/>
  <c r="AP69" i="17"/>
  <c r="AO69" i="17"/>
  <c r="AN69" i="17"/>
  <c r="AM69" i="17"/>
  <c r="AL69" i="17"/>
  <c r="AK69" i="17"/>
  <c r="AJ69" i="17"/>
  <c r="AI69" i="17"/>
  <c r="AH69" i="17"/>
  <c r="AG69" i="17"/>
  <c r="AF69" i="17"/>
  <c r="AE69" i="17"/>
  <c r="AD69" i="17"/>
  <c r="AC69" i="17"/>
  <c r="AB69" i="17"/>
  <c r="AA69" i="17"/>
  <c r="Z69" i="17"/>
  <c r="Y69" i="17"/>
  <c r="X69" i="17"/>
  <c r="W69" i="17"/>
  <c r="V69" i="17"/>
  <c r="U69" i="17"/>
  <c r="T69" i="17"/>
  <c r="S69" i="17"/>
  <c r="R69" i="17"/>
  <c r="Q69" i="17"/>
  <c r="P69" i="17"/>
  <c r="O69" i="17"/>
  <c r="N69" i="17"/>
  <c r="M69" i="17"/>
  <c r="L69" i="17"/>
  <c r="K69" i="17"/>
  <c r="J69" i="17"/>
  <c r="I69" i="17"/>
  <c r="H69" i="17"/>
  <c r="G69" i="17"/>
  <c r="F69" i="17"/>
  <c r="E69" i="17"/>
  <c r="D69" i="17"/>
  <c r="C69" i="17"/>
  <c r="B69" i="17"/>
  <c r="A69" i="17" s="1"/>
  <c r="BN68" i="17"/>
  <c r="BM68" i="17"/>
  <c r="BL68" i="17"/>
  <c r="BK68" i="17"/>
  <c r="BJ68" i="17"/>
  <c r="BI68" i="17"/>
  <c r="BH68" i="17"/>
  <c r="BG68" i="17"/>
  <c r="BF68" i="17"/>
  <c r="BE68" i="17"/>
  <c r="BD68" i="17"/>
  <c r="BC68" i="17"/>
  <c r="BB68" i="17"/>
  <c r="BA68" i="17"/>
  <c r="AZ68" i="17"/>
  <c r="AY68" i="17"/>
  <c r="AX68" i="17"/>
  <c r="AW68" i="17"/>
  <c r="AV68" i="17"/>
  <c r="AU68" i="17"/>
  <c r="AT68" i="17"/>
  <c r="AS68" i="17"/>
  <c r="AR68" i="17"/>
  <c r="AQ68" i="17"/>
  <c r="AP68" i="17"/>
  <c r="AO68" i="17"/>
  <c r="AN68" i="17"/>
  <c r="AM68" i="17"/>
  <c r="AL68" i="17"/>
  <c r="AK68" i="17"/>
  <c r="AJ68" i="17"/>
  <c r="AI68" i="17"/>
  <c r="AH68" i="17"/>
  <c r="AG68" i="17"/>
  <c r="AF68" i="17"/>
  <c r="AE68" i="17"/>
  <c r="AD68" i="17"/>
  <c r="AC68" i="17"/>
  <c r="AB68" i="17"/>
  <c r="AA68" i="17"/>
  <c r="Z68" i="17"/>
  <c r="Y68" i="17"/>
  <c r="X68" i="17"/>
  <c r="W68" i="17"/>
  <c r="V68" i="17"/>
  <c r="U68" i="17"/>
  <c r="T68" i="17"/>
  <c r="S68" i="17"/>
  <c r="R68" i="17"/>
  <c r="Q68" i="17"/>
  <c r="P68" i="17"/>
  <c r="O68" i="17"/>
  <c r="N68" i="17"/>
  <c r="M68" i="17"/>
  <c r="L68" i="17"/>
  <c r="K68" i="17"/>
  <c r="J68" i="17"/>
  <c r="I68" i="17"/>
  <c r="H68" i="17"/>
  <c r="G68" i="17"/>
  <c r="F68" i="17"/>
  <c r="E68" i="17"/>
  <c r="D68" i="17"/>
  <c r="C68" i="17"/>
  <c r="B68" i="17"/>
  <c r="A68" i="17" s="1"/>
  <c r="H69" i="11"/>
  <c r="G69" i="11"/>
  <c r="F69" i="11"/>
  <c r="E69" i="11"/>
  <c r="D69" i="11"/>
  <c r="C69" i="11"/>
  <c r="A69" i="11" s="1"/>
  <c r="H68" i="11"/>
  <c r="G68" i="11"/>
  <c r="F68" i="11"/>
  <c r="E68" i="11"/>
  <c r="D68" i="11"/>
  <c r="C68" i="11"/>
  <c r="A68" i="11" s="1"/>
  <c r="T57" i="58" l="1"/>
  <c r="AC544" i="73"/>
  <c r="AB543" i="73"/>
  <c r="T54" i="60"/>
  <c r="U54" i="60" s="1"/>
  <c r="T53" i="60"/>
  <c r="U53" i="60" s="1"/>
  <c r="T52" i="60"/>
  <c r="U52" i="60" s="1"/>
  <c r="BP70" i="17"/>
  <c r="BT70" i="17"/>
  <c r="BX70" i="17"/>
  <c r="BS70" i="17"/>
  <c r="BW70" i="17"/>
  <c r="CA70" i="17"/>
  <c r="BR70" i="17"/>
  <c r="BV70" i="17"/>
  <c r="BZ70" i="17"/>
  <c r="CD70" i="17"/>
  <c r="CB70" i="17"/>
  <c r="BQ70" i="17"/>
  <c r="BU70" i="17"/>
  <c r="BY70" i="17"/>
  <c r="CC70" i="17"/>
  <c r="BO70" i="17"/>
  <c r="CE69" i="17"/>
  <c r="CE68" i="17"/>
  <c r="AC545" i="73" l="1"/>
  <c r="AB544" i="73"/>
  <c r="AB545" i="73" l="1"/>
  <c r="AC546" i="73"/>
  <c r="H67" i="11"/>
  <c r="G67" i="11"/>
  <c r="F67" i="11"/>
  <c r="E67" i="11"/>
  <c r="D67" i="11"/>
  <c r="C67" i="11"/>
  <c r="H66" i="11"/>
  <c r="G66" i="11"/>
  <c r="F66" i="11"/>
  <c r="E66" i="11"/>
  <c r="D66" i="11"/>
  <c r="C66" i="11"/>
  <c r="A66" i="11" s="1"/>
  <c r="BN67" i="17"/>
  <c r="BM67" i="17"/>
  <c r="BL67" i="17"/>
  <c r="BK67" i="17"/>
  <c r="BJ67" i="17"/>
  <c r="BI67" i="17"/>
  <c r="BH67" i="17"/>
  <c r="BG67" i="17"/>
  <c r="BF67" i="17"/>
  <c r="BE67" i="17"/>
  <c r="BD67" i="17"/>
  <c r="BC67" i="17"/>
  <c r="BB67" i="17"/>
  <c r="BA67" i="17"/>
  <c r="AZ67" i="17"/>
  <c r="AY67" i="17"/>
  <c r="AX67" i="17"/>
  <c r="AW67" i="17"/>
  <c r="AV67" i="17"/>
  <c r="AU67" i="17"/>
  <c r="AT67" i="17"/>
  <c r="AS67" i="17"/>
  <c r="AR67" i="17"/>
  <c r="AQ67" i="17"/>
  <c r="AP67" i="17"/>
  <c r="AO67" i="17"/>
  <c r="AN67" i="17"/>
  <c r="AM67" i="17"/>
  <c r="AL67" i="17"/>
  <c r="AK67" i="17"/>
  <c r="AJ67" i="17"/>
  <c r="AI67" i="17"/>
  <c r="AH67" i="17"/>
  <c r="AG67" i="17"/>
  <c r="AF67" i="17"/>
  <c r="AE67" i="17"/>
  <c r="AD67" i="17"/>
  <c r="AC67" i="17"/>
  <c r="AB67" i="17"/>
  <c r="AA67" i="17"/>
  <c r="Z67" i="17"/>
  <c r="Y67" i="17"/>
  <c r="X67" i="17"/>
  <c r="W67" i="17"/>
  <c r="V67" i="17"/>
  <c r="U67" i="17"/>
  <c r="T67" i="17"/>
  <c r="S67" i="17"/>
  <c r="R67" i="17"/>
  <c r="Q67" i="17"/>
  <c r="P67" i="17"/>
  <c r="O67" i="17"/>
  <c r="N67" i="17"/>
  <c r="M67" i="17"/>
  <c r="L67" i="17"/>
  <c r="K67" i="17"/>
  <c r="J67" i="17"/>
  <c r="I67" i="17"/>
  <c r="H67" i="17"/>
  <c r="G67" i="17"/>
  <c r="F67" i="17"/>
  <c r="E67" i="17"/>
  <c r="D67" i="17"/>
  <c r="C67" i="17"/>
  <c r="B67" i="17"/>
  <c r="A67" i="17" s="1"/>
  <c r="BN66" i="17"/>
  <c r="BM66" i="17"/>
  <c r="BL66" i="17"/>
  <c r="BK66" i="17"/>
  <c r="BJ66" i="17"/>
  <c r="BI66" i="17"/>
  <c r="BH66" i="17"/>
  <c r="BG66" i="17"/>
  <c r="BF66" i="17"/>
  <c r="BE66" i="17"/>
  <c r="BD66" i="17"/>
  <c r="BC66" i="17"/>
  <c r="BB66" i="17"/>
  <c r="BA66" i="17"/>
  <c r="AZ66" i="17"/>
  <c r="AY66" i="17"/>
  <c r="AX66" i="17"/>
  <c r="AW66" i="17"/>
  <c r="AV66" i="17"/>
  <c r="AU66" i="17"/>
  <c r="AT66" i="17"/>
  <c r="AS66" i="17"/>
  <c r="AR66" i="17"/>
  <c r="AQ66" i="17"/>
  <c r="AP66" i="17"/>
  <c r="AO66" i="17"/>
  <c r="AN66" i="17"/>
  <c r="AM66" i="17"/>
  <c r="AL66" i="17"/>
  <c r="AK66" i="17"/>
  <c r="AJ66" i="17"/>
  <c r="AI66" i="17"/>
  <c r="AH66" i="17"/>
  <c r="AG66" i="17"/>
  <c r="AF66" i="17"/>
  <c r="AE66" i="17"/>
  <c r="AD66" i="17"/>
  <c r="AC66" i="17"/>
  <c r="AB66" i="17"/>
  <c r="AA66" i="17"/>
  <c r="Z66" i="17"/>
  <c r="Y66" i="17"/>
  <c r="X66" i="17"/>
  <c r="W66" i="17"/>
  <c r="V66" i="17"/>
  <c r="U66" i="17"/>
  <c r="T66" i="17"/>
  <c r="S66" i="17"/>
  <c r="R66" i="17"/>
  <c r="Q66" i="17"/>
  <c r="P66" i="17"/>
  <c r="O66" i="17"/>
  <c r="N66" i="17"/>
  <c r="M66" i="17"/>
  <c r="L66" i="17"/>
  <c r="K66" i="17"/>
  <c r="J66" i="17"/>
  <c r="I66" i="17"/>
  <c r="H66" i="17"/>
  <c r="G66" i="17"/>
  <c r="F66" i="17"/>
  <c r="E66" i="17"/>
  <c r="D66" i="17"/>
  <c r="C66" i="17"/>
  <c r="B66" i="17"/>
  <c r="A66" i="17" s="1"/>
  <c r="B64" i="17"/>
  <c r="A64" i="17" s="1"/>
  <c r="C64" i="17"/>
  <c r="D64" i="17"/>
  <c r="E64" i="17"/>
  <c r="F64" i="17"/>
  <c r="G64" i="17"/>
  <c r="H64" i="17"/>
  <c r="I64" i="17"/>
  <c r="J64" i="17"/>
  <c r="K64" i="17"/>
  <c r="L64" i="17"/>
  <c r="M64" i="17"/>
  <c r="N64" i="17"/>
  <c r="O64" i="17"/>
  <c r="P64" i="17"/>
  <c r="Q64" i="17"/>
  <c r="R64" i="17"/>
  <c r="S64" i="17"/>
  <c r="T64" i="17"/>
  <c r="U64" i="17"/>
  <c r="V64" i="17"/>
  <c r="W64" i="17"/>
  <c r="X64" i="17"/>
  <c r="Y64" i="17"/>
  <c r="Z64" i="17"/>
  <c r="AA64" i="17"/>
  <c r="AB64" i="17"/>
  <c r="AC64" i="17"/>
  <c r="AD64" i="17"/>
  <c r="AE64" i="17"/>
  <c r="AF64" i="17"/>
  <c r="AG64" i="17"/>
  <c r="AH64" i="17"/>
  <c r="AI64" i="17"/>
  <c r="AJ64" i="17"/>
  <c r="AK64" i="17"/>
  <c r="AL64" i="17"/>
  <c r="AM64" i="17"/>
  <c r="AN64" i="17"/>
  <c r="AO64" i="17"/>
  <c r="AP64" i="17"/>
  <c r="AQ64" i="17"/>
  <c r="AR64" i="17"/>
  <c r="AS64" i="17"/>
  <c r="AT64" i="17"/>
  <c r="AU64" i="17"/>
  <c r="AV64" i="17"/>
  <c r="AW64" i="17"/>
  <c r="AX64" i="17"/>
  <c r="AY64" i="17"/>
  <c r="AZ64" i="17"/>
  <c r="BA64" i="17"/>
  <c r="BB64" i="17"/>
  <c r="BC64" i="17"/>
  <c r="BD64" i="17"/>
  <c r="BE64" i="17"/>
  <c r="BF64" i="17"/>
  <c r="BG64" i="17"/>
  <c r="BH64" i="17"/>
  <c r="BI64" i="17"/>
  <c r="BJ64" i="17"/>
  <c r="BK64" i="17"/>
  <c r="BL64" i="17"/>
  <c r="BM64" i="17"/>
  <c r="BN64" i="17"/>
  <c r="B65" i="17"/>
  <c r="A65" i="17" s="1"/>
  <c r="C65" i="17"/>
  <c r="D65" i="17"/>
  <c r="E65" i="17"/>
  <c r="F65" i="17"/>
  <c r="G65" i="17"/>
  <c r="H65" i="17"/>
  <c r="I65" i="17"/>
  <c r="J65" i="17"/>
  <c r="K65" i="17"/>
  <c r="L65" i="17"/>
  <c r="M65" i="17"/>
  <c r="N65" i="17"/>
  <c r="O65" i="17"/>
  <c r="P65" i="17"/>
  <c r="Q65" i="17"/>
  <c r="R65" i="17"/>
  <c r="S65" i="17"/>
  <c r="T65" i="17"/>
  <c r="U65" i="17"/>
  <c r="V65" i="17"/>
  <c r="W65" i="17"/>
  <c r="X65" i="17"/>
  <c r="Y65" i="17"/>
  <c r="Z65" i="17"/>
  <c r="AA65" i="17"/>
  <c r="AB65" i="17"/>
  <c r="AC65" i="17"/>
  <c r="AD65" i="17"/>
  <c r="AE65" i="17"/>
  <c r="AF65" i="17"/>
  <c r="AG65" i="17"/>
  <c r="AH65" i="17"/>
  <c r="AI65" i="17"/>
  <c r="AJ65" i="17"/>
  <c r="AK65" i="17"/>
  <c r="AL65" i="17"/>
  <c r="AM65" i="17"/>
  <c r="AN65" i="17"/>
  <c r="AO65" i="17"/>
  <c r="AP65" i="17"/>
  <c r="AQ65" i="17"/>
  <c r="AR65" i="17"/>
  <c r="AS65" i="17"/>
  <c r="AT65" i="17"/>
  <c r="AU65" i="17"/>
  <c r="AV65" i="17"/>
  <c r="AW65" i="17"/>
  <c r="AX65" i="17"/>
  <c r="AY65" i="17"/>
  <c r="AZ65" i="17"/>
  <c r="BA65" i="17"/>
  <c r="BB65" i="17"/>
  <c r="BC65" i="17"/>
  <c r="BD65" i="17"/>
  <c r="BE65" i="17"/>
  <c r="BF65" i="17"/>
  <c r="BG65" i="17"/>
  <c r="BH65" i="17"/>
  <c r="BI65" i="17"/>
  <c r="BJ65" i="17"/>
  <c r="BK65" i="17"/>
  <c r="BL65" i="17"/>
  <c r="BM65" i="17"/>
  <c r="BN65" i="17"/>
  <c r="B27" i="17"/>
  <c r="AB546" i="73" l="1"/>
  <c r="AC547" i="73"/>
  <c r="CE67" i="17"/>
  <c r="CE66" i="17"/>
  <c r="CE64" i="17"/>
  <c r="CE65" i="17"/>
  <c r="AC548" i="73" l="1"/>
  <c r="AB547" i="73"/>
  <c r="C55" i="11"/>
  <c r="A55" i="11" s="1"/>
  <c r="R29" i="21"/>
  <c r="Q29" i="21"/>
  <c r="P29" i="21"/>
  <c r="O29" i="21"/>
  <c r="N29" i="21"/>
  <c r="M29" i="21"/>
  <c r="L29" i="21"/>
  <c r="K29" i="21"/>
  <c r="J29" i="21"/>
  <c r="I29" i="21"/>
  <c r="H29" i="21"/>
  <c r="G29" i="21"/>
  <c r="F29" i="21"/>
  <c r="E29" i="21"/>
  <c r="D29" i="21"/>
  <c r="C29" i="21"/>
  <c r="B29" i="21"/>
  <c r="R28" i="21"/>
  <c r="Q28" i="21"/>
  <c r="P28" i="21"/>
  <c r="O28" i="21"/>
  <c r="N28" i="21"/>
  <c r="M28" i="21"/>
  <c r="L28" i="21"/>
  <c r="K28" i="21"/>
  <c r="J28" i="21"/>
  <c r="I28" i="21"/>
  <c r="H28" i="21"/>
  <c r="G28" i="21"/>
  <c r="F28" i="21"/>
  <c r="E28" i="21"/>
  <c r="D28" i="21"/>
  <c r="C28" i="21"/>
  <c r="B28" i="21"/>
  <c r="R27" i="21"/>
  <c r="Q27" i="21"/>
  <c r="P27" i="21"/>
  <c r="O27" i="21"/>
  <c r="N27" i="21"/>
  <c r="M27" i="21"/>
  <c r="L27" i="21"/>
  <c r="K27" i="21"/>
  <c r="J27" i="21"/>
  <c r="I27" i="21"/>
  <c r="H27" i="21"/>
  <c r="G27" i="21"/>
  <c r="F27" i="21"/>
  <c r="E27" i="21"/>
  <c r="D27" i="21"/>
  <c r="C27" i="21"/>
  <c r="B27" i="21"/>
  <c r="R26" i="21"/>
  <c r="Q26" i="21"/>
  <c r="P26" i="21"/>
  <c r="O26" i="21"/>
  <c r="N26" i="21"/>
  <c r="M26" i="21"/>
  <c r="L26" i="21"/>
  <c r="K26" i="21"/>
  <c r="J26" i="21"/>
  <c r="I26" i="21"/>
  <c r="H26" i="21"/>
  <c r="G26" i="21"/>
  <c r="F26" i="21"/>
  <c r="E26" i="21"/>
  <c r="D26" i="21"/>
  <c r="C26" i="21"/>
  <c r="B26" i="21"/>
  <c r="R25" i="21"/>
  <c r="Q25" i="21"/>
  <c r="P25" i="21"/>
  <c r="O25" i="21"/>
  <c r="N25" i="21"/>
  <c r="M25" i="21"/>
  <c r="L25" i="21"/>
  <c r="K25" i="21"/>
  <c r="J25" i="21"/>
  <c r="I25" i="21"/>
  <c r="H25" i="21"/>
  <c r="G25" i="21"/>
  <c r="F25" i="21"/>
  <c r="E25" i="21"/>
  <c r="D25" i="21"/>
  <c r="C25" i="21"/>
  <c r="R24" i="21"/>
  <c r="Q24" i="21"/>
  <c r="P24" i="21"/>
  <c r="O24" i="21"/>
  <c r="N24" i="21"/>
  <c r="M24" i="21"/>
  <c r="L24" i="21"/>
  <c r="K24" i="21"/>
  <c r="J24" i="21"/>
  <c r="I24" i="21"/>
  <c r="H24" i="21"/>
  <c r="G24" i="21"/>
  <c r="F24" i="21"/>
  <c r="E24" i="21"/>
  <c r="D24" i="21"/>
  <c r="C24" i="21"/>
  <c r="B24" i="21"/>
  <c r="R23" i="21"/>
  <c r="Q23" i="21"/>
  <c r="P23" i="21"/>
  <c r="O23" i="21"/>
  <c r="N23" i="21"/>
  <c r="M23" i="21"/>
  <c r="L23" i="21"/>
  <c r="K23" i="21"/>
  <c r="J23" i="21"/>
  <c r="I23" i="21"/>
  <c r="H23" i="21"/>
  <c r="G23" i="21"/>
  <c r="F23" i="21"/>
  <c r="E23" i="21"/>
  <c r="D23" i="21"/>
  <c r="C23" i="21"/>
  <c r="B23" i="21"/>
  <c r="R22" i="21"/>
  <c r="Q22" i="21"/>
  <c r="P22" i="21"/>
  <c r="O22" i="21"/>
  <c r="N22" i="21"/>
  <c r="M22" i="21"/>
  <c r="L22" i="21"/>
  <c r="K22" i="21"/>
  <c r="J22" i="21"/>
  <c r="I22" i="21"/>
  <c r="H22" i="21"/>
  <c r="G22" i="21"/>
  <c r="F22" i="21"/>
  <c r="E22" i="21"/>
  <c r="D22" i="21"/>
  <c r="C22" i="21"/>
  <c r="B22" i="21"/>
  <c r="R21" i="21"/>
  <c r="Q21" i="21"/>
  <c r="P21" i="21"/>
  <c r="O21" i="21"/>
  <c r="N21" i="21"/>
  <c r="M21" i="21"/>
  <c r="L21" i="21"/>
  <c r="K21" i="21"/>
  <c r="J21" i="21"/>
  <c r="I21" i="21"/>
  <c r="H21" i="21"/>
  <c r="G21" i="21"/>
  <c r="F21" i="21"/>
  <c r="E21" i="21"/>
  <c r="D21" i="21"/>
  <c r="C21" i="21"/>
  <c r="B21" i="21"/>
  <c r="D5" i="21"/>
  <c r="E5" i="21"/>
  <c r="F5" i="21"/>
  <c r="G5" i="21"/>
  <c r="H5" i="21"/>
  <c r="I5" i="21"/>
  <c r="J5" i="21"/>
  <c r="K5" i="21"/>
  <c r="L5" i="21"/>
  <c r="M5" i="21"/>
  <c r="N5" i="21"/>
  <c r="O5" i="21"/>
  <c r="P5" i="21"/>
  <c r="Q5" i="21"/>
  <c r="R5" i="21"/>
  <c r="D6" i="21"/>
  <c r="E6" i="21"/>
  <c r="F6" i="21"/>
  <c r="G6" i="21"/>
  <c r="H6" i="21"/>
  <c r="I6" i="21"/>
  <c r="J6" i="21"/>
  <c r="K6" i="21"/>
  <c r="L6" i="21"/>
  <c r="M6" i="21"/>
  <c r="N6" i="21"/>
  <c r="O6" i="21"/>
  <c r="P6" i="21"/>
  <c r="Q6" i="21"/>
  <c r="R6" i="21"/>
  <c r="D7" i="21"/>
  <c r="E7" i="21"/>
  <c r="F7" i="21"/>
  <c r="G7" i="21"/>
  <c r="H7" i="21"/>
  <c r="I7" i="21"/>
  <c r="J7" i="21"/>
  <c r="K7" i="21"/>
  <c r="L7" i="21"/>
  <c r="M7" i="21"/>
  <c r="N7" i="21"/>
  <c r="O7" i="21"/>
  <c r="P7" i="21"/>
  <c r="Q7" i="21"/>
  <c r="R7" i="21"/>
  <c r="D8" i="21"/>
  <c r="E8" i="21"/>
  <c r="F8" i="21"/>
  <c r="G8" i="21"/>
  <c r="H8" i="21"/>
  <c r="I8" i="21"/>
  <c r="J8" i="21"/>
  <c r="K8" i="21"/>
  <c r="L8" i="21"/>
  <c r="M8" i="21"/>
  <c r="N8" i="21"/>
  <c r="O8" i="21"/>
  <c r="P8" i="21"/>
  <c r="Q8" i="21"/>
  <c r="R8" i="21"/>
  <c r="D9" i="21"/>
  <c r="E9" i="21"/>
  <c r="F9" i="21"/>
  <c r="G9" i="21"/>
  <c r="H9" i="21"/>
  <c r="I9" i="21"/>
  <c r="J9" i="21"/>
  <c r="K9" i="21"/>
  <c r="L9" i="21"/>
  <c r="M9" i="21"/>
  <c r="N9" i="21"/>
  <c r="O9" i="21"/>
  <c r="P9" i="21"/>
  <c r="Q9" i="21"/>
  <c r="R9" i="21"/>
  <c r="D10" i="21"/>
  <c r="E10" i="21"/>
  <c r="F10" i="21"/>
  <c r="G10" i="21"/>
  <c r="H10" i="21"/>
  <c r="I10" i="21"/>
  <c r="J10" i="21"/>
  <c r="K10" i="21"/>
  <c r="L10" i="21"/>
  <c r="M10" i="21"/>
  <c r="N10" i="21"/>
  <c r="O10" i="21"/>
  <c r="P10" i="21"/>
  <c r="Q10" i="21"/>
  <c r="R10" i="21"/>
  <c r="D11" i="21"/>
  <c r="E11" i="21"/>
  <c r="F11" i="21"/>
  <c r="G11" i="21"/>
  <c r="H11" i="21"/>
  <c r="I11" i="21"/>
  <c r="J11" i="21"/>
  <c r="K11" i="21"/>
  <c r="L11" i="21"/>
  <c r="M11" i="21"/>
  <c r="N11" i="21"/>
  <c r="O11" i="21"/>
  <c r="P11" i="21"/>
  <c r="Q11" i="21"/>
  <c r="R11" i="21"/>
  <c r="D12" i="21"/>
  <c r="E12" i="21"/>
  <c r="F12" i="21"/>
  <c r="G12" i="21"/>
  <c r="H12" i="21"/>
  <c r="I12" i="21"/>
  <c r="J12" i="21"/>
  <c r="K12" i="21"/>
  <c r="L12" i="21"/>
  <c r="M12" i="21"/>
  <c r="N12" i="21"/>
  <c r="O12" i="21"/>
  <c r="P12" i="21"/>
  <c r="Q12" i="21"/>
  <c r="R12" i="21"/>
  <c r="D13" i="21"/>
  <c r="E13" i="21"/>
  <c r="F13" i="21"/>
  <c r="G13" i="21"/>
  <c r="H13" i="21"/>
  <c r="I13" i="21"/>
  <c r="J13" i="21"/>
  <c r="K13" i="21"/>
  <c r="L13" i="21"/>
  <c r="M13" i="21"/>
  <c r="N13" i="21"/>
  <c r="O13" i="21"/>
  <c r="P13" i="21"/>
  <c r="Q13" i="21"/>
  <c r="R13" i="21"/>
  <c r="D14" i="21"/>
  <c r="E14" i="21"/>
  <c r="F14" i="21"/>
  <c r="G14" i="21"/>
  <c r="H14" i="21"/>
  <c r="I14" i="21"/>
  <c r="J14" i="21"/>
  <c r="K14" i="21"/>
  <c r="L14" i="21"/>
  <c r="M14" i="21"/>
  <c r="N14" i="21"/>
  <c r="O14" i="21"/>
  <c r="P14" i="21"/>
  <c r="Q14" i="21"/>
  <c r="R14" i="21"/>
  <c r="D15" i="21"/>
  <c r="E15" i="21"/>
  <c r="F15" i="21"/>
  <c r="G15" i="21"/>
  <c r="H15" i="21"/>
  <c r="I15" i="21"/>
  <c r="J15" i="21"/>
  <c r="K15" i="21"/>
  <c r="L15" i="21"/>
  <c r="M15" i="21"/>
  <c r="N15" i="21"/>
  <c r="O15" i="21"/>
  <c r="P15" i="21"/>
  <c r="Q15" i="21"/>
  <c r="R15" i="21"/>
  <c r="D16" i="21"/>
  <c r="E16" i="21"/>
  <c r="F16" i="21"/>
  <c r="G16" i="21"/>
  <c r="H16" i="21"/>
  <c r="I16" i="21"/>
  <c r="J16" i="21"/>
  <c r="K16" i="21"/>
  <c r="L16" i="21"/>
  <c r="M16" i="21"/>
  <c r="N16" i="21"/>
  <c r="O16" i="21"/>
  <c r="P16" i="21"/>
  <c r="Q16" i="21"/>
  <c r="R16" i="21"/>
  <c r="D17" i="21"/>
  <c r="E17" i="21"/>
  <c r="F17" i="21"/>
  <c r="G17" i="21"/>
  <c r="H17" i="21"/>
  <c r="I17" i="21"/>
  <c r="J17" i="21"/>
  <c r="K17" i="21"/>
  <c r="L17" i="21"/>
  <c r="M17" i="21"/>
  <c r="N17" i="21"/>
  <c r="O17" i="21"/>
  <c r="P17" i="21"/>
  <c r="Q17" i="21"/>
  <c r="R17" i="21"/>
  <c r="D18" i="21"/>
  <c r="E18" i="21"/>
  <c r="F18" i="21"/>
  <c r="G18" i="21"/>
  <c r="H18" i="21"/>
  <c r="I18" i="21"/>
  <c r="J18" i="21"/>
  <c r="K18" i="21"/>
  <c r="L18" i="21"/>
  <c r="M18" i="21"/>
  <c r="N18" i="21"/>
  <c r="O18" i="21"/>
  <c r="P18" i="21"/>
  <c r="Q18" i="21"/>
  <c r="R18" i="21"/>
  <c r="D19" i="21"/>
  <c r="E19" i="21"/>
  <c r="F19" i="21"/>
  <c r="G19" i="21"/>
  <c r="H19" i="21"/>
  <c r="I19" i="21"/>
  <c r="J19" i="21"/>
  <c r="K19" i="21"/>
  <c r="L19" i="21"/>
  <c r="M19" i="21"/>
  <c r="N19" i="21"/>
  <c r="O19" i="21"/>
  <c r="P19" i="21"/>
  <c r="Q19" i="21"/>
  <c r="R19" i="21"/>
  <c r="D20" i="21"/>
  <c r="E20" i="21"/>
  <c r="F20" i="21"/>
  <c r="G20" i="21"/>
  <c r="H20" i="21"/>
  <c r="I20" i="21"/>
  <c r="J20" i="21"/>
  <c r="K20" i="21"/>
  <c r="L20" i="21"/>
  <c r="M20" i="21"/>
  <c r="N20" i="21"/>
  <c r="O20" i="21"/>
  <c r="P20" i="21"/>
  <c r="Q20" i="21"/>
  <c r="R20" i="21"/>
  <c r="C6" i="21"/>
  <c r="C7" i="21"/>
  <c r="C8" i="21"/>
  <c r="C9" i="21"/>
  <c r="C10" i="21"/>
  <c r="C11" i="21"/>
  <c r="C12" i="21"/>
  <c r="C13" i="21"/>
  <c r="C14" i="21"/>
  <c r="C15" i="21"/>
  <c r="C16" i="21"/>
  <c r="C17" i="21"/>
  <c r="C18" i="21"/>
  <c r="C19" i="21"/>
  <c r="C20" i="21"/>
  <c r="B6" i="21"/>
  <c r="B7" i="21"/>
  <c r="B8" i="21"/>
  <c r="B9" i="21"/>
  <c r="B10" i="21"/>
  <c r="B11" i="21"/>
  <c r="B12" i="21"/>
  <c r="B13" i="21"/>
  <c r="B14" i="21"/>
  <c r="B15" i="21"/>
  <c r="B16" i="21"/>
  <c r="B17" i="21"/>
  <c r="B18" i="21"/>
  <c r="B19" i="21"/>
  <c r="B20" i="21"/>
  <c r="R4" i="21"/>
  <c r="D4" i="21"/>
  <c r="E4" i="21"/>
  <c r="F4" i="21"/>
  <c r="G4" i="21"/>
  <c r="H4" i="21"/>
  <c r="I4" i="21"/>
  <c r="J4" i="21"/>
  <c r="K4" i="21"/>
  <c r="L4" i="21"/>
  <c r="M4" i="21"/>
  <c r="N4" i="21"/>
  <c r="O4" i="21"/>
  <c r="P4" i="21"/>
  <c r="Q4" i="21"/>
  <c r="C4" i="21"/>
  <c r="B5" i="21"/>
  <c r="K34" i="75" l="1"/>
  <c r="K30" i="75"/>
  <c r="K26" i="75"/>
  <c r="K22" i="75"/>
  <c r="K33" i="75"/>
  <c r="K29" i="75"/>
  <c r="K25" i="75"/>
  <c r="K21" i="75"/>
  <c r="K36" i="75"/>
  <c r="K32" i="75"/>
  <c r="K28" i="75"/>
  <c r="K24" i="75"/>
  <c r="K31" i="75"/>
  <c r="K27" i="75"/>
  <c r="K23" i="75"/>
  <c r="K35" i="75"/>
  <c r="I33" i="75"/>
  <c r="I29" i="75"/>
  <c r="I25" i="75"/>
  <c r="I21" i="75"/>
  <c r="G34" i="75"/>
  <c r="G30" i="75"/>
  <c r="G26" i="75"/>
  <c r="G22" i="75"/>
  <c r="E35" i="75"/>
  <c r="E31" i="75"/>
  <c r="E27" i="75"/>
  <c r="E23" i="75"/>
  <c r="C36" i="75"/>
  <c r="C32" i="75"/>
  <c r="C28" i="75"/>
  <c r="C24" i="75"/>
  <c r="I35" i="75"/>
  <c r="I27" i="75"/>
  <c r="G36" i="75"/>
  <c r="G24" i="75"/>
  <c r="E29" i="75"/>
  <c r="E25" i="75"/>
  <c r="C30" i="75"/>
  <c r="I36" i="75"/>
  <c r="I32" i="75"/>
  <c r="I28" i="75"/>
  <c r="I24" i="75"/>
  <c r="G33" i="75"/>
  <c r="G29" i="75"/>
  <c r="G25" i="75"/>
  <c r="G21" i="75"/>
  <c r="E34" i="75"/>
  <c r="E30" i="75"/>
  <c r="E26" i="75"/>
  <c r="E22" i="75"/>
  <c r="C35" i="75"/>
  <c r="C31" i="75"/>
  <c r="C27" i="75"/>
  <c r="C23" i="75"/>
  <c r="I31" i="75"/>
  <c r="I23" i="75"/>
  <c r="G32" i="75"/>
  <c r="E21" i="75"/>
  <c r="C22" i="75"/>
  <c r="I34" i="75"/>
  <c r="I30" i="75"/>
  <c r="I26" i="75"/>
  <c r="I22" i="75"/>
  <c r="G35" i="75"/>
  <c r="G31" i="75"/>
  <c r="G27" i="75"/>
  <c r="G23" i="75"/>
  <c r="E36" i="75"/>
  <c r="E32" i="75"/>
  <c r="E28" i="75"/>
  <c r="E24" i="75"/>
  <c r="C33" i="75"/>
  <c r="C29" i="75"/>
  <c r="C25" i="75"/>
  <c r="G28" i="75"/>
  <c r="E33" i="75"/>
  <c r="C34" i="75"/>
  <c r="C26" i="75"/>
  <c r="AC549" i="73"/>
  <c r="AB548" i="73"/>
  <c r="CK6" i="49"/>
  <c r="CK10" i="49"/>
  <c r="CK14" i="49"/>
  <c r="CK18" i="49"/>
  <c r="CJ6" i="49"/>
  <c r="CJ10" i="49"/>
  <c r="CJ14" i="49"/>
  <c r="CJ18" i="49"/>
  <c r="CI6" i="49"/>
  <c r="CI10" i="49"/>
  <c r="CI14" i="49"/>
  <c r="CI18" i="49"/>
  <c r="CH6" i="49"/>
  <c r="CH10" i="49"/>
  <c r="CH14" i="49"/>
  <c r="CH18" i="49"/>
  <c r="CK7" i="49"/>
  <c r="CK11" i="49"/>
  <c r="CK15" i="49"/>
  <c r="CK19" i="49"/>
  <c r="CJ7" i="49"/>
  <c r="CJ11" i="49"/>
  <c r="CJ15" i="49"/>
  <c r="CJ19" i="49"/>
  <c r="CI7" i="49"/>
  <c r="CI11" i="49"/>
  <c r="CI15" i="49"/>
  <c r="CI19" i="49"/>
  <c r="CH7" i="49"/>
  <c r="CH11" i="49"/>
  <c r="CH15" i="49"/>
  <c r="CH19" i="49"/>
  <c r="CK8" i="49"/>
  <c r="CK12" i="49"/>
  <c r="CK16" i="49"/>
  <c r="CK20" i="49"/>
  <c r="CJ8" i="49"/>
  <c r="CJ12" i="49"/>
  <c r="CJ16" i="49"/>
  <c r="CJ20" i="49"/>
  <c r="CI8" i="49"/>
  <c r="CI12" i="49"/>
  <c r="CI16" i="49"/>
  <c r="CI20" i="49"/>
  <c r="CH8" i="49"/>
  <c r="CH12" i="49"/>
  <c r="CH16" i="49"/>
  <c r="CH20" i="49"/>
  <c r="CK9" i="49"/>
  <c r="CK13" i="49"/>
  <c r="CK17" i="49"/>
  <c r="CK5" i="49"/>
  <c r="CJ9" i="49"/>
  <c r="CJ13" i="49"/>
  <c r="CJ17" i="49"/>
  <c r="CJ5" i="49"/>
  <c r="CI9" i="49"/>
  <c r="CI13" i="49"/>
  <c r="CI17" i="49"/>
  <c r="CI5" i="49"/>
  <c r="CH9" i="49"/>
  <c r="CH13" i="49"/>
  <c r="CH17" i="49"/>
  <c r="CH5" i="49"/>
  <c r="CK6" i="17"/>
  <c r="CK10" i="17"/>
  <c r="CK14" i="17"/>
  <c r="CK18" i="17"/>
  <c r="CJ6" i="17"/>
  <c r="CJ10" i="17"/>
  <c r="CJ14" i="17"/>
  <c r="CJ18" i="17"/>
  <c r="CI6" i="17"/>
  <c r="CI10" i="17"/>
  <c r="CI14" i="17"/>
  <c r="CI18" i="17"/>
  <c r="CH6" i="17"/>
  <c r="CH10" i="17"/>
  <c r="CH14" i="17"/>
  <c r="CH18" i="17"/>
  <c r="CK7" i="17"/>
  <c r="CK11" i="17"/>
  <c r="CK15" i="17"/>
  <c r="CK19" i="17"/>
  <c r="CJ7" i="17"/>
  <c r="CJ11" i="17"/>
  <c r="CJ15" i="17"/>
  <c r="CJ19" i="17"/>
  <c r="CI7" i="17"/>
  <c r="CI11" i="17"/>
  <c r="CI15" i="17"/>
  <c r="CI19" i="17"/>
  <c r="CH7" i="17"/>
  <c r="CH11" i="17"/>
  <c r="CH15" i="17"/>
  <c r="CH19" i="17"/>
  <c r="CK8" i="17"/>
  <c r="CK12" i="17"/>
  <c r="CK16" i="17"/>
  <c r="CK20" i="17"/>
  <c r="CJ8" i="17"/>
  <c r="CJ12" i="17"/>
  <c r="CJ16" i="17"/>
  <c r="CJ20" i="17"/>
  <c r="CI8" i="17"/>
  <c r="CI12" i="17"/>
  <c r="CI16" i="17"/>
  <c r="CI20" i="17"/>
  <c r="CH8" i="17"/>
  <c r="CH12" i="17"/>
  <c r="CH16" i="17"/>
  <c r="CH20" i="17"/>
  <c r="CK9" i="17"/>
  <c r="CK13" i="17"/>
  <c r="CK17" i="17"/>
  <c r="CK5" i="17"/>
  <c r="CJ9" i="17"/>
  <c r="CJ13" i="17"/>
  <c r="CJ17" i="17"/>
  <c r="CJ5" i="17"/>
  <c r="CI9" i="17"/>
  <c r="CI13" i="17"/>
  <c r="CI17" i="17"/>
  <c r="CI5" i="17"/>
  <c r="CH9" i="17"/>
  <c r="CH13" i="17"/>
  <c r="CH17" i="17"/>
  <c r="CH5" i="17"/>
  <c r="S18" i="21"/>
  <c r="S10" i="21"/>
  <c r="S20" i="21"/>
  <c r="S12" i="21"/>
  <c r="S8" i="21"/>
  <c r="I37" i="75" s="1"/>
  <c r="S27" i="21"/>
  <c r="S28" i="21"/>
  <c r="S14" i="21"/>
  <c r="S6" i="21"/>
  <c r="E37" i="75" s="1"/>
  <c r="S16" i="21"/>
  <c r="S23" i="21"/>
  <c r="S24" i="21"/>
  <c r="S17" i="21"/>
  <c r="S9" i="21"/>
  <c r="S15" i="21"/>
  <c r="S11" i="21"/>
  <c r="S22" i="21"/>
  <c r="S26" i="21"/>
  <c r="S13" i="21"/>
  <c r="S19" i="21"/>
  <c r="S7" i="21"/>
  <c r="G37" i="75" s="1"/>
  <c r="S21" i="21"/>
  <c r="S25" i="21"/>
  <c r="S29" i="21"/>
  <c r="S51" i="58"/>
  <c r="R51" i="58"/>
  <c r="Q51" i="58"/>
  <c r="P51" i="58"/>
  <c r="O51" i="58"/>
  <c r="N51" i="58"/>
  <c r="M51" i="58"/>
  <c r="L51" i="58"/>
  <c r="K51" i="58"/>
  <c r="J51" i="58"/>
  <c r="I51" i="58"/>
  <c r="H51" i="58"/>
  <c r="G51" i="58"/>
  <c r="F51" i="58"/>
  <c r="E51" i="58"/>
  <c r="D51" i="58"/>
  <c r="S49" i="58"/>
  <c r="R49" i="58"/>
  <c r="Q49" i="58"/>
  <c r="P49" i="58"/>
  <c r="O49" i="58"/>
  <c r="N49" i="58"/>
  <c r="M49" i="58"/>
  <c r="L49" i="58"/>
  <c r="K49" i="58"/>
  <c r="J49" i="58"/>
  <c r="I49" i="58"/>
  <c r="H49" i="58"/>
  <c r="G49" i="58"/>
  <c r="F49" i="58"/>
  <c r="E49" i="58"/>
  <c r="D49" i="58"/>
  <c r="S48" i="58"/>
  <c r="R48" i="58"/>
  <c r="Q48" i="58"/>
  <c r="P48" i="58"/>
  <c r="O48" i="58"/>
  <c r="N48" i="58"/>
  <c r="M48" i="58"/>
  <c r="L48" i="58"/>
  <c r="K48" i="58"/>
  <c r="J48" i="58"/>
  <c r="I48" i="58"/>
  <c r="H48" i="58"/>
  <c r="G48" i="58"/>
  <c r="F48" i="58"/>
  <c r="E48" i="58"/>
  <c r="D48" i="58"/>
  <c r="S47" i="58"/>
  <c r="R47" i="58"/>
  <c r="Q47" i="58"/>
  <c r="P47" i="58"/>
  <c r="O47" i="58"/>
  <c r="N47" i="58"/>
  <c r="M47" i="58"/>
  <c r="L47" i="58"/>
  <c r="K47" i="58"/>
  <c r="J47" i="58"/>
  <c r="I47" i="58"/>
  <c r="H47" i="58"/>
  <c r="G47" i="58"/>
  <c r="F47" i="58"/>
  <c r="E47" i="58"/>
  <c r="D47" i="58"/>
  <c r="S46" i="58"/>
  <c r="R46" i="58"/>
  <c r="Q46" i="58"/>
  <c r="P46" i="58"/>
  <c r="O46" i="58"/>
  <c r="N46" i="58"/>
  <c r="M46" i="58"/>
  <c r="L46" i="58"/>
  <c r="K46" i="58"/>
  <c r="J46" i="58"/>
  <c r="I46" i="58"/>
  <c r="H46" i="58"/>
  <c r="G46" i="58"/>
  <c r="F46" i="58"/>
  <c r="E46" i="58"/>
  <c r="D46" i="58"/>
  <c r="S45" i="58"/>
  <c r="R45" i="58"/>
  <c r="Q45" i="58"/>
  <c r="P45" i="58"/>
  <c r="O45" i="58"/>
  <c r="N45" i="58"/>
  <c r="M45" i="58"/>
  <c r="L45" i="58"/>
  <c r="K45" i="58"/>
  <c r="J45" i="58"/>
  <c r="I45" i="58"/>
  <c r="H45" i="58"/>
  <c r="G45" i="58"/>
  <c r="F45" i="58"/>
  <c r="E45" i="58"/>
  <c r="D45" i="58"/>
  <c r="S44" i="58"/>
  <c r="R44" i="58"/>
  <c r="Q44" i="58"/>
  <c r="P44" i="58"/>
  <c r="O44" i="58"/>
  <c r="N44" i="58"/>
  <c r="M44" i="58"/>
  <c r="L44" i="58"/>
  <c r="K44" i="58"/>
  <c r="J44" i="58"/>
  <c r="I44" i="58"/>
  <c r="H44" i="58"/>
  <c r="G44" i="58"/>
  <c r="F44" i="58"/>
  <c r="E44" i="58"/>
  <c r="D44" i="58"/>
  <c r="S43" i="58"/>
  <c r="R43" i="58"/>
  <c r="Q43" i="58"/>
  <c r="P43" i="58"/>
  <c r="O43" i="58"/>
  <c r="N43" i="58"/>
  <c r="M43" i="58"/>
  <c r="L43" i="58"/>
  <c r="K43" i="58"/>
  <c r="J43" i="58"/>
  <c r="I43" i="58"/>
  <c r="H43" i="58"/>
  <c r="G43" i="58"/>
  <c r="F43" i="58"/>
  <c r="E43" i="58"/>
  <c r="D43" i="58"/>
  <c r="S42" i="58"/>
  <c r="R42" i="58"/>
  <c r="Q42" i="58"/>
  <c r="P42" i="58"/>
  <c r="O42" i="58"/>
  <c r="N42" i="58"/>
  <c r="M42" i="58"/>
  <c r="L42" i="58"/>
  <c r="K42" i="58"/>
  <c r="J42" i="58"/>
  <c r="I42" i="58"/>
  <c r="H42" i="58"/>
  <c r="G42" i="58"/>
  <c r="F42" i="58"/>
  <c r="E42" i="58"/>
  <c r="D42" i="58"/>
  <c r="S41" i="58"/>
  <c r="R41" i="58"/>
  <c r="Q41" i="58"/>
  <c r="P41" i="58"/>
  <c r="O41" i="58"/>
  <c r="N41" i="58"/>
  <c r="M41" i="58"/>
  <c r="L41" i="58"/>
  <c r="K41" i="58"/>
  <c r="J41" i="58"/>
  <c r="I41" i="58"/>
  <c r="H41" i="58"/>
  <c r="G41" i="58"/>
  <c r="F41" i="58"/>
  <c r="E41" i="58"/>
  <c r="D41" i="58"/>
  <c r="S40" i="58"/>
  <c r="R40" i="58"/>
  <c r="Q40" i="58"/>
  <c r="P40" i="58"/>
  <c r="O40" i="58"/>
  <c r="N40" i="58"/>
  <c r="M40" i="58"/>
  <c r="L40" i="58"/>
  <c r="K40" i="58"/>
  <c r="J40" i="58"/>
  <c r="I40" i="58"/>
  <c r="H40" i="58"/>
  <c r="G40" i="58"/>
  <c r="F40" i="58"/>
  <c r="E40" i="58"/>
  <c r="D40" i="58"/>
  <c r="S39" i="58"/>
  <c r="R39" i="58"/>
  <c r="Q39" i="58"/>
  <c r="P39" i="58"/>
  <c r="O39" i="58"/>
  <c r="N39" i="58"/>
  <c r="M39" i="58"/>
  <c r="L39" i="58"/>
  <c r="K39" i="58"/>
  <c r="J39" i="58"/>
  <c r="I39" i="58"/>
  <c r="H39" i="58"/>
  <c r="G39" i="58"/>
  <c r="F39" i="58"/>
  <c r="E39" i="58"/>
  <c r="D39" i="58"/>
  <c r="S38" i="58"/>
  <c r="R38" i="58"/>
  <c r="Q38" i="58"/>
  <c r="P38" i="58"/>
  <c r="O38" i="58"/>
  <c r="N38" i="58"/>
  <c r="M38" i="58"/>
  <c r="L38" i="58"/>
  <c r="K38" i="58"/>
  <c r="J38" i="58"/>
  <c r="I38" i="58"/>
  <c r="H38" i="58"/>
  <c r="G38" i="58"/>
  <c r="F38" i="58"/>
  <c r="E38" i="58"/>
  <c r="D38" i="58"/>
  <c r="S37" i="58"/>
  <c r="R37" i="58"/>
  <c r="Q37" i="58"/>
  <c r="P37" i="58"/>
  <c r="O37" i="58"/>
  <c r="N37" i="58"/>
  <c r="M37" i="58"/>
  <c r="L37" i="58"/>
  <c r="K37" i="58"/>
  <c r="J37" i="58"/>
  <c r="I37" i="58"/>
  <c r="H37" i="58"/>
  <c r="G37" i="58"/>
  <c r="F37" i="58"/>
  <c r="E37" i="58"/>
  <c r="D37" i="58"/>
  <c r="S36" i="58"/>
  <c r="R36" i="58"/>
  <c r="Q36" i="58"/>
  <c r="P36" i="58"/>
  <c r="O36" i="58"/>
  <c r="N36" i="58"/>
  <c r="M36" i="58"/>
  <c r="L36" i="58"/>
  <c r="K36" i="58"/>
  <c r="J36" i="58"/>
  <c r="I36" i="58"/>
  <c r="H36" i="58"/>
  <c r="G36" i="58"/>
  <c r="F36" i="58"/>
  <c r="E36" i="58"/>
  <c r="D36" i="58"/>
  <c r="S35" i="58"/>
  <c r="R35" i="58"/>
  <c r="Q35" i="58"/>
  <c r="Q54" i="58" s="1"/>
  <c r="P35" i="58"/>
  <c r="O35" i="58"/>
  <c r="N35" i="58"/>
  <c r="M35" i="58"/>
  <c r="M54" i="58" s="1"/>
  <c r="L35" i="58"/>
  <c r="K35" i="58"/>
  <c r="J35" i="58"/>
  <c r="I35" i="58"/>
  <c r="I54" i="58" s="1"/>
  <c r="H35" i="58"/>
  <c r="G35" i="58"/>
  <c r="F35" i="58"/>
  <c r="E35" i="58"/>
  <c r="E54" i="58" s="1"/>
  <c r="D35" i="58"/>
  <c r="S34" i="58"/>
  <c r="R34" i="58"/>
  <c r="Q34" i="58"/>
  <c r="P34" i="58"/>
  <c r="O34" i="58"/>
  <c r="N34" i="58"/>
  <c r="M34" i="58"/>
  <c r="L34" i="58"/>
  <c r="K34" i="58"/>
  <c r="J34" i="58"/>
  <c r="I34" i="58"/>
  <c r="H34" i="58"/>
  <c r="G34" i="58"/>
  <c r="F34" i="58"/>
  <c r="E34" i="58"/>
  <c r="D34" i="58"/>
  <c r="S33" i="58"/>
  <c r="R33" i="58"/>
  <c r="Q33" i="58"/>
  <c r="P33" i="58"/>
  <c r="O33" i="58"/>
  <c r="N33" i="58"/>
  <c r="M33" i="58"/>
  <c r="L33" i="58"/>
  <c r="K33" i="58"/>
  <c r="J33" i="58"/>
  <c r="I33" i="58"/>
  <c r="H33" i="58"/>
  <c r="G33" i="58"/>
  <c r="F33" i="58"/>
  <c r="E33" i="58"/>
  <c r="D33" i="58"/>
  <c r="S32" i="58"/>
  <c r="R32" i="58"/>
  <c r="Q32" i="58"/>
  <c r="P32" i="58"/>
  <c r="O32" i="58"/>
  <c r="N32" i="58"/>
  <c r="M32" i="58"/>
  <c r="L32" i="58"/>
  <c r="K32" i="58"/>
  <c r="J32" i="58"/>
  <c r="I32" i="58"/>
  <c r="H32" i="58"/>
  <c r="G32" i="58"/>
  <c r="F32" i="58"/>
  <c r="E32" i="58"/>
  <c r="D32" i="58"/>
  <c r="S31" i="58"/>
  <c r="R31" i="58"/>
  <c r="Q31" i="58"/>
  <c r="P31" i="58"/>
  <c r="O31" i="58"/>
  <c r="N31" i="58"/>
  <c r="M31" i="58"/>
  <c r="L31" i="58"/>
  <c r="K31" i="58"/>
  <c r="J31" i="58"/>
  <c r="I31" i="58"/>
  <c r="H31" i="58"/>
  <c r="G31" i="58"/>
  <c r="F31" i="58"/>
  <c r="E31" i="58"/>
  <c r="D31" i="58"/>
  <c r="S30" i="58"/>
  <c r="R30" i="58"/>
  <c r="Q30" i="58"/>
  <c r="P30" i="58"/>
  <c r="O30" i="58"/>
  <c r="N30" i="58"/>
  <c r="M30" i="58"/>
  <c r="L30" i="58"/>
  <c r="K30" i="58"/>
  <c r="J30" i="58"/>
  <c r="I30" i="58"/>
  <c r="H30" i="58"/>
  <c r="G30" i="58"/>
  <c r="F30" i="58"/>
  <c r="E30" i="58"/>
  <c r="D30" i="58"/>
  <c r="S29" i="58"/>
  <c r="R29" i="58"/>
  <c r="Q29" i="58"/>
  <c r="P29" i="58"/>
  <c r="O29" i="58"/>
  <c r="N29" i="58"/>
  <c r="M29" i="58"/>
  <c r="L29" i="58"/>
  <c r="K29" i="58"/>
  <c r="J29" i="58"/>
  <c r="I29" i="58"/>
  <c r="H29" i="58"/>
  <c r="G29" i="58"/>
  <c r="F29" i="58"/>
  <c r="E29" i="58"/>
  <c r="D29" i="58"/>
  <c r="S28" i="58"/>
  <c r="R28" i="58"/>
  <c r="Q28" i="58"/>
  <c r="P28" i="58"/>
  <c r="O28" i="58"/>
  <c r="N28" i="58"/>
  <c r="M28" i="58"/>
  <c r="L28" i="58"/>
  <c r="K28" i="58"/>
  <c r="J28" i="58"/>
  <c r="I28" i="58"/>
  <c r="H28" i="58"/>
  <c r="G28" i="58"/>
  <c r="F28" i="58"/>
  <c r="E28" i="58"/>
  <c r="D28" i="58"/>
  <c r="S27" i="58"/>
  <c r="R27" i="58"/>
  <c r="Q27" i="58"/>
  <c r="P27" i="58"/>
  <c r="O27" i="58"/>
  <c r="N27" i="58"/>
  <c r="M27" i="58"/>
  <c r="L27" i="58"/>
  <c r="K27" i="58"/>
  <c r="J27" i="58"/>
  <c r="I27" i="58"/>
  <c r="H27" i="58"/>
  <c r="G27" i="58"/>
  <c r="F27" i="58"/>
  <c r="E27" i="58"/>
  <c r="D27" i="58"/>
  <c r="S26" i="58"/>
  <c r="R26" i="58"/>
  <c r="Q26" i="58"/>
  <c r="P26" i="58"/>
  <c r="O26" i="58"/>
  <c r="N26" i="58"/>
  <c r="M26" i="58"/>
  <c r="L26" i="58"/>
  <c r="K26" i="58"/>
  <c r="J26" i="58"/>
  <c r="I26" i="58"/>
  <c r="H26" i="58"/>
  <c r="G26" i="58"/>
  <c r="F26" i="58"/>
  <c r="E26" i="58"/>
  <c r="D26" i="58"/>
  <c r="S25" i="58"/>
  <c r="R25" i="58"/>
  <c r="Q25" i="58"/>
  <c r="P25" i="58"/>
  <c r="O25" i="58"/>
  <c r="N25" i="58"/>
  <c r="M25" i="58"/>
  <c r="L25" i="58"/>
  <c r="K25" i="58"/>
  <c r="J25" i="58"/>
  <c r="I25" i="58"/>
  <c r="H25" i="58"/>
  <c r="G25" i="58"/>
  <c r="F25" i="58"/>
  <c r="E25" i="58"/>
  <c r="D25" i="58"/>
  <c r="S24" i="58"/>
  <c r="R24" i="58"/>
  <c r="Q24" i="58"/>
  <c r="P24" i="58"/>
  <c r="O24" i="58"/>
  <c r="N24" i="58"/>
  <c r="M24" i="58"/>
  <c r="L24" i="58"/>
  <c r="K24" i="58"/>
  <c r="J24" i="58"/>
  <c r="I24" i="58"/>
  <c r="H24" i="58"/>
  <c r="G24" i="58"/>
  <c r="F24" i="58"/>
  <c r="E24" i="58"/>
  <c r="D24" i="58"/>
  <c r="S23" i="58"/>
  <c r="R23" i="58"/>
  <c r="Q23" i="58"/>
  <c r="P23" i="58"/>
  <c r="O23" i="58"/>
  <c r="N23" i="58"/>
  <c r="M23" i="58"/>
  <c r="L23" i="58"/>
  <c r="K23" i="58"/>
  <c r="J23" i="58"/>
  <c r="I23" i="58"/>
  <c r="H23" i="58"/>
  <c r="G23" i="58"/>
  <c r="F23" i="58"/>
  <c r="E23" i="58"/>
  <c r="D23" i="58"/>
  <c r="S22" i="58"/>
  <c r="R22" i="58"/>
  <c r="Q22" i="58"/>
  <c r="P22" i="58"/>
  <c r="O22" i="58"/>
  <c r="N22" i="58"/>
  <c r="M22" i="58"/>
  <c r="L22" i="58"/>
  <c r="K22" i="58"/>
  <c r="J22" i="58"/>
  <c r="I22" i="58"/>
  <c r="H22" i="58"/>
  <c r="G22" i="58"/>
  <c r="F22" i="58"/>
  <c r="E22" i="58"/>
  <c r="D22" i="58"/>
  <c r="S21" i="58"/>
  <c r="R21" i="58"/>
  <c r="Q21" i="58"/>
  <c r="P21" i="58"/>
  <c r="O21" i="58"/>
  <c r="N21" i="58"/>
  <c r="M21" i="58"/>
  <c r="L21" i="58"/>
  <c r="K21" i="58"/>
  <c r="J21" i="58"/>
  <c r="I21" i="58"/>
  <c r="H21" i="58"/>
  <c r="G21" i="58"/>
  <c r="F21" i="58"/>
  <c r="E21" i="58"/>
  <c r="D21" i="58"/>
  <c r="S20" i="58"/>
  <c r="S53" i="58" s="1"/>
  <c r="R20" i="58"/>
  <c r="Q20" i="58"/>
  <c r="P20" i="58"/>
  <c r="O20" i="58"/>
  <c r="O53" i="58" s="1"/>
  <c r="N20" i="58"/>
  <c r="M20" i="58"/>
  <c r="L20" i="58"/>
  <c r="K20" i="58"/>
  <c r="K53" i="58" s="1"/>
  <c r="J20" i="58"/>
  <c r="I20" i="58"/>
  <c r="H20" i="58"/>
  <c r="G20" i="58"/>
  <c r="F20" i="58"/>
  <c r="E20" i="58"/>
  <c r="D20" i="58"/>
  <c r="H65" i="11"/>
  <c r="G65" i="11"/>
  <c r="F65" i="11"/>
  <c r="E65" i="11"/>
  <c r="D65" i="11"/>
  <c r="C65" i="11"/>
  <c r="A65" i="11" s="1"/>
  <c r="BN63" i="17"/>
  <c r="BM63" i="17"/>
  <c r="BL63" i="17"/>
  <c r="BK63" i="17"/>
  <c r="BJ63" i="17"/>
  <c r="BI63" i="17"/>
  <c r="BH63" i="17"/>
  <c r="BG63" i="17"/>
  <c r="BF63" i="17"/>
  <c r="BE63" i="17"/>
  <c r="BD63" i="17"/>
  <c r="BC63" i="17"/>
  <c r="BB63" i="17"/>
  <c r="BA63" i="17"/>
  <c r="AZ63" i="17"/>
  <c r="AY63" i="17"/>
  <c r="AX63" i="17"/>
  <c r="AW63" i="17"/>
  <c r="AV63" i="17"/>
  <c r="AU63" i="17"/>
  <c r="AT63" i="17"/>
  <c r="AS63" i="17"/>
  <c r="AR63" i="17"/>
  <c r="AQ63" i="17"/>
  <c r="AP63" i="17"/>
  <c r="AO63" i="17"/>
  <c r="AN63" i="17"/>
  <c r="AM63" i="17"/>
  <c r="AL63" i="17"/>
  <c r="AK63" i="17"/>
  <c r="AJ63" i="17"/>
  <c r="AI63" i="17"/>
  <c r="AH63" i="17"/>
  <c r="AG63" i="17"/>
  <c r="AF63" i="17"/>
  <c r="AE63" i="17"/>
  <c r="AD63" i="17"/>
  <c r="AC63" i="17"/>
  <c r="AB63" i="17"/>
  <c r="AA63" i="17"/>
  <c r="Z63" i="17"/>
  <c r="Y63" i="17"/>
  <c r="X63" i="17"/>
  <c r="W63" i="17"/>
  <c r="V63" i="17"/>
  <c r="U63" i="17"/>
  <c r="T63" i="17"/>
  <c r="S63" i="17"/>
  <c r="R63" i="17"/>
  <c r="Q63" i="17"/>
  <c r="P63" i="17"/>
  <c r="O63" i="17"/>
  <c r="N63" i="17"/>
  <c r="M63" i="17"/>
  <c r="L63" i="17"/>
  <c r="K63" i="17"/>
  <c r="J63" i="17"/>
  <c r="I63" i="17"/>
  <c r="H63" i="17"/>
  <c r="G63" i="17"/>
  <c r="F63" i="17"/>
  <c r="E63" i="17"/>
  <c r="D63" i="17"/>
  <c r="C63" i="17"/>
  <c r="B63" i="17"/>
  <c r="A63" i="17" s="1"/>
  <c r="K37" i="75" l="1"/>
  <c r="G53" i="58"/>
  <c r="AB549" i="73"/>
  <c r="AC550" i="73"/>
  <c r="CH22" i="49"/>
  <c r="E52" i="58"/>
  <c r="I52" i="58"/>
  <c r="M52" i="58"/>
  <c r="Q52" i="58"/>
  <c r="E53" i="58"/>
  <c r="I53" i="58"/>
  <c r="M53" i="58"/>
  <c r="Q53" i="58"/>
  <c r="G54" i="58"/>
  <c r="K54" i="58"/>
  <c r="O54" i="58"/>
  <c r="S54" i="58"/>
  <c r="F52" i="58"/>
  <c r="N52" i="58"/>
  <c r="R52" i="58"/>
  <c r="D53" i="58"/>
  <c r="H53" i="58"/>
  <c r="L53" i="58"/>
  <c r="P53" i="58"/>
  <c r="F53" i="58"/>
  <c r="J53" i="58"/>
  <c r="N53" i="58"/>
  <c r="R53" i="58"/>
  <c r="F54" i="58"/>
  <c r="J54" i="58"/>
  <c r="N54" i="58"/>
  <c r="R54" i="58"/>
  <c r="D54" i="58"/>
  <c r="H54" i="58"/>
  <c r="L54" i="58"/>
  <c r="P54" i="58"/>
  <c r="G52" i="58"/>
  <c r="K52" i="58"/>
  <c r="O52" i="58"/>
  <c r="S52" i="58"/>
  <c r="E57" i="58"/>
  <c r="I57" i="58"/>
  <c r="M57" i="58"/>
  <c r="Q57" i="58"/>
  <c r="D57" i="58"/>
  <c r="H57" i="58"/>
  <c r="L57" i="58"/>
  <c r="P57" i="58"/>
  <c r="F57" i="58"/>
  <c r="N57" i="58"/>
  <c r="R57" i="58"/>
  <c r="H52" i="58"/>
  <c r="P52" i="58"/>
  <c r="G57" i="58"/>
  <c r="K57" i="58"/>
  <c r="O57" i="58"/>
  <c r="S57" i="58"/>
  <c r="D52" i="58"/>
  <c r="L52" i="58"/>
  <c r="H85" i="23"/>
  <c r="P85" i="23"/>
  <c r="D85" i="23"/>
  <c r="L85" i="23"/>
  <c r="J85" i="23"/>
  <c r="R85" i="23"/>
  <c r="E85" i="23"/>
  <c r="M85" i="23"/>
  <c r="G85" i="23"/>
  <c r="K85" i="23"/>
  <c r="O85" i="23"/>
  <c r="C85" i="23"/>
  <c r="I85" i="23"/>
  <c r="Q85" i="23"/>
  <c r="F85" i="23"/>
  <c r="N85" i="23"/>
  <c r="CE63" i="17"/>
  <c r="U51" i="58"/>
  <c r="T51" i="58"/>
  <c r="C51" i="58"/>
  <c r="B49" i="58"/>
  <c r="B48" i="58"/>
  <c r="B47" i="58"/>
  <c r="B46" i="58"/>
  <c r="B45" i="58"/>
  <c r="B44" i="58"/>
  <c r="B43" i="58"/>
  <c r="B42" i="58"/>
  <c r="B41" i="58"/>
  <c r="B40" i="58"/>
  <c r="B39" i="58"/>
  <c r="B38" i="58"/>
  <c r="B37" i="58"/>
  <c r="B36" i="58"/>
  <c r="B35" i="58"/>
  <c r="B34" i="58"/>
  <c r="B33" i="58"/>
  <c r="B32" i="58"/>
  <c r="B31" i="58"/>
  <c r="B30" i="58"/>
  <c r="B29" i="58"/>
  <c r="B28" i="58"/>
  <c r="B27" i="58"/>
  <c r="B26" i="58"/>
  <c r="B25" i="58"/>
  <c r="B24" i="58"/>
  <c r="B23" i="58"/>
  <c r="B22" i="58"/>
  <c r="B21" i="58"/>
  <c r="B20" i="58"/>
  <c r="B19" i="58"/>
  <c r="B18" i="58"/>
  <c r="B17" i="58"/>
  <c r="B16" i="58"/>
  <c r="B15" i="58"/>
  <c r="B14" i="58"/>
  <c r="B13" i="58"/>
  <c r="B12" i="58"/>
  <c r="B11" i="58"/>
  <c r="B10" i="58"/>
  <c r="B9" i="58"/>
  <c r="B8" i="58"/>
  <c r="B7" i="58"/>
  <c r="B6" i="58"/>
  <c r="B5" i="58"/>
  <c r="C49" i="58"/>
  <c r="C48" i="58"/>
  <c r="C47" i="58"/>
  <c r="C46" i="58"/>
  <c r="C45" i="58"/>
  <c r="C44" i="58"/>
  <c r="C43" i="58"/>
  <c r="C42" i="58"/>
  <c r="C41" i="58"/>
  <c r="C40" i="58"/>
  <c r="C39" i="58"/>
  <c r="C38" i="58"/>
  <c r="C37" i="58"/>
  <c r="C36" i="58"/>
  <c r="C35" i="58"/>
  <c r="C34" i="58"/>
  <c r="C33" i="58"/>
  <c r="C32" i="58"/>
  <c r="C31" i="58"/>
  <c r="C30" i="58"/>
  <c r="C29" i="58"/>
  <c r="C28" i="58"/>
  <c r="C27" i="58"/>
  <c r="C26" i="58"/>
  <c r="C25" i="58"/>
  <c r="C24" i="58"/>
  <c r="C23" i="58"/>
  <c r="C22" i="58"/>
  <c r="C21" i="58"/>
  <c r="C20" i="58"/>
  <c r="B4" i="58"/>
  <c r="AB550" i="73" l="1"/>
  <c r="AC551" i="73"/>
  <c r="C52" i="58"/>
  <c r="C53" i="58"/>
  <c r="C54" i="58"/>
  <c r="C57" i="58"/>
  <c r="AC552" i="73" l="1"/>
  <c r="AB551" i="73"/>
  <c r="BN62" i="17"/>
  <c r="BM62" i="17"/>
  <c r="BL62" i="17"/>
  <c r="BK62" i="17"/>
  <c r="BJ62" i="17"/>
  <c r="BI62" i="17"/>
  <c r="BH62" i="17"/>
  <c r="BG62" i="17"/>
  <c r="BF62" i="17"/>
  <c r="BE62" i="17"/>
  <c r="BD62" i="17"/>
  <c r="BC62" i="17"/>
  <c r="BB62" i="17"/>
  <c r="BA62" i="17"/>
  <c r="AZ62" i="17"/>
  <c r="BN61" i="17"/>
  <c r="BM61" i="17"/>
  <c r="BL61" i="17"/>
  <c r="BK61" i="17"/>
  <c r="BJ61" i="17"/>
  <c r="BI61" i="17"/>
  <c r="BH61" i="17"/>
  <c r="BG61" i="17"/>
  <c r="BF61" i="17"/>
  <c r="BE61" i="17"/>
  <c r="BD61" i="17"/>
  <c r="BC61" i="17"/>
  <c r="BB61" i="17"/>
  <c r="BA61" i="17"/>
  <c r="AZ61" i="17"/>
  <c r="BN60" i="17"/>
  <c r="BM60" i="17"/>
  <c r="BL60" i="17"/>
  <c r="BK60" i="17"/>
  <c r="BJ60" i="17"/>
  <c r="BI60" i="17"/>
  <c r="BH60" i="17"/>
  <c r="BG60" i="17"/>
  <c r="BF60" i="17"/>
  <c r="BE60" i="17"/>
  <c r="BD60" i="17"/>
  <c r="BC60" i="17"/>
  <c r="BB60" i="17"/>
  <c r="BA60" i="17"/>
  <c r="AZ60" i="17"/>
  <c r="BN59" i="17"/>
  <c r="BM59" i="17"/>
  <c r="BL59" i="17"/>
  <c r="BK59" i="17"/>
  <c r="BJ59" i="17"/>
  <c r="BI59" i="17"/>
  <c r="BH59" i="17"/>
  <c r="BG59" i="17"/>
  <c r="BF59" i="17"/>
  <c r="BE59" i="17"/>
  <c r="BD59" i="17"/>
  <c r="BC59" i="17"/>
  <c r="BB59" i="17"/>
  <c r="BA59" i="17"/>
  <c r="AZ59" i="17"/>
  <c r="BN58" i="17"/>
  <c r="BM58" i="17"/>
  <c r="BL58" i="17"/>
  <c r="BK58" i="17"/>
  <c r="BJ58" i="17"/>
  <c r="BI58" i="17"/>
  <c r="BH58" i="17"/>
  <c r="BG58" i="17"/>
  <c r="BF58" i="17"/>
  <c r="BE58" i="17"/>
  <c r="BD58" i="17"/>
  <c r="BC58" i="17"/>
  <c r="BB58" i="17"/>
  <c r="BA58" i="17"/>
  <c r="AZ58" i="17"/>
  <c r="BN57" i="17"/>
  <c r="BM57" i="17"/>
  <c r="BL57" i="17"/>
  <c r="BK57" i="17"/>
  <c r="BJ57" i="17"/>
  <c r="BI57" i="17"/>
  <c r="BH57" i="17"/>
  <c r="BG57" i="17"/>
  <c r="BF57" i="17"/>
  <c r="BE57" i="17"/>
  <c r="BD57" i="17"/>
  <c r="BC57" i="17"/>
  <c r="BB57" i="17"/>
  <c r="BA57" i="17"/>
  <c r="AZ57" i="17"/>
  <c r="BN56" i="17"/>
  <c r="BM56" i="17"/>
  <c r="BL56" i="17"/>
  <c r="BK56" i="17"/>
  <c r="BJ56" i="17"/>
  <c r="BI56" i="17"/>
  <c r="BH56" i="17"/>
  <c r="BG56" i="17"/>
  <c r="BF56" i="17"/>
  <c r="BE56" i="17"/>
  <c r="BD56" i="17"/>
  <c r="BC56" i="17"/>
  <c r="BB56" i="17"/>
  <c r="BA56" i="17"/>
  <c r="AZ56" i="17"/>
  <c r="BN55" i="17"/>
  <c r="BM55" i="17"/>
  <c r="BL55" i="17"/>
  <c r="BK55" i="17"/>
  <c r="BJ55" i="17"/>
  <c r="BI55" i="17"/>
  <c r="BH55" i="17"/>
  <c r="BG55" i="17"/>
  <c r="BF55" i="17"/>
  <c r="BE55" i="17"/>
  <c r="BD55" i="17"/>
  <c r="BC55" i="17"/>
  <c r="BB55" i="17"/>
  <c r="BA55" i="17"/>
  <c r="AZ55" i="17"/>
  <c r="BN54" i="17"/>
  <c r="BM54" i="17"/>
  <c r="BL54" i="17"/>
  <c r="BK54" i="17"/>
  <c r="BJ54" i="17"/>
  <c r="BI54" i="17"/>
  <c r="BH54" i="17"/>
  <c r="BG54" i="17"/>
  <c r="BF54" i="17"/>
  <c r="BE54" i="17"/>
  <c r="BD54" i="17"/>
  <c r="BC54" i="17"/>
  <c r="BB54" i="17"/>
  <c r="BA54" i="17"/>
  <c r="AZ54" i="17"/>
  <c r="BN53" i="17"/>
  <c r="BM53" i="17"/>
  <c r="BL53" i="17"/>
  <c r="BK53" i="17"/>
  <c r="BJ53" i="17"/>
  <c r="BI53" i="17"/>
  <c r="BH53" i="17"/>
  <c r="BG53" i="17"/>
  <c r="BF53" i="17"/>
  <c r="BE53" i="17"/>
  <c r="BD53" i="17"/>
  <c r="BC53" i="17"/>
  <c r="BB53" i="17"/>
  <c r="BA53" i="17"/>
  <c r="AZ53" i="17"/>
  <c r="BN52" i="17"/>
  <c r="BM52" i="17"/>
  <c r="BL52" i="17"/>
  <c r="BK52" i="17"/>
  <c r="BJ52" i="17"/>
  <c r="BI52" i="17"/>
  <c r="BH52" i="17"/>
  <c r="BG52" i="17"/>
  <c r="BF52" i="17"/>
  <c r="BE52" i="17"/>
  <c r="BD52" i="17"/>
  <c r="BC52" i="17"/>
  <c r="BB52" i="17"/>
  <c r="BA52" i="17"/>
  <c r="AZ52" i="17"/>
  <c r="BN51" i="17"/>
  <c r="BM51" i="17"/>
  <c r="BL51" i="17"/>
  <c r="BK51" i="17"/>
  <c r="BJ51" i="17"/>
  <c r="BI51" i="17"/>
  <c r="BH51" i="17"/>
  <c r="BG51" i="17"/>
  <c r="BF51" i="17"/>
  <c r="BE51" i="17"/>
  <c r="BD51" i="17"/>
  <c r="BC51" i="17"/>
  <c r="BB51" i="17"/>
  <c r="BA51" i="17"/>
  <c r="AZ51" i="17"/>
  <c r="BN50" i="17"/>
  <c r="BM50" i="17"/>
  <c r="BL50" i="17"/>
  <c r="BK50" i="17"/>
  <c r="BJ50" i="17"/>
  <c r="BI50" i="17"/>
  <c r="BH50" i="17"/>
  <c r="BG50" i="17"/>
  <c r="BF50" i="17"/>
  <c r="BE50" i="17"/>
  <c r="BD50" i="17"/>
  <c r="BC50" i="17"/>
  <c r="BB50" i="17"/>
  <c r="BA50" i="17"/>
  <c r="AZ50" i="17"/>
  <c r="BN49" i="17"/>
  <c r="BM49" i="17"/>
  <c r="BL49" i="17"/>
  <c r="BK49" i="17"/>
  <c r="BJ49" i="17"/>
  <c r="BI49" i="17"/>
  <c r="BH49" i="17"/>
  <c r="BG49" i="17"/>
  <c r="BF49" i="17"/>
  <c r="BE49" i="17"/>
  <c r="BD49" i="17"/>
  <c r="BC49" i="17"/>
  <c r="BB49" i="17"/>
  <c r="BA49" i="17"/>
  <c r="AZ49" i="17"/>
  <c r="BN48" i="17"/>
  <c r="BM48" i="17"/>
  <c r="BL48" i="17"/>
  <c r="BK48" i="17"/>
  <c r="BJ48" i="17"/>
  <c r="BI48" i="17"/>
  <c r="BH48" i="17"/>
  <c r="BG48" i="17"/>
  <c r="BF48" i="17"/>
  <c r="BE48" i="17"/>
  <c r="BD48" i="17"/>
  <c r="BC48" i="17"/>
  <c r="BB48" i="17"/>
  <c r="BA48" i="17"/>
  <c r="AZ48" i="17"/>
  <c r="BN47" i="17"/>
  <c r="BM47" i="17"/>
  <c r="BL47" i="17"/>
  <c r="BK47" i="17"/>
  <c r="BJ47" i="17"/>
  <c r="BI47" i="17"/>
  <c r="BH47" i="17"/>
  <c r="BG47" i="17"/>
  <c r="BF47" i="17"/>
  <c r="BE47" i="17"/>
  <c r="BD47" i="17"/>
  <c r="BC47" i="17"/>
  <c r="BB47" i="17"/>
  <c r="BA47" i="17"/>
  <c r="AZ47" i="17"/>
  <c r="BN46" i="17"/>
  <c r="BM46" i="17"/>
  <c r="BL46" i="17"/>
  <c r="BK46" i="17"/>
  <c r="BJ46" i="17"/>
  <c r="BI46" i="17"/>
  <c r="BH46" i="17"/>
  <c r="BG46" i="17"/>
  <c r="BF46" i="17"/>
  <c r="BE46" i="17"/>
  <c r="BD46" i="17"/>
  <c r="BC46" i="17"/>
  <c r="BB46" i="17"/>
  <c r="BA46" i="17"/>
  <c r="AZ46" i="17"/>
  <c r="BN45" i="17"/>
  <c r="BM45" i="17"/>
  <c r="BL45" i="17"/>
  <c r="BK45" i="17"/>
  <c r="BJ45" i="17"/>
  <c r="BI45" i="17"/>
  <c r="BH45" i="17"/>
  <c r="BG45" i="17"/>
  <c r="BF45" i="17"/>
  <c r="BE45" i="17"/>
  <c r="BD45" i="17"/>
  <c r="BC45" i="17"/>
  <c r="BB45" i="17"/>
  <c r="BA45" i="17"/>
  <c r="AZ45" i="17"/>
  <c r="BN44" i="17"/>
  <c r="BM44" i="17"/>
  <c r="BL44" i="17"/>
  <c r="BK44" i="17"/>
  <c r="BJ44" i="17"/>
  <c r="BI44" i="17"/>
  <c r="BH44" i="17"/>
  <c r="BG44" i="17"/>
  <c r="BF44" i="17"/>
  <c r="BE44" i="17"/>
  <c r="BD44" i="17"/>
  <c r="BC44" i="17"/>
  <c r="BB44" i="17"/>
  <c r="BA44" i="17"/>
  <c r="AZ44" i="17"/>
  <c r="BN43" i="17"/>
  <c r="BM43" i="17"/>
  <c r="BL43" i="17"/>
  <c r="BK43" i="17"/>
  <c r="BJ43" i="17"/>
  <c r="BI43" i="17"/>
  <c r="BH43" i="17"/>
  <c r="BG43" i="17"/>
  <c r="BF43" i="17"/>
  <c r="BE43" i="17"/>
  <c r="BD43" i="17"/>
  <c r="BC43" i="17"/>
  <c r="BB43" i="17"/>
  <c r="BA43" i="17"/>
  <c r="AZ43" i="17"/>
  <c r="BN42" i="17"/>
  <c r="BM42" i="17"/>
  <c r="BL42" i="17"/>
  <c r="BK42" i="17"/>
  <c r="BJ42" i="17"/>
  <c r="BI42" i="17"/>
  <c r="BH42" i="17"/>
  <c r="BG42" i="17"/>
  <c r="BF42" i="17"/>
  <c r="BE42" i="17"/>
  <c r="BD42" i="17"/>
  <c r="BC42" i="17"/>
  <c r="BB42" i="17"/>
  <c r="BA42" i="17"/>
  <c r="AZ42" i="17"/>
  <c r="BN41" i="17"/>
  <c r="BM41" i="17"/>
  <c r="BL41" i="17"/>
  <c r="BK41" i="17"/>
  <c r="BJ41" i="17"/>
  <c r="BI41" i="17"/>
  <c r="BH41" i="17"/>
  <c r="BG41" i="17"/>
  <c r="BF41" i="17"/>
  <c r="BE41" i="17"/>
  <c r="BD41" i="17"/>
  <c r="BC41" i="17"/>
  <c r="BB41" i="17"/>
  <c r="BA41" i="17"/>
  <c r="AZ41" i="17"/>
  <c r="BN40" i="17"/>
  <c r="BM40" i="17"/>
  <c r="BL40" i="17"/>
  <c r="BK40" i="17"/>
  <c r="BJ40" i="17"/>
  <c r="BI40" i="17"/>
  <c r="BH40" i="17"/>
  <c r="BG40" i="17"/>
  <c r="BF40" i="17"/>
  <c r="BE40" i="17"/>
  <c r="BD40" i="17"/>
  <c r="BC40" i="17"/>
  <c r="BB40" i="17"/>
  <c r="BA40" i="17"/>
  <c r="AZ40" i="17"/>
  <c r="BN39" i="17"/>
  <c r="BM39" i="17"/>
  <c r="BL39" i="17"/>
  <c r="BK39" i="17"/>
  <c r="BJ39" i="17"/>
  <c r="BI39" i="17"/>
  <c r="BH39" i="17"/>
  <c r="BG39" i="17"/>
  <c r="BF39" i="17"/>
  <c r="BE39" i="17"/>
  <c r="BD39" i="17"/>
  <c r="BC39" i="17"/>
  <c r="BB39" i="17"/>
  <c r="BA39" i="17"/>
  <c r="AZ39" i="17"/>
  <c r="BN38" i="17"/>
  <c r="BM38" i="17"/>
  <c r="BL38" i="17"/>
  <c r="BK38" i="17"/>
  <c r="BJ38" i="17"/>
  <c r="BI38" i="17"/>
  <c r="BH38" i="17"/>
  <c r="BG38" i="17"/>
  <c r="BF38" i="17"/>
  <c r="BE38" i="17"/>
  <c r="BD38" i="17"/>
  <c r="BC38" i="17"/>
  <c r="BB38" i="17"/>
  <c r="BA38" i="17"/>
  <c r="AZ38" i="17"/>
  <c r="BN37" i="17"/>
  <c r="BM37" i="17"/>
  <c r="BL37" i="17"/>
  <c r="BK37" i="17"/>
  <c r="BJ37" i="17"/>
  <c r="BI37" i="17"/>
  <c r="BH37" i="17"/>
  <c r="BG37" i="17"/>
  <c r="BF37" i="17"/>
  <c r="BE37" i="17"/>
  <c r="BD37" i="17"/>
  <c r="BC37" i="17"/>
  <c r="BB37" i="17"/>
  <c r="BA37" i="17"/>
  <c r="AZ37" i="17"/>
  <c r="BN36" i="17"/>
  <c r="BM36" i="17"/>
  <c r="BL36" i="17"/>
  <c r="BK36" i="17"/>
  <c r="BJ36" i="17"/>
  <c r="BI36" i="17"/>
  <c r="BH36" i="17"/>
  <c r="BG36" i="17"/>
  <c r="BF36" i="17"/>
  <c r="BE36" i="17"/>
  <c r="BD36" i="17"/>
  <c r="BC36" i="17"/>
  <c r="BB36" i="17"/>
  <c r="BA36" i="17"/>
  <c r="AZ36" i="17"/>
  <c r="BN35" i="17"/>
  <c r="BM35" i="17"/>
  <c r="BL35" i="17"/>
  <c r="BK35" i="17"/>
  <c r="BJ35" i="17"/>
  <c r="BI35" i="17"/>
  <c r="BH35" i="17"/>
  <c r="BG35" i="17"/>
  <c r="BF35" i="17"/>
  <c r="BE35" i="17"/>
  <c r="BD35" i="17"/>
  <c r="BC35" i="17"/>
  <c r="BB35" i="17"/>
  <c r="BA35" i="17"/>
  <c r="AZ35" i="17"/>
  <c r="BN34" i="17"/>
  <c r="BM34" i="17"/>
  <c r="BL34" i="17"/>
  <c r="BK34" i="17"/>
  <c r="BJ34" i="17"/>
  <c r="BI34" i="17"/>
  <c r="BH34" i="17"/>
  <c r="BG34" i="17"/>
  <c r="BF34" i="17"/>
  <c r="BE34" i="17"/>
  <c r="BD34" i="17"/>
  <c r="BC34" i="17"/>
  <c r="BB34" i="17"/>
  <c r="BA34" i="17"/>
  <c r="AZ34" i="17"/>
  <c r="BN33" i="17"/>
  <c r="BM33" i="17"/>
  <c r="BL33" i="17"/>
  <c r="BK33" i="17"/>
  <c r="BJ33" i="17"/>
  <c r="BI33" i="17"/>
  <c r="BH33" i="17"/>
  <c r="BG33" i="17"/>
  <c r="BF33" i="17"/>
  <c r="BE33" i="17"/>
  <c r="BD33" i="17"/>
  <c r="BC33" i="17"/>
  <c r="BB33" i="17"/>
  <c r="BA33" i="17"/>
  <c r="AZ33" i="17"/>
  <c r="BN32" i="17"/>
  <c r="BM32" i="17"/>
  <c r="BL32" i="17"/>
  <c r="BK32" i="17"/>
  <c r="BJ32" i="17"/>
  <c r="BI32" i="17"/>
  <c r="BH32" i="17"/>
  <c r="BG32" i="17"/>
  <c r="BF32" i="17"/>
  <c r="BE32" i="17"/>
  <c r="BD32" i="17"/>
  <c r="BC32" i="17"/>
  <c r="BB32" i="17"/>
  <c r="BA32" i="17"/>
  <c r="AZ32" i="17"/>
  <c r="BN31" i="17"/>
  <c r="BM31" i="17"/>
  <c r="BL31" i="17"/>
  <c r="BK31" i="17"/>
  <c r="BJ31" i="17"/>
  <c r="BI31" i="17"/>
  <c r="BH31" i="17"/>
  <c r="BG31" i="17"/>
  <c r="BF31" i="17"/>
  <c r="BE31" i="17"/>
  <c r="BD31" i="17"/>
  <c r="BC31" i="17"/>
  <c r="BB31" i="17"/>
  <c r="BA31" i="17"/>
  <c r="AZ31" i="17"/>
  <c r="BN30" i="17"/>
  <c r="BM30" i="17"/>
  <c r="BL30" i="17"/>
  <c r="BK30" i="17"/>
  <c r="BJ30" i="17"/>
  <c r="BI30" i="17"/>
  <c r="BH30" i="17"/>
  <c r="BG30" i="17"/>
  <c r="BF30" i="17"/>
  <c r="BE30" i="17"/>
  <c r="BD30" i="17"/>
  <c r="BC30" i="17"/>
  <c r="BB30" i="17"/>
  <c r="BA30" i="17"/>
  <c r="AZ30" i="17"/>
  <c r="BN29" i="17"/>
  <c r="BM29" i="17"/>
  <c r="BL29" i="17"/>
  <c r="BK29" i="17"/>
  <c r="BJ29" i="17"/>
  <c r="BI29" i="17"/>
  <c r="BH29" i="17"/>
  <c r="BG29" i="17"/>
  <c r="BF29" i="17"/>
  <c r="BE29" i="17"/>
  <c r="BD29" i="17"/>
  <c r="BC29" i="17"/>
  <c r="BB29" i="17"/>
  <c r="BA29" i="17"/>
  <c r="AZ29" i="17"/>
  <c r="BN28" i="17"/>
  <c r="BM28" i="17"/>
  <c r="BL28" i="17"/>
  <c r="BK28" i="17"/>
  <c r="BJ28" i="17"/>
  <c r="BI28" i="17"/>
  <c r="BH28" i="17"/>
  <c r="BG28" i="17"/>
  <c r="BF28" i="17"/>
  <c r="BE28" i="17"/>
  <c r="BD28" i="17"/>
  <c r="BC28" i="17"/>
  <c r="BB28" i="17"/>
  <c r="BA28" i="17"/>
  <c r="AZ28" i="17"/>
  <c r="BN4" i="17"/>
  <c r="BM4" i="17"/>
  <c r="BL4" i="17"/>
  <c r="BK4" i="17"/>
  <c r="BJ4" i="17"/>
  <c r="BI4" i="17"/>
  <c r="BH4" i="17"/>
  <c r="BG4" i="17"/>
  <c r="BF4" i="17"/>
  <c r="BE4" i="17"/>
  <c r="BD4" i="17"/>
  <c r="BC4" i="17"/>
  <c r="BB4" i="17"/>
  <c r="BA4" i="17"/>
  <c r="AZ4" i="17"/>
  <c r="AX62" i="17"/>
  <c r="AW62" i="17"/>
  <c r="AV62" i="17"/>
  <c r="AU62" i="17"/>
  <c r="AT62" i="17"/>
  <c r="AS62" i="17"/>
  <c r="AR62" i="17"/>
  <c r="AQ62" i="17"/>
  <c r="AP62" i="17"/>
  <c r="AO62" i="17"/>
  <c r="AN62" i="17"/>
  <c r="AM62" i="17"/>
  <c r="AL62" i="17"/>
  <c r="AK62" i="17"/>
  <c r="AJ62" i="17"/>
  <c r="AX61" i="17"/>
  <c r="AW61" i="17"/>
  <c r="AV61" i="17"/>
  <c r="AU61" i="17"/>
  <c r="AT61" i="17"/>
  <c r="AS61" i="17"/>
  <c r="AR61" i="17"/>
  <c r="AQ61" i="17"/>
  <c r="AP61" i="17"/>
  <c r="AO61" i="17"/>
  <c r="AN61" i="17"/>
  <c r="AM61" i="17"/>
  <c r="AL61" i="17"/>
  <c r="AK61" i="17"/>
  <c r="AJ61" i="17"/>
  <c r="AX60" i="17"/>
  <c r="AW60" i="17"/>
  <c r="AV60" i="17"/>
  <c r="AU60" i="17"/>
  <c r="AT60" i="17"/>
  <c r="AS60" i="17"/>
  <c r="AR60" i="17"/>
  <c r="AQ60" i="17"/>
  <c r="AP60" i="17"/>
  <c r="AO60" i="17"/>
  <c r="AN60" i="17"/>
  <c r="AM60" i="17"/>
  <c r="AL60" i="17"/>
  <c r="AK60" i="17"/>
  <c r="AJ60" i="17"/>
  <c r="AX59" i="17"/>
  <c r="AW59" i="17"/>
  <c r="AV59" i="17"/>
  <c r="AU59" i="17"/>
  <c r="AT59" i="17"/>
  <c r="AS59" i="17"/>
  <c r="AR59" i="17"/>
  <c r="AQ59" i="17"/>
  <c r="AP59" i="17"/>
  <c r="AO59" i="17"/>
  <c r="AN59" i="17"/>
  <c r="AM59" i="17"/>
  <c r="AL59" i="17"/>
  <c r="AK59" i="17"/>
  <c r="AJ59" i="17"/>
  <c r="AX58" i="17"/>
  <c r="AW58" i="17"/>
  <c r="AV58" i="17"/>
  <c r="AU58" i="17"/>
  <c r="AT58" i="17"/>
  <c r="AS58" i="17"/>
  <c r="AR58" i="17"/>
  <c r="AQ58" i="17"/>
  <c r="AP58" i="17"/>
  <c r="AO58" i="17"/>
  <c r="AN58" i="17"/>
  <c r="AM58" i="17"/>
  <c r="AL58" i="17"/>
  <c r="AK58" i="17"/>
  <c r="AJ58" i="17"/>
  <c r="AX57" i="17"/>
  <c r="AW57" i="17"/>
  <c r="AV57" i="17"/>
  <c r="AU57" i="17"/>
  <c r="AT57" i="17"/>
  <c r="AS57" i="17"/>
  <c r="AR57" i="17"/>
  <c r="AQ57" i="17"/>
  <c r="AP57" i="17"/>
  <c r="AO57" i="17"/>
  <c r="AN57" i="17"/>
  <c r="AM57" i="17"/>
  <c r="AL57" i="17"/>
  <c r="AK57" i="17"/>
  <c r="AJ57" i="17"/>
  <c r="AX56" i="17"/>
  <c r="AW56" i="17"/>
  <c r="AV56" i="17"/>
  <c r="AU56" i="17"/>
  <c r="AT56" i="17"/>
  <c r="AS56" i="17"/>
  <c r="AR56" i="17"/>
  <c r="AQ56" i="17"/>
  <c r="AP56" i="17"/>
  <c r="AO56" i="17"/>
  <c r="AN56" i="17"/>
  <c r="AM56" i="17"/>
  <c r="AL56" i="17"/>
  <c r="AK56" i="17"/>
  <c r="AJ56" i="17"/>
  <c r="AX55" i="17"/>
  <c r="AW55" i="17"/>
  <c r="AV55" i="17"/>
  <c r="AU55" i="17"/>
  <c r="AT55" i="17"/>
  <c r="AS55" i="17"/>
  <c r="AR55" i="17"/>
  <c r="AQ55" i="17"/>
  <c r="AP55" i="17"/>
  <c r="AO55" i="17"/>
  <c r="AN55" i="17"/>
  <c r="AM55" i="17"/>
  <c r="AL55" i="17"/>
  <c r="AK55" i="17"/>
  <c r="AJ55" i="17"/>
  <c r="AX54" i="17"/>
  <c r="AW54" i="17"/>
  <c r="AV54" i="17"/>
  <c r="AU54" i="17"/>
  <c r="AT54" i="17"/>
  <c r="AS54" i="17"/>
  <c r="AR54" i="17"/>
  <c r="AQ54" i="17"/>
  <c r="AP54" i="17"/>
  <c r="AO54" i="17"/>
  <c r="AN54" i="17"/>
  <c r="AM54" i="17"/>
  <c r="AL54" i="17"/>
  <c r="AK54" i="17"/>
  <c r="AJ54" i="17"/>
  <c r="AX53" i="17"/>
  <c r="AW53" i="17"/>
  <c r="AV53" i="17"/>
  <c r="AU53" i="17"/>
  <c r="AT53" i="17"/>
  <c r="AS53" i="17"/>
  <c r="AR53" i="17"/>
  <c r="AQ53" i="17"/>
  <c r="AP53" i="17"/>
  <c r="AO53" i="17"/>
  <c r="AN53" i="17"/>
  <c r="AM53" i="17"/>
  <c r="AL53" i="17"/>
  <c r="AK53" i="17"/>
  <c r="AJ53" i="17"/>
  <c r="AX52" i="17"/>
  <c r="AW52" i="17"/>
  <c r="AV52" i="17"/>
  <c r="AU52" i="17"/>
  <c r="AT52" i="17"/>
  <c r="AS52" i="17"/>
  <c r="AR52" i="17"/>
  <c r="AQ52" i="17"/>
  <c r="AP52" i="17"/>
  <c r="AO52" i="17"/>
  <c r="AN52" i="17"/>
  <c r="AM52" i="17"/>
  <c r="AL52" i="17"/>
  <c r="AK52" i="17"/>
  <c r="AJ52" i="17"/>
  <c r="AX51" i="17"/>
  <c r="AW51" i="17"/>
  <c r="AV51" i="17"/>
  <c r="AU51" i="17"/>
  <c r="AT51" i="17"/>
  <c r="AS51" i="17"/>
  <c r="AR51" i="17"/>
  <c r="AQ51" i="17"/>
  <c r="AP51" i="17"/>
  <c r="AO51" i="17"/>
  <c r="AN51" i="17"/>
  <c r="AM51" i="17"/>
  <c r="AL51" i="17"/>
  <c r="AK51" i="17"/>
  <c r="AJ51" i="17"/>
  <c r="AX50" i="17"/>
  <c r="AW50" i="17"/>
  <c r="AV50" i="17"/>
  <c r="AU50" i="17"/>
  <c r="AT50" i="17"/>
  <c r="AS50" i="17"/>
  <c r="AR50" i="17"/>
  <c r="AQ50" i="17"/>
  <c r="AP50" i="17"/>
  <c r="AO50" i="17"/>
  <c r="AN50" i="17"/>
  <c r="AM50" i="17"/>
  <c r="AL50" i="17"/>
  <c r="AK50" i="17"/>
  <c r="AJ50" i="17"/>
  <c r="AX49" i="17"/>
  <c r="AW49" i="17"/>
  <c r="AV49" i="17"/>
  <c r="AU49" i="17"/>
  <c r="AT49" i="17"/>
  <c r="AS49" i="17"/>
  <c r="AR49" i="17"/>
  <c r="AQ49" i="17"/>
  <c r="AP49" i="17"/>
  <c r="AO49" i="17"/>
  <c r="AN49" i="17"/>
  <c r="AM49" i="17"/>
  <c r="AL49" i="17"/>
  <c r="AK49" i="17"/>
  <c r="AJ49" i="17"/>
  <c r="AX48" i="17"/>
  <c r="AW48" i="17"/>
  <c r="AV48" i="17"/>
  <c r="AU48" i="17"/>
  <c r="AT48" i="17"/>
  <c r="AS48" i="17"/>
  <c r="AR48" i="17"/>
  <c r="AQ48" i="17"/>
  <c r="AP48" i="17"/>
  <c r="AO48" i="17"/>
  <c r="AN48" i="17"/>
  <c r="AM48" i="17"/>
  <c r="AL48" i="17"/>
  <c r="AK48" i="17"/>
  <c r="AJ48" i="17"/>
  <c r="AX47" i="17"/>
  <c r="AW47" i="17"/>
  <c r="AV47" i="17"/>
  <c r="AU47" i="17"/>
  <c r="AT47" i="17"/>
  <c r="AS47" i="17"/>
  <c r="AR47" i="17"/>
  <c r="AQ47" i="17"/>
  <c r="AP47" i="17"/>
  <c r="AO47" i="17"/>
  <c r="AN47" i="17"/>
  <c r="AM47" i="17"/>
  <c r="AL47" i="17"/>
  <c r="AK47" i="17"/>
  <c r="AJ47" i="17"/>
  <c r="AX46" i="17"/>
  <c r="AW46" i="17"/>
  <c r="AV46" i="17"/>
  <c r="AU46" i="17"/>
  <c r="AT46" i="17"/>
  <c r="AS46" i="17"/>
  <c r="AR46" i="17"/>
  <c r="AQ46" i="17"/>
  <c r="AP46" i="17"/>
  <c r="AO46" i="17"/>
  <c r="AN46" i="17"/>
  <c r="AM46" i="17"/>
  <c r="AL46" i="17"/>
  <c r="AK46" i="17"/>
  <c r="AJ46" i="17"/>
  <c r="AX45" i="17"/>
  <c r="AW45" i="17"/>
  <c r="AV45" i="17"/>
  <c r="AU45" i="17"/>
  <c r="AT45" i="17"/>
  <c r="AS45" i="17"/>
  <c r="AR45" i="17"/>
  <c r="AQ45" i="17"/>
  <c r="AP45" i="17"/>
  <c r="AO45" i="17"/>
  <c r="AN45" i="17"/>
  <c r="AM45" i="17"/>
  <c r="AL45" i="17"/>
  <c r="AK45" i="17"/>
  <c r="AJ45" i="17"/>
  <c r="AX44" i="17"/>
  <c r="AW44" i="17"/>
  <c r="AV44" i="17"/>
  <c r="AU44" i="17"/>
  <c r="AT44" i="17"/>
  <c r="AS44" i="17"/>
  <c r="AR44" i="17"/>
  <c r="AQ44" i="17"/>
  <c r="AP44" i="17"/>
  <c r="AO44" i="17"/>
  <c r="AN44" i="17"/>
  <c r="AM44" i="17"/>
  <c r="AL44" i="17"/>
  <c r="AK44" i="17"/>
  <c r="AJ44" i="17"/>
  <c r="AX43" i="17"/>
  <c r="AW43" i="17"/>
  <c r="AV43" i="17"/>
  <c r="AU43" i="17"/>
  <c r="AT43" i="17"/>
  <c r="AS43" i="17"/>
  <c r="AR43" i="17"/>
  <c r="AQ43" i="17"/>
  <c r="AP43" i="17"/>
  <c r="AO43" i="17"/>
  <c r="AN43" i="17"/>
  <c r="AM43" i="17"/>
  <c r="AL43" i="17"/>
  <c r="AK43" i="17"/>
  <c r="AJ43" i="17"/>
  <c r="AX42" i="17"/>
  <c r="AW42" i="17"/>
  <c r="AV42" i="17"/>
  <c r="AU42" i="17"/>
  <c r="AT42" i="17"/>
  <c r="AS42" i="17"/>
  <c r="AR42" i="17"/>
  <c r="AQ42" i="17"/>
  <c r="AP42" i="17"/>
  <c r="AO42" i="17"/>
  <c r="AN42" i="17"/>
  <c r="AM42" i="17"/>
  <c r="AL42" i="17"/>
  <c r="AK42" i="17"/>
  <c r="AJ42" i="17"/>
  <c r="AX41" i="17"/>
  <c r="AW41" i="17"/>
  <c r="AV41" i="17"/>
  <c r="AU41" i="17"/>
  <c r="AT41" i="17"/>
  <c r="AS41" i="17"/>
  <c r="AR41" i="17"/>
  <c r="AQ41" i="17"/>
  <c r="AP41" i="17"/>
  <c r="AO41" i="17"/>
  <c r="AN41" i="17"/>
  <c r="AM41" i="17"/>
  <c r="AL41" i="17"/>
  <c r="AK41" i="17"/>
  <c r="AJ41" i="17"/>
  <c r="AX40" i="17"/>
  <c r="AW40" i="17"/>
  <c r="AV40" i="17"/>
  <c r="AU40" i="17"/>
  <c r="AT40" i="17"/>
  <c r="AS40" i="17"/>
  <c r="AR40" i="17"/>
  <c r="AQ40" i="17"/>
  <c r="AP40" i="17"/>
  <c r="AO40" i="17"/>
  <c r="AN40" i="17"/>
  <c r="AM40" i="17"/>
  <c r="AL40" i="17"/>
  <c r="AK40" i="17"/>
  <c r="AJ40" i="17"/>
  <c r="AX39" i="17"/>
  <c r="AW39" i="17"/>
  <c r="AV39" i="17"/>
  <c r="AU39" i="17"/>
  <c r="AT39" i="17"/>
  <c r="AS39" i="17"/>
  <c r="AR39" i="17"/>
  <c r="AQ39" i="17"/>
  <c r="AP39" i="17"/>
  <c r="AO39" i="17"/>
  <c r="AN39" i="17"/>
  <c r="AM39" i="17"/>
  <c r="AL39" i="17"/>
  <c r="AK39" i="17"/>
  <c r="AJ39" i="17"/>
  <c r="AX38" i="17"/>
  <c r="AW38" i="17"/>
  <c r="AV38" i="17"/>
  <c r="AU38" i="17"/>
  <c r="AT38" i="17"/>
  <c r="AS38" i="17"/>
  <c r="AR38" i="17"/>
  <c r="AQ38" i="17"/>
  <c r="AP38" i="17"/>
  <c r="AO38" i="17"/>
  <c r="AN38" i="17"/>
  <c r="AM38" i="17"/>
  <c r="AL38" i="17"/>
  <c r="AK38" i="17"/>
  <c r="AJ38" i="17"/>
  <c r="AX37" i="17"/>
  <c r="AW37" i="17"/>
  <c r="AV37" i="17"/>
  <c r="AU37" i="17"/>
  <c r="AT37" i="17"/>
  <c r="AS37" i="17"/>
  <c r="AR37" i="17"/>
  <c r="AQ37" i="17"/>
  <c r="AP37" i="17"/>
  <c r="AO37" i="17"/>
  <c r="AN37" i="17"/>
  <c r="AM37" i="17"/>
  <c r="AL37" i="17"/>
  <c r="AK37" i="17"/>
  <c r="AJ37" i="17"/>
  <c r="AX36" i="17"/>
  <c r="AW36" i="17"/>
  <c r="AV36" i="17"/>
  <c r="AU36" i="17"/>
  <c r="AT36" i="17"/>
  <c r="AS36" i="17"/>
  <c r="AR36" i="17"/>
  <c r="AQ36" i="17"/>
  <c r="AP36" i="17"/>
  <c r="AO36" i="17"/>
  <c r="AN36" i="17"/>
  <c r="AM36" i="17"/>
  <c r="AL36" i="17"/>
  <c r="AK36" i="17"/>
  <c r="AJ36" i="17"/>
  <c r="AX35" i="17"/>
  <c r="AW35" i="17"/>
  <c r="AV35" i="17"/>
  <c r="AU35" i="17"/>
  <c r="AT35" i="17"/>
  <c r="AS35" i="17"/>
  <c r="AR35" i="17"/>
  <c r="AQ35" i="17"/>
  <c r="AP35" i="17"/>
  <c r="AO35" i="17"/>
  <c r="AN35" i="17"/>
  <c r="AM35" i="17"/>
  <c r="AL35" i="17"/>
  <c r="AK35" i="17"/>
  <c r="AJ35" i="17"/>
  <c r="AX34" i="17"/>
  <c r="AW34" i="17"/>
  <c r="AV34" i="17"/>
  <c r="AU34" i="17"/>
  <c r="AT34" i="17"/>
  <c r="AS34" i="17"/>
  <c r="AR34" i="17"/>
  <c r="AQ34" i="17"/>
  <c r="AP34" i="17"/>
  <c r="AO34" i="17"/>
  <c r="AN34" i="17"/>
  <c r="AM34" i="17"/>
  <c r="AL34" i="17"/>
  <c r="AK34" i="17"/>
  <c r="AJ34" i="17"/>
  <c r="AX33" i="17"/>
  <c r="AW33" i="17"/>
  <c r="AV33" i="17"/>
  <c r="AU33" i="17"/>
  <c r="AT33" i="17"/>
  <c r="AS33" i="17"/>
  <c r="AR33" i="17"/>
  <c r="AQ33" i="17"/>
  <c r="AP33" i="17"/>
  <c r="AO33" i="17"/>
  <c r="AN33" i="17"/>
  <c r="AM33" i="17"/>
  <c r="AL33" i="17"/>
  <c r="AK33" i="17"/>
  <c r="AJ33" i="17"/>
  <c r="AX32" i="17"/>
  <c r="AW32" i="17"/>
  <c r="AV32" i="17"/>
  <c r="AU32" i="17"/>
  <c r="AT32" i="17"/>
  <c r="AS32" i="17"/>
  <c r="AR32" i="17"/>
  <c r="AQ32" i="17"/>
  <c r="AP32" i="17"/>
  <c r="AO32" i="17"/>
  <c r="AN32" i="17"/>
  <c r="AM32" i="17"/>
  <c r="AL32" i="17"/>
  <c r="AK32" i="17"/>
  <c r="AJ32" i="17"/>
  <c r="AX31" i="17"/>
  <c r="AW31" i="17"/>
  <c r="AV31" i="17"/>
  <c r="AU31" i="17"/>
  <c r="AT31" i="17"/>
  <c r="AS31" i="17"/>
  <c r="AR31" i="17"/>
  <c r="AQ31" i="17"/>
  <c r="AP31" i="17"/>
  <c r="AO31" i="17"/>
  <c r="AN31" i="17"/>
  <c r="AM31" i="17"/>
  <c r="AL31" i="17"/>
  <c r="AK31" i="17"/>
  <c r="AJ31" i="17"/>
  <c r="AX30" i="17"/>
  <c r="AW30" i="17"/>
  <c r="AV30" i="17"/>
  <c r="AU30" i="17"/>
  <c r="AT30" i="17"/>
  <c r="AS30" i="17"/>
  <c r="AR30" i="17"/>
  <c r="AQ30" i="17"/>
  <c r="AP30" i="17"/>
  <c r="AO30" i="17"/>
  <c r="AN30" i="17"/>
  <c r="AM30" i="17"/>
  <c r="AL30" i="17"/>
  <c r="AK30" i="17"/>
  <c r="AJ30" i="17"/>
  <c r="AX29" i="17"/>
  <c r="AW29" i="17"/>
  <c r="AV29" i="17"/>
  <c r="AU29" i="17"/>
  <c r="AT29" i="17"/>
  <c r="AS29" i="17"/>
  <c r="AR29" i="17"/>
  <c r="AQ29" i="17"/>
  <c r="AP29" i="17"/>
  <c r="AO29" i="17"/>
  <c r="AN29" i="17"/>
  <c r="AM29" i="17"/>
  <c r="AL29" i="17"/>
  <c r="AK29" i="17"/>
  <c r="AJ29" i="17"/>
  <c r="AX28" i="17"/>
  <c r="AW28" i="17"/>
  <c r="AV28" i="17"/>
  <c r="AU28" i="17"/>
  <c r="AT28" i="17"/>
  <c r="AS28" i="17"/>
  <c r="AR28" i="17"/>
  <c r="AQ28" i="17"/>
  <c r="AP28" i="17"/>
  <c r="AO28" i="17"/>
  <c r="AN28" i="17"/>
  <c r="AM28" i="17"/>
  <c r="AL28" i="17"/>
  <c r="AK28" i="17"/>
  <c r="AJ28" i="17"/>
  <c r="AX4" i="17"/>
  <c r="AW4" i="17"/>
  <c r="AV4" i="17"/>
  <c r="AU4" i="17"/>
  <c r="AT4" i="17"/>
  <c r="AS4" i="17"/>
  <c r="AR4" i="17"/>
  <c r="AQ4" i="17"/>
  <c r="AP4" i="17"/>
  <c r="AO4" i="17"/>
  <c r="AN4" i="17"/>
  <c r="AM4" i="17"/>
  <c r="AL4" i="17"/>
  <c r="AK4" i="17"/>
  <c r="AJ4" i="17"/>
  <c r="AH62" i="17"/>
  <c r="AG62" i="17"/>
  <c r="AF62" i="17"/>
  <c r="AE62" i="17"/>
  <c r="AD62" i="17"/>
  <c r="AC62" i="17"/>
  <c r="AB62" i="17"/>
  <c r="AA62" i="17"/>
  <c r="Z62" i="17"/>
  <c r="Y62" i="17"/>
  <c r="X62" i="17"/>
  <c r="W62" i="17"/>
  <c r="V62" i="17"/>
  <c r="U62" i="17"/>
  <c r="T62" i="17"/>
  <c r="AH61" i="17"/>
  <c r="AG61" i="17"/>
  <c r="AF61" i="17"/>
  <c r="AE61" i="17"/>
  <c r="AD61" i="17"/>
  <c r="AC61" i="17"/>
  <c r="AB61" i="17"/>
  <c r="AA61" i="17"/>
  <c r="Z61" i="17"/>
  <c r="Y61" i="17"/>
  <c r="X61" i="17"/>
  <c r="W61" i="17"/>
  <c r="V61" i="17"/>
  <c r="U61" i="17"/>
  <c r="T61" i="17"/>
  <c r="AH60" i="17"/>
  <c r="AG60" i="17"/>
  <c r="AF60" i="17"/>
  <c r="AE60" i="17"/>
  <c r="AD60" i="17"/>
  <c r="AC60" i="17"/>
  <c r="AB60" i="17"/>
  <c r="AA60" i="17"/>
  <c r="Z60" i="17"/>
  <c r="Y60" i="17"/>
  <c r="X60" i="17"/>
  <c r="W60" i="17"/>
  <c r="V60" i="17"/>
  <c r="U60" i="17"/>
  <c r="T60" i="17"/>
  <c r="AH59" i="17"/>
  <c r="AG59" i="17"/>
  <c r="AF59" i="17"/>
  <c r="AE59" i="17"/>
  <c r="AD59" i="17"/>
  <c r="AC59" i="17"/>
  <c r="AB59" i="17"/>
  <c r="AA59" i="17"/>
  <c r="Z59" i="17"/>
  <c r="Y59" i="17"/>
  <c r="X59" i="17"/>
  <c r="W59" i="17"/>
  <c r="V59" i="17"/>
  <c r="U59" i="17"/>
  <c r="T59" i="17"/>
  <c r="AH58" i="17"/>
  <c r="AG58" i="17"/>
  <c r="AF58" i="17"/>
  <c r="AE58" i="17"/>
  <c r="AD58" i="17"/>
  <c r="AC58" i="17"/>
  <c r="AB58" i="17"/>
  <c r="AA58" i="17"/>
  <c r="Z58" i="17"/>
  <c r="Y58" i="17"/>
  <c r="X58" i="17"/>
  <c r="W58" i="17"/>
  <c r="V58" i="17"/>
  <c r="U58" i="17"/>
  <c r="T58" i="17"/>
  <c r="AH57" i="17"/>
  <c r="AG57" i="17"/>
  <c r="AF57" i="17"/>
  <c r="AE57" i="17"/>
  <c r="AD57" i="17"/>
  <c r="AC57" i="17"/>
  <c r="AB57" i="17"/>
  <c r="AA57" i="17"/>
  <c r="Z57" i="17"/>
  <c r="Y57" i="17"/>
  <c r="X57" i="17"/>
  <c r="W57" i="17"/>
  <c r="V57" i="17"/>
  <c r="U57" i="17"/>
  <c r="T57" i="17"/>
  <c r="AH56" i="17"/>
  <c r="AG56" i="17"/>
  <c r="AF56" i="17"/>
  <c r="AE56" i="17"/>
  <c r="AD56" i="17"/>
  <c r="AC56" i="17"/>
  <c r="AB56" i="17"/>
  <c r="AA56" i="17"/>
  <c r="Z56" i="17"/>
  <c r="Y56" i="17"/>
  <c r="X56" i="17"/>
  <c r="W56" i="17"/>
  <c r="V56" i="17"/>
  <c r="U56" i="17"/>
  <c r="T56" i="17"/>
  <c r="AH55" i="17"/>
  <c r="AG55" i="17"/>
  <c r="AF55" i="17"/>
  <c r="AE55" i="17"/>
  <c r="AD55" i="17"/>
  <c r="AC55" i="17"/>
  <c r="AB55" i="17"/>
  <c r="AA55" i="17"/>
  <c r="Z55" i="17"/>
  <c r="Y55" i="17"/>
  <c r="X55" i="17"/>
  <c r="W55" i="17"/>
  <c r="V55" i="17"/>
  <c r="U55" i="17"/>
  <c r="T55" i="17"/>
  <c r="AH54" i="17"/>
  <c r="AG54" i="17"/>
  <c r="AF54" i="17"/>
  <c r="AE54" i="17"/>
  <c r="AD54" i="17"/>
  <c r="AC54" i="17"/>
  <c r="AB54" i="17"/>
  <c r="AA54" i="17"/>
  <c r="Z54" i="17"/>
  <c r="Y54" i="17"/>
  <c r="X54" i="17"/>
  <c r="W54" i="17"/>
  <c r="V54" i="17"/>
  <c r="U54" i="17"/>
  <c r="T54" i="17"/>
  <c r="AH53" i="17"/>
  <c r="AG53" i="17"/>
  <c r="AF53" i="17"/>
  <c r="AE53" i="17"/>
  <c r="AD53" i="17"/>
  <c r="AC53" i="17"/>
  <c r="AB53" i="17"/>
  <c r="AA53" i="17"/>
  <c r="Z53" i="17"/>
  <c r="Y53" i="17"/>
  <c r="X53" i="17"/>
  <c r="W53" i="17"/>
  <c r="V53" i="17"/>
  <c r="U53" i="17"/>
  <c r="T53" i="17"/>
  <c r="AH52" i="17"/>
  <c r="AG52" i="17"/>
  <c r="AF52" i="17"/>
  <c r="AE52" i="17"/>
  <c r="AD52" i="17"/>
  <c r="AC52" i="17"/>
  <c r="AB52" i="17"/>
  <c r="AA52" i="17"/>
  <c r="Z52" i="17"/>
  <c r="Y52" i="17"/>
  <c r="X52" i="17"/>
  <c r="W52" i="17"/>
  <c r="V52" i="17"/>
  <c r="U52" i="17"/>
  <c r="T52" i="17"/>
  <c r="AH51" i="17"/>
  <c r="AG51" i="17"/>
  <c r="AF51" i="17"/>
  <c r="AE51" i="17"/>
  <c r="AD51" i="17"/>
  <c r="AC51" i="17"/>
  <c r="AB51" i="17"/>
  <c r="AA51" i="17"/>
  <c r="Z51" i="17"/>
  <c r="Y51" i="17"/>
  <c r="X51" i="17"/>
  <c r="W51" i="17"/>
  <c r="V51" i="17"/>
  <c r="U51" i="17"/>
  <c r="T51" i="17"/>
  <c r="AH50" i="17"/>
  <c r="AG50" i="17"/>
  <c r="AF50" i="17"/>
  <c r="AE50" i="17"/>
  <c r="AD50" i="17"/>
  <c r="AC50" i="17"/>
  <c r="AB50" i="17"/>
  <c r="AA50" i="17"/>
  <c r="Z50" i="17"/>
  <c r="Y50" i="17"/>
  <c r="X50" i="17"/>
  <c r="W50" i="17"/>
  <c r="V50" i="17"/>
  <c r="U50" i="17"/>
  <c r="T50" i="17"/>
  <c r="AH49" i="17"/>
  <c r="AG49" i="17"/>
  <c r="AF49" i="17"/>
  <c r="AE49" i="17"/>
  <c r="AD49" i="17"/>
  <c r="AC49" i="17"/>
  <c r="AB49" i="17"/>
  <c r="AA49" i="17"/>
  <c r="Z49" i="17"/>
  <c r="Y49" i="17"/>
  <c r="X49" i="17"/>
  <c r="W49" i="17"/>
  <c r="V49" i="17"/>
  <c r="U49" i="17"/>
  <c r="T49" i="17"/>
  <c r="AH48" i="17"/>
  <c r="AG48" i="17"/>
  <c r="AF48" i="17"/>
  <c r="AE48" i="17"/>
  <c r="AD48" i="17"/>
  <c r="AC48" i="17"/>
  <c r="AB48" i="17"/>
  <c r="AA48" i="17"/>
  <c r="Z48" i="17"/>
  <c r="Y48" i="17"/>
  <c r="X48" i="17"/>
  <c r="W48" i="17"/>
  <c r="V48" i="17"/>
  <c r="U48" i="17"/>
  <c r="T48" i="17"/>
  <c r="AH47" i="17"/>
  <c r="AG47" i="17"/>
  <c r="AF47" i="17"/>
  <c r="AE47" i="17"/>
  <c r="AD47" i="17"/>
  <c r="AC47" i="17"/>
  <c r="AB47" i="17"/>
  <c r="AA47" i="17"/>
  <c r="Z47" i="17"/>
  <c r="Y47" i="17"/>
  <c r="X47" i="17"/>
  <c r="W47" i="17"/>
  <c r="V47" i="17"/>
  <c r="U47" i="17"/>
  <c r="T47" i="17"/>
  <c r="AH46" i="17"/>
  <c r="AG46" i="17"/>
  <c r="AF46" i="17"/>
  <c r="AE46" i="17"/>
  <c r="AD46" i="17"/>
  <c r="AC46" i="17"/>
  <c r="AB46" i="17"/>
  <c r="AA46" i="17"/>
  <c r="Z46" i="17"/>
  <c r="Y46" i="17"/>
  <c r="X46" i="17"/>
  <c r="W46" i="17"/>
  <c r="V46" i="17"/>
  <c r="U46" i="17"/>
  <c r="T46" i="17"/>
  <c r="AH45" i="17"/>
  <c r="AG45" i="17"/>
  <c r="AF45" i="17"/>
  <c r="AE45" i="17"/>
  <c r="AD45" i="17"/>
  <c r="AC45" i="17"/>
  <c r="AB45" i="17"/>
  <c r="AA45" i="17"/>
  <c r="Z45" i="17"/>
  <c r="Y45" i="17"/>
  <c r="X45" i="17"/>
  <c r="W45" i="17"/>
  <c r="V45" i="17"/>
  <c r="U45" i="17"/>
  <c r="T45" i="17"/>
  <c r="AH44" i="17"/>
  <c r="AG44" i="17"/>
  <c r="AF44" i="17"/>
  <c r="AE44" i="17"/>
  <c r="AD44" i="17"/>
  <c r="AC44" i="17"/>
  <c r="AB44" i="17"/>
  <c r="AA44" i="17"/>
  <c r="Z44" i="17"/>
  <c r="Y44" i="17"/>
  <c r="X44" i="17"/>
  <c r="W44" i="17"/>
  <c r="V44" i="17"/>
  <c r="U44" i="17"/>
  <c r="T44" i="17"/>
  <c r="AH43" i="17"/>
  <c r="AG43" i="17"/>
  <c r="AF43" i="17"/>
  <c r="AE43" i="17"/>
  <c r="AD43" i="17"/>
  <c r="AC43" i="17"/>
  <c r="AB43" i="17"/>
  <c r="AA43" i="17"/>
  <c r="Z43" i="17"/>
  <c r="Y43" i="17"/>
  <c r="X43" i="17"/>
  <c r="W43" i="17"/>
  <c r="V43" i="17"/>
  <c r="U43" i="17"/>
  <c r="T43" i="17"/>
  <c r="AH42" i="17"/>
  <c r="AG42" i="17"/>
  <c r="AF42" i="17"/>
  <c r="AE42" i="17"/>
  <c r="AD42" i="17"/>
  <c r="AC42" i="17"/>
  <c r="AB42" i="17"/>
  <c r="AA42" i="17"/>
  <c r="Z42" i="17"/>
  <c r="Y42" i="17"/>
  <c r="X42" i="17"/>
  <c r="W42" i="17"/>
  <c r="V42" i="17"/>
  <c r="U42" i="17"/>
  <c r="T42" i="17"/>
  <c r="AH41" i="17"/>
  <c r="AG41" i="17"/>
  <c r="AF41" i="17"/>
  <c r="AE41" i="17"/>
  <c r="AD41" i="17"/>
  <c r="AC41" i="17"/>
  <c r="AB41" i="17"/>
  <c r="AA41" i="17"/>
  <c r="Z41" i="17"/>
  <c r="Y41" i="17"/>
  <c r="X41" i="17"/>
  <c r="W41" i="17"/>
  <c r="V41" i="17"/>
  <c r="U41" i="17"/>
  <c r="T41" i="17"/>
  <c r="AH40" i="17"/>
  <c r="AG40" i="17"/>
  <c r="AF40" i="17"/>
  <c r="AE40" i="17"/>
  <c r="AD40" i="17"/>
  <c r="AC40" i="17"/>
  <c r="AB40" i="17"/>
  <c r="AA40" i="17"/>
  <c r="Z40" i="17"/>
  <c r="Y40" i="17"/>
  <c r="X40" i="17"/>
  <c r="W40" i="17"/>
  <c r="V40" i="17"/>
  <c r="U40" i="17"/>
  <c r="T40" i="17"/>
  <c r="AH39" i="17"/>
  <c r="AG39" i="17"/>
  <c r="AF39" i="17"/>
  <c r="AE39" i="17"/>
  <c r="AD39" i="17"/>
  <c r="AC39" i="17"/>
  <c r="AB39" i="17"/>
  <c r="AA39" i="17"/>
  <c r="Z39" i="17"/>
  <c r="Y39" i="17"/>
  <c r="X39" i="17"/>
  <c r="W39" i="17"/>
  <c r="V39" i="17"/>
  <c r="U39" i="17"/>
  <c r="T39" i="17"/>
  <c r="AH38" i="17"/>
  <c r="AG38" i="17"/>
  <c r="AF38" i="17"/>
  <c r="AE38" i="17"/>
  <c r="AD38" i="17"/>
  <c r="AC38" i="17"/>
  <c r="AB38" i="17"/>
  <c r="AA38" i="17"/>
  <c r="Z38" i="17"/>
  <c r="Y38" i="17"/>
  <c r="X38" i="17"/>
  <c r="W38" i="17"/>
  <c r="V38" i="17"/>
  <c r="U38" i="17"/>
  <c r="T38" i="17"/>
  <c r="AH37" i="17"/>
  <c r="AG37" i="17"/>
  <c r="AF37" i="17"/>
  <c r="AE37" i="17"/>
  <c r="AD37" i="17"/>
  <c r="AC37" i="17"/>
  <c r="AB37" i="17"/>
  <c r="AA37" i="17"/>
  <c r="Z37" i="17"/>
  <c r="Y37" i="17"/>
  <c r="X37" i="17"/>
  <c r="W37" i="17"/>
  <c r="V37" i="17"/>
  <c r="U37" i="17"/>
  <c r="T37" i="17"/>
  <c r="AH36" i="17"/>
  <c r="AG36" i="17"/>
  <c r="AF36" i="17"/>
  <c r="AE36" i="17"/>
  <c r="AD36" i="17"/>
  <c r="AC36" i="17"/>
  <c r="AB36" i="17"/>
  <c r="AA36" i="17"/>
  <c r="Z36" i="17"/>
  <c r="Y36" i="17"/>
  <c r="X36" i="17"/>
  <c r="W36" i="17"/>
  <c r="V36" i="17"/>
  <c r="U36" i="17"/>
  <c r="T36" i="17"/>
  <c r="AH35" i="17"/>
  <c r="AG35" i="17"/>
  <c r="AF35" i="17"/>
  <c r="AE35" i="17"/>
  <c r="AD35" i="17"/>
  <c r="AC35" i="17"/>
  <c r="AB35" i="17"/>
  <c r="AA35" i="17"/>
  <c r="Z35" i="17"/>
  <c r="Y35" i="17"/>
  <c r="X35" i="17"/>
  <c r="W35" i="17"/>
  <c r="V35" i="17"/>
  <c r="U35" i="17"/>
  <c r="T35" i="17"/>
  <c r="AH34" i="17"/>
  <c r="AG34" i="17"/>
  <c r="AF34" i="17"/>
  <c r="AE34" i="17"/>
  <c r="AD34" i="17"/>
  <c r="AC34" i="17"/>
  <c r="AB34" i="17"/>
  <c r="AA34" i="17"/>
  <c r="Z34" i="17"/>
  <c r="Y34" i="17"/>
  <c r="X34" i="17"/>
  <c r="W34" i="17"/>
  <c r="V34" i="17"/>
  <c r="U34" i="17"/>
  <c r="T34" i="17"/>
  <c r="AH33" i="17"/>
  <c r="AG33" i="17"/>
  <c r="AF33" i="17"/>
  <c r="AE33" i="17"/>
  <c r="AD33" i="17"/>
  <c r="AC33" i="17"/>
  <c r="AB33" i="17"/>
  <c r="AA33" i="17"/>
  <c r="Z33" i="17"/>
  <c r="Y33" i="17"/>
  <c r="X33" i="17"/>
  <c r="W33" i="17"/>
  <c r="V33" i="17"/>
  <c r="U33" i="17"/>
  <c r="T33" i="17"/>
  <c r="AH32" i="17"/>
  <c r="AG32" i="17"/>
  <c r="AF32" i="17"/>
  <c r="AE32" i="17"/>
  <c r="AD32" i="17"/>
  <c r="AC32" i="17"/>
  <c r="AB32" i="17"/>
  <c r="AA32" i="17"/>
  <c r="Z32" i="17"/>
  <c r="Y32" i="17"/>
  <c r="X32" i="17"/>
  <c r="W32" i="17"/>
  <c r="V32" i="17"/>
  <c r="U32" i="17"/>
  <c r="T32" i="17"/>
  <c r="AH31" i="17"/>
  <c r="AG31" i="17"/>
  <c r="AF31" i="17"/>
  <c r="AE31" i="17"/>
  <c r="AD31" i="17"/>
  <c r="AC31" i="17"/>
  <c r="AB31" i="17"/>
  <c r="AA31" i="17"/>
  <c r="Z31" i="17"/>
  <c r="Y31" i="17"/>
  <c r="X31" i="17"/>
  <c r="W31" i="17"/>
  <c r="V31" i="17"/>
  <c r="U31" i="17"/>
  <c r="T31" i="17"/>
  <c r="AH30" i="17"/>
  <c r="AG30" i="17"/>
  <c r="AF30" i="17"/>
  <c r="AE30" i="17"/>
  <c r="AD30" i="17"/>
  <c r="AC30" i="17"/>
  <c r="AB30" i="17"/>
  <c r="AA30" i="17"/>
  <c r="Z30" i="17"/>
  <c r="Y30" i="17"/>
  <c r="X30" i="17"/>
  <c r="W30" i="17"/>
  <c r="V30" i="17"/>
  <c r="U30" i="17"/>
  <c r="T30" i="17"/>
  <c r="AH29" i="17"/>
  <c r="AG29" i="17"/>
  <c r="AF29" i="17"/>
  <c r="AE29" i="17"/>
  <c r="AD29" i="17"/>
  <c r="AC29" i="17"/>
  <c r="AB29" i="17"/>
  <c r="AA29" i="17"/>
  <c r="Z29" i="17"/>
  <c r="Y29" i="17"/>
  <c r="X29" i="17"/>
  <c r="W29" i="17"/>
  <c r="V29" i="17"/>
  <c r="U29" i="17"/>
  <c r="T29" i="17"/>
  <c r="AH28" i="17"/>
  <c r="AG28" i="17"/>
  <c r="AF28" i="17"/>
  <c r="AE28" i="17"/>
  <c r="AD28" i="17"/>
  <c r="AC28" i="17"/>
  <c r="AB28" i="17"/>
  <c r="AA28" i="17"/>
  <c r="Z28" i="17"/>
  <c r="Y28" i="17"/>
  <c r="X28" i="17"/>
  <c r="W28" i="17"/>
  <c r="V28" i="17"/>
  <c r="U28" i="17"/>
  <c r="T28" i="17"/>
  <c r="AH4" i="17"/>
  <c r="AG4" i="17"/>
  <c r="AF4" i="17"/>
  <c r="AD4" i="17"/>
  <c r="AC4" i="17"/>
  <c r="AB4" i="17"/>
  <c r="AA4" i="17"/>
  <c r="Z4" i="17"/>
  <c r="Y4" i="17"/>
  <c r="X4" i="17"/>
  <c r="W4" i="17"/>
  <c r="V4" i="17"/>
  <c r="U4" i="17"/>
  <c r="T4" i="17"/>
  <c r="AE4" i="17"/>
  <c r="AC553" i="73" l="1"/>
  <c r="AB552" i="73"/>
  <c r="Z70" i="17"/>
  <c r="AL70" i="17"/>
  <c r="AP70" i="17"/>
  <c r="AT70" i="17"/>
  <c r="AX70" i="17"/>
  <c r="BB70" i="17"/>
  <c r="BF70" i="17"/>
  <c r="BJ70" i="17"/>
  <c r="BN70" i="17"/>
  <c r="AH70" i="17"/>
  <c r="V70" i="17"/>
  <c r="BC70" i="17"/>
  <c r="BG70" i="17"/>
  <c r="AD70" i="17"/>
  <c r="AE70" i="17"/>
  <c r="U70" i="17"/>
  <c r="Y70" i="17"/>
  <c r="AC70" i="17"/>
  <c r="AG70" i="17"/>
  <c r="AK70" i="17"/>
  <c r="AO70" i="17"/>
  <c r="AS70" i="17"/>
  <c r="AW70" i="17"/>
  <c r="BA70" i="17"/>
  <c r="BE70" i="17"/>
  <c r="BI70" i="17"/>
  <c r="BM70" i="17"/>
  <c r="W70" i="17"/>
  <c r="AM70" i="17"/>
  <c r="AU70" i="17"/>
  <c r="BK70" i="17"/>
  <c r="AA70" i="17"/>
  <c r="AQ70" i="17"/>
  <c r="T70" i="17"/>
  <c r="X70" i="17"/>
  <c r="AB70" i="17"/>
  <c r="AF70" i="17"/>
  <c r="AJ70" i="17"/>
  <c r="AN70" i="17"/>
  <c r="AR70" i="17"/>
  <c r="AV70" i="17"/>
  <c r="AZ70" i="17"/>
  <c r="BD70" i="17"/>
  <c r="BH70" i="17"/>
  <c r="BL70" i="17"/>
  <c r="H64" i="11"/>
  <c r="G64" i="11"/>
  <c r="F64" i="11"/>
  <c r="E64" i="11"/>
  <c r="D64" i="11"/>
  <c r="C64" i="11"/>
  <c r="A64" i="11" s="1"/>
  <c r="H63" i="11"/>
  <c r="G63" i="11"/>
  <c r="F63" i="11"/>
  <c r="E63" i="11"/>
  <c r="D63" i="11"/>
  <c r="C63" i="11"/>
  <c r="A63" i="11" s="1"/>
  <c r="H62" i="11"/>
  <c r="G62" i="11"/>
  <c r="F62" i="11"/>
  <c r="E62" i="11"/>
  <c r="D62" i="11"/>
  <c r="C62" i="11"/>
  <c r="A62" i="11" s="1"/>
  <c r="H61" i="11"/>
  <c r="G61" i="11"/>
  <c r="F61" i="11"/>
  <c r="E61" i="11"/>
  <c r="D61" i="11"/>
  <c r="C61" i="11"/>
  <c r="A61" i="11" s="1"/>
  <c r="H60" i="11"/>
  <c r="G60" i="11"/>
  <c r="F60" i="11"/>
  <c r="E60" i="11"/>
  <c r="D60" i="11"/>
  <c r="C60" i="11"/>
  <c r="A60" i="11" s="1"/>
  <c r="H59" i="11"/>
  <c r="G59" i="11"/>
  <c r="F59" i="11"/>
  <c r="E59" i="11"/>
  <c r="D59" i="11"/>
  <c r="C59" i="11"/>
  <c r="A59" i="11" s="1"/>
  <c r="H58" i="11"/>
  <c r="G58" i="11"/>
  <c r="F58" i="11"/>
  <c r="E58" i="11"/>
  <c r="D58" i="11"/>
  <c r="C58" i="11"/>
  <c r="A58" i="11" s="1"/>
  <c r="AY62" i="17"/>
  <c r="AI62" i="17"/>
  <c r="S62" i="17"/>
  <c r="R62" i="17"/>
  <c r="Q62" i="17"/>
  <c r="P62" i="17"/>
  <c r="O62" i="17"/>
  <c r="N62" i="17"/>
  <c r="M62" i="17"/>
  <c r="L62" i="17"/>
  <c r="K62" i="17"/>
  <c r="J62" i="17"/>
  <c r="I62" i="17"/>
  <c r="H62" i="17"/>
  <c r="G62" i="17"/>
  <c r="F62" i="17"/>
  <c r="E62" i="17"/>
  <c r="D62" i="17"/>
  <c r="C62" i="17"/>
  <c r="B62" i="17"/>
  <c r="A62" i="17" s="1"/>
  <c r="AY61" i="17"/>
  <c r="AI61" i="17"/>
  <c r="S61" i="17"/>
  <c r="R61" i="17"/>
  <c r="Q61" i="17"/>
  <c r="P61" i="17"/>
  <c r="O61" i="17"/>
  <c r="N61" i="17"/>
  <c r="M61" i="17"/>
  <c r="L61" i="17"/>
  <c r="K61" i="17"/>
  <c r="J61" i="17"/>
  <c r="I61" i="17"/>
  <c r="H61" i="17"/>
  <c r="G61" i="17"/>
  <c r="F61" i="17"/>
  <c r="E61" i="17"/>
  <c r="D61" i="17"/>
  <c r="C61" i="17"/>
  <c r="B61" i="17"/>
  <c r="A61" i="17" s="1"/>
  <c r="AY60" i="17"/>
  <c r="AI60" i="17"/>
  <c r="S60" i="17"/>
  <c r="R60" i="17"/>
  <c r="Q60" i="17"/>
  <c r="P60" i="17"/>
  <c r="O60" i="17"/>
  <c r="N60" i="17"/>
  <c r="M60" i="17"/>
  <c r="L60" i="17"/>
  <c r="K60" i="17"/>
  <c r="J60" i="17"/>
  <c r="I60" i="17"/>
  <c r="H60" i="17"/>
  <c r="G60" i="17"/>
  <c r="F60" i="17"/>
  <c r="E60" i="17"/>
  <c r="D60" i="17"/>
  <c r="C60" i="17"/>
  <c r="B60" i="17"/>
  <c r="A60" i="17" s="1"/>
  <c r="AY59" i="17"/>
  <c r="AI59" i="17"/>
  <c r="S59" i="17"/>
  <c r="R59" i="17"/>
  <c r="Q59" i="17"/>
  <c r="P59" i="17"/>
  <c r="O59" i="17"/>
  <c r="N59" i="17"/>
  <c r="M59" i="17"/>
  <c r="L59" i="17"/>
  <c r="K59" i="17"/>
  <c r="J59" i="17"/>
  <c r="I59" i="17"/>
  <c r="H59" i="17"/>
  <c r="G59" i="17"/>
  <c r="F59" i="17"/>
  <c r="E59" i="17"/>
  <c r="D59" i="17"/>
  <c r="C59" i="17"/>
  <c r="B59" i="17"/>
  <c r="A59" i="17" s="1"/>
  <c r="AY58" i="17"/>
  <c r="AI58" i="17"/>
  <c r="S58" i="17"/>
  <c r="R58" i="17"/>
  <c r="Q58" i="17"/>
  <c r="P58" i="17"/>
  <c r="O58" i="17"/>
  <c r="N58" i="17"/>
  <c r="M58" i="17"/>
  <c r="L58" i="17"/>
  <c r="K58" i="17"/>
  <c r="J58" i="17"/>
  <c r="I58" i="17"/>
  <c r="H58" i="17"/>
  <c r="G58" i="17"/>
  <c r="F58" i="17"/>
  <c r="E58" i="17"/>
  <c r="D58" i="17"/>
  <c r="C58" i="17"/>
  <c r="B58" i="17"/>
  <c r="A58" i="17" s="1"/>
  <c r="E1114" i="10"/>
  <c r="E1113" i="10"/>
  <c r="E1112" i="10"/>
  <c r="E1111" i="10"/>
  <c r="E1109" i="10"/>
  <c r="E1108" i="10"/>
  <c r="E1106" i="10"/>
  <c r="E1105" i="10"/>
  <c r="E1104" i="10"/>
  <c r="E1103" i="10"/>
  <c r="E1102" i="10"/>
  <c r="E1101" i="10"/>
  <c r="E1100" i="10"/>
  <c r="E1098" i="10"/>
  <c r="E1097" i="10"/>
  <c r="E1096" i="10"/>
  <c r="E1094" i="10"/>
  <c r="E1093" i="10"/>
  <c r="E1092" i="10"/>
  <c r="E1090" i="10"/>
  <c r="E1089" i="10"/>
  <c r="E1088" i="10"/>
  <c r="E1087" i="10"/>
  <c r="E1086" i="10"/>
  <c r="E1085" i="10"/>
  <c r="E1084" i="10"/>
  <c r="E1083" i="10"/>
  <c r="E1082" i="10"/>
  <c r="E1081" i="10"/>
  <c r="E1080" i="10"/>
  <c r="E1078" i="10"/>
  <c r="E1077" i="10"/>
  <c r="E1076" i="10"/>
  <c r="E1075" i="10"/>
  <c r="E1074" i="10"/>
  <c r="E1073" i="10"/>
  <c r="E1072" i="10"/>
  <c r="E1070" i="10"/>
  <c r="E1069" i="10"/>
  <c r="E1068" i="10"/>
  <c r="E1066" i="10"/>
  <c r="E1065" i="10"/>
  <c r="E1064" i="10"/>
  <c r="E1063" i="10"/>
  <c r="E1062" i="10"/>
  <c r="E1061" i="10"/>
  <c r="E1060" i="10"/>
  <c r="E1058" i="10"/>
  <c r="E1057" i="10"/>
  <c r="E1056" i="10"/>
  <c r="E1055" i="10"/>
  <c r="E1054" i="10"/>
  <c r="E1053" i="10"/>
  <c r="E1052" i="10"/>
  <c r="E1050" i="10"/>
  <c r="E1049" i="10"/>
  <c r="E1048" i="10"/>
  <c r="E1046" i="10"/>
  <c r="E1045" i="10"/>
  <c r="E1044" i="10"/>
  <c r="E1043" i="10"/>
  <c r="E1041" i="10"/>
  <c r="E1040" i="10"/>
  <c r="E1038" i="10"/>
  <c r="E1037" i="10"/>
  <c r="E1036" i="10"/>
  <c r="E1035" i="10"/>
  <c r="E1034" i="10"/>
  <c r="E1033" i="10"/>
  <c r="E1032" i="10"/>
  <c r="E1031" i="10"/>
  <c r="E1029" i="10"/>
  <c r="E1028" i="10"/>
  <c r="E1027" i="10"/>
  <c r="E1026" i="10"/>
  <c r="E1025" i="10"/>
  <c r="E1024" i="10"/>
  <c r="E1023" i="10"/>
  <c r="E1022" i="10"/>
  <c r="E1021" i="10"/>
  <c r="E1020" i="10"/>
  <c r="E1018" i="10"/>
  <c r="E1017" i="10"/>
  <c r="E1016" i="10"/>
  <c r="E1015" i="10"/>
  <c r="E1014" i="10"/>
  <c r="E1013" i="10"/>
  <c r="E1012" i="10"/>
  <c r="E1010" i="10"/>
  <c r="E1009" i="10"/>
  <c r="E1008" i="10"/>
  <c r="E1006" i="10"/>
  <c r="E1005" i="10"/>
  <c r="E1004" i="10"/>
  <c r="E1003" i="10"/>
  <c r="E1002" i="10"/>
  <c r="E1001" i="10"/>
  <c r="E1000" i="10"/>
  <c r="E999" i="10"/>
  <c r="E998" i="10"/>
  <c r="E997" i="10"/>
  <c r="E996" i="10"/>
  <c r="E994" i="10"/>
  <c r="E993" i="10"/>
  <c r="E992" i="10"/>
  <c r="E991" i="10"/>
  <c r="E990" i="10"/>
  <c r="E989" i="10"/>
  <c r="E988" i="10"/>
  <c r="E986" i="10"/>
  <c r="E985" i="10"/>
  <c r="E984" i="10"/>
  <c r="E983" i="10"/>
  <c r="E982" i="10"/>
  <c r="E981" i="10"/>
  <c r="E980" i="10"/>
  <c r="E978" i="10"/>
  <c r="E977" i="10"/>
  <c r="E976" i="10"/>
  <c r="E975" i="10"/>
  <c r="E974" i="10"/>
  <c r="E973" i="10"/>
  <c r="E972" i="10"/>
  <c r="E970" i="10"/>
  <c r="E969" i="10"/>
  <c r="E968" i="10"/>
  <c r="E967" i="10"/>
  <c r="E966" i="10"/>
  <c r="E965" i="10"/>
  <c r="E964" i="10"/>
  <c r="E962" i="10"/>
  <c r="E961" i="10"/>
  <c r="E960" i="10"/>
  <c r="E959" i="10"/>
  <c r="E958" i="10"/>
  <c r="E957" i="10"/>
  <c r="E956" i="10"/>
  <c r="E955" i="10"/>
  <c r="E953" i="10"/>
  <c r="E952" i="10"/>
  <c r="E950" i="10"/>
  <c r="E949" i="10"/>
  <c r="E948" i="10"/>
  <c r="E947" i="10"/>
  <c r="E946" i="10"/>
  <c r="E945" i="10"/>
  <c r="E944" i="10"/>
  <c r="E943" i="10"/>
  <c r="E942" i="10"/>
  <c r="E941" i="10"/>
  <c r="E940" i="10"/>
  <c r="E938" i="10"/>
  <c r="E937" i="10"/>
  <c r="E936" i="10"/>
  <c r="E934" i="10"/>
  <c r="E933" i="10"/>
  <c r="E932" i="10"/>
  <c r="E931" i="10"/>
  <c r="E930" i="10"/>
  <c r="E929" i="10"/>
  <c r="E928" i="10"/>
  <c r="E926" i="10"/>
  <c r="E925" i="10"/>
  <c r="E923" i="10"/>
  <c r="E922" i="10"/>
  <c r="E921" i="10"/>
  <c r="E920" i="10"/>
  <c r="E918" i="10"/>
  <c r="E917" i="10"/>
  <c r="E916" i="10"/>
  <c r="E914" i="10"/>
  <c r="E913" i="10"/>
  <c r="E912" i="10"/>
  <c r="E911" i="10"/>
  <c r="E910" i="10"/>
  <c r="E909" i="10"/>
  <c r="E908" i="10"/>
  <c r="E907" i="10"/>
  <c r="E906" i="10"/>
  <c r="E905" i="10"/>
  <c r="E904" i="10"/>
  <c r="E902" i="10"/>
  <c r="E901" i="10"/>
  <c r="E900" i="10"/>
  <c r="E898" i="10"/>
  <c r="E897" i="10"/>
  <c r="E896" i="10"/>
  <c r="E894" i="10"/>
  <c r="E893" i="10"/>
  <c r="E892" i="10"/>
  <c r="E890" i="10"/>
  <c r="E889" i="10"/>
  <c r="E888" i="10"/>
  <c r="E887" i="10"/>
  <c r="E886" i="10"/>
  <c r="E885" i="10"/>
  <c r="E884" i="10"/>
  <c r="E882" i="10"/>
  <c r="E881" i="10"/>
  <c r="E880" i="10"/>
  <c r="E878" i="10"/>
  <c r="E877" i="10"/>
  <c r="E876" i="10"/>
  <c r="E875" i="10"/>
  <c r="E874" i="10"/>
  <c r="E873" i="10"/>
  <c r="E872" i="10"/>
  <c r="E871" i="10"/>
  <c r="E870" i="10"/>
  <c r="E869" i="10"/>
  <c r="E868" i="10"/>
  <c r="E866" i="10"/>
  <c r="E865" i="10"/>
  <c r="E864" i="10"/>
  <c r="E863" i="10"/>
  <c r="E862" i="10"/>
  <c r="E861" i="10"/>
  <c r="E860" i="10"/>
  <c r="E858" i="10"/>
  <c r="E857" i="10"/>
  <c r="E856" i="10"/>
  <c r="E855" i="10"/>
  <c r="E854" i="10"/>
  <c r="E853" i="10"/>
  <c r="E852" i="10"/>
  <c r="E851" i="10"/>
  <c r="E850" i="10"/>
  <c r="E849" i="10"/>
  <c r="E848" i="10"/>
  <c r="E846" i="10"/>
  <c r="E845" i="10"/>
  <c r="E844" i="10"/>
  <c r="E842" i="10"/>
  <c r="E841" i="10"/>
  <c r="E840" i="10"/>
  <c r="E839" i="10"/>
  <c r="E838" i="10"/>
  <c r="E837" i="10"/>
  <c r="E836" i="10"/>
  <c r="E835" i="10"/>
  <c r="E833" i="10"/>
  <c r="E831" i="10"/>
  <c r="E830" i="10"/>
  <c r="E829" i="10"/>
  <c r="E828" i="10"/>
  <c r="E827" i="10"/>
  <c r="E825" i="10"/>
  <c r="E824" i="10"/>
  <c r="E822" i="10"/>
  <c r="E821" i="10"/>
  <c r="E820" i="10"/>
  <c r="E819" i="10"/>
  <c r="E818" i="10"/>
  <c r="E817" i="10"/>
  <c r="E816" i="10"/>
  <c r="E815" i="10"/>
  <c r="E814" i="10"/>
  <c r="E813" i="10"/>
  <c r="E812" i="10"/>
  <c r="E810" i="10"/>
  <c r="E809" i="10"/>
  <c r="E808" i="10"/>
  <c r="E806" i="10"/>
  <c r="E805" i="10"/>
  <c r="E804" i="10"/>
  <c r="E803" i="10"/>
  <c r="E802" i="10"/>
  <c r="H57" i="11"/>
  <c r="G57" i="11"/>
  <c r="F57" i="11"/>
  <c r="E57" i="11"/>
  <c r="D57" i="11"/>
  <c r="C57" i="11"/>
  <c r="A57" i="11" s="1"/>
  <c r="H56" i="11"/>
  <c r="G56" i="11"/>
  <c r="F56" i="11"/>
  <c r="E56" i="11"/>
  <c r="D56" i="11"/>
  <c r="C56" i="11"/>
  <c r="H55" i="11"/>
  <c r="G55" i="11"/>
  <c r="F55" i="11"/>
  <c r="E55" i="11"/>
  <c r="D55" i="11"/>
  <c r="H54" i="11"/>
  <c r="G54" i="11"/>
  <c r="F54" i="11"/>
  <c r="E54" i="11"/>
  <c r="D54" i="11"/>
  <c r="C54" i="11"/>
  <c r="A54" i="11" s="1"/>
  <c r="H53" i="11"/>
  <c r="G53" i="11"/>
  <c r="F53" i="11"/>
  <c r="E53" i="11"/>
  <c r="D53" i="11"/>
  <c r="C53" i="11"/>
  <c r="A53" i="11" s="1"/>
  <c r="H52" i="11"/>
  <c r="G52" i="11"/>
  <c r="F52" i="11"/>
  <c r="E52" i="11"/>
  <c r="D52" i="11"/>
  <c r="C52" i="11"/>
  <c r="A52" i="11" s="1"/>
  <c r="H51" i="11"/>
  <c r="G51" i="11"/>
  <c r="F51" i="11"/>
  <c r="E51" i="11"/>
  <c r="D51" i="11"/>
  <c r="C51" i="11"/>
  <c r="A51" i="11" s="1"/>
  <c r="H50" i="11"/>
  <c r="G50" i="11"/>
  <c r="F50" i="11"/>
  <c r="E50" i="11"/>
  <c r="D50" i="11"/>
  <c r="C50" i="11"/>
  <c r="A50" i="11" s="1"/>
  <c r="H49" i="11"/>
  <c r="G49" i="11"/>
  <c r="F49" i="11"/>
  <c r="E49" i="11"/>
  <c r="D49" i="11"/>
  <c r="C49" i="11"/>
  <c r="A49" i="11" s="1"/>
  <c r="H48" i="11"/>
  <c r="G48" i="11"/>
  <c r="F48" i="11"/>
  <c r="E48" i="11"/>
  <c r="D48" i="11"/>
  <c r="C48" i="11"/>
  <c r="A48" i="11" s="1"/>
  <c r="H47" i="11"/>
  <c r="G47" i="11"/>
  <c r="F47" i="11"/>
  <c r="E47" i="11"/>
  <c r="D47" i="11"/>
  <c r="C47" i="11"/>
  <c r="A47" i="11" s="1"/>
  <c r="H46" i="11"/>
  <c r="G46" i="11"/>
  <c r="F46" i="11"/>
  <c r="E46" i="11"/>
  <c r="D46" i="11"/>
  <c r="C46" i="11"/>
  <c r="A46" i="11" s="1"/>
  <c r="H45" i="11"/>
  <c r="G45" i="11"/>
  <c r="F45" i="11"/>
  <c r="E45" i="11"/>
  <c r="D45" i="11"/>
  <c r="C45" i="11"/>
  <c r="A45" i="11" s="1"/>
  <c r="H44" i="11"/>
  <c r="G44" i="11"/>
  <c r="F44" i="11"/>
  <c r="E44" i="11"/>
  <c r="D44" i="11"/>
  <c r="C44" i="11"/>
  <c r="A44" i="11" s="1"/>
  <c r="H43" i="11"/>
  <c r="G43" i="11"/>
  <c r="F43" i="11"/>
  <c r="E43" i="11"/>
  <c r="D43" i="11"/>
  <c r="C43" i="11"/>
  <c r="A43" i="11" s="1"/>
  <c r="H42" i="11"/>
  <c r="G42" i="11"/>
  <c r="F42" i="11"/>
  <c r="E42" i="11"/>
  <c r="D42" i="11"/>
  <c r="C42" i="11"/>
  <c r="A42" i="11" s="1"/>
  <c r="H41" i="11"/>
  <c r="G41" i="11"/>
  <c r="F41" i="11"/>
  <c r="E41" i="11"/>
  <c r="D41" i="11"/>
  <c r="C41" i="11"/>
  <c r="A41" i="11" s="1"/>
  <c r="H40" i="11"/>
  <c r="G40" i="11"/>
  <c r="F40" i="11"/>
  <c r="E40" i="11"/>
  <c r="D40" i="11"/>
  <c r="C40" i="11"/>
  <c r="A40" i="11" s="1"/>
  <c r="H39" i="11"/>
  <c r="G39" i="11"/>
  <c r="F39" i="11"/>
  <c r="E39" i="11"/>
  <c r="D39" i="11"/>
  <c r="C39" i="11"/>
  <c r="A39" i="11" s="1"/>
  <c r="H38" i="11"/>
  <c r="G38" i="11"/>
  <c r="F38" i="11"/>
  <c r="E38" i="11"/>
  <c r="D38" i="11"/>
  <c r="C38" i="11"/>
  <c r="A38" i="11" s="1"/>
  <c r="H37" i="11"/>
  <c r="G37" i="11"/>
  <c r="F37" i="11"/>
  <c r="E37" i="11"/>
  <c r="D37" i="11"/>
  <c r="C37" i="11"/>
  <c r="A37" i="11" s="1"/>
  <c r="H36" i="11"/>
  <c r="G36" i="11"/>
  <c r="F36" i="11"/>
  <c r="E36" i="11"/>
  <c r="D36" i="11"/>
  <c r="C36" i="11"/>
  <c r="A36" i="11" s="1"/>
  <c r="H35" i="11"/>
  <c r="G35" i="11"/>
  <c r="F35" i="11"/>
  <c r="E35" i="11"/>
  <c r="D35" i="11"/>
  <c r="C35" i="11"/>
  <c r="H34" i="11"/>
  <c r="G34" i="11"/>
  <c r="F34" i="11"/>
  <c r="E34" i="11"/>
  <c r="D34" i="11"/>
  <c r="C34" i="11"/>
  <c r="H33" i="11"/>
  <c r="G33" i="11"/>
  <c r="F33" i="11"/>
  <c r="E33" i="11"/>
  <c r="D33" i="11"/>
  <c r="C33" i="11"/>
  <c r="A33" i="11" s="1"/>
  <c r="H32" i="11"/>
  <c r="G32" i="11"/>
  <c r="F32" i="11"/>
  <c r="E32" i="11"/>
  <c r="D32" i="11"/>
  <c r="C32" i="11"/>
  <c r="A32" i="11" s="1"/>
  <c r="H31" i="11"/>
  <c r="G31" i="11"/>
  <c r="F31" i="11"/>
  <c r="E31" i="11"/>
  <c r="D31" i="11"/>
  <c r="C31" i="11"/>
  <c r="A31" i="11" s="1"/>
  <c r="H30" i="11"/>
  <c r="G30" i="11"/>
  <c r="F30" i="11"/>
  <c r="E30" i="11"/>
  <c r="D30" i="11"/>
  <c r="C30" i="11"/>
  <c r="A30" i="11" s="1"/>
  <c r="H29" i="11"/>
  <c r="G29" i="11"/>
  <c r="F29" i="11"/>
  <c r="E29" i="11"/>
  <c r="D29" i="11"/>
  <c r="C29" i="11"/>
  <c r="A29" i="11" s="1"/>
  <c r="H28" i="11"/>
  <c r="G28" i="11"/>
  <c r="F28" i="11"/>
  <c r="E28" i="11"/>
  <c r="D28" i="11"/>
  <c r="C28" i="11"/>
  <c r="A28" i="11" s="1"/>
  <c r="H27" i="11"/>
  <c r="G27" i="11"/>
  <c r="F27" i="11"/>
  <c r="E27" i="11"/>
  <c r="AY57" i="17"/>
  <c r="AI57" i="17"/>
  <c r="S57" i="17"/>
  <c r="R57" i="17"/>
  <c r="Q57" i="17"/>
  <c r="P57" i="17"/>
  <c r="O57" i="17"/>
  <c r="N57" i="17"/>
  <c r="M57" i="17"/>
  <c r="L57" i="17"/>
  <c r="K57" i="17"/>
  <c r="J57" i="17"/>
  <c r="I57" i="17"/>
  <c r="H57" i="17"/>
  <c r="G57" i="17"/>
  <c r="F57" i="17"/>
  <c r="E57" i="17"/>
  <c r="D57" i="17"/>
  <c r="AY56" i="17"/>
  <c r="AI56" i="17"/>
  <c r="S56" i="17"/>
  <c r="R56" i="17"/>
  <c r="Q56" i="17"/>
  <c r="P56" i="17"/>
  <c r="O56" i="17"/>
  <c r="N56" i="17"/>
  <c r="M56" i="17"/>
  <c r="L56" i="17"/>
  <c r="K56" i="17"/>
  <c r="J56" i="17"/>
  <c r="I56" i="17"/>
  <c r="H56" i="17"/>
  <c r="G56" i="17"/>
  <c r="F56" i="17"/>
  <c r="E56" i="17"/>
  <c r="D56" i="17"/>
  <c r="AY55" i="17"/>
  <c r="AI55" i="17"/>
  <c r="S55" i="17"/>
  <c r="R55" i="17"/>
  <c r="Q55" i="17"/>
  <c r="P55" i="17"/>
  <c r="O55" i="17"/>
  <c r="N55" i="17"/>
  <c r="M55" i="17"/>
  <c r="L55" i="17"/>
  <c r="K55" i="17"/>
  <c r="J55" i="17"/>
  <c r="I55" i="17"/>
  <c r="H55" i="17"/>
  <c r="G55" i="17"/>
  <c r="F55" i="17"/>
  <c r="E55" i="17"/>
  <c r="D55" i="17"/>
  <c r="AY54" i="17"/>
  <c r="AI54" i="17"/>
  <c r="S54" i="17"/>
  <c r="R54" i="17"/>
  <c r="Q54" i="17"/>
  <c r="P54" i="17"/>
  <c r="O54" i="17"/>
  <c r="N54" i="17"/>
  <c r="M54" i="17"/>
  <c r="L54" i="17"/>
  <c r="K54" i="17"/>
  <c r="J54" i="17"/>
  <c r="I54" i="17"/>
  <c r="H54" i="17"/>
  <c r="G54" i="17"/>
  <c r="F54" i="17"/>
  <c r="E54" i="17"/>
  <c r="D54" i="17"/>
  <c r="AY53" i="17"/>
  <c r="AI53" i="17"/>
  <c r="S53" i="17"/>
  <c r="R53" i="17"/>
  <c r="Q53" i="17"/>
  <c r="P53" i="17"/>
  <c r="O53" i="17"/>
  <c r="N53" i="17"/>
  <c r="M53" i="17"/>
  <c r="L53" i="17"/>
  <c r="K53" i="17"/>
  <c r="J53" i="17"/>
  <c r="I53" i="17"/>
  <c r="H53" i="17"/>
  <c r="G53" i="17"/>
  <c r="F53" i="17"/>
  <c r="E53" i="17"/>
  <c r="D53" i="17"/>
  <c r="AY52" i="17"/>
  <c r="AI52" i="17"/>
  <c r="S52" i="17"/>
  <c r="R52" i="17"/>
  <c r="Q52" i="17"/>
  <c r="P52" i="17"/>
  <c r="O52" i="17"/>
  <c r="N52" i="17"/>
  <c r="M52" i="17"/>
  <c r="L52" i="17"/>
  <c r="K52" i="17"/>
  <c r="J52" i="17"/>
  <c r="I52" i="17"/>
  <c r="H52" i="17"/>
  <c r="G52" i="17"/>
  <c r="F52" i="17"/>
  <c r="E52" i="17"/>
  <c r="D52" i="17"/>
  <c r="AY51" i="17"/>
  <c r="AI51" i="17"/>
  <c r="S51" i="17"/>
  <c r="R51" i="17"/>
  <c r="Q51" i="17"/>
  <c r="P51" i="17"/>
  <c r="O51" i="17"/>
  <c r="N51" i="17"/>
  <c r="M51" i="17"/>
  <c r="L51" i="17"/>
  <c r="K51" i="17"/>
  <c r="J51" i="17"/>
  <c r="I51" i="17"/>
  <c r="H51" i="17"/>
  <c r="G51" i="17"/>
  <c r="F51" i="17"/>
  <c r="E51" i="17"/>
  <c r="D51" i="17"/>
  <c r="AY50" i="17"/>
  <c r="AI50" i="17"/>
  <c r="S50" i="17"/>
  <c r="R50" i="17"/>
  <c r="Q50" i="17"/>
  <c r="P50" i="17"/>
  <c r="O50" i="17"/>
  <c r="N50" i="17"/>
  <c r="M50" i="17"/>
  <c r="L50" i="17"/>
  <c r="K50" i="17"/>
  <c r="J50" i="17"/>
  <c r="I50" i="17"/>
  <c r="H50" i="17"/>
  <c r="G50" i="17"/>
  <c r="F50" i="17"/>
  <c r="E50" i="17"/>
  <c r="D50" i="17"/>
  <c r="AY49" i="17"/>
  <c r="AI49" i="17"/>
  <c r="S49" i="17"/>
  <c r="R49" i="17"/>
  <c r="Q49" i="17"/>
  <c r="P49" i="17"/>
  <c r="O49" i="17"/>
  <c r="N49" i="17"/>
  <c r="M49" i="17"/>
  <c r="L49" i="17"/>
  <c r="K49" i="17"/>
  <c r="J49" i="17"/>
  <c r="I49" i="17"/>
  <c r="H49" i="17"/>
  <c r="G49" i="17"/>
  <c r="F49" i="17"/>
  <c r="E49" i="17"/>
  <c r="D49" i="17"/>
  <c r="AY48" i="17"/>
  <c r="AI48" i="17"/>
  <c r="S48" i="17"/>
  <c r="R48" i="17"/>
  <c r="Q48" i="17"/>
  <c r="P48" i="17"/>
  <c r="O48" i="17"/>
  <c r="N48" i="17"/>
  <c r="M48" i="17"/>
  <c r="L48" i="17"/>
  <c r="K48" i="17"/>
  <c r="J48" i="17"/>
  <c r="I48" i="17"/>
  <c r="H48" i="17"/>
  <c r="G48" i="17"/>
  <c r="F48" i="17"/>
  <c r="E48" i="17"/>
  <c r="D48" i="17"/>
  <c r="AY47" i="17"/>
  <c r="AI47" i="17"/>
  <c r="S47" i="17"/>
  <c r="R47" i="17"/>
  <c r="Q47" i="17"/>
  <c r="P47" i="17"/>
  <c r="O47" i="17"/>
  <c r="N47" i="17"/>
  <c r="M47" i="17"/>
  <c r="L47" i="17"/>
  <c r="K47" i="17"/>
  <c r="J47" i="17"/>
  <c r="I47" i="17"/>
  <c r="H47" i="17"/>
  <c r="G47" i="17"/>
  <c r="F47" i="17"/>
  <c r="E47" i="17"/>
  <c r="D47" i="17"/>
  <c r="AY46" i="17"/>
  <c r="AI46" i="17"/>
  <c r="S46" i="17"/>
  <c r="R46" i="17"/>
  <c r="Q46" i="17"/>
  <c r="P46" i="17"/>
  <c r="O46" i="17"/>
  <c r="N46" i="17"/>
  <c r="M46" i="17"/>
  <c r="L46" i="17"/>
  <c r="K46" i="17"/>
  <c r="J46" i="17"/>
  <c r="I46" i="17"/>
  <c r="H46" i="17"/>
  <c r="G46" i="17"/>
  <c r="F46" i="17"/>
  <c r="E46" i="17"/>
  <c r="D46" i="17"/>
  <c r="AY45" i="17"/>
  <c r="AI45" i="17"/>
  <c r="S45" i="17"/>
  <c r="R45" i="17"/>
  <c r="Q45" i="17"/>
  <c r="P45" i="17"/>
  <c r="O45" i="17"/>
  <c r="N45" i="17"/>
  <c r="M45" i="17"/>
  <c r="L45" i="17"/>
  <c r="K45" i="17"/>
  <c r="J45" i="17"/>
  <c r="I45" i="17"/>
  <c r="H45" i="17"/>
  <c r="G45" i="17"/>
  <c r="F45" i="17"/>
  <c r="E45" i="17"/>
  <c r="D45" i="17"/>
  <c r="AY44" i="17"/>
  <c r="AI44" i="17"/>
  <c r="S44" i="17"/>
  <c r="R44" i="17"/>
  <c r="Q44" i="17"/>
  <c r="P44" i="17"/>
  <c r="O44" i="17"/>
  <c r="N44" i="17"/>
  <c r="M44" i="17"/>
  <c r="L44" i="17"/>
  <c r="K44" i="17"/>
  <c r="J44" i="17"/>
  <c r="I44" i="17"/>
  <c r="H44" i="17"/>
  <c r="G44" i="17"/>
  <c r="F44" i="17"/>
  <c r="E44" i="17"/>
  <c r="D44" i="17"/>
  <c r="AY43" i="17"/>
  <c r="AI43" i="17"/>
  <c r="S43" i="17"/>
  <c r="R43" i="17"/>
  <c r="Q43" i="17"/>
  <c r="P43" i="17"/>
  <c r="O43" i="17"/>
  <c r="N43" i="17"/>
  <c r="M43" i="17"/>
  <c r="L43" i="17"/>
  <c r="K43" i="17"/>
  <c r="J43" i="17"/>
  <c r="I43" i="17"/>
  <c r="H43" i="17"/>
  <c r="G43" i="17"/>
  <c r="F43" i="17"/>
  <c r="E43" i="17"/>
  <c r="D43" i="17"/>
  <c r="AY42" i="17"/>
  <c r="AI42" i="17"/>
  <c r="S42" i="17"/>
  <c r="R42" i="17"/>
  <c r="Q42" i="17"/>
  <c r="P42" i="17"/>
  <c r="O42" i="17"/>
  <c r="N42" i="17"/>
  <c r="M42" i="17"/>
  <c r="L42" i="17"/>
  <c r="K42" i="17"/>
  <c r="J42" i="17"/>
  <c r="I42" i="17"/>
  <c r="H42" i="17"/>
  <c r="G42" i="17"/>
  <c r="F42" i="17"/>
  <c r="E42" i="17"/>
  <c r="D42" i="17"/>
  <c r="AY41" i="17"/>
  <c r="AI41" i="17"/>
  <c r="S41" i="17"/>
  <c r="R41" i="17"/>
  <c r="Q41" i="17"/>
  <c r="P41" i="17"/>
  <c r="O41" i="17"/>
  <c r="N41" i="17"/>
  <c r="M41" i="17"/>
  <c r="L41" i="17"/>
  <c r="K41" i="17"/>
  <c r="J41" i="17"/>
  <c r="I41" i="17"/>
  <c r="H41" i="17"/>
  <c r="G41" i="17"/>
  <c r="F41" i="17"/>
  <c r="E41" i="17"/>
  <c r="D41" i="17"/>
  <c r="AY40" i="17"/>
  <c r="AI40" i="17"/>
  <c r="S40" i="17"/>
  <c r="R40" i="17"/>
  <c r="Q40" i="17"/>
  <c r="P40" i="17"/>
  <c r="O40" i="17"/>
  <c r="N40" i="17"/>
  <c r="M40" i="17"/>
  <c r="L40" i="17"/>
  <c r="K40" i="17"/>
  <c r="J40" i="17"/>
  <c r="I40" i="17"/>
  <c r="H40" i="17"/>
  <c r="G40" i="17"/>
  <c r="F40" i="17"/>
  <c r="E40" i="17"/>
  <c r="D40" i="17"/>
  <c r="AY39" i="17"/>
  <c r="AI39" i="17"/>
  <c r="S39" i="17"/>
  <c r="R39" i="17"/>
  <c r="Q39" i="17"/>
  <c r="P39" i="17"/>
  <c r="O39" i="17"/>
  <c r="N39" i="17"/>
  <c r="M39" i="17"/>
  <c r="L39" i="17"/>
  <c r="K39" i="17"/>
  <c r="J39" i="17"/>
  <c r="I39" i="17"/>
  <c r="H39" i="17"/>
  <c r="G39" i="17"/>
  <c r="F39" i="17"/>
  <c r="E39" i="17"/>
  <c r="D39" i="17"/>
  <c r="AY38" i="17"/>
  <c r="AI38" i="17"/>
  <c r="S38" i="17"/>
  <c r="R38" i="17"/>
  <c r="Q38" i="17"/>
  <c r="P38" i="17"/>
  <c r="O38" i="17"/>
  <c r="N38" i="17"/>
  <c r="M38" i="17"/>
  <c r="L38" i="17"/>
  <c r="K38" i="17"/>
  <c r="J38" i="17"/>
  <c r="I38" i="17"/>
  <c r="H38" i="17"/>
  <c r="G38" i="17"/>
  <c r="F38" i="17"/>
  <c r="E38" i="17"/>
  <c r="D38" i="17"/>
  <c r="AY37" i="17"/>
  <c r="AI37" i="17"/>
  <c r="S37" i="17"/>
  <c r="R37" i="17"/>
  <c r="Q37" i="17"/>
  <c r="P37" i="17"/>
  <c r="O37" i="17"/>
  <c r="N37" i="17"/>
  <c r="M37" i="17"/>
  <c r="L37" i="17"/>
  <c r="K37" i="17"/>
  <c r="J37" i="17"/>
  <c r="I37" i="17"/>
  <c r="H37" i="17"/>
  <c r="G37" i="17"/>
  <c r="F37" i="17"/>
  <c r="E37" i="17"/>
  <c r="D37" i="17"/>
  <c r="AY36" i="17"/>
  <c r="AI36" i="17"/>
  <c r="S36" i="17"/>
  <c r="R36" i="17"/>
  <c r="Q36" i="17"/>
  <c r="P36" i="17"/>
  <c r="O36" i="17"/>
  <c r="N36" i="17"/>
  <c r="M36" i="17"/>
  <c r="L36" i="17"/>
  <c r="K36" i="17"/>
  <c r="J36" i="17"/>
  <c r="I36" i="17"/>
  <c r="H36" i="17"/>
  <c r="G36" i="17"/>
  <c r="F36" i="17"/>
  <c r="E36" i="17"/>
  <c r="D36" i="17"/>
  <c r="AY35" i="17"/>
  <c r="AI35" i="17"/>
  <c r="S35" i="17"/>
  <c r="R35" i="17"/>
  <c r="Q35" i="17"/>
  <c r="P35" i="17"/>
  <c r="O35" i="17"/>
  <c r="N35" i="17"/>
  <c r="M35" i="17"/>
  <c r="L35" i="17"/>
  <c r="K35" i="17"/>
  <c r="J35" i="17"/>
  <c r="I35" i="17"/>
  <c r="H35" i="17"/>
  <c r="G35" i="17"/>
  <c r="F35" i="17"/>
  <c r="E35" i="17"/>
  <c r="D35" i="17"/>
  <c r="AY34" i="17"/>
  <c r="AI34" i="17"/>
  <c r="S34" i="17"/>
  <c r="R34" i="17"/>
  <c r="Q34" i="17"/>
  <c r="P34" i="17"/>
  <c r="O34" i="17"/>
  <c r="N34" i="17"/>
  <c r="M34" i="17"/>
  <c r="L34" i="17"/>
  <c r="K34" i="17"/>
  <c r="J34" i="17"/>
  <c r="I34" i="17"/>
  <c r="H34" i="17"/>
  <c r="G34" i="17"/>
  <c r="F34" i="17"/>
  <c r="E34" i="17"/>
  <c r="D34" i="17"/>
  <c r="AY33" i="17"/>
  <c r="AI33" i="17"/>
  <c r="S33" i="17"/>
  <c r="R33" i="17"/>
  <c r="Q33" i="17"/>
  <c r="P33" i="17"/>
  <c r="O33" i="17"/>
  <c r="N33" i="17"/>
  <c r="M33" i="17"/>
  <c r="L33" i="17"/>
  <c r="K33" i="17"/>
  <c r="J33" i="17"/>
  <c r="I33" i="17"/>
  <c r="H33" i="17"/>
  <c r="G33" i="17"/>
  <c r="F33" i="17"/>
  <c r="E33" i="17"/>
  <c r="D33" i="17"/>
  <c r="AY32" i="17"/>
  <c r="AI32" i="17"/>
  <c r="S32" i="17"/>
  <c r="R32" i="17"/>
  <c r="Q32" i="17"/>
  <c r="P32" i="17"/>
  <c r="O32" i="17"/>
  <c r="N32" i="17"/>
  <c r="M32" i="17"/>
  <c r="L32" i="17"/>
  <c r="K32" i="17"/>
  <c r="J32" i="17"/>
  <c r="I32" i="17"/>
  <c r="H32" i="17"/>
  <c r="G32" i="17"/>
  <c r="F32" i="17"/>
  <c r="E32" i="17"/>
  <c r="D32" i="17"/>
  <c r="AY31" i="17"/>
  <c r="AI31" i="17"/>
  <c r="S31" i="17"/>
  <c r="R31" i="17"/>
  <c r="Q31" i="17"/>
  <c r="P31" i="17"/>
  <c r="O31" i="17"/>
  <c r="N31" i="17"/>
  <c r="M31" i="17"/>
  <c r="L31" i="17"/>
  <c r="K31" i="17"/>
  <c r="J31" i="17"/>
  <c r="I31" i="17"/>
  <c r="H31" i="17"/>
  <c r="G31" i="17"/>
  <c r="F31" i="17"/>
  <c r="E31" i="17"/>
  <c r="D31" i="17"/>
  <c r="AY30" i="17"/>
  <c r="AI30" i="17"/>
  <c r="S30" i="17"/>
  <c r="R30" i="17"/>
  <c r="Q30" i="17"/>
  <c r="P30" i="17"/>
  <c r="O30" i="17"/>
  <c r="N30" i="17"/>
  <c r="M30" i="17"/>
  <c r="L30" i="17"/>
  <c r="K30" i="17"/>
  <c r="J30" i="17"/>
  <c r="I30" i="17"/>
  <c r="H30" i="17"/>
  <c r="G30" i="17"/>
  <c r="F30" i="17"/>
  <c r="E30" i="17"/>
  <c r="D30" i="17"/>
  <c r="AY29" i="17"/>
  <c r="AI29" i="17"/>
  <c r="S29" i="17"/>
  <c r="R29" i="17"/>
  <c r="Q29" i="17"/>
  <c r="P29" i="17"/>
  <c r="O29" i="17"/>
  <c r="N29" i="17"/>
  <c r="M29" i="17"/>
  <c r="L29" i="17"/>
  <c r="K29" i="17"/>
  <c r="J29" i="17"/>
  <c r="I29" i="17"/>
  <c r="H29" i="17"/>
  <c r="G29" i="17"/>
  <c r="F29" i="17"/>
  <c r="E29" i="17"/>
  <c r="D29" i="17"/>
  <c r="AY28" i="17"/>
  <c r="AI28" i="17"/>
  <c r="S28" i="17"/>
  <c r="R28" i="17"/>
  <c r="Q28" i="17"/>
  <c r="P28" i="17"/>
  <c r="O28" i="17"/>
  <c r="N28" i="17"/>
  <c r="M28" i="17"/>
  <c r="L28" i="17"/>
  <c r="K28" i="17"/>
  <c r="J28" i="17"/>
  <c r="I28" i="17"/>
  <c r="H28" i="17"/>
  <c r="G28" i="17"/>
  <c r="F28" i="17"/>
  <c r="E28" i="17"/>
  <c r="D28" i="17"/>
  <c r="C57" i="17"/>
  <c r="B57" i="17"/>
  <c r="A57" i="17" s="1"/>
  <c r="C56" i="17"/>
  <c r="B56" i="17"/>
  <c r="A56" i="17" s="1"/>
  <c r="C55" i="17"/>
  <c r="B55" i="17"/>
  <c r="A55" i="17" s="1"/>
  <c r="C54" i="17"/>
  <c r="B54" i="17"/>
  <c r="A54" i="17" s="1"/>
  <c r="C53" i="17"/>
  <c r="B53" i="17"/>
  <c r="A53" i="17" s="1"/>
  <c r="C52" i="17"/>
  <c r="B52" i="17"/>
  <c r="A52" i="17" s="1"/>
  <c r="C51" i="17"/>
  <c r="B51" i="17"/>
  <c r="A51" i="17" s="1"/>
  <c r="C50" i="17"/>
  <c r="B50" i="17"/>
  <c r="A50" i="17" s="1"/>
  <c r="C49" i="17"/>
  <c r="B49" i="17"/>
  <c r="A49" i="17" s="1"/>
  <c r="C48" i="17"/>
  <c r="B48" i="17"/>
  <c r="A48" i="17" s="1"/>
  <c r="C47" i="17"/>
  <c r="B47" i="17"/>
  <c r="A47" i="17" s="1"/>
  <c r="C46" i="17"/>
  <c r="B46" i="17"/>
  <c r="A46" i="17" s="1"/>
  <c r="C45" i="17"/>
  <c r="B45" i="17"/>
  <c r="A45" i="17" s="1"/>
  <c r="C44" i="17"/>
  <c r="B44" i="17"/>
  <c r="A44" i="17" s="1"/>
  <c r="C43" i="17"/>
  <c r="B43" i="17"/>
  <c r="A43" i="17" s="1"/>
  <c r="C42" i="17"/>
  <c r="B42" i="17"/>
  <c r="A42" i="17" s="1"/>
  <c r="C41" i="17"/>
  <c r="B41" i="17"/>
  <c r="A41" i="17" s="1"/>
  <c r="C40" i="17"/>
  <c r="B40" i="17"/>
  <c r="A40" i="17" s="1"/>
  <c r="C39" i="17"/>
  <c r="B39" i="17"/>
  <c r="A39" i="17" s="1"/>
  <c r="C38" i="17"/>
  <c r="B38" i="17"/>
  <c r="A38" i="17" s="1"/>
  <c r="C37" i="17"/>
  <c r="B37" i="17"/>
  <c r="A37" i="17" s="1"/>
  <c r="C36" i="17"/>
  <c r="B36" i="17"/>
  <c r="A36" i="17" s="1"/>
  <c r="C35" i="17"/>
  <c r="B35" i="17"/>
  <c r="A35" i="17" s="1"/>
  <c r="C34" i="17"/>
  <c r="B34" i="17"/>
  <c r="A34" i="17" s="1"/>
  <c r="C33" i="17"/>
  <c r="B33" i="17"/>
  <c r="A33" i="17" s="1"/>
  <c r="C32" i="17"/>
  <c r="B32" i="17"/>
  <c r="A32" i="17" s="1"/>
  <c r="C31" i="17"/>
  <c r="B31" i="17"/>
  <c r="A31" i="17" s="1"/>
  <c r="C30" i="17"/>
  <c r="B30" i="17"/>
  <c r="A30" i="17" s="1"/>
  <c r="C29" i="17"/>
  <c r="B29" i="17"/>
  <c r="A29" i="17" s="1"/>
  <c r="C28" i="17"/>
  <c r="B28" i="17"/>
  <c r="A28" i="17" s="1"/>
  <c r="E801" i="10"/>
  <c r="E807" i="10"/>
  <c r="E811" i="10"/>
  <c r="E823" i="10"/>
  <c r="E826" i="10"/>
  <c r="E832" i="10"/>
  <c r="E834" i="10"/>
  <c r="E843" i="10"/>
  <c r="E847" i="10"/>
  <c r="E859" i="10"/>
  <c r="E867" i="10"/>
  <c r="E879" i="10"/>
  <c r="E883" i="10"/>
  <c r="E891" i="10"/>
  <c r="E895" i="10"/>
  <c r="E899" i="10"/>
  <c r="E903" i="10"/>
  <c r="E915" i="10"/>
  <c r="E919" i="10"/>
  <c r="E924" i="10"/>
  <c r="E927" i="10"/>
  <c r="E935" i="10"/>
  <c r="E939" i="10"/>
  <c r="E951" i="10"/>
  <c r="E954" i="10"/>
  <c r="E963" i="10"/>
  <c r="E971" i="10"/>
  <c r="E979" i="10"/>
  <c r="E987" i="10"/>
  <c r="E995" i="10"/>
  <c r="E1007" i="10"/>
  <c r="E1011" i="10"/>
  <c r="E1019" i="10"/>
  <c r="E1030" i="10"/>
  <c r="E1039" i="10"/>
  <c r="E1042" i="10"/>
  <c r="E1047" i="10"/>
  <c r="E1051" i="10"/>
  <c r="E1059" i="10"/>
  <c r="E1067" i="10"/>
  <c r="E1071" i="10"/>
  <c r="E1079" i="10"/>
  <c r="E1091" i="10"/>
  <c r="E1095" i="10"/>
  <c r="E1099" i="10"/>
  <c r="E1107" i="10"/>
  <c r="E1110" i="10"/>
  <c r="D801" i="10"/>
  <c r="D802" i="10"/>
  <c r="D803" i="10"/>
  <c r="D804" i="10"/>
  <c r="D805" i="10"/>
  <c r="D806" i="10"/>
  <c r="D807" i="10"/>
  <c r="D808" i="10"/>
  <c r="D809" i="10"/>
  <c r="D810" i="10"/>
  <c r="D811" i="10"/>
  <c r="D812" i="10"/>
  <c r="D813" i="10"/>
  <c r="D814" i="10"/>
  <c r="D815" i="10"/>
  <c r="D816" i="10"/>
  <c r="D817" i="10"/>
  <c r="D818" i="10"/>
  <c r="D819" i="10"/>
  <c r="D820" i="10"/>
  <c r="D821" i="10"/>
  <c r="D822" i="10"/>
  <c r="D823" i="10"/>
  <c r="D824" i="10"/>
  <c r="D825" i="10"/>
  <c r="D826" i="10"/>
  <c r="D827" i="10"/>
  <c r="D828" i="10"/>
  <c r="D829" i="10"/>
  <c r="D830" i="10"/>
  <c r="D831" i="10"/>
  <c r="D832" i="10"/>
  <c r="D833" i="10"/>
  <c r="D834" i="10"/>
  <c r="D835" i="10"/>
  <c r="D836" i="10"/>
  <c r="D837" i="10"/>
  <c r="D838" i="10"/>
  <c r="D839" i="10"/>
  <c r="D840" i="10"/>
  <c r="D841" i="10"/>
  <c r="D842" i="10"/>
  <c r="D843" i="10"/>
  <c r="D844" i="10"/>
  <c r="D845" i="10"/>
  <c r="D846" i="10"/>
  <c r="D847" i="10"/>
  <c r="D848" i="10"/>
  <c r="D849" i="10"/>
  <c r="D850" i="10"/>
  <c r="D851" i="10"/>
  <c r="D852" i="10"/>
  <c r="D853" i="10"/>
  <c r="D854" i="10"/>
  <c r="D855" i="10"/>
  <c r="D856" i="10"/>
  <c r="D857" i="10"/>
  <c r="D858" i="10"/>
  <c r="D859" i="10"/>
  <c r="D860" i="10"/>
  <c r="D861" i="10"/>
  <c r="D862" i="10"/>
  <c r="D863" i="10"/>
  <c r="D864" i="10"/>
  <c r="D865" i="10"/>
  <c r="D866" i="10"/>
  <c r="D867" i="10"/>
  <c r="D868" i="10"/>
  <c r="D869" i="10"/>
  <c r="D870" i="10"/>
  <c r="D871" i="10"/>
  <c r="D872" i="10"/>
  <c r="D873" i="10"/>
  <c r="D874" i="10"/>
  <c r="D875" i="10"/>
  <c r="D876" i="10"/>
  <c r="D877" i="10"/>
  <c r="D878" i="10"/>
  <c r="D879" i="10"/>
  <c r="D880" i="10"/>
  <c r="D881" i="10"/>
  <c r="D882" i="10"/>
  <c r="D883" i="10"/>
  <c r="D884" i="10"/>
  <c r="D885" i="10"/>
  <c r="D886" i="10"/>
  <c r="D887" i="10"/>
  <c r="D888" i="10"/>
  <c r="D889" i="10"/>
  <c r="D890" i="10"/>
  <c r="D891" i="10"/>
  <c r="D892" i="10"/>
  <c r="D893" i="10"/>
  <c r="D894" i="10"/>
  <c r="D895" i="10"/>
  <c r="D896" i="10"/>
  <c r="D897" i="10"/>
  <c r="D898" i="10"/>
  <c r="D899" i="10"/>
  <c r="D900" i="10"/>
  <c r="D901" i="10"/>
  <c r="D902" i="10"/>
  <c r="D903" i="10"/>
  <c r="D904" i="10"/>
  <c r="D905" i="10"/>
  <c r="D906" i="10"/>
  <c r="D907" i="10"/>
  <c r="D908" i="10"/>
  <c r="D909" i="10"/>
  <c r="D910" i="10"/>
  <c r="D911" i="10"/>
  <c r="D912" i="10"/>
  <c r="D913" i="10"/>
  <c r="D914" i="10"/>
  <c r="D915" i="10"/>
  <c r="D916" i="10"/>
  <c r="D917" i="10"/>
  <c r="D918" i="10"/>
  <c r="D919" i="10"/>
  <c r="D920" i="10"/>
  <c r="D921" i="10"/>
  <c r="D922" i="10"/>
  <c r="D923" i="10"/>
  <c r="D924" i="10"/>
  <c r="D925" i="10"/>
  <c r="D926" i="10"/>
  <c r="D927" i="10"/>
  <c r="D928" i="10"/>
  <c r="D929" i="10"/>
  <c r="D930" i="10"/>
  <c r="D931" i="10"/>
  <c r="D932" i="10"/>
  <c r="D933" i="10"/>
  <c r="D934" i="10"/>
  <c r="D935" i="10"/>
  <c r="D936" i="10"/>
  <c r="D937" i="10"/>
  <c r="D938" i="10"/>
  <c r="D939" i="10"/>
  <c r="D940" i="10"/>
  <c r="D941" i="10"/>
  <c r="D942" i="10"/>
  <c r="D943" i="10"/>
  <c r="D944" i="10"/>
  <c r="D945" i="10"/>
  <c r="D946" i="10"/>
  <c r="D947" i="10"/>
  <c r="D948" i="10"/>
  <c r="D949" i="10"/>
  <c r="D950" i="10"/>
  <c r="D951" i="10"/>
  <c r="D952" i="10"/>
  <c r="D953" i="10"/>
  <c r="D954" i="10"/>
  <c r="D955" i="10"/>
  <c r="D956" i="10"/>
  <c r="D957" i="10"/>
  <c r="D958" i="10"/>
  <c r="D959" i="10"/>
  <c r="D960" i="10"/>
  <c r="D961" i="10"/>
  <c r="D962" i="10"/>
  <c r="D963" i="10"/>
  <c r="D964" i="10"/>
  <c r="D965" i="10"/>
  <c r="D966" i="10"/>
  <c r="D967" i="10"/>
  <c r="D968" i="10"/>
  <c r="D969" i="10"/>
  <c r="D970" i="10"/>
  <c r="D971" i="10"/>
  <c r="D972" i="10"/>
  <c r="D973" i="10"/>
  <c r="D974" i="10"/>
  <c r="D975" i="10"/>
  <c r="D976" i="10"/>
  <c r="D977" i="10"/>
  <c r="D978" i="10"/>
  <c r="D979" i="10"/>
  <c r="D980" i="10"/>
  <c r="D981" i="10"/>
  <c r="D982" i="10"/>
  <c r="D983" i="10"/>
  <c r="D984" i="10"/>
  <c r="D985" i="10"/>
  <c r="D986" i="10"/>
  <c r="D987" i="10"/>
  <c r="D988" i="10"/>
  <c r="D989" i="10"/>
  <c r="D990" i="10"/>
  <c r="D991" i="10"/>
  <c r="D992" i="10"/>
  <c r="D993" i="10"/>
  <c r="D994" i="10"/>
  <c r="D995" i="10"/>
  <c r="D996" i="10"/>
  <c r="D997" i="10"/>
  <c r="D998" i="10"/>
  <c r="D999" i="10"/>
  <c r="D1000" i="10"/>
  <c r="D1001" i="10"/>
  <c r="D1002" i="10"/>
  <c r="D1003" i="10"/>
  <c r="D1004" i="10"/>
  <c r="D1005" i="10"/>
  <c r="D1006" i="10"/>
  <c r="D1007" i="10"/>
  <c r="D1008" i="10"/>
  <c r="D1009" i="10"/>
  <c r="D1010" i="10"/>
  <c r="D1011" i="10"/>
  <c r="D1012" i="10"/>
  <c r="D1013" i="10"/>
  <c r="D1014" i="10"/>
  <c r="D1015" i="10"/>
  <c r="D1016" i="10"/>
  <c r="D1017" i="10"/>
  <c r="D1018" i="10"/>
  <c r="D1019" i="10"/>
  <c r="D1020" i="10"/>
  <c r="D1021" i="10"/>
  <c r="D1022" i="10"/>
  <c r="D1023" i="10"/>
  <c r="D1024" i="10"/>
  <c r="D1025" i="10"/>
  <c r="D1026" i="10"/>
  <c r="D1027" i="10"/>
  <c r="D1028" i="10"/>
  <c r="D1029" i="10"/>
  <c r="D1030" i="10"/>
  <c r="D1031" i="10"/>
  <c r="D1032" i="10"/>
  <c r="D1033" i="10"/>
  <c r="D1034" i="10"/>
  <c r="D1035" i="10"/>
  <c r="D1036" i="10"/>
  <c r="D1037" i="10"/>
  <c r="D1038" i="10"/>
  <c r="D1039" i="10"/>
  <c r="D1040" i="10"/>
  <c r="D1041" i="10"/>
  <c r="D1042" i="10"/>
  <c r="D1043" i="10"/>
  <c r="D1044" i="10"/>
  <c r="D1045" i="10"/>
  <c r="D1046" i="10"/>
  <c r="D1047" i="10"/>
  <c r="D1048" i="10"/>
  <c r="D1049" i="10"/>
  <c r="D1050" i="10"/>
  <c r="D1051" i="10"/>
  <c r="D1052" i="10"/>
  <c r="D1053" i="10"/>
  <c r="D1054" i="10"/>
  <c r="D1055" i="10"/>
  <c r="D1056" i="10"/>
  <c r="D1057" i="10"/>
  <c r="D1058" i="10"/>
  <c r="D1059" i="10"/>
  <c r="D1060" i="10"/>
  <c r="D1061" i="10"/>
  <c r="D1062" i="10"/>
  <c r="D1063" i="10"/>
  <c r="D1064" i="10"/>
  <c r="D1065" i="10"/>
  <c r="D1066" i="10"/>
  <c r="D1067" i="10"/>
  <c r="D1068" i="10"/>
  <c r="D1069" i="10"/>
  <c r="D1070" i="10"/>
  <c r="D1071" i="10"/>
  <c r="D1072" i="10"/>
  <c r="D1073" i="10"/>
  <c r="D1074" i="10"/>
  <c r="D1075" i="10"/>
  <c r="D1076" i="10"/>
  <c r="D1077" i="10"/>
  <c r="D1078" i="10"/>
  <c r="D1079" i="10"/>
  <c r="D1080" i="10"/>
  <c r="D1081" i="10"/>
  <c r="D1082" i="10"/>
  <c r="D1083" i="10"/>
  <c r="D1084" i="10"/>
  <c r="D1085" i="10"/>
  <c r="D1086" i="10"/>
  <c r="D1087" i="10"/>
  <c r="D1088" i="10"/>
  <c r="D1089" i="10"/>
  <c r="D1090" i="10"/>
  <c r="D1091" i="10"/>
  <c r="D1092" i="10"/>
  <c r="D1093" i="10"/>
  <c r="D1094" i="10"/>
  <c r="D1095" i="10"/>
  <c r="D1096" i="10"/>
  <c r="D1097" i="10"/>
  <c r="D1098" i="10"/>
  <c r="D1099" i="10"/>
  <c r="D1100" i="10"/>
  <c r="D1101" i="10"/>
  <c r="D1102" i="10"/>
  <c r="D1103" i="10"/>
  <c r="D1104" i="10"/>
  <c r="D1105" i="10"/>
  <c r="D1106" i="10"/>
  <c r="D1107" i="10"/>
  <c r="D1108" i="10"/>
  <c r="D1109" i="10"/>
  <c r="D1110" i="10"/>
  <c r="D1111" i="10"/>
  <c r="D1112" i="10"/>
  <c r="D1113" i="10"/>
  <c r="D1114" i="10"/>
  <c r="F70" i="17" l="1"/>
  <c r="J70" i="17"/>
  <c r="R70" i="17"/>
  <c r="AC554" i="73"/>
  <c r="AB553" i="73"/>
  <c r="N70" i="17"/>
  <c r="E70" i="11"/>
  <c r="CC21" i="17"/>
  <c r="BM21" i="17"/>
  <c r="AW21" i="17"/>
  <c r="AG21" i="17"/>
  <c r="Q21" i="17"/>
  <c r="CC20" i="17"/>
  <c r="BM20" i="17"/>
  <c r="AW20" i="17"/>
  <c r="AG20" i="17"/>
  <c r="Q20" i="17"/>
  <c r="CC19" i="17"/>
  <c r="BM19" i="17"/>
  <c r="AW19" i="17"/>
  <c r="AG19" i="17"/>
  <c r="Q19" i="17"/>
  <c r="CC18" i="17"/>
  <c r="BM18" i="17"/>
  <c r="AW18" i="17"/>
  <c r="AG18" i="17"/>
  <c r="CB21" i="17"/>
  <c r="BL21" i="17"/>
  <c r="AV21" i="17"/>
  <c r="AF21" i="17"/>
  <c r="P21" i="17"/>
  <c r="CB20" i="17"/>
  <c r="BR21" i="17"/>
  <c r="BB21" i="17"/>
  <c r="AL21" i="17"/>
  <c r="V21" i="17"/>
  <c r="F21" i="17"/>
  <c r="BR20" i="17"/>
  <c r="BB20" i="17"/>
  <c r="AL20" i="17"/>
  <c r="V20" i="17"/>
  <c r="F20" i="17"/>
  <c r="BR19" i="17"/>
  <c r="BB19" i="17"/>
  <c r="AL19" i="17"/>
  <c r="V19" i="17"/>
  <c r="F19" i="17"/>
  <c r="BR18" i="17"/>
  <c r="BB18" i="17"/>
  <c r="AL18" i="17"/>
  <c r="V18" i="17"/>
  <c r="AM21" i="17"/>
  <c r="BO20" i="17"/>
  <c r="AI20" i="17"/>
  <c r="C20" i="17"/>
  <c r="AY19" i="17"/>
  <c r="S19" i="17"/>
  <c r="AE21" i="17"/>
  <c r="BK20" i="17"/>
  <c r="AE20" i="17"/>
  <c r="CA19" i="17"/>
  <c r="AA21" i="17"/>
  <c r="BH20" i="17"/>
  <c r="AB20" i="17"/>
  <c r="BX19" i="17"/>
  <c r="AR19" i="17"/>
  <c r="L19" i="17"/>
  <c r="BH18" i="17"/>
  <c r="AB18" i="17"/>
  <c r="G18" i="17"/>
  <c r="BS17" i="17"/>
  <c r="BC17" i="17"/>
  <c r="AM17" i="17"/>
  <c r="W17" i="17"/>
  <c r="G17" i="17"/>
  <c r="BS16" i="17"/>
  <c r="BC16" i="17"/>
  <c r="AM16" i="17"/>
  <c r="W16" i="17"/>
  <c r="G16" i="17"/>
  <c r="BS15" i="17"/>
  <c r="BC15" i="17"/>
  <c r="AF20" i="17"/>
  <c r="AE19" i="17"/>
  <c r="BK18" i="17"/>
  <c r="S18" i="17"/>
  <c r="BY17" i="17"/>
  <c r="BD17" i="17"/>
  <c r="AH17" i="17"/>
  <c r="M17" i="17"/>
  <c r="BT16" i="17"/>
  <c r="AX16" i="17"/>
  <c r="AC16" i="17"/>
  <c r="H16" i="17"/>
  <c r="BN15" i="17"/>
  <c r="AT15" i="17"/>
  <c r="AD15" i="17"/>
  <c r="N15" i="17"/>
  <c r="BZ14" i="17"/>
  <c r="BJ14" i="17"/>
  <c r="AT14" i="17"/>
  <c r="AD14" i="17"/>
  <c r="BY21" i="17"/>
  <c r="BI21" i="17"/>
  <c r="AS21" i="17"/>
  <c r="AC21" i="17"/>
  <c r="M21" i="17"/>
  <c r="BY20" i="17"/>
  <c r="BI20" i="17"/>
  <c r="AS20" i="17"/>
  <c r="AC20" i="17"/>
  <c r="M20" i="17"/>
  <c r="BY19" i="17"/>
  <c r="BI19" i="17"/>
  <c r="AS19" i="17"/>
  <c r="AC19" i="17"/>
  <c r="M19" i="17"/>
  <c r="BY18" i="17"/>
  <c r="BI18" i="17"/>
  <c r="AS18" i="17"/>
  <c r="AC18" i="17"/>
  <c r="BX21" i="17"/>
  <c r="BH21" i="17"/>
  <c r="AR21" i="17"/>
  <c r="AB21" i="17"/>
  <c r="L21" i="17"/>
  <c r="CD21" i="17"/>
  <c r="BN21" i="17"/>
  <c r="AX21" i="17"/>
  <c r="AH21" i="17"/>
  <c r="R21" i="17"/>
  <c r="CD20" i="17"/>
  <c r="BN20" i="17"/>
  <c r="AX20" i="17"/>
  <c r="AH20" i="17"/>
  <c r="R20" i="17"/>
  <c r="CD19" i="17"/>
  <c r="BN19" i="17"/>
  <c r="AX19" i="17"/>
  <c r="AH19" i="17"/>
  <c r="R19" i="17"/>
  <c r="CD18" i="17"/>
  <c r="BN18" i="17"/>
  <c r="AX18" i="17"/>
  <c r="AH18" i="17"/>
  <c r="R18" i="17"/>
  <c r="W21" i="17"/>
  <c r="BG20" i="17"/>
  <c r="AA20" i="17"/>
  <c r="BW19" i="17"/>
  <c r="AQ19" i="17"/>
  <c r="CA21" i="17"/>
  <c r="O21" i="17"/>
  <c r="BC20" i="17"/>
  <c r="W20" i="17"/>
  <c r="BW21" i="17"/>
  <c r="K21" i="17"/>
  <c r="AZ20" i="17"/>
  <c r="T20" i="17"/>
  <c r="BP19" i="17"/>
  <c r="AJ19" i="17"/>
  <c r="D19" i="17"/>
  <c r="AZ18" i="17"/>
  <c r="T18" i="17"/>
  <c r="C18" i="17"/>
  <c r="BO17" i="17"/>
  <c r="AY17" i="17"/>
  <c r="AI17" i="17"/>
  <c r="S17" i="17"/>
  <c r="C17" i="17"/>
  <c r="BO16" i="17"/>
  <c r="AY16" i="17"/>
  <c r="AI16" i="17"/>
  <c r="S16" i="17"/>
  <c r="C16" i="17"/>
  <c r="BO15" i="17"/>
  <c r="AY15" i="17"/>
  <c r="CB19" i="17"/>
  <c r="O19" i="17"/>
  <c r="AY18" i="17"/>
  <c r="M18" i="17"/>
  <c r="BT17" i="17"/>
  <c r="AX17" i="17"/>
  <c r="AC17" i="17"/>
  <c r="H17" i="17"/>
  <c r="BN16" i="17"/>
  <c r="AS16" i="17"/>
  <c r="X16" i="17"/>
  <c r="CD15" i="17"/>
  <c r="BI15" i="17"/>
  <c r="AP15" i="17"/>
  <c r="Z15" i="17"/>
  <c r="BU21" i="17"/>
  <c r="BE21" i="17"/>
  <c r="AO21" i="17"/>
  <c r="Y21" i="17"/>
  <c r="I21" i="17"/>
  <c r="BU20" i="17"/>
  <c r="BE20" i="17"/>
  <c r="AO20" i="17"/>
  <c r="Y20" i="17"/>
  <c r="I20" i="17"/>
  <c r="BU19" i="17"/>
  <c r="BE19" i="17"/>
  <c r="AO19" i="17"/>
  <c r="Y19" i="17"/>
  <c r="I19" i="17"/>
  <c r="BU18" i="17"/>
  <c r="BE18" i="17"/>
  <c r="AO18" i="17"/>
  <c r="Y18" i="17"/>
  <c r="BT21" i="17"/>
  <c r="BD21" i="17"/>
  <c r="AN21" i="17"/>
  <c r="X21" i="17"/>
  <c r="H21" i="17"/>
  <c r="BZ21" i="17"/>
  <c r="BJ21" i="17"/>
  <c r="AT21" i="17"/>
  <c r="AD21" i="17"/>
  <c r="N21" i="17"/>
  <c r="BZ20" i="17"/>
  <c r="BJ20" i="17"/>
  <c r="AT20" i="17"/>
  <c r="AD20" i="17"/>
  <c r="N20" i="17"/>
  <c r="BZ19" i="17"/>
  <c r="BJ19" i="17"/>
  <c r="AT19" i="17"/>
  <c r="AD19" i="17"/>
  <c r="N19" i="17"/>
  <c r="BZ18" i="17"/>
  <c r="BJ18" i="17"/>
  <c r="AT18" i="17"/>
  <c r="AD18" i="17"/>
  <c r="BS21" i="17"/>
  <c r="G21" i="17"/>
  <c r="AY20" i="17"/>
  <c r="S20" i="17"/>
  <c r="BO19" i="17"/>
  <c r="AI19" i="17"/>
  <c r="BK21" i="17"/>
  <c r="CA20" i="17"/>
  <c r="AU20" i="17"/>
  <c r="O20" i="17"/>
  <c r="BG21" i="17"/>
  <c r="BX20" i="17"/>
  <c r="AR20" i="17"/>
  <c r="L20" i="17"/>
  <c r="BH19" i="17"/>
  <c r="AB19" i="17"/>
  <c r="BX18" i="17"/>
  <c r="AR18" i="17"/>
  <c r="O18" i="17"/>
  <c r="CA17" i="17"/>
  <c r="BK17" i="17"/>
  <c r="AU17" i="17"/>
  <c r="AE17" i="17"/>
  <c r="O17" i="17"/>
  <c r="CA16" i="17"/>
  <c r="BK16" i="17"/>
  <c r="AU16" i="17"/>
  <c r="AE16" i="17"/>
  <c r="O16" i="17"/>
  <c r="CA15" i="17"/>
  <c r="BK15" i="17"/>
  <c r="AI21" i="17"/>
  <c r="BK19" i="17"/>
  <c r="BQ21" i="17"/>
  <c r="BA21" i="17"/>
  <c r="AK21" i="17"/>
  <c r="U21" i="17"/>
  <c r="E21" i="17"/>
  <c r="BQ20" i="17"/>
  <c r="BA20" i="17"/>
  <c r="AK20" i="17"/>
  <c r="U20" i="17"/>
  <c r="E20" i="17"/>
  <c r="BQ19" i="17"/>
  <c r="BA19" i="17"/>
  <c r="AK19" i="17"/>
  <c r="U19" i="17"/>
  <c r="E19" i="17"/>
  <c r="BQ18" i="17"/>
  <c r="BA18" i="17"/>
  <c r="AK18" i="17"/>
  <c r="U18" i="17"/>
  <c r="BP21" i="17"/>
  <c r="AZ21" i="17"/>
  <c r="AJ21" i="17"/>
  <c r="T21" i="17"/>
  <c r="D21" i="17"/>
  <c r="BV21" i="17"/>
  <c r="BF21" i="17"/>
  <c r="AP21" i="17"/>
  <c r="Z21" i="17"/>
  <c r="J21" i="17"/>
  <c r="BV20" i="17"/>
  <c r="BF20" i="17"/>
  <c r="AP20" i="17"/>
  <c r="Z20" i="17"/>
  <c r="J20" i="17"/>
  <c r="BV19" i="17"/>
  <c r="BF19" i="17"/>
  <c r="AP19" i="17"/>
  <c r="Z19" i="17"/>
  <c r="J19" i="17"/>
  <c r="BV18" i="17"/>
  <c r="BF18" i="17"/>
  <c r="AP18" i="17"/>
  <c r="Z18" i="17"/>
  <c r="BC21" i="17"/>
  <c r="BW20" i="17"/>
  <c r="AQ20" i="17"/>
  <c r="K20" i="17"/>
  <c r="BG19" i="17"/>
  <c r="AA19" i="17"/>
  <c r="AU21" i="17"/>
  <c r="BS20" i="17"/>
  <c r="AM20" i="17"/>
  <c r="G20" i="17"/>
  <c r="AQ21" i="17"/>
  <c r="BP20" i="17"/>
  <c r="AJ20" i="17"/>
  <c r="D20" i="17"/>
  <c r="AZ19" i="17"/>
  <c r="T19" i="17"/>
  <c r="BP18" i="17"/>
  <c r="AJ18" i="17"/>
  <c r="K18" i="17"/>
  <c r="BW17" i="17"/>
  <c r="BG17" i="17"/>
  <c r="AQ17" i="17"/>
  <c r="AA17" i="17"/>
  <c r="K17" i="17"/>
  <c r="BW16" i="17"/>
  <c r="BG16" i="17"/>
  <c r="AQ16" i="17"/>
  <c r="AA16" i="17"/>
  <c r="K16" i="17"/>
  <c r="BW15" i="17"/>
  <c r="BG15" i="17"/>
  <c r="BL20" i="17"/>
  <c r="AU19" i="17"/>
  <c r="BT18" i="17"/>
  <c r="AE18" i="17"/>
  <c r="CD17" i="17"/>
  <c r="BI17" i="17"/>
  <c r="AN17" i="17"/>
  <c r="R17" i="17"/>
  <c r="BY16" i="17"/>
  <c r="BD16" i="17"/>
  <c r="AH16" i="17"/>
  <c r="M16" i="17"/>
  <c r="BT15" i="17"/>
  <c r="AX15" i="17"/>
  <c r="AH15" i="17"/>
  <c r="R15" i="17"/>
  <c r="CD14" i="17"/>
  <c r="BN14" i="17"/>
  <c r="AX14" i="17"/>
  <c r="AH14" i="17"/>
  <c r="R14" i="17"/>
  <c r="CD13" i="17"/>
  <c r="X20" i="17"/>
  <c r="X19" i="17"/>
  <c r="BG18" i="17"/>
  <c r="Q18" i="17"/>
  <c r="BX17" i="17"/>
  <c r="BB17" i="17"/>
  <c r="AG17" i="17"/>
  <c r="L17" i="17"/>
  <c r="BR16" i="17"/>
  <c r="AW16" i="17"/>
  <c r="AB16" i="17"/>
  <c r="F16" i="17"/>
  <c r="BM15" i="17"/>
  <c r="AS15" i="17"/>
  <c r="AC15" i="17"/>
  <c r="M15" i="17"/>
  <c r="C21" i="17"/>
  <c r="BC19" i="17"/>
  <c r="CA18" i="17"/>
  <c r="AI18" i="17"/>
  <c r="E18" i="17"/>
  <c r="BL17" i="17"/>
  <c r="AP17" i="17"/>
  <c r="U17" i="17"/>
  <c r="CB16" i="17"/>
  <c r="BF16" i="17"/>
  <c r="AK16" i="17"/>
  <c r="P16" i="17"/>
  <c r="BV15" i="17"/>
  <c r="BA15" i="17"/>
  <c r="AJ15" i="17"/>
  <c r="T15" i="17"/>
  <c r="D15" i="17"/>
  <c r="BP14" i="17"/>
  <c r="AZ14" i="17"/>
  <c r="AJ14" i="17"/>
  <c r="T14" i="17"/>
  <c r="AY21" i="17"/>
  <c r="BL19" i="17"/>
  <c r="G19" i="17"/>
  <c r="AQ18" i="17"/>
  <c r="I18" i="17"/>
  <c r="BP17" i="17"/>
  <c r="AT17" i="17"/>
  <c r="Y17" i="17"/>
  <c r="D17" i="17"/>
  <c r="BJ16" i="17"/>
  <c r="AO16" i="17"/>
  <c r="T16" i="17"/>
  <c r="BZ15" i="17"/>
  <c r="BE15" i="17"/>
  <c r="AM15" i="17"/>
  <c r="W15" i="17"/>
  <c r="G15" i="17"/>
  <c r="BS14" i="17"/>
  <c r="BC14" i="17"/>
  <c r="AM14" i="17"/>
  <c r="W14" i="17"/>
  <c r="G14" i="17"/>
  <c r="BS13" i="17"/>
  <c r="BC13" i="17"/>
  <c r="AM13" i="17"/>
  <c r="W13" i="17"/>
  <c r="G13" i="17"/>
  <c r="BS12" i="17"/>
  <c r="BC12" i="17"/>
  <c r="AM12" i="17"/>
  <c r="W12" i="17"/>
  <c r="G12" i="17"/>
  <c r="BS11" i="17"/>
  <c r="BC11" i="17"/>
  <c r="AM11" i="17"/>
  <c r="W11" i="17"/>
  <c r="G11" i="17"/>
  <c r="C19" i="17"/>
  <c r="AS17" i="17"/>
  <c r="AN16" i="17"/>
  <c r="AL15" i="17"/>
  <c r="BV14" i="17"/>
  <c r="AP14" i="17"/>
  <c r="N14" i="17"/>
  <c r="S21" i="17"/>
  <c r="AN19" i="17"/>
  <c r="AV18" i="17"/>
  <c r="F18" i="17"/>
  <c r="BH17" i="17"/>
  <c r="AB17" i="17"/>
  <c r="CC16" i="17"/>
  <c r="BB16" i="17"/>
  <c r="V16" i="17"/>
  <c r="BX15" i="17"/>
  <c r="AW15" i="17"/>
  <c r="Y15" i="17"/>
  <c r="E15" i="17"/>
  <c r="BS19" i="17"/>
  <c r="BO18" i="17"/>
  <c r="P18" i="17"/>
  <c r="BQ17" i="17"/>
  <c r="AK17" i="17"/>
  <c r="J17" i="17"/>
  <c r="BL16" i="17"/>
  <c r="AF16" i="17"/>
  <c r="E16" i="17"/>
  <c r="BF15" i="17"/>
  <c r="AF15" i="17"/>
  <c r="L15" i="17"/>
  <c r="BT14" i="17"/>
  <c r="AV14" i="17"/>
  <c r="AB14" i="17"/>
  <c r="H14" i="17"/>
  <c r="AV19" i="17"/>
  <c r="BL18" i="17"/>
  <c r="N18" i="17"/>
  <c r="BJ17" i="17"/>
  <c r="AJ17" i="17"/>
  <c r="I17" i="17"/>
  <c r="BE16" i="17"/>
  <c r="AD16" i="17"/>
  <c r="D16" i="17"/>
  <c r="AZ15" i="17"/>
  <c r="AE15" i="17"/>
  <c r="K15" i="17"/>
  <c r="BO14" i="17"/>
  <c r="AU14" i="17"/>
  <c r="AA14" i="17"/>
  <c r="C14" i="17"/>
  <c r="BK13" i="17"/>
  <c r="AQ13" i="17"/>
  <c r="S13" i="17"/>
  <c r="CA12" i="17"/>
  <c r="BG12" i="17"/>
  <c r="AI12" i="17"/>
  <c r="O12" i="17"/>
  <c r="BW11" i="17"/>
  <c r="AY11" i="17"/>
  <c r="AE11" i="17"/>
  <c r="K11" i="17"/>
  <c r="BS10" i="17"/>
  <c r="BC10" i="17"/>
  <c r="AM10" i="17"/>
  <c r="W10" i="17"/>
  <c r="Y14" i="17"/>
  <c r="BP13" i="17"/>
  <c r="AT13" i="17"/>
  <c r="Y13" i="17"/>
  <c r="D13" i="17"/>
  <c r="BJ12" i="17"/>
  <c r="AO12" i="17"/>
  <c r="T12" i="17"/>
  <c r="BZ11" i="17"/>
  <c r="BE11" i="17"/>
  <c r="AJ11" i="17"/>
  <c r="N11" i="17"/>
  <c r="BU10" i="17"/>
  <c r="AZ10" i="17"/>
  <c r="AD10" i="17"/>
  <c r="L10" i="17"/>
  <c r="BX9" i="17"/>
  <c r="BH9" i="17"/>
  <c r="AR9" i="17"/>
  <c r="AB9" i="17"/>
  <c r="L9" i="17"/>
  <c r="BX8" i="17"/>
  <c r="AK14" i="17"/>
  <c r="BT13" i="17"/>
  <c r="AX13" i="17"/>
  <c r="AC13" i="17"/>
  <c r="H13" i="17"/>
  <c r="BN12" i="17"/>
  <c r="AS12" i="17"/>
  <c r="X12" i="17"/>
  <c r="CD11" i="17"/>
  <c r="BI11" i="17"/>
  <c r="AN11" i="17"/>
  <c r="R11" i="17"/>
  <c r="BY10" i="17"/>
  <c r="BD10" i="17"/>
  <c r="AH10" i="17"/>
  <c r="O10" i="17"/>
  <c r="CA9" i="17"/>
  <c r="BK9" i="17"/>
  <c r="AU9" i="17"/>
  <c r="AE9" i="17"/>
  <c r="O9" i="17"/>
  <c r="BM14" i="17"/>
  <c r="D14" i="17"/>
  <c r="BH13" i="17"/>
  <c r="AL13" i="17"/>
  <c r="Q13" i="17"/>
  <c r="BX12" i="17"/>
  <c r="BB12" i="17"/>
  <c r="AG12" i="17"/>
  <c r="L12" i="17"/>
  <c r="BR11" i="17"/>
  <c r="AW11" i="17"/>
  <c r="AB11" i="17"/>
  <c r="F11" i="17"/>
  <c r="BM10" i="17"/>
  <c r="AR10" i="17"/>
  <c r="V10" i="17"/>
  <c r="F10" i="17"/>
  <c r="BR9" i="17"/>
  <c r="BB9" i="17"/>
  <c r="AL9" i="17"/>
  <c r="V9" i="17"/>
  <c r="BY14" i="17"/>
  <c r="M14" i="17"/>
  <c r="BL13" i="17"/>
  <c r="AP13" i="17"/>
  <c r="U13" i="17"/>
  <c r="CB12" i="17"/>
  <c r="BF12" i="17"/>
  <c r="AK12" i="17"/>
  <c r="P12" i="17"/>
  <c r="BV11" i="17"/>
  <c r="BA11" i="17"/>
  <c r="AF11" i="17"/>
  <c r="J11" i="17"/>
  <c r="BQ10" i="17"/>
  <c r="AV10" i="17"/>
  <c r="Z10" i="17"/>
  <c r="I10" i="17"/>
  <c r="BU9" i="17"/>
  <c r="BE9" i="17"/>
  <c r="AO9" i="17"/>
  <c r="Y9" i="17"/>
  <c r="I9" i="17"/>
  <c r="BU8" i="17"/>
  <c r="BE8" i="17"/>
  <c r="AO8" i="17"/>
  <c r="Y8" i="17"/>
  <c r="I8" i="17"/>
  <c r="BE7" i="17"/>
  <c r="AO7" i="17"/>
  <c r="Y7" i="17"/>
  <c r="BU6" i="17"/>
  <c r="AO6" i="17"/>
  <c r="BU5" i="17"/>
  <c r="AO5" i="17"/>
  <c r="I5" i="17"/>
  <c r="AT8" i="17"/>
  <c r="C8" i="17"/>
  <c r="AN7" i="17"/>
  <c r="BZ6" i="17"/>
  <c r="AN18" i="17"/>
  <c r="X17" i="17"/>
  <c r="R16" i="17"/>
  <c r="V15" i="17"/>
  <c r="BR14" i="17"/>
  <c r="AL14" i="17"/>
  <c r="J14" i="17"/>
  <c r="BD20" i="17"/>
  <c r="K19" i="17"/>
  <c r="AM18" i="17"/>
  <c r="CC17" i="17"/>
  <c r="AW17" i="17"/>
  <c r="V17" i="17"/>
  <c r="BX16" i="17"/>
  <c r="AR16" i="17"/>
  <c r="Q16" i="17"/>
  <c r="BR15" i="17"/>
  <c r="AO15" i="17"/>
  <c r="U15" i="17"/>
  <c r="BO21" i="17"/>
  <c r="AM19" i="17"/>
  <c r="BD18" i="17"/>
  <c r="J18" i="17"/>
  <c r="BF17" i="17"/>
  <c r="AF17" i="17"/>
  <c r="E17" i="17"/>
  <c r="BA16" i="17"/>
  <c r="Z16" i="17"/>
  <c r="CB15" i="17"/>
  <c r="AV15" i="17"/>
  <c r="AB15" i="17"/>
  <c r="H15" i="17"/>
  <c r="BL14" i="17"/>
  <c r="AR14" i="17"/>
  <c r="X14" i="17"/>
  <c r="BT20" i="17"/>
  <c r="AF19" i="17"/>
  <c r="BC18" i="17"/>
  <c r="D18" i="17"/>
  <c r="BE17" i="17"/>
  <c r="AD17" i="17"/>
  <c r="BZ16" i="17"/>
  <c r="AZ16" i="17"/>
  <c r="Y16" i="17"/>
  <c r="BU15" i="17"/>
  <c r="AU15" i="17"/>
  <c r="AA15" i="17"/>
  <c r="C15" i="17"/>
  <c r="BK14" i="17"/>
  <c r="AQ14" i="17"/>
  <c r="S14" i="17"/>
  <c r="CA13" i="17"/>
  <c r="BG13" i="17"/>
  <c r="AI13" i="17"/>
  <c r="O13" i="17"/>
  <c r="BW12" i="17"/>
  <c r="AY12" i="17"/>
  <c r="AE12" i="17"/>
  <c r="K12" i="17"/>
  <c r="BO11" i="17"/>
  <c r="AU11" i="17"/>
  <c r="AA11" i="17"/>
  <c r="C11" i="17"/>
  <c r="BO10" i="17"/>
  <c r="AY10" i="17"/>
  <c r="AI10" i="17"/>
  <c r="BU14" i="17"/>
  <c r="I14" i="17"/>
  <c r="BJ13" i="17"/>
  <c r="AO13" i="17"/>
  <c r="T13" i="17"/>
  <c r="BZ12" i="17"/>
  <c r="BE12" i="17"/>
  <c r="AJ12" i="17"/>
  <c r="N12" i="17"/>
  <c r="BU11" i="17"/>
  <c r="AZ11" i="17"/>
  <c r="AD11" i="17"/>
  <c r="I11" i="17"/>
  <c r="BP10" i="17"/>
  <c r="AT10" i="17"/>
  <c r="Y10" i="17"/>
  <c r="H10" i="17"/>
  <c r="BT9" i="17"/>
  <c r="BD9" i="17"/>
  <c r="AN9" i="17"/>
  <c r="X9" i="17"/>
  <c r="H9" i="17"/>
  <c r="BT8" i="17"/>
  <c r="U14" i="17"/>
  <c r="BN13" i="17"/>
  <c r="AS13" i="17"/>
  <c r="X13" i="17"/>
  <c r="CD12" i="17"/>
  <c r="BI12" i="17"/>
  <c r="AN12" i="17"/>
  <c r="R12" i="17"/>
  <c r="BY11" i="17"/>
  <c r="BD11" i="17"/>
  <c r="AH11" i="17"/>
  <c r="M11" i="17"/>
  <c r="BT10" i="17"/>
  <c r="AX10" i="17"/>
  <c r="AC10" i="17"/>
  <c r="K10" i="17"/>
  <c r="BW9" i="17"/>
  <c r="BG9" i="17"/>
  <c r="AQ9" i="17"/>
  <c r="AA9" i="17"/>
  <c r="K9" i="17"/>
  <c r="AW14" i="17"/>
  <c r="BX13" i="17"/>
  <c r="BB13" i="17"/>
  <c r="AG13" i="17"/>
  <c r="L13" i="17"/>
  <c r="BR12" i="17"/>
  <c r="AW12" i="17"/>
  <c r="AB12" i="17"/>
  <c r="F12" i="17"/>
  <c r="BM11" i="17"/>
  <c r="AR11" i="17"/>
  <c r="V11" i="17"/>
  <c r="CC10" i="17"/>
  <c r="BH10" i="17"/>
  <c r="AL10" i="17"/>
  <c r="R10" i="17"/>
  <c r="CD9" i="17"/>
  <c r="BN9" i="17"/>
  <c r="AX9" i="17"/>
  <c r="AH9" i="17"/>
  <c r="R9" i="17"/>
  <c r="BI14" i="17"/>
  <c r="CC13" i="17"/>
  <c r="BF13" i="17"/>
  <c r="AK13" i="17"/>
  <c r="P13" i="17"/>
  <c r="BV12" i="17"/>
  <c r="BA12" i="17"/>
  <c r="AF12" i="17"/>
  <c r="J12" i="17"/>
  <c r="BQ11" i="17"/>
  <c r="AV11" i="17"/>
  <c r="Z11" i="17"/>
  <c r="E11" i="17"/>
  <c r="BL10" i="17"/>
  <c r="AP10" i="17"/>
  <c r="U10" i="17"/>
  <c r="E10" i="17"/>
  <c r="BQ9" i="17"/>
  <c r="BA9" i="17"/>
  <c r="AK9" i="17"/>
  <c r="U9" i="17"/>
  <c r="E9" i="17"/>
  <c r="BQ8" i="17"/>
  <c r="BA8" i="17"/>
  <c r="AK8" i="17"/>
  <c r="U8" i="17"/>
  <c r="E8" i="17"/>
  <c r="BQ7" i="17"/>
  <c r="BA7" i="17"/>
  <c r="AK7" i="17"/>
  <c r="U7" i="17"/>
  <c r="E7" i="17"/>
  <c r="BQ6" i="17"/>
  <c r="BA6" i="17"/>
  <c r="AK6" i="17"/>
  <c r="U6" i="17"/>
  <c r="H18" i="17"/>
  <c r="CD16" i="17"/>
  <c r="BY15" i="17"/>
  <c r="J15" i="17"/>
  <c r="BF14" i="17"/>
  <c r="Z14" i="17"/>
  <c r="F14" i="17"/>
  <c r="BT19" i="17"/>
  <c r="CB18" i="17"/>
  <c r="AA18" i="17"/>
  <c r="BR17" i="17"/>
  <c r="AR17" i="17"/>
  <c r="Q17" i="17"/>
  <c r="BM16" i="17"/>
  <c r="AL16" i="17"/>
  <c r="L16" i="17"/>
  <c r="BH15" i="17"/>
  <c r="AK15" i="17"/>
  <c r="Q15" i="17"/>
  <c r="AV20" i="17"/>
  <c r="W19" i="17"/>
  <c r="AU18" i="17"/>
  <c r="CB17" i="17"/>
  <c r="BA17" i="17"/>
  <c r="Z17" i="17"/>
  <c r="BV16" i="17"/>
  <c r="AV16" i="17"/>
  <c r="U16" i="17"/>
  <c r="BQ15" i="17"/>
  <c r="AR15" i="17"/>
  <c r="X15" i="17"/>
  <c r="CB14" i="17"/>
  <c r="BH14" i="17"/>
  <c r="AN14" i="17"/>
  <c r="P14" i="17"/>
  <c r="AN20" i="17"/>
  <c r="P19" i="17"/>
  <c r="AF18" i="17"/>
  <c r="BZ17" i="17"/>
  <c r="AZ17" i="17"/>
  <c r="T17" i="17"/>
  <c r="BU16" i="17"/>
  <c r="AT16" i="17"/>
  <c r="N16" i="17"/>
  <c r="BP15" i="17"/>
  <c r="AQ15" i="17"/>
  <c r="S15" i="17"/>
  <c r="CA14" i="17"/>
  <c r="BG14" i="17"/>
  <c r="AI14" i="17"/>
  <c r="O14" i="17"/>
  <c r="BW13" i="17"/>
  <c r="AY13" i="17"/>
  <c r="AE13" i="17"/>
  <c r="K13" i="17"/>
  <c r="BO12" i="17"/>
  <c r="AU12" i="17"/>
  <c r="AA12" i="17"/>
  <c r="C12" i="17"/>
  <c r="BK11" i="17"/>
  <c r="AQ11" i="17"/>
  <c r="S11" i="17"/>
  <c r="CA10" i="17"/>
  <c r="BK10" i="17"/>
  <c r="AU10" i="17"/>
  <c r="AE10" i="17"/>
  <c r="BE14" i="17"/>
  <c r="CB13" i="17"/>
  <c r="BE13" i="17"/>
  <c r="AJ13" i="17"/>
  <c r="N13" i="17"/>
  <c r="BU12" i="17"/>
  <c r="AZ12" i="17"/>
  <c r="AD12" i="17"/>
  <c r="I12" i="17"/>
  <c r="BP11" i="17"/>
  <c r="AT11" i="17"/>
  <c r="Y11" i="17"/>
  <c r="D11" i="17"/>
  <c r="BJ10" i="17"/>
  <c r="AO10" i="17"/>
  <c r="T10" i="17"/>
  <c r="D10" i="17"/>
  <c r="BP9" i="17"/>
  <c r="AZ9" i="17"/>
  <c r="AJ9" i="17"/>
  <c r="T9" i="17"/>
  <c r="D9" i="17"/>
  <c r="BQ14" i="17"/>
  <c r="E14" i="17"/>
  <c r="BI13" i="17"/>
  <c r="AN13" i="17"/>
  <c r="R13" i="17"/>
  <c r="BY12" i="17"/>
  <c r="BD12" i="17"/>
  <c r="AH12" i="17"/>
  <c r="M12" i="17"/>
  <c r="BT11" i="17"/>
  <c r="AX11" i="17"/>
  <c r="AC11" i="17"/>
  <c r="H11" i="17"/>
  <c r="BN10" i="17"/>
  <c r="AS10" i="17"/>
  <c r="X10" i="17"/>
  <c r="G10" i="17"/>
  <c r="BS9" i="17"/>
  <c r="BC9" i="17"/>
  <c r="AM9" i="17"/>
  <c r="W9" i="17"/>
  <c r="G9" i="17"/>
  <c r="AG14" i="17"/>
  <c r="BR13" i="17"/>
  <c r="AW13" i="17"/>
  <c r="AB13" i="17"/>
  <c r="F13" i="17"/>
  <c r="BM12" i="17"/>
  <c r="AR12" i="17"/>
  <c r="V12" i="17"/>
  <c r="CC11" i="17"/>
  <c r="BH11" i="17"/>
  <c r="AL11" i="17"/>
  <c r="Q11" i="17"/>
  <c r="BX10" i="17"/>
  <c r="BB10" i="17"/>
  <c r="AG10" i="17"/>
  <c r="N10" i="17"/>
  <c r="BZ9" i="17"/>
  <c r="BJ9" i="17"/>
  <c r="AT9" i="17"/>
  <c r="AD9" i="17"/>
  <c r="N9" i="17"/>
  <c r="AS14" i="17"/>
  <c r="BV13" i="17"/>
  <c r="BA13" i="17"/>
  <c r="AF13" i="17"/>
  <c r="J13" i="17"/>
  <c r="BQ12" i="17"/>
  <c r="AV12" i="17"/>
  <c r="Z12" i="17"/>
  <c r="E12" i="17"/>
  <c r="BL11" i="17"/>
  <c r="AP11" i="17"/>
  <c r="U11" i="17"/>
  <c r="CB10" i="17"/>
  <c r="BF10" i="17"/>
  <c r="AK10" i="17"/>
  <c r="BN17" i="17"/>
  <c r="BI16" i="17"/>
  <c r="BD15" i="17"/>
  <c r="F15" i="17"/>
  <c r="BB14" i="17"/>
  <c r="V14" i="17"/>
  <c r="BZ13" i="17"/>
  <c r="BD19" i="17"/>
  <c r="BS18" i="17"/>
  <c r="L18" i="17"/>
  <c r="BM17" i="17"/>
  <c r="AL17" i="17"/>
  <c r="F17" i="17"/>
  <c r="BH16" i="17"/>
  <c r="AG16" i="17"/>
  <c r="CC15" i="17"/>
  <c r="BB15" i="17"/>
  <c r="AG15" i="17"/>
  <c r="I15" i="17"/>
  <c r="P20" i="17"/>
  <c r="H19" i="17"/>
  <c r="X18" i="17"/>
  <c r="BV17" i="17"/>
  <c r="AV17" i="17"/>
  <c r="P17" i="17"/>
  <c r="BQ16" i="17"/>
  <c r="AP16" i="17"/>
  <c r="J16" i="17"/>
  <c r="BL15" i="17"/>
  <c r="AN15" i="17"/>
  <c r="P15" i="17"/>
  <c r="BX14" i="17"/>
  <c r="BD14" i="17"/>
  <c r="AF14" i="17"/>
  <c r="L14" i="17"/>
  <c r="H20" i="17"/>
  <c r="BW18" i="17"/>
  <c r="W18" i="17"/>
  <c r="BU17" i="17"/>
  <c r="AO17" i="17"/>
  <c r="N17" i="17"/>
  <c r="BP16" i="17"/>
  <c r="AJ16" i="17"/>
  <c r="I16" i="17"/>
  <c r="BJ15" i="17"/>
  <c r="AI15" i="17"/>
  <c r="O15" i="17"/>
  <c r="BW14" i="17"/>
  <c r="AY14" i="17"/>
  <c r="AE14" i="17"/>
  <c r="K14" i="17"/>
  <c r="BO13" i="17"/>
  <c r="AU13" i="17"/>
  <c r="AA13" i="17"/>
  <c r="C13" i="17"/>
  <c r="BK12" i="17"/>
  <c r="AQ12" i="17"/>
  <c r="S12" i="17"/>
  <c r="CA11" i="17"/>
  <c r="BG11" i="17"/>
  <c r="AI11" i="17"/>
  <c r="O11" i="17"/>
  <c r="BW10" i="17"/>
  <c r="BG10" i="17"/>
  <c r="AQ10" i="17"/>
  <c r="AA10" i="17"/>
  <c r="AO14" i="17"/>
  <c r="BU13" i="17"/>
  <c r="AZ13" i="17"/>
  <c r="AD13" i="17"/>
  <c r="I13" i="17"/>
  <c r="BP12" i="17"/>
  <c r="AT12" i="17"/>
  <c r="Y12" i="17"/>
  <c r="D12" i="17"/>
  <c r="BJ11" i="17"/>
  <c r="AO11" i="17"/>
  <c r="T11" i="17"/>
  <c r="BZ10" i="17"/>
  <c r="BE10" i="17"/>
  <c r="AJ10" i="17"/>
  <c r="P10" i="17"/>
  <c r="CB9" i="17"/>
  <c r="BL9" i="17"/>
  <c r="AV9" i="17"/>
  <c r="AF9" i="17"/>
  <c r="P9" i="17"/>
  <c r="CB8" i="17"/>
  <c r="BA14" i="17"/>
  <c r="BY13" i="17"/>
  <c r="BD13" i="17"/>
  <c r="AH13" i="17"/>
  <c r="M13" i="17"/>
  <c r="BT12" i="17"/>
  <c r="AX12" i="17"/>
  <c r="AC12" i="17"/>
  <c r="H12" i="17"/>
  <c r="BN11" i="17"/>
  <c r="AS11" i="17"/>
  <c r="X11" i="17"/>
  <c r="CD10" i="17"/>
  <c r="BI10" i="17"/>
  <c r="AN10" i="17"/>
  <c r="S10" i="17"/>
  <c r="C10" i="17"/>
  <c r="BO9" i="17"/>
  <c r="AY9" i="17"/>
  <c r="AI9" i="17"/>
  <c r="S9" i="17"/>
  <c r="CC14" i="17"/>
  <c r="Q14" i="17"/>
  <c r="BM13" i="17"/>
  <c r="AR13" i="17"/>
  <c r="V13" i="17"/>
  <c r="CC12" i="17"/>
  <c r="BH12" i="17"/>
  <c r="AL12" i="17"/>
  <c r="Q12" i="17"/>
  <c r="BX11" i="17"/>
  <c r="BB11" i="17"/>
  <c r="AG11" i="17"/>
  <c r="L11" i="17"/>
  <c r="BR10" i="17"/>
  <c r="AW10" i="17"/>
  <c r="AB10" i="17"/>
  <c r="J10" i="17"/>
  <c r="BV9" i="17"/>
  <c r="BF9" i="17"/>
  <c r="AP9" i="17"/>
  <c r="Z9" i="17"/>
  <c r="J9" i="17"/>
  <c r="AC14" i="17"/>
  <c r="BQ13" i="17"/>
  <c r="AV13" i="17"/>
  <c r="Z13" i="17"/>
  <c r="E13" i="17"/>
  <c r="BL12" i="17"/>
  <c r="AP12" i="17"/>
  <c r="U12" i="17"/>
  <c r="CB11" i="17"/>
  <c r="BF11" i="17"/>
  <c r="AK11" i="17"/>
  <c r="P11" i="17"/>
  <c r="BV10" i="17"/>
  <c r="BA10" i="17"/>
  <c r="AF10" i="17"/>
  <c r="M10" i="17"/>
  <c r="BY9" i="17"/>
  <c r="BI9" i="17"/>
  <c r="AS9" i="17"/>
  <c r="AC9" i="17"/>
  <c r="M9" i="17"/>
  <c r="BY8" i="17"/>
  <c r="BI8" i="17"/>
  <c r="AS8" i="17"/>
  <c r="AC8" i="17"/>
  <c r="M8" i="17"/>
  <c r="BY7" i="17"/>
  <c r="BI7" i="17"/>
  <c r="AS7" i="17"/>
  <c r="AC7" i="17"/>
  <c r="M7" i="17"/>
  <c r="BY6" i="17"/>
  <c r="BI6" i="17"/>
  <c r="AS6" i="17"/>
  <c r="AC6" i="17"/>
  <c r="M6" i="17"/>
  <c r="BY5" i="17"/>
  <c r="BI5" i="17"/>
  <c r="AS5" i="17"/>
  <c r="AC5" i="17"/>
  <c r="M5" i="17"/>
  <c r="BV8" i="17"/>
  <c r="AY8" i="17"/>
  <c r="AD8" i="17"/>
  <c r="H8" i="17"/>
  <c r="BO7" i="17"/>
  <c r="AT7" i="17"/>
  <c r="X7" i="17"/>
  <c r="C7" i="17"/>
  <c r="BJ6" i="17"/>
  <c r="AN6" i="17"/>
  <c r="S6" i="17"/>
  <c r="BZ5" i="17"/>
  <c r="BD5" i="17"/>
  <c r="AI5" i="17"/>
  <c r="N5" i="17"/>
  <c r="BS8" i="17"/>
  <c r="AX8" i="17"/>
  <c r="AB8" i="17"/>
  <c r="G8" i="17"/>
  <c r="BN7" i="17"/>
  <c r="AR7" i="17"/>
  <c r="W7" i="17"/>
  <c r="CD6" i="17"/>
  <c r="BH6" i="17"/>
  <c r="AM6" i="17"/>
  <c r="R6" i="17"/>
  <c r="BX5" i="17"/>
  <c r="BC5" i="17"/>
  <c r="AH5" i="17"/>
  <c r="L5" i="17"/>
  <c r="BR8" i="17"/>
  <c r="AV8" i="17"/>
  <c r="AA8" i="17"/>
  <c r="F8" i="17"/>
  <c r="BL7" i="17"/>
  <c r="AQ7" i="17"/>
  <c r="V7" i="17"/>
  <c r="CB6" i="17"/>
  <c r="BG6" i="17"/>
  <c r="AL6" i="17"/>
  <c r="P6" i="17"/>
  <c r="BW5" i="17"/>
  <c r="BB5" i="17"/>
  <c r="AF5" i="17"/>
  <c r="K5" i="17"/>
  <c r="BP8" i="17"/>
  <c r="AU8" i="17"/>
  <c r="Z8" i="17"/>
  <c r="D8" i="17"/>
  <c r="BK7" i="17"/>
  <c r="AP7" i="17"/>
  <c r="T7" i="17"/>
  <c r="CA6" i="17"/>
  <c r="BF6" i="17"/>
  <c r="AJ6" i="17"/>
  <c r="O6" i="17"/>
  <c r="BV5" i="17"/>
  <c r="AZ5" i="17"/>
  <c r="AE5" i="17"/>
  <c r="J5" i="17"/>
  <c r="BU7" i="17"/>
  <c r="I7" i="17"/>
  <c r="BE6" i="17"/>
  <c r="Y6" i="17"/>
  <c r="I6" i="17"/>
  <c r="BE5" i="17"/>
  <c r="Y5" i="17"/>
  <c r="BO8" i="17"/>
  <c r="X8" i="17"/>
  <c r="BJ7" i="17"/>
  <c r="S7" i="17"/>
  <c r="BD6" i="17"/>
  <c r="BL5" i="17"/>
  <c r="W5" i="17"/>
  <c r="AL7" i="17"/>
  <c r="F6" i="17"/>
  <c r="C9" i="17"/>
  <c r="BV7" i="17"/>
  <c r="BP6" i="17"/>
  <c r="BK5" i="17"/>
  <c r="BP7" i="17"/>
  <c r="AE6" i="17"/>
  <c r="CC9" i="17"/>
  <c r="Q9" i="17"/>
  <c r="AG8" i="17"/>
  <c r="AW7" i="17"/>
  <c r="BM6" i="17"/>
  <c r="E6" i="17"/>
  <c r="BA5" i="17"/>
  <c r="U5" i="17"/>
  <c r="BJ8" i="17"/>
  <c r="S8" i="17"/>
  <c r="BD7" i="17"/>
  <c r="N7" i="17"/>
  <c r="AY6" i="17"/>
  <c r="X6" i="17"/>
  <c r="BT5" i="17"/>
  <c r="AT5" i="17"/>
  <c r="S5" i="17"/>
  <c r="BN8" i="17"/>
  <c r="AM8" i="17"/>
  <c r="L8" i="17"/>
  <c r="BH7" i="17"/>
  <c r="G7" i="17"/>
  <c r="AB6" i="17"/>
  <c r="AX5" i="17"/>
  <c r="AQ8" i="17"/>
  <c r="BR7" i="17"/>
  <c r="BL6" i="17"/>
  <c r="BG5" i="17"/>
  <c r="AZ8" i="17"/>
  <c r="O7" i="17"/>
  <c r="J6" i="17"/>
  <c r="D5" i="17"/>
  <c r="AA6" i="17"/>
  <c r="BW8" i="17"/>
  <c r="AJ7" i="17"/>
  <c r="D6" i="17"/>
  <c r="BM9" i="17"/>
  <c r="CC8" i="17"/>
  <c r="Q8" i="17"/>
  <c r="AG7" i="17"/>
  <c r="AW6" i="17"/>
  <c r="CC5" i="17"/>
  <c r="AW5" i="17"/>
  <c r="Q5" i="17"/>
  <c r="BD8" i="17"/>
  <c r="N8" i="17"/>
  <c r="AY7" i="17"/>
  <c r="H7" i="17"/>
  <c r="AT6" i="17"/>
  <c r="N6" i="17"/>
  <c r="BO5" i="17"/>
  <c r="AN5" i="17"/>
  <c r="H5" i="17"/>
  <c r="BH8" i="17"/>
  <c r="AH8" i="17"/>
  <c r="CD7" i="17"/>
  <c r="BC7" i="17"/>
  <c r="AB7" i="17"/>
  <c r="BX6" i="17"/>
  <c r="AX6" i="17"/>
  <c r="W6" i="17"/>
  <c r="BS5" i="17"/>
  <c r="AR5" i="17"/>
  <c r="R5" i="17"/>
  <c r="BL8" i="17"/>
  <c r="AL8" i="17"/>
  <c r="K8" i="17"/>
  <c r="BG7" i="17"/>
  <c r="AF7" i="17"/>
  <c r="BB6" i="17"/>
  <c r="AV5" i="17"/>
  <c r="AP8" i="17"/>
  <c r="J7" i="17"/>
  <c r="Z5" i="17"/>
  <c r="AW9" i="17"/>
  <c r="BM8" i="17"/>
  <c r="CC7" i="17"/>
  <c r="Q7" i="17"/>
  <c r="AG6" i="17"/>
  <c r="BQ5" i="17"/>
  <c r="AK5" i="17"/>
  <c r="E5" i="17"/>
  <c r="AN8" i="17"/>
  <c r="BZ7" i="17"/>
  <c r="AI7" i="17"/>
  <c r="BT6" i="17"/>
  <c r="AI6" i="17"/>
  <c r="H6" i="17"/>
  <c r="BJ5" i="17"/>
  <c r="AD5" i="17"/>
  <c r="C5" i="17"/>
  <c r="BC8" i="17"/>
  <c r="W8" i="17"/>
  <c r="BX7" i="17"/>
  <c r="AX7" i="17"/>
  <c r="R7" i="17"/>
  <c r="BS6" i="17"/>
  <c r="AR6" i="17"/>
  <c r="L6" i="17"/>
  <c r="BN5" i="17"/>
  <c r="AM5" i="17"/>
  <c r="G5" i="17"/>
  <c r="BG8" i="17"/>
  <c r="AF8" i="17"/>
  <c r="CB7" i="17"/>
  <c r="BB7" i="17"/>
  <c r="AA7" i="17"/>
  <c r="BW6" i="17"/>
  <c r="AV6" i="17"/>
  <c r="V6" i="17"/>
  <c r="BR5" i="17"/>
  <c r="AQ5" i="17"/>
  <c r="P5" i="17"/>
  <c r="BK8" i="17"/>
  <c r="AJ8" i="17"/>
  <c r="J8" i="17"/>
  <c r="BF7" i="17"/>
  <c r="AE7" i="17"/>
  <c r="D7" i="17"/>
  <c r="AZ6" i="17"/>
  <c r="Z6" i="17"/>
  <c r="CA5" i="17"/>
  <c r="AU5" i="17"/>
  <c r="T5" i="17"/>
  <c r="Q10" i="17"/>
  <c r="AG9" i="17"/>
  <c r="AW8" i="17"/>
  <c r="BM7" i="17"/>
  <c r="CC6" i="17"/>
  <c r="Q6" i="17"/>
  <c r="BM5" i="17"/>
  <c r="AG5" i="17"/>
  <c r="CD8" i="17"/>
  <c r="AI8" i="17"/>
  <c r="BT7" i="17"/>
  <c r="AD7" i="17"/>
  <c r="BO6" i="17"/>
  <c r="AD6" i="17"/>
  <c r="C6" i="17"/>
  <c r="AY5" i="17"/>
  <c r="X5" i="17"/>
  <c r="CA8" i="17"/>
  <c r="AR8" i="17"/>
  <c r="R8" i="17"/>
  <c r="BS7" i="17"/>
  <c r="AM7" i="17"/>
  <c r="L7" i="17"/>
  <c r="BN6" i="17"/>
  <c r="AH6" i="17"/>
  <c r="G6" i="17"/>
  <c r="BH5" i="17"/>
  <c r="AB5" i="17"/>
  <c r="F9" i="17"/>
  <c r="BB8" i="17"/>
  <c r="V8" i="17"/>
  <c r="BW7" i="17"/>
  <c r="AV7" i="17"/>
  <c r="P7" i="17"/>
  <c r="BR6" i="17"/>
  <c r="AQ6" i="17"/>
  <c r="K6" i="17"/>
  <c r="AL5" i="17"/>
  <c r="F5" i="17"/>
  <c r="BF8" i="17"/>
  <c r="AE8" i="17"/>
  <c r="CA7" i="17"/>
  <c r="AZ7" i="17"/>
  <c r="Z7" i="17"/>
  <c r="BV6" i="17"/>
  <c r="AU6" i="17"/>
  <c r="T6" i="17"/>
  <c r="BP5" i="17"/>
  <c r="AP5" i="17"/>
  <c r="O5" i="17"/>
  <c r="AH7" i="17"/>
  <c r="BC6" i="17"/>
  <c r="CD5" i="17"/>
  <c r="BZ8" i="17"/>
  <c r="P8" i="17"/>
  <c r="K7" i="17"/>
  <c r="AF6" i="17"/>
  <c r="AA5" i="17"/>
  <c r="T8" i="17"/>
  <c r="AU7" i="17"/>
  <c r="AP6" i="17"/>
  <c r="AJ5" i="17"/>
  <c r="F7" i="17"/>
  <c r="CB5" i="17"/>
  <c r="V5" i="17"/>
  <c r="O8" i="17"/>
  <c r="BK6" i="17"/>
  <c r="BF5" i="17"/>
  <c r="C70" i="17"/>
  <c r="E70" i="17"/>
  <c r="I70" i="17"/>
  <c r="M70" i="17"/>
  <c r="Q70" i="17"/>
  <c r="AY70" i="17"/>
  <c r="D70" i="17"/>
  <c r="H70" i="17"/>
  <c r="L70" i="17"/>
  <c r="P70" i="17"/>
  <c r="AI70" i="17"/>
  <c r="G70" i="17"/>
  <c r="K70" i="17"/>
  <c r="O70" i="17"/>
  <c r="S70" i="17"/>
  <c r="D70" i="11"/>
  <c r="H70" i="11"/>
  <c r="F70" i="11"/>
  <c r="E22" i="11"/>
  <c r="E61" i="75" s="1"/>
  <c r="H22" i="11"/>
  <c r="K61" i="75" s="1"/>
  <c r="D22" i="11"/>
  <c r="C61" i="75" s="1"/>
  <c r="G22" i="11"/>
  <c r="I61" i="75" s="1"/>
  <c r="F22" i="11"/>
  <c r="G61" i="75" s="1"/>
  <c r="G70" i="11"/>
  <c r="CE29" i="17"/>
  <c r="CE31" i="17"/>
  <c r="CE33" i="17"/>
  <c r="CE35" i="17"/>
  <c r="CE37" i="17"/>
  <c r="CE39" i="17"/>
  <c r="CE41" i="17"/>
  <c r="CE43" i="17"/>
  <c r="CE45" i="17"/>
  <c r="CE47" i="17"/>
  <c r="CE49" i="17"/>
  <c r="CE51" i="17"/>
  <c r="CE53" i="17"/>
  <c r="CE55" i="17"/>
  <c r="CE57" i="17"/>
  <c r="CE58" i="17"/>
  <c r="CE59" i="17"/>
  <c r="CE60" i="17"/>
  <c r="CE61" i="17"/>
  <c r="CE62" i="17"/>
  <c r="CE28" i="17"/>
  <c r="CE30" i="17"/>
  <c r="CE32" i="17"/>
  <c r="CE34" i="17"/>
  <c r="CE36" i="17"/>
  <c r="CE38" i="17"/>
  <c r="CE40" i="17"/>
  <c r="CE42" i="17"/>
  <c r="CE44" i="17"/>
  <c r="CE46" i="17"/>
  <c r="CE48" i="17"/>
  <c r="CE50" i="17"/>
  <c r="CE52" i="17"/>
  <c r="CE54" i="17"/>
  <c r="CE56" i="17"/>
  <c r="AB554" i="73" l="1"/>
  <c r="AC555" i="73"/>
  <c r="BO22" i="17"/>
  <c r="BO23" i="17" s="1"/>
  <c r="CB22" i="17"/>
  <c r="CB23" i="17" s="1"/>
  <c r="BX22" i="17"/>
  <c r="BX23" i="17" s="1"/>
  <c r="BT22" i="17"/>
  <c r="BT23" i="17" s="1"/>
  <c r="BP22" i="17"/>
  <c r="BP23" i="17" s="1"/>
  <c r="CA22" i="17"/>
  <c r="CA23" i="17" s="1"/>
  <c r="BW22" i="17"/>
  <c r="BW23" i="17" s="1"/>
  <c r="BS22" i="17"/>
  <c r="BS23" i="17" s="1"/>
  <c r="CD22" i="17"/>
  <c r="CD23" i="17" s="1"/>
  <c r="BZ22" i="17"/>
  <c r="BZ23" i="17" s="1"/>
  <c r="BV22" i="17"/>
  <c r="BV23" i="17" s="1"/>
  <c r="BR22" i="17"/>
  <c r="BR23" i="17" s="1"/>
  <c r="CC22" i="17"/>
  <c r="CC23" i="17" s="1"/>
  <c r="BY22" i="17"/>
  <c r="BY23" i="17" s="1"/>
  <c r="BU22" i="17"/>
  <c r="BU23" i="17" s="1"/>
  <c r="BQ22" i="17"/>
  <c r="BQ23" i="17" s="1"/>
  <c r="BN22" i="17"/>
  <c r="BJ22" i="17"/>
  <c r="BF22" i="17"/>
  <c r="BB22" i="17"/>
  <c r="AX22" i="17"/>
  <c r="AT22" i="17"/>
  <c r="AP22" i="17"/>
  <c r="AL22" i="17"/>
  <c r="AH22" i="17"/>
  <c r="AD22" i="17"/>
  <c r="Z22" i="17"/>
  <c r="V22" i="17"/>
  <c r="R22" i="17"/>
  <c r="N22" i="17"/>
  <c r="J22" i="17"/>
  <c r="F22" i="17"/>
  <c r="BM22" i="17"/>
  <c r="BI22" i="17"/>
  <c r="BE22" i="17"/>
  <c r="BA22" i="17"/>
  <c r="AW22" i="17"/>
  <c r="AS22" i="17"/>
  <c r="AO22" i="17"/>
  <c r="AK22" i="17"/>
  <c r="AG22" i="17"/>
  <c r="AC22" i="17"/>
  <c r="Y22" i="17"/>
  <c r="U22" i="17"/>
  <c r="Q22" i="17"/>
  <c r="M22" i="17"/>
  <c r="I22" i="17"/>
  <c r="E22" i="17"/>
  <c r="BL22" i="17"/>
  <c r="BH22" i="17"/>
  <c r="BD22" i="17"/>
  <c r="AZ22" i="17"/>
  <c r="AV22" i="17"/>
  <c r="AR22" i="17"/>
  <c r="AN22" i="17"/>
  <c r="AJ22" i="17"/>
  <c r="AF22" i="17"/>
  <c r="AB22" i="17"/>
  <c r="X22" i="17"/>
  <c r="T22" i="17"/>
  <c r="P22" i="17"/>
  <c r="L22" i="17"/>
  <c r="H22" i="17"/>
  <c r="D22" i="17"/>
  <c r="BK22" i="17"/>
  <c r="BG22" i="17"/>
  <c r="BC22" i="17"/>
  <c r="AY22" i="17"/>
  <c r="AU22" i="17"/>
  <c r="AQ22" i="17"/>
  <c r="AM22" i="17"/>
  <c r="AI22" i="17"/>
  <c r="AE22" i="17"/>
  <c r="AA22" i="17"/>
  <c r="W22" i="17"/>
  <c r="S22" i="17"/>
  <c r="O22" i="17"/>
  <c r="K22" i="17"/>
  <c r="G22" i="17"/>
  <c r="C22" i="17"/>
  <c r="CE70" i="17"/>
  <c r="CE12" i="17"/>
  <c r="CE13" i="17"/>
  <c r="CE14" i="17"/>
  <c r="CE6" i="17"/>
  <c r="CE8" i="17"/>
  <c r="CE15" i="17"/>
  <c r="CE16" i="17"/>
  <c r="CE10" i="17"/>
  <c r="CE11" i="17"/>
  <c r="CE7" i="17"/>
  <c r="CE5" i="17"/>
  <c r="CE9" i="17"/>
  <c r="CE18" i="17"/>
  <c r="CE19" i="17"/>
  <c r="CE20" i="17"/>
  <c r="CE21" i="17"/>
  <c r="CE17" i="17"/>
  <c r="AC556" i="73" l="1"/>
  <c r="AB555" i="73"/>
  <c r="S67" i="23"/>
  <c r="S65" i="23"/>
  <c r="S63" i="23"/>
  <c r="S61" i="23"/>
  <c r="S59" i="23"/>
  <c r="S57" i="23"/>
  <c r="S55" i="23"/>
  <c r="S53" i="23"/>
  <c r="S51" i="23"/>
  <c r="S49" i="23"/>
  <c r="S47" i="23"/>
  <c r="S45" i="23"/>
  <c r="S43" i="23"/>
  <c r="S41" i="23"/>
  <c r="S39" i="23"/>
  <c r="S37" i="23"/>
  <c r="S35" i="23"/>
  <c r="S33" i="23"/>
  <c r="S31" i="23"/>
  <c r="S29" i="23"/>
  <c r="S27" i="23"/>
  <c r="S25" i="23"/>
  <c r="S23" i="23"/>
  <c r="S21" i="23"/>
  <c r="S19" i="23"/>
  <c r="T19" i="23" s="1"/>
  <c r="S17" i="23"/>
  <c r="T17" i="23" s="1"/>
  <c r="S15" i="23"/>
  <c r="T15" i="23" s="1"/>
  <c r="S13" i="23"/>
  <c r="T13" i="23" s="1"/>
  <c r="S11" i="23"/>
  <c r="T11" i="23" s="1"/>
  <c r="S9" i="23"/>
  <c r="T9" i="23" s="1"/>
  <c r="S7" i="23"/>
  <c r="T7" i="23" s="1"/>
  <c r="S5" i="23"/>
  <c r="S68" i="23"/>
  <c r="S66" i="23"/>
  <c r="S64" i="23"/>
  <c r="S62" i="23"/>
  <c r="S60" i="23"/>
  <c r="S58" i="23"/>
  <c r="S56" i="23"/>
  <c r="S54" i="23"/>
  <c r="S52" i="23"/>
  <c r="S50" i="23"/>
  <c r="S48" i="23"/>
  <c r="S46" i="23"/>
  <c r="S44" i="23"/>
  <c r="S42" i="23"/>
  <c r="S40" i="23"/>
  <c r="S38" i="23"/>
  <c r="S36" i="23"/>
  <c r="S34" i="23"/>
  <c r="S32" i="23"/>
  <c r="S30" i="23"/>
  <c r="S28" i="23"/>
  <c r="S26" i="23"/>
  <c r="S24" i="23"/>
  <c r="S22" i="23"/>
  <c r="S20" i="23"/>
  <c r="T20" i="23" s="1"/>
  <c r="S18" i="23"/>
  <c r="T18" i="23" s="1"/>
  <c r="S16" i="23"/>
  <c r="T16" i="23" s="1"/>
  <c r="S14" i="23"/>
  <c r="S12" i="23"/>
  <c r="T12" i="23" s="1"/>
  <c r="S10" i="23"/>
  <c r="T10" i="23" s="1"/>
  <c r="S8" i="23"/>
  <c r="T8" i="23" s="1"/>
  <c r="S6" i="23"/>
  <c r="T6" i="23" s="1"/>
  <c r="U14" i="58"/>
  <c r="AP23" i="17"/>
  <c r="AK23" i="17"/>
  <c r="T27" i="58"/>
  <c r="U27" i="58" s="1"/>
  <c r="T38" i="58"/>
  <c r="U38" i="58" s="1"/>
  <c r="U10" i="58"/>
  <c r="T37" i="58"/>
  <c r="U37" i="58" s="1"/>
  <c r="T22" i="58"/>
  <c r="U22" i="58" s="1"/>
  <c r="T28" i="58"/>
  <c r="U28" i="58" s="1"/>
  <c r="T47" i="58"/>
  <c r="U47" i="58" s="1"/>
  <c r="T45" i="58"/>
  <c r="U45" i="58" s="1"/>
  <c r="Y23" i="17"/>
  <c r="AW23" i="17"/>
  <c r="W23" i="17"/>
  <c r="BH23" i="17"/>
  <c r="AZ23" i="17"/>
  <c r="BA23" i="17"/>
  <c r="U18" i="58"/>
  <c r="U12" i="58"/>
  <c r="U8" i="58"/>
  <c r="U17" i="58"/>
  <c r="U11" i="58"/>
  <c r="U16" i="58"/>
  <c r="U6" i="58"/>
  <c r="AV23" i="17"/>
  <c r="AM23" i="17"/>
  <c r="AL23" i="17"/>
  <c r="AN23" i="17"/>
  <c r="AH23" i="17"/>
  <c r="BD23" i="17"/>
  <c r="T23" i="17"/>
  <c r="AC23" i="17"/>
  <c r="AB23" i="17"/>
  <c r="Z23" i="17"/>
  <c r="AR23" i="17"/>
  <c r="AO23" i="17"/>
  <c r="BE23" i="17"/>
  <c r="AA23" i="17"/>
  <c r="AS23" i="17"/>
  <c r="BG23" i="17"/>
  <c r="BC23" i="17"/>
  <c r="AF23" i="17"/>
  <c r="T44" i="58"/>
  <c r="U44" i="58" s="1"/>
  <c r="T30" i="58"/>
  <c r="U30" i="58" s="1"/>
  <c r="U15" i="58"/>
  <c r="BJ23" i="17"/>
  <c r="AE23" i="17"/>
  <c r="AU23" i="17"/>
  <c r="X23" i="17"/>
  <c r="AT23" i="17"/>
  <c r="BL23" i="17"/>
  <c r="U23" i="17"/>
  <c r="V23" i="17"/>
  <c r="U7" i="58"/>
  <c r="U19" i="58"/>
  <c r="T24" i="58"/>
  <c r="U24" i="58" s="1"/>
  <c r="T33" i="58"/>
  <c r="U33" i="58" s="1"/>
  <c r="T20" i="58"/>
  <c r="U20" i="58" s="1"/>
  <c r="T32" i="58"/>
  <c r="U32" i="58" s="1"/>
  <c r="T29" i="58"/>
  <c r="U29" i="58" s="1"/>
  <c r="T34" i="58"/>
  <c r="U34" i="58" s="1"/>
  <c r="T25" i="58"/>
  <c r="U25" i="58" s="1"/>
  <c r="T21" i="58"/>
  <c r="U21" i="58" s="1"/>
  <c r="T14" i="23"/>
  <c r="AX23" i="17"/>
  <c r="AG23" i="17"/>
  <c r="BM23" i="17"/>
  <c r="T26" i="58"/>
  <c r="U26" i="58" s="1"/>
  <c r="U13" i="58"/>
  <c r="T42" i="58"/>
  <c r="U42" i="58" s="1"/>
  <c r="T36" i="58"/>
  <c r="U36" i="58" s="1"/>
  <c r="T48" i="58"/>
  <c r="U48" i="58" s="1"/>
  <c r="T39" i="58"/>
  <c r="U39" i="58" s="1"/>
  <c r="T43" i="58"/>
  <c r="U43" i="58" s="1"/>
  <c r="T49" i="58"/>
  <c r="U49" i="58" s="1"/>
  <c r="T41" i="58"/>
  <c r="U41" i="58" s="1"/>
  <c r="T40" i="58"/>
  <c r="U40" i="58" s="1"/>
  <c r="BN23" i="17"/>
  <c r="AJ23" i="17"/>
  <c r="BI23" i="17"/>
  <c r="AQ23" i="17"/>
  <c r="AD23" i="17"/>
  <c r="BK23" i="17"/>
  <c r="BB23" i="17"/>
  <c r="BF23" i="17"/>
  <c r="T35" i="58"/>
  <c r="U35" i="58" s="1"/>
  <c r="T46" i="58"/>
  <c r="U46" i="58" s="1"/>
  <c r="T23" i="58"/>
  <c r="U23" i="58" s="1"/>
  <c r="T31" i="58"/>
  <c r="U31" i="58" s="1"/>
  <c r="U9" i="58"/>
  <c r="S85" i="23" l="1"/>
  <c r="AB556" i="73"/>
  <c r="AC557" i="73"/>
  <c r="T44" i="23"/>
  <c r="T68" i="23"/>
  <c r="T36" i="23"/>
  <c r="T29" i="23"/>
  <c r="T45" i="23"/>
  <c r="T61" i="23"/>
  <c r="T30" i="23"/>
  <c r="T46" i="23"/>
  <c r="T62" i="23"/>
  <c r="T59" i="23"/>
  <c r="T27" i="23"/>
  <c r="T32" i="23"/>
  <c r="T39" i="23"/>
  <c r="T23" i="23"/>
  <c r="T31" i="23"/>
  <c r="T28" i="23"/>
  <c r="T49" i="23"/>
  <c r="T34" i="23"/>
  <c r="T50" i="23"/>
  <c r="T66" i="23"/>
  <c r="T51" i="23"/>
  <c r="T64" i="23"/>
  <c r="T60" i="23"/>
  <c r="T48" i="23"/>
  <c r="T33" i="23"/>
  <c r="T65" i="23"/>
  <c r="T52" i="23"/>
  <c r="T24" i="23"/>
  <c r="T21" i="23"/>
  <c r="T37" i="23"/>
  <c r="T53" i="23"/>
  <c r="T22" i="23"/>
  <c r="T38" i="23"/>
  <c r="T54" i="23"/>
  <c r="T43" i="23"/>
  <c r="T56" i="23"/>
  <c r="T55" i="23"/>
  <c r="T25" i="23"/>
  <c r="T41" i="23"/>
  <c r="T57" i="23"/>
  <c r="T26" i="23"/>
  <c r="T42" i="23"/>
  <c r="T58" i="23"/>
  <c r="T35" i="23"/>
  <c r="T40" i="23"/>
  <c r="T63" i="23"/>
  <c r="T67" i="23"/>
  <c r="T47" i="23"/>
  <c r="CE22" i="17"/>
  <c r="T52" i="58"/>
  <c r="U52" i="58" s="1"/>
  <c r="T53" i="58"/>
  <c r="U53" i="58" s="1"/>
  <c r="U5" i="58"/>
  <c r="U57" i="58" s="1"/>
  <c r="T54" i="58"/>
  <c r="U54" i="58" s="1"/>
  <c r="AB557" i="73" l="1"/>
  <c r="AC558" i="73"/>
  <c r="AB558" i="73" l="1"/>
  <c r="AC559" i="73"/>
  <c r="A801" i="10"/>
  <c r="B801" i="10"/>
  <c r="C801" i="10"/>
  <c r="A802" i="10"/>
  <c r="B802" i="10"/>
  <c r="C802" i="10"/>
  <c r="A803" i="10"/>
  <c r="B803" i="10"/>
  <c r="C803" i="10"/>
  <c r="A804" i="10"/>
  <c r="B804" i="10"/>
  <c r="C804" i="10"/>
  <c r="A805" i="10"/>
  <c r="B805" i="10"/>
  <c r="C805" i="10"/>
  <c r="A806" i="10"/>
  <c r="B806" i="10"/>
  <c r="C806" i="10"/>
  <c r="A807" i="10"/>
  <c r="B807" i="10"/>
  <c r="C807" i="10"/>
  <c r="A808" i="10"/>
  <c r="B808" i="10"/>
  <c r="C808" i="10"/>
  <c r="A809" i="10"/>
  <c r="B809" i="10"/>
  <c r="C809" i="10"/>
  <c r="A810" i="10"/>
  <c r="B810" i="10"/>
  <c r="C810" i="10"/>
  <c r="A811" i="10"/>
  <c r="B811" i="10"/>
  <c r="C811" i="10"/>
  <c r="A812" i="10"/>
  <c r="B812" i="10"/>
  <c r="C812" i="10"/>
  <c r="A813" i="10"/>
  <c r="B813" i="10"/>
  <c r="C813" i="10"/>
  <c r="A814" i="10"/>
  <c r="B814" i="10"/>
  <c r="C814" i="10"/>
  <c r="A815" i="10"/>
  <c r="B815" i="10"/>
  <c r="C815" i="10"/>
  <c r="A816" i="10"/>
  <c r="B816" i="10"/>
  <c r="C816" i="10"/>
  <c r="A817" i="10"/>
  <c r="B817" i="10"/>
  <c r="C817" i="10"/>
  <c r="A818" i="10"/>
  <c r="B818" i="10"/>
  <c r="C818" i="10"/>
  <c r="A819" i="10"/>
  <c r="B819" i="10"/>
  <c r="C819" i="10"/>
  <c r="A820" i="10"/>
  <c r="B820" i="10"/>
  <c r="C820" i="10"/>
  <c r="A821" i="10"/>
  <c r="B821" i="10"/>
  <c r="C821" i="10"/>
  <c r="A822" i="10"/>
  <c r="B822" i="10"/>
  <c r="C822" i="10"/>
  <c r="A823" i="10"/>
  <c r="B823" i="10"/>
  <c r="C823" i="10"/>
  <c r="A824" i="10"/>
  <c r="B824" i="10"/>
  <c r="C824" i="10"/>
  <c r="A825" i="10"/>
  <c r="B825" i="10"/>
  <c r="C825" i="10"/>
  <c r="A826" i="10"/>
  <c r="B826" i="10"/>
  <c r="C826" i="10"/>
  <c r="A827" i="10"/>
  <c r="B827" i="10"/>
  <c r="C827" i="10"/>
  <c r="A828" i="10"/>
  <c r="B828" i="10"/>
  <c r="C828" i="10"/>
  <c r="A829" i="10"/>
  <c r="B829" i="10"/>
  <c r="C829" i="10"/>
  <c r="A830" i="10"/>
  <c r="B830" i="10"/>
  <c r="C830" i="10"/>
  <c r="A831" i="10"/>
  <c r="B831" i="10"/>
  <c r="C831" i="10"/>
  <c r="A832" i="10"/>
  <c r="B832" i="10"/>
  <c r="C832" i="10"/>
  <c r="A833" i="10"/>
  <c r="B833" i="10"/>
  <c r="C833" i="10"/>
  <c r="A834" i="10"/>
  <c r="B834" i="10"/>
  <c r="C834" i="10"/>
  <c r="A835" i="10"/>
  <c r="B835" i="10"/>
  <c r="C835" i="10"/>
  <c r="A836" i="10"/>
  <c r="B836" i="10"/>
  <c r="C836" i="10"/>
  <c r="A837" i="10"/>
  <c r="B837" i="10"/>
  <c r="C837" i="10"/>
  <c r="A838" i="10"/>
  <c r="B838" i="10"/>
  <c r="C838" i="10"/>
  <c r="A839" i="10"/>
  <c r="B839" i="10"/>
  <c r="C839" i="10"/>
  <c r="A840" i="10"/>
  <c r="B840" i="10"/>
  <c r="C840" i="10"/>
  <c r="A841" i="10"/>
  <c r="B841" i="10"/>
  <c r="C841" i="10"/>
  <c r="A842" i="10"/>
  <c r="B842" i="10"/>
  <c r="C842" i="10"/>
  <c r="A843" i="10"/>
  <c r="B843" i="10"/>
  <c r="C843" i="10"/>
  <c r="A844" i="10"/>
  <c r="B844" i="10"/>
  <c r="C844" i="10"/>
  <c r="A845" i="10"/>
  <c r="B845" i="10"/>
  <c r="C845" i="10"/>
  <c r="A846" i="10"/>
  <c r="B846" i="10"/>
  <c r="C846" i="10"/>
  <c r="A847" i="10"/>
  <c r="B847" i="10"/>
  <c r="C847" i="10"/>
  <c r="A848" i="10"/>
  <c r="B848" i="10"/>
  <c r="C848" i="10"/>
  <c r="A849" i="10"/>
  <c r="B849" i="10"/>
  <c r="C849" i="10"/>
  <c r="A850" i="10"/>
  <c r="B850" i="10"/>
  <c r="C850" i="10"/>
  <c r="A851" i="10"/>
  <c r="B851" i="10"/>
  <c r="C851" i="10"/>
  <c r="A852" i="10"/>
  <c r="B852" i="10"/>
  <c r="C852" i="10"/>
  <c r="A853" i="10"/>
  <c r="B853" i="10"/>
  <c r="C853" i="10"/>
  <c r="A854" i="10"/>
  <c r="B854" i="10"/>
  <c r="C854" i="10"/>
  <c r="A855" i="10"/>
  <c r="B855" i="10"/>
  <c r="C855" i="10"/>
  <c r="A856" i="10"/>
  <c r="B856" i="10"/>
  <c r="C856" i="10"/>
  <c r="A857" i="10"/>
  <c r="B857" i="10"/>
  <c r="C857" i="10"/>
  <c r="A858" i="10"/>
  <c r="B858" i="10"/>
  <c r="C858" i="10"/>
  <c r="A859" i="10"/>
  <c r="B859" i="10"/>
  <c r="C859" i="10"/>
  <c r="A860" i="10"/>
  <c r="B860" i="10"/>
  <c r="C860" i="10"/>
  <c r="A861" i="10"/>
  <c r="B861" i="10"/>
  <c r="C861" i="10"/>
  <c r="A862" i="10"/>
  <c r="B862" i="10"/>
  <c r="C862" i="10"/>
  <c r="A863" i="10"/>
  <c r="B863" i="10"/>
  <c r="C863" i="10"/>
  <c r="A864" i="10"/>
  <c r="B864" i="10"/>
  <c r="C864" i="10"/>
  <c r="A865" i="10"/>
  <c r="B865" i="10"/>
  <c r="C865" i="10"/>
  <c r="A866" i="10"/>
  <c r="B866" i="10"/>
  <c r="C866" i="10"/>
  <c r="A867" i="10"/>
  <c r="B867" i="10"/>
  <c r="C867" i="10"/>
  <c r="A868" i="10"/>
  <c r="B868" i="10"/>
  <c r="C868" i="10"/>
  <c r="A869" i="10"/>
  <c r="B869" i="10"/>
  <c r="C869" i="10"/>
  <c r="A870" i="10"/>
  <c r="B870" i="10"/>
  <c r="C870" i="10"/>
  <c r="A871" i="10"/>
  <c r="B871" i="10"/>
  <c r="C871" i="10"/>
  <c r="A872" i="10"/>
  <c r="B872" i="10"/>
  <c r="C872" i="10"/>
  <c r="A873" i="10"/>
  <c r="B873" i="10"/>
  <c r="C873" i="10"/>
  <c r="A874" i="10"/>
  <c r="B874" i="10"/>
  <c r="C874" i="10"/>
  <c r="A875" i="10"/>
  <c r="B875" i="10"/>
  <c r="C875" i="10"/>
  <c r="A876" i="10"/>
  <c r="B876" i="10"/>
  <c r="C876" i="10"/>
  <c r="A877" i="10"/>
  <c r="B877" i="10"/>
  <c r="C877" i="10"/>
  <c r="A878" i="10"/>
  <c r="B878" i="10"/>
  <c r="C878" i="10"/>
  <c r="A879" i="10"/>
  <c r="B879" i="10"/>
  <c r="C879" i="10"/>
  <c r="A880" i="10"/>
  <c r="B880" i="10"/>
  <c r="C880" i="10"/>
  <c r="A881" i="10"/>
  <c r="B881" i="10"/>
  <c r="C881" i="10"/>
  <c r="A882" i="10"/>
  <c r="B882" i="10"/>
  <c r="C882" i="10"/>
  <c r="A883" i="10"/>
  <c r="B883" i="10"/>
  <c r="C883" i="10"/>
  <c r="A884" i="10"/>
  <c r="B884" i="10"/>
  <c r="C884" i="10"/>
  <c r="A885" i="10"/>
  <c r="B885" i="10"/>
  <c r="C885" i="10"/>
  <c r="A886" i="10"/>
  <c r="B886" i="10"/>
  <c r="C886" i="10"/>
  <c r="A887" i="10"/>
  <c r="B887" i="10"/>
  <c r="C887" i="10"/>
  <c r="A888" i="10"/>
  <c r="B888" i="10"/>
  <c r="C888" i="10"/>
  <c r="A889" i="10"/>
  <c r="B889" i="10"/>
  <c r="C889" i="10"/>
  <c r="A890" i="10"/>
  <c r="B890" i="10"/>
  <c r="C890" i="10"/>
  <c r="A891" i="10"/>
  <c r="B891" i="10"/>
  <c r="C891" i="10"/>
  <c r="A892" i="10"/>
  <c r="B892" i="10"/>
  <c r="C892" i="10"/>
  <c r="A893" i="10"/>
  <c r="B893" i="10"/>
  <c r="C893" i="10"/>
  <c r="A894" i="10"/>
  <c r="B894" i="10"/>
  <c r="C894" i="10"/>
  <c r="A895" i="10"/>
  <c r="B895" i="10"/>
  <c r="C895" i="10"/>
  <c r="A896" i="10"/>
  <c r="B896" i="10"/>
  <c r="C896" i="10"/>
  <c r="A897" i="10"/>
  <c r="B897" i="10"/>
  <c r="C897" i="10"/>
  <c r="A898" i="10"/>
  <c r="B898" i="10"/>
  <c r="C898" i="10"/>
  <c r="A899" i="10"/>
  <c r="B899" i="10"/>
  <c r="C899" i="10"/>
  <c r="A900" i="10"/>
  <c r="B900" i="10"/>
  <c r="C900" i="10"/>
  <c r="A901" i="10"/>
  <c r="B901" i="10"/>
  <c r="C901" i="10"/>
  <c r="A902" i="10"/>
  <c r="B902" i="10"/>
  <c r="C902" i="10"/>
  <c r="A903" i="10"/>
  <c r="B903" i="10"/>
  <c r="C903" i="10"/>
  <c r="A904" i="10"/>
  <c r="B904" i="10"/>
  <c r="C904" i="10"/>
  <c r="A905" i="10"/>
  <c r="B905" i="10"/>
  <c r="C905" i="10"/>
  <c r="A906" i="10"/>
  <c r="B906" i="10"/>
  <c r="C906" i="10"/>
  <c r="A907" i="10"/>
  <c r="B907" i="10"/>
  <c r="C907" i="10"/>
  <c r="A908" i="10"/>
  <c r="B908" i="10"/>
  <c r="C908" i="10"/>
  <c r="A909" i="10"/>
  <c r="B909" i="10"/>
  <c r="C909" i="10"/>
  <c r="A910" i="10"/>
  <c r="B910" i="10"/>
  <c r="C910" i="10"/>
  <c r="A911" i="10"/>
  <c r="B911" i="10"/>
  <c r="C911" i="10"/>
  <c r="A912" i="10"/>
  <c r="B912" i="10"/>
  <c r="C912" i="10"/>
  <c r="A913" i="10"/>
  <c r="B913" i="10"/>
  <c r="C913" i="10"/>
  <c r="A914" i="10"/>
  <c r="B914" i="10"/>
  <c r="C914" i="10"/>
  <c r="A915" i="10"/>
  <c r="B915" i="10"/>
  <c r="C915" i="10"/>
  <c r="A916" i="10"/>
  <c r="B916" i="10"/>
  <c r="C916" i="10"/>
  <c r="A917" i="10"/>
  <c r="B917" i="10"/>
  <c r="C917" i="10"/>
  <c r="A918" i="10"/>
  <c r="B918" i="10"/>
  <c r="C918" i="10"/>
  <c r="A919" i="10"/>
  <c r="B919" i="10"/>
  <c r="C919" i="10"/>
  <c r="A920" i="10"/>
  <c r="B920" i="10"/>
  <c r="C920" i="10"/>
  <c r="A921" i="10"/>
  <c r="B921" i="10"/>
  <c r="C921" i="10"/>
  <c r="A922" i="10"/>
  <c r="B922" i="10"/>
  <c r="C922" i="10"/>
  <c r="A923" i="10"/>
  <c r="B923" i="10"/>
  <c r="C923" i="10"/>
  <c r="A924" i="10"/>
  <c r="B924" i="10"/>
  <c r="C924" i="10"/>
  <c r="A925" i="10"/>
  <c r="B925" i="10"/>
  <c r="C925" i="10"/>
  <c r="A926" i="10"/>
  <c r="B926" i="10"/>
  <c r="C926" i="10"/>
  <c r="A927" i="10"/>
  <c r="B927" i="10"/>
  <c r="C927" i="10"/>
  <c r="A928" i="10"/>
  <c r="B928" i="10"/>
  <c r="C928" i="10"/>
  <c r="A929" i="10"/>
  <c r="B929" i="10"/>
  <c r="C929" i="10"/>
  <c r="A930" i="10"/>
  <c r="B930" i="10"/>
  <c r="C930" i="10"/>
  <c r="A931" i="10"/>
  <c r="B931" i="10"/>
  <c r="C931" i="10"/>
  <c r="A932" i="10"/>
  <c r="B932" i="10"/>
  <c r="C932" i="10"/>
  <c r="A933" i="10"/>
  <c r="B933" i="10"/>
  <c r="C933" i="10"/>
  <c r="A934" i="10"/>
  <c r="B934" i="10"/>
  <c r="C934" i="10"/>
  <c r="A935" i="10"/>
  <c r="B935" i="10"/>
  <c r="C935" i="10"/>
  <c r="A936" i="10"/>
  <c r="B936" i="10"/>
  <c r="C936" i="10"/>
  <c r="A937" i="10"/>
  <c r="B937" i="10"/>
  <c r="C937" i="10"/>
  <c r="A938" i="10"/>
  <c r="B938" i="10"/>
  <c r="C938" i="10"/>
  <c r="A939" i="10"/>
  <c r="B939" i="10"/>
  <c r="C939" i="10"/>
  <c r="A940" i="10"/>
  <c r="B940" i="10"/>
  <c r="C940" i="10"/>
  <c r="A941" i="10"/>
  <c r="B941" i="10"/>
  <c r="C941" i="10"/>
  <c r="A942" i="10"/>
  <c r="B942" i="10"/>
  <c r="C942" i="10"/>
  <c r="A943" i="10"/>
  <c r="B943" i="10"/>
  <c r="C943" i="10"/>
  <c r="A944" i="10"/>
  <c r="B944" i="10"/>
  <c r="C944" i="10"/>
  <c r="A945" i="10"/>
  <c r="B945" i="10"/>
  <c r="C945" i="10"/>
  <c r="A946" i="10"/>
  <c r="B946" i="10"/>
  <c r="C946" i="10"/>
  <c r="A947" i="10"/>
  <c r="B947" i="10"/>
  <c r="C947" i="10"/>
  <c r="A948" i="10"/>
  <c r="B948" i="10"/>
  <c r="C948" i="10"/>
  <c r="A949" i="10"/>
  <c r="B949" i="10"/>
  <c r="C949" i="10"/>
  <c r="A950" i="10"/>
  <c r="B950" i="10"/>
  <c r="C950" i="10"/>
  <c r="A951" i="10"/>
  <c r="B951" i="10"/>
  <c r="C951" i="10"/>
  <c r="A952" i="10"/>
  <c r="B952" i="10"/>
  <c r="C952" i="10"/>
  <c r="A953" i="10"/>
  <c r="B953" i="10"/>
  <c r="C953" i="10"/>
  <c r="A954" i="10"/>
  <c r="B954" i="10"/>
  <c r="C954" i="10"/>
  <c r="A955" i="10"/>
  <c r="B955" i="10"/>
  <c r="C955" i="10"/>
  <c r="A956" i="10"/>
  <c r="B956" i="10"/>
  <c r="C956" i="10"/>
  <c r="A957" i="10"/>
  <c r="B957" i="10"/>
  <c r="C957" i="10"/>
  <c r="A958" i="10"/>
  <c r="B958" i="10"/>
  <c r="C958" i="10"/>
  <c r="A959" i="10"/>
  <c r="B959" i="10"/>
  <c r="C959" i="10"/>
  <c r="A960" i="10"/>
  <c r="B960" i="10"/>
  <c r="C960" i="10"/>
  <c r="A961" i="10"/>
  <c r="B961" i="10"/>
  <c r="C961" i="10"/>
  <c r="A962" i="10"/>
  <c r="B962" i="10"/>
  <c r="C962" i="10"/>
  <c r="A963" i="10"/>
  <c r="B963" i="10"/>
  <c r="C963" i="10"/>
  <c r="A964" i="10"/>
  <c r="B964" i="10"/>
  <c r="C964" i="10"/>
  <c r="A965" i="10"/>
  <c r="B965" i="10"/>
  <c r="C965" i="10"/>
  <c r="A966" i="10"/>
  <c r="B966" i="10"/>
  <c r="C966" i="10"/>
  <c r="A967" i="10"/>
  <c r="B967" i="10"/>
  <c r="C967" i="10"/>
  <c r="A968" i="10"/>
  <c r="B968" i="10"/>
  <c r="C968" i="10"/>
  <c r="A969" i="10"/>
  <c r="B969" i="10"/>
  <c r="C969" i="10"/>
  <c r="A970" i="10"/>
  <c r="B970" i="10"/>
  <c r="C970" i="10"/>
  <c r="A971" i="10"/>
  <c r="B971" i="10"/>
  <c r="C971" i="10"/>
  <c r="A972" i="10"/>
  <c r="B972" i="10"/>
  <c r="C972" i="10"/>
  <c r="A973" i="10"/>
  <c r="B973" i="10"/>
  <c r="C973" i="10"/>
  <c r="A974" i="10"/>
  <c r="B974" i="10"/>
  <c r="C974" i="10"/>
  <c r="A975" i="10"/>
  <c r="B975" i="10"/>
  <c r="C975" i="10"/>
  <c r="A976" i="10"/>
  <c r="B976" i="10"/>
  <c r="C976" i="10"/>
  <c r="A977" i="10"/>
  <c r="B977" i="10"/>
  <c r="C977" i="10"/>
  <c r="A978" i="10"/>
  <c r="B978" i="10"/>
  <c r="C978" i="10"/>
  <c r="A979" i="10"/>
  <c r="B979" i="10"/>
  <c r="C979" i="10"/>
  <c r="A980" i="10"/>
  <c r="B980" i="10"/>
  <c r="C980" i="10"/>
  <c r="A981" i="10"/>
  <c r="B981" i="10"/>
  <c r="C981" i="10"/>
  <c r="A982" i="10"/>
  <c r="B982" i="10"/>
  <c r="C982" i="10"/>
  <c r="A983" i="10"/>
  <c r="B983" i="10"/>
  <c r="C983" i="10"/>
  <c r="A984" i="10"/>
  <c r="B984" i="10"/>
  <c r="C984" i="10"/>
  <c r="A985" i="10"/>
  <c r="B985" i="10"/>
  <c r="C985" i="10"/>
  <c r="A986" i="10"/>
  <c r="B986" i="10"/>
  <c r="C986" i="10"/>
  <c r="A987" i="10"/>
  <c r="B987" i="10"/>
  <c r="C987" i="10"/>
  <c r="A988" i="10"/>
  <c r="B988" i="10"/>
  <c r="C988" i="10"/>
  <c r="A989" i="10"/>
  <c r="B989" i="10"/>
  <c r="C989" i="10"/>
  <c r="A990" i="10"/>
  <c r="B990" i="10"/>
  <c r="C990" i="10"/>
  <c r="A991" i="10"/>
  <c r="B991" i="10"/>
  <c r="C991" i="10"/>
  <c r="A992" i="10"/>
  <c r="B992" i="10"/>
  <c r="C992" i="10"/>
  <c r="A993" i="10"/>
  <c r="B993" i="10"/>
  <c r="C993" i="10"/>
  <c r="A994" i="10"/>
  <c r="B994" i="10"/>
  <c r="C994" i="10"/>
  <c r="A995" i="10"/>
  <c r="B995" i="10"/>
  <c r="C995" i="10"/>
  <c r="A996" i="10"/>
  <c r="B996" i="10"/>
  <c r="C996" i="10"/>
  <c r="A997" i="10"/>
  <c r="B997" i="10"/>
  <c r="C997" i="10"/>
  <c r="A998" i="10"/>
  <c r="B998" i="10"/>
  <c r="C998" i="10"/>
  <c r="A999" i="10"/>
  <c r="B999" i="10"/>
  <c r="C999" i="10"/>
  <c r="A1000" i="10"/>
  <c r="B1000" i="10"/>
  <c r="C1000" i="10"/>
  <c r="A1001" i="10"/>
  <c r="B1001" i="10"/>
  <c r="C1001" i="10"/>
  <c r="A1002" i="10"/>
  <c r="B1002" i="10"/>
  <c r="C1002" i="10"/>
  <c r="A1003" i="10"/>
  <c r="B1003" i="10"/>
  <c r="C1003" i="10"/>
  <c r="A1004" i="10"/>
  <c r="B1004" i="10"/>
  <c r="C1004" i="10"/>
  <c r="A1005" i="10"/>
  <c r="B1005" i="10"/>
  <c r="C1005" i="10"/>
  <c r="A1006" i="10"/>
  <c r="B1006" i="10"/>
  <c r="C1006" i="10"/>
  <c r="A1007" i="10"/>
  <c r="B1007" i="10"/>
  <c r="C1007" i="10"/>
  <c r="A1008" i="10"/>
  <c r="B1008" i="10"/>
  <c r="C1008" i="10"/>
  <c r="A1009" i="10"/>
  <c r="B1009" i="10"/>
  <c r="C1009" i="10"/>
  <c r="A1010" i="10"/>
  <c r="B1010" i="10"/>
  <c r="C1010" i="10"/>
  <c r="A1011" i="10"/>
  <c r="B1011" i="10"/>
  <c r="C1011" i="10"/>
  <c r="A1012" i="10"/>
  <c r="B1012" i="10"/>
  <c r="C1012" i="10"/>
  <c r="A1013" i="10"/>
  <c r="B1013" i="10"/>
  <c r="C1013" i="10"/>
  <c r="A1014" i="10"/>
  <c r="B1014" i="10"/>
  <c r="C1014" i="10"/>
  <c r="A1015" i="10"/>
  <c r="B1015" i="10"/>
  <c r="C1015" i="10"/>
  <c r="A1016" i="10"/>
  <c r="B1016" i="10"/>
  <c r="C1016" i="10"/>
  <c r="A1017" i="10"/>
  <c r="B1017" i="10"/>
  <c r="C1017" i="10"/>
  <c r="A1018" i="10"/>
  <c r="B1018" i="10"/>
  <c r="C1018" i="10"/>
  <c r="A1019" i="10"/>
  <c r="B1019" i="10"/>
  <c r="C1019" i="10"/>
  <c r="A1020" i="10"/>
  <c r="B1020" i="10"/>
  <c r="C1020" i="10"/>
  <c r="A1021" i="10"/>
  <c r="B1021" i="10"/>
  <c r="C1021" i="10"/>
  <c r="A1022" i="10"/>
  <c r="B1022" i="10"/>
  <c r="C1022" i="10"/>
  <c r="A1023" i="10"/>
  <c r="B1023" i="10"/>
  <c r="C1023" i="10"/>
  <c r="A1024" i="10"/>
  <c r="B1024" i="10"/>
  <c r="C1024" i="10"/>
  <c r="A1025" i="10"/>
  <c r="B1025" i="10"/>
  <c r="C1025" i="10"/>
  <c r="A1026" i="10"/>
  <c r="B1026" i="10"/>
  <c r="C1026" i="10"/>
  <c r="A1027" i="10"/>
  <c r="B1027" i="10"/>
  <c r="C1027" i="10"/>
  <c r="A1028" i="10"/>
  <c r="B1028" i="10"/>
  <c r="C1028" i="10"/>
  <c r="A1029" i="10"/>
  <c r="B1029" i="10"/>
  <c r="C1029" i="10"/>
  <c r="A1030" i="10"/>
  <c r="B1030" i="10"/>
  <c r="C1030" i="10"/>
  <c r="A1031" i="10"/>
  <c r="B1031" i="10"/>
  <c r="C1031" i="10"/>
  <c r="A1032" i="10"/>
  <c r="B1032" i="10"/>
  <c r="C1032" i="10"/>
  <c r="A1033" i="10"/>
  <c r="B1033" i="10"/>
  <c r="C1033" i="10"/>
  <c r="A1034" i="10"/>
  <c r="B1034" i="10"/>
  <c r="C1034" i="10"/>
  <c r="A1035" i="10"/>
  <c r="B1035" i="10"/>
  <c r="C1035" i="10"/>
  <c r="A1036" i="10"/>
  <c r="B1036" i="10"/>
  <c r="C1036" i="10"/>
  <c r="A1037" i="10"/>
  <c r="B1037" i="10"/>
  <c r="C1037" i="10"/>
  <c r="A1038" i="10"/>
  <c r="B1038" i="10"/>
  <c r="C1038" i="10"/>
  <c r="A1039" i="10"/>
  <c r="B1039" i="10"/>
  <c r="C1039" i="10"/>
  <c r="A1040" i="10"/>
  <c r="B1040" i="10"/>
  <c r="C1040" i="10"/>
  <c r="A1041" i="10"/>
  <c r="B1041" i="10"/>
  <c r="C1041" i="10"/>
  <c r="A1042" i="10"/>
  <c r="B1042" i="10"/>
  <c r="C1042" i="10"/>
  <c r="A1043" i="10"/>
  <c r="B1043" i="10"/>
  <c r="C1043" i="10"/>
  <c r="A1044" i="10"/>
  <c r="B1044" i="10"/>
  <c r="C1044" i="10"/>
  <c r="A1045" i="10"/>
  <c r="B1045" i="10"/>
  <c r="C1045" i="10"/>
  <c r="A1046" i="10"/>
  <c r="B1046" i="10"/>
  <c r="C1046" i="10"/>
  <c r="A1047" i="10"/>
  <c r="B1047" i="10"/>
  <c r="C1047" i="10"/>
  <c r="A1048" i="10"/>
  <c r="B1048" i="10"/>
  <c r="C1048" i="10"/>
  <c r="A1049" i="10"/>
  <c r="B1049" i="10"/>
  <c r="C1049" i="10"/>
  <c r="A1050" i="10"/>
  <c r="B1050" i="10"/>
  <c r="C1050" i="10"/>
  <c r="A1051" i="10"/>
  <c r="B1051" i="10"/>
  <c r="C1051" i="10"/>
  <c r="A1052" i="10"/>
  <c r="B1052" i="10"/>
  <c r="C1052" i="10"/>
  <c r="A1053" i="10"/>
  <c r="B1053" i="10"/>
  <c r="C1053" i="10"/>
  <c r="A1054" i="10"/>
  <c r="B1054" i="10"/>
  <c r="C1054" i="10"/>
  <c r="A1055" i="10"/>
  <c r="B1055" i="10"/>
  <c r="C1055" i="10"/>
  <c r="A1056" i="10"/>
  <c r="B1056" i="10"/>
  <c r="C1056" i="10"/>
  <c r="A1057" i="10"/>
  <c r="B1057" i="10"/>
  <c r="C1057" i="10"/>
  <c r="A1058" i="10"/>
  <c r="B1058" i="10"/>
  <c r="C1058" i="10"/>
  <c r="A1059" i="10"/>
  <c r="B1059" i="10"/>
  <c r="C1059" i="10"/>
  <c r="A1060" i="10"/>
  <c r="B1060" i="10"/>
  <c r="C1060" i="10"/>
  <c r="A1061" i="10"/>
  <c r="B1061" i="10"/>
  <c r="C1061" i="10"/>
  <c r="A1062" i="10"/>
  <c r="B1062" i="10"/>
  <c r="C1062" i="10"/>
  <c r="A1063" i="10"/>
  <c r="B1063" i="10"/>
  <c r="C1063" i="10"/>
  <c r="A1064" i="10"/>
  <c r="B1064" i="10"/>
  <c r="C1064" i="10"/>
  <c r="A1065" i="10"/>
  <c r="B1065" i="10"/>
  <c r="C1065" i="10"/>
  <c r="A1066" i="10"/>
  <c r="B1066" i="10"/>
  <c r="C1066" i="10"/>
  <c r="A1067" i="10"/>
  <c r="B1067" i="10"/>
  <c r="C1067" i="10"/>
  <c r="A1068" i="10"/>
  <c r="B1068" i="10"/>
  <c r="C1068" i="10"/>
  <c r="A1069" i="10"/>
  <c r="B1069" i="10"/>
  <c r="C1069" i="10"/>
  <c r="A1070" i="10"/>
  <c r="B1070" i="10"/>
  <c r="C1070" i="10"/>
  <c r="A1071" i="10"/>
  <c r="B1071" i="10"/>
  <c r="C1071" i="10"/>
  <c r="A1072" i="10"/>
  <c r="B1072" i="10"/>
  <c r="C1072" i="10"/>
  <c r="A1073" i="10"/>
  <c r="B1073" i="10"/>
  <c r="C1073" i="10"/>
  <c r="A1074" i="10"/>
  <c r="B1074" i="10"/>
  <c r="C1074" i="10"/>
  <c r="A1075" i="10"/>
  <c r="B1075" i="10"/>
  <c r="C1075" i="10"/>
  <c r="A1076" i="10"/>
  <c r="B1076" i="10"/>
  <c r="C1076" i="10"/>
  <c r="A1077" i="10"/>
  <c r="B1077" i="10"/>
  <c r="C1077" i="10"/>
  <c r="A1078" i="10"/>
  <c r="B1078" i="10"/>
  <c r="C1078" i="10"/>
  <c r="A1079" i="10"/>
  <c r="B1079" i="10"/>
  <c r="C1079" i="10"/>
  <c r="A1080" i="10"/>
  <c r="B1080" i="10"/>
  <c r="C1080" i="10"/>
  <c r="A1081" i="10"/>
  <c r="B1081" i="10"/>
  <c r="C1081" i="10"/>
  <c r="A1082" i="10"/>
  <c r="B1082" i="10"/>
  <c r="C1082" i="10"/>
  <c r="A1083" i="10"/>
  <c r="B1083" i="10"/>
  <c r="C1083" i="10"/>
  <c r="A1084" i="10"/>
  <c r="B1084" i="10"/>
  <c r="C1084" i="10"/>
  <c r="A1085" i="10"/>
  <c r="B1085" i="10"/>
  <c r="C1085" i="10"/>
  <c r="A1086" i="10"/>
  <c r="B1086" i="10"/>
  <c r="C1086" i="10"/>
  <c r="A1087" i="10"/>
  <c r="B1087" i="10"/>
  <c r="C1087" i="10"/>
  <c r="A1088" i="10"/>
  <c r="B1088" i="10"/>
  <c r="C1088" i="10"/>
  <c r="A1089" i="10"/>
  <c r="B1089" i="10"/>
  <c r="C1089" i="10"/>
  <c r="A1090" i="10"/>
  <c r="B1090" i="10"/>
  <c r="C1090" i="10"/>
  <c r="A1091" i="10"/>
  <c r="B1091" i="10"/>
  <c r="C1091" i="10"/>
  <c r="A1092" i="10"/>
  <c r="B1092" i="10"/>
  <c r="C1092" i="10"/>
  <c r="A1093" i="10"/>
  <c r="B1093" i="10"/>
  <c r="C1093" i="10"/>
  <c r="A1094" i="10"/>
  <c r="B1094" i="10"/>
  <c r="C1094" i="10"/>
  <c r="A1095" i="10"/>
  <c r="B1095" i="10"/>
  <c r="C1095" i="10"/>
  <c r="A1096" i="10"/>
  <c r="B1096" i="10"/>
  <c r="C1096" i="10"/>
  <c r="A1097" i="10"/>
  <c r="B1097" i="10"/>
  <c r="C1097" i="10"/>
  <c r="A1098" i="10"/>
  <c r="B1098" i="10"/>
  <c r="C1098" i="10"/>
  <c r="A1099" i="10"/>
  <c r="B1099" i="10"/>
  <c r="C1099" i="10"/>
  <c r="A1100" i="10"/>
  <c r="B1100" i="10"/>
  <c r="C1100" i="10"/>
  <c r="A1101" i="10"/>
  <c r="B1101" i="10"/>
  <c r="C1101" i="10"/>
  <c r="A1102" i="10"/>
  <c r="B1102" i="10"/>
  <c r="C1102" i="10"/>
  <c r="A1103" i="10"/>
  <c r="B1103" i="10"/>
  <c r="C1103" i="10"/>
  <c r="A1104" i="10"/>
  <c r="B1104" i="10"/>
  <c r="C1104" i="10"/>
  <c r="A1105" i="10"/>
  <c r="B1105" i="10"/>
  <c r="C1105" i="10"/>
  <c r="A1106" i="10"/>
  <c r="B1106" i="10"/>
  <c r="C1106" i="10"/>
  <c r="A1107" i="10"/>
  <c r="B1107" i="10"/>
  <c r="C1107" i="10"/>
  <c r="A1108" i="10"/>
  <c r="B1108" i="10"/>
  <c r="C1108" i="10"/>
  <c r="A1109" i="10"/>
  <c r="B1109" i="10"/>
  <c r="C1109" i="10"/>
  <c r="A1110" i="10"/>
  <c r="B1110" i="10"/>
  <c r="C1110" i="10"/>
  <c r="A1111" i="10"/>
  <c r="B1111" i="10"/>
  <c r="C1111" i="10"/>
  <c r="A1112" i="10"/>
  <c r="B1112" i="10"/>
  <c r="C1112" i="10"/>
  <c r="A1113" i="10"/>
  <c r="B1113" i="10"/>
  <c r="C1113" i="10"/>
  <c r="A1114" i="10"/>
  <c r="B1114" i="10"/>
  <c r="C1114" i="10"/>
  <c r="AB559" i="73" l="1"/>
  <c r="AC560" i="73"/>
  <c r="AC561" i="73" l="1"/>
  <c r="AB560" i="73"/>
  <c r="AB561" i="73" l="1"/>
  <c r="AC562" i="73"/>
  <c r="T5" i="23"/>
  <c r="T85" i="23" l="1"/>
  <c r="AC563" i="73"/>
  <c r="AB562" i="73"/>
  <c r="A4" i="23"/>
  <c r="AC564" i="73" l="1"/>
  <c r="AB563" i="73"/>
  <c r="B85" i="23"/>
  <c r="AB564" i="73" l="1"/>
  <c r="AC565" i="73"/>
  <c r="A20" i="23"/>
  <c r="AI4" i="17"/>
  <c r="AY4" i="17"/>
  <c r="A18" i="23"/>
  <c r="A16" i="23"/>
  <c r="A14" i="23"/>
  <c r="A12" i="23"/>
  <c r="A10" i="23"/>
  <c r="A8" i="23"/>
  <c r="A6" i="23"/>
  <c r="A17" i="23"/>
  <c r="A9" i="23"/>
  <c r="A11" i="23"/>
  <c r="A5" i="23"/>
  <c r="A15" i="23"/>
  <c r="A7" i="23"/>
  <c r="A19" i="23"/>
  <c r="A13" i="23"/>
  <c r="AB565" i="73" l="1"/>
  <c r="AC566" i="73"/>
  <c r="C5" i="21"/>
  <c r="G4" i="11"/>
  <c r="D4" i="17"/>
  <c r="E4" i="17"/>
  <c r="F4" i="17"/>
  <c r="G4" i="17"/>
  <c r="H4" i="17"/>
  <c r="I4" i="17"/>
  <c r="J4" i="17"/>
  <c r="K4" i="17"/>
  <c r="L4" i="17"/>
  <c r="M4" i="17"/>
  <c r="D27" i="11"/>
  <c r="E4" i="11"/>
  <c r="F4" i="11"/>
  <c r="C4" i="17"/>
  <c r="CE4" i="17"/>
  <c r="B4" i="21"/>
  <c r="S4" i="17"/>
  <c r="R4" i="17"/>
  <c r="Q4" i="17"/>
  <c r="P4" i="17"/>
  <c r="O4" i="17"/>
  <c r="N4" i="17"/>
  <c r="S5" i="21" l="1"/>
  <c r="C21" i="75"/>
  <c r="AC567" i="73"/>
  <c r="AB566" i="73"/>
  <c r="F21" i="11"/>
  <c r="G60" i="75" s="1"/>
  <c r="F17" i="11"/>
  <c r="G56" i="75" s="1"/>
  <c r="F13" i="11"/>
  <c r="G52" i="75" s="1"/>
  <c r="F9" i="11"/>
  <c r="G48" i="75" s="1"/>
  <c r="F5" i="11"/>
  <c r="G44" i="75" s="1"/>
  <c r="F20" i="11"/>
  <c r="G59" i="75" s="1"/>
  <c r="F16" i="11"/>
  <c r="G55" i="75" s="1"/>
  <c r="F12" i="11"/>
  <c r="G51" i="75" s="1"/>
  <c r="F8" i="11"/>
  <c r="G47" i="75" s="1"/>
  <c r="F19" i="11"/>
  <c r="G58" i="75" s="1"/>
  <c r="F15" i="11"/>
  <c r="G54" i="75" s="1"/>
  <c r="F11" i="11"/>
  <c r="G50" i="75" s="1"/>
  <c r="F7" i="11"/>
  <c r="G46" i="75" s="1"/>
  <c r="F18" i="11"/>
  <c r="G57" i="75" s="1"/>
  <c r="F14" i="11"/>
  <c r="G53" i="75" s="1"/>
  <c r="F10" i="11"/>
  <c r="G49" i="75" s="1"/>
  <c r="F6" i="11"/>
  <c r="G45" i="75" s="1"/>
  <c r="E18" i="11"/>
  <c r="E57" i="75" s="1"/>
  <c r="E14" i="11"/>
  <c r="E53" i="75" s="1"/>
  <c r="E10" i="11"/>
  <c r="E49" i="75" s="1"/>
  <c r="E6" i="11"/>
  <c r="E45" i="75" s="1"/>
  <c r="E21" i="11"/>
  <c r="E60" i="75" s="1"/>
  <c r="E17" i="11"/>
  <c r="E56" i="75" s="1"/>
  <c r="E13" i="11"/>
  <c r="E52" i="75" s="1"/>
  <c r="E9" i="11"/>
  <c r="E48" i="75" s="1"/>
  <c r="E5" i="11"/>
  <c r="E44" i="75" s="1"/>
  <c r="E20" i="11"/>
  <c r="E59" i="75" s="1"/>
  <c r="E16" i="11"/>
  <c r="E55" i="75" s="1"/>
  <c r="E12" i="11"/>
  <c r="E51" i="75" s="1"/>
  <c r="E8" i="11"/>
  <c r="E47" i="75" s="1"/>
  <c r="E19" i="11"/>
  <c r="E58" i="75" s="1"/>
  <c r="E15" i="11"/>
  <c r="E54" i="75" s="1"/>
  <c r="E11" i="11"/>
  <c r="E50" i="75" s="1"/>
  <c r="E7" i="11"/>
  <c r="E46" i="75" s="1"/>
  <c r="G20" i="11"/>
  <c r="I59" i="75" s="1"/>
  <c r="G16" i="11"/>
  <c r="I55" i="75" s="1"/>
  <c r="G12" i="11"/>
  <c r="I51" i="75" s="1"/>
  <c r="G8" i="11"/>
  <c r="I47" i="75" s="1"/>
  <c r="G19" i="11"/>
  <c r="I58" i="75" s="1"/>
  <c r="G15" i="11"/>
  <c r="I54" i="75" s="1"/>
  <c r="G11" i="11"/>
  <c r="I50" i="75" s="1"/>
  <c r="G7" i="11"/>
  <c r="I46" i="75" s="1"/>
  <c r="G18" i="11"/>
  <c r="I57" i="75" s="1"/>
  <c r="G14" i="11"/>
  <c r="I53" i="75" s="1"/>
  <c r="G10" i="11"/>
  <c r="I49" i="75" s="1"/>
  <c r="G6" i="11"/>
  <c r="I45" i="75" s="1"/>
  <c r="G21" i="11"/>
  <c r="I60" i="75" s="1"/>
  <c r="G17" i="11"/>
  <c r="I56" i="75" s="1"/>
  <c r="G13" i="11"/>
  <c r="I52" i="75" s="1"/>
  <c r="G9" i="11"/>
  <c r="I48" i="75" s="1"/>
  <c r="G5" i="11"/>
  <c r="I44" i="75" s="1"/>
  <c r="P23" i="17"/>
  <c r="L23" i="17"/>
  <c r="H23" i="17"/>
  <c r="D23" i="17"/>
  <c r="Q23" i="17"/>
  <c r="K23" i="17"/>
  <c r="F23" i="17"/>
  <c r="R23" i="17"/>
  <c r="M23" i="17"/>
  <c r="G23" i="17"/>
  <c r="AI23" i="17"/>
  <c r="N23" i="17"/>
  <c r="J23" i="17"/>
  <c r="O23" i="17"/>
  <c r="AY23" i="17"/>
  <c r="E23" i="17"/>
  <c r="I23" i="17"/>
  <c r="D4" i="11"/>
  <c r="B4" i="17"/>
  <c r="C4" i="11"/>
  <c r="H4" i="11"/>
  <c r="C37" i="75" l="1"/>
  <c r="AB567" i="73"/>
  <c r="AC568" i="73"/>
  <c r="D19" i="11"/>
  <c r="C58" i="75" s="1"/>
  <c r="D15" i="11"/>
  <c r="C54" i="75" s="1"/>
  <c r="D11" i="11"/>
  <c r="C50" i="75" s="1"/>
  <c r="D7" i="11"/>
  <c r="C46" i="75" s="1"/>
  <c r="D18" i="11"/>
  <c r="C57" i="75" s="1"/>
  <c r="D14" i="11"/>
  <c r="C53" i="75" s="1"/>
  <c r="D10" i="11"/>
  <c r="C49" i="75" s="1"/>
  <c r="D6" i="11"/>
  <c r="C45" i="75" s="1"/>
  <c r="D21" i="11"/>
  <c r="C60" i="75" s="1"/>
  <c r="D17" i="11"/>
  <c r="C56" i="75" s="1"/>
  <c r="D13" i="11"/>
  <c r="C52" i="75" s="1"/>
  <c r="D9" i="11"/>
  <c r="C48" i="75" s="1"/>
  <c r="D5" i="11"/>
  <c r="C44" i="75" s="1"/>
  <c r="D20" i="11"/>
  <c r="C59" i="75" s="1"/>
  <c r="D16" i="11"/>
  <c r="C55" i="75" s="1"/>
  <c r="D12" i="11"/>
  <c r="C51" i="75" s="1"/>
  <c r="D8" i="11"/>
  <c r="C47" i="75" s="1"/>
  <c r="H19" i="11"/>
  <c r="K58" i="75" s="1"/>
  <c r="H15" i="11"/>
  <c r="K54" i="75" s="1"/>
  <c r="H11" i="11"/>
  <c r="K50" i="75" s="1"/>
  <c r="H7" i="11"/>
  <c r="K46" i="75" s="1"/>
  <c r="H18" i="11"/>
  <c r="K57" i="75" s="1"/>
  <c r="H14" i="11"/>
  <c r="K53" i="75" s="1"/>
  <c r="H10" i="11"/>
  <c r="K49" i="75" s="1"/>
  <c r="H6" i="11"/>
  <c r="K45" i="75" s="1"/>
  <c r="H21" i="11"/>
  <c r="K60" i="75" s="1"/>
  <c r="H17" i="11"/>
  <c r="K56" i="75" s="1"/>
  <c r="H13" i="11"/>
  <c r="K52" i="75" s="1"/>
  <c r="H9" i="11"/>
  <c r="K48" i="75" s="1"/>
  <c r="H5" i="11"/>
  <c r="K44" i="75" s="1"/>
  <c r="H20" i="11"/>
  <c r="K59" i="75" s="1"/>
  <c r="H16" i="11"/>
  <c r="K55" i="75" s="1"/>
  <c r="H12" i="11"/>
  <c r="K51" i="75" s="1"/>
  <c r="H8" i="11"/>
  <c r="K47" i="75" s="1"/>
  <c r="S23" i="17"/>
  <c r="G23" i="11"/>
  <c r="E23" i="11"/>
  <c r="C23" i="17"/>
  <c r="F23" i="11"/>
  <c r="G62" i="75" l="1"/>
  <c r="E62" i="75"/>
  <c r="I62" i="75"/>
  <c r="AB568" i="73"/>
  <c r="AC569" i="73"/>
  <c r="D23" i="11"/>
  <c r="H23" i="11"/>
  <c r="CE23" i="17"/>
  <c r="K62" i="75" l="1"/>
  <c r="C62" i="75"/>
  <c r="AC570" i="73"/>
  <c r="AB569" i="73"/>
  <c r="CH22" i="17"/>
  <c r="AB570" i="73" l="1"/>
  <c r="AC571" i="73"/>
  <c r="AB571" i="73" l="1"/>
  <c r="AC572" i="73"/>
  <c r="AC573" i="73" l="1"/>
  <c r="AB572" i="73"/>
  <c r="AB573" i="73" l="1"/>
  <c r="AC574" i="73"/>
  <c r="AC575" i="73" l="1"/>
  <c r="AB574" i="73"/>
  <c r="AC576" i="73" l="1"/>
  <c r="AB575" i="73"/>
  <c r="AB576" i="73" l="1"/>
  <c r="AC577" i="73"/>
  <c r="AB577" i="73" l="1"/>
  <c r="AC578" i="73"/>
  <c r="AB578" i="73" l="1"/>
  <c r="AC579" i="73"/>
  <c r="AC580" i="73" l="1"/>
  <c r="AB579" i="73"/>
  <c r="AB580" i="73" l="1"/>
  <c r="AC581" i="73"/>
  <c r="AB581" i="73" l="1"/>
  <c r="AC582" i="73"/>
  <c r="AB582" i="73" l="1"/>
  <c r="AC583" i="73"/>
  <c r="AC584" i="73" l="1"/>
  <c r="AB583" i="73"/>
  <c r="AB584" i="73" l="1"/>
  <c r="AC585" i="73"/>
  <c r="AB585" i="73" l="1"/>
  <c r="AC586" i="73"/>
  <c r="AB586" i="73" l="1"/>
  <c r="AC587" i="73"/>
  <c r="AB587" i="73" l="1"/>
  <c r="AC588" i="73"/>
  <c r="AB588" i="73" l="1"/>
  <c r="AC589" i="73"/>
  <c r="AB589" i="73" l="1"/>
  <c r="AC590" i="73"/>
  <c r="AB590" i="73" l="1"/>
  <c r="AC591" i="73"/>
  <c r="AC592" i="73" l="1"/>
  <c r="AB591" i="73"/>
  <c r="AB592" i="73" l="1"/>
  <c r="AC593" i="73"/>
  <c r="AB593" i="73" l="1"/>
  <c r="AC594" i="73"/>
  <c r="AC595" i="73" l="1"/>
  <c r="AB594" i="73"/>
  <c r="AB595" i="73" l="1"/>
  <c r="AC596" i="73"/>
  <c r="AB596" i="73" l="1"/>
  <c r="AC597" i="73"/>
  <c r="AB597" i="73" l="1"/>
  <c r="AC598" i="73"/>
  <c r="AC599" i="73" l="1"/>
  <c r="AB598" i="73"/>
  <c r="AC600" i="73" l="1"/>
  <c r="AB599" i="73"/>
  <c r="AB600" i="73" l="1"/>
  <c r="AC601" i="73"/>
  <c r="AB601" i="73" l="1"/>
  <c r="AC602" i="73"/>
  <c r="AC603" i="73" l="1"/>
  <c r="AB602" i="73"/>
  <c r="AB603" i="73" l="1"/>
  <c r="AC604" i="73"/>
  <c r="AB604" i="73" l="1"/>
  <c r="AC605" i="73"/>
  <c r="AC606" i="73" l="1"/>
  <c r="AB605" i="73"/>
  <c r="AC607" i="73" l="1"/>
  <c r="AB606" i="73"/>
  <c r="AB607" i="73" l="1"/>
  <c r="AC608" i="73"/>
  <c r="AC609" i="73" l="1"/>
  <c r="AB608" i="73"/>
  <c r="AC610" i="73" l="1"/>
  <c r="AB609" i="73"/>
  <c r="AB610" i="73" l="1"/>
  <c r="AC611" i="73"/>
  <c r="AB611" i="73" l="1"/>
  <c r="AC612" i="73"/>
  <c r="AC613" i="73" l="1"/>
  <c r="AB612" i="73"/>
  <c r="AC614" i="73" l="1"/>
  <c r="AB613" i="73"/>
  <c r="AC615" i="73" l="1"/>
  <c r="AB614" i="73"/>
  <c r="AC616" i="73" l="1"/>
  <c r="AB615" i="73"/>
  <c r="AB616" i="73" l="1"/>
  <c r="AC617" i="73"/>
  <c r="AC618" i="73" l="1"/>
  <c r="AB617" i="73"/>
  <c r="AB618" i="73" l="1"/>
  <c r="AC619" i="73"/>
  <c r="AC620" i="73" l="1"/>
  <c r="AB619" i="73"/>
  <c r="AC621" i="73" l="1"/>
  <c r="AB620" i="73"/>
  <c r="AB621" i="73" l="1"/>
  <c r="AC622" i="73"/>
  <c r="AC623" i="73" l="1"/>
  <c r="AB622" i="73"/>
  <c r="AB623" i="73" l="1"/>
  <c r="AC624" i="73"/>
  <c r="AB624" i="73" l="1"/>
  <c r="AC625" i="73"/>
  <c r="AB625" i="73" l="1"/>
  <c r="AC626" i="73"/>
  <c r="AB626" i="73" l="1"/>
  <c r="AC627" i="73"/>
  <c r="AC628" i="73" l="1"/>
  <c r="AB627" i="73"/>
  <c r="AC629" i="73" l="1"/>
  <c r="AB628" i="73"/>
  <c r="AB629" i="73" l="1"/>
  <c r="AC630" i="73"/>
  <c r="AC631" i="73" l="1"/>
  <c r="AB630" i="73"/>
  <c r="AC632" i="73" l="1"/>
  <c r="AB631" i="73"/>
  <c r="AB632" i="73" l="1"/>
  <c r="AC633" i="73"/>
  <c r="AB633" i="73" l="1"/>
  <c r="AC634" i="73"/>
  <c r="AB634" i="73" l="1"/>
  <c r="AC635" i="73"/>
  <c r="AC636" i="73" l="1"/>
  <c r="AB635" i="73"/>
  <c r="AB636" i="73" l="1"/>
  <c r="AC637" i="73"/>
  <c r="AC638" i="73" l="1"/>
  <c r="AB637" i="73"/>
  <c r="AC639" i="73" l="1"/>
  <c r="AB638" i="73"/>
  <c r="AB639" i="73" l="1"/>
  <c r="AC640" i="73"/>
  <c r="AC641" i="73" l="1"/>
  <c r="AB640" i="73"/>
  <c r="AC642" i="73" l="1"/>
  <c r="AB641" i="73"/>
  <c r="AB642" i="73" l="1"/>
  <c r="AC643" i="73"/>
  <c r="AB643" i="73" l="1"/>
  <c r="AC644" i="73"/>
  <c r="AB644" i="73" l="1"/>
  <c r="AC645" i="73"/>
  <c r="AC646" i="73" l="1"/>
  <c r="AB645" i="73"/>
  <c r="AB646" i="73" l="1"/>
  <c r="AC647" i="73"/>
  <c r="AC648" i="73" l="1"/>
  <c r="AB647" i="73"/>
  <c r="AB648" i="73" l="1"/>
  <c r="AC649" i="73"/>
  <c r="AC650" i="73" l="1"/>
  <c r="AB649" i="73"/>
  <c r="AB650" i="73" l="1"/>
  <c r="AC651" i="73"/>
  <c r="AB651" i="73" l="1"/>
  <c r="AC652" i="73"/>
  <c r="AC653" i="73" l="1"/>
  <c r="AB652" i="73"/>
  <c r="AB653" i="73" l="1"/>
  <c r="AC654" i="73"/>
  <c r="AC655" i="73" l="1"/>
  <c r="AB654" i="73"/>
  <c r="AB655" i="73" l="1"/>
  <c r="AC656" i="73"/>
  <c r="AB656" i="73" l="1"/>
  <c r="AC657" i="73"/>
  <c r="AB657" i="73" l="1"/>
  <c r="AC658" i="73"/>
  <c r="AC659" i="73" l="1"/>
  <c r="AB658" i="73"/>
  <c r="AC660" i="73" l="1"/>
  <c r="AB659" i="73"/>
  <c r="AB660" i="73" l="1"/>
  <c r="AC661" i="73"/>
  <c r="AC662" i="73" l="1"/>
  <c r="AB661" i="73"/>
  <c r="AB662" i="73" l="1"/>
  <c r="AC663" i="73"/>
  <c r="AB663" i="73" l="1"/>
  <c r="AC664" i="73"/>
  <c r="AB664" i="73" l="1"/>
  <c r="AC665" i="73"/>
  <c r="AB665" i="73" l="1"/>
  <c r="AC666" i="73"/>
  <c r="AC667" i="73" l="1"/>
  <c r="AB666" i="73"/>
  <c r="AB667" i="73" l="1"/>
  <c r="AC668" i="73"/>
  <c r="AB668" i="73" l="1"/>
  <c r="AC669" i="73"/>
  <c r="AB669" i="73" l="1"/>
  <c r="AC670" i="73"/>
  <c r="AC671" i="73" l="1"/>
  <c r="AB670" i="73"/>
  <c r="AC672" i="73" l="1"/>
  <c r="AB671" i="73"/>
  <c r="AB672" i="73" l="1"/>
  <c r="AC673" i="73"/>
  <c r="AB673" i="73" l="1"/>
  <c r="AC674" i="73"/>
  <c r="AB674" i="73" l="1"/>
  <c r="AC675" i="73"/>
  <c r="AC676" i="73" l="1"/>
  <c r="AB675" i="73"/>
  <c r="AB676" i="73" l="1"/>
  <c r="AC677" i="73"/>
  <c r="AC678" i="73" l="1"/>
  <c r="AB677" i="73"/>
  <c r="AB678" i="73" l="1"/>
  <c r="AC679" i="73"/>
  <c r="AC680" i="73" l="1"/>
  <c r="AB679" i="73"/>
  <c r="AC681" i="73" l="1"/>
  <c r="AB680" i="73"/>
  <c r="AB681" i="73" l="1"/>
  <c r="AC682" i="73"/>
  <c r="AC683" i="73" l="1"/>
  <c r="AB682" i="73"/>
  <c r="AB683" i="73" l="1"/>
  <c r="AC684" i="73"/>
  <c r="AC685" i="73" l="1"/>
  <c r="AB684" i="73"/>
  <c r="AB685" i="73" l="1"/>
  <c r="AC686" i="73"/>
  <c r="AC687" i="73" l="1"/>
  <c r="AB686" i="73"/>
  <c r="AC688" i="73" l="1"/>
  <c r="AB687" i="73"/>
  <c r="AB688" i="73" l="1"/>
  <c r="AC689" i="73"/>
  <c r="AB689" i="73" l="1"/>
  <c r="AC690" i="73"/>
  <c r="AC691" i="73" l="1"/>
  <c r="AB690" i="73"/>
  <c r="AC692" i="73" l="1"/>
  <c r="AB691" i="73"/>
  <c r="AC693" i="73" l="1"/>
  <c r="AB692" i="73"/>
  <c r="AB693" i="73" l="1"/>
  <c r="AC694" i="73"/>
  <c r="AC695" i="73" l="1"/>
  <c r="AB694" i="73"/>
  <c r="AB695" i="73" l="1"/>
  <c r="AC696" i="73"/>
  <c r="AB696" i="73" l="1"/>
  <c r="AC697" i="73"/>
  <c r="AC698" i="73" l="1"/>
  <c r="AB697" i="73"/>
  <c r="AC699" i="73" l="1"/>
  <c r="AB698" i="73"/>
  <c r="AC700" i="73" l="1"/>
  <c r="AB699" i="73"/>
  <c r="AB700" i="73" l="1"/>
  <c r="AC701" i="73"/>
  <c r="AB701" i="73" l="1"/>
  <c r="AC702" i="73"/>
  <c r="AB702" i="73" l="1"/>
  <c r="AC703" i="73"/>
  <c r="AB703" i="73" l="1"/>
  <c r="AC704" i="73"/>
  <c r="AC705" i="73" l="1"/>
  <c r="AB704" i="73"/>
  <c r="AC706" i="73" l="1"/>
  <c r="AB705" i="73"/>
  <c r="AB706" i="73" l="1"/>
  <c r="AC707" i="73"/>
  <c r="AB707" i="73" l="1"/>
  <c r="AC708" i="73"/>
  <c r="AC709" i="73" l="1"/>
  <c r="AB708" i="73"/>
  <c r="AB709" i="73" l="1"/>
  <c r="AC710" i="73"/>
  <c r="AB710" i="73" l="1"/>
  <c r="AC711" i="73"/>
  <c r="AB711" i="73" l="1"/>
  <c r="AC712" i="73"/>
  <c r="AB712" i="73" l="1"/>
  <c r="AC713" i="73"/>
  <c r="AB713" i="73" l="1"/>
  <c r="AC714" i="73"/>
  <c r="AC715" i="73" l="1"/>
  <c r="AB714" i="73"/>
  <c r="AC716" i="73" l="1"/>
  <c r="AB715" i="73"/>
  <c r="AB716" i="73" l="1"/>
  <c r="AC717" i="73"/>
  <c r="AB717" i="73" l="1"/>
  <c r="AC718" i="73"/>
  <c r="AC719" i="73" l="1"/>
  <c r="AB718" i="73"/>
  <c r="AC720" i="73" l="1"/>
  <c r="AB719" i="73"/>
  <c r="AB720" i="73" l="1"/>
  <c r="AC721" i="73"/>
  <c r="AB721" i="73" l="1"/>
  <c r="AC722" i="73"/>
  <c r="AC723" i="73" l="1"/>
  <c r="AB722" i="73"/>
  <c r="AC724" i="73" l="1"/>
  <c r="AB723" i="73"/>
  <c r="AB724" i="73" l="1"/>
  <c r="AC725" i="73"/>
  <c r="AB725" i="73" l="1"/>
  <c r="AC726" i="73"/>
  <c r="AC727" i="73" l="1"/>
  <c r="AB726" i="73"/>
  <c r="AC728" i="73" l="1"/>
  <c r="AB727" i="73"/>
  <c r="AC729" i="73" l="1"/>
  <c r="AB728" i="73"/>
  <c r="AB729" i="73" l="1"/>
  <c r="AC730" i="73"/>
  <c r="AC731" i="73" l="1"/>
  <c r="AB730" i="73"/>
  <c r="AB731" i="73" l="1"/>
  <c r="AC732" i="73"/>
  <c r="AC733" i="73" l="1"/>
  <c r="AB732" i="73"/>
  <c r="AB733" i="73" l="1"/>
  <c r="AC734" i="73"/>
  <c r="AB734" i="73" l="1"/>
  <c r="AC735" i="73"/>
  <c r="AC736" i="73" l="1"/>
  <c r="AB735" i="73"/>
  <c r="AC737" i="73" l="1"/>
  <c r="AB736" i="73"/>
  <c r="AB737" i="73" l="1"/>
  <c r="AC738" i="73"/>
  <c r="AB738" i="73" l="1"/>
  <c r="AC739" i="73"/>
  <c r="AC740" i="73" l="1"/>
  <c r="AB739" i="73"/>
  <c r="AB740" i="73" l="1"/>
  <c r="AC741" i="73"/>
  <c r="AB741" i="73" l="1"/>
  <c r="AC742" i="73"/>
  <c r="AC743" i="73" l="1"/>
  <c r="AB742" i="73"/>
  <c r="AB743" i="73" l="1"/>
  <c r="AC744" i="73"/>
  <c r="AB744" i="73" l="1"/>
  <c r="AC745" i="73"/>
  <c r="AB745" i="73" l="1"/>
  <c r="AC746" i="73"/>
  <c r="AC747" i="73" l="1"/>
  <c r="AB746" i="73"/>
  <c r="AB747" i="73" l="1"/>
  <c r="AC748" i="73"/>
  <c r="AB748" i="73" l="1"/>
  <c r="AC749" i="73"/>
  <c r="AB749" i="73" l="1"/>
  <c r="AC750" i="73"/>
  <c r="AC751" i="73" l="1"/>
  <c r="AB750" i="73"/>
  <c r="AC752" i="73" l="1"/>
  <c r="AB751" i="73"/>
  <c r="AB752" i="73" l="1"/>
  <c r="AC753" i="73"/>
  <c r="AC754" i="73" l="1"/>
  <c r="AB753" i="73"/>
  <c r="AC755" i="73" l="1"/>
  <c r="AB754" i="73"/>
  <c r="AB755" i="73" l="1"/>
  <c r="AC756" i="73"/>
  <c r="AB756" i="73" l="1"/>
  <c r="AC757" i="73"/>
  <c r="AB757" i="73" l="1"/>
  <c r="AC758" i="73"/>
  <c r="AC759" i="73" l="1"/>
  <c r="AB758" i="73"/>
  <c r="AC760" i="73" l="1"/>
  <c r="AB759" i="73"/>
  <c r="AB760" i="73" l="1"/>
  <c r="AC761" i="73"/>
  <c r="AB761" i="73" l="1"/>
  <c r="AC762" i="73"/>
  <c r="AC763" i="73" l="1"/>
  <c r="AB762" i="73"/>
  <c r="AB763" i="73" l="1"/>
  <c r="AC764" i="73"/>
  <c r="AB764" i="73" l="1"/>
  <c r="AC765" i="73"/>
  <c r="AB765" i="73" l="1"/>
  <c r="AC766" i="73"/>
  <c r="AC767" i="73" l="1"/>
  <c r="AB766" i="73"/>
  <c r="AC768" i="73" l="1"/>
  <c r="AB767" i="73"/>
  <c r="AB768" i="73" l="1"/>
  <c r="AC769" i="73"/>
  <c r="AB769" i="73" l="1"/>
  <c r="AC770" i="73"/>
  <c r="AC771" i="73" l="1"/>
  <c r="AB770" i="73"/>
  <c r="AB771" i="73" l="1"/>
  <c r="AC772" i="73"/>
  <c r="AC773" i="73" l="1"/>
  <c r="AB772" i="73"/>
  <c r="AB773" i="73" l="1"/>
  <c r="AC774" i="73"/>
  <c r="AC775" i="73" l="1"/>
  <c r="AB774" i="73"/>
  <c r="AC776" i="73" l="1"/>
  <c r="AB775" i="73"/>
  <c r="AB776" i="73" l="1"/>
  <c r="AC777" i="73"/>
  <c r="AB777" i="73" l="1"/>
  <c r="AC778" i="73"/>
  <c r="AC779" i="73" l="1"/>
  <c r="AB778" i="73"/>
  <c r="AB779" i="73" l="1"/>
  <c r="AC780" i="73"/>
  <c r="AB780" i="73" l="1"/>
  <c r="AC781" i="73"/>
  <c r="AC782" i="73" l="1"/>
  <c r="AB781" i="73"/>
  <c r="AC783" i="73" l="1"/>
  <c r="AB782" i="73"/>
  <c r="AC784" i="73" l="1"/>
  <c r="AB783" i="73"/>
  <c r="AB784" i="73" l="1"/>
  <c r="AC785" i="73"/>
  <c r="AC786" i="73" l="1"/>
  <c r="AB785" i="73"/>
  <c r="AB786" i="73" l="1"/>
  <c r="AC787" i="73"/>
  <c r="AC788" i="73" l="1"/>
  <c r="AB787" i="73"/>
  <c r="AC789" i="73" l="1"/>
  <c r="AB788" i="73"/>
  <c r="AB789" i="73" l="1"/>
  <c r="AC790" i="73"/>
  <c r="AC791" i="73" l="1"/>
  <c r="AB790" i="73"/>
  <c r="AC792" i="73" l="1"/>
  <c r="AB791" i="73"/>
  <c r="AB792" i="73" l="1"/>
  <c r="AC793" i="73"/>
  <c r="AB793" i="73" l="1"/>
  <c r="AC794" i="73"/>
  <c r="AB794" i="73" l="1"/>
  <c r="AC795" i="73"/>
  <c r="AB795" i="73" l="1"/>
  <c r="AC796" i="73"/>
  <c r="AC797" i="73" l="1"/>
  <c r="AB796" i="73"/>
  <c r="AC798" i="73" l="1"/>
  <c r="AB797" i="73"/>
  <c r="AB798" i="73" l="1"/>
  <c r="AC799" i="73"/>
  <c r="AB799" i="73" l="1"/>
  <c r="AC800" i="73"/>
  <c r="AB800" i="73" l="1"/>
  <c r="AC801" i="73"/>
  <c r="AB801" i="73" l="1"/>
  <c r="AC802" i="73"/>
  <c r="AB802" i="73" l="1"/>
  <c r="AC803" i="73"/>
  <c r="AC804" i="73" l="1"/>
  <c r="AB803" i="73"/>
  <c r="AB804" i="73" l="1"/>
  <c r="AC805" i="73"/>
  <c r="AB805" i="73" l="1"/>
  <c r="AC806" i="73"/>
  <c r="AB806" i="73" l="1"/>
  <c r="AC807" i="73"/>
  <c r="AC808" i="73" l="1"/>
  <c r="AB807" i="73"/>
  <c r="AC809" i="73" l="1"/>
  <c r="AB808" i="73"/>
  <c r="AB809" i="73" l="1"/>
  <c r="AC810" i="73"/>
  <c r="AB810" i="73" l="1"/>
  <c r="AC811" i="73"/>
  <c r="AB811" i="73" l="1"/>
  <c r="AC812" i="73"/>
  <c r="AC813" i="73" l="1"/>
  <c r="AB812" i="73"/>
  <c r="AC814" i="73" l="1"/>
  <c r="AB813" i="73"/>
  <c r="AC815" i="73" l="1"/>
  <c r="AB814" i="73"/>
  <c r="AC816" i="73" l="1"/>
  <c r="AB815" i="73"/>
  <c r="AB816" i="73" l="1"/>
  <c r="AC817" i="73"/>
  <c r="AC818" i="73" l="1"/>
  <c r="AB817" i="73"/>
  <c r="AB818" i="73" l="1"/>
  <c r="AC819" i="73"/>
  <c r="AB819" i="73" l="1"/>
  <c r="AC820" i="73"/>
  <c r="AC821" i="73" l="1"/>
  <c r="AB820" i="73"/>
  <c r="AB821" i="73" l="1"/>
  <c r="AC822" i="73"/>
  <c r="AB822" i="73" l="1"/>
  <c r="AC823" i="73"/>
  <c r="AB823" i="73" l="1"/>
  <c r="AC824" i="73"/>
  <c r="AB824" i="73" l="1"/>
  <c r="AC825" i="73"/>
  <c r="AC826" i="73" l="1"/>
  <c r="AB825" i="73"/>
  <c r="AB826" i="73" l="1"/>
  <c r="AC827" i="73"/>
  <c r="AB827" i="73" l="1"/>
  <c r="AC828" i="73"/>
  <c r="AB828" i="73" l="1"/>
  <c r="AC829" i="73"/>
  <c r="AC830" i="73" l="1"/>
  <c r="AB829" i="73"/>
  <c r="AB830" i="73" l="1"/>
  <c r="AC831" i="73"/>
  <c r="AB831" i="73" l="1"/>
  <c r="AC832" i="73"/>
  <c r="AC833" i="73" l="1"/>
  <c r="AB832" i="73"/>
  <c r="AB833" i="73" l="1"/>
  <c r="AC834" i="73"/>
  <c r="AB834" i="73" l="1"/>
  <c r="AC835" i="73"/>
  <c r="AB835" i="73" l="1"/>
  <c r="AC836" i="73"/>
  <c r="AB836" i="73" l="1"/>
  <c r="AC837" i="73"/>
  <c r="AC838" i="73" l="1"/>
  <c r="AB837" i="73"/>
  <c r="AC839" i="73" l="1"/>
  <c r="AB838" i="73"/>
  <c r="AC840" i="73" l="1"/>
  <c r="AB839" i="73"/>
  <c r="AB840" i="73" l="1"/>
  <c r="AC841" i="73"/>
  <c r="AB841" i="73" l="1"/>
  <c r="AC842" i="73"/>
  <c r="AC843" i="73" l="1"/>
  <c r="AB842" i="73"/>
  <c r="AC844" i="73" l="1"/>
  <c r="AB843" i="73"/>
  <c r="AC845" i="73" l="1"/>
  <c r="AB844" i="73"/>
  <c r="AB845" i="73" l="1"/>
  <c r="AC846" i="73"/>
  <c r="AC847" i="73" l="1"/>
  <c r="AB846" i="73"/>
  <c r="AC848" i="73" l="1"/>
  <c r="AB847" i="73"/>
  <c r="AC849" i="73" l="1"/>
  <c r="AB848" i="73"/>
  <c r="AC850" i="73" l="1"/>
  <c r="AB849" i="73"/>
  <c r="AC851" i="73" l="1"/>
  <c r="AB850" i="73"/>
  <c r="AC852" i="73" l="1"/>
  <c r="AB851" i="73"/>
  <c r="AB852" i="73" l="1"/>
  <c r="AC853" i="73"/>
  <c r="AB853" i="73" l="1"/>
  <c r="AC854" i="73"/>
  <c r="AB854" i="73" l="1"/>
  <c r="AC855" i="73"/>
  <c r="AC856" i="73" l="1"/>
  <c r="AB855" i="73"/>
  <c r="AC857" i="73" l="1"/>
  <c r="AB856" i="73"/>
  <c r="AC858" i="73" l="1"/>
  <c r="AB857" i="73"/>
  <c r="AC859" i="73" l="1"/>
  <c r="AB858" i="73"/>
  <c r="AC860" i="73" l="1"/>
  <c r="AB859" i="73"/>
  <c r="AB860" i="73" l="1"/>
  <c r="AC861" i="73"/>
  <c r="AB861" i="73" l="1"/>
  <c r="AC862" i="73"/>
  <c r="AC863" i="73" l="1"/>
  <c r="AB862" i="73"/>
  <c r="AB863" i="73" l="1"/>
  <c r="AC864" i="73"/>
  <c r="AB864" i="73" l="1"/>
  <c r="AC865" i="73"/>
  <c r="AB865" i="73" l="1"/>
  <c r="AC866" i="73"/>
  <c r="AB866" i="73" l="1"/>
  <c r="AC867" i="73"/>
  <c r="AC868" i="73" l="1"/>
  <c r="AB867" i="73"/>
  <c r="AB868" i="73" l="1"/>
  <c r="AC869" i="73"/>
  <c r="AB869" i="73" l="1"/>
  <c r="AC870" i="73"/>
  <c r="AB870" i="73" l="1"/>
  <c r="AC871" i="73"/>
  <c r="AC872" i="73" l="1"/>
  <c r="AB871" i="73"/>
  <c r="AB872" i="73" l="1"/>
  <c r="AC873" i="73"/>
  <c r="AB873" i="73" l="1"/>
  <c r="AC874" i="73"/>
  <c r="AB874" i="73" l="1"/>
  <c r="AC875" i="73"/>
  <c r="AB875" i="73" l="1"/>
  <c r="AC876" i="73"/>
  <c r="AB876" i="73" l="1"/>
  <c r="AC877" i="73"/>
  <c r="AB877" i="73" l="1"/>
  <c r="AC878" i="73"/>
  <c r="AC879" i="73" l="1"/>
  <c r="AB878" i="73"/>
  <c r="AC880" i="73" l="1"/>
  <c r="AB879" i="73"/>
  <c r="AB880" i="73" l="1"/>
  <c r="AC881" i="73"/>
  <c r="AB881" i="73" l="1"/>
  <c r="AC882" i="73"/>
  <c r="AC883" i="73" l="1"/>
  <c r="AB882" i="73"/>
  <c r="AC884" i="73" l="1"/>
  <c r="AB883" i="73"/>
  <c r="AB884" i="73" l="1"/>
  <c r="AC885" i="73"/>
  <c r="AB885" i="73" l="1"/>
  <c r="AC886" i="73"/>
  <c r="AB886" i="73" l="1"/>
  <c r="AC887" i="73"/>
  <c r="AB887" i="73" l="1"/>
  <c r="AC888" i="73"/>
  <c r="AB888" i="73" l="1"/>
  <c r="AC889" i="73"/>
  <c r="AB889" i="73" l="1"/>
  <c r="AC890" i="73"/>
  <c r="AC891" i="73" l="1"/>
  <c r="AB890" i="73"/>
  <c r="AB891" i="73" l="1"/>
  <c r="AC892" i="73"/>
  <c r="AC893" i="73" l="1"/>
  <c r="AB892" i="73"/>
  <c r="AB893" i="73" l="1"/>
  <c r="AC894" i="73"/>
  <c r="AB894" i="73" l="1"/>
  <c r="AC895" i="73"/>
  <c r="AC896" i="73" l="1"/>
  <c r="AB895" i="73"/>
  <c r="AB896" i="73" l="1"/>
  <c r="AC897" i="73"/>
  <c r="AB897" i="73" l="1"/>
  <c r="AC898" i="73"/>
  <c r="AB898" i="73" l="1"/>
  <c r="AC899" i="73"/>
  <c r="AC900" i="73" l="1"/>
  <c r="AB899" i="73"/>
  <c r="AB900" i="73" l="1"/>
  <c r="AC901" i="73"/>
  <c r="AB901" i="73" l="1"/>
  <c r="AC902" i="73"/>
  <c r="AC903" i="73" l="1"/>
  <c r="AB902" i="73"/>
  <c r="AC904" i="73" l="1"/>
  <c r="AB903" i="73"/>
  <c r="AC905" i="73" l="1"/>
  <c r="AB904" i="73"/>
  <c r="AC906" i="73" l="1"/>
  <c r="AB905" i="73"/>
  <c r="AB906" i="73" l="1"/>
  <c r="AC907" i="73"/>
  <c r="AB907" i="73" l="1"/>
  <c r="AC908" i="73"/>
  <c r="AC909" i="73" l="1"/>
  <c r="AB908" i="73"/>
  <c r="AC910" i="73" l="1"/>
  <c r="AB909" i="73"/>
  <c r="AC911" i="73" l="1"/>
  <c r="AB910" i="73"/>
  <c r="AB911" i="73" l="1"/>
  <c r="AC912" i="73"/>
  <c r="AB912" i="73" l="1"/>
  <c r="AC913" i="73"/>
  <c r="AB913" i="73" l="1"/>
  <c r="AC914" i="73"/>
  <c r="AB914" i="73" l="1"/>
  <c r="AC915" i="73"/>
  <c r="AC916" i="73" l="1"/>
  <c r="AB915" i="73"/>
  <c r="AB916" i="73" l="1"/>
  <c r="AC917" i="73"/>
  <c r="AB917" i="73" l="1"/>
  <c r="AC918" i="73"/>
  <c r="AC919" i="73" l="1"/>
  <c r="AB918" i="73"/>
  <c r="AC920" i="73" l="1"/>
  <c r="AB919" i="73"/>
  <c r="AC921" i="73" l="1"/>
  <c r="AB920" i="73"/>
  <c r="AB921" i="73" l="1"/>
  <c r="AC922" i="73"/>
  <c r="AC923" i="73" l="1"/>
  <c r="AB922" i="73"/>
  <c r="AC924" i="73" l="1"/>
  <c r="AB923" i="73"/>
  <c r="AB924" i="73" l="1"/>
  <c r="AC925" i="73"/>
  <c r="AC926" i="73" s="1"/>
  <c r="AC927" i="73" l="1"/>
  <c r="AB926" i="73"/>
  <c r="AB925" i="73"/>
  <c r="AC928" i="73" l="1"/>
  <c r="AB927" i="73"/>
  <c r="AC929" i="73" l="1"/>
  <c r="AB928" i="73"/>
  <c r="AC930" i="73" l="1"/>
  <c r="AB929" i="73"/>
  <c r="AC931" i="73" l="1"/>
  <c r="AB930" i="73"/>
  <c r="AC932" i="73" l="1"/>
  <c r="AB931" i="73"/>
  <c r="AB932" i="73" l="1"/>
  <c r="AC933" i="73"/>
  <c r="AB933" i="73" l="1"/>
  <c r="AC934" i="73"/>
  <c r="AC935" i="73" l="1"/>
  <c r="AB934" i="73"/>
  <c r="AC936" i="73" l="1"/>
  <c r="AB935" i="73"/>
  <c r="AB936" i="73" l="1"/>
  <c r="AC937" i="73"/>
  <c r="AB937" i="73" l="1"/>
  <c r="AC938" i="73"/>
  <c r="AC939" i="73" l="1"/>
  <c r="AB938" i="73"/>
  <c r="AC940" i="73" l="1"/>
  <c r="AB939" i="73"/>
  <c r="AC941" i="73" l="1"/>
  <c r="AB940" i="73"/>
  <c r="AB941" i="73" l="1"/>
  <c r="AC942" i="73"/>
  <c r="AC943" i="73" l="1"/>
  <c r="AB942" i="73"/>
  <c r="AC944" i="73" l="1"/>
  <c r="AB943" i="73"/>
  <c r="AB944" i="73" l="1"/>
  <c r="AC945" i="73"/>
  <c r="AB945" i="73" l="1"/>
  <c r="AC946" i="73"/>
  <c r="AC947" i="73" l="1"/>
  <c r="AB946" i="73"/>
  <c r="AC948" i="73" l="1"/>
  <c r="AB947" i="73"/>
  <c r="AB948" i="73" l="1"/>
  <c r="AC949" i="73"/>
  <c r="AB949" i="73" l="1"/>
  <c r="AC950" i="73"/>
  <c r="AC951" i="73" l="1"/>
  <c r="AB950" i="73"/>
  <c r="AC952" i="73" l="1"/>
  <c r="AB951" i="73"/>
  <c r="AB952" i="73" l="1"/>
  <c r="AC953" i="73"/>
  <c r="AB953" i="73" l="1"/>
  <c r="AC954" i="73"/>
  <c r="AC955" i="73" l="1"/>
  <c r="AB954" i="73"/>
  <c r="AB955" i="73" l="1"/>
  <c r="AC956" i="73"/>
  <c r="AB956" i="73" l="1"/>
  <c r="AC957" i="73"/>
  <c r="AB957" i="73" l="1"/>
  <c r="AC958" i="73"/>
  <c r="AC959" i="73" l="1"/>
  <c r="AB958" i="73"/>
  <c r="AB959" i="73" l="1"/>
  <c r="AC960" i="73"/>
  <c r="AB960" i="73" l="1"/>
  <c r="AC961" i="73"/>
  <c r="AB961" i="73" l="1"/>
  <c r="AC962" i="73"/>
  <c r="AC963" i="73" l="1"/>
  <c r="AB962" i="73"/>
  <c r="AC964" i="73" l="1"/>
  <c r="AB963" i="73"/>
  <c r="AB964" i="73" l="1"/>
  <c r="AC965" i="73"/>
  <c r="AB965" i="73" l="1"/>
  <c r="AC966" i="73"/>
  <c r="AC967" i="73" l="1"/>
  <c r="AB966" i="73"/>
  <c r="AC968" i="73" l="1"/>
  <c r="AB967" i="73"/>
  <c r="AB968" i="73" l="1"/>
  <c r="AC969" i="73"/>
  <c r="AB969" i="73" l="1"/>
  <c r="AC970" i="73"/>
  <c r="AC971" i="73" l="1"/>
  <c r="AB970" i="73"/>
  <c r="AC972" i="73" l="1"/>
  <c r="AB971" i="73"/>
  <c r="AB972" i="73" l="1"/>
  <c r="AC973" i="73"/>
  <c r="AB973" i="73" l="1"/>
  <c r="AC974" i="73"/>
  <c r="AC975" i="73" l="1"/>
  <c r="AB974" i="73"/>
  <c r="AC976" i="73" l="1"/>
  <c r="AB975" i="73"/>
  <c r="AB976" i="73" l="1"/>
  <c r="AC977" i="73"/>
  <c r="AB977" i="73" l="1"/>
  <c r="AC978" i="73"/>
  <c r="AC979" i="73" l="1"/>
  <c r="AB978" i="73"/>
  <c r="AC980" i="73" l="1"/>
  <c r="AB979" i="73"/>
  <c r="AB980" i="73" l="1"/>
  <c r="AC981" i="73"/>
  <c r="AB981" i="73" l="1"/>
  <c r="AC982" i="73"/>
  <c r="AC983" i="73" l="1"/>
  <c r="AB982" i="73"/>
  <c r="AC984" i="73" l="1"/>
  <c r="AB983" i="73"/>
  <c r="AB984" i="73" l="1"/>
  <c r="AC985" i="73"/>
  <c r="AB985" i="73" l="1"/>
  <c r="AC986" i="73"/>
  <c r="AC987" i="73" l="1"/>
  <c r="AB986" i="73"/>
  <c r="AC988" i="73" l="1"/>
  <c r="AB987" i="73"/>
  <c r="AB988" i="73" l="1"/>
  <c r="AC989" i="73"/>
  <c r="AB989" i="73" l="1"/>
  <c r="AC990" i="73"/>
  <c r="AC991" i="73" l="1"/>
  <c r="AB990" i="73"/>
  <c r="AC992" i="73" l="1"/>
  <c r="AB991" i="73"/>
  <c r="AB992" i="73" l="1"/>
  <c r="AC993" i="73"/>
  <c r="AB993" i="73" l="1"/>
  <c r="AC994" i="73"/>
  <c r="AC995" i="73" l="1"/>
  <c r="AB994" i="73"/>
  <c r="AC996" i="73" l="1"/>
  <c r="AB995" i="73"/>
  <c r="AB996" i="73" l="1"/>
  <c r="AC997" i="73"/>
  <c r="AB997" i="73" l="1"/>
  <c r="AC998" i="73"/>
  <c r="AC999" i="73" l="1"/>
  <c r="AB998" i="73"/>
  <c r="AC1000" i="73" l="1"/>
  <c r="AB999" i="73"/>
  <c r="AB1000" i="73" l="1"/>
  <c r="AC1001" i="73"/>
  <c r="AB1001" i="73" l="1"/>
  <c r="AC1002" i="73"/>
  <c r="AC1003" i="73" l="1"/>
  <c r="AB1002" i="73"/>
  <c r="AC1004" i="73" l="1"/>
  <c r="AB1003" i="73"/>
  <c r="AB1004" i="73" l="1"/>
  <c r="AC1005" i="73"/>
  <c r="AB1005" i="73" l="1"/>
  <c r="AC1006" i="73"/>
  <c r="AC1007" i="73" l="1"/>
  <c r="AB1006" i="73"/>
  <c r="AC1008" i="73" l="1"/>
  <c r="AB1007" i="73"/>
  <c r="AB1008" i="73" l="1"/>
  <c r="AC1009" i="73"/>
  <c r="AB1009" i="73" l="1"/>
  <c r="AC1010" i="73"/>
  <c r="AC1011" i="73" l="1"/>
  <c r="AB1010" i="73"/>
  <c r="AC1012" i="73" l="1"/>
  <c r="AB1011" i="73"/>
  <c r="AB1012" i="73" l="1"/>
  <c r="AC1013" i="73"/>
  <c r="AB1013" i="73" l="1"/>
  <c r="AC1014" i="73"/>
  <c r="AC1015" i="73" l="1"/>
  <c r="AB1014" i="73"/>
  <c r="AC1016" i="73" l="1"/>
  <c r="AB1015" i="73"/>
  <c r="AB1016" i="73" l="1"/>
  <c r="AC1017" i="73"/>
  <c r="AB1017" i="73" l="1"/>
  <c r="AC1018" i="73"/>
  <c r="AC1019" i="73" l="1"/>
  <c r="AB1018" i="73"/>
  <c r="AC1020" i="73" l="1"/>
  <c r="AB1019" i="73"/>
  <c r="AB1020" i="73" l="1"/>
  <c r="AC1021" i="73"/>
  <c r="AB1021" i="73" l="1"/>
  <c r="AC1022" i="73"/>
  <c r="AC1023" i="73" l="1"/>
  <c r="AB1022" i="73"/>
  <c r="AC1024" i="73" l="1"/>
  <c r="AB1023" i="73"/>
  <c r="AB1024" i="73" l="1"/>
  <c r="AC1025" i="73"/>
  <c r="AB1025" i="73" l="1"/>
  <c r="AC1026" i="73"/>
  <c r="AC1027" i="73" l="1"/>
  <c r="AB1026" i="73"/>
  <c r="AB1027" i="73" l="1"/>
  <c r="AC1028" i="73"/>
  <c r="AB1028" i="73" l="1"/>
  <c r="AC1029" i="73"/>
  <c r="AB1029" i="73" l="1"/>
  <c r="AC1030" i="73"/>
  <c r="AC1031" i="73" l="1"/>
  <c r="AB1030" i="73"/>
  <c r="AC1032" i="73" l="1"/>
  <c r="AB1031" i="73"/>
  <c r="AB1032" i="73" l="1"/>
  <c r="AC1033" i="73"/>
  <c r="AB1033" i="73" l="1"/>
  <c r="AC1034" i="73"/>
  <c r="AC1035" i="73" l="1"/>
  <c r="AB1034" i="73"/>
  <c r="AC1036" i="73" l="1"/>
  <c r="AB1035" i="73"/>
  <c r="AB1036" i="73" l="1"/>
  <c r="AC1037" i="73"/>
  <c r="AB1037" i="73" l="1"/>
  <c r="AC1038" i="73"/>
  <c r="AC1039" i="73" l="1"/>
  <c r="AB1038" i="73"/>
  <c r="AC1040" i="73" l="1"/>
  <c r="AB1039" i="73"/>
  <c r="AB1040" i="73" l="1"/>
  <c r="AC1041" i="73"/>
  <c r="AB1041" i="73" l="1"/>
  <c r="AC1042" i="73"/>
  <c r="AC1043" i="73" l="1"/>
  <c r="AB1042" i="73"/>
  <c r="AC1044" i="73" l="1"/>
  <c r="AB1043" i="73"/>
  <c r="AB1044" i="73" l="1"/>
  <c r="AC1045" i="73"/>
  <c r="AB1045" i="73" l="1"/>
  <c r="AC1046" i="73"/>
  <c r="AC1047" i="73" l="1"/>
  <c r="AB1046" i="73"/>
  <c r="AC1048" i="73" l="1"/>
  <c r="AB1047" i="73"/>
  <c r="AB1048" i="73" l="1"/>
  <c r="AC1049" i="73"/>
  <c r="AB1049" i="73" l="1"/>
  <c r="AC1050" i="73"/>
  <c r="AC1051" i="73" l="1"/>
  <c r="AB1050" i="73"/>
  <c r="AC1052" i="73" l="1"/>
  <c r="AB1051" i="73"/>
  <c r="AB1052" i="73" l="1"/>
  <c r="AC1053" i="73"/>
  <c r="AB1053" i="73" l="1"/>
  <c r="AC1054" i="73"/>
  <c r="AC1055" i="73" l="1"/>
  <c r="AB1054" i="73"/>
  <c r="AC1056" i="73" l="1"/>
  <c r="AB1055" i="73"/>
  <c r="AB1056" i="73" l="1"/>
  <c r="AC1057" i="73"/>
  <c r="AB1057" i="73" l="1"/>
  <c r="AC1058" i="73"/>
  <c r="AC1059" i="73" l="1"/>
  <c r="AB1058" i="73"/>
  <c r="AC1060" i="73" l="1"/>
  <c r="AB1059" i="73"/>
  <c r="AB1060" i="73" l="1"/>
  <c r="AC1061" i="73"/>
  <c r="AB1061" i="73" l="1"/>
  <c r="AC1062" i="73"/>
  <c r="AC1063" i="73" l="1"/>
  <c r="AB1062" i="73"/>
  <c r="AC1064" i="73" l="1"/>
  <c r="AB1063" i="73"/>
  <c r="AB1064" i="73" l="1"/>
  <c r="AC1065" i="73"/>
  <c r="AB1065" i="73" l="1"/>
  <c r="AC1066" i="73"/>
  <c r="AB1066" i="73" l="1"/>
  <c r="AC1067" i="73"/>
  <c r="AC1068" i="73" l="1"/>
  <c r="AB1067" i="73"/>
  <c r="AC1069" i="73" l="1"/>
  <c r="AB1068" i="73"/>
  <c r="AB1069" i="73" l="1"/>
  <c r="AC1070" i="73"/>
  <c r="AC1071" i="73" l="1"/>
  <c r="AB1070" i="73"/>
  <c r="AC1072" i="73" l="1"/>
  <c r="AB1071" i="73"/>
  <c r="AB1072" i="73" l="1"/>
  <c r="AC1073" i="73"/>
  <c r="AB1073" i="73" l="1"/>
  <c r="AC1074" i="73"/>
  <c r="AB1074" i="73" l="1"/>
  <c r="AC1075" i="73"/>
  <c r="AC1076" i="73" l="1"/>
  <c r="AB1075" i="73"/>
  <c r="AB1076" i="73" l="1"/>
  <c r="AC1077" i="73"/>
  <c r="AB1077" i="73" l="1"/>
  <c r="AC1078" i="73"/>
  <c r="AC1079" i="73" l="1"/>
  <c r="AB1078" i="73"/>
  <c r="AC1080" i="73" l="1"/>
  <c r="AB1079" i="73"/>
  <c r="AB1080" i="73" l="1"/>
  <c r="AC1081" i="73"/>
  <c r="AB1081" i="73" l="1"/>
  <c r="AC1082" i="73"/>
  <c r="AC1083" i="73" l="1"/>
  <c r="AB1082" i="73"/>
  <c r="AC1084" i="73" l="1"/>
  <c r="AB1083" i="73"/>
  <c r="AC1085" i="73" l="1"/>
  <c r="AB1084" i="73"/>
  <c r="AB1085" i="73" l="1"/>
  <c r="AC1086" i="73"/>
  <c r="AC1087" i="73" l="1"/>
  <c r="AB1086" i="73"/>
  <c r="AC1088" i="73" l="1"/>
  <c r="AB1087" i="73"/>
  <c r="AB1088" i="73" l="1"/>
  <c r="AC1089" i="73"/>
  <c r="AB1089" i="73" l="1"/>
  <c r="AC1090" i="73"/>
  <c r="AC1091" i="73" l="1"/>
  <c r="AB1090" i="73"/>
  <c r="AC1092" i="73" l="1"/>
  <c r="AB1091" i="73"/>
  <c r="AB1092" i="73" l="1"/>
  <c r="AC1093" i="73"/>
  <c r="AB1093" i="73" l="1"/>
  <c r="AC1094" i="73"/>
  <c r="AC1095" i="73" l="1"/>
  <c r="AB1094" i="73"/>
  <c r="AC1096" i="73" l="1"/>
  <c r="AB1095" i="73"/>
  <c r="AB1096" i="73" l="1"/>
  <c r="AC1097" i="73"/>
  <c r="AB1097" i="73" l="1"/>
  <c r="AC1098" i="73"/>
  <c r="AC1099" i="73" l="1"/>
  <c r="AB1098" i="73"/>
  <c r="AC1100" i="73" l="1"/>
  <c r="AB1099" i="73"/>
  <c r="AB1100" i="73" l="1"/>
  <c r="AC1101" i="73"/>
  <c r="AB1101" i="73" l="1"/>
  <c r="AC1102" i="73"/>
  <c r="AC1103" i="73" l="1"/>
  <c r="AB1102" i="73"/>
  <c r="AC1104" i="73" l="1"/>
  <c r="AB1103" i="73"/>
  <c r="AB1104" i="73" l="1"/>
  <c r="AC1105" i="73"/>
  <c r="AB1105" i="73" l="1"/>
  <c r="AC1106" i="73"/>
  <c r="AC1107" i="73" l="1"/>
  <c r="AB1106" i="73"/>
  <c r="AC1108" i="73" l="1"/>
  <c r="AB1107" i="73"/>
  <c r="AB1108" i="73" l="1"/>
  <c r="AC1109" i="73"/>
  <c r="AB1109" i="73" l="1"/>
  <c r="AC1110" i="73"/>
  <c r="AC1111" i="73" l="1"/>
  <c r="AB1110" i="73"/>
  <c r="AB1111" i="73" l="1"/>
  <c r="AC1112" i="73"/>
  <c r="AB1112" i="73" l="1"/>
  <c r="AC1113" i="73"/>
  <c r="AB1113" i="73" l="1"/>
  <c r="AC1114" i="73"/>
  <c r="AC1115" i="73" l="1"/>
  <c r="AB1114" i="73"/>
  <c r="AC1116" i="73" l="1"/>
  <c r="AB1115" i="73"/>
  <c r="AC1117" i="73" l="1"/>
  <c r="AB1116" i="73"/>
  <c r="AB1117" i="73" l="1"/>
  <c r="AC1118" i="73"/>
  <c r="AB1118" i="73" l="1"/>
  <c r="AC1119" i="73"/>
  <c r="AC1120" i="73" l="1"/>
  <c r="AB1119" i="73"/>
  <c r="AC1121" i="73" l="1"/>
  <c r="AB1120" i="73"/>
  <c r="AB1121" i="73" l="1"/>
  <c r="AC1122" i="73"/>
  <c r="AB1122" i="73" l="1"/>
  <c r="AC1123" i="73"/>
  <c r="AC1124" i="73" l="1"/>
  <c r="AB1123" i="73"/>
  <c r="AB1124" i="73" l="1"/>
  <c r="AC1125" i="73"/>
  <c r="AB1125" i="73" l="1"/>
  <c r="AC1126" i="73"/>
  <c r="AC1127" i="73" l="1"/>
  <c r="AB1126" i="73"/>
  <c r="AB1127" i="73" l="1"/>
  <c r="AC1128" i="73"/>
  <c r="AB1128" i="73" l="1"/>
  <c r="AC1129" i="73"/>
  <c r="AB1129" i="73" l="1"/>
  <c r="AC1130" i="73"/>
  <c r="AB1130" i="73" l="1"/>
  <c r="AC1131" i="73"/>
  <c r="AC1132" i="73" l="1"/>
  <c r="AB1131" i="73"/>
  <c r="AC1133" i="73" l="1"/>
  <c r="AB1132" i="73"/>
  <c r="AB1133" i="73" l="1"/>
  <c r="AC1134" i="73"/>
  <c r="AB1134" i="73" l="1"/>
  <c r="AC1135" i="73"/>
  <c r="AC1136" i="73" l="1"/>
  <c r="AB1135" i="73"/>
  <c r="AB1136" i="73" l="1"/>
  <c r="AC1137" i="73"/>
  <c r="AB1137" i="73" l="1"/>
  <c r="AC1138" i="73"/>
  <c r="AB1138" i="73" l="1"/>
  <c r="AC1139" i="73"/>
  <c r="AC1140" i="73" l="1"/>
  <c r="AB1139" i="73"/>
  <c r="AC1141" i="73" l="1"/>
  <c r="AB1140" i="73"/>
  <c r="AB1141" i="73" l="1"/>
  <c r="AC1142" i="73"/>
  <c r="AB1142" i="73" l="1"/>
  <c r="AC1143" i="73"/>
  <c r="AB1143" i="73" l="1"/>
  <c r="AC1144" i="73"/>
  <c r="AB1144" i="73" l="1"/>
  <c r="AC1145" i="73"/>
  <c r="AB1145" i="73" l="1"/>
  <c r="AC1146" i="73"/>
  <c r="AB1146" i="73" l="1"/>
  <c r="AC1147" i="73"/>
  <c r="AB1147" i="73" l="1"/>
  <c r="AC1148" i="73"/>
  <c r="AB1148" i="73" l="1"/>
  <c r="AC1149" i="73"/>
  <c r="AC1150" i="73" l="1"/>
  <c r="AB1149" i="73"/>
  <c r="AB1150" i="73" l="1"/>
  <c r="AC1151" i="73"/>
  <c r="AC1152" i="73" l="1"/>
  <c r="AB1151" i="73"/>
  <c r="AC1153" i="73" l="1"/>
  <c r="AB1152" i="73"/>
  <c r="AB1153" i="73" l="1"/>
  <c r="AC1154" i="73"/>
  <c r="AB1154" i="73" l="1"/>
  <c r="AC1155" i="73"/>
  <c r="AC1156" i="73" l="1"/>
  <c r="AB1155" i="73"/>
  <c r="AB1156" i="73" l="1"/>
  <c r="AC1157" i="73"/>
  <c r="AB1157" i="73" l="1"/>
  <c r="AC1158" i="73"/>
  <c r="AB1158" i="73" l="1"/>
  <c r="AC1159" i="73"/>
  <c r="AC1160" i="73" l="1"/>
  <c r="AB1159" i="73"/>
  <c r="AC1161" i="73" l="1"/>
  <c r="AB1160" i="73"/>
  <c r="AB1161" i="73" l="1"/>
  <c r="AC1162" i="73"/>
  <c r="AB1162" i="73" l="1"/>
  <c r="AC1163" i="73"/>
  <c r="AB1163" i="73" l="1"/>
  <c r="AC1164" i="73"/>
  <c r="AC1165" i="73" l="1"/>
  <c r="AB1164" i="73"/>
  <c r="AB1165" i="73" l="1"/>
  <c r="AC1166" i="73"/>
  <c r="AB1166" i="73" l="1"/>
  <c r="AC1167" i="73"/>
  <c r="AB1167" i="73" l="1"/>
  <c r="AC1168" i="73"/>
  <c r="AC1169" i="73" l="1"/>
  <c r="AB1168" i="73"/>
  <c r="AB1169" i="73" l="1"/>
  <c r="AC1170" i="73"/>
  <c r="AB1170" i="73" l="1"/>
  <c r="AC1171" i="73"/>
  <c r="AC1172" i="73" l="1"/>
  <c r="AB1171" i="73"/>
  <c r="AC1173" i="73" l="1"/>
  <c r="AB1172" i="73"/>
  <c r="AB1173" i="73" l="1"/>
  <c r="AC1174" i="73"/>
  <c r="AB1174" i="73" l="1"/>
  <c r="AC1175" i="73"/>
  <c r="AC1176" i="73" l="1"/>
  <c r="AB1175" i="73"/>
  <c r="AC1177" i="73" l="1"/>
  <c r="AB1176" i="73"/>
  <c r="AB1177" i="73" l="1"/>
  <c r="AC1178" i="73"/>
  <c r="AB1178" i="73" l="1"/>
  <c r="AC1179" i="73"/>
  <c r="AC1180" i="73" l="1"/>
  <c r="AB1179" i="73"/>
  <c r="AC1181" i="73" l="1"/>
  <c r="AB1180" i="73"/>
  <c r="AB1181" i="73" l="1"/>
  <c r="AC1182" i="73"/>
  <c r="AB1182" i="73" l="1"/>
  <c r="AC1183" i="73"/>
  <c r="AC1184" i="73" l="1"/>
  <c r="AB1183" i="73"/>
  <c r="AC1185" i="73" l="1"/>
  <c r="AB1184" i="73"/>
  <c r="AB1185" i="73" l="1"/>
  <c r="AC1186" i="73"/>
  <c r="AB1186" i="73" l="1"/>
  <c r="AC1187" i="73"/>
  <c r="AC1188" i="73" l="1"/>
  <c r="AB1187" i="73"/>
  <c r="AC1189" i="73" l="1"/>
  <c r="AB1188" i="73"/>
  <c r="AB1189" i="73" l="1"/>
  <c r="AC1190" i="73"/>
  <c r="AB1190" i="73" l="1"/>
  <c r="AC1191" i="73"/>
  <c r="AC1192" i="73" l="1"/>
  <c r="AB1191" i="73"/>
  <c r="AC1193" i="73" l="1"/>
  <c r="AB1192" i="73"/>
  <c r="AB1193" i="73" l="1"/>
  <c r="AC1194" i="73"/>
  <c r="AB1194" i="73" l="1"/>
  <c r="AC1195" i="73"/>
  <c r="AC1196" i="73" l="1"/>
  <c r="AB1195" i="73"/>
  <c r="AC1197" i="73" l="1"/>
  <c r="AB1196" i="73"/>
  <c r="AB1197" i="73" l="1"/>
  <c r="AC1198" i="73"/>
  <c r="AB1198" i="73" l="1"/>
  <c r="AC1199" i="73"/>
  <c r="AC1200" i="73" l="1"/>
  <c r="AB1199" i="73"/>
  <c r="AC1201" i="73" l="1"/>
  <c r="AB1200" i="73"/>
  <c r="AB1201" i="73" l="1"/>
  <c r="AC1202" i="73"/>
  <c r="AB1202" i="73" l="1"/>
  <c r="AC1203" i="73"/>
  <c r="AC1204" i="73" l="1"/>
  <c r="AB1203" i="73"/>
  <c r="AC1205" i="73" l="1"/>
  <c r="AB1204" i="73"/>
  <c r="AB1205" i="73" l="1"/>
  <c r="AC1206" i="73"/>
  <c r="AB1206" i="73" l="1"/>
  <c r="AC1207" i="73"/>
  <c r="AC1208" i="73" l="1"/>
  <c r="AB1207" i="73"/>
  <c r="AC1209" i="73" l="1"/>
  <c r="AB1208" i="73"/>
  <c r="AB1209" i="73" l="1"/>
  <c r="AC1210" i="73"/>
  <c r="AB1210" i="73" l="1"/>
  <c r="AC1211" i="73"/>
  <c r="AC1212" i="73" l="1"/>
  <c r="AB1211" i="73"/>
  <c r="AC1213" i="73" l="1"/>
  <c r="AB1212" i="73"/>
  <c r="AB1213" i="73" l="1"/>
  <c r="AC1214" i="73"/>
  <c r="AB1214" i="73" l="1"/>
  <c r="AC1215" i="73"/>
  <c r="AC1216" i="73" l="1"/>
  <c r="AB1215" i="73"/>
  <c r="AC1217" i="73" l="1"/>
  <c r="AB1216" i="73"/>
  <c r="AB1217" i="73" l="1"/>
  <c r="AC1218" i="73"/>
  <c r="AC1219" i="73" l="1"/>
  <c r="AB1218" i="73"/>
  <c r="AC1220" i="73" l="1"/>
  <c r="AB1219" i="73"/>
  <c r="AB1220" i="73" l="1"/>
  <c r="AC1221" i="73"/>
  <c r="AB1221" i="73" l="1"/>
  <c r="AC1222" i="73"/>
  <c r="AC1223" i="73" l="1"/>
  <c r="AB1222" i="73"/>
  <c r="AC1224" i="73" l="1"/>
  <c r="AB1223" i="73"/>
  <c r="AB1224" i="73" l="1"/>
  <c r="AC1225" i="73"/>
  <c r="AB1225" i="73" l="1"/>
  <c r="AC1226" i="73"/>
  <c r="AC1227" i="73" l="1"/>
  <c r="AB1226" i="73"/>
  <c r="AC1228" i="73" l="1"/>
  <c r="AB1227" i="73"/>
  <c r="AB1228" i="73" l="1"/>
  <c r="AC1229" i="73"/>
  <c r="AB1229" i="73" l="1"/>
  <c r="AC1230" i="73"/>
  <c r="AC1231" i="73" l="1"/>
  <c r="AB1230" i="73"/>
  <c r="AC1232" i="73" l="1"/>
  <c r="AB1231" i="73"/>
  <c r="AB1232" i="73" l="1"/>
  <c r="AC1233" i="73"/>
  <c r="AB1233" i="73" l="1"/>
  <c r="AC1234" i="73"/>
  <c r="AC1235" i="73" l="1"/>
  <c r="AB1234" i="73"/>
  <c r="AC1236" i="73" l="1"/>
  <c r="AB1235" i="73"/>
  <c r="AB1236" i="73" l="1"/>
  <c r="AC1237" i="73"/>
  <c r="AB1237" i="73" l="1"/>
  <c r="AC1238" i="73"/>
  <c r="AC1239" i="73" l="1"/>
  <c r="AB1238" i="73"/>
  <c r="AC1240" i="73" l="1"/>
  <c r="AB1239" i="73"/>
  <c r="AB1240" i="73" l="1"/>
  <c r="AC1241" i="73"/>
  <c r="AC1242" i="73" l="1"/>
  <c r="AB1241" i="73"/>
  <c r="AC1243" i="73" l="1"/>
  <c r="AB1242" i="73"/>
  <c r="AB1243" i="73" l="1"/>
  <c r="AC1244" i="73"/>
  <c r="AB1244" i="73" l="1"/>
  <c r="AC1245" i="73"/>
  <c r="AC1246" i="73" l="1"/>
  <c r="AB1245" i="73"/>
  <c r="AC1247" i="73" l="1"/>
  <c r="AB1246" i="73"/>
  <c r="AB1247" i="73" l="1"/>
  <c r="AC1248" i="73"/>
  <c r="AB1248" i="73" l="1"/>
  <c r="AC1249" i="73"/>
  <c r="AC1250" i="73" l="1"/>
  <c r="AB1249" i="73"/>
  <c r="AC1251" i="73" l="1"/>
  <c r="AB1250" i="73"/>
  <c r="AB1251" i="73" l="1"/>
  <c r="AC1252" i="73"/>
  <c r="AB1252" i="73" l="1"/>
  <c r="AC1253" i="73"/>
  <c r="AC1254" i="73" l="1"/>
  <c r="AB1253" i="73"/>
  <c r="AC1255" i="73" l="1"/>
  <c r="AB1254" i="73"/>
  <c r="AB1255" i="73" l="1"/>
  <c r="AC1256" i="73"/>
  <c r="AB1256" i="73" l="1"/>
  <c r="AC1257" i="73"/>
  <c r="AC1258" i="73" l="1"/>
  <c r="AB1257" i="73"/>
  <c r="AC1259" i="73" l="1"/>
  <c r="AB1258" i="73"/>
  <c r="AB1259" i="73" l="1"/>
  <c r="AC1260" i="73"/>
  <c r="AB1260" i="73" l="1"/>
  <c r="AC1261" i="73"/>
  <c r="AC1262" i="73" l="1"/>
  <c r="AB1261" i="73"/>
  <c r="AC1263" i="73" l="1"/>
  <c r="AB1262" i="73"/>
  <c r="AB1263" i="73" l="1"/>
  <c r="AC1264" i="73"/>
  <c r="AB1264" i="73" l="1"/>
  <c r="AC1265" i="73"/>
  <c r="AC1266" i="73" l="1"/>
  <c r="AB1265" i="73"/>
  <c r="AC1267" i="73" l="1"/>
  <c r="AB1266" i="73"/>
  <c r="AB1267" i="73" l="1"/>
  <c r="AC1268" i="73"/>
  <c r="AB1268" i="73" l="1"/>
  <c r="AC1269" i="73"/>
  <c r="AC1270" i="73" l="1"/>
  <c r="AB1269" i="73"/>
  <c r="AC1271" i="73" l="1"/>
  <c r="AB1270" i="73"/>
  <c r="AB1271" i="73" l="1"/>
  <c r="AC1272" i="73"/>
  <c r="AB1272" i="73" l="1"/>
  <c r="AC1273" i="73"/>
  <c r="AC1274" i="73" l="1"/>
  <c r="AB1273" i="73"/>
  <c r="AC1275" i="73" l="1"/>
  <c r="AB1274" i="73"/>
  <c r="AB1275" i="73" l="1"/>
  <c r="AC1276" i="73"/>
  <c r="AB1276" i="73" l="1"/>
  <c r="AC1277" i="73"/>
  <c r="AC1278" i="73" l="1"/>
  <c r="AB1277" i="73"/>
  <c r="AC1279" i="73" l="1"/>
  <c r="AB1278" i="73"/>
  <c r="AB1279" i="73" l="1"/>
  <c r="AC1280" i="73"/>
  <c r="AB1280" i="73" l="1"/>
  <c r="AC1281" i="73"/>
  <c r="AC1282" i="73" l="1"/>
  <c r="AB1281" i="73"/>
  <c r="AC1283" i="73" l="1"/>
  <c r="AB1282" i="73"/>
  <c r="AB1283" i="73" l="1"/>
  <c r="AC1284" i="73"/>
  <c r="AB1284" i="73" l="1"/>
  <c r="AC1285" i="73"/>
  <c r="AC1286" i="73" l="1"/>
  <c r="AB1285" i="73"/>
  <c r="AC1287" i="73" l="1"/>
  <c r="AB1286" i="73"/>
  <c r="AB1287" i="73" l="1"/>
  <c r="AC1288" i="73"/>
  <c r="AB1288" i="73" l="1"/>
  <c r="AC1289" i="73"/>
  <c r="AC1290" i="73" l="1"/>
  <c r="AB1289" i="73"/>
  <c r="AC1291" i="73" l="1"/>
  <c r="AB1290" i="73"/>
  <c r="AB1291" i="73" l="1"/>
  <c r="AC1292" i="73"/>
  <c r="AB1292" i="73" l="1"/>
  <c r="AC1293" i="73"/>
  <c r="AC1294" i="73" l="1"/>
  <c r="AB1293" i="73"/>
  <c r="AC1295" i="73" l="1"/>
  <c r="AB1294" i="73"/>
  <c r="AB1295" i="73" l="1"/>
  <c r="AC1296" i="73"/>
  <c r="AB1296" i="73" l="1"/>
  <c r="AC1297" i="73"/>
  <c r="AC1298" i="73" l="1"/>
  <c r="AB1297" i="73"/>
  <c r="AC1299" i="73" l="1"/>
  <c r="AB1298" i="73"/>
  <c r="AB1299" i="73" l="1"/>
  <c r="AC1300" i="73"/>
  <c r="AB1300" i="73" l="1"/>
  <c r="AC1301" i="73"/>
  <c r="AC1302" i="73" l="1"/>
  <c r="AB1301" i="73"/>
  <c r="AC1303" i="73" l="1"/>
  <c r="AB1302" i="73"/>
  <c r="AB1303" i="73" l="1"/>
  <c r="AC1304" i="73"/>
  <c r="AB1304" i="73" l="1"/>
  <c r="AC1305" i="73"/>
  <c r="AC1306" i="73" l="1"/>
  <c r="AB1305" i="73"/>
  <c r="AC1307" i="73" l="1"/>
  <c r="AB1306" i="73"/>
  <c r="AB1307" i="73" l="1"/>
  <c r="AC1308" i="73"/>
  <c r="AB1308" i="73" l="1"/>
  <c r="AC1309" i="73"/>
  <c r="AC1310" i="73" l="1"/>
  <c r="AB1309" i="73"/>
  <c r="AC1311" i="73" l="1"/>
  <c r="AB1310" i="73"/>
  <c r="AB1311" i="73" l="1"/>
  <c r="AC1312" i="73"/>
  <c r="AB1312" i="73" l="1"/>
  <c r="AC1313" i="73"/>
  <c r="AC1314" i="73" l="1"/>
  <c r="AB1313" i="73"/>
  <c r="AC1315" i="73" l="1"/>
  <c r="AB1314" i="73"/>
  <c r="AB1315" i="73" l="1"/>
  <c r="AC1316" i="73"/>
  <c r="AB1316" i="73" l="1"/>
  <c r="AC1317" i="73"/>
  <c r="AC1318" i="73" l="1"/>
  <c r="AB1317" i="73"/>
  <c r="AC1319" i="73" l="1"/>
  <c r="AB1318" i="73"/>
  <c r="AB1319" i="73" l="1"/>
  <c r="AC1320" i="73"/>
  <c r="AB1320" i="73" l="1"/>
  <c r="AC1321" i="73"/>
  <c r="AC1322" i="73" l="1"/>
  <c r="AB1321" i="73"/>
  <c r="AC1323" i="73" l="1"/>
  <c r="AB1322" i="73"/>
  <c r="AB1323" i="73" l="1"/>
  <c r="AC1324" i="73"/>
  <c r="AB1324" i="73" l="1"/>
  <c r="AC1325" i="73"/>
  <c r="AC1326" i="73" l="1"/>
  <c r="AB1325" i="73"/>
  <c r="AC1327" i="73" l="1"/>
  <c r="AB1326" i="73"/>
  <c r="AB1327" i="73" l="1"/>
  <c r="AC1328" i="73"/>
  <c r="AB1328" i="73" l="1"/>
  <c r="AC1329" i="73"/>
  <c r="AC1330" i="73" l="1"/>
  <c r="AB1329" i="73"/>
  <c r="AC1331" i="73" l="1"/>
  <c r="AB1330" i="73"/>
  <c r="AC1332" i="73" l="1"/>
  <c r="AB1331" i="73"/>
  <c r="AC1333" i="73" l="1"/>
  <c r="AB1332" i="73"/>
  <c r="AB1333" i="73" l="1"/>
  <c r="AC1334" i="73"/>
  <c r="AB1334" i="73" l="1"/>
  <c r="AC1335" i="73"/>
  <c r="AC1336" i="73" l="1"/>
  <c r="AB1335" i="73"/>
  <c r="AC1337" i="73" l="1"/>
  <c r="AB1336" i="73"/>
  <c r="AB1337" i="73" l="1"/>
  <c r="AC1338" i="73"/>
  <c r="AC1339" i="73" l="1"/>
  <c r="AB1338" i="73"/>
  <c r="AC1340" i="73" l="1"/>
  <c r="AB1339" i="73"/>
  <c r="AC1341" i="73" l="1"/>
  <c r="AB1340" i="73"/>
  <c r="AB1341" i="73" l="1"/>
  <c r="AC1342" i="73"/>
  <c r="AC1343" i="73" l="1"/>
  <c r="AB1342" i="73"/>
  <c r="AC1344" i="73" l="1"/>
  <c r="AB1343" i="73"/>
  <c r="AC1345" i="73" l="1"/>
  <c r="AB1344" i="73"/>
  <c r="AB1345" i="73" l="1"/>
  <c r="AC1346" i="73"/>
  <c r="AC1347" i="73" l="1"/>
  <c r="AB1346" i="73"/>
  <c r="AC1348" i="73" l="1"/>
  <c r="AB1347" i="73"/>
  <c r="AC1349" i="73" l="1"/>
  <c r="AB1348" i="73"/>
  <c r="AC1350" i="73" l="1"/>
  <c r="AB1349" i="73"/>
  <c r="AC1351" i="73" l="1"/>
  <c r="AB1350" i="73"/>
  <c r="AB1351" i="73" l="1"/>
  <c r="AC1352" i="73"/>
  <c r="AC1353" i="73" l="1"/>
  <c r="AB1352" i="73"/>
  <c r="AC1354" i="73" l="1"/>
  <c r="AB1353" i="73"/>
  <c r="AC1355" i="73" l="1"/>
  <c r="AB1354" i="73"/>
  <c r="AB1355" i="73" l="1"/>
  <c r="AC1356" i="73"/>
  <c r="AC1357" i="73" l="1"/>
  <c r="AB1356" i="73"/>
  <c r="AC1358" i="73" l="1"/>
  <c r="AB1357" i="73"/>
  <c r="AC1359" i="73" l="1"/>
  <c r="AB1358" i="73"/>
  <c r="AB1359" i="73" l="1"/>
  <c r="AC1360" i="73"/>
  <c r="AC1361" i="73" l="1"/>
  <c r="AB1360" i="73"/>
  <c r="AC1362" i="73" l="1"/>
  <c r="AB1361" i="73"/>
  <c r="AC1363" i="73" l="1"/>
  <c r="AB1362" i="73"/>
  <c r="AB1363" i="73" l="1"/>
  <c r="AC1364" i="73"/>
  <c r="AC1365" i="73" l="1"/>
  <c r="AB1364" i="73"/>
  <c r="AC1366" i="73" l="1"/>
  <c r="AB1365" i="73"/>
  <c r="AC1367" i="73" l="1"/>
  <c r="AB1366" i="73"/>
  <c r="AB1367" i="73" l="1"/>
  <c r="AC1368" i="73"/>
  <c r="AB1368" i="73" l="1"/>
  <c r="AC1369" i="73"/>
  <c r="AC1370" i="73" l="1"/>
  <c r="AB1369" i="73"/>
  <c r="AC1371" i="73" l="1"/>
  <c r="AB1370" i="73"/>
  <c r="AB1371" i="73" l="1"/>
  <c r="AC1372" i="73"/>
  <c r="AB1372" i="73" l="1"/>
  <c r="AC1373" i="73"/>
  <c r="AC1374" i="73" l="1"/>
  <c r="AB1373" i="73"/>
  <c r="AC1375" i="73" l="1"/>
  <c r="AB1374" i="73"/>
  <c r="AB1375" i="73" l="1"/>
  <c r="AC1376" i="73"/>
  <c r="AB1376" i="73" l="1"/>
  <c r="AC1377" i="73"/>
  <c r="AC1378" i="73" l="1"/>
  <c r="AB1377" i="73"/>
  <c r="AC1379" i="73" l="1"/>
  <c r="AB1378" i="73"/>
  <c r="AB1379" i="73" l="1"/>
  <c r="AC1380" i="73"/>
  <c r="AB1380" i="73" l="1"/>
  <c r="AC1381" i="73"/>
  <c r="AC1382" i="73" l="1"/>
  <c r="AB1381" i="73"/>
  <c r="AC1383" i="73" l="1"/>
  <c r="AB1382" i="73"/>
  <c r="AB1383" i="73" l="1"/>
  <c r="AC1384" i="73"/>
  <c r="AB1384" i="73" l="1"/>
  <c r="AC1385" i="73"/>
  <c r="AC1386" i="73" l="1"/>
  <c r="AB1385" i="73"/>
  <c r="AC1387" i="73" l="1"/>
  <c r="AB1386" i="73"/>
  <c r="AB1387" i="73" l="1"/>
  <c r="AC1388" i="73"/>
  <c r="AC1389" i="73" l="1"/>
  <c r="AB1388" i="73"/>
  <c r="AC1390" i="73" l="1"/>
  <c r="AB1389" i="73"/>
  <c r="AC1391" i="73" l="1"/>
  <c r="AB1390" i="73"/>
  <c r="AB1391" i="73" l="1"/>
  <c r="AC1392" i="73"/>
  <c r="AC1393" i="73" l="1"/>
  <c r="AB1392" i="73"/>
  <c r="AC1394" i="73" l="1"/>
  <c r="AB1393" i="73"/>
  <c r="AC1395" i="73" l="1"/>
  <c r="AB1394" i="73"/>
  <c r="AB1395" i="73" l="1"/>
  <c r="AC1396" i="73"/>
  <c r="AC1397" i="73" l="1"/>
  <c r="AB1396" i="73"/>
  <c r="AC1398" i="73" l="1"/>
  <c r="AB1397" i="73"/>
  <c r="AC1399" i="73" l="1"/>
  <c r="AB1398" i="73"/>
  <c r="AB1399" i="73" l="1"/>
  <c r="AC1400" i="73"/>
  <c r="AC1401" i="73" l="1"/>
  <c r="AB1400" i="73"/>
  <c r="AC1402" i="73" l="1"/>
  <c r="AB1401" i="73"/>
  <c r="AC1403" i="73" l="1"/>
  <c r="AB1402" i="73"/>
  <c r="AB1403" i="73" l="1"/>
  <c r="AC1404" i="73"/>
  <c r="AC1405" i="73" l="1"/>
  <c r="AB1404" i="73"/>
  <c r="AC1406" i="73" l="1"/>
  <c r="AB1405" i="73"/>
  <c r="AB1406" i="73" l="1"/>
  <c r="AC1407" i="73"/>
  <c r="AB1407" i="73" l="1"/>
  <c r="AC1408" i="73"/>
  <c r="AC1409" i="73" l="1"/>
  <c r="AB1408" i="73"/>
  <c r="AC1410" i="73" l="1"/>
  <c r="AB1409" i="73"/>
  <c r="AB1410" i="73" l="1"/>
  <c r="AC1411" i="73"/>
  <c r="AB1411" i="73" l="1"/>
  <c r="AC1412" i="73"/>
  <c r="AC1413" i="73" l="1"/>
  <c r="AB1412" i="73"/>
  <c r="AC1414" i="73" l="1"/>
  <c r="AB1413" i="73"/>
  <c r="AB1414" i="73" l="1"/>
  <c r="AC1415" i="73"/>
  <c r="AB1415" i="73" l="1"/>
  <c r="AC1416" i="73"/>
  <c r="AC1417" i="73" l="1"/>
  <c r="AB1416" i="73"/>
  <c r="AC1418" i="73" l="1"/>
  <c r="AB1417" i="73"/>
  <c r="AB1418" i="73" l="1"/>
  <c r="AC1419" i="73"/>
  <c r="AB1419" i="73" l="1"/>
  <c r="AC1420" i="73"/>
  <c r="AC1421" i="73" l="1"/>
  <c r="AB1420" i="73"/>
  <c r="AC1422" i="73" l="1"/>
  <c r="AB1421" i="73"/>
  <c r="AB1422" i="73" l="1"/>
  <c r="AC1423" i="73"/>
  <c r="AC1424" i="73" l="1"/>
  <c r="AB1423" i="73"/>
  <c r="AC1425" i="73" l="1"/>
  <c r="AB1424" i="73"/>
  <c r="AC1426" i="73" l="1"/>
  <c r="AB1425" i="73"/>
  <c r="AB1426" i="73" l="1"/>
  <c r="AC1427" i="73"/>
  <c r="AB1427" i="73" l="1"/>
  <c r="AC1428" i="73"/>
  <c r="AC1429" i="73" l="1"/>
  <c r="AB1428" i="73"/>
  <c r="AB1429" i="73" l="1"/>
  <c r="AC1430" i="73"/>
  <c r="AC1431" i="73" l="1"/>
  <c r="AB1430" i="73"/>
  <c r="AB1431" i="73" l="1"/>
  <c r="AC1432" i="73"/>
  <c r="AC1433" i="73" l="1"/>
  <c r="AB1432" i="73"/>
  <c r="AC1434" i="73" l="1"/>
  <c r="AB1433" i="73"/>
  <c r="AB1434" i="73" l="1"/>
  <c r="AC1435" i="73"/>
  <c r="AB1435" i="73" l="1"/>
  <c r="D27" i="73" l="1"/>
  <c r="D28" i="73"/>
  <c r="D52" i="73"/>
  <c r="D30" i="73"/>
  <c r="D54" i="73"/>
  <c r="D53" i="73"/>
  <c r="D29" i="73"/>
  <c r="D59" i="73"/>
  <c r="D32" i="73"/>
  <c r="D58" i="73"/>
  <c r="D33" i="73"/>
  <c r="D35" i="73"/>
  <c r="D56" i="73"/>
  <c r="D55" i="73"/>
  <c r="D34" i="73"/>
  <c r="D61" i="73"/>
  <c r="D36" i="73"/>
  <c r="D60" i="73"/>
  <c r="D37" i="73"/>
  <c r="D38" i="73"/>
  <c r="D62" i="73"/>
  <c r="D63" i="73"/>
  <c r="D46" i="73"/>
  <c r="D64" i="73"/>
  <c r="D39" i="73"/>
  <c r="D65" i="73"/>
  <c r="D41" i="73"/>
  <c r="D67" i="73"/>
  <c r="D40" i="73"/>
  <c r="D66" i="73"/>
  <c r="D42" i="73"/>
  <c r="D68" i="73"/>
  <c r="D51" i="73"/>
  <c r="D69" i="73"/>
  <c r="D50" i="73"/>
  <c r="D70" i="73"/>
  <c r="D43" i="73"/>
  <c r="D74" i="73"/>
  <c r="D44" i="73"/>
  <c r="D79" i="73"/>
  <c r="D45" i="73"/>
  <c r="D78" i="73"/>
  <c r="D48" i="73"/>
  <c r="D71" i="73"/>
  <c r="D47" i="73"/>
  <c r="D72" i="73"/>
  <c r="D49" i="73"/>
  <c r="D31" i="73"/>
  <c r="D73" i="73"/>
  <c r="D76" i="73"/>
  <c r="D75" i="73"/>
  <c r="D77" i="73"/>
  <c r="D57" i="73"/>
  <c r="F800" i="10" l="1"/>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I801" i="10" l="1"/>
  <c r="X801" i="10" s="1"/>
  <c r="H801" i="10"/>
  <c r="W801" i="10" s="1"/>
  <c r="K801" i="10"/>
  <c r="Z801" i="10" s="1"/>
  <c r="G801" i="10"/>
  <c r="V801" i="10" s="1"/>
  <c r="J801" i="10"/>
  <c r="Y801" i="10" s="1"/>
  <c r="U37" i="75" l="1"/>
  <c r="T37" i="75"/>
  <c r="Q37" i="75"/>
  <c r="R37" i="75"/>
  <c r="W37" i="75"/>
  <c r="P37" i="75"/>
  <c r="S30" i="75"/>
  <c r="N30" i="75"/>
  <c r="S27" i="75"/>
  <c r="N27" i="75"/>
  <c r="R24" i="75"/>
  <c r="W24" i="75"/>
  <c r="N21" i="75"/>
  <c r="S21" i="75"/>
  <c r="W33" i="75"/>
  <c r="R33" i="75"/>
  <c r="Q27" i="75"/>
  <c r="V27" i="75"/>
  <c r="Q24" i="75"/>
  <c r="V24" i="75"/>
  <c r="Q21" i="75"/>
  <c r="V21" i="75"/>
  <c r="O35" i="75"/>
  <c r="T35" i="75"/>
  <c r="P31" i="75"/>
  <c r="U31" i="75"/>
  <c r="U28" i="75"/>
  <c r="P28" i="75"/>
  <c r="P25" i="75"/>
  <c r="U25" i="75"/>
  <c r="U22" i="75"/>
  <c r="P22" i="75"/>
  <c r="N36" i="75"/>
  <c r="S36" i="75"/>
  <c r="O32" i="75"/>
  <c r="T32" i="75"/>
  <c r="R22" i="75"/>
  <c r="W22" i="75"/>
  <c r="Q35" i="75"/>
  <c r="V35" i="75"/>
  <c r="Q32" i="75"/>
  <c r="V32" i="75"/>
  <c r="U30" i="75"/>
  <c r="P30" i="75"/>
  <c r="V26" i="75"/>
  <c r="Q26" i="75"/>
  <c r="T33" i="75"/>
  <c r="O33" i="75"/>
  <c r="O30" i="75"/>
  <c r="T30" i="75"/>
  <c r="N28" i="75"/>
  <c r="S28" i="75"/>
  <c r="T24" i="75"/>
  <c r="O24" i="75"/>
  <c r="W30" i="75"/>
  <c r="R30" i="75"/>
  <c r="W27" i="75"/>
  <c r="R27" i="75"/>
  <c r="Q25" i="75"/>
  <c r="V25" i="75"/>
  <c r="W21" i="75"/>
  <c r="R21" i="75"/>
  <c r="Q34" i="75"/>
  <c r="V34" i="75"/>
  <c r="Q31" i="75"/>
  <c r="V31" i="75"/>
  <c r="Q28" i="75"/>
  <c r="V28" i="75"/>
  <c r="U26" i="75"/>
  <c r="P26" i="75"/>
  <c r="Q22" i="75"/>
  <c r="V22" i="75"/>
  <c r="P35" i="75"/>
  <c r="U35" i="75"/>
  <c r="N26" i="75"/>
  <c r="S26" i="75"/>
  <c r="N23" i="75"/>
  <c r="S23" i="75"/>
  <c r="W35" i="75"/>
  <c r="R35" i="75"/>
  <c r="V33" i="75"/>
  <c r="Q33" i="75"/>
  <c r="W29" i="75"/>
  <c r="R29" i="75"/>
  <c r="Q23" i="75"/>
  <c r="V23" i="75"/>
  <c r="U36" i="75"/>
  <c r="P36" i="75"/>
  <c r="P33" i="75"/>
  <c r="U33" i="75"/>
  <c r="T31" i="75"/>
  <c r="O31" i="75"/>
  <c r="P27" i="75"/>
  <c r="U27" i="75"/>
  <c r="O21" i="75"/>
  <c r="T21" i="75"/>
  <c r="N34" i="75"/>
  <c r="S34" i="75"/>
  <c r="N31" i="75"/>
  <c r="S31" i="75"/>
  <c r="R28" i="75"/>
  <c r="W28" i="75"/>
  <c r="S25" i="75"/>
  <c r="N25" i="75"/>
  <c r="N22" i="75"/>
  <c r="S22" i="75"/>
  <c r="R34" i="75"/>
  <c r="W34" i="75"/>
  <c r="R31" i="75"/>
  <c r="W31" i="75"/>
  <c r="Q29" i="75"/>
  <c r="V29" i="75"/>
  <c r="W25" i="75"/>
  <c r="R25" i="75"/>
  <c r="T29" i="75"/>
  <c r="O29" i="75"/>
  <c r="O26" i="75"/>
  <c r="T26" i="75"/>
  <c r="O23" i="75"/>
  <c r="T23" i="75"/>
  <c r="R36" i="75"/>
  <c r="W36" i="75"/>
  <c r="N33" i="75"/>
  <c r="S33" i="75"/>
  <c r="R26" i="75"/>
  <c r="W26" i="75"/>
  <c r="W23" i="75"/>
  <c r="R23" i="75"/>
  <c r="Q36" i="75"/>
  <c r="V36" i="75"/>
  <c r="P34" i="75"/>
  <c r="U34" i="75"/>
  <c r="V30" i="75"/>
  <c r="Q30" i="75"/>
  <c r="P24" i="75"/>
  <c r="U24" i="75"/>
  <c r="P21" i="75"/>
  <c r="U21" i="75"/>
  <c r="O34" i="75"/>
  <c r="T34" i="75"/>
  <c r="N32" i="75"/>
  <c r="S32" i="75"/>
  <c r="O28" i="75"/>
  <c r="T28" i="75"/>
  <c r="T25" i="75"/>
  <c r="O25" i="75"/>
  <c r="O22" i="75"/>
  <c r="T22" i="75"/>
  <c r="N35" i="75"/>
  <c r="S35" i="75"/>
  <c r="R32" i="75"/>
  <c r="W32" i="75"/>
  <c r="N29" i="75"/>
  <c r="S29" i="75"/>
  <c r="P32" i="75"/>
  <c r="U32" i="75"/>
  <c r="P29" i="75"/>
  <c r="U29" i="75"/>
  <c r="T27" i="75"/>
  <c r="O27" i="75"/>
  <c r="P23" i="75"/>
  <c r="U23" i="75"/>
  <c r="O36" i="75"/>
  <c r="T36" i="75"/>
  <c r="V37" i="75" l="1"/>
  <c r="O37" i="75"/>
  <c r="V61" i="75" l="1"/>
  <c r="Q61" i="75"/>
  <c r="U61" i="75"/>
  <c r="P61" i="75"/>
  <c r="N61" i="75"/>
  <c r="S61" i="75"/>
  <c r="T61" i="75"/>
  <c r="O61" i="75"/>
  <c r="R61" i="75"/>
  <c r="W61" i="75"/>
  <c r="K1114" i="10" l="1"/>
  <c r="Z1114" i="10" s="1"/>
  <c r="K1112" i="10"/>
  <c r="Z1112" i="10" s="1"/>
  <c r="K1110" i="10"/>
  <c r="Z1110" i="10" s="1"/>
  <c r="I1109" i="10"/>
  <c r="X1109" i="10" s="1"/>
  <c r="G1108" i="10"/>
  <c r="V1108" i="10" s="1"/>
  <c r="G1106" i="10"/>
  <c r="V1106" i="10" s="1"/>
  <c r="K1104" i="10"/>
  <c r="Z1104" i="10" s="1"/>
  <c r="G1104" i="10"/>
  <c r="V1104" i="10" s="1"/>
  <c r="K1102" i="10"/>
  <c r="Z1102" i="10" s="1"/>
  <c r="I1101" i="10"/>
  <c r="X1101" i="10" s="1"/>
  <c r="G1100" i="10"/>
  <c r="V1100" i="10" s="1"/>
  <c r="K1098" i="10"/>
  <c r="Z1098" i="10" s="1"/>
  <c r="I1097" i="10"/>
  <c r="X1097" i="10" s="1"/>
  <c r="G1096" i="10"/>
  <c r="V1096" i="10" s="1"/>
  <c r="K1094" i="10"/>
  <c r="Z1094" i="10" s="1"/>
  <c r="I1093" i="10"/>
  <c r="X1093" i="10" s="1"/>
  <c r="G1092" i="10"/>
  <c r="V1092" i="10" s="1"/>
  <c r="K1090" i="10"/>
  <c r="Z1090" i="10" s="1"/>
  <c r="I1089" i="10"/>
  <c r="X1089" i="10" s="1"/>
  <c r="G1088" i="10"/>
  <c r="V1088" i="10" s="1"/>
  <c r="K1086" i="10"/>
  <c r="Z1086" i="10" s="1"/>
  <c r="I1085" i="10"/>
  <c r="X1085" i="10" s="1"/>
  <c r="G1084" i="10"/>
  <c r="V1084" i="10" s="1"/>
  <c r="K1082" i="10"/>
  <c r="Z1082" i="10" s="1"/>
  <c r="I1081" i="10"/>
  <c r="X1081" i="10" s="1"/>
  <c r="G1080" i="10"/>
  <c r="V1080" i="10" s="1"/>
  <c r="K1078" i="10"/>
  <c r="Z1078" i="10" s="1"/>
  <c r="I1077" i="10"/>
  <c r="X1077" i="10" s="1"/>
  <c r="G1076" i="10"/>
  <c r="V1076" i="10" s="1"/>
  <c r="K1074" i="10"/>
  <c r="Z1074" i="10" s="1"/>
  <c r="I1073" i="10"/>
  <c r="X1073" i="10" s="1"/>
  <c r="G1072" i="10"/>
  <c r="V1072" i="10" s="1"/>
  <c r="K1070" i="10"/>
  <c r="Z1070" i="10" s="1"/>
  <c r="I1069" i="10"/>
  <c r="X1069" i="10" s="1"/>
  <c r="G1068" i="10"/>
  <c r="V1068" i="10" s="1"/>
  <c r="K1066" i="10"/>
  <c r="Z1066" i="10" s="1"/>
  <c r="I1065" i="10"/>
  <c r="X1065" i="10" s="1"/>
  <c r="G1064" i="10"/>
  <c r="V1064" i="10" s="1"/>
  <c r="K1062" i="10"/>
  <c r="Z1062" i="10" s="1"/>
  <c r="I1061" i="10"/>
  <c r="X1061" i="10" s="1"/>
  <c r="G1060" i="10"/>
  <c r="V1060" i="10" s="1"/>
  <c r="K1058" i="10"/>
  <c r="Z1058" i="10" s="1"/>
  <c r="I1057" i="10"/>
  <c r="X1057" i="10" s="1"/>
  <c r="G1056" i="10"/>
  <c r="V1056" i="10" s="1"/>
  <c r="K1054" i="10"/>
  <c r="Z1054" i="10" s="1"/>
  <c r="I1053" i="10"/>
  <c r="X1053" i="10" s="1"/>
  <c r="G1052" i="10"/>
  <c r="V1052" i="10" s="1"/>
  <c r="K1050" i="10"/>
  <c r="Z1050" i="10" s="1"/>
  <c r="I1049" i="10"/>
  <c r="X1049" i="10" s="1"/>
  <c r="G1048" i="10"/>
  <c r="V1048" i="10" s="1"/>
  <c r="K1046" i="10"/>
  <c r="Z1046" i="10" s="1"/>
  <c r="I1045" i="10"/>
  <c r="X1045" i="10" s="1"/>
  <c r="G1044" i="10"/>
  <c r="V1044" i="10" s="1"/>
  <c r="K1042" i="10"/>
  <c r="Z1042" i="10" s="1"/>
  <c r="I1041" i="10"/>
  <c r="X1041" i="10" s="1"/>
  <c r="G1040" i="10"/>
  <c r="V1040" i="10" s="1"/>
  <c r="K1038" i="10"/>
  <c r="Z1038" i="10" s="1"/>
  <c r="I1037" i="10"/>
  <c r="X1037" i="10" s="1"/>
  <c r="G1036" i="10"/>
  <c r="V1036" i="10" s="1"/>
  <c r="K1034" i="10"/>
  <c r="Z1034" i="10" s="1"/>
  <c r="I1033" i="10"/>
  <c r="X1033" i="10" s="1"/>
  <c r="G1032" i="10"/>
  <c r="V1032" i="10" s="1"/>
  <c r="K1030" i="10"/>
  <c r="Z1030" i="10" s="1"/>
  <c r="I1029" i="10"/>
  <c r="X1029" i="10" s="1"/>
  <c r="G1028" i="10"/>
  <c r="V1028" i="10" s="1"/>
  <c r="K1026" i="10"/>
  <c r="Z1026" i="10" s="1"/>
  <c r="I1025" i="10"/>
  <c r="X1025" i="10" s="1"/>
  <c r="G1024" i="10"/>
  <c r="V1024" i="10" s="1"/>
  <c r="I1023" i="10"/>
  <c r="X1023" i="10" s="1"/>
  <c r="K1022" i="10"/>
  <c r="Z1022" i="10" s="1"/>
  <c r="G1022" i="10"/>
  <c r="V1022" i="10" s="1"/>
  <c r="I1021" i="10"/>
  <c r="X1021" i="10" s="1"/>
  <c r="K1020" i="10"/>
  <c r="Z1020" i="10" s="1"/>
  <c r="G1020" i="10"/>
  <c r="V1020" i="10" s="1"/>
  <c r="I1019" i="10"/>
  <c r="X1019" i="10" s="1"/>
  <c r="K1018" i="10"/>
  <c r="Z1018" i="10" s="1"/>
  <c r="G1018" i="10"/>
  <c r="V1018" i="10" s="1"/>
  <c r="I1017" i="10"/>
  <c r="X1017" i="10" s="1"/>
  <c r="K1016" i="10"/>
  <c r="Z1016" i="10" s="1"/>
  <c r="G1016" i="10"/>
  <c r="V1016" i="10" s="1"/>
  <c r="I1015" i="10"/>
  <c r="X1015" i="10" s="1"/>
  <c r="K1014" i="10"/>
  <c r="Z1014" i="10" s="1"/>
  <c r="G1014" i="10"/>
  <c r="V1014" i="10" s="1"/>
  <c r="I1013" i="10"/>
  <c r="X1013" i="10" s="1"/>
  <c r="K1012" i="10"/>
  <c r="Z1012" i="10" s="1"/>
  <c r="G1012" i="10"/>
  <c r="V1012" i="10" s="1"/>
  <c r="I1011" i="10"/>
  <c r="X1011" i="10" s="1"/>
  <c r="K1010" i="10"/>
  <c r="Z1010" i="10" s="1"/>
  <c r="G1010" i="10"/>
  <c r="V1010" i="10" s="1"/>
  <c r="I1009" i="10"/>
  <c r="X1009" i="10" s="1"/>
  <c r="K1008" i="10"/>
  <c r="Z1008" i="10" s="1"/>
  <c r="G1008" i="10"/>
  <c r="V1008" i="10" s="1"/>
  <c r="I1007" i="10"/>
  <c r="X1007" i="10" s="1"/>
  <c r="K1006" i="10"/>
  <c r="Z1006" i="10" s="1"/>
  <c r="G1006" i="10"/>
  <c r="V1006" i="10" s="1"/>
  <c r="I1005" i="10"/>
  <c r="X1005" i="10" s="1"/>
  <c r="K1004" i="10"/>
  <c r="Z1004" i="10" s="1"/>
  <c r="G1004" i="10"/>
  <c r="V1004" i="10" s="1"/>
  <c r="I1003" i="10"/>
  <c r="X1003" i="10" s="1"/>
  <c r="K1002" i="10"/>
  <c r="Z1002" i="10" s="1"/>
  <c r="G1002" i="10"/>
  <c r="V1002" i="10" s="1"/>
  <c r="I1001" i="10"/>
  <c r="X1001" i="10" s="1"/>
  <c r="K1000" i="10"/>
  <c r="Z1000" i="10" s="1"/>
  <c r="G1000" i="10"/>
  <c r="V1000" i="10" s="1"/>
  <c r="I999" i="10"/>
  <c r="X999" i="10" s="1"/>
  <c r="K998" i="10"/>
  <c r="Z998" i="10" s="1"/>
  <c r="G998" i="10"/>
  <c r="V998" i="10" s="1"/>
  <c r="I997" i="10"/>
  <c r="X997" i="10" s="1"/>
  <c r="K996" i="10"/>
  <c r="Z996" i="10" s="1"/>
  <c r="G996" i="10"/>
  <c r="V996" i="10" s="1"/>
  <c r="I995" i="10"/>
  <c r="X995" i="10" s="1"/>
  <c r="K994" i="10"/>
  <c r="Z994" i="10" s="1"/>
  <c r="G994" i="10"/>
  <c r="V994" i="10" s="1"/>
  <c r="I993" i="10"/>
  <c r="X993" i="10" s="1"/>
  <c r="K992" i="10"/>
  <c r="Z992" i="10" s="1"/>
  <c r="G992" i="10"/>
  <c r="V992" i="10" s="1"/>
  <c r="I991" i="10"/>
  <c r="X991" i="10" s="1"/>
  <c r="K990" i="10"/>
  <c r="Z990" i="10" s="1"/>
  <c r="G990" i="10"/>
  <c r="V990" i="10" s="1"/>
  <c r="I989" i="10"/>
  <c r="X989" i="10" s="1"/>
  <c r="K988" i="10"/>
  <c r="Z988" i="10" s="1"/>
  <c r="G988" i="10"/>
  <c r="V988" i="10" s="1"/>
  <c r="I987" i="10"/>
  <c r="X987" i="10" s="1"/>
  <c r="K986" i="10"/>
  <c r="Z986" i="10" s="1"/>
  <c r="G986" i="10"/>
  <c r="V986" i="10" s="1"/>
  <c r="I985" i="10"/>
  <c r="X985" i="10" s="1"/>
  <c r="K984" i="10"/>
  <c r="Z984" i="10" s="1"/>
  <c r="G984" i="10"/>
  <c r="V984" i="10" s="1"/>
  <c r="I983" i="10"/>
  <c r="X983" i="10" s="1"/>
  <c r="K982" i="10"/>
  <c r="Z982" i="10" s="1"/>
  <c r="G982" i="10"/>
  <c r="V982" i="10" s="1"/>
  <c r="I981" i="10"/>
  <c r="X981" i="10" s="1"/>
  <c r="K980" i="10"/>
  <c r="Z980" i="10" s="1"/>
  <c r="G980" i="10"/>
  <c r="V980" i="10" s="1"/>
  <c r="I979" i="10"/>
  <c r="X979" i="10" s="1"/>
  <c r="K978" i="10"/>
  <c r="Z978" i="10" s="1"/>
  <c r="G978" i="10"/>
  <c r="V978" i="10" s="1"/>
  <c r="I977" i="10"/>
  <c r="X977" i="10" s="1"/>
  <c r="K976" i="10"/>
  <c r="Z976" i="10" s="1"/>
  <c r="G976" i="10"/>
  <c r="V976" i="10" s="1"/>
  <c r="I975" i="10"/>
  <c r="X975" i="10" s="1"/>
  <c r="K974" i="10"/>
  <c r="Z974" i="10" s="1"/>
  <c r="G974" i="10"/>
  <c r="V974" i="10" s="1"/>
  <c r="I973" i="10"/>
  <c r="X973" i="10" s="1"/>
  <c r="K972" i="10"/>
  <c r="Z972" i="10" s="1"/>
  <c r="G972" i="10"/>
  <c r="V972" i="10" s="1"/>
  <c r="I971" i="10"/>
  <c r="X971" i="10" s="1"/>
  <c r="K970" i="10"/>
  <c r="Z970" i="10" s="1"/>
  <c r="G970" i="10"/>
  <c r="V970" i="10" s="1"/>
  <c r="I969" i="10"/>
  <c r="X969" i="10" s="1"/>
  <c r="K968" i="10"/>
  <c r="Z968" i="10" s="1"/>
  <c r="G968" i="10"/>
  <c r="V968" i="10" s="1"/>
  <c r="I967" i="10"/>
  <c r="X967" i="10" s="1"/>
  <c r="K966" i="10"/>
  <c r="Z966" i="10" s="1"/>
  <c r="G966" i="10"/>
  <c r="V966" i="10" s="1"/>
  <c r="I965" i="10"/>
  <c r="X965" i="10" s="1"/>
  <c r="K964" i="10"/>
  <c r="Z964" i="10" s="1"/>
  <c r="G964" i="10"/>
  <c r="V964" i="10" s="1"/>
  <c r="I963" i="10"/>
  <c r="X963" i="10" s="1"/>
  <c r="K962" i="10"/>
  <c r="Z962" i="10" s="1"/>
  <c r="G962" i="10"/>
  <c r="V962" i="10" s="1"/>
  <c r="I961" i="10"/>
  <c r="X961" i="10" s="1"/>
  <c r="K960" i="10"/>
  <c r="Z960" i="10" s="1"/>
  <c r="G960" i="10"/>
  <c r="V960" i="10" s="1"/>
  <c r="I959" i="10"/>
  <c r="X959" i="10" s="1"/>
  <c r="K958" i="10"/>
  <c r="Z958" i="10" s="1"/>
  <c r="G958" i="10"/>
  <c r="V958" i="10" s="1"/>
  <c r="I957" i="10"/>
  <c r="X957" i="10" s="1"/>
  <c r="K956" i="10"/>
  <c r="Z956" i="10" s="1"/>
  <c r="G956" i="10"/>
  <c r="V956" i="10" s="1"/>
  <c r="I955" i="10"/>
  <c r="X955" i="10" s="1"/>
  <c r="K954" i="10"/>
  <c r="Z954" i="10" s="1"/>
  <c r="G954" i="10"/>
  <c r="V954" i="10" s="1"/>
  <c r="I953" i="10"/>
  <c r="X953" i="10" s="1"/>
  <c r="K952" i="10"/>
  <c r="Z952" i="10" s="1"/>
  <c r="G952" i="10"/>
  <c r="V952" i="10" s="1"/>
  <c r="I951" i="10"/>
  <c r="X951" i="10" s="1"/>
  <c r="K950" i="10"/>
  <c r="Z950" i="10" s="1"/>
  <c r="G950" i="10"/>
  <c r="V950" i="10" s="1"/>
  <c r="I949" i="10"/>
  <c r="X949" i="10" s="1"/>
  <c r="K948" i="10"/>
  <c r="Z948" i="10" s="1"/>
  <c r="G948" i="10"/>
  <c r="V948" i="10" s="1"/>
  <c r="I947" i="10"/>
  <c r="X947" i="10" s="1"/>
  <c r="K946" i="10"/>
  <c r="Z946" i="10" s="1"/>
  <c r="G946" i="10"/>
  <c r="V946" i="10" s="1"/>
  <c r="I945" i="10"/>
  <c r="X945" i="10" s="1"/>
  <c r="K944" i="10"/>
  <c r="Z944" i="10" s="1"/>
  <c r="G944" i="10"/>
  <c r="V944" i="10" s="1"/>
  <c r="I943" i="10"/>
  <c r="X943" i="10" s="1"/>
  <c r="K942" i="10"/>
  <c r="Z942" i="10" s="1"/>
  <c r="G942" i="10"/>
  <c r="V942" i="10" s="1"/>
  <c r="I941" i="10"/>
  <c r="X941" i="10" s="1"/>
  <c r="K940" i="10"/>
  <c r="Z940" i="10" s="1"/>
  <c r="G940" i="10"/>
  <c r="V940" i="10" s="1"/>
  <c r="I939" i="10"/>
  <c r="X939" i="10" s="1"/>
  <c r="K938" i="10"/>
  <c r="Z938" i="10" s="1"/>
  <c r="G938" i="10"/>
  <c r="V938" i="10" s="1"/>
  <c r="I937" i="10"/>
  <c r="X937" i="10" s="1"/>
  <c r="K936" i="10"/>
  <c r="Z936" i="10" s="1"/>
  <c r="G936" i="10"/>
  <c r="V936" i="10" s="1"/>
  <c r="I935" i="10"/>
  <c r="X935" i="10" s="1"/>
  <c r="K934" i="10"/>
  <c r="Z934" i="10" s="1"/>
  <c r="G934" i="10"/>
  <c r="V934" i="10" s="1"/>
  <c r="I933" i="10"/>
  <c r="X933" i="10" s="1"/>
  <c r="K932" i="10"/>
  <c r="Z932" i="10" s="1"/>
  <c r="G932" i="10"/>
  <c r="V932" i="10" s="1"/>
  <c r="I931" i="10"/>
  <c r="X931" i="10" s="1"/>
  <c r="K930" i="10"/>
  <c r="Z930" i="10" s="1"/>
  <c r="G930" i="10"/>
  <c r="V930" i="10" s="1"/>
  <c r="I929" i="10"/>
  <c r="X929" i="10" s="1"/>
  <c r="K928" i="10"/>
  <c r="Z928" i="10" s="1"/>
  <c r="G928" i="10"/>
  <c r="V928" i="10" s="1"/>
  <c r="I927" i="10"/>
  <c r="X927" i="10" s="1"/>
  <c r="K926" i="10"/>
  <c r="Z926" i="10" s="1"/>
  <c r="G926" i="10"/>
  <c r="V926" i="10" s="1"/>
  <c r="I925" i="10"/>
  <c r="X925" i="10" s="1"/>
  <c r="K924" i="10"/>
  <c r="Z924" i="10" s="1"/>
  <c r="G924" i="10"/>
  <c r="V924" i="10" s="1"/>
  <c r="I923" i="10"/>
  <c r="X923" i="10" s="1"/>
  <c r="K922" i="10"/>
  <c r="Z922" i="10" s="1"/>
  <c r="G922" i="10"/>
  <c r="V922" i="10" s="1"/>
  <c r="I921" i="10"/>
  <c r="X921" i="10" s="1"/>
  <c r="K920" i="10"/>
  <c r="Z920" i="10" s="1"/>
  <c r="G920" i="10"/>
  <c r="V920" i="10" s="1"/>
  <c r="I919" i="10"/>
  <c r="X919" i="10" s="1"/>
  <c r="K918" i="10"/>
  <c r="Z918" i="10" s="1"/>
  <c r="G918" i="10"/>
  <c r="V918" i="10" s="1"/>
  <c r="I917" i="10"/>
  <c r="X917" i="10" s="1"/>
  <c r="K916" i="10"/>
  <c r="Z916" i="10" s="1"/>
  <c r="G916" i="10"/>
  <c r="V916" i="10" s="1"/>
  <c r="I915" i="10"/>
  <c r="X915" i="10" s="1"/>
  <c r="K914" i="10"/>
  <c r="Z914" i="10" s="1"/>
  <c r="G914" i="10"/>
  <c r="V914" i="10" s="1"/>
  <c r="I913" i="10"/>
  <c r="X913" i="10" s="1"/>
  <c r="K912" i="10"/>
  <c r="Z912" i="10" s="1"/>
  <c r="G912" i="10"/>
  <c r="V912" i="10" s="1"/>
  <c r="I911" i="10"/>
  <c r="X911" i="10" s="1"/>
  <c r="K910" i="10"/>
  <c r="Z910" i="10" s="1"/>
  <c r="G910" i="10"/>
  <c r="V910" i="10" s="1"/>
  <c r="I909" i="10"/>
  <c r="X909" i="10" s="1"/>
  <c r="K908" i="10"/>
  <c r="Z908" i="10" s="1"/>
  <c r="G908" i="10"/>
  <c r="V908" i="10" s="1"/>
  <c r="I907" i="10"/>
  <c r="X907" i="10" s="1"/>
  <c r="K906" i="10"/>
  <c r="Z906" i="10" s="1"/>
  <c r="G906" i="10"/>
  <c r="V906" i="10" s="1"/>
  <c r="I905" i="10"/>
  <c r="X905" i="10" s="1"/>
  <c r="K904" i="10"/>
  <c r="Z904" i="10" s="1"/>
  <c r="G904" i="10"/>
  <c r="V904" i="10" s="1"/>
  <c r="I903" i="10"/>
  <c r="X903" i="10" s="1"/>
  <c r="K902" i="10"/>
  <c r="Z902" i="10" s="1"/>
  <c r="G902" i="10"/>
  <c r="V902" i="10" s="1"/>
  <c r="I901" i="10"/>
  <c r="X901" i="10" s="1"/>
  <c r="K900" i="10"/>
  <c r="Z900" i="10" s="1"/>
  <c r="G900" i="10"/>
  <c r="V900" i="10" s="1"/>
  <c r="I899" i="10"/>
  <c r="X899" i="10" s="1"/>
  <c r="K898" i="10"/>
  <c r="Z898" i="10" s="1"/>
  <c r="G898" i="10"/>
  <c r="V898" i="10" s="1"/>
  <c r="I897" i="10"/>
  <c r="X897" i="10" s="1"/>
  <c r="K896" i="10"/>
  <c r="Z896" i="10" s="1"/>
  <c r="G896" i="10"/>
  <c r="V896" i="10" s="1"/>
  <c r="I895" i="10"/>
  <c r="X895" i="10" s="1"/>
  <c r="K894" i="10"/>
  <c r="Z894" i="10" s="1"/>
  <c r="G894" i="10"/>
  <c r="V894" i="10" s="1"/>
  <c r="I893" i="10"/>
  <c r="X893" i="10" s="1"/>
  <c r="K892" i="10"/>
  <c r="Z892" i="10" s="1"/>
  <c r="G892" i="10"/>
  <c r="V892" i="10" s="1"/>
  <c r="I891" i="10"/>
  <c r="X891" i="10" s="1"/>
  <c r="K890" i="10"/>
  <c r="Z890" i="10" s="1"/>
  <c r="G890" i="10"/>
  <c r="V890" i="10" s="1"/>
  <c r="I889" i="10"/>
  <c r="X889" i="10" s="1"/>
  <c r="K888" i="10"/>
  <c r="Z888" i="10" s="1"/>
  <c r="G888" i="10"/>
  <c r="V888" i="10" s="1"/>
  <c r="I887" i="10"/>
  <c r="X887" i="10" s="1"/>
  <c r="K886" i="10"/>
  <c r="Z886" i="10" s="1"/>
  <c r="G886" i="10"/>
  <c r="V886" i="10" s="1"/>
  <c r="I885" i="10"/>
  <c r="X885" i="10" s="1"/>
  <c r="K884" i="10"/>
  <c r="Z884" i="10" s="1"/>
  <c r="G884" i="10"/>
  <c r="V884" i="10" s="1"/>
  <c r="I883" i="10"/>
  <c r="X883" i="10" s="1"/>
  <c r="K882" i="10"/>
  <c r="Z882" i="10" s="1"/>
  <c r="G882" i="10"/>
  <c r="V882" i="10" s="1"/>
  <c r="I881" i="10"/>
  <c r="X881" i="10" s="1"/>
  <c r="K880" i="10"/>
  <c r="Z880" i="10" s="1"/>
  <c r="G880" i="10"/>
  <c r="V880" i="10" s="1"/>
  <c r="I879" i="10"/>
  <c r="X879" i="10" s="1"/>
  <c r="K878" i="10"/>
  <c r="Z878" i="10" s="1"/>
  <c r="G878" i="10"/>
  <c r="V878" i="10" s="1"/>
  <c r="I877" i="10"/>
  <c r="X877" i="10" s="1"/>
  <c r="K876" i="10"/>
  <c r="Z876" i="10" s="1"/>
  <c r="G876" i="10"/>
  <c r="V876" i="10" s="1"/>
  <c r="I875" i="10"/>
  <c r="X875" i="10" s="1"/>
  <c r="K874" i="10"/>
  <c r="Z874" i="10" s="1"/>
  <c r="G874" i="10"/>
  <c r="V874" i="10" s="1"/>
  <c r="I873" i="10"/>
  <c r="X873" i="10" s="1"/>
  <c r="K872" i="10"/>
  <c r="Z872" i="10" s="1"/>
  <c r="G872" i="10"/>
  <c r="V872" i="10" s="1"/>
  <c r="I871" i="10"/>
  <c r="X871" i="10" s="1"/>
  <c r="K870" i="10"/>
  <c r="Z870" i="10" s="1"/>
  <c r="G870" i="10"/>
  <c r="V870" i="10" s="1"/>
  <c r="I869" i="10"/>
  <c r="X869" i="10" s="1"/>
  <c r="K868" i="10"/>
  <c r="Z868" i="10" s="1"/>
  <c r="G868" i="10"/>
  <c r="V868" i="10" s="1"/>
  <c r="I867" i="10"/>
  <c r="X867" i="10" s="1"/>
  <c r="K866" i="10"/>
  <c r="Z866" i="10" s="1"/>
  <c r="G866" i="10"/>
  <c r="V866" i="10" s="1"/>
  <c r="I865" i="10"/>
  <c r="X865" i="10" s="1"/>
  <c r="K864" i="10"/>
  <c r="Z864" i="10" s="1"/>
  <c r="G864" i="10"/>
  <c r="V864" i="10" s="1"/>
  <c r="I863" i="10"/>
  <c r="X863" i="10" s="1"/>
  <c r="K862" i="10"/>
  <c r="Z862" i="10" s="1"/>
  <c r="G862" i="10"/>
  <c r="V862" i="10" s="1"/>
  <c r="I861" i="10"/>
  <c r="X861" i="10" s="1"/>
  <c r="K860" i="10"/>
  <c r="Z860" i="10" s="1"/>
  <c r="G860" i="10"/>
  <c r="V860" i="10" s="1"/>
  <c r="I859" i="10"/>
  <c r="X859" i="10" s="1"/>
  <c r="K858" i="10"/>
  <c r="Z858" i="10" s="1"/>
  <c r="G858" i="10"/>
  <c r="V858" i="10" s="1"/>
  <c r="I857" i="10"/>
  <c r="X857" i="10" s="1"/>
  <c r="K856" i="10"/>
  <c r="Z856" i="10" s="1"/>
  <c r="G856" i="10"/>
  <c r="V856" i="10" s="1"/>
  <c r="I855" i="10"/>
  <c r="X855" i="10" s="1"/>
  <c r="K854" i="10"/>
  <c r="Z854" i="10" s="1"/>
  <c r="G854" i="10"/>
  <c r="V854" i="10" s="1"/>
  <c r="I853" i="10"/>
  <c r="X853" i="10" s="1"/>
  <c r="K852" i="10"/>
  <c r="Z852" i="10" s="1"/>
  <c r="G852" i="10"/>
  <c r="V852" i="10" s="1"/>
  <c r="I851" i="10"/>
  <c r="X851" i="10" s="1"/>
  <c r="K850" i="10"/>
  <c r="Z850" i="10" s="1"/>
  <c r="G850" i="10"/>
  <c r="V850" i="10" s="1"/>
  <c r="I849" i="10"/>
  <c r="X849" i="10" s="1"/>
  <c r="K848" i="10"/>
  <c r="Z848" i="10" s="1"/>
  <c r="G848" i="10"/>
  <c r="V848" i="10" s="1"/>
  <c r="I847" i="10"/>
  <c r="X847" i="10" s="1"/>
  <c r="K846" i="10"/>
  <c r="Z846" i="10" s="1"/>
  <c r="G846" i="10"/>
  <c r="V846" i="10" s="1"/>
  <c r="I845" i="10"/>
  <c r="X845" i="10" s="1"/>
  <c r="K844" i="10"/>
  <c r="Z844" i="10" s="1"/>
  <c r="G844" i="10"/>
  <c r="V844" i="10" s="1"/>
  <c r="I843" i="10"/>
  <c r="X843" i="10" s="1"/>
  <c r="K842" i="10"/>
  <c r="Z842" i="10" s="1"/>
  <c r="G842" i="10"/>
  <c r="V842" i="10" s="1"/>
  <c r="I841" i="10"/>
  <c r="X841" i="10" s="1"/>
  <c r="K840" i="10"/>
  <c r="Z840" i="10" s="1"/>
  <c r="G840" i="10"/>
  <c r="V840" i="10" s="1"/>
  <c r="I839" i="10"/>
  <c r="X839" i="10" s="1"/>
  <c r="K838" i="10"/>
  <c r="Z838" i="10" s="1"/>
  <c r="G838" i="10"/>
  <c r="V838" i="10" s="1"/>
  <c r="I837" i="10"/>
  <c r="X837" i="10" s="1"/>
  <c r="K836" i="10"/>
  <c r="Z836" i="10" s="1"/>
  <c r="G836" i="10"/>
  <c r="V836" i="10" s="1"/>
  <c r="I835" i="10"/>
  <c r="X835" i="10" s="1"/>
  <c r="K834" i="10"/>
  <c r="Z834" i="10" s="1"/>
  <c r="G834" i="10"/>
  <c r="V834" i="10" s="1"/>
  <c r="I833" i="10"/>
  <c r="X833" i="10" s="1"/>
  <c r="K832" i="10"/>
  <c r="Z832" i="10" s="1"/>
  <c r="G832" i="10"/>
  <c r="V832" i="10" s="1"/>
  <c r="I831" i="10"/>
  <c r="X831" i="10" s="1"/>
  <c r="K830" i="10"/>
  <c r="Z830" i="10" s="1"/>
  <c r="G830" i="10"/>
  <c r="V830" i="10" s="1"/>
  <c r="I829" i="10"/>
  <c r="X829" i="10" s="1"/>
  <c r="K828" i="10"/>
  <c r="Z828" i="10" s="1"/>
  <c r="G828" i="10"/>
  <c r="V828" i="10" s="1"/>
  <c r="I827" i="10"/>
  <c r="X827" i="10" s="1"/>
  <c r="K826" i="10"/>
  <c r="Z826" i="10" s="1"/>
  <c r="G826" i="10"/>
  <c r="V826" i="10" s="1"/>
  <c r="I825" i="10"/>
  <c r="X825" i="10" s="1"/>
  <c r="K824" i="10"/>
  <c r="Z824" i="10" s="1"/>
  <c r="G824" i="10"/>
  <c r="V824" i="10" s="1"/>
  <c r="I823" i="10"/>
  <c r="X823" i="10" s="1"/>
  <c r="K822" i="10"/>
  <c r="Z822" i="10" s="1"/>
  <c r="G822" i="10"/>
  <c r="V822" i="10" s="1"/>
  <c r="I821" i="10"/>
  <c r="X821" i="10" s="1"/>
  <c r="K820" i="10"/>
  <c r="Z820" i="10" s="1"/>
  <c r="G820" i="10"/>
  <c r="V820" i="10" s="1"/>
  <c r="I819" i="10"/>
  <c r="X819" i="10" s="1"/>
  <c r="K818" i="10"/>
  <c r="Z818" i="10" s="1"/>
  <c r="G818" i="10"/>
  <c r="V818" i="10" s="1"/>
  <c r="I817" i="10"/>
  <c r="X817" i="10" s="1"/>
  <c r="K816" i="10"/>
  <c r="Z816" i="10" s="1"/>
  <c r="G816" i="10"/>
  <c r="V816" i="10" s="1"/>
  <c r="I815" i="10"/>
  <c r="X815" i="10" s="1"/>
  <c r="K814" i="10"/>
  <c r="Z814" i="10" s="1"/>
  <c r="G814" i="10"/>
  <c r="V814" i="10" s="1"/>
  <c r="I813" i="10"/>
  <c r="X813" i="10" s="1"/>
  <c r="K812" i="10"/>
  <c r="Z812" i="10" s="1"/>
  <c r="G812" i="10"/>
  <c r="V812" i="10" s="1"/>
  <c r="I811" i="10"/>
  <c r="X811" i="10" s="1"/>
  <c r="K810" i="10"/>
  <c r="Z810" i="10" s="1"/>
  <c r="G810" i="10"/>
  <c r="V810" i="10" s="1"/>
  <c r="I809" i="10"/>
  <c r="X809" i="10" s="1"/>
  <c r="K808" i="10"/>
  <c r="Z808" i="10" s="1"/>
  <c r="G808" i="10"/>
  <c r="V808" i="10" s="1"/>
  <c r="I807" i="10"/>
  <c r="X807" i="10" s="1"/>
  <c r="K806" i="10"/>
  <c r="Z806" i="10" s="1"/>
  <c r="G806" i="10"/>
  <c r="V806" i="10" s="1"/>
  <c r="I805" i="10"/>
  <c r="X805" i="10" s="1"/>
  <c r="K804" i="10"/>
  <c r="Z804" i="10" s="1"/>
  <c r="G804" i="10"/>
  <c r="V804" i="10" s="1"/>
  <c r="I803" i="10"/>
  <c r="X803" i="10" s="1"/>
  <c r="K802" i="10"/>
  <c r="Z802" i="10" s="1"/>
  <c r="G802" i="10"/>
  <c r="V802" i="10" s="1"/>
  <c r="I1111" i="10"/>
  <c r="X1111" i="10" s="1"/>
  <c r="G1110" i="10"/>
  <c r="V1110" i="10" s="1"/>
  <c r="K1108" i="10"/>
  <c r="Z1108" i="10" s="1"/>
  <c r="I1107" i="10"/>
  <c r="X1107" i="10" s="1"/>
  <c r="K1106" i="10"/>
  <c r="Z1106" i="10" s="1"/>
  <c r="I1105" i="10"/>
  <c r="X1105" i="10" s="1"/>
  <c r="I1103" i="10"/>
  <c r="X1103" i="10" s="1"/>
  <c r="G1102" i="10"/>
  <c r="V1102" i="10" s="1"/>
  <c r="K1100" i="10"/>
  <c r="Z1100" i="10" s="1"/>
  <c r="I1099" i="10"/>
  <c r="X1099" i="10" s="1"/>
  <c r="G1098" i="10"/>
  <c r="V1098" i="10" s="1"/>
  <c r="K1096" i="10"/>
  <c r="Z1096" i="10" s="1"/>
  <c r="I1095" i="10"/>
  <c r="X1095" i="10" s="1"/>
  <c r="G1094" i="10"/>
  <c r="V1094" i="10" s="1"/>
  <c r="K1092" i="10"/>
  <c r="Z1092" i="10" s="1"/>
  <c r="I1091" i="10"/>
  <c r="X1091" i="10" s="1"/>
  <c r="G1090" i="10"/>
  <c r="V1090" i="10" s="1"/>
  <c r="K1088" i="10"/>
  <c r="Z1088" i="10" s="1"/>
  <c r="I1087" i="10"/>
  <c r="X1087" i="10" s="1"/>
  <c r="G1086" i="10"/>
  <c r="V1086" i="10" s="1"/>
  <c r="K1084" i="10"/>
  <c r="Z1084" i="10" s="1"/>
  <c r="I1083" i="10"/>
  <c r="X1083" i="10" s="1"/>
  <c r="G1082" i="10"/>
  <c r="V1082" i="10" s="1"/>
  <c r="K1080" i="10"/>
  <c r="Z1080" i="10" s="1"/>
  <c r="I1079" i="10"/>
  <c r="X1079" i="10" s="1"/>
  <c r="G1078" i="10"/>
  <c r="V1078" i="10" s="1"/>
  <c r="K1076" i="10"/>
  <c r="Z1076" i="10" s="1"/>
  <c r="I1075" i="10"/>
  <c r="X1075" i="10" s="1"/>
  <c r="G1074" i="10"/>
  <c r="V1074" i="10" s="1"/>
  <c r="K1072" i="10"/>
  <c r="Z1072" i="10" s="1"/>
  <c r="I1071" i="10"/>
  <c r="X1071" i="10" s="1"/>
  <c r="G1070" i="10"/>
  <c r="V1070" i="10" s="1"/>
  <c r="K1068" i="10"/>
  <c r="Z1068" i="10" s="1"/>
  <c r="I1067" i="10"/>
  <c r="X1067" i="10" s="1"/>
  <c r="G1066" i="10"/>
  <c r="V1066" i="10" s="1"/>
  <c r="K1064" i="10"/>
  <c r="Z1064" i="10" s="1"/>
  <c r="I1063" i="10"/>
  <c r="X1063" i="10" s="1"/>
  <c r="G1062" i="10"/>
  <c r="V1062" i="10" s="1"/>
  <c r="K1060" i="10"/>
  <c r="Z1060" i="10" s="1"/>
  <c r="I1059" i="10"/>
  <c r="X1059" i="10" s="1"/>
  <c r="G1058" i="10"/>
  <c r="V1058" i="10" s="1"/>
  <c r="K1056" i="10"/>
  <c r="Z1056" i="10" s="1"/>
  <c r="I1055" i="10"/>
  <c r="X1055" i="10" s="1"/>
  <c r="G1054" i="10"/>
  <c r="V1054" i="10" s="1"/>
  <c r="K1052" i="10"/>
  <c r="Z1052" i="10" s="1"/>
  <c r="I1051" i="10"/>
  <c r="X1051" i="10" s="1"/>
  <c r="G1050" i="10"/>
  <c r="V1050" i="10" s="1"/>
  <c r="K1048" i="10"/>
  <c r="Z1048" i="10" s="1"/>
  <c r="I1047" i="10"/>
  <c r="X1047" i="10" s="1"/>
  <c r="G1046" i="10"/>
  <c r="V1046" i="10" s="1"/>
  <c r="K1044" i="10"/>
  <c r="Z1044" i="10" s="1"/>
  <c r="I1043" i="10"/>
  <c r="X1043" i="10" s="1"/>
  <c r="G1042" i="10"/>
  <c r="V1042" i="10" s="1"/>
  <c r="K1040" i="10"/>
  <c r="Z1040" i="10" s="1"/>
  <c r="I1039" i="10"/>
  <c r="X1039" i="10" s="1"/>
  <c r="G1038" i="10"/>
  <c r="V1038" i="10" s="1"/>
  <c r="K1036" i="10"/>
  <c r="Z1036" i="10" s="1"/>
  <c r="I1035" i="10"/>
  <c r="X1035" i="10" s="1"/>
  <c r="G1034" i="10"/>
  <c r="V1034" i="10" s="1"/>
  <c r="K1032" i="10"/>
  <c r="Z1032" i="10" s="1"/>
  <c r="I1031" i="10"/>
  <c r="X1031" i="10" s="1"/>
  <c r="G1030" i="10"/>
  <c r="V1030" i="10" s="1"/>
  <c r="K1028" i="10"/>
  <c r="Z1028" i="10" s="1"/>
  <c r="I1027" i="10"/>
  <c r="X1027" i="10" s="1"/>
  <c r="G1026" i="10"/>
  <c r="V1026" i="10" s="1"/>
  <c r="K1024" i="10"/>
  <c r="Z1024" i="10" s="1"/>
  <c r="J1114" i="10"/>
  <c r="Y1114" i="10" s="1"/>
  <c r="H1113" i="10"/>
  <c r="W1113" i="10" s="1"/>
  <c r="J1112" i="10"/>
  <c r="Y1112" i="10" s="1"/>
  <c r="H1111" i="10"/>
  <c r="W1111" i="10" s="1"/>
  <c r="J1110" i="10"/>
  <c r="Y1110" i="10" s="1"/>
  <c r="H1109" i="10"/>
  <c r="W1109" i="10" s="1"/>
  <c r="J1108" i="10"/>
  <c r="Y1108" i="10" s="1"/>
  <c r="H1107" i="10"/>
  <c r="W1107" i="10" s="1"/>
  <c r="J1106" i="10"/>
  <c r="Y1106" i="10" s="1"/>
  <c r="H1105" i="10"/>
  <c r="W1105" i="10" s="1"/>
  <c r="J1104" i="10"/>
  <c r="Y1104" i="10" s="1"/>
  <c r="H1103" i="10"/>
  <c r="W1103" i="10" s="1"/>
  <c r="J1102" i="10"/>
  <c r="Y1102" i="10" s="1"/>
  <c r="H1101" i="10"/>
  <c r="W1101" i="10" s="1"/>
  <c r="J1100" i="10"/>
  <c r="Y1100" i="10" s="1"/>
  <c r="H1099" i="10"/>
  <c r="W1099" i="10" s="1"/>
  <c r="J1098" i="10"/>
  <c r="Y1098" i="10" s="1"/>
  <c r="H1097" i="10"/>
  <c r="W1097" i="10" s="1"/>
  <c r="J1096" i="10"/>
  <c r="Y1096" i="10" s="1"/>
  <c r="H1095" i="10"/>
  <c r="W1095" i="10" s="1"/>
  <c r="J1094" i="10"/>
  <c r="Y1094" i="10" s="1"/>
  <c r="H1093" i="10"/>
  <c r="W1093" i="10" s="1"/>
  <c r="J1092" i="10"/>
  <c r="Y1092" i="10" s="1"/>
  <c r="H1091" i="10"/>
  <c r="W1091" i="10" s="1"/>
  <c r="J1090" i="10"/>
  <c r="Y1090" i="10" s="1"/>
  <c r="H1089" i="10"/>
  <c r="W1089" i="10" s="1"/>
  <c r="J1088" i="10"/>
  <c r="Y1088" i="10" s="1"/>
  <c r="H1087" i="10"/>
  <c r="W1087" i="10" s="1"/>
  <c r="J1086" i="10"/>
  <c r="Y1086" i="10" s="1"/>
  <c r="H1085" i="10"/>
  <c r="W1085" i="10" s="1"/>
  <c r="J1084" i="10"/>
  <c r="Y1084" i="10" s="1"/>
  <c r="H1083" i="10"/>
  <c r="W1083" i="10" s="1"/>
  <c r="J1082" i="10"/>
  <c r="Y1082" i="10" s="1"/>
  <c r="H1081" i="10"/>
  <c r="W1081" i="10" s="1"/>
  <c r="J1080" i="10"/>
  <c r="Y1080" i="10" s="1"/>
  <c r="H1079" i="10"/>
  <c r="W1079" i="10" s="1"/>
  <c r="J1078" i="10"/>
  <c r="Y1078" i="10" s="1"/>
  <c r="H1077" i="10"/>
  <c r="W1077" i="10" s="1"/>
  <c r="J1076" i="10"/>
  <c r="Y1076" i="10" s="1"/>
  <c r="H1075" i="10"/>
  <c r="W1075" i="10" s="1"/>
  <c r="J1074" i="10"/>
  <c r="Y1074" i="10" s="1"/>
  <c r="H1073" i="10"/>
  <c r="W1073" i="10" s="1"/>
  <c r="J1072" i="10"/>
  <c r="Y1072" i="10" s="1"/>
  <c r="H1071" i="10"/>
  <c r="W1071" i="10" s="1"/>
  <c r="J1070" i="10"/>
  <c r="Y1070" i="10" s="1"/>
  <c r="H1069" i="10"/>
  <c r="W1069" i="10" s="1"/>
  <c r="J1068" i="10"/>
  <c r="Y1068" i="10" s="1"/>
  <c r="H1067" i="10"/>
  <c r="W1067" i="10" s="1"/>
  <c r="J1066" i="10"/>
  <c r="Y1066" i="10" s="1"/>
  <c r="H1065" i="10"/>
  <c r="W1065" i="10" s="1"/>
  <c r="J1064" i="10"/>
  <c r="Y1064" i="10" s="1"/>
  <c r="H1063" i="10"/>
  <c r="W1063" i="10" s="1"/>
  <c r="J1062" i="10"/>
  <c r="Y1062" i="10" s="1"/>
  <c r="H1061" i="10"/>
  <c r="W1061" i="10" s="1"/>
  <c r="J1060" i="10"/>
  <c r="Y1060" i="10" s="1"/>
  <c r="H1059" i="10"/>
  <c r="W1059" i="10" s="1"/>
  <c r="J1058" i="10"/>
  <c r="Y1058" i="10" s="1"/>
  <c r="H1057" i="10"/>
  <c r="W1057" i="10" s="1"/>
  <c r="J1056" i="10"/>
  <c r="Y1056" i="10" s="1"/>
  <c r="H1055" i="10"/>
  <c r="W1055" i="10" s="1"/>
  <c r="J1054" i="10"/>
  <c r="Y1054" i="10" s="1"/>
  <c r="H1053" i="10"/>
  <c r="W1053" i="10" s="1"/>
  <c r="J1052" i="10"/>
  <c r="Y1052" i="10" s="1"/>
  <c r="H1051" i="10"/>
  <c r="W1051" i="10" s="1"/>
  <c r="J1050" i="10"/>
  <c r="Y1050" i="10" s="1"/>
  <c r="H1049" i="10"/>
  <c r="W1049" i="10" s="1"/>
  <c r="J1048" i="10"/>
  <c r="Y1048" i="10" s="1"/>
  <c r="H1047" i="10"/>
  <c r="W1047" i="10" s="1"/>
  <c r="J1046" i="10"/>
  <c r="Y1046" i="10" s="1"/>
  <c r="H1045" i="10"/>
  <c r="W1045" i="10" s="1"/>
  <c r="J1044" i="10"/>
  <c r="Y1044" i="10" s="1"/>
  <c r="H1043" i="10"/>
  <c r="W1043" i="10" s="1"/>
  <c r="J1042" i="10"/>
  <c r="Y1042" i="10" s="1"/>
  <c r="H1041" i="10"/>
  <c r="W1041" i="10" s="1"/>
  <c r="J1040" i="10"/>
  <c r="Y1040" i="10" s="1"/>
  <c r="H1039" i="10"/>
  <c r="W1039" i="10" s="1"/>
  <c r="J1038" i="10"/>
  <c r="Y1038" i="10" s="1"/>
  <c r="H1037" i="10"/>
  <c r="W1037" i="10" s="1"/>
  <c r="J1036" i="10"/>
  <c r="Y1036" i="10" s="1"/>
  <c r="H1035" i="10"/>
  <c r="W1035" i="10" s="1"/>
  <c r="J1034" i="10"/>
  <c r="Y1034" i="10" s="1"/>
  <c r="H1033" i="10"/>
  <c r="W1033" i="10" s="1"/>
  <c r="J1032" i="10"/>
  <c r="Y1032" i="10" s="1"/>
  <c r="H1031" i="10"/>
  <c r="W1031" i="10" s="1"/>
  <c r="J1030" i="10"/>
  <c r="Y1030" i="10" s="1"/>
  <c r="H1029" i="10"/>
  <c r="W1029" i="10" s="1"/>
  <c r="J1028" i="10"/>
  <c r="Y1028" i="10" s="1"/>
  <c r="H1027" i="10"/>
  <c r="W1027" i="10" s="1"/>
  <c r="J1026" i="10"/>
  <c r="Y1026" i="10" s="1"/>
  <c r="H1025" i="10"/>
  <c r="W1025" i="10" s="1"/>
  <c r="J1024" i="10"/>
  <c r="Y1024" i="10" s="1"/>
  <c r="H1023" i="10"/>
  <c r="W1023" i="10" s="1"/>
  <c r="J1022" i="10"/>
  <c r="Y1022" i="10" s="1"/>
  <c r="H1021" i="10"/>
  <c r="W1021" i="10" s="1"/>
  <c r="J1020" i="10"/>
  <c r="Y1020" i="10" s="1"/>
  <c r="H1019" i="10"/>
  <c r="W1019" i="10" s="1"/>
  <c r="J1018" i="10"/>
  <c r="Y1018" i="10" s="1"/>
  <c r="H1017" i="10"/>
  <c r="W1017" i="10" s="1"/>
  <c r="J1016" i="10"/>
  <c r="Y1016" i="10" s="1"/>
  <c r="H1015" i="10"/>
  <c r="W1015" i="10" s="1"/>
  <c r="J1014" i="10"/>
  <c r="Y1014" i="10" s="1"/>
  <c r="H1013" i="10"/>
  <c r="W1013" i="10" s="1"/>
  <c r="J1012" i="10"/>
  <c r="Y1012" i="10" s="1"/>
  <c r="H1011" i="10"/>
  <c r="W1011" i="10" s="1"/>
  <c r="J1010" i="10"/>
  <c r="Y1010" i="10" s="1"/>
  <c r="H1009" i="10"/>
  <c r="W1009" i="10" s="1"/>
  <c r="J1008" i="10"/>
  <c r="Y1008" i="10" s="1"/>
  <c r="H1007" i="10"/>
  <c r="W1007" i="10" s="1"/>
  <c r="J1006" i="10"/>
  <c r="Y1006" i="10" s="1"/>
  <c r="H1005" i="10"/>
  <c r="W1005" i="10" s="1"/>
  <c r="J1004" i="10"/>
  <c r="Y1004" i="10" s="1"/>
  <c r="H1003" i="10"/>
  <c r="W1003" i="10" s="1"/>
  <c r="J1002" i="10"/>
  <c r="Y1002" i="10" s="1"/>
  <c r="H1001" i="10"/>
  <c r="W1001" i="10" s="1"/>
  <c r="J1000" i="10"/>
  <c r="Y1000" i="10" s="1"/>
  <c r="H999" i="10"/>
  <c r="W999" i="10" s="1"/>
  <c r="J998" i="10"/>
  <c r="Y998" i="10" s="1"/>
  <c r="H997" i="10"/>
  <c r="W997" i="10" s="1"/>
  <c r="J996" i="10"/>
  <c r="Y996" i="10" s="1"/>
  <c r="H995" i="10"/>
  <c r="W995" i="10" s="1"/>
  <c r="J994" i="10"/>
  <c r="Y994" i="10" s="1"/>
  <c r="H993" i="10"/>
  <c r="W993" i="10" s="1"/>
  <c r="J992" i="10"/>
  <c r="Y992" i="10" s="1"/>
  <c r="H991" i="10"/>
  <c r="W991" i="10" s="1"/>
  <c r="J990" i="10"/>
  <c r="Y990" i="10" s="1"/>
  <c r="H989" i="10"/>
  <c r="W989" i="10" s="1"/>
  <c r="J988" i="10"/>
  <c r="Y988" i="10" s="1"/>
  <c r="H987" i="10"/>
  <c r="W987" i="10" s="1"/>
  <c r="J986" i="10"/>
  <c r="Y986" i="10" s="1"/>
  <c r="H985" i="10"/>
  <c r="W985" i="10" s="1"/>
  <c r="J984" i="10"/>
  <c r="Y984" i="10" s="1"/>
  <c r="H983" i="10"/>
  <c r="W983" i="10" s="1"/>
  <c r="J982" i="10"/>
  <c r="Y982" i="10" s="1"/>
  <c r="H981" i="10"/>
  <c r="W981" i="10" s="1"/>
  <c r="J980" i="10"/>
  <c r="Y980" i="10" s="1"/>
  <c r="H979" i="10"/>
  <c r="W979" i="10" s="1"/>
  <c r="J978" i="10"/>
  <c r="Y978" i="10" s="1"/>
  <c r="H977" i="10"/>
  <c r="W977" i="10" s="1"/>
  <c r="J976" i="10"/>
  <c r="Y976" i="10" s="1"/>
  <c r="H975" i="10"/>
  <c r="W975" i="10" s="1"/>
  <c r="J974" i="10"/>
  <c r="Y974" i="10" s="1"/>
  <c r="H973" i="10"/>
  <c r="W973" i="10" s="1"/>
  <c r="J972" i="10"/>
  <c r="Y972" i="10" s="1"/>
  <c r="H971" i="10"/>
  <c r="W971" i="10" s="1"/>
  <c r="J970" i="10"/>
  <c r="Y970" i="10" s="1"/>
  <c r="H969" i="10"/>
  <c r="W969" i="10" s="1"/>
  <c r="J968" i="10"/>
  <c r="Y968" i="10" s="1"/>
  <c r="H967" i="10"/>
  <c r="W967" i="10" s="1"/>
  <c r="J966" i="10"/>
  <c r="Y966" i="10" s="1"/>
  <c r="H965" i="10"/>
  <c r="W965" i="10" s="1"/>
  <c r="J964" i="10"/>
  <c r="Y964" i="10" s="1"/>
  <c r="H963" i="10"/>
  <c r="W963" i="10" s="1"/>
  <c r="J962" i="10"/>
  <c r="Y962" i="10" s="1"/>
  <c r="H961" i="10"/>
  <c r="W961" i="10" s="1"/>
  <c r="J960" i="10"/>
  <c r="Y960" i="10" s="1"/>
  <c r="H959" i="10"/>
  <c r="W959" i="10" s="1"/>
  <c r="J958" i="10"/>
  <c r="Y958" i="10" s="1"/>
  <c r="H957" i="10"/>
  <c r="W957" i="10" s="1"/>
  <c r="J956" i="10"/>
  <c r="Y956" i="10" s="1"/>
  <c r="H955" i="10"/>
  <c r="W955" i="10" s="1"/>
  <c r="J954" i="10"/>
  <c r="Y954" i="10" s="1"/>
  <c r="H953" i="10"/>
  <c r="W953" i="10" s="1"/>
  <c r="J952" i="10"/>
  <c r="Y952" i="10" s="1"/>
  <c r="H951" i="10"/>
  <c r="W951" i="10" s="1"/>
  <c r="J950" i="10"/>
  <c r="Y950" i="10" s="1"/>
  <c r="H949" i="10"/>
  <c r="W949" i="10" s="1"/>
  <c r="J948" i="10"/>
  <c r="Y948" i="10" s="1"/>
  <c r="H947" i="10"/>
  <c r="W947" i="10" s="1"/>
  <c r="J946" i="10"/>
  <c r="Y946" i="10" s="1"/>
  <c r="H945" i="10"/>
  <c r="W945" i="10" s="1"/>
  <c r="J944" i="10"/>
  <c r="Y944" i="10" s="1"/>
  <c r="H943" i="10"/>
  <c r="W943" i="10" s="1"/>
  <c r="J942" i="10"/>
  <c r="Y942" i="10" s="1"/>
  <c r="H941" i="10"/>
  <c r="W941" i="10" s="1"/>
  <c r="J940" i="10"/>
  <c r="Y940" i="10" s="1"/>
  <c r="H939" i="10"/>
  <c r="W939" i="10" s="1"/>
  <c r="J938" i="10"/>
  <c r="Y938" i="10" s="1"/>
  <c r="H937" i="10"/>
  <c r="W937" i="10" s="1"/>
  <c r="J936" i="10"/>
  <c r="Y936" i="10" s="1"/>
  <c r="H935" i="10"/>
  <c r="W935" i="10" s="1"/>
  <c r="J934" i="10"/>
  <c r="Y934" i="10" s="1"/>
  <c r="H933" i="10"/>
  <c r="W933" i="10" s="1"/>
  <c r="J932" i="10"/>
  <c r="Y932" i="10" s="1"/>
  <c r="H931" i="10"/>
  <c r="W931" i="10" s="1"/>
  <c r="J930" i="10"/>
  <c r="Y930" i="10" s="1"/>
  <c r="H929" i="10"/>
  <c r="W929" i="10" s="1"/>
  <c r="J928" i="10"/>
  <c r="Y928" i="10" s="1"/>
  <c r="H927" i="10"/>
  <c r="W927" i="10" s="1"/>
  <c r="J926" i="10"/>
  <c r="Y926" i="10" s="1"/>
  <c r="H925" i="10"/>
  <c r="W925" i="10" s="1"/>
  <c r="J924" i="10"/>
  <c r="Y924" i="10" s="1"/>
  <c r="H923" i="10"/>
  <c r="W923" i="10" s="1"/>
  <c r="J922" i="10"/>
  <c r="Y922" i="10" s="1"/>
  <c r="H921" i="10"/>
  <c r="W921" i="10" s="1"/>
  <c r="J920" i="10"/>
  <c r="Y920" i="10" s="1"/>
  <c r="H919" i="10"/>
  <c r="W919" i="10" s="1"/>
  <c r="J918" i="10"/>
  <c r="Y918" i="10" s="1"/>
  <c r="H917" i="10"/>
  <c r="W917" i="10" s="1"/>
  <c r="J916" i="10"/>
  <c r="Y916" i="10" s="1"/>
  <c r="H915" i="10"/>
  <c r="W915" i="10" s="1"/>
  <c r="J914" i="10"/>
  <c r="Y914" i="10" s="1"/>
  <c r="H913" i="10"/>
  <c r="W913" i="10" s="1"/>
  <c r="J912" i="10"/>
  <c r="Y912" i="10" s="1"/>
  <c r="H911" i="10"/>
  <c r="W911" i="10" s="1"/>
  <c r="J910" i="10"/>
  <c r="Y910" i="10" s="1"/>
  <c r="H909" i="10"/>
  <c r="W909" i="10" s="1"/>
  <c r="J908" i="10"/>
  <c r="Y908" i="10" s="1"/>
  <c r="H907" i="10"/>
  <c r="W907" i="10" s="1"/>
  <c r="J906" i="10"/>
  <c r="Y906" i="10" s="1"/>
  <c r="H905" i="10"/>
  <c r="W905" i="10" s="1"/>
  <c r="J904" i="10"/>
  <c r="Y904" i="10" s="1"/>
  <c r="H903" i="10"/>
  <c r="W903" i="10" s="1"/>
  <c r="J902" i="10"/>
  <c r="Y902" i="10" s="1"/>
  <c r="H901" i="10"/>
  <c r="W901" i="10" s="1"/>
  <c r="J900" i="10"/>
  <c r="Y900" i="10" s="1"/>
  <c r="H899" i="10"/>
  <c r="W899" i="10" s="1"/>
  <c r="J898" i="10"/>
  <c r="Y898" i="10" s="1"/>
  <c r="H897" i="10"/>
  <c r="W897" i="10" s="1"/>
  <c r="J896" i="10"/>
  <c r="Y896" i="10" s="1"/>
  <c r="H895" i="10"/>
  <c r="W895" i="10" s="1"/>
  <c r="J894" i="10"/>
  <c r="Y894" i="10" s="1"/>
  <c r="H893" i="10"/>
  <c r="W893" i="10" s="1"/>
  <c r="J892" i="10"/>
  <c r="Y892" i="10" s="1"/>
  <c r="H891" i="10"/>
  <c r="W891" i="10" s="1"/>
  <c r="J890" i="10"/>
  <c r="Y890" i="10" s="1"/>
  <c r="H889" i="10"/>
  <c r="W889" i="10" s="1"/>
  <c r="J888" i="10"/>
  <c r="Y888" i="10" s="1"/>
  <c r="H887" i="10"/>
  <c r="W887" i="10" s="1"/>
  <c r="J886" i="10"/>
  <c r="Y886" i="10" s="1"/>
  <c r="H885" i="10"/>
  <c r="W885" i="10" s="1"/>
  <c r="J884" i="10"/>
  <c r="Y884" i="10" s="1"/>
  <c r="H883" i="10"/>
  <c r="W883" i="10" s="1"/>
  <c r="J882" i="10"/>
  <c r="Y882" i="10" s="1"/>
  <c r="H881" i="10"/>
  <c r="W881" i="10" s="1"/>
  <c r="J880" i="10"/>
  <c r="Y880" i="10" s="1"/>
  <c r="H879" i="10"/>
  <c r="W879" i="10" s="1"/>
  <c r="J878" i="10"/>
  <c r="Y878" i="10" s="1"/>
  <c r="H877" i="10"/>
  <c r="W877" i="10" s="1"/>
  <c r="J876" i="10"/>
  <c r="Y876" i="10" s="1"/>
  <c r="H875" i="10"/>
  <c r="W875" i="10" s="1"/>
  <c r="J874" i="10"/>
  <c r="Y874" i="10" s="1"/>
  <c r="H873" i="10"/>
  <c r="W873" i="10" s="1"/>
  <c r="J872" i="10"/>
  <c r="Y872" i="10" s="1"/>
  <c r="H871" i="10"/>
  <c r="W871" i="10" s="1"/>
  <c r="J870" i="10"/>
  <c r="Y870" i="10" s="1"/>
  <c r="H869" i="10"/>
  <c r="W869" i="10" s="1"/>
  <c r="J868" i="10"/>
  <c r="Y868" i="10" s="1"/>
  <c r="H867" i="10"/>
  <c r="W867" i="10" s="1"/>
  <c r="J866" i="10"/>
  <c r="Y866" i="10" s="1"/>
  <c r="H865" i="10"/>
  <c r="W865" i="10" s="1"/>
  <c r="J864" i="10"/>
  <c r="Y864" i="10" s="1"/>
  <c r="H863" i="10"/>
  <c r="W863" i="10" s="1"/>
  <c r="J862" i="10"/>
  <c r="Y862" i="10" s="1"/>
  <c r="H861" i="10"/>
  <c r="W861" i="10" s="1"/>
  <c r="J860" i="10"/>
  <c r="Y860" i="10" s="1"/>
  <c r="H859" i="10"/>
  <c r="W859" i="10" s="1"/>
  <c r="J858" i="10"/>
  <c r="Y858" i="10" s="1"/>
  <c r="H857" i="10"/>
  <c r="W857" i="10" s="1"/>
  <c r="J856" i="10"/>
  <c r="Y856" i="10" s="1"/>
  <c r="H855" i="10"/>
  <c r="W855" i="10" s="1"/>
  <c r="J854" i="10"/>
  <c r="Y854" i="10" s="1"/>
  <c r="H853" i="10"/>
  <c r="W853" i="10" s="1"/>
  <c r="J852" i="10"/>
  <c r="Y852" i="10" s="1"/>
  <c r="H851" i="10"/>
  <c r="W851" i="10" s="1"/>
  <c r="J850" i="10"/>
  <c r="Y850" i="10" s="1"/>
  <c r="H849" i="10"/>
  <c r="W849" i="10" s="1"/>
  <c r="J848" i="10"/>
  <c r="Y848" i="10" s="1"/>
  <c r="H847" i="10"/>
  <c r="W847" i="10" s="1"/>
  <c r="J846" i="10"/>
  <c r="Y846" i="10" s="1"/>
  <c r="H845" i="10"/>
  <c r="W845" i="10" s="1"/>
  <c r="J844" i="10"/>
  <c r="Y844" i="10" s="1"/>
  <c r="H843" i="10"/>
  <c r="W843" i="10" s="1"/>
  <c r="J842" i="10"/>
  <c r="Y842" i="10" s="1"/>
  <c r="H841" i="10"/>
  <c r="W841" i="10" s="1"/>
  <c r="J840" i="10"/>
  <c r="Y840" i="10" s="1"/>
  <c r="H839" i="10"/>
  <c r="W839" i="10" s="1"/>
  <c r="J838" i="10"/>
  <c r="Y838" i="10" s="1"/>
  <c r="H837" i="10"/>
  <c r="W837" i="10" s="1"/>
  <c r="J836" i="10"/>
  <c r="Y836" i="10" s="1"/>
  <c r="H835" i="10"/>
  <c r="W835" i="10" s="1"/>
  <c r="J834" i="10"/>
  <c r="Y834" i="10" s="1"/>
  <c r="H833" i="10"/>
  <c r="W833" i="10" s="1"/>
  <c r="J832" i="10"/>
  <c r="Y832" i="10" s="1"/>
  <c r="H831" i="10"/>
  <c r="W831" i="10" s="1"/>
  <c r="J830" i="10"/>
  <c r="Y830" i="10" s="1"/>
  <c r="H829" i="10"/>
  <c r="W829" i="10" s="1"/>
  <c r="J828" i="10"/>
  <c r="Y828" i="10" s="1"/>
  <c r="H827" i="10"/>
  <c r="W827" i="10" s="1"/>
  <c r="J826" i="10"/>
  <c r="Y826" i="10" s="1"/>
  <c r="H825" i="10"/>
  <c r="W825" i="10" s="1"/>
  <c r="J824" i="10"/>
  <c r="Y824" i="10" s="1"/>
  <c r="H823" i="10"/>
  <c r="W823" i="10" s="1"/>
  <c r="J822" i="10"/>
  <c r="Y822" i="10" s="1"/>
  <c r="H821" i="10"/>
  <c r="W821" i="10" s="1"/>
  <c r="J820" i="10"/>
  <c r="Y820" i="10" s="1"/>
  <c r="H819" i="10"/>
  <c r="W819" i="10" s="1"/>
  <c r="J818" i="10"/>
  <c r="Y818" i="10" s="1"/>
  <c r="H817" i="10"/>
  <c r="W817" i="10" s="1"/>
  <c r="J816" i="10"/>
  <c r="Y816" i="10" s="1"/>
  <c r="H815" i="10"/>
  <c r="W815" i="10" s="1"/>
  <c r="J814" i="10"/>
  <c r="Y814" i="10" s="1"/>
  <c r="H813" i="10"/>
  <c r="W813" i="10" s="1"/>
  <c r="J812" i="10"/>
  <c r="Y812" i="10" s="1"/>
  <c r="H811" i="10"/>
  <c r="W811" i="10" s="1"/>
  <c r="J810" i="10"/>
  <c r="Y810" i="10" s="1"/>
  <c r="H809" i="10"/>
  <c r="W809" i="10" s="1"/>
  <c r="J808" i="10"/>
  <c r="Y808" i="10" s="1"/>
  <c r="H807" i="10"/>
  <c r="W807" i="10" s="1"/>
  <c r="J806" i="10"/>
  <c r="Y806" i="10" s="1"/>
  <c r="H805" i="10"/>
  <c r="W805" i="10" s="1"/>
  <c r="J804" i="10"/>
  <c r="Y804" i="10" s="1"/>
  <c r="H803" i="10"/>
  <c r="W803" i="10" s="1"/>
  <c r="J802" i="10"/>
  <c r="Y802" i="10" s="1"/>
  <c r="I1113" i="10"/>
  <c r="X1113" i="10" s="1"/>
  <c r="I1114" i="10"/>
  <c r="X1114" i="10" s="1"/>
  <c r="G1113" i="10"/>
  <c r="V1113" i="10" s="1"/>
  <c r="K1111" i="10"/>
  <c r="Z1111" i="10" s="1"/>
  <c r="I1110" i="10"/>
  <c r="X1110" i="10" s="1"/>
  <c r="G1109" i="10"/>
  <c r="V1109" i="10" s="1"/>
  <c r="K1107" i="10"/>
  <c r="Z1107" i="10" s="1"/>
  <c r="I1106" i="10"/>
  <c r="X1106" i="10" s="1"/>
  <c r="G1105" i="10"/>
  <c r="V1105" i="10" s="1"/>
  <c r="K1103" i="10"/>
  <c r="Z1103" i="10" s="1"/>
  <c r="I1102" i="10"/>
  <c r="X1102" i="10" s="1"/>
  <c r="G1101" i="10"/>
  <c r="V1101" i="10" s="1"/>
  <c r="K1099" i="10"/>
  <c r="Z1099" i="10" s="1"/>
  <c r="G1099" i="10"/>
  <c r="V1099" i="10" s="1"/>
  <c r="K1097" i="10"/>
  <c r="Z1097" i="10" s="1"/>
  <c r="I1096" i="10"/>
  <c r="X1096" i="10" s="1"/>
  <c r="I1094" i="10"/>
  <c r="X1094" i="10" s="1"/>
  <c r="K1093" i="10"/>
  <c r="Z1093" i="10" s="1"/>
  <c r="I1092" i="10"/>
  <c r="X1092" i="10" s="1"/>
  <c r="G1091" i="10"/>
  <c r="V1091" i="10" s="1"/>
  <c r="K1089" i="10"/>
  <c r="Z1089" i="10" s="1"/>
  <c r="I1088" i="10"/>
  <c r="X1088" i="10" s="1"/>
  <c r="G1087" i="10"/>
  <c r="V1087" i="10" s="1"/>
  <c r="K1085" i="10"/>
  <c r="Z1085" i="10" s="1"/>
  <c r="I1084" i="10"/>
  <c r="X1084" i="10" s="1"/>
  <c r="G1083" i="10"/>
  <c r="V1083" i="10" s="1"/>
  <c r="K1081" i="10"/>
  <c r="Z1081" i="10" s="1"/>
  <c r="I1080" i="10"/>
  <c r="X1080" i="10" s="1"/>
  <c r="G1079" i="10"/>
  <c r="V1079" i="10" s="1"/>
  <c r="K1077" i="10"/>
  <c r="Z1077" i="10" s="1"/>
  <c r="I1076" i="10"/>
  <c r="X1076" i="10" s="1"/>
  <c r="G1075" i="10"/>
  <c r="V1075" i="10" s="1"/>
  <c r="K1073" i="10"/>
  <c r="Z1073" i="10" s="1"/>
  <c r="I1072" i="10"/>
  <c r="X1072" i="10" s="1"/>
  <c r="G1071" i="10"/>
  <c r="V1071" i="10" s="1"/>
  <c r="K1069" i="10"/>
  <c r="Z1069" i="10" s="1"/>
  <c r="I1068" i="10"/>
  <c r="X1068" i="10" s="1"/>
  <c r="G1067" i="10"/>
  <c r="V1067" i="10" s="1"/>
  <c r="K1065" i="10"/>
  <c r="Z1065" i="10" s="1"/>
  <c r="I1064" i="10"/>
  <c r="X1064" i="10" s="1"/>
  <c r="G1063" i="10"/>
  <c r="V1063" i="10" s="1"/>
  <c r="K1061" i="10"/>
  <c r="Z1061" i="10" s="1"/>
  <c r="I1060" i="10"/>
  <c r="X1060" i="10" s="1"/>
  <c r="G1059" i="10"/>
  <c r="V1059" i="10" s="1"/>
  <c r="K1057" i="10"/>
  <c r="Z1057" i="10" s="1"/>
  <c r="I1056" i="10"/>
  <c r="X1056" i="10" s="1"/>
  <c r="G1055" i="10"/>
  <c r="V1055" i="10" s="1"/>
  <c r="K1053" i="10"/>
  <c r="Z1053" i="10" s="1"/>
  <c r="I1052" i="10"/>
  <c r="X1052" i="10" s="1"/>
  <c r="G1051" i="10"/>
  <c r="V1051" i="10" s="1"/>
  <c r="K1049" i="10"/>
  <c r="Z1049" i="10" s="1"/>
  <c r="I1048" i="10"/>
  <c r="X1048" i="10" s="1"/>
  <c r="G1047" i="10"/>
  <c r="V1047" i="10" s="1"/>
  <c r="K1045" i="10"/>
  <c r="Z1045" i="10" s="1"/>
  <c r="I1044" i="10"/>
  <c r="X1044" i="10" s="1"/>
  <c r="K1043" i="10"/>
  <c r="Z1043" i="10" s="1"/>
  <c r="I1042" i="10"/>
  <c r="X1042" i="10" s="1"/>
  <c r="G1041" i="10"/>
  <c r="V1041" i="10" s="1"/>
  <c r="K1039" i="10"/>
  <c r="Z1039" i="10" s="1"/>
  <c r="I1038" i="10"/>
  <c r="X1038" i="10" s="1"/>
  <c r="G1037" i="10"/>
  <c r="V1037" i="10" s="1"/>
  <c r="K1035" i="10"/>
  <c r="Z1035" i="10" s="1"/>
  <c r="I1034" i="10"/>
  <c r="X1034" i="10" s="1"/>
  <c r="G1033" i="10"/>
  <c r="V1033" i="10" s="1"/>
  <c r="K1031" i="10"/>
  <c r="Z1031" i="10" s="1"/>
  <c r="I1030" i="10"/>
  <c r="X1030" i="10" s="1"/>
  <c r="G1029" i="10"/>
  <c r="V1029" i="10" s="1"/>
  <c r="K1027" i="10"/>
  <c r="Z1027" i="10" s="1"/>
  <c r="I1026" i="10"/>
  <c r="X1026" i="10" s="1"/>
  <c r="G1025" i="10"/>
  <c r="V1025" i="10" s="1"/>
  <c r="K1023" i="10"/>
  <c r="Z1023" i="10" s="1"/>
  <c r="G1023" i="10"/>
  <c r="V1023" i="10" s="1"/>
  <c r="I1022" i="10"/>
  <c r="X1022" i="10" s="1"/>
  <c r="K1021" i="10"/>
  <c r="Z1021" i="10" s="1"/>
  <c r="G1021" i="10"/>
  <c r="V1021" i="10" s="1"/>
  <c r="I1020" i="10"/>
  <c r="X1020" i="10" s="1"/>
  <c r="K1019" i="10"/>
  <c r="Z1019" i="10" s="1"/>
  <c r="G1019" i="10"/>
  <c r="V1019" i="10" s="1"/>
  <c r="I1018" i="10"/>
  <c r="X1018" i="10" s="1"/>
  <c r="K1017" i="10"/>
  <c r="Z1017" i="10" s="1"/>
  <c r="G1017" i="10"/>
  <c r="V1017" i="10" s="1"/>
  <c r="I1016" i="10"/>
  <c r="X1016" i="10" s="1"/>
  <c r="K1015" i="10"/>
  <c r="Z1015" i="10" s="1"/>
  <c r="G1015" i="10"/>
  <c r="V1015" i="10" s="1"/>
  <c r="I1014" i="10"/>
  <c r="X1014" i="10" s="1"/>
  <c r="K1013" i="10"/>
  <c r="Z1013" i="10" s="1"/>
  <c r="G1013" i="10"/>
  <c r="V1013" i="10" s="1"/>
  <c r="I1012" i="10"/>
  <c r="X1012" i="10" s="1"/>
  <c r="K1011" i="10"/>
  <c r="Z1011" i="10" s="1"/>
  <c r="G1011" i="10"/>
  <c r="V1011" i="10" s="1"/>
  <c r="I1010" i="10"/>
  <c r="X1010" i="10" s="1"/>
  <c r="K1009" i="10"/>
  <c r="Z1009" i="10" s="1"/>
  <c r="G1009" i="10"/>
  <c r="V1009" i="10" s="1"/>
  <c r="I1008" i="10"/>
  <c r="X1008" i="10" s="1"/>
  <c r="K1007" i="10"/>
  <c r="Z1007" i="10" s="1"/>
  <c r="G1007" i="10"/>
  <c r="V1007" i="10" s="1"/>
  <c r="I1006" i="10"/>
  <c r="X1006" i="10" s="1"/>
  <c r="K1005" i="10"/>
  <c r="Z1005" i="10" s="1"/>
  <c r="G1005" i="10"/>
  <c r="V1005" i="10" s="1"/>
  <c r="I1004" i="10"/>
  <c r="X1004" i="10" s="1"/>
  <c r="K1003" i="10"/>
  <c r="Z1003" i="10" s="1"/>
  <c r="G1003" i="10"/>
  <c r="V1003" i="10" s="1"/>
  <c r="I1002" i="10"/>
  <c r="X1002" i="10" s="1"/>
  <c r="K1001" i="10"/>
  <c r="Z1001" i="10" s="1"/>
  <c r="G1001" i="10"/>
  <c r="V1001" i="10" s="1"/>
  <c r="I1000" i="10"/>
  <c r="X1000" i="10" s="1"/>
  <c r="K999" i="10"/>
  <c r="Z999" i="10" s="1"/>
  <c r="G999" i="10"/>
  <c r="V999" i="10" s="1"/>
  <c r="I998" i="10"/>
  <c r="X998" i="10" s="1"/>
  <c r="K997" i="10"/>
  <c r="Z997" i="10" s="1"/>
  <c r="G997" i="10"/>
  <c r="V997" i="10" s="1"/>
  <c r="I996" i="10"/>
  <c r="X996" i="10" s="1"/>
  <c r="K995" i="10"/>
  <c r="Z995" i="10" s="1"/>
  <c r="G995" i="10"/>
  <c r="V995" i="10" s="1"/>
  <c r="I994" i="10"/>
  <c r="X994" i="10" s="1"/>
  <c r="K993" i="10"/>
  <c r="Z993" i="10" s="1"/>
  <c r="G993" i="10"/>
  <c r="V993" i="10" s="1"/>
  <c r="I992" i="10"/>
  <c r="X992" i="10" s="1"/>
  <c r="K991" i="10"/>
  <c r="Z991" i="10" s="1"/>
  <c r="G991" i="10"/>
  <c r="V991" i="10" s="1"/>
  <c r="I990" i="10"/>
  <c r="X990" i="10" s="1"/>
  <c r="K989" i="10"/>
  <c r="Z989" i="10" s="1"/>
  <c r="G989" i="10"/>
  <c r="V989" i="10" s="1"/>
  <c r="I988" i="10"/>
  <c r="X988" i="10" s="1"/>
  <c r="K987" i="10"/>
  <c r="Z987" i="10" s="1"/>
  <c r="G987" i="10"/>
  <c r="V987" i="10" s="1"/>
  <c r="I986" i="10"/>
  <c r="X986" i="10" s="1"/>
  <c r="K985" i="10"/>
  <c r="Z985" i="10" s="1"/>
  <c r="G985" i="10"/>
  <c r="V985" i="10" s="1"/>
  <c r="I984" i="10"/>
  <c r="X984" i="10" s="1"/>
  <c r="K983" i="10"/>
  <c r="Z983" i="10" s="1"/>
  <c r="G983" i="10"/>
  <c r="V983" i="10" s="1"/>
  <c r="I982" i="10"/>
  <c r="X982" i="10" s="1"/>
  <c r="K981" i="10"/>
  <c r="Z981" i="10" s="1"/>
  <c r="G981" i="10"/>
  <c r="V981" i="10" s="1"/>
  <c r="I980" i="10"/>
  <c r="X980" i="10" s="1"/>
  <c r="K979" i="10"/>
  <c r="Z979" i="10" s="1"/>
  <c r="G979" i="10"/>
  <c r="V979" i="10" s="1"/>
  <c r="I978" i="10"/>
  <c r="X978" i="10" s="1"/>
  <c r="K977" i="10"/>
  <c r="Z977" i="10" s="1"/>
  <c r="G977" i="10"/>
  <c r="V977" i="10" s="1"/>
  <c r="I976" i="10"/>
  <c r="X976" i="10" s="1"/>
  <c r="K975" i="10"/>
  <c r="Z975" i="10" s="1"/>
  <c r="G975" i="10"/>
  <c r="V975" i="10" s="1"/>
  <c r="I974" i="10"/>
  <c r="X974" i="10" s="1"/>
  <c r="K973" i="10"/>
  <c r="Z973" i="10" s="1"/>
  <c r="G973" i="10"/>
  <c r="V973" i="10" s="1"/>
  <c r="I972" i="10"/>
  <c r="X972" i="10" s="1"/>
  <c r="K971" i="10"/>
  <c r="Z971" i="10" s="1"/>
  <c r="G971" i="10"/>
  <c r="V971" i="10" s="1"/>
  <c r="I970" i="10"/>
  <c r="X970" i="10" s="1"/>
  <c r="K969" i="10"/>
  <c r="Z969" i="10" s="1"/>
  <c r="G969" i="10"/>
  <c r="V969" i="10" s="1"/>
  <c r="I968" i="10"/>
  <c r="X968" i="10" s="1"/>
  <c r="K967" i="10"/>
  <c r="Z967" i="10" s="1"/>
  <c r="G967" i="10"/>
  <c r="V967" i="10" s="1"/>
  <c r="I966" i="10"/>
  <c r="X966" i="10" s="1"/>
  <c r="K965" i="10"/>
  <c r="Z965" i="10" s="1"/>
  <c r="G965" i="10"/>
  <c r="V965" i="10" s="1"/>
  <c r="I964" i="10"/>
  <c r="X964" i="10" s="1"/>
  <c r="K963" i="10"/>
  <c r="Z963" i="10" s="1"/>
  <c r="G963" i="10"/>
  <c r="V963" i="10" s="1"/>
  <c r="I962" i="10"/>
  <c r="X962" i="10" s="1"/>
  <c r="K961" i="10"/>
  <c r="Z961" i="10" s="1"/>
  <c r="G961" i="10"/>
  <c r="V961" i="10" s="1"/>
  <c r="I960" i="10"/>
  <c r="X960" i="10" s="1"/>
  <c r="K959" i="10"/>
  <c r="Z959" i="10" s="1"/>
  <c r="G959" i="10"/>
  <c r="V959" i="10" s="1"/>
  <c r="I958" i="10"/>
  <c r="X958" i="10" s="1"/>
  <c r="K957" i="10"/>
  <c r="Z957" i="10" s="1"/>
  <c r="G957" i="10"/>
  <c r="V957" i="10" s="1"/>
  <c r="I956" i="10"/>
  <c r="X956" i="10" s="1"/>
  <c r="K955" i="10"/>
  <c r="Z955" i="10" s="1"/>
  <c r="G955" i="10"/>
  <c r="V955" i="10" s="1"/>
  <c r="I954" i="10"/>
  <c r="X954" i="10" s="1"/>
  <c r="K953" i="10"/>
  <c r="Z953" i="10" s="1"/>
  <c r="G953" i="10"/>
  <c r="V953" i="10" s="1"/>
  <c r="I952" i="10"/>
  <c r="X952" i="10" s="1"/>
  <c r="K951" i="10"/>
  <c r="Z951" i="10" s="1"/>
  <c r="G951" i="10"/>
  <c r="V951" i="10" s="1"/>
  <c r="I950" i="10"/>
  <c r="X950" i="10" s="1"/>
  <c r="K949" i="10"/>
  <c r="Z949" i="10" s="1"/>
  <c r="G949" i="10"/>
  <c r="V949" i="10" s="1"/>
  <c r="I948" i="10"/>
  <c r="X948" i="10" s="1"/>
  <c r="K947" i="10"/>
  <c r="Z947" i="10" s="1"/>
  <c r="G947" i="10"/>
  <c r="V947" i="10" s="1"/>
  <c r="I946" i="10"/>
  <c r="X946" i="10" s="1"/>
  <c r="K945" i="10"/>
  <c r="Z945" i="10" s="1"/>
  <c r="G945" i="10"/>
  <c r="V945" i="10" s="1"/>
  <c r="I944" i="10"/>
  <c r="X944" i="10" s="1"/>
  <c r="K943" i="10"/>
  <c r="Z943" i="10" s="1"/>
  <c r="G943" i="10"/>
  <c r="V943" i="10" s="1"/>
  <c r="I942" i="10"/>
  <c r="X942" i="10" s="1"/>
  <c r="K941" i="10"/>
  <c r="Z941" i="10" s="1"/>
  <c r="G941" i="10"/>
  <c r="V941" i="10" s="1"/>
  <c r="I940" i="10"/>
  <c r="X940" i="10" s="1"/>
  <c r="K939" i="10"/>
  <c r="Z939" i="10" s="1"/>
  <c r="G939" i="10"/>
  <c r="V939" i="10" s="1"/>
  <c r="I938" i="10"/>
  <c r="X938" i="10" s="1"/>
  <c r="K937" i="10"/>
  <c r="Z937" i="10" s="1"/>
  <c r="G937" i="10"/>
  <c r="V937" i="10" s="1"/>
  <c r="I936" i="10"/>
  <c r="X936" i="10" s="1"/>
  <c r="K935" i="10"/>
  <c r="Z935" i="10" s="1"/>
  <c r="G935" i="10"/>
  <c r="V935" i="10" s="1"/>
  <c r="I934" i="10"/>
  <c r="X934" i="10" s="1"/>
  <c r="K933" i="10"/>
  <c r="Z933" i="10" s="1"/>
  <c r="G933" i="10"/>
  <c r="V933" i="10" s="1"/>
  <c r="I932" i="10"/>
  <c r="X932" i="10" s="1"/>
  <c r="K931" i="10"/>
  <c r="Z931" i="10" s="1"/>
  <c r="G931" i="10"/>
  <c r="V931" i="10" s="1"/>
  <c r="I930" i="10"/>
  <c r="X930" i="10" s="1"/>
  <c r="K929" i="10"/>
  <c r="Z929" i="10" s="1"/>
  <c r="G929" i="10"/>
  <c r="V929" i="10" s="1"/>
  <c r="I928" i="10"/>
  <c r="X928" i="10" s="1"/>
  <c r="K927" i="10"/>
  <c r="Z927" i="10" s="1"/>
  <c r="G927" i="10"/>
  <c r="V927" i="10" s="1"/>
  <c r="I926" i="10"/>
  <c r="X926" i="10" s="1"/>
  <c r="K925" i="10"/>
  <c r="Z925" i="10" s="1"/>
  <c r="G925" i="10"/>
  <c r="V925" i="10" s="1"/>
  <c r="I924" i="10"/>
  <c r="X924" i="10" s="1"/>
  <c r="K923" i="10"/>
  <c r="Z923" i="10" s="1"/>
  <c r="G923" i="10"/>
  <c r="V923" i="10" s="1"/>
  <c r="I922" i="10"/>
  <c r="X922" i="10" s="1"/>
  <c r="K921" i="10"/>
  <c r="Z921" i="10" s="1"/>
  <c r="G921" i="10"/>
  <c r="V921" i="10" s="1"/>
  <c r="I920" i="10"/>
  <c r="X920" i="10" s="1"/>
  <c r="K919" i="10"/>
  <c r="Z919" i="10" s="1"/>
  <c r="G919" i="10"/>
  <c r="V919" i="10" s="1"/>
  <c r="I918" i="10"/>
  <c r="X918" i="10" s="1"/>
  <c r="K917" i="10"/>
  <c r="Z917" i="10" s="1"/>
  <c r="G917" i="10"/>
  <c r="V917" i="10" s="1"/>
  <c r="I916" i="10"/>
  <c r="X916" i="10" s="1"/>
  <c r="K915" i="10"/>
  <c r="Z915" i="10" s="1"/>
  <c r="G915" i="10"/>
  <c r="V915" i="10" s="1"/>
  <c r="I914" i="10"/>
  <c r="X914" i="10" s="1"/>
  <c r="K913" i="10"/>
  <c r="Z913" i="10" s="1"/>
  <c r="G913" i="10"/>
  <c r="V913" i="10" s="1"/>
  <c r="I912" i="10"/>
  <c r="X912" i="10" s="1"/>
  <c r="K911" i="10"/>
  <c r="Z911" i="10" s="1"/>
  <c r="G911" i="10"/>
  <c r="V911" i="10" s="1"/>
  <c r="I910" i="10"/>
  <c r="X910" i="10" s="1"/>
  <c r="K909" i="10"/>
  <c r="Z909" i="10" s="1"/>
  <c r="G909" i="10"/>
  <c r="V909" i="10" s="1"/>
  <c r="I908" i="10"/>
  <c r="X908" i="10" s="1"/>
  <c r="K907" i="10"/>
  <c r="Z907" i="10" s="1"/>
  <c r="G907" i="10"/>
  <c r="V907" i="10" s="1"/>
  <c r="I906" i="10"/>
  <c r="X906" i="10" s="1"/>
  <c r="K905" i="10"/>
  <c r="Z905" i="10" s="1"/>
  <c r="G905" i="10"/>
  <c r="V905" i="10" s="1"/>
  <c r="I904" i="10"/>
  <c r="X904" i="10" s="1"/>
  <c r="K903" i="10"/>
  <c r="Z903" i="10" s="1"/>
  <c r="G903" i="10"/>
  <c r="V903" i="10" s="1"/>
  <c r="I902" i="10"/>
  <c r="X902" i="10" s="1"/>
  <c r="K901" i="10"/>
  <c r="Z901" i="10" s="1"/>
  <c r="G901" i="10"/>
  <c r="V901" i="10" s="1"/>
  <c r="I900" i="10"/>
  <c r="X900" i="10" s="1"/>
  <c r="K899" i="10"/>
  <c r="Z899" i="10" s="1"/>
  <c r="G899" i="10"/>
  <c r="V899" i="10" s="1"/>
  <c r="I898" i="10"/>
  <c r="X898" i="10" s="1"/>
  <c r="K897" i="10"/>
  <c r="Z897" i="10" s="1"/>
  <c r="G897" i="10"/>
  <c r="V897" i="10" s="1"/>
  <c r="I896" i="10"/>
  <c r="X896" i="10" s="1"/>
  <c r="K895" i="10"/>
  <c r="Z895" i="10" s="1"/>
  <c r="G895" i="10"/>
  <c r="V895" i="10" s="1"/>
  <c r="I894" i="10"/>
  <c r="X894" i="10" s="1"/>
  <c r="K893" i="10"/>
  <c r="Z893" i="10" s="1"/>
  <c r="G893" i="10"/>
  <c r="V893" i="10" s="1"/>
  <c r="I892" i="10"/>
  <c r="X892" i="10" s="1"/>
  <c r="K891" i="10"/>
  <c r="Z891" i="10" s="1"/>
  <c r="G891" i="10"/>
  <c r="V891" i="10" s="1"/>
  <c r="I890" i="10"/>
  <c r="X890" i="10" s="1"/>
  <c r="K889" i="10"/>
  <c r="Z889" i="10" s="1"/>
  <c r="G889" i="10"/>
  <c r="V889" i="10" s="1"/>
  <c r="I888" i="10"/>
  <c r="X888" i="10" s="1"/>
  <c r="K887" i="10"/>
  <c r="Z887" i="10" s="1"/>
  <c r="G887" i="10"/>
  <c r="V887" i="10" s="1"/>
  <c r="I886" i="10"/>
  <c r="X886" i="10" s="1"/>
  <c r="K885" i="10"/>
  <c r="Z885" i="10" s="1"/>
  <c r="G885" i="10"/>
  <c r="V885" i="10" s="1"/>
  <c r="I884" i="10"/>
  <c r="X884" i="10" s="1"/>
  <c r="K883" i="10"/>
  <c r="Z883" i="10" s="1"/>
  <c r="G883" i="10"/>
  <c r="V883" i="10" s="1"/>
  <c r="I882" i="10"/>
  <c r="X882" i="10" s="1"/>
  <c r="K881" i="10"/>
  <c r="Z881" i="10" s="1"/>
  <c r="G881" i="10"/>
  <c r="V881" i="10" s="1"/>
  <c r="I880" i="10"/>
  <c r="X880" i="10" s="1"/>
  <c r="K879" i="10"/>
  <c r="Z879" i="10" s="1"/>
  <c r="G879" i="10"/>
  <c r="V879" i="10" s="1"/>
  <c r="I878" i="10"/>
  <c r="X878" i="10" s="1"/>
  <c r="K877" i="10"/>
  <c r="Z877" i="10" s="1"/>
  <c r="G877" i="10"/>
  <c r="V877" i="10" s="1"/>
  <c r="I876" i="10"/>
  <c r="X876" i="10" s="1"/>
  <c r="K875" i="10"/>
  <c r="Z875" i="10" s="1"/>
  <c r="G875" i="10"/>
  <c r="V875" i="10" s="1"/>
  <c r="I874" i="10"/>
  <c r="X874" i="10" s="1"/>
  <c r="K873" i="10"/>
  <c r="Z873" i="10" s="1"/>
  <c r="G873" i="10"/>
  <c r="V873" i="10" s="1"/>
  <c r="I872" i="10"/>
  <c r="X872" i="10" s="1"/>
  <c r="K871" i="10"/>
  <c r="Z871" i="10" s="1"/>
  <c r="G871" i="10"/>
  <c r="V871" i="10" s="1"/>
  <c r="I870" i="10"/>
  <c r="X870" i="10" s="1"/>
  <c r="K869" i="10"/>
  <c r="Z869" i="10" s="1"/>
  <c r="G869" i="10"/>
  <c r="V869" i="10" s="1"/>
  <c r="I868" i="10"/>
  <c r="X868" i="10" s="1"/>
  <c r="K867" i="10"/>
  <c r="Z867" i="10" s="1"/>
  <c r="G867" i="10"/>
  <c r="V867" i="10" s="1"/>
  <c r="I866" i="10"/>
  <c r="X866" i="10" s="1"/>
  <c r="K865" i="10"/>
  <c r="Z865" i="10" s="1"/>
  <c r="G865" i="10"/>
  <c r="V865" i="10" s="1"/>
  <c r="I864" i="10"/>
  <c r="X864" i="10" s="1"/>
  <c r="K863" i="10"/>
  <c r="Z863" i="10" s="1"/>
  <c r="G863" i="10"/>
  <c r="V863" i="10" s="1"/>
  <c r="I862" i="10"/>
  <c r="X862" i="10" s="1"/>
  <c r="K861" i="10"/>
  <c r="Z861" i="10" s="1"/>
  <c r="G861" i="10"/>
  <c r="V861" i="10" s="1"/>
  <c r="I860" i="10"/>
  <c r="X860" i="10" s="1"/>
  <c r="K859" i="10"/>
  <c r="Z859" i="10" s="1"/>
  <c r="G859" i="10"/>
  <c r="V859" i="10" s="1"/>
  <c r="I858" i="10"/>
  <c r="X858" i="10" s="1"/>
  <c r="K857" i="10"/>
  <c r="Z857" i="10" s="1"/>
  <c r="G857" i="10"/>
  <c r="V857" i="10" s="1"/>
  <c r="I856" i="10"/>
  <c r="X856" i="10" s="1"/>
  <c r="K855" i="10"/>
  <c r="Z855" i="10" s="1"/>
  <c r="G855" i="10"/>
  <c r="V855" i="10" s="1"/>
  <c r="I854" i="10"/>
  <c r="X854" i="10" s="1"/>
  <c r="K853" i="10"/>
  <c r="Z853" i="10" s="1"/>
  <c r="G853" i="10"/>
  <c r="V853" i="10" s="1"/>
  <c r="I852" i="10"/>
  <c r="X852" i="10" s="1"/>
  <c r="K851" i="10"/>
  <c r="Z851" i="10" s="1"/>
  <c r="G851" i="10"/>
  <c r="V851" i="10" s="1"/>
  <c r="I850" i="10"/>
  <c r="X850" i="10" s="1"/>
  <c r="K849" i="10"/>
  <c r="Z849" i="10" s="1"/>
  <c r="G849" i="10"/>
  <c r="V849" i="10" s="1"/>
  <c r="I848" i="10"/>
  <c r="X848" i="10" s="1"/>
  <c r="K847" i="10"/>
  <c r="Z847" i="10" s="1"/>
  <c r="G847" i="10"/>
  <c r="V847" i="10" s="1"/>
  <c r="I846" i="10"/>
  <c r="X846" i="10" s="1"/>
  <c r="K845" i="10"/>
  <c r="Z845" i="10" s="1"/>
  <c r="G845" i="10"/>
  <c r="V845" i="10" s="1"/>
  <c r="I844" i="10"/>
  <c r="X844" i="10" s="1"/>
  <c r="K843" i="10"/>
  <c r="Z843" i="10" s="1"/>
  <c r="G843" i="10"/>
  <c r="V843" i="10" s="1"/>
  <c r="I842" i="10"/>
  <c r="X842" i="10" s="1"/>
  <c r="K841" i="10"/>
  <c r="Z841" i="10" s="1"/>
  <c r="G841" i="10"/>
  <c r="V841" i="10" s="1"/>
  <c r="I840" i="10"/>
  <c r="X840" i="10" s="1"/>
  <c r="K839" i="10"/>
  <c r="Z839" i="10" s="1"/>
  <c r="G839" i="10"/>
  <c r="V839" i="10" s="1"/>
  <c r="I838" i="10"/>
  <c r="X838" i="10" s="1"/>
  <c r="K837" i="10"/>
  <c r="Z837" i="10" s="1"/>
  <c r="G837" i="10"/>
  <c r="V837" i="10" s="1"/>
  <c r="I836" i="10"/>
  <c r="X836" i="10" s="1"/>
  <c r="K835" i="10"/>
  <c r="Z835" i="10" s="1"/>
  <c r="G835" i="10"/>
  <c r="V835" i="10" s="1"/>
  <c r="I834" i="10"/>
  <c r="X834" i="10" s="1"/>
  <c r="K833" i="10"/>
  <c r="Z833" i="10" s="1"/>
  <c r="G833" i="10"/>
  <c r="V833" i="10" s="1"/>
  <c r="I832" i="10"/>
  <c r="X832" i="10" s="1"/>
  <c r="K831" i="10"/>
  <c r="Z831" i="10" s="1"/>
  <c r="G831" i="10"/>
  <c r="V831" i="10" s="1"/>
  <c r="I830" i="10"/>
  <c r="X830" i="10" s="1"/>
  <c r="K829" i="10"/>
  <c r="Z829" i="10" s="1"/>
  <c r="G829" i="10"/>
  <c r="V829" i="10" s="1"/>
  <c r="I828" i="10"/>
  <c r="X828" i="10" s="1"/>
  <c r="K827" i="10"/>
  <c r="Z827" i="10" s="1"/>
  <c r="G827" i="10"/>
  <c r="V827" i="10" s="1"/>
  <c r="I826" i="10"/>
  <c r="X826" i="10" s="1"/>
  <c r="K825" i="10"/>
  <c r="Z825" i="10" s="1"/>
  <c r="G825" i="10"/>
  <c r="V825" i="10" s="1"/>
  <c r="I824" i="10"/>
  <c r="X824" i="10" s="1"/>
  <c r="K823" i="10"/>
  <c r="Z823" i="10" s="1"/>
  <c r="G823" i="10"/>
  <c r="V823" i="10" s="1"/>
  <c r="I822" i="10"/>
  <c r="X822" i="10" s="1"/>
  <c r="K821" i="10"/>
  <c r="Z821" i="10" s="1"/>
  <c r="G821" i="10"/>
  <c r="V821" i="10" s="1"/>
  <c r="I820" i="10"/>
  <c r="X820" i="10" s="1"/>
  <c r="K819" i="10"/>
  <c r="Z819" i="10" s="1"/>
  <c r="G819" i="10"/>
  <c r="V819" i="10" s="1"/>
  <c r="I818" i="10"/>
  <c r="X818" i="10" s="1"/>
  <c r="K817" i="10"/>
  <c r="Z817" i="10" s="1"/>
  <c r="G817" i="10"/>
  <c r="V817" i="10" s="1"/>
  <c r="I816" i="10"/>
  <c r="X816" i="10" s="1"/>
  <c r="K815" i="10"/>
  <c r="Z815" i="10" s="1"/>
  <c r="G815" i="10"/>
  <c r="V815" i="10" s="1"/>
  <c r="I814" i="10"/>
  <c r="X814" i="10" s="1"/>
  <c r="K813" i="10"/>
  <c r="Z813" i="10" s="1"/>
  <c r="G813" i="10"/>
  <c r="V813" i="10" s="1"/>
  <c r="I812" i="10"/>
  <c r="X812" i="10" s="1"/>
  <c r="K811" i="10"/>
  <c r="Z811" i="10" s="1"/>
  <c r="G811" i="10"/>
  <c r="V811" i="10" s="1"/>
  <c r="I810" i="10"/>
  <c r="X810" i="10" s="1"/>
  <c r="K809" i="10"/>
  <c r="Z809" i="10" s="1"/>
  <c r="G809" i="10"/>
  <c r="V809" i="10" s="1"/>
  <c r="I808" i="10"/>
  <c r="X808" i="10" s="1"/>
  <c r="K807" i="10"/>
  <c r="Z807" i="10" s="1"/>
  <c r="G807" i="10"/>
  <c r="V807" i="10" s="1"/>
  <c r="I806" i="10"/>
  <c r="X806" i="10" s="1"/>
  <c r="K805" i="10"/>
  <c r="Z805" i="10" s="1"/>
  <c r="G805" i="10"/>
  <c r="V805" i="10" s="1"/>
  <c r="I804" i="10"/>
  <c r="X804" i="10" s="1"/>
  <c r="K803" i="10"/>
  <c r="Z803" i="10" s="1"/>
  <c r="G803" i="10"/>
  <c r="V803" i="10" s="1"/>
  <c r="I802" i="10"/>
  <c r="X802" i="10" s="1"/>
  <c r="G1114" i="10"/>
  <c r="V1114" i="10" s="1"/>
  <c r="G1112" i="10"/>
  <c r="V1112" i="10" s="1"/>
  <c r="K1113" i="10"/>
  <c r="Z1113" i="10" s="1"/>
  <c r="I1112" i="10"/>
  <c r="X1112" i="10" s="1"/>
  <c r="G1111" i="10"/>
  <c r="V1111" i="10" s="1"/>
  <c r="K1109" i="10"/>
  <c r="Z1109" i="10" s="1"/>
  <c r="I1108" i="10"/>
  <c r="X1108" i="10" s="1"/>
  <c r="G1107" i="10"/>
  <c r="V1107" i="10" s="1"/>
  <c r="K1105" i="10"/>
  <c r="Z1105" i="10" s="1"/>
  <c r="I1104" i="10"/>
  <c r="X1104" i="10" s="1"/>
  <c r="G1103" i="10"/>
  <c r="V1103" i="10" s="1"/>
  <c r="K1101" i="10"/>
  <c r="Z1101" i="10" s="1"/>
  <c r="I1100" i="10"/>
  <c r="X1100" i="10" s="1"/>
  <c r="I1098" i="10"/>
  <c r="X1098" i="10" s="1"/>
  <c r="G1097" i="10"/>
  <c r="V1097" i="10" s="1"/>
  <c r="K1095" i="10"/>
  <c r="Z1095" i="10" s="1"/>
  <c r="G1095" i="10"/>
  <c r="V1095" i="10" s="1"/>
  <c r="G1093" i="10"/>
  <c r="V1093" i="10" s="1"/>
  <c r="K1091" i="10"/>
  <c r="Z1091" i="10" s="1"/>
  <c r="I1090" i="10"/>
  <c r="X1090" i="10" s="1"/>
  <c r="G1089" i="10"/>
  <c r="V1089" i="10" s="1"/>
  <c r="K1087" i="10"/>
  <c r="Z1087" i="10" s="1"/>
  <c r="I1086" i="10"/>
  <c r="X1086" i="10" s="1"/>
  <c r="G1085" i="10"/>
  <c r="V1085" i="10" s="1"/>
  <c r="K1083" i="10"/>
  <c r="Z1083" i="10" s="1"/>
  <c r="I1082" i="10"/>
  <c r="X1082" i="10" s="1"/>
  <c r="G1081" i="10"/>
  <c r="V1081" i="10" s="1"/>
  <c r="K1079" i="10"/>
  <c r="Z1079" i="10" s="1"/>
  <c r="I1078" i="10"/>
  <c r="X1078" i="10" s="1"/>
  <c r="G1077" i="10"/>
  <c r="V1077" i="10" s="1"/>
  <c r="K1075" i="10"/>
  <c r="Z1075" i="10" s="1"/>
  <c r="I1074" i="10"/>
  <c r="X1074" i="10" s="1"/>
  <c r="G1073" i="10"/>
  <c r="V1073" i="10" s="1"/>
  <c r="K1071" i="10"/>
  <c r="Z1071" i="10" s="1"/>
  <c r="I1070" i="10"/>
  <c r="X1070" i="10" s="1"/>
  <c r="G1069" i="10"/>
  <c r="V1069" i="10" s="1"/>
  <c r="K1067" i="10"/>
  <c r="Z1067" i="10" s="1"/>
  <c r="I1066" i="10"/>
  <c r="X1066" i="10" s="1"/>
  <c r="G1065" i="10"/>
  <c r="V1065" i="10" s="1"/>
  <c r="K1063" i="10"/>
  <c r="Z1063" i="10" s="1"/>
  <c r="I1062" i="10"/>
  <c r="X1062" i="10" s="1"/>
  <c r="G1061" i="10"/>
  <c r="V1061" i="10" s="1"/>
  <c r="K1059" i="10"/>
  <c r="Z1059" i="10" s="1"/>
  <c r="I1058" i="10"/>
  <c r="X1058" i="10" s="1"/>
  <c r="G1057" i="10"/>
  <c r="V1057" i="10" s="1"/>
  <c r="K1055" i="10"/>
  <c r="Z1055" i="10" s="1"/>
  <c r="I1054" i="10"/>
  <c r="X1054" i="10" s="1"/>
  <c r="G1053" i="10"/>
  <c r="V1053" i="10" s="1"/>
  <c r="K1051" i="10"/>
  <c r="Z1051" i="10" s="1"/>
  <c r="I1050" i="10"/>
  <c r="X1050" i="10" s="1"/>
  <c r="G1049" i="10"/>
  <c r="V1049" i="10" s="1"/>
  <c r="K1047" i="10"/>
  <c r="Z1047" i="10" s="1"/>
  <c r="I1046" i="10"/>
  <c r="X1046" i="10" s="1"/>
  <c r="G1045" i="10"/>
  <c r="V1045" i="10" s="1"/>
  <c r="G1043" i="10"/>
  <c r="V1043" i="10" s="1"/>
  <c r="K1041" i="10"/>
  <c r="Z1041" i="10" s="1"/>
  <c r="I1040" i="10"/>
  <c r="X1040" i="10" s="1"/>
  <c r="G1039" i="10"/>
  <c r="V1039" i="10" s="1"/>
  <c r="K1037" i="10"/>
  <c r="Z1037" i="10" s="1"/>
  <c r="I1036" i="10"/>
  <c r="X1036" i="10" s="1"/>
  <c r="G1035" i="10"/>
  <c r="V1035" i="10" s="1"/>
  <c r="K1033" i="10"/>
  <c r="Z1033" i="10" s="1"/>
  <c r="I1032" i="10"/>
  <c r="X1032" i="10" s="1"/>
  <c r="G1031" i="10"/>
  <c r="V1031" i="10" s="1"/>
  <c r="K1029" i="10"/>
  <c r="Z1029" i="10" s="1"/>
  <c r="I1028" i="10"/>
  <c r="X1028" i="10" s="1"/>
  <c r="G1027" i="10"/>
  <c r="V1027" i="10" s="1"/>
  <c r="K1025" i="10"/>
  <c r="Z1025" i="10" s="1"/>
  <c r="I1024" i="10"/>
  <c r="X1024" i="10" s="1"/>
  <c r="H1114" i="10"/>
  <c r="W1114" i="10" s="1"/>
  <c r="J1113" i="10"/>
  <c r="Y1113" i="10" s="1"/>
  <c r="H1112" i="10"/>
  <c r="W1112" i="10" s="1"/>
  <c r="J1111" i="10"/>
  <c r="Y1111" i="10" s="1"/>
  <c r="H1110" i="10"/>
  <c r="W1110" i="10" s="1"/>
  <c r="J1109" i="10"/>
  <c r="Y1109" i="10" s="1"/>
  <c r="H1108" i="10"/>
  <c r="W1108" i="10" s="1"/>
  <c r="J1107" i="10"/>
  <c r="Y1107" i="10" s="1"/>
  <c r="H1106" i="10"/>
  <c r="W1106" i="10" s="1"/>
  <c r="J1105" i="10"/>
  <c r="Y1105" i="10" s="1"/>
  <c r="H1104" i="10"/>
  <c r="W1104" i="10" s="1"/>
  <c r="J1103" i="10"/>
  <c r="Y1103" i="10" s="1"/>
  <c r="H1102" i="10"/>
  <c r="W1102" i="10" s="1"/>
  <c r="J1101" i="10"/>
  <c r="Y1101" i="10" s="1"/>
  <c r="H1100" i="10"/>
  <c r="W1100" i="10" s="1"/>
  <c r="J1099" i="10"/>
  <c r="Y1099" i="10" s="1"/>
  <c r="H1098" i="10"/>
  <c r="W1098" i="10" s="1"/>
  <c r="J1097" i="10"/>
  <c r="Y1097" i="10" s="1"/>
  <c r="H1096" i="10"/>
  <c r="W1096" i="10" s="1"/>
  <c r="J1095" i="10"/>
  <c r="Y1095" i="10" s="1"/>
  <c r="H1094" i="10"/>
  <c r="W1094" i="10" s="1"/>
  <c r="J1093" i="10"/>
  <c r="Y1093" i="10" s="1"/>
  <c r="H1092" i="10"/>
  <c r="W1092" i="10" s="1"/>
  <c r="J1091" i="10"/>
  <c r="Y1091" i="10" s="1"/>
  <c r="H1090" i="10"/>
  <c r="W1090" i="10" s="1"/>
  <c r="J1089" i="10"/>
  <c r="Y1089" i="10" s="1"/>
  <c r="H1088" i="10"/>
  <c r="W1088" i="10" s="1"/>
  <c r="J1087" i="10"/>
  <c r="Y1087" i="10" s="1"/>
  <c r="H1086" i="10"/>
  <c r="W1086" i="10" s="1"/>
  <c r="J1085" i="10"/>
  <c r="Y1085" i="10" s="1"/>
  <c r="H1084" i="10"/>
  <c r="W1084" i="10" s="1"/>
  <c r="J1083" i="10"/>
  <c r="Y1083" i="10" s="1"/>
  <c r="H1082" i="10"/>
  <c r="W1082" i="10" s="1"/>
  <c r="J1081" i="10"/>
  <c r="Y1081" i="10" s="1"/>
  <c r="H1080" i="10"/>
  <c r="W1080" i="10" s="1"/>
  <c r="J1079" i="10"/>
  <c r="Y1079" i="10" s="1"/>
  <c r="H1078" i="10"/>
  <c r="W1078" i="10" s="1"/>
  <c r="J1077" i="10"/>
  <c r="Y1077" i="10" s="1"/>
  <c r="H1076" i="10"/>
  <c r="W1076" i="10" s="1"/>
  <c r="J1075" i="10"/>
  <c r="Y1075" i="10" s="1"/>
  <c r="H1074" i="10"/>
  <c r="W1074" i="10" s="1"/>
  <c r="J1073" i="10"/>
  <c r="Y1073" i="10" s="1"/>
  <c r="H1072" i="10"/>
  <c r="W1072" i="10" s="1"/>
  <c r="J1071" i="10"/>
  <c r="Y1071" i="10" s="1"/>
  <c r="H1070" i="10"/>
  <c r="W1070" i="10" s="1"/>
  <c r="J1069" i="10"/>
  <c r="Y1069" i="10" s="1"/>
  <c r="H1068" i="10"/>
  <c r="W1068" i="10" s="1"/>
  <c r="J1067" i="10"/>
  <c r="Y1067" i="10" s="1"/>
  <c r="H1066" i="10"/>
  <c r="W1066" i="10" s="1"/>
  <c r="J1065" i="10"/>
  <c r="Y1065" i="10" s="1"/>
  <c r="H1064" i="10"/>
  <c r="W1064" i="10" s="1"/>
  <c r="J1063" i="10"/>
  <c r="Y1063" i="10" s="1"/>
  <c r="H1062" i="10"/>
  <c r="W1062" i="10" s="1"/>
  <c r="J1061" i="10"/>
  <c r="Y1061" i="10" s="1"/>
  <c r="H1060" i="10"/>
  <c r="W1060" i="10" s="1"/>
  <c r="J1059" i="10"/>
  <c r="Y1059" i="10" s="1"/>
  <c r="H1058" i="10"/>
  <c r="W1058" i="10" s="1"/>
  <c r="J1057" i="10"/>
  <c r="Y1057" i="10" s="1"/>
  <c r="H1056" i="10"/>
  <c r="W1056" i="10" s="1"/>
  <c r="J1055" i="10"/>
  <c r="Y1055" i="10" s="1"/>
  <c r="H1054" i="10"/>
  <c r="W1054" i="10" s="1"/>
  <c r="J1053" i="10"/>
  <c r="Y1053" i="10" s="1"/>
  <c r="H1052" i="10"/>
  <c r="W1052" i="10" s="1"/>
  <c r="J1051" i="10"/>
  <c r="Y1051" i="10" s="1"/>
  <c r="H1050" i="10"/>
  <c r="W1050" i="10" s="1"/>
  <c r="J1049" i="10"/>
  <c r="Y1049" i="10" s="1"/>
  <c r="H1048" i="10"/>
  <c r="W1048" i="10" s="1"/>
  <c r="J1047" i="10"/>
  <c r="Y1047" i="10" s="1"/>
  <c r="H1046" i="10"/>
  <c r="W1046" i="10" s="1"/>
  <c r="J1045" i="10"/>
  <c r="Y1045" i="10" s="1"/>
  <c r="H1044" i="10"/>
  <c r="W1044" i="10" s="1"/>
  <c r="J1043" i="10"/>
  <c r="Y1043" i="10" s="1"/>
  <c r="H1042" i="10"/>
  <c r="W1042" i="10" s="1"/>
  <c r="J1041" i="10"/>
  <c r="Y1041" i="10" s="1"/>
  <c r="H1040" i="10"/>
  <c r="W1040" i="10" s="1"/>
  <c r="J1039" i="10"/>
  <c r="Y1039" i="10" s="1"/>
  <c r="H1038" i="10"/>
  <c r="W1038" i="10" s="1"/>
  <c r="J1037" i="10"/>
  <c r="Y1037" i="10" s="1"/>
  <c r="H1036" i="10"/>
  <c r="W1036" i="10" s="1"/>
  <c r="J1035" i="10"/>
  <c r="Y1035" i="10" s="1"/>
  <c r="H1034" i="10"/>
  <c r="W1034" i="10" s="1"/>
  <c r="J1033" i="10"/>
  <c r="Y1033" i="10" s="1"/>
  <c r="H1032" i="10"/>
  <c r="W1032" i="10" s="1"/>
  <c r="J1031" i="10"/>
  <c r="Y1031" i="10" s="1"/>
  <c r="H1030" i="10"/>
  <c r="W1030" i="10" s="1"/>
  <c r="J1029" i="10"/>
  <c r="Y1029" i="10" s="1"/>
  <c r="H1028" i="10"/>
  <c r="W1028" i="10" s="1"/>
  <c r="J1027" i="10"/>
  <c r="Y1027" i="10" s="1"/>
  <c r="H1026" i="10"/>
  <c r="W1026" i="10" s="1"/>
  <c r="J1025" i="10"/>
  <c r="Y1025" i="10" s="1"/>
  <c r="H1024" i="10"/>
  <c r="W1024" i="10" s="1"/>
  <c r="J1023" i="10"/>
  <c r="Y1023" i="10" s="1"/>
  <c r="H1022" i="10"/>
  <c r="W1022" i="10" s="1"/>
  <c r="J1021" i="10"/>
  <c r="Y1021" i="10" s="1"/>
  <c r="H1020" i="10"/>
  <c r="W1020" i="10" s="1"/>
  <c r="J1019" i="10"/>
  <c r="Y1019" i="10" s="1"/>
  <c r="H1018" i="10"/>
  <c r="W1018" i="10" s="1"/>
  <c r="J1017" i="10"/>
  <c r="Y1017" i="10" s="1"/>
  <c r="H1016" i="10"/>
  <c r="W1016" i="10" s="1"/>
  <c r="J1015" i="10"/>
  <c r="Y1015" i="10" s="1"/>
  <c r="H1014" i="10"/>
  <c r="W1014" i="10" s="1"/>
  <c r="J1013" i="10"/>
  <c r="Y1013" i="10" s="1"/>
  <c r="H1012" i="10"/>
  <c r="W1012" i="10" s="1"/>
  <c r="J1011" i="10"/>
  <c r="Y1011" i="10" s="1"/>
  <c r="H1010" i="10"/>
  <c r="W1010" i="10" s="1"/>
  <c r="J1009" i="10"/>
  <c r="Y1009" i="10" s="1"/>
  <c r="H1008" i="10"/>
  <c r="W1008" i="10" s="1"/>
  <c r="J1007" i="10"/>
  <c r="Y1007" i="10" s="1"/>
  <c r="H1006" i="10"/>
  <c r="W1006" i="10" s="1"/>
  <c r="J1005" i="10"/>
  <c r="Y1005" i="10" s="1"/>
  <c r="H1004" i="10"/>
  <c r="W1004" i="10" s="1"/>
  <c r="J1003" i="10"/>
  <c r="Y1003" i="10" s="1"/>
  <c r="H1002" i="10"/>
  <c r="W1002" i="10" s="1"/>
  <c r="J1001" i="10"/>
  <c r="Y1001" i="10" s="1"/>
  <c r="H1000" i="10"/>
  <c r="W1000" i="10" s="1"/>
  <c r="J999" i="10"/>
  <c r="Y999" i="10" s="1"/>
  <c r="H998" i="10"/>
  <c r="W998" i="10" s="1"/>
  <c r="J997" i="10"/>
  <c r="Y997" i="10" s="1"/>
  <c r="H996" i="10"/>
  <c r="W996" i="10" s="1"/>
  <c r="J995" i="10"/>
  <c r="Y995" i="10" s="1"/>
  <c r="H994" i="10"/>
  <c r="W994" i="10" s="1"/>
  <c r="J993" i="10"/>
  <c r="Y993" i="10" s="1"/>
  <c r="H992" i="10"/>
  <c r="W992" i="10" s="1"/>
  <c r="J991" i="10"/>
  <c r="Y991" i="10" s="1"/>
  <c r="H990" i="10"/>
  <c r="W990" i="10" s="1"/>
  <c r="J989" i="10"/>
  <c r="Y989" i="10" s="1"/>
  <c r="H988" i="10"/>
  <c r="W988" i="10" s="1"/>
  <c r="J987" i="10"/>
  <c r="Y987" i="10" s="1"/>
  <c r="H986" i="10"/>
  <c r="W986" i="10" s="1"/>
  <c r="J985" i="10"/>
  <c r="Y985" i="10" s="1"/>
  <c r="H984" i="10"/>
  <c r="W984" i="10" s="1"/>
  <c r="J983" i="10"/>
  <c r="Y983" i="10" s="1"/>
  <c r="H982" i="10"/>
  <c r="W982" i="10" s="1"/>
  <c r="J981" i="10"/>
  <c r="Y981" i="10" s="1"/>
  <c r="H980" i="10"/>
  <c r="W980" i="10" s="1"/>
  <c r="J979" i="10"/>
  <c r="Y979" i="10" s="1"/>
  <c r="H978" i="10"/>
  <c r="W978" i="10" s="1"/>
  <c r="J977" i="10"/>
  <c r="Y977" i="10" s="1"/>
  <c r="H976" i="10"/>
  <c r="W976" i="10" s="1"/>
  <c r="J975" i="10"/>
  <c r="Y975" i="10" s="1"/>
  <c r="H974" i="10"/>
  <c r="W974" i="10" s="1"/>
  <c r="J973" i="10"/>
  <c r="Y973" i="10" s="1"/>
  <c r="H972" i="10"/>
  <c r="W972" i="10" s="1"/>
  <c r="J971" i="10"/>
  <c r="Y971" i="10" s="1"/>
  <c r="H970" i="10"/>
  <c r="W970" i="10" s="1"/>
  <c r="J969" i="10"/>
  <c r="Y969" i="10" s="1"/>
  <c r="H968" i="10"/>
  <c r="W968" i="10" s="1"/>
  <c r="J967" i="10"/>
  <c r="Y967" i="10" s="1"/>
  <c r="H966" i="10"/>
  <c r="W966" i="10" s="1"/>
  <c r="J965" i="10"/>
  <c r="Y965" i="10" s="1"/>
  <c r="H964" i="10"/>
  <c r="W964" i="10" s="1"/>
  <c r="J963" i="10"/>
  <c r="Y963" i="10" s="1"/>
  <c r="H962" i="10"/>
  <c r="W962" i="10" s="1"/>
  <c r="J961" i="10"/>
  <c r="Y961" i="10" s="1"/>
  <c r="H960" i="10"/>
  <c r="W960" i="10" s="1"/>
  <c r="J959" i="10"/>
  <c r="Y959" i="10" s="1"/>
  <c r="H958" i="10"/>
  <c r="W958" i="10" s="1"/>
  <c r="J957" i="10"/>
  <c r="Y957" i="10" s="1"/>
  <c r="H956" i="10"/>
  <c r="W956" i="10" s="1"/>
  <c r="J955" i="10"/>
  <c r="Y955" i="10" s="1"/>
  <c r="H954" i="10"/>
  <c r="W954" i="10" s="1"/>
  <c r="J953" i="10"/>
  <c r="Y953" i="10" s="1"/>
  <c r="H952" i="10"/>
  <c r="W952" i="10" s="1"/>
  <c r="J951" i="10"/>
  <c r="Y951" i="10" s="1"/>
  <c r="H950" i="10"/>
  <c r="W950" i="10" s="1"/>
  <c r="J949" i="10"/>
  <c r="Y949" i="10" s="1"/>
  <c r="H948" i="10"/>
  <c r="W948" i="10" s="1"/>
  <c r="J947" i="10"/>
  <c r="Y947" i="10" s="1"/>
  <c r="H946" i="10"/>
  <c r="W946" i="10" s="1"/>
  <c r="J945" i="10"/>
  <c r="Y945" i="10" s="1"/>
  <c r="H944" i="10"/>
  <c r="W944" i="10" s="1"/>
  <c r="J943" i="10"/>
  <c r="Y943" i="10" s="1"/>
  <c r="H942" i="10"/>
  <c r="W942" i="10" s="1"/>
  <c r="J941" i="10"/>
  <c r="Y941" i="10" s="1"/>
  <c r="H940" i="10"/>
  <c r="W940" i="10" s="1"/>
  <c r="J939" i="10"/>
  <c r="Y939" i="10" s="1"/>
  <c r="H938" i="10"/>
  <c r="W938" i="10" s="1"/>
  <c r="J937" i="10"/>
  <c r="Y937" i="10" s="1"/>
  <c r="H936" i="10"/>
  <c r="W936" i="10" s="1"/>
  <c r="J935" i="10"/>
  <c r="Y935" i="10" s="1"/>
  <c r="H934" i="10"/>
  <c r="W934" i="10" s="1"/>
  <c r="J933" i="10"/>
  <c r="Y933" i="10" s="1"/>
  <c r="H932" i="10"/>
  <c r="W932" i="10" s="1"/>
  <c r="J931" i="10"/>
  <c r="Y931" i="10" s="1"/>
  <c r="H930" i="10"/>
  <c r="W930" i="10" s="1"/>
  <c r="J929" i="10"/>
  <c r="Y929" i="10" s="1"/>
  <c r="H928" i="10"/>
  <c r="W928" i="10" s="1"/>
  <c r="J927" i="10"/>
  <c r="Y927" i="10" s="1"/>
  <c r="H926" i="10"/>
  <c r="W926" i="10" s="1"/>
  <c r="J925" i="10"/>
  <c r="Y925" i="10" s="1"/>
  <c r="H924" i="10"/>
  <c r="W924" i="10" s="1"/>
  <c r="J923" i="10"/>
  <c r="Y923" i="10" s="1"/>
  <c r="H922" i="10"/>
  <c r="W922" i="10" s="1"/>
  <c r="J921" i="10"/>
  <c r="Y921" i="10" s="1"/>
  <c r="H920" i="10"/>
  <c r="W920" i="10" s="1"/>
  <c r="J919" i="10"/>
  <c r="Y919" i="10" s="1"/>
  <c r="H918" i="10"/>
  <c r="W918" i="10" s="1"/>
  <c r="J917" i="10"/>
  <c r="Y917" i="10" s="1"/>
  <c r="H916" i="10"/>
  <c r="W916" i="10" s="1"/>
  <c r="J915" i="10"/>
  <c r="Y915" i="10" s="1"/>
  <c r="H914" i="10"/>
  <c r="W914" i="10" s="1"/>
  <c r="J913" i="10"/>
  <c r="Y913" i="10" s="1"/>
  <c r="H912" i="10"/>
  <c r="W912" i="10" s="1"/>
  <c r="J911" i="10"/>
  <c r="Y911" i="10" s="1"/>
  <c r="H910" i="10"/>
  <c r="W910" i="10" s="1"/>
  <c r="J909" i="10"/>
  <c r="Y909" i="10" s="1"/>
  <c r="H908" i="10"/>
  <c r="W908" i="10" s="1"/>
  <c r="J907" i="10"/>
  <c r="Y907" i="10" s="1"/>
  <c r="H906" i="10"/>
  <c r="W906" i="10" s="1"/>
  <c r="J905" i="10"/>
  <c r="Y905" i="10" s="1"/>
  <c r="H904" i="10"/>
  <c r="W904" i="10" s="1"/>
  <c r="J903" i="10"/>
  <c r="Y903" i="10" s="1"/>
  <c r="H902" i="10"/>
  <c r="W902" i="10" s="1"/>
  <c r="J901" i="10"/>
  <c r="Y901" i="10" s="1"/>
  <c r="H900" i="10"/>
  <c r="W900" i="10" s="1"/>
  <c r="J899" i="10"/>
  <c r="Y899" i="10" s="1"/>
  <c r="H898" i="10"/>
  <c r="W898" i="10" s="1"/>
  <c r="J897" i="10"/>
  <c r="Y897" i="10" s="1"/>
  <c r="H896" i="10"/>
  <c r="W896" i="10" s="1"/>
  <c r="J895" i="10"/>
  <c r="Y895" i="10" s="1"/>
  <c r="H894" i="10"/>
  <c r="W894" i="10" s="1"/>
  <c r="J893" i="10"/>
  <c r="Y893" i="10" s="1"/>
  <c r="H892" i="10"/>
  <c r="W892" i="10" s="1"/>
  <c r="J891" i="10"/>
  <c r="Y891" i="10" s="1"/>
  <c r="H890" i="10"/>
  <c r="W890" i="10" s="1"/>
  <c r="J889" i="10"/>
  <c r="Y889" i="10" s="1"/>
  <c r="H888" i="10"/>
  <c r="W888" i="10" s="1"/>
  <c r="J887" i="10"/>
  <c r="Y887" i="10" s="1"/>
  <c r="H886" i="10"/>
  <c r="W886" i="10" s="1"/>
  <c r="J885" i="10"/>
  <c r="Y885" i="10" s="1"/>
  <c r="H884" i="10"/>
  <c r="W884" i="10" s="1"/>
  <c r="J883" i="10"/>
  <c r="Y883" i="10" s="1"/>
  <c r="H882" i="10"/>
  <c r="W882" i="10" s="1"/>
  <c r="J881" i="10"/>
  <c r="Y881" i="10" s="1"/>
  <c r="H880" i="10"/>
  <c r="W880" i="10" s="1"/>
  <c r="J879" i="10"/>
  <c r="Y879" i="10" s="1"/>
  <c r="H878" i="10"/>
  <c r="W878" i="10" s="1"/>
  <c r="J877" i="10"/>
  <c r="Y877" i="10" s="1"/>
  <c r="H876" i="10"/>
  <c r="W876" i="10" s="1"/>
  <c r="J875" i="10"/>
  <c r="Y875" i="10" s="1"/>
  <c r="H874" i="10"/>
  <c r="W874" i="10" s="1"/>
  <c r="J873" i="10"/>
  <c r="Y873" i="10" s="1"/>
  <c r="H872" i="10"/>
  <c r="W872" i="10" s="1"/>
  <c r="J871" i="10"/>
  <c r="Y871" i="10" s="1"/>
  <c r="H870" i="10"/>
  <c r="W870" i="10" s="1"/>
  <c r="J869" i="10"/>
  <c r="Y869" i="10" s="1"/>
  <c r="H868" i="10"/>
  <c r="W868" i="10" s="1"/>
  <c r="J867" i="10"/>
  <c r="Y867" i="10" s="1"/>
  <c r="H866" i="10"/>
  <c r="W866" i="10" s="1"/>
  <c r="J865" i="10"/>
  <c r="Y865" i="10" s="1"/>
  <c r="H864" i="10"/>
  <c r="W864" i="10" s="1"/>
  <c r="J863" i="10"/>
  <c r="Y863" i="10" s="1"/>
  <c r="H862" i="10"/>
  <c r="W862" i="10" s="1"/>
  <c r="J861" i="10"/>
  <c r="Y861" i="10" s="1"/>
  <c r="H860" i="10"/>
  <c r="W860" i="10" s="1"/>
  <c r="J859" i="10"/>
  <c r="Y859" i="10" s="1"/>
  <c r="H858" i="10"/>
  <c r="W858" i="10" s="1"/>
  <c r="J857" i="10"/>
  <c r="Y857" i="10" s="1"/>
  <c r="H856" i="10"/>
  <c r="W856" i="10" s="1"/>
  <c r="J855" i="10"/>
  <c r="Y855" i="10" s="1"/>
  <c r="H854" i="10"/>
  <c r="W854" i="10" s="1"/>
  <c r="J853" i="10"/>
  <c r="Y853" i="10" s="1"/>
  <c r="H852" i="10"/>
  <c r="W852" i="10" s="1"/>
  <c r="J851" i="10"/>
  <c r="Y851" i="10" s="1"/>
  <c r="H850" i="10"/>
  <c r="W850" i="10" s="1"/>
  <c r="J849" i="10"/>
  <c r="Y849" i="10" s="1"/>
  <c r="H848" i="10"/>
  <c r="W848" i="10" s="1"/>
  <c r="J847" i="10"/>
  <c r="Y847" i="10" s="1"/>
  <c r="H846" i="10"/>
  <c r="W846" i="10" s="1"/>
  <c r="J845" i="10"/>
  <c r="Y845" i="10" s="1"/>
  <c r="H844" i="10"/>
  <c r="W844" i="10" s="1"/>
  <c r="J843" i="10"/>
  <c r="Y843" i="10" s="1"/>
  <c r="H842" i="10"/>
  <c r="W842" i="10" s="1"/>
  <c r="J841" i="10"/>
  <c r="Y841" i="10" s="1"/>
  <c r="H840" i="10"/>
  <c r="W840" i="10" s="1"/>
  <c r="J839" i="10"/>
  <c r="Y839" i="10" s="1"/>
  <c r="H838" i="10"/>
  <c r="W838" i="10" s="1"/>
  <c r="J837" i="10"/>
  <c r="Y837" i="10" s="1"/>
  <c r="H836" i="10"/>
  <c r="W836" i="10" s="1"/>
  <c r="J835" i="10"/>
  <c r="Y835" i="10" s="1"/>
  <c r="H834" i="10"/>
  <c r="W834" i="10" s="1"/>
  <c r="J833" i="10"/>
  <c r="Y833" i="10" s="1"/>
  <c r="H832" i="10"/>
  <c r="W832" i="10" s="1"/>
  <c r="J831" i="10"/>
  <c r="Y831" i="10" s="1"/>
  <c r="H830" i="10"/>
  <c r="W830" i="10" s="1"/>
  <c r="J829" i="10"/>
  <c r="Y829" i="10" s="1"/>
  <c r="H828" i="10"/>
  <c r="W828" i="10" s="1"/>
  <c r="J827" i="10"/>
  <c r="Y827" i="10" s="1"/>
  <c r="H826" i="10"/>
  <c r="W826" i="10" s="1"/>
  <c r="J825" i="10"/>
  <c r="Y825" i="10" s="1"/>
  <c r="H824" i="10"/>
  <c r="W824" i="10" s="1"/>
  <c r="J823" i="10"/>
  <c r="Y823" i="10" s="1"/>
  <c r="H822" i="10"/>
  <c r="W822" i="10" s="1"/>
  <c r="J821" i="10"/>
  <c r="Y821" i="10" s="1"/>
  <c r="H820" i="10"/>
  <c r="W820" i="10" s="1"/>
  <c r="J819" i="10"/>
  <c r="Y819" i="10" s="1"/>
  <c r="H818" i="10"/>
  <c r="W818" i="10" s="1"/>
  <c r="J817" i="10"/>
  <c r="Y817" i="10" s="1"/>
  <c r="H816" i="10"/>
  <c r="W816" i="10" s="1"/>
  <c r="J815" i="10"/>
  <c r="Y815" i="10" s="1"/>
  <c r="H814" i="10"/>
  <c r="W814" i="10" s="1"/>
  <c r="J813" i="10"/>
  <c r="Y813" i="10" s="1"/>
  <c r="H812" i="10"/>
  <c r="W812" i="10" s="1"/>
  <c r="J811" i="10"/>
  <c r="Y811" i="10" s="1"/>
  <c r="H810" i="10"/>
  <c r="W810" i="10" s="1"/>
  <c r="J809" i="10"/>
  <c r="Y809" i="10" s="1"/>
  <c r="H808" i="10"/>
  <c r="W808" i="10" s="1"/>
  <c r="J807" i="10"/>
  <c r="Y807" i="10" s="1"/>
  <c r="H806" i="10"/>
  <c r="W806" i="10" s="1"/>
  <c r="J805" i="10"/>
  <c r="Y805" i="10" s="1"/>
  <c r="H804" i="10"/>
  <c r="W804" i="10" s="1"/>
  <c r="J803" i="10"/>
  <c r="Y803" i="10" s="1"/>
  <c r="H802" i="10"/>
  <c r="W802" i="10" s="1"/>
  <c r="D678" i="10" l="1"/>
  <c r="D398" i="10"/>
  <c r="D622" i="10"/>
  <c r="D750" i="10"/>
  <c r="D634" i="10"/>
  <c r="D762" i="10"/>
  <c r="D530" i="10"/>
  <c r="D402" i="10"/>
  <c r="D146" i="10"/>
  <c r="D215" i="10"/>
  <c r="D8" i="10"/>
  <c r="D135" i="10"/>
  <c r="D263" i="10"/>
  <c r="D695" i="10"/>
  <c r="D340" i="10"/>
  <c r="D468" i="10"/>
  <c r="D176" i="10"/>
  <c r="D304" i="10"/>
  <c r="D18" i="10"/>
  <c r="D227" i="10"/>
  <c r="D275" i="10"/>
  <c r="D659" i="10"/>
  <c r="D48" i="10"/>
  <c r="D432" i="10"/>
  <c r="D140" i="10"/>
  <c r="D268" i="10"/>
  <c r="D524" i="10"/>
  <c r="D771" i="10"/>
  <c r="D608" i="10"/>
  <c r="D736" i="10"/>
  <c r="D65" i="10"/>
  <c r="D193" i="10"/>
  <c r="D321" i="10"/>
  <c r="D577" i="10"/>
  <c r="D705" i="10"/>
  <c r="D90" i="10"/>
  <c r="D474" i="10"/>
  <c r="D453" i="10"/>
  <c r="D572" i="10"/>
  <c r="D700" i="10"/>
  <c r="D413" i="10"/>
  <c r="D541" i="10"/>
  <c r="D669" i="10"/>
  <c r="D54" i="10"/>
  <c r="D182" i="10"/>
  <c r="D796" i="10"/>
  <c r="D223" i="10"/>
  <c r="D16" i="10"/>
  <c r="D143" i="10"/>
  <c r="D271" i="10"/>
  <c r="D399" i="10"/>
  <c r="D447" i="10"/>
  <c r="D703" i="10"/>
  <c r="D348" i="10"/>
  <c r="D476" i="10"/>
  <c r="D56" i="10"/>
  <c r="D184" i="10"/>
  <c r="D26" i="10"/>
  <c r="D107" i="10"/>
  <c r="D235" i="10"/>
  <c r="D491" i="10"/>
  <c r="D411" i="10"/>
  <c r="D667" i="10"/>
  <c r="D312" i="10"/>
  <c r="D440" i="10"/>
  <c r="D775" i="10"/>
  <c r="D616" i="10"/>
  <c r="D744" i="10"/>
  <c r="D329" i="10"/>
  <c r="D457" i="10"/>
  <c r="D585" i="10"/>
  <c r="D98" i="10"/>
  <c r="D354" i="10"/>
  <c r="D482" i="10"/>
  <c r="D73" i="10"/>
  <c r="D201" i="10"/>
  <c r="D580" i="10"/>
  <c r="D708" i="10"/>
  <c r="D37" i="10"/>
  <c r="D293" i="10"/>
  <c r="D421" i="10"/>
  <c r="D549" i="10"/>
  <c r="D582" i="10"/>
  <c r="D578" i="10"/>
  <c r="D6" i="10"/>
  <c r="D87" i="10"/>
  <c r="D343" i="10"/>
  <c r="D599" i="10"/>
  <c r="D391" i="10"/>
  <c r="D519" i="10"/>
  <c r="D647" i="10"/>
  <c r="D164" i="10"/>
  <c r="D128" i="10"/>
  <c r="D384" i="10"/>
  <c r="D512" i="10"/>
  <c r="D131" i="10"/>
  <c r="D259" i="10"/>
  <c r="D51" i="10"/>
  <c r="D179" i="10"/>
  <c r="D307" i="10"/>
  <c r="D435" i="10"/>
  <c r="D563" i="10"/>
  <c r="D355" i="10"/>
  <c r="D483" i="10"/>
  <c r="D611" i="10"/>
  <c r="D739" i="10"/>
  <c r="D256" i="10"/>
  <c r="D92" i="10"/>
  <c r="D220" i="10"/>
  <c r="D724" i="10"/>
  <c r="D309" i="10"/>
  <c r="D560" i="10"/>
  <c r="D688" i="10"/>
  <c r="D793" i="10"/>
  <c r="D145" i="10"/>
  <c r="D273" i="10"/>
  <c r="D657" i="10"/>
  <c r="D42" i="10"/>
  <c r="D170" i="10"/>
  <c r="D298" i="10"/>
  <c r="D401" i="10"/>
  <c r="D652" i="10"/>
  <c r="D109" i="10"/>
  <c r="D237" i="10"/>
  <c r="D365" i="10"/>
  <c r="D493" i="10"/>
  <c r="D621" i="10"/>
  <c r="D749" i="10"/>
  <c r="D134" i="10"/>
  <c r="D262" i="10"/>
  <c r="D390" i="10"/>
  <c r="D518" i="10"/>
  <c r="D772" i="10"/>
  <c r="D47" i="10"/>
  <c r="D14" i="10"/>
  <c r="D95" i="10"/>
  <c r="D607" i="10"/>
  <c r="D527" i="10"/>
  <c r="D655" i="10"/>
  <c r="D44" i="10"/>
  <c r="D428" i="10"/>
  <c r="D264" i="10"/>
  <c r="D392" i="10"/>
  <c r="D139" i="10"/>
  <c r="D59" i="10"/>
  <c r="D187" i="10"/>
  <c r="D315" i="10"/>
  <c r="D571" i="10"/>
  <c r="D363" i="10"/>
  <c r="D619" i="10"/>
  <c r="D747" i="10"/>
  <c r="D136" i="10"/>
  <c r="D520" i="10"/>
  <c r="D228" i="10"/>
  <c r="D356" i="10"/>
  <c r="D484" i="10"/>
  <c r="D61" i="10"/>
  <c r="D317" i="10"/>
  <c r="D568" i="10"/>
  <c r="D696" i="10"/>
  <c r="D797" i="10"/>
  <c r="D153" i="10"/>
  <c r="D537" i="10"/>
  <c r="D665" i="10"/>
  <c r="D178" i="10"/>
  <c r="D281" i="10"/>
  <c r="D409" i="10"/>
  <c r="D660" i="10"/>
  <c r="D117" i="10"/>
  <c r="D245" i="10"/>
  <c r="D629" i="10"/>
  <c r="D757" i="10"/>
  <c r="D142" i="10"/>
  <c r="D270" i="10"/>
  <c r="D776" i="10"/>
  <c r="D505" i="10"/>
  <c r="D374" i="10"/>
  <c r="D610" i="10"/>
  <c r="D738" i="10"/>
  <c r="D554" i="10"/>
  <c r="D426" i="10"/>
  <c r="D62" i="10"/>
  <c r="D800" i="10"/>
  <c r="D470" i="10"/>
  <c r="D778" i="10"/>
  <c r="D378" i="10"/>
  <c r="D645" i="10"/>
  <c r="D414" i="10"/>
  <c r="D521" i="10"/>
  <c r="D150" i="10"/>
  <c r="D626" i="10"/>
  <c r="D538" i="10"/>
  <c r="D282" i="10"/>
  <c r="D350" i="10"/>
  <c r="D662" i="10"/>
  <c r="D606" i="10"/>
  <c r="D646" i="10"/>
  <c r="D590" i="10"/>
  <c r="D717" i="10"/>
  <c r="D230" i="10"/>
  <c r="D486" i="10"/>
  <c r="D666" i="10"/>
  <c r="D782" i="10"/>
  <c r="D498" i="10"/>
  <c r="D370" i="10"/>
  <c r="D22" i="10"/>
  <c r="D103" i="10"/>
  <c r="D231" i="10"/>
  <c r="D487" i="10"/>
  <c r="D663" i="10"/>
  <c r="D308" i="10"/>
  <c r="D436" i="10"/>
  <c r="D144" i="10"/>
  <c r="D272" i="10"/>
  <c r="D528" i="10"/>
  <c r="D147" i="10"/>
  <c r="D13" i="10"/>
  <c r="D67" i="10"/>
  <c r="D195" i="10"/>
  <c r="D579" i="10"/>
  <c r="D627" i="10"/>
  <c r="D755" i="10"/>
  <c r="D400" i="10"/>
  <c r="D719" i="10"/>
  <c r="D108" i="10"/>
  <c r="D236" i="10"/>
  <c r="D364" i="10"/>
  <c r="D576" i="10"/>
  <c r="D704" i="10"/>
  <c r="D33" i="10"/>
  <c r="D161" i="10"/>
  <c r="D417" i="10"/>
  <c r="D545" i="10"/>
  <c r="D673" i="10"/>
  <c r="D58" i="10"/>
  <c r="D186" i="10"/>
  <c r="D442" i="10"/>
  <c r="D289" i="10"/>
  <c r="D668" i="10"/>
  <c r="D125" i="10"/>
  <c r="D381" i="10"/>
  <c r="D637" i="10"/>
  <c r="D765" i="10"/>
  <c r="D780" i="10"/>
  <c r="D513" i="10"/>
  <c r="D11" i="10"/>
  <c r="D239" i="10"/>
  <c r="D367" i="10"/>
  <c r="D495" i="10"/>
  <c r="D415" i="10"/>
  <c r="D671" i="10"/>
  <c r="D316" i="10"/>
  <c r="D155" i="10"/>
  <c r="D21" i="10"/>
  <c r="D203" i="10"/>
  <c r="D459" i="10"/>
  <c r="D587" i="10"/>
  <c r="D507" i="10"/>
  <c r="D635" i="10"/>
  <c r="D763" i="10"/>
  <c r="D152" i="10"/>
  <c r="D280" i="10"/>
  <c r="D408" i="10"/>
  <c r="D536" i="10"/>
  <c r="D116" i="10"/>
  <c r="D244" i="10"/>
  <c r="D77" i="10"/>
  <c r="D205" i="10"/>
  <c r="D584" i="10"/>
  <c r="D297" i="10"/>
  <c r="D425" i="10"/>
  <c r="D553" i="10"/>
  <c r="D681" i="10"/>
  <c r="D66" i="10"/>
  <c r="D194" i="10"/>
  <c r="D322" i="10"/>
  <c r="D450" i="10"/>
  <c r="D429" i="10"/>
  <c r="D712" i="10"/>
  <c r="D41" i="10"/>
  <c r="D169" i="10"/>
  <c r="D676" i="10"/>
  <c r="D133" i="10"/>
  <c r="D261" i="10"/>
  <c r="D389" i="10"/>
  <c r="D682" i="10"/>
  <c r="D790" i="10"/>
  <c r="D226" i="10"/>
  <c r="D713" i="10"/>
  <c r="D55" i="10"/>
  <c r="D183" i="10"/>
  <c r="D311" i="10"/>
  <c r="D439" i="10"/>
  <c r="D567" i="10"/>
  <c r="D359" i="10"/>
  <c r="D615" i="10"/>
  <c r="D743" i="10"/>
  <c r="D260" i="10"/>
  <c r="D224" i="10"/>
  <c r="D352" i="10"/>
  <c r="D480" i="10"/>
  <c r="D99" i="10"/>
  <c r="D20" i="10"/>
  <c r="D403" i="10"/>
  <c r="D531" i="10"/>
  <c r="D323" i="10"/>
  <c r="D451" i="10"/>
  <c r="D707" i="10"/>
  <c r="D96" i="10"/>
  <c r="D60" i="10"/>
  <c r="D188" i="10"/>
  <c r="D444" i="10"/>
  <c r="D795" i="10"/>
  <c r="D277" i="10"/>
  <c r="D405" i="10"/>
  <c r="D656" i="10"/>
  <c r="D777" i="10"/>
  <c r="D113" i="10"/>
  <c r="D241" i="10"/>
  <c r="D497" i="10"/>
  <c r="D625" i="10"/>
  <c r="D753" i="10"/>
  <c r="D138" i="10"/>
  <c r="D266" i="10"/>
  <c r="D394" i="10"/>
  <c r="D501" i="10"/>
  <c r="D369" i="10"/>
  <c r="D620" i="10"/>
  <c r="D748" i="10"/>
  <c r="D333" i="10"/>
  <c r="D461" i="10"/>
  <c r="D589" i="10"/>
  <c r="D358" i="10"/>
  <c r="D63" i="10"/>
  <c r="D191" i="10"/>
  <c r="D319" i="10"/>
  <c r="D575" i="10"/>
  <c r="D623" i="10"/>
  <c r="D751" i="10"/>
  <c r="D396" i="10"/>
  <c r="D715" i="10"/>
  <c r="D104" i="10"/>
  <c r="D232" i="10"/>
  <c r="D360" i="10"/>
  <c r="D28" i="10"/>
  <c r="D283" i="10"/>
  <c r="D539" i="10"/>
  <c r="D331" i="10"/>
  <c r="D488" i="10"/>
  <c r="D68" i="10"/>
  <c r="D196" i="10"/>
  <c r="D324" i="10"/>
  <c r="D452" i="10"/>
  <c r="D799" i="10"/>
  <c r="D157" i="10"/>
  <c r="D285" i="10"/>
  <c r="D664" i="10"/>
  <c r="D781" i="10"/>
  <c r="D121" i="10"/>
  <c r="D633" i="10"/>
  <c r="D761" i="10"/>
  <c r="D274" i="10"/>
  <c r="D509" i="10"/>
  <c r="D249" i="10"/>
  <c r="D377" i="10"/>
  <c r="D628" i="10"/>
  <c r="D756" i="10"/>
  <c r="D85" i="10"/>
  <c r="D213" i="10"/>
  <c r="D469" i="10"/>
  <c r="D597" i="10"/>
  <c r="D110" i="10"/>
  <c r="D238" i="10"/>
  <c r="D473" i="10"/>
  <c r="D310" i="10"/>
  <c r="D566" i="10"/>
  <c r="D706" i="10"/>
  <c r="D586" i="10"/>
  <c r="D458" i="10"/>
  <c r="D202" i="10"/>
  <c r="D74" i="10"/>
  <c r="D741" i="10"/>
  <c r="D510" i="10"/>
  <c r="D342" i="10"/>
  <c r="D94" i="10"/>
  <c r="D534" i="10"/>
  <c r="D794" i="10"/>
  <c r="D346" i="10"/>
  <c r="D286" i="10"/>
  <c r="D542" i="10"/>
  <c r="D694" i="10"/>
  <c r="D430" i="10"/>
  <c r="D638" i="10"/>
  <c r="D766" i="10"/>
  <c r="D598" i="10"/>
  <c r="D725" i="10"/>
  <c r="D494" i="10"/>
  <c r="D614" i="10"/>
  <c r="D742" i="10"/>
  <c r="D526" i="10"/>
  <c r="D686" i="10"/>
  <c r="D38" i="10"/>
  <c r="D550" i="10"/>
  <c r="D698" i="10"/>
  <c r="D798" i="10"/>
  <c r="D466" i="10"/>
  <c r="D338" i="10"/>
  <c r="D151" i="10"/>
  <c r="D17" i="10"/>
  <c r="D199" i="10"/>
  <c r="D583" i="10"/>
  <c r="D503" i="10"/>
  <c r="D631" i="10"/>
  <c r="D759" i="10"/>
  <c r="D148" i="10"/>
  <c r="D276" i="10"/>
  <c r="D404" i="10"/>
  <c r="D532" i="10"/>
  <c r="D723" i="10"/>
  <c r="D112" i="10"/>
  <c r="D240" i="10"/>
  <c r="D35" i="10"/>
  <c r="D163" i="10"/>
  <c r="D547" i="10"/>
  <c r="D368" i="10"/>
  <c r="D496" i="10"/>
  <c r="D204" i="10"/>
  <c r="D332" i="10"/>
  <c r="D165" i="10"/>
  <c r="D672" i="10"/>
  <c r="D785" i="10"/>
  <c r="D129" i="10"/>
  <c r="D385" i="10"/>
  <c r="D641" i="10"/>
  <c r="D769" i="10"/>
  <c r="D517" i="10"/>
  <c r="D257" i="10"/>
  <c r="D636" i="10"/>
  <c r="D764" i="10"/>
  <c r="D93" i="10"/>
  <c r="D605" i="10"/>
  <c r="D733" i="10"/>
  <c r="D118" i="10"/>
  <c r="D502" i="10"/>
  <c r="D481" i="10"/>
  <c r="D159" i="10"/>
  <c r="D25" i="10"/>
  <c r="D207" i="10"/>
  <c r="D463" i="10"/>
  <c r="D591" i="10"/>
  <c r="D383" i="10"/>
  <c r="D511" i="10"/>
  <c r="D639" i="10"/>
  <c r="D767" i="10"/>
  <c r="D156" i="10"/>
  <c r="D284" i="10"/>
  <c r="D540" i="10"/>
  <c r="D120" i="10"/>
  <c r="D504" i="10"/>
  <c r="D251" i="10"/>
  <c r="D43" i="10"/>
  <c r="D171" i="10"/>
  <c r="D427" i="10"/>
  <c r="D555" i="10"/>
  <c r="D475" i="10"/>
  <c r="D731" i="10"/>
  <c r="D248" i="10"/>
  <c r="D376" i="10"/>
  <c r="D84" i="10"/>
  <c r="D212" i="10"/>
  <c r="D716" i="10"/>
  <c r="D45" i="10"/>
  <c r="D301" i="10"/>
  <c r="D552" i="10"/>
  <c r="D680" i="10"/>
  <c r="D789" i="10"/>
  <c r="D137" i="10"/>
  <c r="D265" i="10"/>
  <c r="D393" i="10"/>
  <c r="D649" i="10"/>
  <c r="D34" i="10"/>
  <c r="D162" i="10"/>
  <c r="D418" i="10"/>
  <c r="D644" i="10"/>
  <c r="D101" i="10"/>
  <c r="D229" i="10"/>
  <c r="D357" i="10"/>
  <c r="D650" i="10"/>
  <c r="D774" i="10"/>
  <c r="D258" i="10"/>
  <c r="D130" i="10"/>
  <c r="D24" i="10"/>
  <c r="D279" i="10"/>
  <c r="D407" i="10"/>
  <c r="D535" i="10"/>
  <c r="D327" i="10"/>
  <c r="D455" i="10"/>
  <c r="D711" i="10"/>
  <c r="D100" i="10"/>
  <c r="D64" i="10"/>
  <c r="D192" i="10"/>
  <c r="D448" i="10"/>
  <c r="D15" i="10"/>
  <c r="D115" i="10"/>
  <c r="D243" i="10"/>
  <c r="D371" i="10"/>
  <c r="D499" i="10"/>
  <c r="D291" i="10"/>
  <c r="D419" i="10"/>
  <c r="D675" i="10"/>
  <c r="D320" i="10"/>
  <c r="D412" i="10"/>
  <c r="D779" i="10"/>
  <c r="D373" i="10"/>
  <c r="D624" i="10"/>
  <c r="D752" i="10"/>
  <c r="D81" i="10"/>
  <c r="D209" i="10"/>
  <c r="D465" i="10"/>
  <c r="D593" i="10"/>
  <c r="D234" i="10"/>
  <c r="D362" i="10"/>
  <c r="D337" i="10"/>
  <c r="D588" i="10"/>
  <c r="D173" i="10"/>
  <c r="D557" i="10"/>
  <c r="D685" i="10"/>
  <c r="D70" i="10"/>
  <c r="D198" i="10"/>
  <c r="D326" i="10"/>
  <c r="D454" i="10"/>
  <c r="D111" i="10"/>
  <c r="D31" i="10"/>
  <c r="D287" i="10"/>
  <c r="D543" i="10"/>
  <c r="D335" i="10"/>
  <c r="D492" i="10"/>
  <c r="D200" i="10"/>
  <c r="D328" i="10"/>
  <c r="D75" i="10"/>
  <c r="D23" i="10"/>
  <c r="D123" i="10"/>
  <c r="D379" i="10"/>
  <c r="D299" i="10"/>
  <c r="D683" i="10"/>
  <c r="D72" i="10"/>
  <c r="D456" i="10"/>
  <c r="D36" i="10"/>
  <c r="D292" i="10"/>
  <c r="D420" i="10"/>
  <c r="D783" i="10"/>
  <c r="D253" i="10"/>
  <c r="D632" i="10"/>
  <c r="D760" i="10"/>
  <c r="D89" i="10"/>
  <c r="D217" i="10"/>
  <c r="D601" i="10"/>
  <c r="D729" i="10"/>
  <c r="D114" i="10"/>
  <c r="D242" i="10"/>
  <c r="D477" i="10"/>
  <c r="D345" i="10"/>
  <c r="D596" i="10"/>
  <c r="D53" i="10"/>
  <c r="D181" i="10"/>
  <c r="D437" i="10"/>
  <c r="D565" i="10"/>
  <c r="D693" i="10"/>
  <c r="D78" i="10"/>
  <c r="D334" i="10"/>
  <c r="D718" i="10"/>
  <c r="D441" i="10"/>
  <c r="D246" i="10"/>
  <c r="D674" i="10"/>
  <c r="D786" i="10"/>
  <c r="D490" i="10"/>
  <c r="D106" i="10"/>
  <c r="D721" i="10"/>
  <c r="D677" i="10"/>
  <c r="D190" i="10"/>
  <c r="D446" i="10"/>
  <c r="D658" i="10"/>
  <c r="D250" i="10"/>
  <c r="D30" i="10"/>
  <c r="D784" i="10"/>
  <c r="D406" i="10"/>
  <c r="D754" i="10"/>
  <c r="D410" i="10"/>
  <c r="D154" i="10"/>
  <c r="D222" i="10"/>
  <c r="D366" i="10"/>
  <c r="D734" i="10"/>
  <c r="D318" i="10"/>
  <c r="D574" i="10"/>
  <c r="D710" i="10"/>
  <c r="D206" i="10"/>
  <c r="D462" i="10"/>
  <c r="D654" i="10"/>
  <c r="D102" i="10"/>
  <c r="D602" i="10"/>
  <c r="D730" i="10"/>
  <c r="D562" i="10"/>
  <c r="D434" i="10"/>
  <c r="D306" i="10"/>
  <c r="D50" i="10"/>
  <c r="D247" i="10"/>
  <c r="D39" i="10"/>
  <c r="D167" i="10"/>
  <c r="D551" i="10"/>
  <c r="D471" i="10"/>
  <c r="D727" i="10"/>
  <c r="D372" i="10"/>
  <c r="D500" i="10"/>
  <c r="D7" i="10"/>
  <c r="D691" i="10"/>
  <c r="D80" i="10"/>
  <c r="D208" i="10"/>
  <c r="D336" i="10"/>
  <c r="D464" i="10"/>
  <c r="D172" i="10"/>
  <c r="D300" i="10"/>
  <c r="D787" i="10"/>
  <c r="D640" i="10"/>
  <c r="D768" i="10"/>
  <c r="D225" i="10"/>
  <c r="D353" i="10"/>
  <c r="D609" i="10"/>
  <c r="D737" i="10"/>
  <c r="D122" i="10"/>
  <c r="D506" i="10"/>
  <c r="D485" i="10"/>
  <c r="D97" i="10"/>
  <c r="D604" i="10"/>
  <c r="D732" i="10"/>
  <c r="D189" i="10"/>
  <c r="D573" i="10"/>
  <c r="D701" i="10"/>
  <c r="D86" i="10"/>
  <c r="D214" i="10"/>
  <c r="D449" i="10"/>
  <c r="D127" i="10"/>
  <c r="D255" i="10"/>
  <c r="D175" i="10"/>
  <c r="D431" i="10"/>
  <c r="D559" i="10"/>
  <c r="D351" i="10"/>
  <c r="D479" i="10"/>
  <c r="D735" i="10"/>
  <c r="D252" i="10"/>
  <c r="D380" i="10"/>
  <c r="D88" i="10"/>
  <c r="D472" i="10"/>
  <c r="D219" i="10"/>
  <c r="D12" i="10"/>
  <c r="D267" i="10"/>
  <c r="D443" i="10"/>
  <c r="D699" i="10"/>
  <c r="D216" i="10"/>
  <c r="D344" i="10"/>
  <c r="D52" i="10"/>
  <c r="D180" i="10"/>
  <c r="D791" i="10"/>
  <c r="D141" i="10"/>
  <c r="D397" i="10"/>
  <c r="D648" i="10"/>
  <c r="D773" i="10"/>
  <c r="D233" i="10"/>
  <c r="D361" i="10"/>
  <c r="D489" i="10"/>
  <c r="D617" i="10"/>
  <c r="D745" i="10"/>
  <c r="D386" i="10"/>
  <c r="D514" i="10"/>
  <c r="D105" i="10"/>
  <c r="D612" i="10"/>
  <c r="D740" i="10"/>
  <c r="D69" i="10"/>
  <c r="D197" i="10"/>
  <c r="D325" i="10"/>
  <c r="D581" i="10"/>
  <c r="D618" i="10"/>
  <c r="D746" i="10"/>
  <c r="D546" i="10"/>
  <c r="D290" i="10"/>
  <c r="D71" i="10"/>
  <c r="D19" i="10"/>
  <c r="D119" i="10"/>
  <c r="D375" i="10"/>
  <c r="D295" i="10"/>
  <c r="D423" i="10"/>
  <c r="D679" i="10"/>
  <c r="D32" i="10"/>
  <c r="D160" i="10"/>
  <c r="D416" i="10"/>
  <c r="D29" i="10"/>
  <c r="D83" i="10"/>
  <c r="D211" i="10"/>
  <c r="D339" i="10"/>
  <c r="D467" i="10"/>
  <c r="D595" i="10"/>
  <c r="D387" i="10"/>
  <c r="D515" i="10"/>
  <c r="D643" i="10"/>
  <c r="D288" i="10"/>
  <c r="D544" i="10"/>
  <c r="D124" i="10"/>
  <c r="D508" i="10"/>
  <c r="D341" i="10"/>
  <c r="D592" i="10"/>
  <c r="D177" i="10"/>
  <c r="D305" i="10"/>
  <c r="D433" i="10"/>
  <c r="D561" i="10"/>
  <c r="D689" i="10"/>
  <c r="D330" i="10"/>
  <c r="D714" i="10"/>
  <c r="D720" i="10"/>
  <c r="D49" i="10"/>
  <c r="D556" i="10"/>
  <c r="D684" i="10"/>
  <c r="D269" i="10"/>
  <c r="D525" i="10"/>
  <c r="D653" i="10"/>
  <c r="D166" i="10"/>
  <c r="D294" i="10"/>
  <c r="D422" i="10"/>
  <c r="D788" i="10"/>
  <c r="D529" i="10"/>
  <c r="D79" i="10"/>
  <c r="D27" i="10"/>
  <c r="D303" i="10"/>
  <c r="D687" i="10"/>
  <c r="D76" i="10"/>
  <c r="D460" i="10"/>
  <c r="D40" i="10"/>
  <c r="D168" i="10"/>
  <c r="D296" i="10"/>
  <c r="D424" i="10"/>
  <c r="D548" i="10"/>
  <c r="D10" i="10"/>
  <c r="D91" i="10"/>
  <c r="D347" i="10"/>
  <c r="D603" i="10"/>
  <c r="D395" i="10"/>
  <c r="D523" i="10"/>
  <c r="D651" i="10"/>
  <c r="D132" i="10"/>
  <c r="D388" i="10"/>
  <c r="D516" i="10"/>
  <c r="D221" i="10"/>
  <c r="D349" i="10"/>
  <c r="D600" i="10"/>
  <c r="D728" i="10"/>
  <c r="D185" i="10"/>
  <c r="D569" i="10"/>
  <c r="D697" i="10"/>
  <c r="D82" i="10"/>
  <c r="D210" i="10"/>
  <c r="D722" i="10"/>
  <c r="D445" i="10"/>
  <c r="D57" i="10"/>
  <c r="D313" i="10"/>
  <c r="D564" i="10"/>
  <c r="D692" i="10"/>
  <c r="D149" i="10"/>
  <c r="D533" i="10"/>
  <c r="D661" i="10"/>
  <c r="D46" i="10"/>
  <c r="D174" i="10"/>
  <c r="D302" i="10"/>
  <c r="D792" i="10"/>
  <c r="D438" i="10"/>
  <c r="D642" i="10"/>
  <c r="D770" i="10"/>
  <c r="D522" i="10"/>
  <c r="D613" i="10"/>
  <c r="D126" i="10"/>
  <c r="D382" i="10"/>
  <c r="D594" i="10"/>
  <c r="D570" i="10"/>
  <c r="D314" i="10"/>
  <c r="D709" i="10"/>
  <c r="D478" i="10"/>
  <c r="D278" i="10"/>
  <c r="D690" i="10"/>
  <c r="D218" i="10"/>
  <c r="D158" i="10"/>
  <c r="D630" i="10"/>
  <c r="D758" i="10"/>
  <c r="D558" i="10"/>
  <c r="D702" i="10"/>
  <c r="D726" i="10"/>
  <c r="D670" i="10"/>
  <c r="E302" i="10" l="1"/>
  <c r="E414" i="10"/>
  <c r="E474" i="10"/>
  <c r="E734" i="10"/>
  <c r="E58" i="10"/>
  <c r="E86" i="10"/>
  <c r="E266" i="10"/>
  <c r="E537" i="10"/>
  <c r="E430" i="10"/>
  <c r="E600" i="10"/>
  <c r="E594" i="10"/>
  <c r="E313" i="10"/>
  <c r="E764" i="10"/>
  <c r="E260" i="10"/>
  <c r="E424" i="10"/>
  <c r="E475" i="10"/>
  <c r="E651" i="10"/>
  <c r="E127" i="10"/>
  <c r="E25" i="10"/>
  <c r="E550" i="10"/>
  <c r="E38" i="10"/>
  <c r="E202" i="10"/>
  <c r="E720" i="10"/>
  <c r="E85" i="10"/>
  <c r="E380" i="10"/>
  <c r="E32" i="10"/>
  <c r="E544" i="10"/>
  <c r="E196" i="10"/>
  <c r="E247" i="10"/>
  <c r="E453" i="10"/>
  <c r="E493" i="10"/>
  <c r="E105" i="10"/>
  <c r="E269" i="10"/>
  <c r="E560" i="10"/>
  <c r="E91" i="10"/>
  <c r="E216" i="10"/>
  <c r="E607" i="10"/>
  <c r="E342" i="10"/>
  <c r="E61" i="10"/>
  <c r="E225" i="10"/>
  <c r="E613" i="10"/>
  <c r="E389" i="10"/>
  <c r="E676" i="10"/>
  <c r="E563" i="10"/>
  <c r="E387" i="10"/>
  <c r="E211" i="10"/>
  <c r="E336" i="10"/>
  <c r="E780" i="10"/>
  <c r="E649" i="10"/>
  <c r="E733" i="10"/>
  <c r="E590" i="10"/>
  <c r="E309" i="10"/>
  <c r="E760" i="10"/>
  <c r="E754" i="10"/>
  <c r="E473" i="10"/>
  <c r="E125" i="10"/>
  <c r="E647" i="10"/>
  <c r="E21" i="10"/>
  <c r="E72" i="10"/>
  <c r="E236" i="10"/>
  <c r="E463" i="10"/>
  <c r="E710" i="10"/>
  <c r="E429" i="10"/>
  <c r="E716" i="10"/>
  <c r="E81" i="10"/>
  <c r="E469" i="10"/>
  <c r="E245" i="10"/>
  <c r="E540" i="10"/>
  <c r="E767" i="10"/>
  <c r="E192" i="10"/>
  <c r="E67" i="10"/>
  <c r="E356" i="10"/>
  <c r="E583" i="10"/>
  <c r="E231" i="10"/>
  <c r="E685" i="10"/>
  <c r="E265" i="10"/>
  <c r="E653" i="10"/>
  <c r="E546" i="10"/>
  <c r="E603" i="10"/>
  <c r="E376" i="10"/>
  <c r="E79" i="10"/>
  <c r="E609" i="10"/>
  <c r="E221" i="10"/>
  <c r="E385" i="10"/>
  <c r="E672" i="10"/>
  <c r="E666" i="10"/>
  <c r="E154" i="10"/>
  <c r="E37" i="10"/>
  <c r="E723" i="10"/>
  <c r="E496" i="10"/>
  <c r="E375" i="10"/>
  <c r="E24" i="10"/>
  <c r="E90" i="10"/>
  <c r="E765" i="10"/>
  <c r="E722" i="10"/>
  <c r="E54" i="10"/>
  <c r="E622" i="10"/>
  <c r="E341" i="10"/>
  <c r="E781" i="10"/>
  <c r="E778" i="10"/>
  <c r="E505" i="10"/>
  <c r="E679" i="10"/>
  <c r="E104" i="10"/>
  <c r="E155" i="10"/>
  <c r="E26" i="10"/>
  <c r="E268" i="10"/>
  <c r="E495" i="10"/>
  <c r="E143" i="10"/>
  <c r="E742" i="10"/>
  <c r="E230" i="10"/>
  <c r="E113" i="10"/>
  <c r="E568" i="10"/>
  <c r="E224" i="10"/>
  <c r="E275" i="10"/>
  <c r="E388" i="10"/>
  <c r="E263" i="10"/>
  <c r="E98" i="10"/>
  <c r="E749" i="10"/>
  <c r="E297" i="10"/>
  <c r="E584" i="10"/>
  <c r="E578" i="10"/>
  <c r="E748" i="10"/>
  <c r="E408" i="10"/>
  <c r="E635" i="10"/>
  <c r="E60" i="10"/>
  <c r="E287" i="10"/>
  <c r="E111" i="10"/>
  <c r="E9" i="10"/>
  <c r="E534" i="10"/>
  <c r="E253" i="10"/>
  <c r="E417" i="10"/>
  <c r="E704" i="10"/>
  <c r="E698" i="10"/>
  <c r="E69" i="10"/>
  <c r="E528" i="10"/>
  <c r="E755" i="10"/>
  <c r="E180" i="10"/>
  <c r="E407" i="10"/>
  <c r="E55" i="10"/>
  <c r="E94" i="10"/>
  <c r="E641" i="10"/>
  <c r="E501" i="10"/>
  <c r="E779" i="10"/>
  <c r="E153" i="10"/>
  <c r="E541" i="10"/>
  <c r="E434" i="10"/>
  <c r="E604" i="10"/>
  <c r="E100" i="10"/>
  <c r="E264" i="10"/>
  <c r="E491" i="10"/>
  <c r="E479" i="10"/>
  <c r="E497" i="10"/>
  <c r="E273" i="10"/>
  <c r="E661" i="10"/>
  <c r="E554" i="10"/>
  <c r="E384" i="10"/>
  <c r="E611" i="10"/>
  <c r="E36" i="10"/>
  <c r="E681" i="10"/>
  <c r="E450" i="10"/>
  <c r="E326" i="10"/>
  <c r="E744" i="10"/>
  <c r="E738" i="10"/>
  <c r="E226" i="10"/>
  <c r="E109" i="10"/>
  <c r="E404" i="10"/>
  <c r="E631" i="10"/>
  <c r="E56" i="10"/>
  <c r="E283" i="10"/>
  <c r="E564" i="10"/>
  <c r="E220" i="10"/>
  <c r="E95" i="10"/>
  <c r="E694" i="10"/>
  <c r="E65" i="10"/>
  <c r="E346" i="10"/>
  <c r="E229" i="10"/>
  <c r="E751" i="10"/>
  <c r="E176" i="10"/>
  <c r="E403" i="10"/>
  <c r="E51" i="10"/>
  <c r="E567" i="10"/>
  <c r="E391" i="10"/>
  <c r="E788" i="10"/>
  <c r="E46" i="10"/>
  <c r="E489" i="10"/>
  <c r="E394" i="10"/>
  <c r="E795" i="10"/>
  <c r="E185" i="10"/>
  <c r="E573" i="10"/>
  <c r="E466" i="10"/>
  <c r="E636" i="10"/>
  <c r="E296" i="10"/>
  <c r="E171" i="10"/>
  <c r="E511" i="10"/>
  <c r="E141" i="10"/>
  <c r="E305" i="10"/>
  <c r="E592" i="10"/>
  <c r="E586" i="10"/>
  <c r="E74" i="10"/>
  <c r="E756" i="10"/>
  <c r="E252" i="10"/>
  <c r="E416" i="10"/>
  <c r="E643" i="10"/>
  <c r="E68" i="10"/>
  <c r="E17" i="10"/>
  <c r="E418" i="10"/>
  <c r="E390" i="10"/>
  <c r="E773" i="10"/>
  <c r="E770" i="10"/>
  <c r="E258" i="10"/>
  <c r="E436" i="10"/>
  <c r="E663" i="10"/>
  <c r="E88" i="10"/>
  <c r="E315" i="10"/>
  <c r="E139" i="10"/>
  <c r="E10" i="10"/>
  <c r="E303" i="10"/>
  <c r="E726" i="10"/>
  <c r="E445" i="10"/>
  <c r="E378" i="10"/>
  <c r="E97" i="10"/>
  <c r="E261" i="10"/>
  <c r="E552" i="10"/>
  <c r="E44" i="10"/>
  <c r="E435" i="10"/>
  <c r="E259" i="10"/>
  <c r="E83" i="10"/>
  <c r="E208" i="10"/>
  <c r="E599" i="10"/>
  <c r="E423" i="10"/>
  <c r="E178" i="10"/>
  <c r="E776" i="10"/>
  <c r="E693" i="10"/>
  <c r="E62" i="10"/>
  <c r="E478" i="10"/>
  <c r="E737" i="10"/>
  <c r="E214" i="10"/>
  <c r="E234" i="10"/>
  <c r="E569" i="10"/>
  <c r="E462" i="10"/>
  <c r="E632" i="10"/>
  <c r="E626" i="10"/>
  <c r="E345" i="10"/>
  <c r="E507" i="10"/>
  <c r="E456" i="10"/>
  <c r="E683" i="10"/>
  <c r="E108" i="10"/>
  <c r="E159" i="10"/>
  <c r="E11" i="10"/>
  <c r="E582" i="10"/>
  <c r="E301" i="10"/>
  <c r="E752" i="10"/>
  <c r="E746" i="10"/>
  <c r="E117" i="10"/>
  <c r="E639" i="10"/>
  <c r="E64" i="10"/>
  <c r="E13" i="10"/>
  <c r="E228" i="10"/>
  <c r="E103" i="10"/>
  <c r="E485" i="10"/>
  <c r="E771" i="10"/>
  <c r="E137" i="10"/>
  <c r="E525" i="10"/>
  <c r="E588" i="10"/>
  <c r="E299" i="10"/>
  <c r="E123" i="10"/>
  <c r="E248" i="10"/>
  <c r="E412" i="10"/>
  <c r="E374" i="10"/>
  <c r="E645" i="10"/>
  <c r="E538" i="10"/>
  <c r="E257" i="10"/>
  <c r="E421" i="10"/>
  <c r="E708" i="10"/>
  <c r="E595" i="10"/>
  <c r="E419" i="10"/>
  <c r="E243" i="10"/>
  <c r="E368" i="10"/>
  <c r="E71" i="10"/>
  <c r="E697" i="10"/>
  <c r="E294" i="10"/>
  <c r="E270" i="10"/>
  <c r="E382" i="10"/>
  <c r="E457" i="10"/>
  <c r="E673" i="10"/>
  <c r="E254" i="10"/>
  <c r="E601" i="10"/>
  <c r="E494" i="10"/>
  <c r="E725" i="10"/>
  <c r="E664" i="10"/>
  <c r="E658" i="10"/>
  <c r="E146" i="10"/>
  <c r="E377" i="10"/>
  <c r="E715" i="10"/>
  <c r="E488" i="10"/>
  <c r="E140" i="10"/>
  <c r="E367" i="10"/>
  <c r="E16" i="10"/>
  <c r="E614" i="10"/>
  <c r="E102" i="10"/>
  <c r="E777" i="10"/>
  <c r="E774" i="10"/>
  <c r="E149" i="10"/>
  <c r="E671" i="10"/>
  <c r="E147" i="10"/>
  <c r="E18" i="10"/>
  <c r="E96" i="10"/>
  <c r="E487" i="10"/>
  <c r="E135" i="10"/>
  <c r="E517" i="10"/>
  <c r="E787" i="10"/>
  <c r="E557" i="10"/>
  <c r="E169" i="10"/>
  <c r="E333" i="10"/>
  <c r="E620" i="10"/>
  <c r="E331" i="10"/>
  <c r="E280" i="10"/>
  <c r="E444" i="10"/>
  <c r="E406" i="10"/>
  <c r="E576" i="10"/>
  <c r="E570" i="10"/>
  <c r="E289" i="10"/>
  <c r="E740" i="10"/>
  <c r="E451" i="10"/>
  <c r="E400" i="10"/>
  <c r="E627" i="10"/>
  <c r="E52" i="10"/>
  <c r="E279" i="10"/>
  <c r="E729" i="10"/>
  <c r="E334" i="10"/>
  <c r="E446" i="10"/>
  <c r="E110" i="10"/>
  <c r="E769" i="10"/>
  <c r="E158" i="10"/>
  <c r="E574" i="10"/>
  <c r="E42" i="10"/>
  <c r="E118" i="10"/>
  <c r="E654" i="10"/>
  <c r="E373" i="10"/>
  <c r="E797" i="10"/>
  <c r="E794" i="10"/>
  <c r="E306" i="10"/>
  <c r="E189" i="10"/>
  <c r="E711" i="10"/>
  <c r="E12" i="10"/>
  <c r="E136" i="10"/>
  <c r="E300" i="10"/>
  <c r="E351" i="10"/>
  <c r="E175" i="10"/>
  <c r="E775" i="10"/>
  <c r="E145" i="10"/>
  <c r="E533" i="10"/>
  <c r="E426" i="10"/>
  <c r="E596" i="10"/>
  <c r="E256" i="10"/>
  <c r="E420" i="10"/>
  <c r="E471" i="10"/>
  <c r="E66" i="10"/>
  <c r="E70" i="10"/>
  <c r="E165" i="10"/>
  <c r="E329" i="10"/>
  <c r="E616" i="10"/>
  <c r="E610" i="10"/>
  <c r="E276" i="10"/>
  <c r="E440" i="10"/>
  <c r="E667" i="10"/>
  <c r="E92" i="10"/>
  <c r="E319" i="10"/>
  <c r="E14" i="10"/>
  <c r="E566" i="10"/>
  <c r="E285" i="10"/>
  <c r="E736" i="10"/>
  <c r="E730" i="10"/>
  <c r="E218" i="10"/>
  <c r="E449" i="10"/>
  <c r="E101" i="10"/>
  <c r="E396" i="10"/>
  <c r="E623" i="10"/>
  <c r="E99" i="10"/>
  <c r="E556" i="10"/>
  <c r="E48" i="10"/>
  <c r="E212" i="10"/>
  <c r="E439" i="10"/>
  <c r="E87" i="10"/>
  <c r="E274" i="10"/>
  <c r="E800" i="10"/>
  <c r="E705" i="10"/>
  <c r="E222" i="10"/>
  <c r="E638" i="10"/>
  <c r="E753" i="10"/>
  <c r="E182" i="10"/>
  <c r="E686" i="10"/>
  <c r="E405" i="10"/>
  <c r="E338" i="10"/>
  <c r="E57" i="10"/>
  <c r="E743" i="10"/>
  <c r="E168" i="10"/>
  <c r="E219" i="10"/>
  <c r="E43" i="10"/>
  <c r="E332" i="10"/>
  <c r="E559" i="10"/>
  <c r="E383" i="10"/>
  <c r="E207" i="10"/>
  <c r="E791" i="10"/>
  <c r="E177" i="10"/>
  <c r="E565" i="10"/>
  <c r="E458" i="10"/>
  <c r="E628" i="10"/>
  <c r="E163" i="10"/>
  <c r="E288" i="10"/>
  <c r="E452" i="10"/>
  <c r="E503" i="10"/>
  <c r="E34" i="10"/>
  <c r="E134" i="10"/>
  <c r="E361" i="10"/>
  <c r="E648" i="10"/>
  <c r="E642" i="10"/>
  <c r="E130" i="10"/>
  <c r="E308" i="10"/>
  <c r="E472" i="10"/>
  <c r="E523" i="10"/>
  <c r="E699" i="10"/>
  <c r="E124" i="10"/>
  <c r="E27" i="10"/>
  <c r="E598" i="10"/>
  <c r="E317" i="10"/>
  <c r="E768" i="10"/>
  <c r="E762" i="10"/>
  <c r="E250" i="10"/>
  <c r="E481" i="10"/>
  <c r="E133" i="10"/>
  <c r="E428" i="10"/>
  <c r="E655" i="10"/>
  <c r="E307" i="10"/>
  <c r="E131" i="10"/>
  <c r="E29" i="10"/>
  <c r="E80" i="10"/>
  <c r="E244" i="10"/>
  <c r="E295" i="10"/>
  <c r="E119" i="10"/>
  <c r="E542" i="10"/>
  <c r="E553" i="10"/>
  <c r="E362" i="10"/>
  <c r="E502" i="10"/>
  <c r="E217" i="10"/>
  <c r="E605" i="10"/>
  <c r="E498" i="10"/>
  <c r="E381" i="10"/>
  <c r="E668" i="10"/>
  <c r="E164" i="10"/>
  <c r="E328" i="10"/>
  <c r="E555" i="10"/>
  <c r="E203" i="10"/>
  <c r="E719" i="10"/>
  <c r="E561" i="10"/>
  <c r="E624" i="10"/>
  <c r="E618" i="10"/>
  <c r="E106" i="10"/>
  <c r="E337" i="10"/>
  <c r="E284" i="10"/>
  <c r="E448" i="10"/>
  <c r="E675" i="10"/>
  <c r="E151" i="10"/>
  <c r="E22" i="10"/>
  <c r="E386" i="10"/>
  <c r="E454" i="10"/>
  <c r="E789" i="10"/>
  <c r="E786" i="10"/>
  <c r="E290" i="10"/>
  <c r="E521" i="10"/>
  <c r="E173" i="10"/>
  <c r="E468" i="10"/>
  <c r="E695" i="10"/>
  <c r="E120" i="10"/>
  <c r="E347" i="10"/>
  <c r="E23" i="10"/>
  <c r="E335" i="10"/>
  <c r="E758" i="10"/>
  <c r="E246" i="10"/>
  <c r="E477" i="10"/>
  <c r="E129" i="10"/>
  <c r="E410" i="10"/>
  <c r="E293" i="10"/>
  <c r="E580" i="10"/>
  <c r="E76" i="10"/>
  <c r="E240" i="10"/>
  <c r="E467" i="10"/>
  <c r="E291" i="10"/>
  <c r="E115" i="10"/>
  <c r="E455" i="10"/>
  <c r="E82" i="10"/>
  <c r="E757" i="10"/>
  <c r="E126" i="10"/>
  <c r="E174" i="10"/>
  <c r="E606" i="10"/>
  <c r="E186" i="10"/>
  <c r="E617" i="10"/>
  <c r="E330" i="10"/>
  <c r="E366" i="10"/>
  <c r="E637" i="10"/>
  <c r="E530" i="10"/>
  <c r="E249" i="10"/>
  <c r="E413" i="10"/>
  <c r="E700" i="10"/>
  <c r="E360" i="10"/>
  <c r="E587" i="10"/>
  <c r="E411" i="10"/>
  <c r="E235" i="10"/>
  <c r="E524" i="10"/>
  <c r="E593" i="10"/>
  <c r="E486" i="10"/>
  <c r="E717" i="10"/>
  <c r="E205" i="10"/>
  <c r="E656" i="10"/>
  <c r="E650" i="10"/>
  <c r="E369" i="10"/>
  <c r="E316" i="10"/>
  <c r="E480" i="10"/>
  <c r="E707" i="10"/>
  <c r="E132" i="10"/>
  <c r="E8" i="10"/>
  <c r="E354" i="10"/>
  <c r="E518" i="10"/>
  <c r="E41" i="10"/>
  <c r="E500" i="10"/>
  <c r="E727" i="10"/>
  <c r="E379" i="10"/>
  <c r="E28" i="10"/>
  <c r="E152" i="10"/>
  <c r="E543" i="10"/>
  <c r="E191" i="10"/>
  <c r="E278" i="10"/>
  <c r="E509" i="10"/>
  <c r="E783" i="10"/>
  <c r="E161" i="10"/>
  <c r="E549" i="10"/>
  <c r="E325" i="10"/>
  <c r="E612" i="10"/>
  <c r="E272" i="10"/>
  <c r="E499" i="10"/>
  <c r="E323" i="10"/>
  <c r="E114" i="10"/>
  <c r="E78" i="10"/>
  <c r="E190" i="10"/>
  <c r="E318" i="10"/>
  <c r="E170" i="10"/>
  <c r="E633" i="10"/>
  <c r="E526" i="10"/>
  <c r="E696" i="10"/>
  <c r="E690" i="10"/>
  <c r="E409" i="10"/>
  <c r="E520" i="10"/>
  <c r="E747" i="10"/>
  <c r="E172" i="10"/>
  <c r="E399" i="10"/>
  <c r="E223" i="10"/>
  <c r="E646" i="10"/>
  <c r="E793" i="10"/>
  <c r="E790" i="10"/>
  <c r="E529" i="10"/>
  <c r="E181" i="10"/>
  <c r="E476" i="10"/>
  <c r="E703" i="10"/>
  <c r="E128" i="10"/>
  <c r="E7" i="10"/>
  <c r="E292" i="10"/>
  <c r="E167" i="10"/>
  <c r="E194" i="10"/>
  <c r="E714" i="10"/>
  <c r="E589" i="10"/>
  <c r="E713" i="10"/>
  <c r="E201" i="10"/>
  <c r="E365" i="10"/>
  <c r="E652" i="10"/>
  <c r="E148" i="10"/>
  <c r="E539" i="10"/>
  <c r="E363" i="10"/>
  <c r="E187" i="10"/>
  <c r="E312" i="10"/>
  <c r="E527" i="10"/>
  <c r="E545" i="10"/>
  <c r="E438" i="10"/>
  <c r="E157" i="10"/>
  <c r="E321" i="10"/>
  <c r="E608" i="10"/>
  <c r="E602" i="10"/>
  <c r="E483" i="10"/>
  <c r="E432" i="10"/>
  <c r="E659" i="10"/>
  <c r="E84" i="10"/>
  <c r="E311" i="10"/>
  <c r="E6" i="10"/>
  <c r="E422" i="10"/>
  <c r="E510" i="10"/>
  <c r="E238" i="10"/>
  <c r="E585" i="10"/>
  <c r="E138" i="10"/>
  <c r="E665" i="10"/>
  <c r="E558" i="10"/>
  <c r="E277" i="10"/>
  <c r="E728" i="10"/>
  <c r="E441" i="10"/>
  <c r="E93" i="10"/>
  <c r="E615" i="10"/>
  <c r="E40" i="10"/>
  <c r="E204" i="10"/>
  <c r="E431" i="10"/>
  <c r="E255" i="10"/>
  <c r="E678" i="10"/>
  <c r="E397" i="10"/>
  <c r="E437" i="10"/>
  <c r="E49" i="10"/>
  <c r="E213" i="10"/>
  <c r="E735" i="10"/>
  <c r="E160" i="10"/>
  <c r="E35" i="10"/>
  <c r="E324" i="10"/>
  <c r="E551" i="10"/>
  <c r="E199" i="10"/>
  <c r="E162" i="10"/>
  <c r="E233" i="10"/>
  <c r="E621" i="10"/>
  <c r="E684" i="10"/>
  <c r="E571" i="10"/>
  <c r="E395" i="10"/>
  <c r="E344" i="10"/>
  <c r="E508" i="10"/>
  <c r="E47" i="10"/>
  <c r="E577" i="10"/>
  <c r="E470" i="10"/>
  <c r="E353" i="10"/>
  <c r="E640" i="10"/>
  <c r="E634" i="10"/>
  <c r="E515" i="10"/>
  <c r="E464" i="10"/>
  <c r="E691" i="10"/>
  <c r="E116" i="10"/>
  <c r="E343" i="10"/>
  <c r="E19" i="10"/>
  <c r="E358" i="10"/>
  <c r="E709" i="10"/>
  <c r="E286" i="10"/>
  <c r="E506" i="10"/>
  <c r="E702" i="10"/>
  <c r="E206" i="10"/>
  <c r="E724" i="10"/>
  <c r="E89" i="10"/>
  <c r="E370" i="10"/>
  <c r="E548" i="10"/>
  <c r="E200" i="10"/>
  <c r="E427" i="10"/>
  <c r="E251" i="10"/>
  <c r="E364" i="10"/>
  <c r="E591" i="10"/>
  <c r="E415" i="10"/>
  <c r="E239" i="10"/>
  <c r="E433" i="10"/>
  <c r="E45" i="10"/>
  <c r="E209" i="10"/>
  <c r="E597" i="10"/>
  <c r="E490" i="10"/>
  <c r="E721" i="10"/>
  <c r="E660" i="10"/>
  <c r="E156" i="10"/>
  <c r="E547" i="10"/>
  <c r="E195" i="10"/>
  <c r="E320" i="10"/>
  <c r="E484" i="10"/>
  <c r="E745" i="10"/>
  <c r="E514" i="10"/>
  <c r="E198" i="10"/>
  <c r="E393" i="10"/>
  <c r="E680" i="10"/>
  <c r="E674" i="10"/>
  <c r="E340" i="10"/>
  <c r="E504" i="10"/>
  <c r="E731" i="10"/>
  <c r="E31" i="10"/>
  <c r="E630" i="10"/>
  <c r="E349" i="10"/>
  <c r="E785" i="10"/>
  <c r="E782" i="10"/>
  <c r="E282" i="10"/>
  <c r="E513" i="10"/>
  <c r="E460" i="10"/>
  <c r="E687" i="10"/>
  <c r="E112" i="10"/>
  <c r="E339" i="10"/>
  <c r="E15" i="10"/>
  <c r="E327" i="10"/>
  <c r="E210" i="10"/>
  <c r="E784" i="10"/>
  <c r="E796" i="10"/>
  <c r="E30" i="10"/>
  <c r="E350" i="10"/>
  <c r="E442" i="10"/>
  <c r="E766" i="10"/>
  <c r="E689" i="10"/>
  <c r="E750" i="10"/>
  <c r="E121" i="10"/>
  <c r="E402" i="10"/>
  <c r="E572" i="10"/>
  <c r="E232" i="10"/>
  <c r="E459" i="10"/>
  <c r="E107" i="10"/>
  <c r="E447" i="10"/>
  <c r="E271" i="10"/>
  <c r="E465" i="10"/>
  <c r="E77" i="10"/>
  <c r="E241" i="10"/>
  <c r="E629" i="10"/>
  <c r="E522" i="10"/>
  <c r="E692" i="10"/>
  <c r="E352" i="10"/>
  <c r="E579" i="10"/>
  <c r="E227" i="10"/>
  <c r="E516" i="10"/>
  <c r="E482" i="10"/>
  <c r="E262" i="10"/>
  <c r="E425" i="10"/>
  <c r="E706" i="10"/>
  <c r="E712" i="10"/>
  <c r="E372" i="10"/>
  <c r="E75" i="10"/>
  <c r="E536" i="10"/>
  <c r="E763" i="10"/>
  <c r="E188" i="10"/>
  <c r="E63" i="10"/>
  <c r="E662" i="10"/>
  <c r="E150" i="10"/>
  <c r="E33" i="10"/>
  <c r="E798" i="10"/>
  <c r="E314" i="10"/>
  <c r="E197" i="10"/>
  <c r="E492" i="10"/>
  <c r="E144" i="10"/>
  <c r="E371" i="10"/>
  <c r="E20" i="10"/>
  <c r="E535" i="10"/>
  <c r="E359" i="10"/>
  <c r="E183" i="10"/>
  <c r="E242" i="10"/>
  <c r="E718" i="10"/>
  <c r="E772" i="10"/>
  <c r="E677" i="10"/>
  <c r="E670" i="10"/>
  <c r="E122" i="10"/>
  <c r="E701" i="10"/>
  <c r="E298" i="10"/>
  <c r="E398" i="10"/>
  <c r="E669" i="10"/>
  <c r="E562" i="10"/>
  <c r="E50" i="10"/>
  <c r="E281" i="10"/>
  <c r="E732" i="10"/>
  <c r="E392" i="10"/>
  <c r="E443" i="10"/>
  <c r="E267" i="10"/>
  <c r="E619" i="10"/>
  <c r="E625" i="10"/>
  <c r="E688" i="10"/>
  <c r="E682" i="10"/>
  <c r="E401" i="10"/>
  <c r="E53" i="10"/>
  <c r="E348" i="10"/>
  <c r="E512" i="10"/>
  <c r="E739" i="10"/>
  <c r="E215" i="10"/>
  <c r="E39" i="10"/>
  <c r="E322" i="10"/>
  <c r="E461" i="10"/>
  <c r="E73" i="10"/>
  <c r="E237" i="10"/>
  <c r="E532" i="10"/>
  <c r="E759" i="10"/>
  <c r="E184" i="10"/>
  <c r="E59" i="10"/>
  <c r="E575" i="10"/>
  <c r="E310" i="10"/>
  <c r="E799" i="10"/>
  <c r="E193" i="10"/>
  <c r="E581" i="10"/>
  <c r="E357" i="10"/>
  <c r="E644" i="10"/>
  <c r="E304" i="10"/>
  <c r="E531" i="10"/>
  <c r="E355" i="10"/>
  <c r="E179" i="10"/>
  <c r="E519" i="10"/>
  <c r="E761" i="10"/>
  <c r="E166" i="10"/>
  <c r="E142" i="10"/>
  <c r="E792" i="10"/>
  <c r="D254" i="10"/>
  <c r="D9" i="10"/>
  <c r="S24" i="75" l="1"/>
  <c r="N24" i="75"/>
  <c r="E741" i="10"/>
  <c r="E657" i="10"/>
  <c r="V56" i="75" l="1"/>
  <c r="Q56" i="75"/>
  <c r="Q53" i="75"/>
  <c r="V53" i="75"/>
  <c r="V54" i="75"/>
  <c r="Q54" i="75"/>
  <c r="Q55" i="75"/>
  <c r="V55" i="75"/>
  <c r="O54" i="75"/>
  <c r="T54" i="75"/>
  <c r="O55" i="75"/>
  <c r="T55" i="75"/>
  <c r="O52" i="75"/>
  <c r="T52" i="75"/>
  <c r="T49" i="75"/>
  <c r="O49" i="75"/>
  <c r="P49" i="75"/>
  <c r="U49" i="75"/>
  <c r="P50" i="75"/>
  <c r="U50" i="75"/>
  <c r="P51" i="75"/>
  <c r="U51" i="75"/>
  <c r="P48" i="75"/>
  <c r="U48" i="75"/>
  <c r="V44" i="75"/>
  <c r="Q44" i="75"/>
  <c r="V60" i="75"/>
  <c r="Q60" i="75"/>
  <c r="Q57" i="75"/>
  <c r="V57" i="75"/>
  <c r="V58" i="75"/>
  <c r="Q58" i="75"/>
  <c r="V59" i="75"/>
  <c r="Q59" i="75"/>
  <c r="T58" i="75"/>
  <c r="O58" i="75"/>
  <c r="T59" i="75"/>
  <c r="O59" i="75"/>
  <c r="T56" i="75"/>
  <c r="O56" i="75"/>
  <c r="O53" i="75"/>
  <c r="T53" i="75"/>
  <c r="P53" i="75"/>
  <c r="U53" i="75"/>
  <c r="P54" i="75"/>
  <c r="U54" i="75"/>
  <c r="P55" i="75"/>
  <c r="U55" i="75"/>
  <c r="U52" i="75"/>
  <c r="P52" i="75"/>
  <c r="Q48" i="75"/>
  <c r="V48" i="75"/>
  <c r="Q45" i="75"/>
  <c r="V45" i="75"/>
  <c r="Q46" i="75"/>
  <c r="V46" i="75"/>
  <c r="Q47" i="75"/>
  <c r="V47" i="75"/>
  <c r="O46" i="75"/>
  <c r="T46" i="75"/>
  <c r="O47" i="75"/>
  <c r="T47" i="75"/>
  <c r="T44" i="75"/>
  <c r="O44" i="75"/>
  <c r="T60" i="75"/>
  <c r="O60" i="75"/>
  <c r="O57" i="75"/>
  <c r="T57" i="75"/>
  <c r="P57" i="75"/>
  <c r="U57" i="75"/>
  <c r="P58" i="75"/>
  <c r="U58" i="75"/>
  <c r="P59" i="75"/>
  <c r="U59" i="75"/>
  <c r="P56" i="75"/>
  <c r="U56" i="75"/>
  <c r="V52" i="75"/>
  <c r="Q52" i="75"/>
  <c r="Q49" i="75"/>
  <c r="V49" i="75"/>
  <c r="Q50" i="75"/>
  <c r="V50" i="75"/>
  <c r="V51" i="75"/>
  <c r="Q51" i="75"/>
  <c r="O50" i="75"/>
  <c r="T50" i="75"/>
  <c r="T51" i="75"/>
  <c r="O51" i="75"/>
  <c r="O48" i="75"/>
  <c r="T48" i="75"/>
  <c r="T45" i="75"/>
  <c r="O45" i="75"/>
  <c r="P45" i="75"/>
  <c r="U45" i="75"/>
  <c r="P46" i="75"/>
  <c r="U46" i="75"/>
  <c r="P47" i="75"/>
  <c r="U47" i="75"/>
  <c r="P44" i="75"/>
  <c r="U44" i="75"/>
  <c r="P60" i="75"/>
  <c r="U60" i="75"/>
  <c r="R52" i="75" l="1"/>
  <c r="W52" i="75"/>
  <c r="S51" i="75"/>
  <c r="N51" i="75"/>
  <c r="U62" i="75"/>
  <c r="P62" i="75"/>
  <c r="O62" i="75"/>
  <c r="T62" i="75"/>
  <c r="W51" i="75"/>
  <c r="R51" i="75"/>
  <c r="W48" i="75"/>
  <c r="R48" i="75"/>
  <c r="R45" i="75"/>
  <c r="W45" i="75"/>
  <c r="W46" i="75"/>
  <c r="R46" i="75"/>
  <c r="N47" i="75"/>
  <c r="S47" i="75"/>
  <c r="S44" i="75"/>
  <c r="N44" i="75"/>
  <c r="N60" i="75"/>
  <c r="S60" i="75"/>
  <c r="S57" i="75"/>
  <c r="N57" i="75"/>
  <c r="N58" i="75"/>
  <c r="S58" i="75"/>
  <c r="S37" i="75"/>
  <c r="N37" i="75"/>
  <c r="N48" i="75"/>
  <c r="S48" i="75"/>
  <c r="Q62" i="75"/>
  <c r="V62" i="75"/>
  <c r="W49" i="75"/>
  <c r="R49" i="75"/>
  <c r="S45" i="75"/>
  <c r="N45" i="75"/>
  <c r="W59" i="75"/>
  <c r="R59" i="75"/>
  <c r="R56" i="75"/>
  <c r="W56" i="75"/>
  <c r="R53" i="75"/>
  <c r="W53" i="75"/>
  <c r="R54" i="75"/>
  <c r="W54" i="75"/>
  <c r="S55" i="75"/>
  <c r="N55" i="75"/>
  <c r="N52" i="75"/>
  <c r="S52" i="75"/>
  <c r="S49" i="75"/>
  <c r="N49" i="75"/>
  <c r="N50" i="75"/>
  <c r="S50" i="75"/>
  <c r="W55" i="75"/>
  <c r="R55" i="75"/>
  <c r="W50" i="75"/>
  <c r="R50" i="75"/>
  <c r="S46" i="75"/>
  <c r="N46" i="75"/>
  <c r="W47" i="75"/>
  <c r="R47" i="75"/>
  <c r="R44" i="75"/>
  <c r="W44" i="75"/>
  <c r="W60" i="75"/>
  <c r="R60" i="75"/>
  <c r="W57" i="75"/>
  <c r="R57" i="75"/>
  <c r="R58" i="75"/>
  <c r="W58" i="75"/>
  <c r="S59" i="75"/>
  <c r="N59" i="75"/>
  <c r="N56" i="75"/>
  <c r="S56" i="75"/>
  <c r="S53" i="75"/>
  <c r="N53" i="75"/>
  <c r="S54" i="75"/>
  <c r="N54" i="75"/>
  <c r="W62" i="75" l="1"/>
  <c r="R62" i="75"/>
  <c r="S62" i="75"/>
  <c r="N62" i="75"/>
  <c r="C170" i="10" l="1"/>
  <c r="C162" i="10"/>
  <c r="C154" i="10"/>
  <c r="C146" i="10"/>
  <c r="C169" i="10"/>
  <c r="C161" i="10"/>
  <c r="C153" i="10"/>
  <c r="C145" i="10"/>
  <c r="C168" i="10"/>
  <c r="C160" i="10"/>
  <c r="C152" i="10"/>
  <c r="C144" i="10"/>
  <c r="C163" i="10"/>
  <c r="C155" i="10"/>
  <c r="C147" i="10"/>
  <c r="B170" i="10"/>
  <c r="B162" i="10"/>
  <c r="B154" i="10"/>
  <c r="B146" i="10"/>
  <c r="B169" i="10"/>
  <c r="B161" i="10"/>
  <c r="B153" i="10"/>
  <c r="B145" i="10"/>
  <c r="B168" i="10"/>
  <c r="B160" i="10"/>
  <c r="B152" i="10"/>
  <c r="B144" i="10"/>
  <c r="B163" i="10"/>
  <c r="B155" i="10"/>
  <c r="B147" i="10"/>
  <c r="C166" i="10"/>
  <c r="C158" i="10"/>
  <c r="C150" i="10"/>
  <c r="C142" i="10"/>
  <c r="C165" i="10"/>
  <c r="C157" i="10"/>
  <c r="C149" i="10"/>
  <c r="C141" i="10"/>
  <c r="C164" i="10"/>
  <c r="C156" i="10"/>
  <c r="C148" i="10"/>
  <c r="C167" i="10"/>
  <c r="C159" i="10"/>
  <c r="C151" i="10"/>
  <c r="C143" i="10"/>
  <c r="B166" i="10"/>
  <c r="B158" i="10"/>
  <c r="B150" i="10"/>
  <c r="B142" i="10"/>
  <c r="B165" i="10"/>
  <c r="B157" i="10"/>
  <c r="B149" i="10"/>
  <c r="B141" i="10"/>
  <c r="B164" i="10"/>
  <c r="B156" i="10"/>
  <c r="B148" i="10"/>
  <c r="B167" i="10"/>
  <c r="B159" i="10"/>
  <c r="B151" i="10"/>
  <c r="B143" i="10"/>
  <c r="C113" i="10" l="1"/>
  <c r="C121" i="10"/>
  <c r="C133" i="10"/>
  <c r="C115" i="10"/>
  <c r="C117" i="10"/>
  <c r="C125" i="10"/>
  <c r="C129" i="10"/>
  <c r="C137" i="10"/>
  <c r="C114" i="10"/>
  <c r="C118" i="10"/>
  <c r="C122" i="10"/>
  <c r="C126" i="10"/>
  <c r="C130" i="10"/>
  <c r="C134" i="10"/>
  <c r="C138" i="10"/>
  <c r="C119" i="10"/>
  <c r="C131" i="10"/>
  <c r="C139" i="10"/>
  <c r="C111" i="10"/>
  <c r="C123" i="10"/>
  <c r="C127" i="10"/>
  <c r="C135" i="10"/>
  <c r="C112" i="10"/>
  <c r="C116" i="10"/>
  <c r="C120" i="10"/>
  <c r="C124" i="10"/>
  <c r="C128" i="10"/>
  <c r="C132" i="10"/>
  <c r="C136" i="10"/>
  <c r="C140" i="10"/>
  <c r="B115" i="10" l="1"/>
  <c r="B114" i="10"/>
  <c r="B140" i="10"/>
  <c r="B131" i="10"/>
  <c r="B130" i="10"/>
  <c r="B125" i="10"/>
  <c r="B124" i="10"/>
  <c r="B127" i="10"/>
  <c r="B111" i="10"/>
  <c r="B126" i="10"/>
  <c r="B137" i="10"/>
  <c r="B121" i="10"/>
  <c r="B136" i="10"/>
  <c r="B120" i="10"/>
  <c r="B138" i="10"/>
  <c r="B133" i="10"/>
  <c r="B132" i="10"/>
  <c r="B116" i="10"/>
  <c r="B139" i="10"/>
  <c r="B123" i="10"/>
  <c r="B122" i="10"/>
  <c r="B117" i="10"/>
  <c r="B135" i="10"/>
  <c r="B119" i="10"/>
  <c r="B134" i="10"/>
  <c r="B118" i="10"/>
  <c r="B129" i="10"/>
  <c r="B113" i="10"/>
  <c r="B128" i="10"/>
  <c r="B112" i="10"/>
  <c r="C747" i="10" l="1"/>
  <c r="C755" i="10"/>
  <c r="C763" i="10"/>
  <c r="C767" i="10"/>
  <c r="C743" i="10"/>
  <c r="C751" i="10"/>
  <c r="C759" i="10"/>
  <c r="C744" i="10"/>
  <c r="C748" i="10"/>
  <c r="C752" i="10"/>
  <c r="C756" i="10"/>
  <c r="C760" i="10"/>
  <c r="C764" i="10"/>
  <c r="C768" i="10"/>
  <c r="C749" i="10"/>
  <c r="C757" i="10"/>
  <c r="C765" i="10"/>
  <c r="C741" i="10"/>
  <c r="C745" i="10"/>
  <c r="C753" i="10"/>
  <c r="C761" i="10"/>
  <c r="C769" i="10"/>
  <c r="C742" i="10"/>
  <c r="C746" i="10"/>
  <c r="C750" i="10"/>
  <c r="C754" i="10"/>
  <c r="C758" i="10"/>
  <c r="C762" i="10"/>
  <c r="C766" i="10"/>
  <c r="C770" i="10"/>
  <c r="B746" i="10" l="1"/>
  <c r="B760" i="10"/>
  <c r="B744" i="10"/>
  <c r="B761" i="10"/>
  <c r="B745" i="10"/>
  <c r="B755" i="10"/>
  <c r="B758" i="10"/>
  <c r="B742" i="10"/>
  <c r="B757" i="10"/>
  <c r="B741" i="10"/>
  <c r="B756" i="10"/>
  <c r="B767" i="10"/>
  <c r="B751" i="10"/>
  <c r="B762" i="10"/>
  <c r="B754" i="10"/>
  <c r="B753" i="10"/>
  <c r="B752" i="10"/>
  <c r="B747" i="10"/>
  <c r="B770" i="10"/>
  <c r="B769" i="10"/>
  <c r="B768" i="10"/>
  <c r="B763" i="10"/>
  <c r="B766" i="10"/>
  <c r="B750" i="10"/>
  <c r="B765" i="10"/>
  <c r="B749" i="10"/>
  <c r="B764" i="10"/>
  <c r="B748" i="10"/>
  <c r="B759" i="10"/>
  <c r="B743" i="10"/>
  <c r="C241" i="10" l="1"/>
  <c r="C237" i="10"/>
  <c r="C233" i="10"/>
  <c r="C229" i="10"/>
  <c r="C225" i="10"/>
  <c r="C221" i="10"/>
  <c r="C217" i="10"/>
  <c r="C213" i="10"/>
  <c r="C209" i="10"/>
  <c r="C205" i="10"/>
  <c r="C201" i="10"/>
  <c r="C197" i="10"/>
  <c r="C193" i="10"/>
  <c r="C189" i="10"/>
  <c r="C185" i="10"/>
  <c r="C181" i="10"/>
  <c r="C177" i="10"/>
  <c r="C173" i="10"/>
  <c r="C109" i="10"/>
  <c r="C105" i="10"/>
  <c r="C101" i="10"/>
  <c r="C97" i="10"/>
  <c r="C93" i="10"/>
  <c r="C89" i="10"/>
  <c r="C85" i="10"/>
  <c r="C81" i="10"/>
  <c r="C77" i="10"/>
  <c r="C73" i="10"/>
  <c r="C69" i="10"/>
  <c r="C65" i="10"/>
  <c r="C61" i="10"/>
  <c r="C57" i="10"/>
  <c r="C53" i="10"/>
  <c r="C49" i="10"/>
  <c r="C45" i="10"/>
  <c r="C41" i="10"/>
  <c r="C37" i="10"/>
  <c r="C33" i="10"/>
  <c r="C29" i="10"/>
  <c r="C25" i="10"/>
  <c r="C21" i="10"/>
  <c r="C17" i="10"/>
  <c r="C13" i="10"/>
  <c r="C9" i="10"/>
  <c r="C247" i="10"/>
  <c r="C251" i="10"/>
  <c r="C255" i="10"/>
  <c r="C259" i="10"/>
  <c r="C263" i="10"/>
  <c r="C267" i="10"/>
  <c r="C271" i="10"/>
  <c r="C275" i="10"/>
  <c r="C279" i="10"/>
  <c r="C283" i="10"/>
  <c r="C287" i="10"/>
  <c r="C291" i="10"/>
  <c r="C295" i="10"/>
  <c r="C299" i="10"/>
  <c r="C303" i="10"/>
  <c r="C307" i="10"/>
  <c r="C311" i="10"/>
  <c r="C315" i="10"/>
  <c r="C319" i="10"/>
  <c r="C323" i="10"/>
  <c r="C327" i="10"/>
  <c r="C331" i="10"/>
  <c r="C335" i="10"/>
  <c r="C339" i="10"/>
  <c r="C343" i="10"/>
  <c r="C347" i="10"/>
  <c r="C351" i="10"/>
  <c r="C355" i="10"/>
  <c r="C359" i="10"/>
  <c r="C363" i="10"/>
  <c r="C367" i="10"/>
  <c r="C371" i="10"/>
  <c r="C375" i="10"/>
  <c r="C379" i="10"/>
  <c r="C383" i="10"/>
  <c r="C387" i="10"/>
  <c r="C391" i="10"/>
  <c r="C395" i="10"/>
  <c r="C399" i="10"/>
  <c r="C403" i="10"/>
  <c r="C407" i="10"/>
  <c r="C411" i="10"/>
  <c r="C415" i="10"/>
  <c r="C419" i="10"/>
  <c r="C423" i="10"/>
  <c r="C427" i="10"/>
  <c r="C431" i="10"/>
  <c r="C435" i="10"/>
  <c r="C439" i="10"/>
  <c r="C443" i="10"/>
  <c r="C447" i="10"/>
  <c r="C451" i="10"/>
  <c r="C455" i="10"/>
  <c r="C459" i="10"/>
  <c r="C463" i="10"/>
  <c r="C467" i="10"/>
  <c r="C471" i="10"/>
  <c r="C475" i="10"/>
  <c r="C479" i="10"/>
  <c r="C483" i="10"/>
  <c r="C487" i="10"/>
  <c r="C491" i="10"/>
  <c r="C495" i="10"/>
  <c r="C499" i="10"/>
  <c r="C503" i="10"/>
  <c r="C507" i="10"/>
  <c r="C511" i="10"/>
  <c r="C515" i="10"/>
  <c r="C519" i="10"/>
  <c r="C523" i="10"/>
  <c r="C527" i="10"/>
  <c r="C531" i="10"/>
  <c r="C535" i="10"/>
  <c r="C539" i="10"/>
  <c r="C543" i="10"/>
  <c r="C547" i="10"/>
  <c r="C551" i="10"/>
  <c r="C555" i="10"/>
  <c r="C559" i="10"/>
  <c r="C563" i="10"/>
  <c r="C567" i="10"/>
  <c r="C571" i="10"/>
  <c r="C575" i="10"/>
  <c r="C579" i="10"/>
  <c r="C583" i="10"/>
  <c r="C587" i="10"/>
  <c r="C591" i="10"/>
  <c r="C595" i="10"/>
  <c r="C599" i="10"/>
  <c r="C603" i="10"/>
  <c r="C607" i="10"/>
  <c r="C611" i="10"/>
  <c r="C615" i="10"/>
  <c r="C619" i="10"/>
  <c r="C623" i="10"/>
  <c r="C627" i="10"/>
  <c r="C631" i="10"/>
  <c r="C635" i="10"/>
  <c r="C639" i="10"/>
  <c r="C643" i="10"/>
  <c r="C647" i="10"/>
  <c r="C651" i="10"/>
  <c r="C655" i="10"/>
  <c r="C659" i="10"/>
  <c r="C663" i="10"/>
  <c r="C667" i="10"/>
  <c r="C671" i="10"/>
  <c r="C675" i="10"/>
  <c r="C679" i="10"/>
  <c r="C683" i="10"/>
  <c r="C687" i="10"/>
  <c r="C691" i="10"/>
  <c r="C695" i="10"/>
  <c r="C699" i="10"/>
  <c r="C703" i="10"/>
  <c r="C707" i="10"/>
  <c r="C711" i="10"/>
  <c r="C715" i="10"/>
  <c r="C719" i="10"/>
  <c r="C723" i="10"/>
  <c r="C727" i="10"/>
  <c r="C731" i="10"/>
  <c r="C735" i="10"/>
  <c r="C739" i="10"/>
  <c r="C773" i="10"/>
  <c r="C777" i="10"/>
  <c r="C781" i="10"/>
  <c r="C785" i="10"/>
  <c r="C789" i="10"/>
  <c r="C793" i="10"/>
  <c r="C797" i="10"/>
  <c r="C245" i="10"/>
  <c r="C244" i="10"/>
  <c r="C240" i="10"/>
  <c r="C236" i="10"/>
  <c r="C232" i="10"/>
  <c r="C228" i="10"/>
  <c r="C224" i="10"/>
  <c r="C220" i="10"/>
  <c r="C216" i="10"/>
  <c r="C212" i="10"/>
  <c r="C208" i="10"/>
  <c r="C204" i="10"/>
  <c r="C200" i="10"/>
  <c r="C196" i="10"/>
  <c r="C192" i="10"/>
  <c r="C188" i="10"/>
  <c r="C184" i="10"/>
  <c r="C180" i="10"/>
  <c r="C176" i="10"/>
  <c r="C172" i="10"/>
  <c r="C108" i="10"/>
  <c r="C104" i="10"/>
  <c r="C100" i="10"/>
  <c r="C96" i="10"/>
  <c r="C92" i="10"/>
  <c r="C88" i="10"/>
  <c r="C84" i="10"/>
  <c r="C80" i="10"/>
  <c r="C76" i="10"/>
  <c r="C72" i="10"/>
  <c r="C68" i="10"/>
  <c r="C64" i="10"/>
  <c r="C60" i="10"/>
  <c r="C56" i="10"/>
  <c r="C52" i="10"/>
  <c r="C48" i="10"/>
  <c r="C44" i="10"/>
  <c r="C40" i="10"/>
  <c r="C36" i="10"/>
  <c r="C32" i="10"/>
  <c r="C28" i="10"/>
  <c r="C24" i="10"/>
  <c r="C20" i="10"/>
  <c r="C16" i="10"/>
  <c r="C12" i="10"/>
  <c r="C8" i="10"/>
  <c r="C248" i="10"/>
  <c r="C252" i="10"/>
  <c r="C256" i="10"/>
  <c r="C260" i="10"/>
  <c r="C264" i="10"/>
  <c r="C268" i="10"/>
  <c r="C272" i="10"/>
  <c r="C276" i="10"/>
  <c r="C280" i="10"/>
  <c r="C284" i="10"/>
  <c r="C288" i="10"/>
  <c r="C292" i="10"/>
  <c r="C296" i="10"/>
  <c r="C300" i="10"/>
  <c r="C304" i="10"/>
  <c r="C308" i="10"/>
  <c r="C312" i="10"/>
  <c r="C316" i="10"/>
  <c r="C320" i="10"/>
  <c r="C324" i="10"/>
  <c r="C328" i="10"/>
  <c r="C332" i="10"/>
  <c r="C336" i="10"/>
  <c r="C340" i="10"/>
  <c r="C344" i="10"/>
  <c r="C348" i="10"/>
  <c r="C352" i="10"/>
  <c r="C356" i="10"/>
  <c r="C360" i="10"/>
  <c r="C364" i="10"/>
  <c r="C368" i="10"/>
  <c r="C372" i="10"/>
  <c r="C376" i="10"/>
  <c r="C380" i="10"/>
  <c r="C384" i="10"/>
  <c r="C388" i="10"/>
  <c r="C392" i="10"/>
  <c r="C396" i="10"/>
  <c r="C400" i="10"/>
  <c r="C404" i="10"/>
  <c r="C408" i="10"/>
  <c r="C412" i="10"/>
  <c r="C416" i="10"/>
  <c r="C420" i="10"/>
  <c r="C424" i="10"/>
  <c r="C428" i="10"/>
  <c r="C432" i="10"/>
  <c r="C436" i="10"/>
  <c r="C440" i="10"/>
  <c r="C444" i="10"/>
  <c r="C448" i="10"/>
  <c r="C452" i="10"/>
  <c r="C456" i="10"/>
  <c r="C460" i="10"/>
  <c r="C464" i="10"/>
  <c r="C468" i="10"/>
  <c r="C472" i="10"/>
  <c r="C476" i="10"/>
  <c r="C480" i="10"/>
  <c r="C484" i="10"/>
  <c r="C488" i="10"/>
  <c r="C492" i="10"/>
  <c r="C496" i="10"/>
  <c r="C500" i="10"/>
  <c r="C504" i="10"/>
  <c r="C508" i="10"/>
  <c r="C512" i="10"/>
  <c r="C516" i="10"/>
  <c r="C520" i="10"/>
  <c r="C524" i="10"/>
  <c r="C528" i="10"/>
  <c r="C532" i="10"/>
  <c r="C536" i="10"/>
  <c r="C540" i="10"/>
  <c r="C544" i="10"/>
  <c r="C548" i="10"/>
  <c r="C552" i="10"/>
  <c r="C556" i="10"/>
  <c r="C560" i="10"/>
  <c r="C564" i="10"/>
  <c r="C568" i="10"/>
  <c r="C572" i="10"/>
  <c r="C576" i="10"/>
  <c r="C580" i="10"/>
  <c r="C584" i="10"/>
  <c r="C588" i="10"/>
  <c r="C592" i="10"/>
  <c r="C596" i="10"/>
  <c r="C600" i="10"/>
  <c r="C604" i="10"/>
  <c r="C608" i="10"/>
  <c r="C612" i="10"/>
  <c r="C616" i="10"/>
  <c r="C620" i="10"/>
  <c r="C624" i="10"/>
  <c r="C628" i="10"/>
  <c r="C632" i="10"/>
  <c r="C636" i="10"/>
  <c r="C640" i="10"/>
  <c r="C644" i="10"/>
  <c r="C648" i="10"/>
  <c r="C652" i="10"/>
  <c r="C656" i="10"/>
  <c r="C660" i="10"/>
  <c r="C664" i="10"/>
  <c r="C668" i="10"/>
  <c r="C672" i="10"/>
  <c r="C676" i="10"/>
  <c r="C680" i="10"/>
  <c r="C684" i="10"/>
  <c r="C688" i="10"/>
  <c r="C692" i="10"/>
  <c r="C696" i="10"/>
  <c r="C700" i="10"/>
  <c r="C704" i="10"/>
  <c r="C708" i="10"/>
  <c r="C712" i="10"/>
  <c r="C716" i="10"/>
  <c r="C720" i="10"/>
  <c r="C724" i="10"/>
  <c r="C728" i="10"/>
  <c r="C732" i="10"/>
  <c r="C736" i="10"/>
  <c r="C740" i="10"/>
  <c r="C774" i="10"/>
  <c r="C778" i="10"/>
  <c r="C782" i="10"/>
  <c r="C786" i="10"/>
  <c r="C790" i="10"/>
  <c r="C794" i="10"/>
  <c r="C798" i="10"/>
  <c r="C243" i="10"/>
  <c r="C239" i="10"/>
  <c r="C235" i="10"/>
  <c r="C231" i="10"/>
  <c r="C227" i="10"/>
  <c r="C223" i="10"/>
  <c r="C219" i="10"/>
  <c r="C215" i="10"/>
  <c r="C211" i="10"/>
  <c r="C207" i="10"/>
  <c r="C203" i="10"/>
  <c r="C199" i="10"/>
  <c r="C195" i="10"/>
  <c r="C191" i="10"/>
  <c r="C187" i="10"/>
  <c r="C183" i="10"/>
  <c r="C179" i="10"/>
  <c r="C175" i="10"/>
  <c r="C171" i="10"/>
  <c r="C107" i="10"/>
  <c r="C103" i="10"/>
  <c r="C99" i="10"/>
  <c r="C95" i="10"/>
  <c r="C91" i="10"/>
  <c r="C87" i="10"/>
  <c r="C83" i="10"/>
  <c r="C79" i="10"/>
  <c r="C75" i="10"/>
  <c r="C71" i="10"/>
  <c r="C67" i="10"/>
  <c r="C63" i="10"/>
  <c r="C59" i="10"/>
  <c r="C55" i="10"/>
  <c r="C51" i="10"/>
  <c r="C47" i="10"/>
  <c r="C43" i="10"/>
  <c r="C39" i="10"/>
  <c r="C35" i="10"/>
  <c r="C31" i="10"/>
  <c r="C27" i="10"/>
  <c r="C23" i="10"/>
  <c r="C19" i="10"/>
  <c r="C15" i="10"/>
  <c r="C11" i="10"/>
  <c r="C7" i="10"/>
  <c r="C249" i="10"/>
  <c r="C253" i="10"/>
  <c r="C257" i="10"/>
  <c r="C261" i="10"/>
  <c r="C265" i="10"/>
  <c r="C269" i="10"/>
  <c r="C273" i="10"/>
  <c r="C277" i="10"/>
  <c r="C281" i="10"/>
  <c r="C285" i="10"/>
  <c r="C289" i="10"/>
  <c r="C293" i="10"/>
  <c r="C297" i="10"/>
  <c r="C301" i="10"/>
  <c r="C305" i="10"/>
  <c r="C309" i="10"/>
  <c r="C313" i="10"/>
  <c r="C317" i="10"/>
  <c r="C321" i="10"/>
  <c r="C325" i="10"/>
  <c r="C329" i="10"/>
  <c r="C333" i="10"/>
  <c r="C337" i="10"/>
  <c r="C341" i="10"/>
  <c r="C345" i="10"/>
  <c r="C349" i="10"/>
  <c r="C353" i="10"/>
  <c r="C357" i="10"/>
  <c r="C361" i="10"/>
  <c r="C365" i="10"/>
  <c r="C369" i="10"/>
  <c r="C373" i="10"/>
  <c r="C377" i="10"/>
  <c r="C381" i="10"/>
  <c r="C385" i="10"/>
  <c r="C389" i="10"/>
  <c r="C393" i="10"/>
  <c r="C397" i="10"/>
  <c r="C401" i="10"/>
  <c r="C405" i="10"/>
  <c r="C409" i="10"/>
  <c r="C413" i="10"/>
  <c r="C417" i="10"/>
  <c r="C421" i="10"/>
  <c r="C425" i="10"/>
  <c r="C429" i="10"/>
  <c r="C433" i="10"/>
  <c r="C437" i="10"/>
  <c r="C441" i="10"/>
  <c r="C445" i="10"/>
  <c r="C449" i="10"/>
  <c r="C453" i="10"/>
  <c r="C457" i="10"/>
  <c r="C461" i="10"/>
  <c r="C465" i="10"/>
  <c r="C469" i="10"/>
  <c r="C473" i="10"/>
  <c r="C477" i="10"/>
  <c r="C481" i="10"/>
  <c r="C485" i="10"/>
  <c r="C489" i="10"/>
  <c r="C493" i="10"/>
  <c r="C497" i="10"/>
  <c r="C501" i="10"/>
  <c r="C505" i="10"/>
  <c r="C509" i="10"/>
  <c r="C513" i="10"/>
  <c r="C517" i="10"/>
  <c r="C521" i="10"/>
  <c r="C525" i="10"/>
  <c r="C529" i="10"/>
  <c r="C533" i="10"/>
  <c r="C537" i="10"/>
  <c r="C541" i="10"/>
  <c r="C545" i="10"/>
  <c r="C549" i="10"/>
  <c r="C553" i="10"/>
  <c r="C557" i="10"/>
  <c r="C561" i="10"/>
  <c r="C565" i="10"/>
  <c r="C569" i="10"/>
  <c r="C573" i="10"/>
  <c r="C577" i="10"/>
  <c r="C581" i="10"/>
  <c r="C585" i="10"/>
  <c r="C589" i="10"/>
  <c r="C593" i="10"/>
  <c r="C597" i="10"/>
  <c r="C601" i="10"/>
  <c r="C605" i="10"/>
  <c r="C609" i="10"/>
  <c r="C613" i="10"/>
  <c r="C617" i="10"/>
  <c r="C621" i="10"/>
  <c r="C625" i="10"/>
  <c r="C629" i="10"/>
  <c r="C633" i="10"/>
  <c r="C637" i="10"/>
  <c r="C641" i="10"/>
  <c r="C645" i="10"/>
  <c r="C649" i="10"/>
  <c r="C653" i="10"/>
  <c r="C657" i="10"/>
  <c r="C661" i="10"/>
  <c r="C665" i="10"/>
  <c r="C669" i="10"/>
  <c r="C673" i="10"/>
  <c r="C677" i="10"/>
  <c r="C681" i="10"/>
  <c r="C685" i="10"/>
  <c r="C689" i="10"/>
  <c r="C693" i="10"/>
  <c r="C697" i="10"/>
  <c r="C701" i="10"/>
  <c r="C705" i="10"/>
  <c r="C709" i="10"/>
  <c r="C713" i="10"/>
  <c r="C717" i="10"/>
  <c r="C721" i="10"/>
  <c r="C725" i="10"/>
  <c r="C729" i="10"/>
  <c r="C733" i="10"/>
  <c r="C737" i="10"/>
  <c r="C771" i="10"/>
  <c r="C775" i="10"/>
  <c r="C779" i="10"/>
  <c r="C783" i="10"/>
  <c r="C787" i="10"/>
  <c r="C791" i="10"/>
  <c r="C795" i="10"/>
  <c r="C799" i="10"/>
  <c r="C6" i="10"/>
  <c r="C242" i="10"/>
  <c r="C238" i="10"/>
  <c r="C234" i="10"/>
  <c r="C230" i="10"/>
  <c r="C226" i="10"/>
  <c r="C222" i="10"/>
  <c r="C218" i="10"/>
  <c r="C214" i="10"/>
  <c r="C210" i="10"/>
  <c r="C206" i="10"/>
  <c r="C202" i="10"/>
  <c r="C198" i="10"/>
  <c r="C194" i="10"/>
  <c r="C190" i="10"/>
  <c r="C186" i="10"/>
  <c r="C182" i="10"/>
  <c r="C178" i="10"/>
  <c r="C174" i="10"/>
  <c r="C110" i="10"/>
  <c r="C106" i="10"/>
  <c r="C102" i="10"/>
  <c r="C98" i="10"/>
  <c r="C94" i="10"/>
  <c r="C90" i="10"/>
  <c r="C86" i="10"/>
  <c r="C82" i="10"/>
  <c r="C78" i="10"/>
  <c r="C74" i="10"/>
  <c r="C70" i="10"/>
  <c r="C66" i="10"/>
  <c r="C62" i="10"/>
  <c r="C58" i="10"/>
  <c r="C54" i="10"/>
  <c r="C50" i="10"/>
  <c r="C46" i="10"/>
  <c r="C42" i="10"/>
  <c r="C38" i="10"/>
  <c r="C34" i="10"/>
  <c r="C30" i="10"/>
  <c r="C26" i="10"/>
  <c r="C22" i="10"/>
  <c r="C18" i="10"/>
  <c r="C14" i="10"/>
  <c r="C10" i="10"/>
  <c r="C246" i="10"/>
  <c r="C250" i="10"/>
  <c r="C254" i="10"/>
  <c r="C258" i="10"/>
  <c r="C262" i="10"/>
  <c r="C266" i="10"/>
  <c r="C270" i="10"/>
  <c r="C274" i="10"/>
  <c r="C278" i="10"/>
  <c r="C282" i="10"/>
  <c r="C286" i="10"/>
  <c r="C290" i="10"/>
  <c r="C294" i="10"/>
  <c r="C298" i="10"/>
  <c r="C302" i="10"/>
  <c r="C306" i="10"/>
  <c r="C310" i="10"/>
  <c r="C314" i="10"/>
  <c r="C318" i="10"/>
  <c r="C322" i="10"/>
  <c r="C326" i="10"/>
  <c r="C330" i="10"/>
  <c r="C334" i="10"/>
  <c r="C338" i="10"/>
  <c r="C342" i="10"/>
  <c r="C346" i="10"/>
  <c r="C350" i="10"/>
  <c r="C354" i="10"/>
  <c r="C358" i="10"/>
  <c r="C362" i="10"/>
  <c r="C366" i="10"/>
  <c r="C370" i="10"/>
  <c r="C374" i="10"/>
  <c r="C378" i="10"/>
  <c r="C382" i="10"/>
  <c r="C386" i="10"/>
  <c r="C390" i="10"/>
  <c r="C394" i="10"/>
  <c r="C398" i="10"/>
  <c r="C402" i="10"/>
  <c r="C406" i="10"/>
  <c r="C410" i="10"/>
  <c r="C414" i="10"/>
  <c r="C418" i="10"/>
  <c r="C422" i="10"/>
  <c r="C426" i="10"/>
  <c r="C430" i="10"/>
  <c r="C434" i="10"/>
  <c r="C438" i="10"/>
  <c r="C442" i="10"/>
  <c r="C446" i="10"/>
  <c r="C450" i="10"/>
  <c r="C454" i="10"/>
  <c r="C458" i="10"/>
  <c r="C462" i="10"/>
  <c r="C466" i="10"/>
  <c r="C470" i="10"/>
  <c r="C474" i="10"/>
  <c r="C478" i="10"/>
  <c r="C482" i="10"/>
  <c r="C486" i="10"/>
  <c r="C490" i="10"/>
  <c r="C494" i="10"/>
  <c r="C498" i="10"/>
  <c r="C502" i="10"/>
  <c r="C506" i="10"/>
  <c r="C510" i="10"/>
  <c r="C514" i="10"/>
  <c r="C518" i="10"/>
  <c r="C522" i="10"/>
  <c r="C526" i="10"/>
  <c r="C530" i="10"/>
  <c r="C534" i="10"/>
  <c r="C538" i="10"/>
  <c r="C542" i="10"/>
  <c r="C546" i="10"/>
  <c r="C550" i="10"/>
  <c r="C554" i="10"/>
  <c r="C558" i="10"/>
  <c r="C562" i="10"/>
  <c r="C566" i="10"/>
  <c r="C570" i="10"/>
  <c r="C574" i="10"/>
  <c r="C578" i="10"/>
  <c r="C582" i="10"/>
  <c r="C586" i="10"/>
  <c r="C590" i="10"/>
  <c r="C594" i="10"/>
  <c r="C598" i="10"/>
  <c r="C602" i="10"/>
  <c r="C606" i="10"/>
  <c r="C610" i="10"/>
  <c r="C614" i="10"/>
  <c r="C618" i="10"/>
  <c r="C622" i="10"/>
  <c r="C626" i="10"/>
  <c r="C630" i="10"/>
  <c r="C634" i="10"/>
  <c r="C638" i="10"/>
  <c r="C642" i="10"/>
  <c r="C646" i="10"/>
  <c r="C650" i="10"/>
  <c r="C654" i="10"/>
  <c r="C658" i="10"/>
  <c r="C662" i="10"/>
  <c r="C666" i="10"/>
  <c r="C670" i="10"/>
  <c r="C674" i="10"/>
  <c r="C678" i="10"/>
  <c r="C682" i="10"/>
  <c r="C686" i="10"/>
  <c r="C690" i="10"/>
  <c r="C694" i="10"/>
  <c r="C698" i="10"/>
  <c r="C702" i="10"/>
  <c r="C706" i="10"/>
  <c r="C710" i="10"/>
  <c r="C714" i="10"/>
  <c r="C718" i="10"/>
  <c r="C722" i="10"/>
  <c r="C726" i="10"/>
  <c r="C730" i="10"/>
  <c r="C734" i="10"/>
  <c r="C738" i="10"/>
  <c r="C772" i="10"/>
  <c r="C776" i="10"/>
  <c r="C780" i="10"/>
  <c r="C784" i="10"/>
  <c r="C788" i="10"/>
  <c r="C792" i="10"/>
  <c r="C796" i="10"/>
  <c r="C800" i="10"/>
  <c r="B70" i="10" l="1"/>
  <c r="B172" i="10"/>
  <c r="B28" i="10"/>
  <c r="B207" i="10"/>
  <c r="B201" i="10"/>
  <c r="B177" i="10"/>
  <c r="B82" i="10"/>
  <c r="B58" i="10"/>
  <c r="B94" i="10"/>
  <c r="B60" i="10"/>
  <c r="B211" i="10"/>
  <c r="B77" i="10"/>
  <c r="B794" i="10"/>
  <c r="B732" i="10"/>
  <c r="B700" i="10"/>
  <c r="B668" i="10"/>
  <c r="B635" i="10"/>
  <c r="B603" i="10"/>
  <c r="B571" i="10"/>
  <c r="B539" i="10"/>
  <c r="B507" i="10"/>
  <c r="B475" i="10"/>
  <c r="B443" i="10"/>
  <c r="B411" i="10"/>
  <c r="B379" i="10"/>
  <c r="B347" i="10"/>
  <c r="B297" i="10"/>
  <c r="B264" i="10"/>
  <c r="B96" i="10"/>
  <c r="B793" i="10"/>
  <c r="B731" i="10"/>
  <c r="B683" i="10"/>
  <c r="B651" i="10"/>
  <c r="B606" i="10"/>
  <c r="B574" i="10"/>
  <c r="B542" i="10"/>
  <c r="B510" i="10"/>
  <c r="B478" i="10"/>
  <c r="B446" i="10"/>
  <c r="B414" i="10"/>
  <c r="B382" i="10"/>
  <c r="B350" i="10"/>
  <c r="B320" i="10"/>
  <c r="B287" i="10"/>
  <c r="B25" i="10"/>
  <c r="B97" i="10"/>
  <c r="B788" i="10"/>
  <c r="B726" i="10"/>
  <c r="B694" i="10"/>
  <c r="B662" i="10"/>
  <c r="B629" i="10"/>
  <c r="B597" i="10"/>
  <c r="B565" i="10"/>
  <c r="B517" i="10"/>
  <c r="B485" i="10"/>
  <c r="B453" i="10"/>
  <c r="B421" i="10"/>
  <c r="B389" i="10"/>
  <c r="B357" i="10"/>
  <c r="B325" i="10"/>
  <c r="B311" i="10"/>
  <c r="B282" i="10"/>
  <c r="B18" i="10"/>
  <c r="B206" i="10"/>
  <c r="B779" i="10"/>
  <c r="B717" i="10"/>
  <c r="B669" i="10"/>
  <c r="B636" i="10"/>
  <c r="B604" i="10"/>
  <c r="B556" i="10"/>
  <c r="B524" i="10"/>
  <c r="B492" i="10"/>
  <c r="B460" i="10"/>
  <c r="B428" i="10"/>
  <c r="B396" i="10"/>
  <c r="B348" i="10"/>
  <c r="B314" i="10"/>
  <c r="B281" i="10"/>
  <c r="B249" i="10"/>
  <c r="B99" i="10"/>
  <c r="B243" i="10"/>
  <c r="B72" i="10"/>
  <c r="B44" i="10"/>
  <c r="B9" i="10"/>
  <c r="B233" i="10"/>
  <c r="B200" i="10"/>
  <c r="B183" i="10"/>
  <c r="B89" i="10"/>
  <c r="B15" i="10"/>
  <c r="B49" i="10"/>
  <c r="B19" i="10"/>
  <c r="B27" i="10"/>
  <c r="B778" i="10"/>
  <c r="B716" i="10"/>
  <c r="B684" i="10"/>
  <c r="B652" i="10"/>
  <c r="B619" i="10"/>
  <c r="B587" i="10"/>
  <c r="B555" i="10"/>
  <c r="B523" i="10"/>
  <c r="B491" i="10"/>
  <c r="B459" i="10"/>
  <c r="B427" i="10"/>
  <c r="B395" i="10"/>
  <c r="B363" i="10"/>
  <c r="B331" i="10"/>
  <c r="B313" i="10"/>
  <c r="B280" i="10"/>
  <c r="B248" i="10"/>
  <c r="B204" i="10"/>
  <c r="B777" i="10"/>
  <c r="B715" i="10"/>
  <c r="B699" i="10"/>
  <c r="B667" i="10"/>
  <c r="B638" i="10"/>
  <c r="B622" i="10"/>
  <c r="B590" i="10"/>
  <c r="B558" i="10"/>
  <c r="B526" i="10"/>
  <c r="B494" i="10"/>
  <c r="B462" i="10"/>
  <c r="B430" i="10"/>
  <c r="B398" i="10"/>
  <c r="B366" i="10"/>
  <c r="B334" i="10"/>
  <c r="B304" i="10"/>
  <c r="B271" i="10"/>
  <c r="B255" i="10"/>
  <c r="B53" i="10"/>
  <c r="B6" i="10"/>
  <c r="B772" i="10"/>
  <c r="B710" i="10"/>
  <c r="B678" i="10"/>
  <c r="B645" i="10"/>
  <c r="B613" i="10"/>
  <c r="B581" i="10"/>
  <c r="B549" i="10"/>
  <c r="B533" i="10"/>
  <c r="B501" i="10"/>
  <c r="B469" i="10"/>
  <c r="B437" i="10"/>
  <c r="B405" i="10"/>
  <c r="B373" i="10"/>
  <c r="B341" i="10"/>
  <c r="B295" i="10"/>
  <c r="B266" i="10"/>
  <c r="B250" i="10"/>
  <c r="B102" i="10"/>
  <c r="B795" i="10"/>
  <c r="B733" i="10"/>
  <c r="B701" i="10"/>
  <c r="B685" i="10"/>
  <c r="B653" i="10"/>
  <c r="B620" i="10"/>
  <c r="B588" i="10"/>
  <c r="B572" i="10"/>
  <c r="B540" i="10"/>
  <c r="B508" i="10"/>
  <c r="B476" i="10"/>
  <c r="B444" i="10"/>
  <c r="B412" i="10"/>
  <c r="B380" i="10"/>
  <c r="B364" i="10"/>
  <c r="B332" i="10"/>
  <c r="B298" i="10"/>
  <c r="B265" i="10"/>
  <c r="B51" i="10"/>
  <c r="B175" i="10"/>
  <c r="B241" i="10"/>
  <c r="B184" i="10"/>
  <c r="B180" i="10"/>
  <c r="B176" i="10"/>
  <c r="B47" i="10"/>
  <c r="B74" i="10"/>
  <c r="B40" i="10"/>
  <c r="B24" i="10"/>
  <c r="B220" i="10"/>
  <c r="B205" i="10"/>
  <c r="B228" i="10"/>
  <c r="B226" i="10"/>
  <c r="B196" i="10"/>
  <c r="B91" i="10"/>
  <c r="B173" i="10"/>
  <c r="B231" i="10"/>
  <c r="B179" i="10"/>
  <c r="B37" i="10"/>
  <c r="B7" i="10"/>
  <c r="B90" i="10"/>
  <c r="B38" i="10"/>
  <c r="B42" i="10"/>
  <c r="B190" i="10"/>
  <c r="B62" i="10"/>
  <c r="B73" i="10"/>
  <c r="B16" i="10"/>
  <c r="B790" i="10"/>
  <c r="B774" i="10"/>
  <c r="B728" i="10"/>
  <c r="B712" i="10"/>
  <c r="B696" i="10"/>
  <c r="B680" i="10"/>
  <c r="B664" i="10"/>
  <c r="B647" i="10"/>
  <c r="B631" i="10"/>
  <c r="B615" i="10"/>
  <c r="B599" i="10"/>
  <c r="B583" i="10"/>
  <c r="B567" i="10"/>
  <c r="B551" i="10"/>
  <c r="B535" i="10"/>
  <c r="B519" i="10"/>
  <c r="B503" i="10"/>
  <c r="B487" i="10"/>
  <c r="B471" i="10"/>
  <c r="B455" i="10"/>
  <c r="B439" i="10"/>
  <c r="B423" i="10"/>
  <c r="B407" i="10"/>
  <c r="B391" i="10"/>
  <c r="B375" i="10"/>
  <c r="B359" i="10"/>
  <c r="B343" i="10"/>
  <c r="B327" i="10"/>
  <c r="B309" i="10"/>
  <c r="B293" i="10"/>
  <c r="B276" i="10"/>
  <c r="B260" i="10"/>
  <c r="B12" i="10"/>
  <c r="B100" i="10"/>
  <c r="B208" i="10"/>
  <c r="B789" i="10"/>
  <c r="B773" i="10"/>
  <c r="B727" i="10"/>
  <c r="B711" i="10"/>
  <c r="B695" i="10"/>
  <c r="B679" i="10"/>
  <c r="B663" i="10"/>
  <c r="B650" i="10"/>
  <c r="B634" i="10"/>
  <c r="B618" i="10"/>
  <c r="B602" i="10"/>
  <c r="B586" i="10"/>
  <c r="B570" i="10"/>
  <c r="B554" i="10"/>
  <c r="B538" i="10"/>
  <c r="B522" i="10"/>
  <c r="B506" i="10"/>
  <c r="B490" i="10"/>
  <c r="B474" i="10"/>
  <c r="B458" i="10"/>
  <c r="B442" i="10"/>
  <c r="B426" i="10"/>
  <c r="B410" i="10"/>
  <c r="B394" i="10"/>
  <c r="B378" i="10"/>
  <c r="B362" i="10"/>
  <c r="B346" i="10"/>
  <c r="B330" i="10"/>
  <c r="B316" i="10"/>
  <c r="B300" i="10"/>
  <c r="B283" i="10"/>
  <c r="B267" i="10"/>
  <c r="B251" i="10"/>
  <c r="B29" i="10"/>
  <c r="B57" i="10"/>
  <c r="B101" i="10"/>
  <c r="B800" i="10"/>
  <c r="B784" i="10"/>
  <c r="B738" i="10"/>
  <c r="B722" i="10"/>
  <c r="B706" i="10"/>
  <c r="B690" i="10"/>
  <c r="B674" i="10"/>
  <c r="B658" i="10"/>
  <c r="B641" i="10"/>
  <c r="B625" i="10"/>
  <c r="B609" i="10"/>
  <c r="B593" i="10"/>
  <c r="B577" i="10"/>
  <c r="B561" i="10"/>
  <c r="B545" i="10"/>
  <c r="B529" i="10"/>
  <c r="B513" i="10"/>
  <c r="B497" i="10"/>
  <c r="B481" i="10"/>
  <c r="B465" i="10"/>
  <c r="B449" i="10"/>
  <c r="B433" i="10"/>
  <c r="B417" i="10"/>
  <c r="B401" i="10"/>
  <c r="B385" i="10"/>
  <c r="B369" i="10"/>
  <c r="B353" i="10"/>
  <c r="B337" i="10"/>
  <c r="B321" i="10"/>
  <c r="B307" i="10"/>
  <c r="B291" i="10"/>
  <c r="B278" i="10"/>
  <c r="B262" i="10"/>
  <c r="B246" i="10"/>
  <c r="B50" i="10"/>
  <c r="B106" i="10"/>
  <c r="B210" i="10"/>
  <c r="B791" i="10"/>
  <c r="B775" i="10"/>
  <c r="B729" i="10"/>
  <c r="B713" i="10"/>
  <c r="B697" i="10"/>
  <c r="B681" i="10"/>
  <c r="B665" i="10"/>
  <c r="B648" i="10"/>
  <c r="B632" i="10"/>
  <c r="B616" i="10"/>
  <c r="B600" i="10"/>
  <c r="B584" i="10"/>
  <c r="B568" i="10"/>
  <c r="B552" i="10"/>
  <c r="B536" i="10"/>
  <c r="B520" i="10"/>
  <c r="B504" i="10"/>
  <c r="B488" i="10"/>
  <c r="B472" i="10"/>
  <c r="B456" i="10"/>
  <c r="B440" i="10"/>
  <c r="B424" i="10"/>
  <c r="B408" i="10"/>
  <c r="B392" i="10"/>
  <c r="B376" i="10"/>
  <c r="B360" i="10"/>
  <c r="B344" i="10"/>
  <c r="B328" i="10"/>
  <c r="B310" i="10"/>
  <c r="B294" i="10"/>
  <c r="B277" i="10"/>
  <c r="B261" i="10"/>
  <c r="B11" i="10"/>
  <c r="B55" i="10"/>
  <c r="B103" i="10"/>
  <c r="B235" i="10"/>
  <c r="B66" i="10"/>
  <c r="B92" i="10"/>
  <c r="B84" i="10"/>
  <c r="B36" i="10"/>
  <c r="B215" i="10"/>
  <c r="B223" i="10"/>
  <c r="B192" i="10"/>
  <c r="B79" i="10"/>
  <c r="B71" i="10"/>
  <c r="B87" i="10"/>
  <c r="B34" i="10"/>
  <c r="B56" i="10"/>
  <c r="B35" i="10"/>
  <c r="B724" i="10"/>
  <c r="B692" i="10"/>
  <c r="B660" i="10"/>
  <c r="B627" i="10"/>
  <c r="B595" i="10"/>
  <c r="B563" i="10"/>
  <c r="B531" i="10"/>
  <c r="B499" i="10"/>
  <c r="B467" i="10"/>
  <c r="B419" i="10"/>
  <c r="B387" i="10"/>
  <c r="B355" i="10"/>
  <c r="B323" i="10"/>
  <c r="B288" i="10"/>
  <c r="B256" i="10"/>
  <c r="B104" i="10"/>
  <c r="B785" i="10"/>
  <c r="B723" i="10"/>
  <c r="B691" i="10"/>
  <c r="B659" i="10"/>
  <c r="B630" i="10"/>
  <c r="B614" i="10"/>
  <c r="B582" i="10"/>
  <c r="B550" i="10"/>
  <c r="B518" i="10"/>
  <c r="B470" i="10"/>
  <c r="B438" i="10"/>
  <c r="B406" i="10"/>
  <c r="B374" i="10"/>
  <c r="B326" i="10"/>
  <c r="B296" i="10"/>
  <c r="B263" i="10"/>
  <c r="B33" i="10"/>
  <c r="B105" i="10"/>
  <c r="B780" i="10"/>
  <c r="B718" i="10"/>
  <c r="B686" i="10"/>
  <c r="B654" i="10"/>
  <c r="B621" i="10"/>
  <c r="B589" i="10"/>
  <c r="B557" i="10"/>
  <c r="B525" i="10"/>
  <c r="B493" i="10"/>
  <c r="B461" i="10"/>
  <c r="B429" i="10"/>
  <c r="B397" i="10"/>
  <c r="B365" i="10"/>
  <c r="B333" i="10"/>
  <c r="B303" i="10"/>
  <c r="B274" i="10"/>
  <c r="B10" i="10"/>
  <c r="B214" i="10"/>
  <c r="B771" i="10"/>
  <c r="B709" i="10"/>
  <c r="B661" i="10"/>
  <c r="B628" i="10"/>
  <c r="B596" i="10"/>
  <c r="B564" i="10"/>
  <c r="B532" i="10"/>
  <c r="B500" i="10"/>
  <c r="B468" i="10"/>
  <c r="B436" i="10"/>
  <c r="B404" i="10"/>
  <c r="B372" i="10"/>
  <c r="B324" i="10"/>
  <c r="B306" i="10"/>
  <c r="B257" i="10"/>
  <c r="B59" i="10"/>
  <c r="B237" i="10"/>
  <c r="B245" i="10"/>
  <c r="B88" i="10"/>
  <c r="B43" i="10"/>
  <c r="B68" i="10"/>
  <c r="B17" i="10"/>
  <c r="B198" i="10"/>
  <c r="B209" i="10"/>
  <c r="B188" i="10"/>
  <c r="B185" i="10"/>
  <c r="B30" i="10"/>
  <c r="B46" i="10"/>
  <c r="B69" i="10"/>
  <c r="B85" i="10"/>
  <c r="B75" i="10"/>
  <c r="B786" i="10"/>
  <c r="B740" i="10"/>
  <c r="B708" i="10"/>
  <c r="B676" i="10"/>
  <c r="B643" i="10"/>
  <c r="B611" i="10"/>
  <c r="B579" i="10"/>
  <c r="B547" i="10"/>
  <c r="B515" i="10"/>
  <c r="B483" i="10"/>
  <c r="B451" i="10"/>
  <c r="B435" i="10"/>
  <c r="B403" i="10"/>
  <c r="B371" i="10"/>
  <c r="B339" i="10"/>
  <c r="B305" i="10"/>
  <c r="B272" i="10"/>
  <c r="B20" i="10"/>
  <c r="B212" i="10"/>
  <c r="B739" i="10"/>
  <c r="B707" i="10"/>
  <c r="B675" i="10"/>
  <c r="B646" i="10"/>
  <c r="B598" i="10"/>
  <c r="B566" i="10"/>
  <c r="B534" i="10"/>
  <c r="B502" i="10"/>
  <c r="B486" i="10"/>
  <c r="B454" i="10"/>
  <c r="B422" i="10"/>
  <c r="B390" i="10"/>
  <c r="B358" i="10"/>
  <c r="B342" i="10"/>
  <c r="B312" i="10"/>
  <c r="B279" i="10"/>
  <c r="B247" i="10"/>
  <c r="B61" i="10"/>
  <c r="B796" i="10"/>
  <c r="B734" i="10"/>
  <c r="B702" i="10"/>
  <c r="B670" i="10"/>
  <c r="B637" i="10"/>
  <c r="B605" i="10"/>
  <c r="B573" i="10"/>
  <c r="B541" i="10"/>
  <c r="B509" i="10"/>
  <c r="B477" i="10"/>
  <c r="B445" i="10"/>
  <c r="B413" i="10"/>
  <c r="B381" i="10"/>
  <c r="B349" i="10"/>
  <c r="B319" i="10"/>
  <c r="B290" i="10"/>
  <c r="B258" i="10"/>
  <c r="B86" i="10"/>
  <c r="B110" i="10"/>
  <c r="B787" i="10"/>
  <c r="B725" i="10"/>
  <c r="B693" i="10"/>
  <c r="B677" i="10"/>
  <c r="B644" i="10"/>
  <c r="B612" i="10"/>
  <c r="B580" i="10"/>
  <c r="B548" i="10"/>
  <c r="B516" i="10"/>
  <c r="B484" i="10"/>
  <c r="B452" i="10"/>
  <c r="B420" i="10"/>
  <c r="B388" i="10"/>
  <c r="B356" i="10"/>
  <c r="B340" i="10"/>
  <c r="B289" i="10"/>
  <c r="B273" i="10"/>
  <c r="B23" i="10"/>
  <c r="B107" i="10"/>
  <c r="B239" i="10"/>
  <c r="B80" i="10"/>
  <c r="B76" i="10"/>
  <c r="B78" i="10"/>
  <c r="B39" i="10"/>
  <c r="B48" i="10"/>
  <c r="B32" i="10"/>
  <c r="B13" i="10"/>
  <c r="B213" i="10"/>
  <c r="B194" i="10"/>
  <c r="B218" i="10"/>
  <c r="B203" i="10"/>
  <c r="B181" i="10"/>
  <c r="B93" i="10"/>
  <c r="B186" i="10"/>
  <c r="B95" i="10"/>
  <c r="B64" i="10"/>
  <c r="B22" i="10"/>
  <c r="B41" i="10"/>
  <c r="B81" i="10"/>
  <c r="B67" i="10"/>
  <c r="B8" i="10"/>
  <c r="B83" i="10"/>
  <c r="B26" i="10"/>
  <c r="B54" i="10"/>
  <c r="B798" i="10"/>
  <c r="B782" i="10"/>
  <c r="B736" i="10"/>
  <c r="B720" i="10"/>
  <c r="B704" i="10"/>
  <c r="B688" i="10"/>
  <c r="B672" i="10"/>
  <c r="B656" i="10"/>
  <c r="B639" i="10"/>
  <c r="B623" i="10"/>
  <c r="B607" i="10"/>
  <c r="B591" i="10"/>
  <c r="B575" i="10"/>
  <c r="B559" i="10"/>
  <c r="B543" i="10"/>
  <c r="B527" i="10"/>
  <c r="B511" i="10"/>
  <c r="B495" i="10"/>
  <c r="B479" i="10"/>
  <c r="B463" i="10"/>
  <c r="B447" i="10"/>
  <c r="B431" i="10"/>
  <c r="B415" i="10"/>
  <c r="B399" i="10"/>
  <c r="B383" i="10"/>
  <c r="B367" i="10"/>
  <c r="B351" i="10"/>
  <c r="B335" i="10"/>
  <c r="B317" i="10"/>
  <c r="B301" i="10"/>
  <c r="B284" i="10"/>
  <c r="B268" i="10"/>
  <c r="B252" i="10"/>
  <c r="B52" i="10"/>
  <c r="B108" i="10"/>
  <c r="B797" i="10"/>
  <c r="B781" i="10"/>
  <c r="B735" i="10"/>
  <c r="B719" i="10"/>
  <c r="B703" i="10"/>
  <c r="B687" i="10"/>
  <c r="B671" i="10"/>
  <c r="B655" i="10"/>
  <c r="B642" i="10"/>
  <c r="B626" i="10"/>
  <c r="B610" i="10"/>
  <c r="B594" i="10"/>
  <c r="B578" i="10"/>
  <c r="B562" i="10"/>
  <c r="B546" i="10"/>
  <c r="B530" i="10"/>
  <c r="B514" i="10"/>
  <c r="B498" i="10"/>
  <c r="B482" i="10"/>
  <c r="B466" i="10"/>
  <c r="B450" i="10"/>
  <c r="B434" i="10"/>
  <c r="B418" i="10"/>
  <c r="B402" i="10"/>
  <c r="B386" i="10"/>
  <c r="B370" i="10"/>
  <c r="B354" i="10"/>
  <c r="B338" i="10"/>
  <c r="B322" i="10"/>
  <c r="B308" i="10"/>
  <c r="B292" i="10"/>
  <c r="B275" i="10"/>
  <c r="B259" i="10"/>
  <c r="B21" i="10"/>
  <c r="B45" i="10"/>
  <c r="B65" i="10"/>
  <c r="B109" i="10"/>
  <c r="B792" i="10"/>
  <c r="B776" i="10"/>
  <c r="B730" i="10"/>
  <c r="B714" i="10"/>
  <c r="B698" i="10"/>
  <c r="B682" i="10"/>
  <c r="B666" i="10"/>
  <c r="B649" i="10"/>
  <c r="B633" i="10"/>
  <c r="B617" i="10"/>
  <c r="B601" i="10"/>
  <c r="B585" i="10"/>
  <c r="B569" i="10"/>
  <c r="B553" i="10"/>
  <c r="B537" i="10"/>
  <c r="B521" i="10"/>
  <c r="B505" i="10"/>
  <c r="B489" i="10"/>
  <c r="B473" i="10"/>
  <c r="B457" i="10"/>
  <c r="B441" i="10"/>
  <c r="B425" i="10"/>
  <c r="B409" i="10"/>
  <c r="B393" i="10"/>
  <c r="B377" i="10"/>
  <c r="B361" i="10"/>
  <c r="B345" i="10"/>
  <c r="B329" i="10"/>
  <c r="B315" i="10"/>
  <c r="B299" i="10"/>
  <c r="B286" i="10"/>
  <c r="B270" i="10"/>
  <c r="B254" i="10"/>
  <c r="B14" i="10"/>
  <c r="B98" i="10"/>
  <c r="B202" i="10"/>
  <c r="B799" i="10"/>
  <c r="B783" i="10"/>
  <c r="B737" i="10"/>
  <c r="B721" i="10"/>
  <c r="B705" i="10"/>
  <c r="B689" i="10"/>
  <c r="B673" i="10"/>
  <c r="B657" i="10"/>
  <c r="B640" i="10"/>
  <c r="B624" i="10"/>
  <c r="B608" i="10"/>
  <c r="B592" i="10"/>
  <c r="B576" i="10"/>
  <c r="B560" i="10"/>
  <c r="B544" i="10"/>
  <c r="B528" i="10"/>
  <c r="B512" i="10"/>
  <c r="B496" i="10"/>
  <c r="B480" i="10"/>
  <c r="B464" i="10"/>
  <c r="B448" i="10"/>
  <c r="B432" i="10"/>
  <c r="B416" i="10"/>
  <c r="B400" i="10"/>
  <c r="B384" i="10"/>
  <c r="B368" i="10"/>
  <c r="B352" i="10"/>
  <c r="B336" i="10"/>
  <c r="B318" i="10"/>
  <c r="B302" i="10"/>
  <c r="B285" i="10"/>
  <c r="B269" i="10"/>
  <c r="B253" i="10"/>
  <c r="B31" i="10"/>
  <c r="B63" i="10"/>
  <c r="B171" i="10"/>
  <c r="B178" i="10" l="1"/>
  <c r="B221" i="10"/>
  <c r="B238" i="10"/>
  <c r="B227" i="10"/>
  <c r="B236" i="10"/>
  <c r="B222" i="10"/>
  <c r="B232" i="10"/>
  <c r="B191" i="10"/>
  <c r="B240" i="10"/>
  <c r="B174" i="10"/>
  <c r="B199" i="10"/>
  <c r="B195" i="10"/>
  <c r="B219" i="10"/>
  <c r="B197" i="10"/>
  <c r="B187" i="10"/>
  <c r="B230" i="10"/>
  <c r="B229" i="10"/>
  <c r="B216" i="10"/>
  <c r="B244" i="10"/>
  <c r="B217" i="10"/>
  <c r="B225" i="10"/>
  <c r="B189" i="10"/>
  <c r="B242" i="10"/>
  <c r="B234" i="10"/>
  <c r="B182" i="10"/>
  <c r="B193" i="10"/>
  <c r="B224" i="10"/>
  <c r="P142" i="10" l="1"/>
  <c r="K142" i="10"/>
  <c r="Z142" i="10"/>
  <c r="U142" i="10"/>
  <c r="AE142" i="10"/>
  <c r="J146" i="10"/>
  <c r="O146" i="10"/>
  <c r="AD146" i="10"/>
  <c r="Y146" i="10"/>
  <c r="T146" i="10"/>
  <c r="P150" i="10"/>
  <c r="Z150" i="10"/>
  <c r="U150" i="10"/>
  <c r="AE150" i="10"/>
  <c r="K150" i="10"/>
  <c r="N142" i="10"/>
  <c r="I142" i="10"/>
  <c r="AC142" i="10"/>
  <c r="S142" i="10"/>
  <c r="X142" i="10"/>
  <c r="Z146" i="10"/>
  <c r="P146" i="10"/>
  <c r="AE146" i="10"/>
  <c r="K146" i="10"/>
  <c r="U146" i="10"/>
  <c r="O154" i="10"/>
  <c r="T154" i="10"/>
  <c r="AD154" i="10"/>
  <c r="J154" i="10"/>
  <c r="Y154" i="10"/>
  <c r="AA142" i="10"/>
  <c r="G142" i="10"/>
  <c r="Q142" i="10"/>
  <c r="L142" i="10"/>
  <c r="V142" i="10"/>
  <c r="V150" i="10"/>
  <c r="G150" i="10"/>
  <c r="AA150" i="10"/>
  <c r="Q150" i="10"/>
  <c r="L150" i="10"/>
  <c r="O150" i="10"/>
  <c r="J150" i="10"/>
  <c r="T150" i="10"/>
  <c r="Y150" i="10"/>
  <c r="AD150" i="10"/>
  <c r="N154" i="10"/>
  <c r="AC154" i="10"/>
  <c r="X154" i="10"/>
  <c r="S154" i="10"/>
  <c r="I154" i="10"/>
  <c r="V154" i="10"/>
  <c r="L154" i="10"/>
  <c r="Q154" i="10"/>
  <c r="G154" i="10"/>
  <c r="AA154" i="10"/>
  <c r="G146" i="10"/>
  <c r="AA146" i="10"/>
  <c r="L146" i="10"/>
  <c r="Q146" i="10"/>
  <c r="V146" i="10"/>
  <c r="P154" i="10"/>
  <c r="U154" i="10"/>
  <c r="K154" i="10"/>
  <c r="AE154" i="10"/>
  <c r="Z154" i="10"/>
  <c r="S150" i="10"/>
  <c r="N150" i="10"/>
  <c r="AC150" i="10"/>
  <c r="X150" i="10"/>
  <c r="I150" i="10"/>
  <c r="AC146" i="10"/>
  <c r="S146" i="10"/>
  <c r="X146" i="10"/>
  <c r="I146" i="10"/>
  <c r="N146" i="10"/>
  <c r="T142" i="10"/>
  <c r="J142" i="10"/>
  <c r="AD142" i="10"/>
  <c r="Y142" i="10"/>
  <c r="O142" i="10"/>
  <c r="T155" i="10" l="1"/>
  <c r="AD155" i="10"/>
  <c r="Y155" i="10"/>
  <c r="O155" i="10"/>
  <c r="J155" i="10"/>
  <c r="AE141" i="10"/>
  <c r="Z141" i="10"/>
  <c r="K141" i="10"/>
  <c r="U141" i="10"/>
  <c r="P141" i="10"/>
  <c r="X145" i="10"/>
  <c r="N145" i="10"/>
  <c r="AC145" i="10"/>
  <c r="S145" i="10"/>
  <c r="I145" i="10"/>
  <c r="J161" i="10"/>
  <c r="Y161" i="10"/>
  <c r="T161" i="10"/>
  <c r="AD161" i="10"/>
  <c r="O161" i="10"/>
  <c r="J152" i="10"/>
  <c r="T152" i="10"/>
  <c r="O152" i="10"/>
  <c r="AD152" i="10"/>
  <c r="Y152" i="10"/>
  <c r="N169" i="10"/>
  <c r="S169" i="10"/>
  <c r="I169" i="10"/>
  <c r="X169" i="10"/>
  <c r="AC169" i="10"/>
  <c r="Q141" i="10"/>
  <c r="L141" i="10"/>
  <c r="V141" i="10"/>
  <c r="G141" i="10"/>
  <c r="AA141" i="10"/>
  <c r="G147" i="10"/>
  <c r="L147" i="10"/>
  <c r="Q147" i="10"/>
  <c r="V147" i="10"/>
  <c r="AA147" i="10"/>
  <c r="P155" i="10"/>
  <c r="Z155" i="10"/>
  <c r="U155" i="10"/>
  <c r="AE155" i="10"/>
  <c r="K155" i="10"/>
  <c r="AE149" i="10"/>
  <c r="U149" i="10"/>
  <c r="Z149" i="10"/>
  <c r="P149" i="10"/>
  <c r="K149" i="10"/>
  <c r="U169" i="10"/>
  <c r="P169" i="10"/>
  <c r="AE169" i="10"/>
  <c r="Z169" i="10"/>
  <c r="K169" i="10"/>
  <c r="Z143" i="10"/>
  <c r="U143" i="10"/>
  <c r="P143" i="10"/>
  <c r="AE143" i="10"/>
  <c r="K143" i="10"/>
  <c r="U161" i="10"/>
  <c r="P161" i="10"/>
  <c r="K161" i="10"/>
  <c r="Z161" i="10"/>
  <c r="AE161" i="10"/>
  <c r="V155" i="10"/>
  <c r="AA155" i="10"/>
  <c r="L155" i="10"/>
  <c r="G155" i="10"/>
  <c r="Q155" i="10"/>
  <c r="T149" i="10"/>
  <c r="Y149" i="10"/>
  <c r="AD149" i="10"/>
  <c r="O149" i="10"/>
  <c r="J149" i="10"/>
  <c r="G143" i="10"/>
  <c r="AA143" i="10"/>
  <c r="L143" i="10"/>
  <c r="Q143" i="10"/>
  <c r="V143" i="10"/>
  <c r="T157" i="10"/>
  <c r="J157" i="10"/>
  <c r="AD157" i="10"/>
  <c r="Y157" i="10"/>
  <c r="O157" i="10"/>
  <c r="N149" i="10"/>
  <c r="S149" i="10"/>
  <c r="AC149" i="10"/>
  <c r="X149" i="10"/>
  <c r="I149" i="10"/>
  <c r="Y169" i="10"/>
  <c r="T169" i="10"/>
  <c r="J169" i="10"/>
  <c r="AD169" i="10"/>
  <c r="O169" i="10"/>
  <c r="O143" i="10"/>
  <c r="J143" i="10"/>
  <c r="AD143" i="10"/>
  <c r="Y143" i="10"/>
  <c r="T143" i="10"/>
  <c r="L148" i="10"/>
  <c r="V148" i="10"/>
  <c r="G148" i="10"/>
  <c r="AA148" i="10"/>
  <c r="Q148" i="10"/>
  <c r="Z144" i="10"/>
  <c r="K144" i="10"/>
  <c r="AE144" i="10"/>
  <c r="P144" i="10"/>
  <c r="U144" i="10"/>
  <c r="Y145" i="10"/>
  <c r="J145" i="10"/>
  <c r="O145" i="10"/>
  <c r="AD145" i="10"/>
  <c r="T145" i="10"/>
  <c r="J153" i="10"/>
  <c r="AD153" i="10"/>
  <c r="O153" i="10"/>
  <c r="Y153" i="10"/>
  <c r="T153" i="10"/>
  <c r="AD141" i="10"/>
  <c r="T141" i="10"/>
  <c r="Y141" i="10"/>
  <c r="O141" i="10"/>
  <c r="J141" i="10"/>
  <c r="V145" i="10"/>
  <c r="AA145" i="10"/>
  <c r="Q145" i="10"/>
  <c r="G145" i="10"/>
  <c r="L145" i="10"/>
  <c r="I151" i="10"/>
  <c r="X151" i="10"/>
  <c r="S151" i="10"/>
  <c r="N151" i="10"/>
  <c r="AC151" i="10"/>
  <c r="AA153" i="10"/>
  <c r="V153" i="10"/>
  <c r="G153" i="10"/>
  <c r="L153" i="10"/>
  <c r="Q153" i="10"/>
  <c r="Q165" i="10"/>
  <c r="G165" i="10"/>
  <c r="AA165" i="10"/>
  <c r="V165" i="10"/>
  <c r="L165" i="10"/>
  <c r="Y148" i="10"/>
  <c r="O148" i="10"/>
  <c r="J148" i="10"/>
  <c r="AD148" i="10"/>
  <c r="T148" i="10"/>
  <c r="P147" i="10"/>
  <c r="U147" i="10"/>
  <c r="K147" i="10"/>
  <c r="Z147" i="10"/>
  <c r="AE147" i="10"/>
  <c r="U151" i="10"/>
  <c r="Z151" i="10"/>
  <c r="AE151" i="10"/>
  <c r="P151" i="10"/>
  <c r="K151" i="10"/>
  <c r="N157" i="10"/>
  <c r="AC157" i="10"/>
  <c r="S157" i="10"/>
  <c r="X157" i="10"/>
  <c r="I157" i="10"/>
  <c r="U153" i="10"/>
  <c r="AE153" i="10"/>
  <c r="K153" i="10"/>
  <c r="Z153" i="10"/>
  <c r="P153" i="10"/>
  <c r="V151" i="10"/>
  <c r="AA151" i="10"/>
  <c r="G151" i="10"/>
  <c r="L151" i="10"/>
  <c r="Q151" i="10"/>
  <c r="L157" i="10"/>
  <c r="G157" i="10"/>
  <c r="Q157" i="10"/>
  <c r="V157" i="10"/>
  <c r="AA157" i="10"/>
  <c r="U148" i="10"/>
  <c r="AE148" i="10"/>
  <c r="K148" i="10"/>
  <c r="P148" i="10"/>
  <c r="Z148" i="10"/>
  <c r="Y147" i="10"/>
  <c r="AD147" i="10"/>
  <c r="O147" i="10"/>
  <c r="J147" i="10"/>
  <c r="T147" i="10"/>
  <c r="U165" i="10"/>
  <c r="AE165" i="10"/>
  <c r="P165" i="10"/>
  <c r="K165" i="10"/>
  <c r="Z165" i="10"/>
  <c r="L144" i="10"/>
  <c r="G144" i="10"/>
  <c r="AA144" i="10"/>
  <c r="V144" i="10"/>
  <c r="Q144" i="10"/>
  <c r="K157" i="10"/>
  <c r="AE157" i="10"/>
  <c r="Z157" i="10"/>
  <c r="P157" i="10"/>
  <c r="U157" i="10"/>
  <c r="V169" i="10"/>
  <c r="G169" i="10"/>
  <c r="Q169" i="10"/>
  <c r="AA169" i="10"/>
  <c r="L169" i="10"/>
  <c r="N148" i="10"/>
  <c r="I148" i="10"/>
  <c r="S148" i="10"/>
  <c r="AC148" i="10"/>
  <c r="X148" i="10"/>
  <c r="S147" i="10"/>
  <c r="AC147" i="10"/>
  <c r="I147" i="10"/>
  <c r="N147" i="10"/>
  <c r="X147" i="10"/>
  <c r="Y144" i="10"/>
  <c r="T144" i="10"/>
  <c r="O144" i="10"/>
  <c r="AD144" i="10"/>
  <c r="J144" i="10"/>
  <c r="G161" i="10"/>
  <c r="Q161" i="10"/>
  <c r="L161" i="10"/>
  <c r="AA161" i="10"/>
  <c r="V161" i="10"/>
  <c r="N153" i="10"/>
  <c r="I153" i="10"/>
  <c r="AC153" i="10"/>
  <c r="X153" i="10"/>
  <c r="S153" i="10"/>
  <c r="I152" i="10"/>
  <c r="N152" i="10"/>
  <c r="X152" i="10"/>
  <c r="S152" i="10"/>
  <c r="AC152" i="10"/>
  <c r="J165" i="10"/>
  <c r="AD165" i="10"/>
  <c r="T165" i="10"/>
  <c r="O165" i="10"/>
  <c r="Y165" i="10"/>
  <c r="S144" i="10"/>
  <c r="N144" i="10"/>
  <c r="I144" i="10"/>
  <c r="AC144" i="10"/>
  <c r="X144" i="10"/>
  <c r="X155" i="10"/>
  <c r="AC155" i="10"/>
  <c r="S155" i="10"/>
  <c r="N155" i="10"/>
  <c r="I155" i="10"/>
  <c r="L149" i="10"/>
  <c r="G149" i="10"/>
  <c r="V149" i="10"/>
  <c r="Q149" i="10"/>
  <c r="AA149" i="10"/>
  <c r="AC165" i="10"/>
  <c r="N165" i="10"/>
  <c r="X165" i="10"/>
  <c r="S165" i="10"/>
  <c r="I165" i="10"/>
  <c r="I143" i="10"/>
  <c r="AC143" i="10"/>
  <c r="X143" i="10"/>
  <c r="N143" i="10"/>
  <c r="S143" i="10"/>
  <c r="X161" i="10"/>
  <c r="I161" i="10"/>
  <c r="S161" i="10"/>
  <c r="N161" i="10"/>
  <c r="AC161" i="10"/>
  <c r="Q152" i="10"/>
  <c r="G152" i="10"/>
  <c r="V152" i="10"/>
  <c r="AA152" i="10"/>
  <c r="L152" i="10"/>
  <c r="T151" i="10"/>
  <c r="Y151" i="10"/>
  <c r="AD151" i="10"/>
  <c r="O151" i="10"/>
  <c r="J151" i="10"/>
  <c r="P145" i="10"/>
  <c r="U145" i="10"/>
  <c r="AE145" i="10"/>
  <c r="Z145" i="10"/>
  <c r="K145" i="10"/>
  <c r="Z152" i="10"/>
  <c r="AE152" i="10"/>
  <c r="U152" i="10"/>
  <c r="P152" i="10"/>
  <c r="K152" i="10"/>
  <c r="I141" i="10"/>
  <c r="N141" i="10"/>
  <c r="X141" i="10"/>
  <c r="AC141" i="10"/>
  <c r="S141" i="10"/>
  <c r="T160" i="10" l="1"/>
  <c r="O160" i="10"/>
  <c r="AD160" i="10"/>
  <c r="J160" i="10"/>
  <c r="Y160" i="10"/>
  <c r="U164" i="10"/>
  <c r="AE164" i="10"/>
  <c r="Z164" i="10"/>
  <c r="P164" i="10"/>
  <c r="K164" i="10"/>
  <c r="U163" i="10"/>
  <c r="Z163" i="10"/>
  <c r="AE163" i="10"/>
  <c r="P163" i="10"/>
  <c r="K163" i="10"/>
  <c r="AD158" i="10"/>
  <c r="J158" i="10"/>
  <c r="T158" i="10"/>
  <c r="Y158" i="10"/>
  <c r="O158" i="10"/>
  <c r="I162" i="10"/>
  <c r="AC162" i="10"/>
  <c r="X162" i="10"/>
  <c r="N162" i="10"/>
  <c r="S162" i="10"/>
  <c r="AC170" i="10"/>
  <c r="X170" i="10"/>
  <c r="S170" i="10"/>
  <c r="N170" i="10"/>
  <c r="I170" i="10"/>
  <c r="AE166" i="10"/>
  <c r="K166" i="10"/>
  <c r="Z166" i="10"/>
  <c r="U166" i="10"/>
  <c r="P166" i="10"/>
  <c r="V167" i="10"/>
  <c r="Q167" i="10"/>
  <c r="AA167" i="10"/>
  <c r="G167" i="10"/>
  <c r="L167" i="10"/>
  <c r="V159" i="10"/>
  <c r="L159" i="10"/>
  <c r="Q159" i="10"/>
  <c r="G159" i="10"/>
  <c r="AA159" i="10"/>
  <c r="O156" i="10"/>
  <c r="T156" i="10"/>
  <c r="J156" i="10"/>
  <c r="Y156" i="10"/>
  <c r="AD156" i="10"/>
  <c r="G168" i="10"/>
  <c r="Q168" i="10"/>
  <c r="V168" i="10"/>
  <c r="L168" i="10"/>
  <c r="AA168" i="10"/>
  <c r="Y166" i="10"/>
  <c r="T166" i="10"/>
  <c r="O166" i="10"/>
  <c r="J166" i="10"/>
  <c r="AD166" i="10"/>
  <c r="S167" i="10"/>
  <c r="N167" i="10"/>
  <c r="AC167" i="10"/>
  <c r="I167" i="10"/>
  <c r="X167" i="10"/>
  <c r="J159" i="10"/>
  <c r="O159" i="10"/>
  <c r="Y159" i="10"/>
  <c r="T159" i="10"/>
  <c r="AD159" i="10"/>
  <c r="O162" i="10"/>
  <c r="AD162" i="10"/>
  <c r="Y162" i="10"/>
  <c r="J162" i="10"/>
  <c r="T162" i="10"/>
  <c r="O170" i="10"/>
  <c r="J170" i="10"/>
  <c r="T170" i="10"/>
  <c r="AD170" i="10"/>
  <c r="Y170" i="10"/>
  <c r="V166" i="10"/>
  <c r="G166" i="10"/>
  <c r="Q166" i="10"/>
  <c r="AA166" i="10"/>
  <c r="L166" i="10"/>
  <c r="AD167" i="10"/>
  <c r="J167" i="10"/>
  <c r="T167" i="10"/>
  <c r="Y167" i="10"/>
  <c r="O167" i="10"/>
  <c r="AC159" i="10"/>
  <c r="S159" i="10"/>
  <c r="X159" i="10"/>
  <c r="N159" i="10"/>
  <c r="I159" i="10"/>
  <c r="L156" i="10"/>
  <c r="Q156" i="10"/>
  <c r="G156" i="10"/>
  <c r="V156" i="10"/>
  <c r="AA156" i="10"/>
  <c r="J168" i="10"/>
  <c r="O168" i="10"/>
  <c r="T168" i="10"/>
  <c r="Y168" i="10"/>
  <c r="AD168" i="10"/>
  <c r="K156" i="10"/>
  <c r="U156" i="10"/>
  <c r="Z156" i="10"/>
  <c r="P156" i="10"/>
  <c r="AE156" i="10"/>
  <c r="I166" i="10"/>
  <c r="N166" i="10"/>
  <c r="X166" i="10"/>
  <c r="AC166" i="10"/>
  <c r="S166" i="10"/>
  <c r="Z167" i="10"/>
  <c r="P167" i="10"/>
  <c r="U167" i="10"/>
  <c r="K167" i="10"/>
  <c r="AE167" i="10"/>
  <c r="P159" i="10"/>
  <c r="AE159" i="10"/>
  <c r="K159" i="10"/>
  <c r="U159" i="10"/>
  <c r="Z159" i="10"/>
  <c r="S156" i="10"/>
  <c r="N156" i="10"/>
  <c r="I156" i="10"/>
  <c r="X156" i="10"/>
  <c r="AC156" i="10"/>
  <c r="U168" i="10"/>
  <c r="Z168" i="10"/>
  <c r="K168" i="10"/>
  <c r="P168" i="10"/>
  <c r="AE168" i="10"/>
  <c r="Z160" i="10"/>
  <c r="K160" i="10"/>
  <c r="P160" i="10"/>
  <c r="U160" i="10"/>
  <c r="AE160" i="10"/>
  <c r="G164" i="10"/>
  <c r="L164" i="10"/>
  <c r="Q164" i="10"/>
  <c r="V164" i="10"/>
  <c r="AA164" i="10"/>
  <c r="AA163" i="10"/>
  <c r="G163" i="10"/>
  <c r="L163" i="10"/>
  <c r="Q163" i="10"/>
  <c r="V163" i="10"/>
  <c r="Z158" i="10"/>
  <c r="K158" i="10"/>
  <c r="AE158" i="10"/>
  <c r="U158" i="10"/>
  <c r="P158" i="10"/>
  <c r="U162" i="10"/>
  <c r="AE162" i="10"/>
  <c r="K162" i="10"/>
  <c r="P162" i="10"/>
  <c r="Z162" i="10"/>
  <c r="K170" i="10"/>
  <c r="U170" i="10"/>
  <c r="P170" i="10"/>
  <c r="AE170" i="10"/>
  <c r="Z170" i="10"/>
  <c r="AA160" i="10"/>
  <c r="G160" i="10"/>
  <c r="L160" i="10"/>
  <c r="Q160" i="10"/>
  <c r="V160" i="10"/>
  <c r="X164" i="10"/>
  <c r="S164" i="10"/>
  <c r="I164" i="10"/>
  <c r="AC164" i="10"/>
  <c r="N164" i="10"/>
  <c r="X163" i="10"/>
  <c r="AC163" i="10"/>
  <c r="I163" i="10"/>
  <c r="S163" i="10"/>
  <c r="N163" i="10"/>
  <c r="V158" i="10"/>
  <c r="AA158" i="10"/>
  <c r="G158" i="10"/>
  <c r="L158" i="10"/>
  <c r="Q158" i="10"/>
  <c r="AC168" i="10"/>
  <c r="X168" i="10"/>
  <c r="I168" i="10"/>
  <c r="S168" i="10"/>
  <c r="N168" i="10"/>
  <c r="X160" i="10"/>
  <c r="AC160" i="10"/>
  <c r="N160" i="10"/>
  <c r="S160" i="10"/>
  <c r="I160" i="10"/>
  <c r="O164" i="10"/>
  <c r="AD164" i="10"/>
  <c r="J164" i="10"/>
  <c r="T164" i="10"/>
  <c r="Y164" i="10"/>
  <c r="O163" i="10"/>
  <c r="T163" i="10"/>
  <c r="J163" i="10"/>
  <c r="AD163" i="10"/>
  <c r="Y163" i="10"/>
  <c r="AC158" i="10"/>
  <c r="X158" i="10"/>
  <c r="N158" i="10"/>
  <c r="S158" i="10"/>
  <c r="I158" i="10"/>
  <c r="Q162" i="10"/>
  <c r="AA162" i="10"/>
  <c r="G162" i="10"/>
  <c r="V162" i="10"/>
  <c r="L162" i="10"/>
  <c r="AA170" i="10"/>
  <c r="G170" i="10"/>
  <c r="V170" i="10"/>
  <c r="Q170" i="10"/>
  <c r="L170" i="10"/>
  <c r="Y62" i="10" l="1"/>
  <c r="J62" i="10"/>
  <c r="O62" i="10"/>
  <c r="T62" i="10"/>
  <c r="AD62" i="10"/>
  <c r="I175" i="10"/>
  <c r="AC175" i="10"/>
  <c r="N175" i="10"/>
  <c r="X175" i="10"/>
  <c r="S175" i="10"/>
  <c r="W198" i="10"/>
  <c r="R198" i="10"/>
  <c r="H198" i="10"/>
  <c r="M198" i="10"/>
  <c r="AB198" i="10"/>
  <c r="Z41" i="10"/>
  <c r="U41" i="10"/>
  <c r="K41" i="10"/>
  <c r="P41" i="10"/>
  <c r="AE41" i="10"/>
  <c r="Z221" i="10"/>
  <c r="P221" i="10"/>
  <c r="AE221" i="10"/>
  <c r="U221" i="10"/>
  <c r="K221" i="10"/>
  <c r="G255" i="10"/>
  <c r="Q255" i="10"/>
  <c r="V255" i="10"/>
  <c r="AA255" i="10"/>
  <c r="L255" i="10"/>
  <c r="V210" i="10"/>
  <c r="G210" i="10"/>
  <c r="L210" i="10"/>
  <c r="AA210" i="10"/>
  <c r="Q210" i="10"/>
  <c r="P79" i="10"/>
  <c r="U79" i="10"/>
  <c r="K79" i="10"/>
  <c r="Z79" i="10"/>
  <c r="AE79" i="10"/>
  <c r="T289" i="10"/>
  <c r="O289" i="10"/>
  <c r="Y289" i="10"/>
  <c r="J289" i="10"/>
  <c r="AD289" i="10"/>
  <c r="S181" i="10"/>
  <c r="I181" i="10"/>
  <c r="N181" i="10"/>
  <c r="X181" i="10"/>
  <c r="AC181" i="10"/>
  <c r="W264" i="10"/>
  <c r="H264" i="10"/>
  <c r="M264" i="10"/>
  <c r="R264" i="10"/>
  <c r="AB264" i="10"/>
  <c r="AA36" i="10"/>
  <c r="Q36" i="10"/>
  <c r="V36" i="10"/>
  <c r="G36" i="10"/>
  <c r="L36" i="10"/>
  <c r="AD52" i="10"/>
  <c r="O52" i="10"/>
  <c r="T52" i="10"/>
  <c r="Y52" i="10"/>
  <c r="J52" i="10"/>
  <c r="AE236" i="10"/>
  <c r="K236" i="10"/>
  <c r="P236" i="10"/>
  <c r="Z236" i="10"/>
  <c r="U236" i="10"/>
  <c r="Q30" i="10"/>
  <c r="AA30" i="10"/>
  <c r="V30" i="10"/>
  <c r="L30" i="10"/>
  <c r="G30" i="10"/>
  <c r="H64" i="10"/>
  <c r="M64" i="10"/>
  <c r="W64" i="10"/>
  <c r="AB64" i="10"/>
  <c r="R64" i="10"/>
  <c r="U218" i="10"/>
  <c r="AE218" i="10"/>
  <c r="P218" i="10"/>
  <c r="Z218" i="10"/>
  <c r="K218" i="10"/>
  <c r="L215" i="10"/>
  <c r="G215" i="10"/>
  <c r="V215" i="10"/>
  <c r="AA215" i="10"/>
  <c r="Q215" i="10"/>
  <c r="T238" i="10"/>
  <c r="AD238" i="10"/>
  <c r="Y238" i="10"/>
  <c r="J238" i="10"/>
  <c r="O238" i="10"/>
  <c r="AD231" i="10"/>
  <c r="T231" i="10"/>
  <c r="Y231" i="10"/>
  <c r="J231" i="10"/>
  <c r="O231" i="10"/>
  <c r="M70" i="10"/>
  <c r="R70" i="10"/>
  <c r="W70" i="10"/>
  <c r="H70" i="10"/>
  <c r="AB70" i="10"/>
  <c r="P254" i="10"/>
  <c r="K254" i="10"/>
  <c r="U254" i="10"/>
  <c r="AE254" i="10"/>
  <c r="Z254" i="10"/>
  <c r="Q258" i="10"/>
  <c r="L258" i="10"/>
  <c r="V258" i="10"/>
  <c r="G258" i="10"/>
  <c r="AA258" i="10"/>
  <c r="Z68" i="10"/>
  <c r="P68" i="10"/>
  <c r="AE68" i="10"/>
  <c r="K68" i="10"/>
  <c r="U68" i="10"/>
  <c r="W72" i="10"/>
  <c r="H72" i="10"/>
  <c r="M72" i="10"/>
  <c r="R72" i="10"/>
  <c r="AB72" i="10"/>
  <c r="H286" i="10"/>
  <c r="M286" i="10"/>
  <c r="W286" i="10"/>
  <c r="R286" i="10"/>
  <c r="AB286" i="10"/>
  <c r="U174" i="10"/>
  <c r="AE174" i="10"/>
  <c r="Z174" i="10"/>
  <c r="K174" i="10"/>
  <c r="P174" i="10"/>
  <c r="W197" i="10"/>
  <c r="H197" i="10"/>
  <c r="R197" i="10"/>
  <c r="M197" i="10"/>
  <c r="AB197" i="10"/>
  <c r="W279" i="10"/>
  <c r="H279" i="10"/>
  <c r="R279" i="10"/>
  <c r="AB279" i="10"/>
  <c r="M279" i="10"/>
  <c r="AC204" i="10"/>
  <c r="I204" i="10"/>
  <c r="S204" i="10"/>
  <c r="X204" i="10"/>
  <c r="N204" i="10"/>
  <c r="P208" i="10"/>
  <c r="Z208" i="10"/>
  <c r="K208" i="10"/>
  <c r="AE208" i="10"/>
  <c r="U208" i="10"/>
  <c r="I257" i="10"/>
  <c r="AC257" i="10"/>
  <c r="N257" i="10"/>
  <c r="S257" i="10"/>
  <c r="X257" i="10"/>
  <c r="AE227" i="10"/>
  <c r="K227" i="10"/>
  <c r="P227" i="10"/>
  <c r="Z227" i="10"/>
  <c r="U227" i="10"/>
  <c r="AE265" i="10"/>
  <c r="K265" i="10"/>
  <c r="P265" i="10"/>
  <c r="U265" i="10"/>
  <c r="Z265" i="10"/>
  <c r="P269" i="10"/>
  <c r="K269" i="10"/>
  <c r="U269" i="10"/>
  <c r="AE269" i="10"/>
  <c r="Z269" i="10"/>
  <c r="Z63" i="10"/>
  <c r="U63" i="10"/>
  <c r="AE63" i="10"/>
  <c r="P63" i="10"/>
  <c r="K63" i="10"/>
  <c r="AA176" i="10"/>
  <c r="V176" i="10"/>
  <c r="L176" i="10"/>
  <c r="Q176" i="10"/>
  <c r="G176" i="10"/>
  <c r="W53" i="10"/>
  <c r="AB53" i="10"/>
  <c r="M53" i="10"/>
  <c r="H53" i="10"/>
  <c r="R53" i="10"/>
  <c r="J57" i="10"/>
  <c r="Y57" i="10"/>
  <c r="O57" i="10"/>
  <c r="AD57" i="10"/>
  <c r="T57" i="10"/>
  <c r="H271" i="10"/>
  <c r="W271" i="10"/>
  <c r="AB271" i="10"/>
  <c r="R271" i="10"/>
  <c r="M271" i="10"/>
  <c r="Q35" i="10"/>
  <c r="G35" i="10"/>
  <c r="L35" i="10"/>
  <c r="AA35" i="10"/>
  <c r="V35" i="10"/>
  <c r="Z74" i="10"/>
  <c r="P74" i="10"/>
  <c r="K74" i="10"/>
  <c r="U74" i="10"/>
  <c r="AE74" i="10"/>
  <c r="L260" i="10"/>
  <c r="Q260" i="10"/>
  <c r="V260" i="10"/>
  <c r="G260" i="10"/>
  <c r="AA260" i="10"/>
  <c r="AC182" i="10"/>
  <c r="S182" i="10"/>
  <c r="X182" i="10"/>
  <c r="N182" i="10"/>
  <c r="I182" i="10"/>
  <c r="I253" i="10"/>
  <c r="AC253" i="10"/>
  <c r="S253" i="10"/>
  <c r="X253" i="10"/>
  <c r="N253" i="10"/>
  <c r="K186" i="10"/>
  <c r="AE186" i="10"/>
  <c r="U186" i="10"/>
  <c r="P186" i="10"/>
  <c r="Z186" i="10"/>
  <c r="AC33" i="10"/>
  <c r="S33" i="10"/>
  <c r="N33" i="10"/>
  <c r="X33" i="10"/>
  <c r="I33" i="10"/>
  <c r="N180" i="10"/>
  <c r="I180" i="10"/>
  <c r="AC180" i="10"/>
  <c r="X180" i="10"/>
  <c r="S180" i="10"/>
  <c r="P53" i="10"/>
  <c r="AE53" i="10"/>
  <c r="K53" i="10"/>
  <c r="Z53" i="10"/>
  <c r="U53" i="10"/>
  <c r="S31" i="10"/>
  <c r="AC31" i="10"/>
  <c r="N31" i="10"/>
  <c r="X31" i="10"/>
  <c r="I31" i="10"/>
  <c r="AE272" i="10"/>
  <c r="U272" i="10"/>
  <c r="P272" i="10"/>
  <c r="Z272" i="10"/>
  <c r="K272" i="10"/>
  <c r="AB190" i="10"/>
  <c r="R190" i="10"/>
  <c r="W190" i="10"/>
  <c r="M190" i="10"/>
  <c r="H190" i="10"/>
  <c r="AB277" i="10"/>
  <c r="M277" i="10"/>
  <c r="H277" i="10"/>
  <c r="R277" i="10"/>
  <c r="W277" i="10"/>
  <c r="Q202" i="10"/>
  <c r="L202" i="10"/>
  <c r="V202" i="10"/>
  <c r="G202" i="10"/>
  <c r="AA202" i="10"/>
  <c r="T281" i="10"/>
  <c r="J281" i="10"/>
  <c r="AD281" i="10"/>
  <c r="O281" i="10"/>
  <c r="Y281" i="10"/>
  <c r="J255" i="10"/>
  <c r="AD255" i="10"/>
  <c r="T255" i="10"/>
  <c r="O255" i="10"/>
  <c r="Y255" i="10"/>
  <c r="O79" i="10"/>
  <c r="T79" i="10"/>
  <c r="Y79" i="10"/>
  <c r="AD79" i="10"/>
  <c r="J79" i="10"/>
  <c r="G173" i="10"/>
  <c r="V173" i="10"/>
  <c r="L173" i="10"/>
  <c r="Q173" i="10"/>
  <c r="AA173" i="10"/>
  <c r="Y200" i="10"/>
  <c r="T200" i="10"/>
  <c r="J200" i="10"/>
  <c r="AD200" i="10"/>
  <c r="O200" i="10"/>
  <c r="Z234" i="10"/>
  <c r="P234" i="10"/>
  <c r="AE234" i="10"/>
  <c r="U234" i="10"/>
  <c r="K234" i="10"/>
  <c r="R220" i="10"/>
  <c r="W220" i="10"/>
  <c r="M220" i="10"/>
  <c r="AB220" i="10"/>
  <c r="H220" i="10"/>
  <c r="H52" i="10"/>
  <c r="R52" i="10"/>
  <c r="AB52" i="10"/>
  <c r="W52" i="10"/>
  <c r="M52" i="10"/>
  <c r="R266" i="10"/>
  <c r="W266" i="10"/>
  <c r="H266" i="10"/>
  <c r="AB266" i="10"/>
  <c r="M266" i="10"/>
  <c r="I240" i="10"/>
  <c r="N240" i="10"/>
  <c r="X240" i="10"/>
  <c r="S240" i="10"/>
  <c r="AC240" i="10"/>
  <c r="N244" i="10"/>
  <c r="S244" i="10"/>
  <c r="I244" i="10"/>
  <c r="AC244" i="10"/>
  <c r="X244" i="10"/>
  <c r="Z28" i="10"/>
  <c r="K28" i="10"/>
  <c r="P28" i="10"/>
  <c r="AE28" i="10"/>
  <c r="U28" i="10"/>
  <c r="X21" i="10"/>
  <c r="I21" i="10"/>
  <c r="AC21" i="10"/>
  <c r="S21" i="10"/>
  <c r="N21" i="10"/>
  <c r="U280" i="10"/>
  <c r="Z280" i="10"/>
  <c r="AE280" i="10"/>
  <c r="K280" i="10"/>
  <c r="P280" i="10"/>
  <c r="Y48" i="10"/>
  <c r="J48" i="10"/>
  <c r="T48" i="10"/>
  <c r="O48" i="10"/>
  <c r="AD48" i="10"/>
  <c r="O68" i="10"/>
  <c r="Y68" i="10"/>
  <c r="T68" i="10"/>
  <c r="J68" i="10"/>
  <c r="AD68" i="10"/>
  <c r="AA252" i="10"/>
  <c r="G252" i="10"/>
  <c r="V252" i="10"/>
  <c r="L252" i="10"/>
  <c r="Q252" i="10"/>
  <c r="G256" i="10"/>
  <c r="V256" i="10"/>
  <c r="L256" i="10"/>
  <c r="Q256" i="10"/>
  <c r="AA256" i="10"/>
  <c r="Y290" i="10"/>
  <c r="O290" i="10"/>
  <c r="T290" i="10"/>
  <c r="J290" i="10"/>
  <c r="AD290" i="10"/>
  <c r="K204" i="10"/>
  <c r="P204" i="10"/>
  <c r="Z204" i="10"/>
  <c r="AE204" i="10"/>
  <c r="U204" i="10"/>
  <c r="AE223" i="10"/>
  <c r="P223" i="10"/>
  <c r="U223" i="10"/>
  <c r="K223" i="10"/>
  <c r="Z223" i="10"/>
  <c r="T287" i="10"/>
  <c r="Y287" i="10"/>
  <c r="J287" i="10"/>
  <c r="O287" i="10"/>
  <c r="AD287" i="10"/>
  <c r="H269" i="10"/>
  <c r="M269" i="10"/>
  <c r="R269" i="10"/>
  <c r="AB269" i="10"/>
  <c r="W269" i="10"/>
  <c r="K233" i="10"/>
  <c r="Z233" i="10"/>
  <c r="AE233" i="10"/>
  <c r="P233" i="10"/>
  <c r="U233" i="10"/>
  <c r="S35" i="10"/>
  <c r="I35" i="10"/>
  <c r="AC35" i="10"/>
  <c r="N35" i="10"/>
  <c r="X35" i="10"/>
  <c r="J272" i="10"/>
  <c r="AD272" i="10"/>
  <c r="T272" i="10"/>
  <c r="O272" i="10"/>
  <c r="Y272" i="10"/>
  <c r="AA201" i="10"/>
  <c r="G201" i="10"/>
  <c r="V201" i="10"/>
  <c r="L201" i="10"/>
  <c r="Q201" i="10"/>
  <c r="AD198" i="10"/>
  <c r="J198" i="10"/>
  <c r="O198" i="10"/>
  <c r="T198" i="10"/>
  <c r="Y198" i="10"/>
  <c r="L247" i="10"/>
  <c r="G247" i="10"/>
  <c r="AA247" i="10"/>
  <c r="Q247" i="10"/>
  <c r="V247" i="10"/>
  <c r="H71" i="10"/>
  <c r="R71" i="10"/>
  <c r="AB71" i="10"/>
  <c r="W71" i="10"/>
  <c r="M71" i="10"/>
  <c r="U45" i="10"/>
  <c r="K45" i="10"/>
  <c r="P45" i="10"/>
  <c r="Z45" i="10"/>
  <c r="AE45" i="10"/>
  <c r="Z225" i="10"/>
  <c r="AE225" i="10"/>
  <c r="K225" i="10"/>
  <c r="P225" i="10"/>
  <c r="U225" i="10"/>
  <c r="M289" i="10"/>
  <c r="W289" i="10"/>
  <c r="H289" i="10"/>
  <c r="AB289" i="10"/>
  <c r="R289" i="10"/>
  <c r="J173" i="10"/>
  <c r="O173" i="10"/>
  <c r="T173" i="10"/>
  <c r="Y173" i="10"/>
  <c r="AD173" i="10"/>
  <c r="T185" i="10"/>
  <c r="AD185" i="10"/>
  <c r="J185" i="10"/>
  <c r="O185" i="10"/>
  <c r="Y185" i="10"/>
  <c r="AE54" i="10"/>
  <c r="U54" i="10"/>
  <c r="Z54" i="10"/>
  <c r="P54" i="10"/>
  <c r="K54" i="10"/>
  <c r="AD22" i="10"/>
  <c r="T22" i="10"/>
  <c r="O22" i="10"/>
  <c r="J22" i="10"/>
  <c r="Y22" i="10"/>
  <c r="AD262" i="10"/>
  <c r="T262" i="10"/>
  <c r="O262" i="10"/>
  <c r="Y262" i="10"/>
  <c r="J262" i="10"/>
  <c r="Y270" i="10"/>
  <c r="J270" i="10"/>
  <c r="AD270" i="10"/>
  <c r="T270" i="10"/>
  <c r="O270" i="10"/>
  <c r="O60" i="10"/>
  <c r="AD60" i="10"/>
  <c r="J60" i="10"/>
  <c r="Y60" i="10"/>
  <c r="T60" i="10"/>
  <c r="J64" i="10"/>
  <c r="AD64" i="10"/>
  <c r="T64" i="10"/>
  <c r="Y64" i="10"/>
  <c r="O64" i="10"/>
  <c r="AD218" i="10"/>
  <c r="O218" i="10"/>
  <c r="T218" i="10"/>
  <c r="J218" i="10"/>
  <c r="Y218" i="10"/>
  <c r="AB222" i="10"/>
  <c r="R222" i="10"/>
  <c r="W222" i="10"/>
  <c r="H222" i="10"/>
  <c r="M222" i="10"/>
  <c r="U211" i="10"/>
  <c r="AE211" i="10"/>
  <c r="P211" i="10"/>
  <c r="Z211" i="10"/>
  <c r="K211" i="10"/>
  <c r="U238" i="10"/>
  <c r="AE238" i="10"/>
  <c r="K238" i="10"/>
  <c r="Z238" i="10"/>
  <c r="P238" i="10"/>
  <c r="V28" i="10"/>
  <c r="AA28" i="10"/>
  <c r="L28" i="10"/>
  <c r="G28" i="10"/>
  <c r="Q28" i="10"/>
  <c r="Z231" i="10"/>
  <c r="AE231" i="10"/>
  <c r="U231" i="10"/>
  <c r="P231" i="10"/>
  <c r="K231" i="10"/>
  <c r="S231" i="10"/>
  <c r="AC231" i="10"/>
  <c r="N231" i="10"/>
  <c r="I231" i="10"/>
  <c r="X231" i="10"/>
  <c r="T70" i="10"/>
  <c r="O70" i="10"/>
  <c r="AD70" i="10"/>
  <c r="J70" i="10"/>
  <c r="Y70" i="10"/>
  <c r="AB280" i="10"/>
  <c r="W280" i="10"/>
  <c r="H280" i="10"/>
  <c r="R280" i="10"/>
  <c r="M280" i="10"/>
  <c r="W74" i="10"/>
  <c r="R74" i="10"/>
  <c r="M74" i="10"/>
  <c r="AB74" i="10"/>
  <c r="H74" i="10"/>
  <c r="O258" i="10"/>
  <c r="Y258" i="10"/>
  <c r="J258" i="10"/>
  <c r="AD258" i="10"/>
  <c r="T258" i="10"/>
  <c r="U48" i="10"/>
  <c r="AE48" i="10"/>
  <c r="Z48" i="10"/>
  <c r="P48" i="10"/>
  <c r="K48" i="10"/>
  <c r="G38" i="10"/>
  <c r="V38" i="10"/>
  <c r="L38" i="10"/>
  <c r="AA38" i="10"/>
  <c r="Q38" i="10"/>
  <c r="I248" i="10"/>
  <c r="AC248" i="10"/>
  <c r="X248" i="10"/>
  <c r="S248" i="10"/>
  <c r="N248" i="10"/>
  <c r="AC252" i="10"/>
  <c r="X252" i="10"/>
  <c r="I252" i="10"/>
  <c r="N252" i="10"/>
  <c r="S252" i="10"/>
  <c r="J46" i="10"/>
  <c r="T46" i="10"/>
  <c r="Y46" i="10"/>
  <c r="AD46" i="10"/>
  <c r="O46" i="10"/>
  <c r="J286" i="10"/>
  <c r="O286" i="10"/>
  <c r="Y286" i="10"/>
  <c r="AD286" i="10"/>
  <c r="T286" i="10"/>
  <c r="S50" i="10"/>
  <c r="I50" i="10"/>
  <c r="N50" i="10"/>
  <c r="X50" i="10"/>
  <c r="AC50" i="10"/>
  <c r="P290" i="10"/>
  <c r="K290" i="10"/>
  <c r="U290" i="10"/>
  <c r="Z290" i="10"/>
  <c r="AE290" i="10"/>
  <c r="AD178" i="10"/>
  <c r="J178" i="10"/>
  <c r="O178" i="10"/>
  <c r="T178" i="10"/>
  <c r="Y178" i="10"/>
  <c r="Z197" i="10"/>
  <c r="AE197" i="10"/>
  <c r="P197" i="10"/>
  <c r="U197" i="10"/>
  <c r="K197" i="10"/>
  <c r="T249" i="10"/>
  <c r="O249" i="10"/>
  <c r="J249" i="10"/>
  <c r="Y249" i="10"/>
  <c r="AD249" i="10"/>
  <c r="R69" i="10"/>
  <c r="W69" i="10"/>
  <c r="AB69" i="10"/>
  <c r="H69" i="10"/>
  <c r="M69" i="10"/>
  <c r="AA204" i="10"/>
  <c r="V204" i="10"/>
  <c r="L204" i="10"/>
  <c r="Q204" i="10"/>
  <c r="G204" i="10"/>
  <c r="AB73" i="10"/>
  <c r="M73" i="10"/>
  <c r="W73" i="10"/>
  <c r="R73" i="10"/>
  <c r="H73" i="10"/>
  <c r="P283" i="10"/>
  <c r="AE283" i="10"/>
  <c r="K283" i="10"/>
  <c r="U283" i="10"/>
  <c r="Z283" i="10"/>
  <c r="Y257" i="10"/>
  <c r="J257" i="10"/>
  <c r="AD257" i="10"/>
  <c r="T257" i="10"/>
  <c r="O257" i="10"/>
  <c r="X47" i="10"/>
  <c r="AC47" i="10"/>
  <c r="S47" i="10"/>
  <c r="I47" i="10"/>
  <c r="N47" i="10"/>
  <c r="G212" i="10"/>
  <c r="AA212" i="10"/>
  <c r="V212" i="10"/>
  <c r="Q212" i="10"/>
  <c r="L212" i="10"/>
  <c r="AE171" i="10"/>
  <c r="U171" i="10"/>
  <c r="P171" i="10"/>
  <c r="K171" i="10"/>
  <c r="Z171" i="10"/>
  <c r="Y265" i="10"/>
  <c r="AD265" i="10"/>
  <c r="J265" i="10"/>
  <c r="O265" i="10"/>
  <c r="T265" i="10"/>
  <c r="Y55" i="10"/>
  <c r="AD55" i="10"/>
  <c r="J55" i="10"/>
  <c r="T55" i="10"/>
  <c r="O55" i="10"/>
  <c r="W59" i="10"/>
  <c r="H59" i="10"/>
  <c r="AB59" i="10"/>
  <c r="R59" i="10"/>
  <c r="M59" i="10"/>
  <c r="T273" i="10"/>
  <c r="Y273" i="10"/>
  <c r="J273" i="10"/>
  <c r="AD273" i="10"/>
  <c r="O273" i="10"/>
  <c r="M63" i="10"/>
  <c r="H63" i="10"/>
  <c r="R63" i="10"/>
  <c r="AB63" i="10"/>
  <c r="W63" i="10"/>
  <c r="O172" i="10"/>
  <c r="Y172" i="10"/>
  <c r="J172" i="10"/>
  <c r="AD172" i="10"/>
  <c r="T172" i="10"/>
  <c r="U176" i="10"/>
  <c r="P176" i="10"/>
  <c r="AE176" i="10"/>
  <c r="K176" i="10"/>
  <c r="Z176" i="10"/>
  <c r="J180" i="10"/>
  <c r="O180" i="10"/>
  <c r="AD180" i="10"/>
  <c r="Y180" i="10"/>
  <c r="T180" i="10"/>
  <c r="N184" i="10"/>
  <c r="I184" i="10"/>
  <c r="AC184" i="10"/>
  <c r="S184" i="10"/>
  <c r="X184" i="10"/>
  <c r="N23" i="10"/>
  <c r="AC23" i="10"/>
  <c r="X23" i="10"/>
  <c r="I23" i="10"/>
  <c r="S23" i="10"/>
  <c r="I237" i="10"/>
  <c r="S237" i="10"/>
  <c r="X237" i="10"/>
  <c r="N237" i="10"/>
  <c r="AC237" i="10"/>
  <c r="H267" i="10"/>
  <c r="R267" i="10"/>
  <c r="AB267" i="10"/>
  <c r="M267" i="10"/>
  <c r="W267" i="10"/>
  <c r="U241" i="10"/>
  <c r="P241" i="10"/>
  <c r="Z241" i="10"/>
  <c r="K241" i="10"/>
  <c r="AE241" i="10"/>
  <c r="P271" i="10"/>
  <c r="U271" i="10"/>
  <c r="K271" i="10"/>
  <c r="Z271" i="10"/>
  <c r="AE271" i="10"/>
  <c r="K35" i="10"/>
  <c r="AE35" i="10"/>
  <c r="U35" i="10"/>
  <c r="P35" i="10"/>
  <c r="Z35" i="10"/>
  <c r="AE275" i="10"/>
  <c r="K275" i="10"/>
  <c r="Z275" i="10"/>
  <c r="P275" i="10"/>
  <c r="U275" i="10"/>
  <c r="V46" i="10"/>
  <c r="G46" i="10"/>
  <c r="Q46" i="10"/>
  <c r="AA46" i="10"/>
  <c r="L46" i="10"/>
  <c r="P80" i="10"/>
  <c r="Z80" i="10"/>
  <c r="AE80" i="10"/>
  <c r="K80" i="10"/>
  <c r="U80" i="10"/>
  <c r="AC178" i="10"/>
  <c r="I178" i="10"/>
  <c r="N178" i="10"/>
  <c r="X178" i="10"/>
  <c r="S178" i="10"/>
  <c r="V249" i="10"/>
  <c r="L249" i="10"/>
  <c r="G249" i="10"/>
  <c r="Q249" i="10"/>
  <c r="AA249" i="10"/>
  <c r="AB219" i="10"/>
  <c r="R219" i="10"/>
  <c r="M219" i="10"/>
  <c r="H219" i="10"/>
  <c r="W219" i="10"/>
  <c r="N43" i="10"/>
  <c r="S43" i="10"/>
  <c r="X43" i="10"/>
  <c r="I43" i="10"/>
  <c r="AC43" i="10"/>
  <c r="V257" i="10"/>
  <c r="Q257" i="10"/>
  <c r="G257" i="10"/>
  <c r="L257" i="10"/>
  <c r="AA257" i="10"/>
  <c r="U287" i="10"/>
  <c r="K287" i="10"/>
  <c r="Z287" i="10"/>
  <c r="AE287" i="10"/>
  <c r="P287" i="10"/>
  <c r="T235" i="10"/>
  <c r="Y235" i="10"/>
  <c r="O235" i="10"/>
  <c r="J235" i="10"/>
  <c r="AD235" i="10"/>
  <c r="I239" i="10"/>
  <c r="N239" i="10"/>
  <c r="AC239" i="10"/>
  <c r="S239" i="10"/>
  <c r="X239" i="10"/>
  <c r="AE33" i="10"/>
  <c r="U33" i="10"/>
  <c r="K33" i="10"/>
  <c r="Z33" i="10"/>
  <c r="P33" i="10"/>
  <c r="I176" i="10"/>
  <c r="AC176" i="10"/>
  <c r="S176" i="10"/>
  <c r="N176" i="10"/>
  <c r="X176" i="10"/>
  <c r="K180" i="10"/>
  <c r="U180" i="10"/>
  <c r="AE180" i="10"/>
  <c r="Z180" i="10"/>
  <c r="P180" i="10"/>
  <c r="Z23" i="10"/>
  <c r="U23" i="10"/>
  <c r="AE23" i="10"/>
  <c r="P23" i="10"/>
  <c r="K23" i="10"/>
  <c r="O237" i="10"/>
  <c r="T237" i="10"/>
  <c r="J237" i="10"/>
  <c r="AD237" i="10"/>
  <c r="Y237" i="10"/>
  <c r="T271" i="10"/>
  <c r="J271" i="10"/>
  <c r="AD271" i="10"/>
  <c r="Y271" i="10"/>
  <c r="O271" i="10"/>
  <c r="Z65" i="10"/>
  <c r="P65" i="10"/>
  <c r="AE65" i="10"/>
  <c r="U65" i="10"/>
  <c r="K65" i="10"/>
  <c r="AE276" i="10"/>
  <c r="Z276" i="10"/>
  <c r="U276" i="10"/>
  <c r="K276" i="10"/>
  <c r="P276" i="10"/>
  <c r="N201" i="10"/>
  <c r="I201" i="10"/>
  <c r="X201" i="10"/>
  <c r="S201" i="10"/>
  <c r="AC201" i="10"/>
  <c r="T194" i="10"/>
  <c r="Y194" i="10"/>
  <c r="O194" i="10"/>
  <c r="AD194" i="10"/>
  <c r="J194" i="10"/>
  <c r="Z37" i="10"/>
  <c r="AE37" i="10"/>
  <c r="P37" i="10"/>
  <c r="U37" i="10"/>
  <c r="K37" i="10"/>
  <c r="N247" i="10"/>
  <c r="S247" i="10"/>
  <c r="I247" i="10"/>
  <c r="AC247" i="10"/>
  <c r="X247" i="10"/>
  <c r="M217" i="10"/>
  <c r="AB217" i="10"/>
  <c r="H217" i="10"/>
  <c r="R217" i="10"/>
  <c r="W217" i="10"/>
  <c r="J45" i="10"/>
  <c r="Y45" i="10"/>
  <c r="O45" i="10"/>
  <c r="AD45" i="10"/>
  <c r="T45" i="10"/>
  <c r="H188" i="10"/>
  <c r="M188" i="10"/>
  <c r="R188" i="10"/>
  <c r="AB188" i="10"/>
  <c r="W188" i="10"/>
  <c r="O177" i="10"/>
  <c r="Y177" i="10"/>
  <c r="T177" i="10"/>
  <c r="AD177" i="10"/>
  <c r="J177" i="10"/>
  <c r="AC185" i="10"/>
  <c r="X185" i="10"/>
  <c r="N185" i="10"/>
  <c r="I185" i="10"/>
  <c r="S185" i="10"/>
  <c r="R54" i="10"/>
  <c r="W54" i="10"/>
  <c r="H54" i="10"/>
  <c r="M54" i="10"/>
  <c r="AB54" i="10"/>
  <c r="Y205" i="10"/>
  <c r="T205" i="10"/>
  <c r="O205" i="10"/>
  <c r="AD205" i="10"/>
  <c r="J205" i="10"/>
  <c r="Q209" i="10"/>
  <c r="V209" i="10"/>
  <c r="G209" i="10"/>
  <c r="AA209" i="10"/>
  <c r="L209" i="10"/>
  <c r="Z228" i="10"/>
  <c r="U228" i="10"/>
  <c r="AE228" i="10"/>
  <c r="K228" i="10"/>
  <c r="P228" i="10"/>
  <c r="AE26" i="10"/>
  <c r="U26" i="10"/>
  <c r="K26" i="10"/>
  <c r="P26" i="10"/>
  <c r="Z26" i="10"/>
  <c r="AD240" i="10"/>
  <c r="J240" i="10"/>
  <c r="Y240" i="10"/>
  <c r="O240" i="10"/>
  <c r="T240" i="10"/>
  <c r="O274" i="10"/>
  <c r="J274" i="10"/>
  <c r="T274" i="10"/>
  <c r="Y274" i="10"/>
  <c r="AD274" i="10"/>
  <c r="O226" i="10"/>
  <c r="AD226" i="10"/>
  <c r="J226" i="10"/>
  <c r="Y226" i="10"/>
  <c r="T226" i="10"/>
  <c r="Y28" i="10"/>
  <c r="O28" i="10"/>
  <c r="AD28" i="10"/>
  <c r="T28" i="10"/>
  <c r="J28" i="10"/>
  <c r="W261" i="10"/>
  <c r="H261" i="10"/>
  <c r="M261" i="10"/>
  <c r="R261" i="10"/>
  <c r="AB261" i="10"/>
  <c r="N254" i="10"/>
  <c r="I254" i="10"/>
  <c r="S254" i="10"/>
  <c r="X254" i="10"/>
  <c r="AC254" i="10"/>
  <c r="K258" i="10"/>
  <c r="Z258" i="10"/>
  <c r="AE258" i="10"/>
  <c r="P258" i="10"/>
  <c r="U258" i="10"/>
  <c r="T252" i="10"/>
  <c r="O252" i="10"/>
  <c r="Y252" i="10"/>
  <c r="AD252" i="10"/>
  <c r="J252" i="10"/>
  <c r="M76" i="10"/>
  <c r="AB76" i="10"/>
  <c r="W76" i="10"/>
  <c r="R76" i="10"/>
  <c r="H76" i="10"/>
  <c r="G50" i="10"/>
  <c r="AA50" i="10"/>
  <c r="L50" i="10"/>
  <c r="V50" i="10"/>
  <c r="Q50" i="10"/>
  <c r="U178" i="10"/>
  <c r="P178" i="10"/>
  <c r="Z178" i="10"/>
  <c r="K178" i="10"/>
  <c r="AE178" i="10"/>
  <c r="Q39" i="10"/>
  <c r="AA39" i="10"/>
  <c r="G39" i="10"/>
  <c r="L39" i="10"/>
  <c r="V39" i="10"/>
  <c r="O43" i="10"/>
  <c r="T43" i="10"/>
  <c r="AD43" i="10"/>
  <c r="Y43" i="10"/>
  <c r="J43" i="10"/>
  <c r="AD77" i="10"/>
  <c r="O77" i="10"/>
  <c r="T77" i="10"/>
  <c r="Y77" i="10"/>
  <c r="J77" i="10"/>
  <c r="Q171" i="10"/>
  <c r="G171" i="10"/>
  <c r="AA171" i="10"/>
  <c r="L171" i="10"/>
  <c r="V171" i="10"/>
  <c r="U239" i="10"/>
  <c r="K239" i="10"/>
  <c r="AE239" i="10"/>
  <c r="Z239" i="10"/>
  <c r="P239" i="10"/>
  <c r="P273" i="10"/>
  <c r="Z273" i="10"/>
  <c r="U273" i="10"/>
  <c r="AE273" i="10"/>
  <c r="K273" i="10"/>
  <c r="AE187" i="10"/>
  <c r="Z187" i="10"/>
  <c r="K187" i="10"/>
  <c r="U187" i="10"/>
  <c r="P187" i="10"/>
  <c r="G180" i="10"/>
  <c r="AA180" i="10"/>
  <c r="L180" i="10"/>
  <c r="Q180" i="10"/>
  <c r="V180" i="10"/>
  <c r="I233" i="10"/>
  <c r="S233" i="10"/>
  <c r="X233" i="10"/>
  <c r="N233" i="10"/>
  <c r="AC233" i="10"/>
  <c r="Z267" i="10"/>
  <c r="P267" i="10"/>
  <c r="K267" i="10"/>
  <c r="AE267" i="10"/>
  <c r="U267" i="10"/>
  <c r="P31" i="10"/>
  <c r="AE31" i="10"/>
  <c r="Z31" i="10"/>
  <c r="U31" i="10"/>
  <c r="K31" i="10"/>
  <c r="V174" i="10"/>
  <c r="L174" i="10"/>
  <c r="Q174" i="10"/>
  <c r="G174" i="10"/>
  <c r="AA174" i="10"/>
  <c r="AD39" i="10"/>
  <c r="Y39" i="10"/>
  <c r="O39" i="10"/>
  <c r="J39" i="10"/>
  <c r="T39" i="10"/>
  <c r="R283" i="10"/>
  <c r="W283" i="10"/>
  <c r="AB283" i="10"/>
  <c r="H283" i="10"/>
  <c r="M283" i="10"/>
  <c r="AB77" i="10"/>
  <c r="H77" i="10"/>
  <c r="M77" i="10"/>
  <c r="R77" i="10"/>
  <c r="W77" i="10"/>
  <c r="AB55" i="10"/>
  <c r="R55" i="10"/>
  <c r="W55" i="10"/>
  <c r="M55" i="10"/>
  <c r="H55" i="10"/>
  <c r="P59" i="10"/>
  <c r="U59" i="10"/>
  <c r="K59" i="10"/>
  <c r="Z59" i="10"/>
  <c r="AE59" i="10"/>
  <c r="T187" i="10"/>
  <c r="J187" i="10"/>
  <c r="Y187" i="10"/>
  <c r="O187" i="10"/>
  <c r="AD187" i="10"/>
  <c r="I27" i="10"/>
  <c r="AC27" i="10"/>
  <c r="N27" i="10"/>
  <c r="S27" i="10"/>
  <c r="X27" i="10"/>
  <c r="O245" i="10"/>
  <c r="Y245" i="10"/>
  <c r="T245" i="10"/>
  <c r="AD245" i="10"/>
  <c r="J245" i="10"/>
  <c r="Z242" i="10"/>
  <c r="K242" i="10"/>
  <c r="U242" i="10"/>
  <c r="AE242" i="10"/>
  <c r="P242" i="10"/>
  <c r="H216" i="10"/>
  <c r="M216" i="10"/>
  <c r="W216" i="10"/>
  <c r="AB216" i="10"/>
  <c r="R216" i="10"/>
  <c r="Q183" i="10"/>
  <c r="V183" i="10"/>
  <c r="G183" i="10"/>
  <c r="AA183" i="10"/>
  <c r="L183" i="10"/>
  <c r="W67" i="10"/>
  <c r="M67" i="10"/>
  <c r="H67" i="10"/>
  <c r="R67" i="10"/>
  <c r="AB67" i="10"/>
  <c r="J41" i="10"/>
  <c r="AD41" i="10"/>
  <c r="T41" i="10"/>
  <c r="Y41" i="10"/>
  <c r="O41" i="10"/>
  <c r="J206" i="10"/>
  <c r="Y206" i="10"/>
  <c r="T206" i="10"/>
  <c r="AD206" i="10"/>
  <c r="O206" i="10"/>
  <c r="H225" i="10"/>
  <c r="AB225" i="10"/>
  <c r="M225" i="10"/>
  <c r="W225" i="10"/>
  <c r="R225" i="10"/>
  <c r="S259" i="10"/>
  <c r="X259" i="10"/>
  <c r="AC259" i="10"/>
  <c r="I259" i="10"/>
  <c r="N259" i="10"/>
  <c r="AD229" i="10"/>
  <c r="Y229" i="10"/>
  <c r="J229" i="10"/>
  <c r="O229" i="10"/>
  <c r="T229" i="10"/>
  <c r="U192" i="10"/>
  <c r="Z192" i="10"/>
  <c r="AE192" i="10"/>
  <c r="K192" i="10"/>
  <c r="P192" i="10"/>
  <c r="AE24" i="10"/>
  <c r="K24" i="10"/>
  <c r="U24" i="10"/>
  <c r="Z24" i="10"/>
  <c r="P24" i="10"/>
  <c r="Y66" i="10"/>
  <c r="T66" i="10"/>
  <c r="O66" i="10"/>
  <c r="J66" i="10"/>
  <c r="AD66" i="10"/>
  <c r="J224" i="10"/>
  <c r="O224" i="10"/>
  <c r="AD224" i="10"/>
  <c r="T224" i="10"/>
  <c r="Y224" i="10"/>
  <c r="Z213" i="10"/>
  <c r="AE213" i="10"/>
  <c r="P213" i="10"/>
  <c r="K213" i="10"/>
  <c r="U213" i="10"/>
  <c r="R262" i="10"/>
  <c r="AB262" i="10"/>
  <c r="W262" i="10"/>
  <c r="H262" i="10"/>
  <c r="M262" i="10"/>
  <c r="N26" i="10"/>
  <c r="S26" i="10"/>
  <c r="X26" i="10"/>
  <c r="AC26" i="10"/>
  <c r="I26" i="10"/>
  <c r="AD34" i="10"/>
  <c r="O34" i="10"/>
  <c r="T34" i="10"/>
  <c r="Y34" i="10"/>
  <c r="J34" i="10"/>
  <c r="AA203" i="10"/>
  <c r="Q203" i="10"/>
  <c r="L203" i="10"/>
  <c r="G203" i="10"/>
  <c r="V203" i="10"/>
  <c r="T207" i="10"/>
  <c r="O207" i="10"/>
  <c r="AD207" i="10"/>
  <c r="J207" i="10"/>
  <c r="Y207" i="10"/>
  <c r="X211" i="10"/>
  <c r="AC211" i="10"/>
  <c r="N211" i="10"/>
  <c r="S211" i="10"/>
  <c r="I211" i="10"/>
  <c r="R230" i="10"/>
  <c r="M230" i="10"/>
  <c r="W230" i="10"/>
  <c r="AB230" i="10"/>
  <c r="H230" i="10"/>
  <c r="Z21" i="10"/>
  <c r="U21" i="10"/>
  <c r="AE21" i="10"/>
  <c r="K21" i="10"/>
  <c r="P21" i="10"/>
  <c r="P250" i="10"/>
  <c r="AE250" i="10"/>
  <c r="Z250" i="10"/>
  <c r="U250" i="10"/>
  <c r="K250" i="10"/>
  <c r="Z44" i="10"/>
  <c r="P44" i="10"/>
  <c r="AE44" i="10"/>
  <c r="U44" i="10"/>
  <c r="K44" i="10"/>
  <c r="Y288" i="10"/>
  <c r="AD288" i="10"/>
  <c r="O288" i="10"/>
  <c r="J288" i="10"/>
  <c r="T288" i="10"/>
  <c r="Y42" i="10"/>
  <c r="AD42" i="10"/>
  <c r="O42" i="10"/>
  <c r="T42" i="10"/>
  <c r="J42" i="10"/>
  <c r="L182" i="10"/>
  <c r="G182" i="10"/>
  <c r="AA182" i="10"/>
  <c r="Q182" i="10"/>
  <c r="V182" i="10"/>
  <c r="S171" i="10"/>
  <c r="I171" i="10"/>
  <c r="X171" i="10"/>
  <c r="AC171" i="10"/>
  <c r="N171" i="10"/>
  <c r="T33" i="10"/>
  <c r="Y33" i="10"/>
  <c r="J33" i="10"/>
  <c r="AD33" i="10"/>
  <c r="O33" i="10"/>
  <c r="Y184" i="10"/>
  <c r="T184" i="10"/>
  <c r="J184" i="10"/>
  <c r="O184" i="10"/>
  <c r="AD184" i="10"/>
  <c r="G27" i="10"/>
  <c r="Q27" i="10"/>
  <c r="L27" i="10"/>
  <c r="AA27" i="10"/>
  <c r="V27" i="10"/>
  <c r="W62" i="10"/>
  <c r="R62" i="10"/>
  <c r="M62" i="10"/>
  <c r="AB62" i="10"/>
  <c r="H62" i="10"/>
  <c r="AB194" i="10"/>
  <c r="M194" i="10"/>
  <c r="H194" i="10"/>
  <c r="R194" i="10"/>
  <c r="W194" i="10"/>
  <c r="S37" i="10"/>
  <c r="I37" i="10"/>
  <c r="N37" i="10"/>
  <c r="X37" i="10"/>
  <c r="AC37" i="10"/>
  <c r="P217" i="10"/>
  <c r="K217" i="10"/>
  <c r="AE217" i="10"/>
  <c r="U217" i="10"/>
  <c r="Z217" i="10"/>
  <c r="P281" i="10"/>
  <c r="AE281" i="10"/>
  <c r="U281" i="10"/>
  <c r="Z281" i="10"/>
  <c r="K281" i="10"/>
  <c r="U255" i="10"/>
  <c r="P255" i="10"/>
  <c r="Z255" i="10"/>
  <c r="AE255" i="10"/>
  <c r="K255" i="10"/>
  <c r="I49" i="10"/>
  <c r="N49" i="10"/>
  <c r="X49" i="10"/>
  <c r="AC49" i="10"/>
  <c r="S49" i="10"/>
  <c r="W229" i="10"/>
  <c r="R229" i="10"/>
  <c r="H229" i="10"/>
  <c r="AB229" i="10"/>
  <c r="M229" i="10"/>
  <c r="Q181" i="10"/>
  <c r="G181" i="10"/>
  <c r="V181" i="10"/>
  <c r="AA181" i="10"/>
  <c r="L181" i="10"/>
  <c r="G234" i="10"/>
  <c r="V234" i="10"/>
  <c r="AA234" i="10"/>
  <c r="L234" i="10"/>
  <c r="Q234" i="10"/>
  <c r="P36" i="10"/>
  <c r="AE36" i="10"/>
  <c r="K36" i="10"/>
  <c r="U36" i="10"/>
  <c r="Z36" i="10"/>
  <c r="P220" i="10"/>
  <c r="K220" i="10"/>
  <c r="Z220" i="10"/>
  <c r="U220" i="10"/>
  <c r="AE220" i="10"/>
  <c r="O209" i="10"/>
  <c r="AD209" i="10"/>
  <c r="T209" i="10"/>
  <c r="J209" i="10"/>
  <c r="Y209" i="10"/>
  <c r="AD213" i="10"/>
  <c r="T213" i="10"/>
  <c r="Y213" i="10"/>
  <c r="J213" i="10"/>
  <c r="O213" i="10"/>
  <c r="J26" i="10"/>
  <c r="AD26" i="10"/>
  <c r="T26" i="10"/>
  <c r="Y26" i="10"/>
  <c r="O26" i="10"/>
  <c r="H274" i="10"/>
  <c r="W274" i="10"/>
  <c r="M274" i="10"/>
  <c r="R274" i="10"/>
  <c r="AB274" i="10"/>
  <c r="O242" i="10"/>
  <c r="AD242" i="10"/>
  <c r="J242" i="10"/>
  <c r="Y242" i="10"/>
  <c r="T242" i="10"/>
  <c r="U62" i="10"/>
  <c r="AE62" i="10"/>
  <c r="Z62" i="10"/>
  <c r="K62" i="10"/>
  <c r="P62" i="10"/>
  <c r="O216" i="10"/>
  <c r="Y216" i="10"/>
  <c r="T216" i="10"/>
  <c r="J216" i="10"/>
  <c r="AD216" i="10"/>
  <c r="Z190" i="10"/>
  <c r="K190" i="10"/>
  <c r="U190" i="10"/>
  <c r="AE190" i="10"/>
  <c r="P190" i="10"/>
  <c r="V179" i="10"/>
  <c r="L179" i="10"/>
  <c r="Q179" i="10"/>
  <c r="AA179" i="10"/>
  <c r="G179" i="10"/>
  <c r="AD183" i="10"/>
  <c r="Y183" i="10"/>
  <c r="O183" i="10"/>
  <c r="T183" i="10"/>
  <c r="J183" i="10"/>
  <c r="AE277" i="10"/>
  <c r="P277" i="10"/>
  <c r="U277" i="10"/>
  <c r="Z277" i="10"/>
  <c r="K277" i="10"/>
  <c r="J202" i="10"/>
  <c r="Y202" i="10"/>
  <c r="O202" i="10"/>
  <c r="T202" i="10"/>
  <c r="AD202" i="10"/>
  <c r="V251" i="10"/>
  <c r="L251" i="10"/>
  <c r="AA251" i="10"/>
  <c r="G251" i="10"/>
  <c r="Q251" i="10"/>
  <c r="N41" i="10"/>
  <c r="I41" i="10"/>
  <c r="S41" i="10"/>
  <c r="AC41" i="10"/>
  <c r="X41" i="10"/>
  <c r="L206" i="10"/>
  <c r="G206" i="10"/>
  <c r="AA206" i="10"/>
  <c r="Q206" i="10"/>
  <c r="V206" i="10"/>
  <c r="P75" i="10"/>
  <c r="K75" i="10"/>
  <c r="Z75" i="10"/>
  <c r="AE75" i="10"/>
  <c r="U75" i="10"/>
  <c r="T285" i="10"/>
  <c r="Y285" i="10"/>
  <c r="AD285" i="10"/>
  <c r="O285" i="10"/>
  <c r="J285" i="10"/>
  <c r="U49" i="10"/>
  <c r="AE49" i="10"/>
  <c r="P49" i="10"/>
  <c r="K49" i="10"/>
  <c r="Z49" i="10"/>
  <c r="U259" i="10"/>
  <c r="Z259" i="10"/>
  <c r="K259" i="10"/>
  <c r="P259" i="10"/>
  <c r="AE259" i="10"/>
  <c r="O214" i="10"/>
  <c r="T214" i="10"/>
  <c r="AD214" i="10"/>
  <c r="J214" i="10"/>
  <c r="Y214" i="10"/>
  <c r="S173" i="10"/>
  <c r="X173" i="10"/>
  <c r="AC173" i="10"/>
  <c r="N173" i="10"/>
  <c r="I173" i="10"/>
  <c r="T192" i="10"/>
  <c r="Y192" i="10"/>
  <c r="J192" i="10"/>
  <c r="AD192" i="10"/>
  <c r="O192" i="10"/>
  <c r="U196" i="10"/>
  <c r="K196" i="10"/>
  <c r="P196" i="10"/>
  <c r="Z196" i="10"/>
  <c r="AE196" i="10"/>
  <c r="V185" i="10"/>
  <c r="Q185" i="10"/>
  <c r="L185" i="10"/>
  <c r="G185" i="10"/>
  <c r="AA185" i="10"/>
  <c r="T24" i="10"/>
  <c r="Y24" i="10"/>
  <c r="O24" i="10"/>
  <c r="J24" i="10"/>
  <c r="AD24" i="10"/>
  <c r="R66" i="10"/>
  <c r="M66" i="10"/>
  <c r="AB66" i="10"/>
  <c r="W66" i="10"/>
  <c r="H66" i="10"/>
  <c r="G246" i="10"/>
  <c r="V246" i="10"/>
  <c r="AA246" i="10"/>
  <c r="L246" i="10"/>
  <c r="Q246" i="10"/>
  <c r="Z205" i="10"/>
  <c r="K205" i="10"/>
  <c r="AE205" i="10"/>
  <c r="U205" i="10"/>
  <c r="P205" i="10"/>
  <c r="G213" i="10"/>
  <c r="L213" i="10"/>
  <c r="V213" i="10"/>
  <c r="Q213" i="10"/>
  <c r="AA213" i="10"/>
  <c r="S22" i="10"/>
  <c r="N22" i="10"/>
  <c r="X22" i="10"/>
  <c r="I22" i="10"/>
  <c r="AC22" i="10"/>
  <c r="P52" i="10"/>
  <c r="Z52" i="10"/>
  <c r="U52" i="10"/>
  <c r="AE52" i="10"/>
  <c r="K52" i="10"/>
  <c r="N236" i="10"/>
  <c r="I236" i="10"/>
  <c r="S236" i="10"/>
  <c r="AC236" i="10"/>
  <c r="X236" i="10"/>
  <c r="Q26" i="10"/>
  <c r="AA26" i="10"/>
  <c r="L26" i="10"/>
  <c r="V26" i="10"/>
  <c r="G26" i="10"/>
  <c r="L240" i="10"/>
  <c r="G240" i="10"/>
  <c r="V240" i="10"/>
  <c r="Q240" i="10"/>
  <c r="AA240" i="10"/>
  <c r="H270" i="10"/>
  <c r="M270" i="10"/>
  <c r="R270" i="10"/>
  <c r="W270" i="10"/>
  <c r="AB270" i="10"/>
  <c r="K64" i="10"/>
  <c r="AE64" i="10"/>
  <c r="Z64" i="10"/>
  <c r="U64" i="10"/>
  <c r="P64" i="10"/>
  <c r="S203" i="10"/>
  <c r="AC203" i="10"/>
  <c r="X203" i="10"/>
  <c r="I203" i="10"/>
  <c r="N203" i="10"/>
  <c r="L207" i="10"/>
  <c r="V207" i="10"/>
  <c r="G207" i="10"/>
  <c r="AA207" i="10"/>
  <c r="Q207" i="10"/>
  <c r="L211" i="10"/>
  <c r="G211" i="10"/>
  <c r="V211" i="10"/>
  <c r="Q211" i="10"/>
  <c r="AA211" i="10"/>
  <c r="AE230" i="10"/>
  <c r="U230" i="10"/>
  <c r="Z230" i="10"/>
  <c r="K230" i="10"/>
  <c r="P230" i="10"/>
  <c r="N28" i="10"/>
  <c r="X28" i="10"/>
  <c r="AC28" i="10"/>
  <c r="S28" i="10"/>
  <c r="I28" i="10"/>
  <c r="Z268" i="10"/>
  <c r="K268" i="10"/>
  <c r="P268" i="10"/>
  <c r="U268" i="10"/>
  <c r="AE268" i="10"/>
  <c r="G231" i="10"/>
  <c r="L231" i="10"/>
  <c r="AA231" i="10"/>
  <c r="V231" i="10"/>
  <c r="Q231" i="10"/>
  <c r="Q250" i="10"/>
  <c r="AA250" i="10"/>
  <c r="V250" i="10"/>
  <c r="G250" i="10"/>
  <c r="L250" i="10"/>
  <c r="K70" i="10"/>
  <c r="U70" i="10"/>
  <c r="P70" i="10"/>
  <c r="AE70" i="10"/>
  <c r="Z70" i="10"/>
  <c r="Y74" i="10"/>
  <c r="J74" i="10"/>
  <c r="AD74" i="10"/>
  <c r="T74" i="10"/>
  <c r="O74" i="10"/>
  <c r="P78" i="10"/>
  <c r="U78" i="10"/>
  <c r="Z78" i="10"/>
  <c r="AE78" i="10"/>
  <c r="K78" i="10"/>
  <c r="N258" i="10"/>
  <c r="I258" i="10"/>
  <c r="X258" i="10"/>
  <c r="AC258" i="10"/>
  <c r="S258" i="10"/>
  <c r="AC38" i="10"/>
  <c r="X38" i="10"/>
  <c r="N38" i="10"/>
  <c r="I38" i="10"/>
  <c r="S38" i="10"/>
  <c r="P278" i="10"/>
  <c r="Z278" i="10"/>
  <c r="AE278" i="10"/>
  <c r="K278" i="10"/>
  <c r="U278" i="10"/>
  <c r="J72" i="10"/>
  <c r="O72" i="10"/>
  <c r="Y72" i="10"/>
  <c r="T72" i="10"/>
  <c r="AD72" i="10"/>
  <c r="U76" i="10"/>
  <c r="AE76" i="10"/>
  <c r="Z76" i="10"/>
  <c r="P76" i="10"/>
  <c r="K76" i="10"/>
  <c r="AD260" i="10"/>
  <c r="T260" i="10"/>
  <c r="J260" i="10"/>
  <c r="Y260" i="10"/>
  <c r="O260" i="10"/>
  <c r="K193" i="10"/>
  <c r="Z193" i="10"/>
  <c r="AE193" i="10"/>
  <c r="U193" i="10"/>
  <c r="P193" i="10"/>
  <c r="Y279" i="10"/>
  <c r="O279" i="10"/>
  <c r="AD279" i="10"/>
  <c r="J279" i="10"/>
  <c r="T279" i="10"/>
  <c r="AA43" i="10"/>
  <c r="G43" i="10"/>
  <c r="Q43" i="10"/>
  <c r="L43" i="10"/>
  <c r="V43" i="10"/>
  <c r="T47" i="10"/>
  <c r="O47" i="10"/>
  <c r="AD47" i="10"/>
  <c r="J47" i="10"/>
  <c r="Y47" i="10"/>
  <c r="O171" i="10"/>
  <c r="AD171" i="10"/>
  <c r="J171" i="10"/>
  <c r="T171" i="10"/>
  <c r="Y171" i="10"/>
  <c r="AE25" i="10"/>
  <c r="K25" i="10"/>
  <c r="Z25" i="10"/>
  <c r="P25" i="10"/>
  <c r="U25" i="10"/>
  <c r="Y59" i="10"/>
  <c r="T59" i="10"/>
  <c r="AD59" i="10"/>
  <c r="O59" i="10"/>
  <c r="J59" i="10"/>
  <c r="G33" i="10"/>
  <c r="AA33" i="10"/>
  <c r="L33" i="10"/>
  <c r="Q33" i="10"/>
  <c r="V33" i="10"/>
  <c r="K184" i="10"/>
  <c r="AE184" i="10"/>
  <c r="Z184" i="10"/>
  <c r="U184" i="10"/>
  <c r="P184" i="10"/>
  <c r="U237" i="10"/>
  <c r="P237" i="10"/>
  <c r="Z237" i="10"/>
  <c r="AE237" i="10"/>
  <c r="K237" i="10"/>
  <c r="AA241" i="10"/>
  <c r="Q241" i="10"/>
  <c r="G241" i="10"/>
  <c r="V241" i="10"/>
  <c r="L241" i="10"/>
  <c r="L245" i="10"/>
  <c r="V245" i="10"/>
  <c r="G245" i="10"/>
  <c r="AA245" i="10"/>
  <c r="Q245" i="10"/>
  <c r="K32" i="10"/>
  <c r="AE32" i="10"/>
  <c r="P32" i="10"/>
  <c r="U32" i="10"/>
  <c r="Z32" i="10"/>
  <c r="Y201" i="10"/>
  <c r="AD201" i="10"/>
  <c r="T201" i="10"/>
  <c r="O201" i="10"/>
  <c r="J201" i="10"/>
  <c r="S179" i="10"/>
  <c r="N179" i="10"/>
  <c r="X179" i="10"/>
  <c r="AC179" i="10"/>
  <c r="I179" i="10"/>
  <c r="T277" i="10"/>
  <c r="Y277" i="10"/>
  <c r="J277" i="10"/>
  <c r="AD277" i="10"/>
  <c r="O277" i="10"/>
  <c r="O251" i="10"/>
  <c r="J251" i="10"/>
  <c r="AD251" i="10"/>
  <c r="T251" i="10"/>
  <c r="Y251" i="10"/>
  <c r="AC206" i="10"/>
  <c r="N206" i="10"/>
  <c r="S206" i="10"/>
  <c r="X206" i="10"/>
  <c r="I206" i="10"/>
  <c r="M75" i="10"/>
  <c r="H75" i="10"/>
  <c r="R75" i="10"/>
  <c r="AB75" i="10"/>
  <c r="W75" i="10"/>
  <c r="M79" i="10"/>
  <c r="R79" i="10"/>
  <c r="H79" i="10"/>
  <c r="W79" i="10"/>
  <c r="AB79" i="10"/>
  <c r="K173" i="10"/>
  <c r="Z173" i="10"/>
  <c r="U173" i="10"/>
  <c r="P173" i="10"/>
  <c r="AE173" i="10"/>
  <c r="AD196" i="10"/>
  <c r="T196" i="10"/>
  <c r="J196" i="10"/>
  <c r="O196" i="10"/>
  <c r="Y196" i="10"/>
  <c r="Y54" i="10"/>
  <c r="AD54" i="10"/>
  <c r="T54" i="10"/>
  <c r="J54" i="10"/>
  <c r="O54" i="10"/>
  <c r="L232" i="10"/>
  <c r="G232" i="10"/>
  <c r="V232" i="10"/>
  <c r="Q232" i="10"/>
  <c r="AA232" i="10"/>
  <c r="J236" i="10"/>
  <c r="O236" i="10"/>
  <c r="Y236" i="10"/>
  <c r="AD236" i="10"/>
  <c r="T236" i="10"/>
  <c r="U56" i="10"/>
  <c r="P56" i="10"/>
  <c r="Z56" i="10"/>
  <c r="K56" i="10"/>
  <c r="AE56" i="10"/>
  <c r="Y244" i="10"/>
  <c r="J244" i="10"/>
  <c r="O244" i="10"/>
  <c r="T244" i="10"/>
  <c r="AD244" i="10"/>
  <c r="K203" i="10"/>
  <c r="Z203" i="10"/>
  <c r="P203" i="10"/>
  <c r="AE203" i="10"/>
  <c r="U203" i="10"/>
  <c r="W58" i="10"/>
  <c r="M58" i="10"/>
  <c r="H58" i="10"/>
  <c r="R58" i="10"/>
  <c r="AB58" i="10"/>
  <c r="O51" i="10"/>
  <c r="Y51" i="10"/>
  <c r="J51" i="10"/>
  <c r="AD51" i="10"/>
  <c r="T51" i="10"/>
  <c r="N40" i="10"/>
  <c r="I40" i="10"/>
  <c r="X40" i="10"/>
  <c r="AC40" i="10"/>
  <c r="S40" i="10"/>
  <c r="Y284" i="10"/>
  <c r="J284" i="10"/>
  <c r="AD284" i="10"/>
  <c r="T284" i="10"/>
  <c r="O284" i="10"/>
  <c r="H78" i="10"/>
  <c r="AB78" i="10"/>
  <c r="M78" i="10"/>
  <c r="R78" i="10"/>
  <c r="W78" i="10"/>
  <c r="G248" i="10"/>
  <c r="V248" i="10"/>
  <c r="AA248" i="10"/>
  <c r="L248" i="10"/>
  <c r="Q248" i="10"/>
  <c r="Z46" i="10"/>
  <c r="P46" i="10"/>
  <c r="AE46" i="10"/>
  <c r="U46" i="10"/>
  <c r="K46" i="10"/>
  <c r="AB290" i="10"/>
  <c r="W290" i="10"/>
  <c r="M290" i="10"/>
  <c r="H290" i="10"/>
  <c r="R290" i="10"/>
  <c r="R193" i="10"/>
  <c r="W193" i="10"/>
  <c r="H193" i="10"/>
  <c r="AB193" i="10"/>
  <c r="M193" i="10"/>
  <c r="J219" i="10"/>
  <c r="T219" i="10"/>
  <c r="O219" i="10"/>
  <c r="AD219" i="10"/>
  <c r="Y219" i="10"/>
  <c r="U73" i="10"/>
  <c r="AE73" i="10"/>
  <c r="Z73" i="10"/>
  <c r="K73" i="10"/>
  <c r="P73" i="10"/>
  <c r="G47" i="10"/>
  <c r="Q47" i="10"/>
  <c r="AA47" i="10"/>
  <c r="V47" i="10"/>
  <c r="L47" i="10"/>
  <c r="AC212" i="10"/>
  <c r="X212" i="10"/>
  <c r="S212" i="10"/>
  <c r="N212" i="10"/>
  <c r="I212" i="10"/>
  <c r="V235" i="10"/>
  <c r="Q235" i="10"/>
  <c r="AA235" i="10"/>
  <c r="G235" i="10"/>
  <c r="L235" i="10"/>
  <c r="S29" i="10"/>
  <c r="X29" i="10"/>
  <c r="AC29" i="10"/>
  <c r="N29" i="10"/>
  <c r="I29" i="10"/>
  <c r="L243" i="10"/>
  <c r="V243" i="10"/>
  <c r="AA243" i="10"/>
  <c r="G243" i="10"/>
  <c r="Q243" i="10"/>
  <c r="O176" i="10"/>
  <c r="T176" i="10"/>
  <c r="J176" i="10"/>
  <c r="Y176" i="10"/>
  <c r="AD176" i="10"/>
  <c r="AA184" i="10"/>
  <c r="Q184" i="10"/>
  <c r="L184" i="10"/>
  <c r="V184" i="10"/>
  <c r="G184" i="10"/>
  <c r="Z263" i="10"/>
  <c r="AE263" i="10"/>
  <c r="K263" i="10"/>
  <c r="P263" i="10"/>
  <c r="U263" i="10"/>
  <c r="T241" i="10"/>
  <c r="AD241" i="10"/>
  <c r="J241" i="10"/>
  <c r="O241" i="10"/>
  <c r="Y241" i="10"/>
  <c r="M275" i="10"/>
  <c r="W275" i="10"/>
  <c r="AB275" i="10"/>
  <c r="R275" i="10"/>
  <c r="H275" i="10"/>
  <c r="G178" i="10"/>
  <c r="V178" i="10"/>
  <c r="AA178" i="10"/>
  <c r="L178" i="10"/>
  <c r="Q178" i="10"/>
  <c r="AE279" i="10"/>
  <c r="U279" i="10"/>
  <c r="Z279" i="10"/>
  <c r="K279" i="10"/>
  <c r="P279" i="10"/>
  <c r="J73" i="10"/>
  <c r="Y73" i="10"/>
  <c r="O73" i="10"/>
  <c r="AD73" i="10"/>
  <c r="T73" i="10"/>
  <c r="J223" i="10"/>
  <c r="T223" i="10"/>
  <c r="AD223" i="10"/>
  <c r="Y223" i="10"/>
  <c r="O223" i="10"/>
  <c r="U212" i="10"/>
  <c r="K212" i="10"/>
  <c r="P212" i="10"/>
  <c r="AE212" i="10"/>
  <c r="Z212" i="10"/>
  <c r="O239" i="10"/>
  <c r="AD239" i="10"/>
  <c r="J239" i="10"/>
  <c r="T239" i="10"/>
  <c r="Y239" i="10"/>
  <c r="AC172" i="10"/>
  <c r="X172" i="10"/>
  <c r="N172" i="10"/>
  <c r="I172" i="10"/>
  <c r="S172" i="10"/>
  <c r="AD263" i="10"/>
  <c r="T263" i="10"/>
  <c r="J263" i="10"/>
  <c r="Y263" i="10"/>
  <c r="O263" i="10"/>
  <c r="G31" i="10"/>
  <c r="Q31" i="10"/>
  <c r="V31" i="10"/>
  <c r="L31" i="10"/>
  <c r="AA31" i="10"/>
  <c r="K282" i="10"/>
  <c r="P282" i="10"/>
  <c r="U282" i="10"/>
  <c r="AE282" i="10"/>
  <c r="Z282" i="10"/>
  <c r="U175" i="10"/>
  <c r="AE175" i="10"/>
  <c r="Z175" i="10"/>
  <c r="P175" i="10"/>
  <c r="K175" i="10"/>
  <c r="AE183" i="10"/>
  <c r="Z183" i="10"/>
  <c r="U183" i="10"/>
  <c r="P183" i="10"/>
  <c r="K183" i="10"/>
  <c r="Y247" i="10"/>
  <c r="AD247" i="10"/>
  <c r="O247" i="10"/>
  <c r="J247" i="10"/>
  <c r="T247" i="10"/>
  <c r="AD221" i="10"/>
  <c r="Y221" i="10"/>
  <c r="O221" i="10"/>
  <c r="T221" i="10"/>
  <c r="J221" i="10"/>
  <c r="AB285" i="10"/>
  <c r="R285" i="10"/>
  <c r="W285" i="10"/>
  <c r="H285" i="10"/>
  <c r="M285" i="10"/>
  <c r="X210" i="10"/>
  <c r="S210" i="10"/>
  <c r="I210" i="10"/>
  <c r="N210" i="10"/>
  <c r="AC210" i="10"/>
  <c r="AE188" i="10"/>
  <c r="U188" i="10"/>
  <c r="K188" i="10"/>
  <c r="Z188" i="10"/>
  <c r="P188" i="10"/>
  <c r="AE181" i="10"/>
  <c r="K181" i="10"/>
  <c r="Z181" i="10"/>
  <c r="P181" i="10"/>
  <c r="U181" i="10"/>
  <c r="X24" i="10"/>
  <c r="S24" i="10"/>
  <c r="N24" i="10"/>
  <c r="AC24" i="10"/>
  <c r="I24" i="10"/>
  <c r="U22" i="10"/>
  <c r="Z22" i="10"/>
  <c r="K22" i="10"/>
  <c r="AE22" i="10"/>
  <c r="P22" i="10"/>
  <c r="T266" i="10"/>
  <c r="AD266" i="10"/>
  <c r="J266" i="10"/>
  <c r="Y266" i="10"/>
  <c r="O266" i="10"/>
  <c r="S30" i="10"/>
  <c r="AC30" i="10"/>
  <c r="X30" i="10"/>
  <c r="I30" i="10"/>
  <c r="N30" i="10"/>
  <c r="K274" i="10"/>
  <c r="P274" i="10"/>
  <c r="Z274" i="10"/>
  <c r="U274" i="10"/>
  <c r="AE274" i="10"/>
  <c r="H226" i="10"/>
  <c r="AB226" i="10"/>
  <c r="W226" i="10"/>
  <c r="R226" i="10"/>
  <c r="M226" i="10"/>
  <c r="AD215" i="10"/>
  <c r="J215" i="10"/>
  <c r="Y215" i="10"/>
  <c r="T215" i="10"/>
  <c r="O215" i="10"/>
  <c r="H268" i="10"/>
  <c r="R268" i="10"/>
  <c r="AB268" i="10"/>
  <c r="W268" i="10"/>
  <c r="M268" i="10"/>
  <c r="T261" i="10"/>
  <c r="AD261" i="10"/>
  <c r="O261" i="10"/>
  <c r="J261" i="10"/>
  <c r="Y261" i="10"/>
  <c r="Q254" i="10"/>
  <c r="L254" i="10"/>
  <c r="V254" i="10"/>
  <c r="AA254" i="10"/>
  <c r="G254" i="10"/>
  <c r="T78" i="10"/>
  <c r="O78" i="10"/>
  <c r="Y78" i="10"/>
  <c r="J78" i="10"/>
  <c r="AD78" i="10"/>
  <c r="N42" i="10"/>
  <c r="X42" i="10"/>
  <c r="S42" i="10"/>
  <c r="I42" i="10"/>
  <c r="AC42" i="10"/>
  <c r="Z189" i="10"/>
  <c r="U189" i="10"/>
  <c r="P189" i="10"/>
  <c r="K189" i="10"/>
  <c r="AE189" i="10"/>
  <c r="U253" i="10"/>
  <c r="AE253" i="10"/>
  <c r="K253" i="10"/>
  <c r="Z253" i="10"/>
  <c r="P253" i="10"/>
  <c r="X25" i="10"/>
  <c r="S25" i="10"/>
  <c r="N25" i="10"/>
  <c r="AC25" i="10"/>
  <c r="I25" i="10"/>
  <c r="AD191" i="10"/>
  <c r="J191" i="10"/>
  <c r="T191" i="10"/>
  <c r="O191" i="10"/>
  <c r="Y191" i="10"/>
  <c r="Q237" i="10"/>
  <c r="G237" i="10"/>
  <c r="V237" i="10"/>
  <c r="L237" i="10"/>
  <c r="AA237" i="10"/>
  <c r="T61" i="10"/>
  <c r="O61" i="10"/>
  <c r="Y61" i="10"/>
  <c r="J61" i="10"/>
  <c r="AD61" i="10"/>
  <c r="AA242" i="10"/>
  <c r="Q242" i="10"/>
  <c r="G242" i="10"/>
  <c r="L242" i="10"/>
  <c r="V242" i="10"/>
  <c r="P201" i="10"/>
  <c r="K201" i="10"/>
  <c r="Z201" i="10"/>
  <c r="AE201" i="10"/>
  <c r="U201" i="10"/>
  <c r="J179" i="10"/>
  <c r="T179" i="10"/>
  <c r="AD179" i="10"/>
  <c r="Y179" i="10"/>
  <c r="O179" i="10"/>
  <c r="AD37" i="10"/>
  <c r="T37" i="10"/>
  <c r="J37" i="10"/>
  <c r="Y37" i="10"/>
  <c r="O37" i="10"/>
  <c r="AA41" i="10"/>
  <c r="G41" i="10"/>
  <c r="L41" i="10"/>
  <c r="V41" i="10"/>
  <c r="Q41" i="10"/>
  <c r="AC255" i="10"/>
  <c r="S255" i="10"/>
  <c r="I255" i="10"/>
  <c r="X255" i="10"/>
  <c r="N255" i="10"/>
  <c r="T210" i="10"/>
  <c r="AD210" i="10"/>
  <c r="Y210" i="10"/>
  <c r="J210" i="10"/>
  <c r="O210" i="10"/>
  <c r="AD188" i="10"/>
  <c r="T188" i="10"/>
  <c r="J188" i="10"/>
  <c r="Y188" i="10"/>
  <c r="O188" i="10"/>
  <c r="M196" i="10"/>
  <c r="R196" i="10"/>
  <c r="H196" i="10"/>
  <c r="W196" i="10"/>
  <c r="AB196" i="10"/>
  <c r="Z200" i="10"/>
  <c r="P200" i="10"/>
  <c r="K200" i="10"/>
  <c r="AE200" i="10"/>
  <c r="U200" i="10"/>
  <c r="K246" i="10"/>
  <c r="U246" i="10"/>
  <c r="AE246" i="10"/>
  <c r="Z246" i="10"/>
  <c r="P246" i="10"/>
  <c r="U232" i="10"/>
  <c r="K232" i="10"/>
  <c r="P232" i="10"/>
  <c r="Z232" i="10"/>
  <c r="AE232" i="10"/>
  <c r="G236" i="10"/>
  <c r="AA236" i="10"/>
  <c r="V236" i="10"/>
  <c r="L236" i="10"/>
  <c r="Q236" i="10"/>
  <c r="W56" i="10"/>
  <c r="M56" i="10"/>
  <c r="AB56" i="10"/>
  <c r="R56" i="10"/>
  <c r="H56" i="10"/>
  <c r="Y30" i="10"/>
  <c r="AD30" i="10"/>
  <c r="J30" i="10"/>
  <c r="T30" i="10"/>
  <c r="O30" i="10"/>
  <c r="V244" i="10"/>
  <c r="G244" i="10"/>
  <c r="Q244" i="10"/>
  <c r="AA244" i="10"/>
  <c r="L244" i="10"/>
  <c r="O203" i="10"/>
  <c r="Y203" i="10"/>
  <c r="AD203" i="10"/>
  <c r="J203" i="10"/>
  <c r="T203" i="10"/>
  <c r="Z207" i="10"/>
  <c r="K207" i="10"/>
  <c r="U207" i="10"/>
  <c r="AE207" i="10"/>
  <c r="P207" i="10"/>
  <c r="Z226" i="10"/>
  <c r="P226" i="10"/>
  <c r="U226" i="10"/>
  <c r="K226" i="10"/>
  <c r="AE226" i="10"/>
  <c r="S215" i="10"/>
  <c r="I215" i="10"/>
  <c r="AC215" i="10"/>
  <c r="X215" i="10"/>
  <c r="N215" i="10"/>
  <c r="Z58" i="10"/>
  <c r="P58" i="10"/>
  <c r="U58" i="10"/>
  <c r="K58" i="10"/>
  <c r="AE58" i="10"/>
  <c r="T268" i="10"/>
  <c r="Y268" i="10"/>
  <c r="AD268" i="10"/>
  <c r="O268" i="10"/>
  <c r="J268" i="10"/>
  <c r="G21" i="10"/>
  <c r="Q21" i="10"/>
  <c r="V21" i="10"/>
  <c r="AA21" i="10"/>
  <c r="L21" i="10"/>
  <c r="I250" i="10"/>
  <c r="AC250" i="10"/>
  <c r="N250" i="10"/>
  <c r="X250" i="10"/>
  <c r="S250" i="10"/>
  <c r="V40" i="10"/>
  <c r="Q40" i="10"/>
  <c r="G40" i="10"/>
  <c r="L40" i="10"/>
  <c r="AA40" i="10"/>
  <c r="Y254" i="10"/>
  <c r="AD254" i="10"/>
  <c r="J254" i="10"/>
  <c r="O254" i="10"/>
  <c r="T254" i="10"/>
  <c r="L44" i="10"/>
  <c r="Q44" i="10"/>
  <c r="G44" i="10"/>
  <c r="AA44" i="10"/>
  <c r="V44" i="10"/>
  <c r="I48" i="10"/>
  <c r="X48" i="10"/>
  <c r="S48" i="10"/>
  <c r="AC48" i="10"/>
  <c r="N48" i="10"/>
  <c r="AE288" i="10"/>
  <c r="P288" i="10"/>
  <c r="K288" i="10"/>
  <c r="U288" i="10"/>
  <c r="Z288" i="10"/>
  <c r="U38" i="10"/>
  <c r="AE38" i="10"/>
  <c r="K38" i="10"/>
  <c r="Z38" i="10"/>
  <c r="P38" i="10"/>
  <c r="U252" i="10"/>
  <c r="Z252" i="10"/>
  <c r="AE252" i="10"/>
  <c r="P252" i="10"/>
  <c r="K252" i="10"/>
  <c r="Q42" i="10"/>
  <c r="AA42" i="10"/>
  <c r="G42" i="10"/>
  <c r="V42" i="10"/>
  <c r="L42" i="10"/>
  <c r="O256" i="10"/>
  <c r="T256" i="10"/>
  <c r="Y256" i="10"/>
  <c r="AD256" i="10"/>
  <c r="J256" i="10"/>
  <c r="Y80" i="10"/>
  <c r="O80" i="10"/>
  <c r="T80" i="10"/>
  <c r="J80" i="10"/>
  <c r="AD80" i="10"/>
  <c r="I260" i="10"/>
  <c r="S260" i="10"/>
  <c r="X260" i="10"/>
  <c r="AC260" i="10"/>
  <c r="N260" i="10"/>
  <c r="AD174" i="10"/>
  <c r="Y174" i="10"/>
  <c r="T174" i="10"/>
  <c r="O174" i="10"/>
  <c r="J174" i="10"/>
  <c r="T193" i="10"/>
  <c r="J193" i="10"/>
  <c r="AD193" i="10"/>
  <c r="O193" i="10"/>
  <c r="Y193" i="10"/>
  <c r="U182" i="10"/>
  <c r="K182" i="10"/>
  <c r="AE182" i="10"/>
  <c r="Z182" i="10"/>
  <c r="P182" i="10"/>
  <c r="P39" i="10"/>
  <c r="K39" i="10"/>
  <c r="Z39" i="10"/>
  <c r="U39" i="10"/>
  <c r="AE39" i="10"/>
  <c r="K219" i="10"/>
  <c r="Z219" i="10"/>
  <c r="U219" i="10"/>
  <c r="P219" i="10"/>
  <c r="AE219" i="10"/>
  <c r="O253" i="10"/>
  <c r="AD253" i="10"/>
  <c r="Y253" i="10"/>
  <c r="J253" i="10"/>
  <c r="T253" i="10"/>
  <c r="AE43" i="10"/>
  <c r="K43" i="10"/>
  <c r="Z43" i="10"/>
  <c r="P43" i="10"/>
  <c r="U43" i="10"/>
  <c r="V208" i="10"/>
  <c r="L208" i="10"/>
  <c r="Q208" i="10"/>
  <c r="G208" i="10"/>
  <c r="AA208" i="10"/>
  <c r="P257" i="10"/>
  <c r="U257" i="10"/>
  <c r="AE257" i="10"/>
  <c r="K257" i="10"/>
  <c r="Z257" i="10"/>
  <c r="W287" i="10"/>
  <c r="M287" i="10"/>
  <c r="R287" i="10"/>
  <c r="H287" i="10"/>
  <c r="AB287" i="10"/>
  <c r="T227" i="10"/>
  <c r="J227" i="10"/>
  <c r="O227" i="10"/>
  <c r="Y227" i="10"/>
  <c r="AD227" i="10"/>
  <c r="K235" i="10"/>
  <c r="AE235" i="10"/>
  <c r="U235" i="10"/>
  <c r="P235" i="10"/>
  <c r="Z235" i="10"/>
  <c r="Y25" i="10"/>
  <c r="AD25" i="10"/>
  <c r="T25" i="10"/>
  <c r="O25" i="10"/>
  <c r="J25" i="10"/>
  <c r="G239" i="10"/>
  <c r="AA239" i="10"/>
  <c r="Q239" i="10"/>
  <c r="L239" i="10"/>
  <c r="V239" i="10"/>
  <c r="O29" i="10"/>
  <c r="J29" i="10"/>
  <c r="Y29" i="10"/>
  <c r="AD29" i="10"/>
  <c r="T29" i="10"/>
  <c r="H273" i="10"/>
  <c r="W273" i="10"/>
  <c r="M273" i="10"/>
  <c r="AB273" i="10"/>
  <c r="R273" i="10"/>
  <c r="O63" i="10"/>
  <c r="T63" i="10"/>
  <c r="Y63" i="10"/>
  <c r="J63" i="10"/>
  <c r="AD63" i="10"/>
  <c r="R187" i="10"/>
  <c r="M187" i="10"/>
  <c r="AB187" i="10"/>
  <c r="W187" i="10"/>
  <c r="H187" i="10"/>
  <c r="H195" i="10"/>
  <c r="R195" i="10"/>
  <c r="W195" i="10"/>
  <c r="M195" i="10"/>
  <c r="AB195" i="10"/>
  <c r="U199" i="10"/>
  <c r="P199" i="10"/>
  <c r="K199" i="10"/>
  <c r="Z199" i="10"/>
  <c r="AE199" i="10"/>
  <c r="T53" i="10"/>
  <c r="Y53" i="10"/>
  <c r="AD53" i="10"/>
  <c r="O53" i="10"/>
  <c r="J53" i="10"/>
  <c r="G233" i="10"/>
  <c r="V233" i="10"/>
  <c r="L233" i="10"/>
  <c r="Q233" i="10"/>
  <c r="AA233" i="10"/>
  <c r="H57" i="10"/>
  <c r="M57" i="10"/>
  <c r="AB57" i="10"/>
  <c r="W57" i="10"/>
  <c r="R57" i="10"/>
  <c r="O267" i="10"/>
  <c r="J267" i="10"/>
  <c r="Y267" i="10"/>
  <c r="T267" i="10"/>
  <c r="AD267" i="10"/>
  <c r="O31" i="10"/>
  <c r="T31" i="10"/>
  <c r="Y31" i="10"/>
  <c r="J31" i="10"/>
  <c r="AD31" i="10"/>
  <c r="Y65" i="10"/>
  <c r="T65" i="10"/>
  <c r="AD65" i="10"/>
  <c r="O65" i="10"/>
  <c r="J65" i="10"/>
  <c r="K245" i="10"/>
  <c r="U245" i="10"/>
  <c r="AE245" i="10"/>
  <c r="Z245" i="10"/>
  <c r="P245" i="10"/>
  <c r="Z284" i="10"/>
  <c r="U284" i="10"/>
  <c r="P284" i="10"/>
  <c r="K284" i="10"/>
  <c r="AE284" i="10"/>
  <c r="Z286" i="10"/>
  <c r="P286" i="10"/>
  <c r="K286" i="10"/>
  <c r="U286" i="10"/>
  <c r="AE286" i="10"/>
  <c r="N174" i="10"/>
  <c r="I174" i="10"/>
  <c r="S174" i="10"/>
  <c r="AC174" i="10"/>
  <c r="X174" i="10"/>
  <c r="J182" i="10"/>
  <c r="Y182" i="10"/>
  <c r="O182" i="10"/>
  <c r="AD182" i="10"/>
  <c r="T182" i="10"/>
  <c r="N39" i="10"/>
  <c r="X39" i="10"/>
  <c r="AC39" i="10"/>
  <c r="S39" i="10"/>
  <c r="I39" i="10"/>
  <c r="AA253" i="10"/>
  <c r="G253" i="10"/>
  <c r="V253" i="10"/>
  <c r="L253" i="10"/>
  <c r="Q253" i="10"/>
  <c r="S208" i="10"/>
  <c r="AC208" i="10"/>
  <c r="X208" i="10"/>
  <c r="I208" i="10"/>
  <c r="N208" i="10"/>
  <c r="Z77" i="10"/>
  <c r="U77" i="10"/>
  <c r="P77" i="10"/>
  <c r="AE77" i="10"/>
  <c r="K77" i="10"/>
  <c r="O186" i="10"/>
  <c r="J186" i="10"/>
  <c r="T186" i="10"/>
  <c r="Y186" i="10"/>
  <c r="AD186" i="10"/>
  <c r="Z55" i="10"/>
  <c r="AE55" i="10"/>
  <c r="K55" i="10"/>
  <c r="U55" i="10"/>
  <c r="P55" i="10"/>
  <c r="S243" i="10"/>
  <c r="X243" i="10"/>
  <c r="AC243" i="10"/>
  <c r="I243" i="10"/>
  <c r="N243" i="10"/>
  <c r="U172" i="10"/>
  <c r="Z172" i="10"/>
  <c r="AE172" i="10"/>
  <c r="P172" i="10"/>
  <c r="K172" i="10"/>
  <c r="P195" i="10"/>
  <c r="Z195" i="10"/>
  <c r="K195" i="10"/>
  <c r="AE195" i="10"/>
  <c r="U195" i="10"/>
  <c r="M199" i="10"/>
  <c r="H199" i="10"/>
  <c r="R199" i="10"/>
  <c r="AB199" i="10"/>
  <c r="W199" i="10"/>
  <c r="AB263" i="10"/>
  <c r="H263" i="10"/>
  <c r="W263" i="10"/>
  <c r="M263" i="10"/>
  <c r="R263" i="10"/>
  <c r="Y27" i="10"/>
  <c r="O27" i="10"/>
  <c r="T27" i="10"/>
  <c r="AD27" i="10"/>
  <c r="J27" i="10"/>
  <c r="AE61" i="10"/>
  <c r="Z61" i="10"/>
  <c r="U61" i="10"/>
  <c r="P61" i="10"/>
  <c r="K61" i="10"/>
  <c r="S245" i="10"/>
  <c r="X245" i="10"/>
  <c r="AC245" i="10"/>
  <c r="I245" i="10"/>
  <c r="N245" i="10"/>
  <c r="I242" i="10"/>
  <c r="X242" i="10"/>
  <c r="S242" i="10"/>
  <c r="AC242" i="10"/>
  <c r="N242" i="10"/>
  <c r="T190" i="10"/>
  <c r="AD190" i="10"/>
  <c r="J190" i="10"/>
  <c r="Y190" i="10"/>
  <c r="O190" i="10"/>
  <c r="Q37" i="10"/>
  <c r="V37" i="10"/>
  <c r="G37" i="10"/>
  <c r="AA37" i="10"/>
  <c r="L37" i="10"/>
  <c r="AE202" i="10"/>
  <c r="Z202" i="10"/>
  <c r="U202" i="10"/>
  <c r="P202" i="10"/>
  <c r="K202" i="10"/>
  <c r="AB281" i="10"/>
  <c r="H281" i="10"/>
  <c r="W281" i="10"/>
  <c r="M281" i="10"/>
  <c r="R281" i="10"/>
  <c r="O225" i="10"/>
  <c r="T225" i="10"/>
  <c r="AD225" i="10"/>
  <c r="J225" i="10"/>
  <c r="Y225" i="10"/>
  <c r="G259" i="10"/>
  <c r="V259" i="10"/>
  <c r="Q259" i="10"/>
  <c r="AA259" i="10"/>
  <c r="L259" i="10"/>
  <c r="Z214" i="10"/>
  <c r="K214" i="10"/>
  <c r="U214" i="10"/>
  <c r="P214" i="10"/>
  <c r="AE214" i="10"/>
  <c r="H192" i="10"/>
  <c r="W192" i="10"/>
  <c r="AB192" i="10"/>
  <c r="M192" i="10"/>
  <c r="R192" i="10"/>
  <c r="AC234" i="10"/>
  <c r="S234" i="10"/>
  <c r="X234" i="10"/>
  <c r="I234" i="10"/>
  <c r="N234" i="10"/>
  <c r="P66" i="10"/>
  <c r="U66" i="10"/>
  <c r="Z66" i="10"/>
  <c r="AE66" i="10"/>
  <c r="K66" i="10"/>
  <c r="Y246" i="10"/>
  <c r="J246" i="10"/>
  <c r="O246" i="10"/>
  <c r="AD246" i="10"/>
  <c r="T246" i="10"/>
  <c r="K209" i="10"/>
  <c r="AE209" i="10"/>
  <c r="P209" i="10"/>
  <c r="U209" i="10"/>
  <c r="Z209" i="10"/>
  <c r="S213" i="10"/>
  <c r="AC213" i="10"/>
  <c r="I213" i="10"/>
  <c r="X213" i="10"/>
  <c r="N213" i="10"/>
  <c r="L22" i="10"/>
  <c r="AA22" i="10"/>
  <c r="V22" i="10"/>
  <c r="G22" i="10"/>
  <c r="Q22" i="10"/>
  <c r="U60" i="10"/>
  <c r="AE60" i="10"/>
  <c r="Z60" i="10"/>
  <c r="P60" i="10"/>
  <c r="K60" i="10"/>
  <c r="AA34" i="10"/>
  <c r="L34" i="10"/>
  <c r="G34" i="10"/>
  <c r="Q34" i="10"/>
  <c r="V34" i="10"/>
  <c r="J222" i="10"/>
  <c r="T222" i="10"/>
  <c r="AD222" i="10"/>
  <c r="O222" i="10"/>
  <c r="Y222" i="10"/>
  <c r="Y211" i="10"/>
  <c r="J211" i="10"/>
  <c r="O211" i="10"/>
  <c r="AD211" i="10"/>
  <c r="T211" i="10"/>
  <c r="J230" i="10"/>
  <c r="Y230" i="10"/>
  <c r="AD230" i="10"/>
  <c r="O230" i="10"/>
  <c r="T230" i="10"/>
  <c r="H51" i="10"/>
  <c r="M51" i="10"/>
  <c r="R51" i="10"/>
  <c r="AB51" i="10"/>
  <c r="W51" i="10"/>
  <c r="O250" i="10"/>
  <c r="J250" i="10"/>
  <c r="AD250" i="10"/>
  <c r="T250" i="10"/>
  <c r="Y250" i="10"/>
  <c r="S44" i="10"/>
  <c r="I44" i="10"/>
  <c r="AC44" i="10"/>
  <c r="N44" i="10"/>
  <c r="X44" i="10"/>
  <c r="AD248" i="10"/>
  <c r="T248" i="10"/>
  <c r="O248" i="10"/>
  <c r="Y248" i="10"/>
  <c r="J248" i="10"/>
  <c r="K42" i="10"/>
  <c r="AE42" i="10"/>
  <c r="U42" i="10"/>
  <c r="Z42" i="10"/>
  <c r="P42" i="10"/>
  <c r="S256" i="10"/>
  <c r="I256" i="10"/>
  <c r="N256" i="10"/>
  <c r="X256" i="10"/>
  <c r="AC256" i="10"/>
  <c r="M80" i="10"/>
  <c r="W80" i="10"/>
  <c r="AB80" i="10"/>
  <c r="R80" i="10"/>
  <c r="H80" i="10"/>
  <c r="AD189" i="10"/>
  <c r="T189" i="10"/>
  <c r="O189" i="10"/>
  <c r="Y189" i="10"/>
  <c r="J189" i="10"/>
  <c r="P249" i="10"/>
  <c r="AE249" i="10"/>
  <c r="K249" i="10"/>
  <c r="U249" i="10"/>
  <c r="Z249" i="10"/>
  <c r="AE69" i="10"/>
  <c r="Z69" i="10"/>
  <c r="U69" i="10"/>
  <c r="K69" i="10"/>
  <c r="P69" i="10"/>
  <c r="O283" i="10"/>
  <c r="J283" i="10"/>
  <c r="AD283" i="10"/>
  <c r="T283" i="10"/>
  <c r="Y283" i="10"/>
  <c r="J208" i="10"/>
  <c r="O208" i="10"/>
  <c r="T208" i="10"/>
  <c r="AD208" i="10"/>
  <c r="Y208" i="10"/>
  <c r="R186" i="10"/>
  <c r="W186" i="10"/>
  <c r="H186" i="10"/>
  <c r="M186" i="10"/>
  <c r="AB186" i="10"/>
  <c r="L25" i="10"/>
  <c r="G25" i="10"/>
  <c r="Q25" i="10"/>
  <c r="AA25" i="10"/>
  <c r="V25" i="10"/>
  <c r="L29" i="10"/>
  <c r="AA29" i="10"/>
  <c r="Q29" i="10"/>
  <c r="V29" i="10"/>
  <c r="G29" i="10"/>
  <c r="AA172" i="10"/>
  <c r="L172" i="10"/>
  <c r="V172" i="10"/>
  <c r="G172" i="10"/>
  <c r="Q172" i="10"/>
  <c r="Y195" i="10"/>
  <c r="AD195" i="10"/>
  <c r="T195" i="10"/>
  <c r="J195" i="10"/>
  <c r="O195" i="10"/>
  <c r="L23" i="10"/>
  <c r="V23" i="10"/>
  <c r="Q23" i="10"/>
  <c r="AA23" i="10"/>
  <c r="G23" i="10"/>
  <c r="U57" i="10"/>
  <c r="K57" i="10"/>
  <c r="AE57" i="10"/>
  <c r="Z57" i="10"/>
  <c r="P57" i="10"/>
  <c r="W61" i="10"/>
  <c r="R61" i="10"/>
  <c r="H61" i="10"/>
  <c r="AB61" i="10"/>
  <c r="M61" i="10"/>
  <c r="M65" i="10"/>
  <c r="R65" i="10"/>
  <c r="W65" i="10"/>
  <c r="H65" i="10"/>
  <c r="AB65" i="10"/>
  <c r="Y76" i="10"/>
  <c r="AD76" i="10"/>
  <c r="J76" i="10"/>
  <c r="O76" i="10"/>
  <c r="T76" i="10"/>
  <c r="P50" i="10"/>
  <c r="K50" i="10"/>
  <c r="AE50" i="10"/>
  <c r="Z50" i="10"/>
  <c r="U50" i="10"/>
  <c r="S249" i="10"/>
  <c r="AC249" i="10"/>
  <c r="I249" i="10"/>
  <c r="N249" i="10"/>
  <c r="X249" i="10"/>
  <c r="N235" i="10"/>
  <c r="X235" i="10"/>
  <c r="I235" i="10"/>
  <c r="AC235" i="10"/>
  <c r="S235" i="10"/>
  <c r="T269" i="10"/>
  <c r="J269" i="10"/>
  <c r="O269" i="10"/>
  <c r="Y269" i="10"/>
  <c r="AD269" i="10"/>
  <c r="Z191" i="10"/>
  <c r="U191" i="10"/>
  <c r="AE191" i="10"/>
  <c r="K191" i="10"/>
  <c r="P191" i="10"/>
  <c r="Y199" i="10"/>
  <c r="J199" i="10"/>
  <c r="AD199" i="10"/>
  <c r="T199" i="10"/>
  <c r="O199" i="10"/>
  <c r="I241" i="10"/>
  <c r="X241" i="10"/>
  <c r="S241" i="10"/>
  <c r="AC241" i="10"/>
  <c r="N241" i="10"/>
  <c r="Y32" i="10"/>
  <c r="T32" i="10"/>
  <c r="AD32" i="10"/>
  <c r="J32" i="10"/>
  <c r="O32" i="10"/>
  <c r="U216" i="10"/>
  <c r="P216" i="10"/>
  <c r="Z216" i="10"/>
  <c r="AE216" i="10"/>
  <c r="K216" i="10"/>
  <c r="K179" i="10"/>
  <c r="AE179" i="10"/>
  <c r="U179" i="10"/>
  <c r="Z179" i="10"/>
  <c r="P179" i="10"/>
  <c r="Z67" i="10"/>
  <c r="K67" i="10"/>
  <c r="P67" i="10"/>
  <c r="U67" i="10"/>
  <c r="AE67" i="10"/>
  <c r="Z251" i="10"/>
  <c r="K251" i="10"/>
  <c r="P251" i="10"/>
  <c r="U251" i="10"/>
  <c r="AE251" i="10"/>
  <c r="Z71" i="10"/>
  <c r="AE71" i="10"/>
  <c r="K71" i="10"/>
  <c r="P71" i="10"/>
  <c r="U71" i="10"/>
  <c r="AD75" i="10"/>
  <c r="T75" i="10"/>
  <c r="O75" i="10"/>
  <c r="J75" i="10"/>
  <c r="Y75" i="10"/>
  <c r="T49" i="10"/>
  <c r="AD49" i="10"/>
  <c r="J49" i="10"/>
  <c r="Y49" i="10"/>
  <c r="O49" i="10"/>
  <c r="L214" i="10"/>
  <c r="G214" i="10"/>
  <c r="V214" i="10"/>
  <c r="AA214" i="10"/>
  <c r="Q214" i="10"/>
  <c r="N177" i="10"/>
  <c r="AC177" i="10"/>
  <c r="X177" i="10"/>
  <c r="S177" i="10"/>
  <c r="I177" i="10"/>
  <c r="Z185" i="10"/>
  <c r="AE185" i="10"/>
  <c r="P185" i="10"/>
  <c r="U185" i="10"/>
  <c r="K185" i="10"/>
  <c r="AD264" i="10"/>
  <c r="T264" i="10"/>
  <c r="O264" i="10"/>
  <c r="J264" i="10"/>
  <c r="Y264" i="10"/>
  <c r="AC36" i="10"/>
  <c r="S36" i="10"/>
  <c r="X36" i="10"/>
  <c r="I36" i="10"/>
  <c r="N36" i="10"/>
  <c r="L205" i="10"/>
  <c r="V205" i="10"/>
  <c r="Q205" i="10"/>
  <c r="G205" i="10"/>
  <c r="AA205" i="10"/>
  <c r="Z224" i="10"/>
  <c r="AE224" i="10"/>
  <c r="P224" i="10"/>
  <c r="U224" i="10"/>
  <c r="K224" i="10"/>
  <c r="J228" i="10"/>
  <c r="Y228" i="10"/>
  <c r="T228" i="10"/>
  <c r="O228" i="10"/>
  <c r="AD228" i="10"/>
  <c r="P266" i="10"/>
  <c r="Z266" i="10"/>
  <c r="K266" i="10"/>
  <c r="AE266" i="10"/>
  <c r="U266" i="10"/>
  <c r="W60" i="10"/>
  <c r="AB60" i="10"/>
  <c r="H60" i="10"/>
  <c r="R60" i="10"/>
  <c r="M60" i="10"/>
  <c r="U34" i="10"/>
  <c r="K34" i="10"/>
  <c r="Z34" i="10"/>
  <c r="AE34" i="10"/>
  <c r="P34" i="10"/>
  <c r="K222" i="10"/>
  <c r="U222" i="10"/>
  <c r="Z222" i="10"/>
  <c r="AE222" i="10"/>
  <c r="P222" i="10"/>
  <c r="S238" i="10"/>
  <c r="I238" i="10"/>
  <c r="N238" i="10"/>
  <c r="X238" i="10"/>
  <c r="AC238" i="10"/>
  <c r="U51" i="10"/>
  <c r="Z51" i="10"/>
  <c r="P51" i="10"/>
  <c r="AE51" i="10"/>
  <c r="K51" i="10"/>
  <c r="T40" i="10"/>
  <c r="J40" i="10"/>
  <c r="O40" i="10"/>
  <c r="AD40" i="10"/>
  <c r="Y40" i="10"/>
  <c r="H284" i="10"/>
  <c r="M284" i="10"/>
  <c r="R284" i="10"/>
  <c r="AB284" i="10"/>
  <c r="W284" i="10"/>
  <c r="W68" i="10"/>
  <c r="R68" i="10"/>
  <c r="AB68" i="10"/>
  <c r="H68" i="10"/>
  <c r="M68" i="10"/>
  <c r="Z248" i="10"/>
  <c r="P248" i="10"/>
  <c r="AE248" i="10"/>
  <c r="U248" i="10"/>
  <c r="K248" i="10"/>
  <c r="I46" i="10"/>
  <c r="S46" i="10"/>
  <c r="N46" i="10"/>
  <c r="AC46" i="10"/>
  <c r="X46" i="10"/>
  <c r="P260" i="10"/>
  <c r="AE260" i="10"/>
  <c r="U260" i="10"/>
  <c r="K260" i="10"/>
  <c r="Z260" i="10"/>
  <c r="J69" i="10"/>
  <c r="T69" i="10"/>
  <c r="O69" i="10"/>
  <c r="AD69" i="10"/>
  <c r="Y69" i="10"/>
  <c r="K47" i="10"/>
  <c r="AE47" i="10"/>
  <c r="P47" i="10"/>
  <c r="Z47" i="10"/>
  <c r="U47" i="10"/>
  <c r="H227" i="10"/>
  <c r="M227" i="10"/>
  <c r="R227" i="10"/>
  <c r="W227" i="10"/>
  <c r="AB227" i="10"/>
  <c r="P243" i="10"/>
  <c r="U243" i="10"/>
  <c r="K243" i="10"/>
  <c r="AE243" i="10"/>
  <c r="Z243" i="10"/>
  <c r="Y23" i="10"/>
  <c r="J23" i="10"/>
  <c r="AD23" i="10"/>
  <c r="T23" i="10"/>
  <c r="O23" i="10"/>
  <c r="AD275" i="10"/>
  <c r="T275" i="10"/>
  <c r="J275" i="10"/>
  <c r="O275" i="10"/>
  <c r="Y275" i="10"/>
  <c r="X32" i="10"/>
  <c r="N32" i="10"/>
  <c r="AC32" i="10"/>
  <c r="S32" i="10"/>
  <c r="I32" i="10"/>
  <c r="J175" i="10"/>
  <c r="AD175" i="10"/>
  <c r="O175" i="10"/>
  <c r="Y175" i="10"/>
  <c r="T175" i="10"/>
  <c r="AE198" i="10"/>
  <c r="U198" i="10"/>
  <c r="K198" i="10"/>
  <c r="Z198" i="10"/>
  <c r="P198" i="10"/>
  <c r="X202" i="10"/>
  <c r="I202" i="10"/>
  <c r="AC202" i="10"/>
  <c r="S202" i="10"/>
  <c r="N202" i="10"/>
  <c r="I251" i="10"/>
  <c r="N251" i="10"/>
  <c r="AC251" i="10"/>
  <c r="S251" i="10"/>
  <c r="X251" i="10"/>
  <c r="P206" i="10"/>
  <c r="Z206" i="10"/>
  <c r="U206" i="10"/>
  <c r="AE206" i="10"/>
  <c r="K206" i="10"/>
  <c r="AE285" i="10"/>
  <c r="Z285" i="10"/>
  <c r="K285" i="10"/>
  <c r="U285" i="10"/>
  <c r="P285" i="10"/>
  <c r="Y259" i="10"/>
  <c r="T259" i="10"/>
  <c r="O259" i="10"/>
  <c r="AD259" i="10"/>
  <c r="J259" i="10"/>
  <c r="AC214" i="10"/>
  <c r="N214" i="10"/>
  <c r="X214" i="10"/>
  <c r="S214" i="10"/>
  <c r="I214" i="10"/>
  <c r="K177" i="10"/>
  <c r="P177" i="10"/>
  <c r="U177" i="10"/>
  <c r="AE177" i="10"/>
  <c r="Z177" i="10"/>
  <c r="P264" i="10"/>
  <c r="Z264" i="10"/>
  <c r="AE264" i="10"/>
  <c r="U264" i="10"/>
  <c r="K264" i="10"/>
  <c r="N246" i="10"/>
  <c r="X246" i="10"/>
  <c r="S246" i="10"/>
  <c r="AC246" i="10"/>
  <c r="I246" i="10"/>
  <c r="S205" i="10"/>
  <c r="I205" i="10"/>
  <c r="AC205" i="10"/>
  <c r="X205" i="10"/>
  <c r="N205" i="10"/>
  <c r="S209" i="10"/>
  <c r="I209" i="10"/>
  <c r="X209" i="10"/>
  <c r="N209" i="10"/>
  <c r="AC209" i="10"/>
  <c r="O232" i="10"/>
  <c r="AD232" i="10"/>
  <c r="J232" i="10"/>
  <c r="T232" i="10"/>
  <c r="Y232" i="10"/>
  <c r="AE240" i="10"/>
  <c r="P240" i="10"/>
  <c r="Z240" i="10"/>
  <c r="K240" i="10"/>
  <c r="U240" i="10"/>
  <c r="R278" i="10"/>
  <c r="H278" i="10"/>
  <c r="AB278" i="10"/>
  <c r="M278" i="10"/>
  <c r="W278" i="10"/>
  <c r="AA32" i="10"/>
  <c r="L32" i="10"/>
  <c r="Q32" i="10"/>
  <c r="V32" i="10"/>
  <c r="G32" i="10"/>
  <c r="H272" i="10"/>
  <c r="W272" i="10"/>
  <c r="AB272" i="10"/>
  <c r="R272" i="10"/>
  <c r="M272" i="10"/>
  <c r="G175" i="10"/>
  <c r="Q175" i="10"/>
  <c r="AA175" i="10"/>
  <c r="L175" i="10"/>
  <c r="V175" i="10"/>
  <c r="K194" i="10"/>
  <c r="Z194" i="10"/>
  <c r="AE194" i="10"/>
  <c r="P194" i="10"/>
  <c r="U194" i="10"/>
  <c r="S183" i="10"/>
  <c r="AC183" i="10"/>
  <c r="N183" i="10"/>
  <c r="I183" i="10"/>
  <c r="X183" i="10"/>
  <c r="AD67" i="10"/>
  <c r="Y67" i="10"/>
  <c r="T67" i="10"/>
  <c r="O67" i="10"/>
  <c r="J67" i="10"/>
  <c r="U247" i="10"/>
  <c r="P247" i="10"/>
  <c r="Z247" i="10"/>
  <c r="K247" i="10"/>
  <c r="AE247" i="10"/>
  <c r="T217" i="10"/>
  <c r="Y217" i="10"/>
  <c r="J217" i="10"/>
  <c r="AD217" i="10"/>
  <c r="O217" i="10"/>
  <c r="AD71" i="10"/>
  <c r="J71" i="10"/>
  <c r="O71" i="10"/>
  <c r="Y71" i="10"/>
  <c r="T71" i="10"/>
  <c r="W221" i="10"/>
  <c r="M221" i="10"/>
  <c r="H221" i="10"/>
  <c r="AB221" i="10"/>
  <c r="R221" i="10"/>
  <c r="G45" i="10"/>
  <c r="L45" i="10"/>
  <c r="V45" i="10"/>
  <c r="AA45" i="10"/>
  <c r="Q45" i="10"/>
  <c r="I45" i="10"/>
  <c r="X45" i="10"/>
  <c r="AC45" i="10"/>
  <c r="S45" i="10"/>
  <c r="N45" i="10"/>
  <c r="U210" i="10"/>
  <c r="Z210" i="10"/>
  <c r="K210" i="10"/>
  <c r="AE210" i="10"/>
  <c r="P210" i="10"/>
  <c r="V49" i="10"/>
  <c r="Q49" i="10"/>
  <c r="AA49" i="10"/>
  <c r="G49" i="10"/>
  <c r="L49" i="10"/>
  <c r="K289" i="10"/>
  <c r="AE289" i="10"/>
  <c r="U289" i="10"/>
  <c r="P289" i="10"/>
  <c r="Z289" i="10"/>
  <c r="Z229" i="10"/>
  <c r="AE229" i="10"/>
  <c r="K229" i="10"/>
  <c r="P229" i="10"/>
  <c r="U229" i="10"/>
  <c r="AA177" i="10"/>
  <c r="Q177" i="10"/>
  <c r="G177" i="10"/>
  <c r="V177" i="10"/>
  <c r="L177" i="10"/>
  <c r="T181" i="10"/>
  <c r="O181" i="10"/>
  <c r="AD181" i="10"/>
  <c r="Y181" i="10"/>
  <c r="J181" i="10"/>
  <c r="H200" i="10"/>
  <c r="AB200" i="10"/>
  <c r="R200" i="10"/>
  <c r="M200" i="10"/>
  <c r="W200" i="10"/>
  <c r="T234" i="10"/>
  <c r="AD234" i="10"/>
  <c r="J234" i="10"/>
  <c r="Y234" i="10"/>
  <c r="O234" i="10"/>
  <c r="V24" i="10"/>
  <c r="AA24" i="10"/>
  <c r="G24" i="10"/>
  <c r="L24" i="10"/>
  <c r="Q24" i="10"/>
  <c r="O36" i="10"/>
  <c r="T36" i="10"/>
  <c r="AD36" i="10"/>
  <c r="J36" i="10"/>
  <c r="Y36" i="10"/>
  <c r="Y220" i="10"/>
  <c r="O220" i="10"/>
  <c r="J220" i="10"/>
  <c r="T220" i="10"/>
  <c r="AD220" i="10"/>
  <c r="H224" i="10"/>
  <c r="R224" i="10"/>
  <c r="W224" i="10"/>
  <c r="M224" i="10"/>
  <c r="AB224" i="10"/>
  <c r="AB228" i="10"/>
  <c r="M228" i="10"/>
  <c r="R228" i="10"/>
  <c r="W228" i="10"/>
  <c r="H228" i="10"/>
  <c r="I232" i="10"/>
  <c r="N232" i="10"/>
  <c r="S232" i="10"/>
  <c r="X232" i="10"/>
  <c r="AC232" i="10"/>
  <c r="K262" i="10"/>
  <c r="AE262" i="10"/>
  <c r="U262" i="10"/>
  <c r="P262" i="10"/>
  <c r="Z262" i="10"/>
  <c r="T56" i="10"/>
  <c r="AD56" i="10"/>
  <c r="J56" i="10"/>
  <c r="Y56" i="10"/>
  <c r="O56" i="10"/>
  <c r="AE270" i="10"/>
  <c r="P270" i="10"/>
  <c r="K270" i="10"/>
  <c r="Z270" i="10"/>
  <c r="U270" i="10"/>
  <c r="U30" i="10"/>
  <c r="AE30" i="10"/>
  <c r="K30" i="10"/>
  <c r="P30" i="10"/>
  <c r="Z30" i="10"/>
  <c r="P244" i="10"/>
  <c r="U244" i="10"/>
  <c r="K244" i="10"/>
  <c r="Z244" i="10"/>
  <c r="AE244" i="10"/>
  <c r="S34" i="10"/>
  <c r="I34" i="10"/>
  <c r="AC34" i="10"/>
  <c r="X34" i="10"/>
  <c r="N34" i="10"/>
  <c r="AB218" i="10"/>
  <c r="W218" i="10"/>
  <c r="R218" i="10"/>
  <c r="H218" i="10"/>
  <c r="M218" i="10"/>
  <c r="I207" i="10"/>
  <c r="N207" i="10"/>
  <c r="S207" i="10"/>
  <c r="X207" i="10"/>
  <c r="AC207" i="10"/>
  <c r="P215" i="10"/>
  <c r="U215" i="10"/>
  <c r="K215" i="10"/>
  <c r="AE215" i="10"/>
  <c r="Z215" i="10"/>
  <c r="V238" i="10"/>
  <c r="G238" i="10"/>
  <c r="Q238" i="10"/>
  <c r="AA238" i="10"/>
  <c r="L238" i="10"/>
  <c r="O58" i="10"/>
  <c r="T58" i="10"/>
  <c r="AD58" i="10"/>
  <c r="Y58" i="10"/>
  <c r="J58" i="10"/>
  <c r="J21" i="10"/>
  <c r="T21" i="10"/>
  <c r="O21" i="10"/>
  <c r="AD21" i="10"/>
  <c r="Y21" i="10"/>
  <c r="P261" i="10"/>
  <c r="AE261" i="10"/>
  <c r="K261" i="10"/>
  <c r="U261" i="10"/>
  <c r="Z261" i="10"/>
  <c r="U40" i="10"/>
  <c r="AE40" i="10"/>
  <c r="K40" i="10"/>
  <c r="P40" i="10"/>
  <c r="Z40" i="10"/>
  <c r="Y280" i="10"/>
  <c r="J280" i="10"/>
  <c r="AD280" i="10"/>
  <c r="O280" i="10"/>
  <c r="T280" i="10"/>
  <c r="T44" i="10"/>
  <c r="AD44" i="10"/>
  <c r="J44" i="10"/>
  <c r="Y44" i="10"/>
  <c r="O44" i="10"/>
  <c r="AA48" i="10"/>
  <c r="G48" i="10"/>
  <c r="Q48" i="10"/>
  <c r="L48" i="10"/>
  <c r="V48" i="10"/>
  <c r="AB288" i="10"/>
  <c r="H288" i="10"/>
  <c r="W288" i="10"/>
  <c r="R288" i="10"/>
  <c r="M288" i="10"/>
  <c r="Y38" i="10"/>
  <c r="O38" i="10"/>
  <c r="J38" i="10"/>
  <c r="T38" i="10"/>
  <c r="AD38" i="10"/>
  <c r="AE72" i="10"/>
  <c r="K72" i="10"/>
  <c r="U72" i="10"/>
  <c r="Z72" i="10"/>
  <c r="P72" i="10"/>
  <c r="AE256" i="10"/>
  <c r="P256" i="10"/>
  <c r="K256" i="10"/>
  <c r="U256" i="10"/>
  <c r="Z256" i="10"/>
  <c r="Y50" i="10"/>
  <c r="T50" i="10"/>
  <c r="O50" i="10"/>
  <c r="J50" i="10"/>
  <c r="AD50" i="10"/>
  <c r="AB189" i="10"/>
  <c r="H189" i="10"/>
  <c r="R189" i="10"/>
  <c r="M189" i="10"/>
  <c r="W189" i="10"/>
  <c r="AD197" i="10"/>
  <c r="Y197" i="10"/>
  <c r="O197" i="10"/>
  <c r="T197" i="10"/>
  <c r="J197" i="10"/>
  <c r="O204" i="10"/>
  <c r="Y204" i="10"/>
  <c r="AD204" i="10"/>
  <c r="T204" i="10"/>
  <c r="J204" i="10"/>
  <c r="W223" i="10"/>
  <c r="H223" i="10"/>
  <c r="M223" i="10"/>
  <c r="AB223" i="10"/>
  <c r="R223" i="10"/>
  <c r="AD212" i="10"/>
  <c r="O212" i="10"/>
  <c r="Y212" i="10"/>
  <c r="J212" i="10"/>
  <c r="T212" i="10"/>
  <c r="W265" i="10"/>
  <c r="H265" i="10"/>
  <c r="M265" i="10"/>
  <c r="AB265" i="10"/>
  <c r="R265" i="10"/>
  <c r="U29" i="10"/>
  <c r="Z29" i="10"/>
  <c r="K29" i="10"/>
  <c r="AE29" i="10"/>
  <c r="P29" i="10"/>
  <c r="AD243" i="10"/>
  <c r="T243" i="10"/>
  <c r="O243" i="10"/>
  <c r="J243" i="10"/>
  <c r="Y243" i="10"/>
  <c r="W191" i="10"/>
  <c r="M191" i="10"/>
  <c r="H191" i="10"/>
  <c r="R191" i="10"/>
  <c r="AB191" i="10"/>
  <c r="AD233" i="10"/>
  <c r="O233" i="10"/>
  <c r="T233" i="10"/>
  <c r="Y233" i="10"/>
  <c r="J233" i="10"/>
  <c r="P27" i="10"/>
  <c r="U27" i="10"/>
  <c r="Z27" i="10"/>
  <c r="AE27" i="10"/>
  <c r="K27" i="10"/>
  <c r="J35" i="10"/>
  <c r="Y35" i="10"/>
  <c r="O35" i="10"/>
  <c r="T35" i="10"/>
  <c r="AD35" i="10"/>
  <c r="Y276" i="10" l="1"/>
  <c r="T276" i="10"/>
  <c r="J276" i="10"/>
  <c r="O276" i="10"/>
  <c r="AD276" i="10"/>
  <c r="M276" i="10"/>
  <c r="R276" i="10"/>
  <c r="W276" i="10"/>
  <c r="H276" i="10"/>
  <c r="AB276" i="10"/>
  <c r="J278" i="10"/>
  <c r="O278" i="10"/>
  <c r="Y278" i="10"/>
  <c r="AD278" i="10"/>
  <c r="T278" i="10"/>
  <c r="O282" i="10"/>
  <c r="J282" i="10"/>
  <c r="T282" i="10"/>
  <c r="AD282" i="10"/>
  <c r="Y282" i="10"/>
  <c r="M282" i="10"/>
  <c r="H282" i="10"/>
  <c r="R282" i="10"/>
  <c r="AB282" i="10"/>
  <c r="W282" i="10"/>
  <c r="G352" i="10" l="1"/>
  <c r="L352" i="10"/>
  <c r="AA352" i="10"/>
  <c r="Q352" i="10"/>
  <c r="V352" i="10"/>
  <c r="AC356" i="10"/>
  <c r="N356" i="10"/>
  <c r="S356" i="10"/>
  <c r="X356" i="10"/>
  <c r="I356" i="10"/>
  <c r="K356" i="10"/>
  <c r="AE356" i="10"/>
  <c r="Z356" i="10"/>
  <c r="P356" i="10"/>
  <c r="U356" i="10"/>
  <c r="Y364" i="10"/>
  <c r="J364" i="10"/>
  <c r="O364" i="10"/>
  <c r="AD364" i="10"/>
  <c r="T364" i="10"/>
  <c r="J352" i="10"/>
  <c r="O352" i="10"/>
  <c r="AD352" i="10"/>
  <c r="Y352" i="10"/>
  <c r="T352" i="10"/>
  <c r="V360" i="10"/>
  <c r="L360" i="10"/>
  <c r="AA360" i="10"/>
  <c r="Q360" i="10"/>
  <c r="G360" i="10"/>
  <c r="J360" i="10"/>
  <c r="AD360" i="10"/>
  <c r="T360" i="10"/>
  <c r="O360" i="10"/>
  <c r="Y360" i="10"/>
  <c r="K352" i="10"/>
  <c r="AE352" i="10"/>
  <c r="P352" i="10"/>
  <c r="U352" i="10"/>
  <c r="Z352" i="10"/>
  <c r="U360" i="10"/>
  <c r="P360" i="10"/>
  <c r="Z360" i="10"/>
  <c r="AE360" i="10"/>
  <c r="K360" i="10"/>
  <c r="AA364" i="10"/>
  <c r="L364" i="10"/>
  <c r="Q364" i="10"/>
  <c r="G364" i="10"/>
  <c r="V364" i="10"/>
  <c r="U364" i="10"/>
  <c r="P364" i="10"/>
  <c r="Z364" i="10"/>
  <c r="K364" i="10"/>
  <c r="AE364" i="10"/>
  <c r="L356" i="10"/>
  <c r="AA356" i="10"/>
  <c r="V356" i="10"/>
  <c r="Q356" i="10"/>
  <c r="G356" i="10"/>
  <c r="AC360" i="10"/>
  <c r="S360" i="10"/>
  <c r="N360" i="10"/>
  <c r="I360" i="10"/>
  <c r="X360" i="10"/>
  <c r="N364" i="10"/>
  <c r="S364" i="10"/>
  <c r="X364" i="10"/>
  <c r="AC364" i="10"/>
  <c r="I364" i="10"/>
  <c r="S352" i="10"/>
  <c r="I352" i="10"/>
  <c r="X352" i="10"/>
  <c r="AC352" i="10"/>
  <c r="N352" i="10"/>
  <c r="AD356" i="10"/>
  <c r="O356" i="10"/>
  <c r="J356" i="10"/>
  <c r="Y356" i="10"/>
  <c r="T356" i="10"/>
  <c r="P358" i="10" l="1"/>
  <c r="U358" i="10"/>
  <c r="AE358" i="10"/>
  <c r="Z358" i="10"/>
  <c r="K358" i="10"/>
  <c r="AE375" i="10"/>
  <c r="K375" i="10"/>
  <c r="U375" i="10"/>
  <c r="P375" i="10"/>
  <c r="Z375" i="10"/>
  <c r="N365" i="10"/>
  <c r="X365" i="10"/>
  <c r="I365" i="10"/>
  <c r="S365" i="10"/>
  <c r="AC365" i="10"/>
  <c r="Y365" i="10"/>
  <c r="T365" i="10"/>
  <c r="AD365" i="10"/>
  <c r="J365" i="10"/>
  <c r="O365" i="10"/>
  <c r="T361" i="10"/>
  <c r="AD361" i="10"/>
  <c r="J361" i="10"/>
  <c r="Y361" i="10"/>
  <c r="O361" i="10"/>
  <c r="AC354" i="10"/>
  <c r="X354" i="10"/>
  <c r="I354" i="10"/>
  <c r="N354" i="10"/>
  <c r="S354" i="10"/>
  <c r="Y375" i="10"/>
  <c r="T375" i="10"/>
  <c r="O375" i="10"/>
  <c r="J375" i="10"/>
  <c r="AD375" i="10"/>
  <c r="K357" i="10"/>
  <c r="Z357" i="10"/>
  <c r="U357" i="10"/>
  <c r="AE357" i="10"/>
  <c r="P357" i="10"/>
  <c r="V365" i="10"/>
  <c r="Q365" i="10"/>
  <c r="G365" i="10"/>
  <c r="L365" i="10"/>
  <c r="AA365" i="10"/>
  <c r="G363" i="10"/>
  <c r="Q363" i="10"/>
  <c r="V363" i="10"/>
  <c r="AA363" i="10"/>
  <c r="L363" i="10"/>
  <c r="AE362" i="10"/>
  <c r="Z362" i="10"/>
  <c r="P362" i="10"/>
  <c r="U362" i="10"/>
  <c r="K362" i="10"/>
  <c r="N353" i="10"/>
  <c r="AC353" i="10"/>
  <c r="I353" i="10"/>
  <c r="X353" i="10"/>
  <c r="S353" i="10"/>
  <c r="T359" i="10"/>
  <c r="AD359" i="10"/>
  <c r="O359" i="10"/>
  <c r="Y359" i="10"/>
  <c r="J359" i="10"/>
  <c r="S375" i="10"/>
  <c r="I375" i="10"/>
  <c r="N375" i="10"/>
  <c r="X375" i="10"/>
  <c r="AC375" i="10"/>
  <c r="U371" i="10"/>
  <c r="Z371" i="10"/>
  <c r="K371" i="10"/>
  <c r="P371" i="10"/>
  <c r="AE371" i="10"/>
  <c r="K361" i="10"/>
  <c r="AE361" i="10"/>
  <c r="P361" i="10"/>
  <c r="Z361" i="10"/>
  <c r="U361" i="10"/>
  <c r="AD357" i="10"/>
  <c r="Y357" i="10"/>
  <c r="J357" i="10"/>
  <c r="O357" i="10"/>
  <c r="T357" i="10"/>
  <c r="S363" i="10"/>
  <c r="AC363" i="10"/>
  <c r="I363" i="10"/>
  <c r="X363" i="10"/>
  <c r="N363" i="10"/>
  <c r="AC367" i="10"/>
  <c r="X367" i="10"/>
  <c r="I367" i="10"/>
  <c r="S367" i="10"/>
  <c r="N367" i="10"/>
  <c r="S355" i="10"/>
  <c r="I355" i="10"/>
  <c r="X355" i="10"/>
  <c r="N355" i="10"/>
  <c r="AC355" i="10"/>
  <c r="T358" i="10"/>
  <c r="O358" i="10"/>
  <c r="Y358" i="10"/>
  <c r="J358" i="10"/>
  <c r="AD358" i="10"/>
  <c r="O355" i="10"/>
  <c r="AD355" i="10"/>
  <c r="Y355" i="10"/>
  <c r="J355" i="10"/>
  <c r="T355" i="10"/>
  <c r="L361" i="10"/>
  <c r="Q361" i="10"/>
  <c r="AA361" i="10"/>
  <c r="V361" i="10"/>
  <c r="G361" i="10"/>
  <c r="V358" i="10"/>
  <c r="AA358" i="10"/>
  <c r="Q358" i="10"/>
  <c r="G358" i="10"/>
  <c r="L358" i="10"/>
  <c r="T354" i="10"/>
  <c r="O354" i="10"/>
  <c r="AD354" i="10"/>
  <c r="J354" i="10"/>
  <c r="Y354" i="10"/>
  <c r="V375" i="10"/>
  <c r="Q375" i="10"/>
  <c r="L375" i="10"/>
  <c r="AA375" i="10"/>
  <c r="G375" i="10"/>
  <c r="N357" i="10"/>
  <c r="I357" i="10"/>
  <c r="S357" i="10"/>
  <c r="AC357" i="10"/>
  <c r="X357" i="10"/>
  <c r="U365" i="10"/>
  <c r="AE365" i="10"/>
  <c r="P365" i="10"/>
  <c r="K365" i="10"/>
  <c r="Z365" i="10"/>
  <c r="K363" i="10"/>
  <c r="Z363" i="10"/>
  <c r="AE363" i="10"/>
  <c r="U363" i="10"/>
  <c r="P363" i="10"/>
  <c r="L355" i="10"/>
  <c r="G355" i="10"/>
  <c r="V355" i="10"/>
  <c r="AA355" i="10"/>
  <c r="Q355" i="10"/>
  <c r="AA362" i="10"/>
  <c r="V362" i="10"/>
  <c r="L362" i="10"/>
  <c r="Q362" i="10"/>
  <c r="G362" i="10"/>
  <c r="I359" i="10"/>
  <c r="X359" i="10"/>
  <c r="N359" i="10"/>
  <c r="AC359" i="10"/>
  <c r="S359" i="10"/>
  <c r="S379" i="10"/>
  <c r="X379" i="10"/>
  <c r="I379" i="10"/>
  <c r="N379" i="10"/>
  <c r="AC379" i="10"/>
  <c r="AD351" i="10"/>
  <c r="O351" i="10"/>
  <c r="Y351" i="10"/>
  <c r="J351" i="10"/>
  <c r="T351" i="10"/>
  <c r="O363" i="10"/>
  <c r="AD363" i="10"/>
  <c r="J363" i="10"/>
  <c r="T363" i="10"/>
  <c r="Y363" i="10"/>
  <c r="Y353" i="10"/>
  <c r="J353" i="10"/>
  <c r="T353" i="10"/>
  <c r="O353" i="10"/>
  <c r="AD353" i="10"/>
  <c r="T367" i="10"/>
  <c r="J367" i="10"/>
  <c r="Y367" i="10"/>
  <c r="O367" i="10"/>
  <c r="AD367" i="10"/>
  <c r="Z351" i="10"/>
  <c r="P351" i="10"/>
  <c r="K351" i="10"/>
  <c r="U351" i="10"/>
  <c r="AE351" i="10"/>
  <c r="Z355" i="10"/>
  <c r="U355" i="10"/>
  <c r="AE355" i="10"/>
  <c r="K355" i="10"/>
  <c r="P355" i="10"/>
  <c r="AC361" i="10"/>
  <c r="X361" i="10"/>
  <c r="I361" i="10"/>
  <c r="S361" i="10"/>
  <c r="N361" i="10"/>
  <c r="AC358" i="10"/>
  <c r="S358" i="10"/>
  <c r="X358" i="10"/>
  <c r="N358" i="10"/>
  <c r="I358" i="10"/>
  <c r="Z354" i="10"/>
  <c r="AE354" i="10"/>
  <c r="K354" i="10"/>
  <c r="U354" i="10"/>
  <c r="P354" i="10"/>
  <c r="L379" i="10"/>
  <c r="AA379" i="10"/>
  <c r="G379" i="10"/>
  <c r="Q379" i="10"/>
  <c r="V379" i="10"/>
  <c r="G351" i="10"/>
  <c r="Q351" i="10"/>
  <c r="AA351" i="10"/>
  <c r="L351" i="10"/>
  <c r="V351" i="10"/>
  <c r="L354" i="10"/>
  <c r="G354" i="10"/>
  <c r="AA354" i="10"/>
  <c r="V354" i="10"/>
  <c r="Q354" i="10"/>
  <c r="K353" i="10"/>
  <c r="P353" i="10"/>
  <c r="Z353" i="10"/>
  <c r="AE353" i="10"/>
  <c r="U353" i="10"/>
  <c r="V367" i="10"/>
  <c r="G367" i="10"/>
  <c r="AA367" i="10"/>
  <c r="Q367" i="10"/>
  <c r="L367" i="10"/>
  <c r="S371" i="10"/>
  <c r="N371" i="10"/>
  <c r="I371" i="10"/>
  <c r="X371" i="10"/>
  <c r="AC371" i="10"/>
  <c r="G357" i="10"/>
  <c r="AA357" i="10"/>
  <c r="Q357" i="10"/>
  <c r="V357" i="10"/>
  <c r="L357" i="10"/>
  <c r="I362" i="10"/>
  <c r="N362" i="10"/>
  <c r="X362" i="10"/>
  <c r="S362" i="10"/>
  <c r="AC362" i="10"/>
  <c r="L359" i="10"/>
  <c r="Q359" i="10"/>
  <c r="V359" i="10"/>
  <c r="G359" i="10"/>
  <c r="AA359" i="10"/>
  <c r="Y379" i="10"/>
  <c r="J379" i="10"/>
  <c r="AD379" i="10"/>
  <c r="O379" i="10"/>
  <c r="T379" i="10"/>
  <c r="O371" i="10"/>
  <c r="AD371" i="10"/>
  <c r="T371" i="10"/>
  <c r="J371" i="10"/>
  <c r="Y371" i="10"/>
  <c r="O362" i="10"/>
  <c r="Y362" i="10"/>
  <c r="J362" i="10"/>
  <c r="AD362" i="10"/>
  <c r="T362" i="10"/>
  <c r="Q353" i="10"/>
  <c r="G353" i="10"/>
  <c r="L353" i="10"/>
  <c r="V353" i="10"/>
  <c r="AA353" i="10"/>
  <c r="U359" i="10"/>
  <c r="K359" i="10"/>
  <c r="Z359" i="10"/>
  <c r="AE359" i="10"/>
  <c r="P359" i="10"/>
  <c r="P367" i="10"/>
  <c r="K367" i="10"/>
  <c r="AE367" i="10"/>
  <c r="U367" i="10"/>
  <c r="Z367" i="10"/>
  <c r="U379" i="10"/>
  <c r="Z379" i="10"/>
  <c r="K379" i="10"/>
  <c r="AE379" i="10"/>
  <c r="P379" i="10"/>
  <c r="V371" i="10"/>
  <c r="Q371" i="10"/>
  <c r="AA371" i="10"/>
  <c r="G371" i="10"/>
  <c r="L371" i="10"/>
  <c r="X351" i="10"/>
  <c r="N351" i="10"/>
  <c r="S351" i="10"/>
  <c r="I351" i="10"/>
  <c r="AC351" i="10"/>
  <c r="V378" i="10" l="1"/>
  <c r="Q378" i="10"/>
  <c r="L378" i="10"/>
  <c r="AA378" i="10"/>
  <c r="G378" i="10"/>
  <c r="N368" i="10"/>
  <c r="AC368" i="10"/>
  <c r="S368" i="10"/>
  <c r="X368" i="10"/>
  <c r="I368" i="10"/>
  <c r="N373" i="10"/>
  <c r="I373" i="10"/>
  <c r="S373" i="10"/>
  <c r="AC373" i="10"/>
  <c r="X373" i="10"/>
  <c r="G366" i="10"/>
  <c r="L366" i="10"/>
  <c r="Q366" i="10"/>
  <c r="AA366" i="10"/>
  <c r="V366" i="10"/>
  <c r="N376" i="10"/>
  <c r="X376" i="10"/>
  <c r="I376" i="10"/>
  <c r="AC376" i="10"/>
  <c r="S376" i="10"/>
  <c r="S380" i="10"/>
  <c r="X380" i="10"/>
  <c r="AC380" i="10"/>
  <c r="I380" i="10"/>
  <c r="N380" i="10"/>
  <c r="O378" i="10"/>
  <c r="AD378" i="10"/>
  <c r="T378" i="10"/>
  <c r="J378" i="10"/>
  <c r="Y378" i="10"/>
  <c r="Q372" i="10"/>
  <c r="V372" i="10"/>
  <c r="L372" i="10"/>
  <c r="AA372" i="10"/>
  <c r="G372" i="10"/>
  <c r="AD368" i="10"/>
  <c r="Y368" i="10"/>
  <c r="T368" i="10"/>
  <c r="O368" i="10"/>
  <c r="J368" i="10"/>
  <c r="Q369" i="10"/>
  <c r="G369" i="10"/>
  <c r="AA369" i="10"/>
  <c r="L369" i="10"/>
  <c r="V369" i="10"/>
  <c r="I377" i="10"/>
  <c r="X377" i="10"/>
  <c r="S377" i="10"/>
  <c r="AC377" i="10"/>
  <c r="N377" i="10"/>
  <c r="U374" i="10"/>
  <c r="AE374" i="10"/>
  <c r="K374" i="10"/>
  <c r="P374" i="10"/>
  <c r="Z374" i="10"/>
  <c r="Z369" i="10"/>
  <c r="P369" i="10"/>
  <c r="K369" i="10"/>
  <c r="AE369" i="10"/>
  <c r="U369" i="10"/>
  <c r="S378" i="10"/>
  <c r="AC378" i="10"/>
  <c r="N378" i="10"/>
  <c r="X378" i="10"/>
  <c r="I378" i="10"/>
  <c r="P368" i="10"/>
  <c r="AE368" i="10"/>
  <c r="K368" i="10"/>
  <c r="U368" i="10"/>
  <c r="Z368" i="10"/>
  <c r="Q373" i="10"/>
  <c r="L373" i="10"/>
  <c r="V373" i="10"/>
  <c r="AA373" i="10"/>
  <c r="G373" i="10"/>
  <c r="U378" i="10"/>
  <c r="K378" i="10"/>
  <c r="Z378" i="10"/>
  <c r="AE378" i="10"/>
  <c r="P378" i="10"/>
  <c r="K372" i="10"/>
  <c r="P372" i="10"/>
  <c r="Z372" i="10"/>
  <c r="U372" i="10"/>
  <c r="AE372" i="10"/>
  <c r="G368" i="10"/>
  <c r="L368" i="10"/>
  <c r="AA368" i="10"/>
  <c r="V368" i="10"/>
  <c r="Q368" i="10"/>
  <c r="Y380" i="10"/>
  <c r="T380" i="10"/>
  <c r="J380" i="10"/>
  <c r="O380" i="10"/>
  <c r="AD380" i="10"/>
  <c r="K373" i="10"/>
  <c r="P373" i="10"/>
  <c r="U373" i="10"/>
  <c r="Z373" i="10"/>
  <c r="AE373" i="10"/>
  <c r="G370" i="10"/>
  <c r="Q370" i="10"/>
  <c r="V370" i="10"/>
  <c r="L370" i="10"/>
  <c r="AA370" i="10"/>
  <c r="X366" i="10"/>
  <c r="N366" i="10"/>
  <c r="AC366" i="10"/>
  <c r="I366" i="10"/>
  <c r="S366" i="10"/>
  <c r="T376" i="10"/>
  <c r="Y376" i="10"/>
  <c r="O376" i="10"/>
  <c r="AD376" i="10"/>
  <c r="J376" i="10"/>
  <c r="Q377" i="10"/>
  <c r="AA377" i="10"/>
  <c r="G377" i="10"/>
  <c r="V377" i="10"/>
  <c r="L377" i="10"/>
  <c r="Y372" i="10"/>
  <c r="AD372" i="10"/>
  <c r="O372" i="10"/>
  <c r="J372" i="10"/>
  <c r="T372" i="10"/>
  <c r="L380" i="10"/>
  <c r="AA380" i="10"/>
  <c r="G380" i="10"/>
  <c r="Q380" i="10"/>
  <c r="V380" i="10"/>
  <c r="X370" i="10"/>
  <c r="N370" i="10"/>
  <c r="S370" i="10"/>
  <c r="AC370" i="10"/>
  <c r="I370" i="10"/>
  <c r="J366" i="10"/>
  <c r="T366" i="10"/>
  <c r="Y366" i="10"/>
  <c r="O366" i="10"/>
  <c r="AD366" i="10"/>
  <c r="G374" i="10"/>
  <c r="L374" i="10"/>
  <c r="V374" i="10"/>
  <c r="Q374" i="10"/>
  <c r="AA374" i="10"/>
  <c r="AA376" i="10"/>
  <c r="V376" i="10"/>
  <c r="G376" i="10"/>
  <c r="Q376" i="10"/>
  <c r="L376" i="10"/>
  <c r="T373" i="10"/>
  <c r="Y373" i="10"/>
  <c r="J373" i="10"/>
  <c r="AD373" i="10"/>
  <c r="O373" i="10"/>
  <c r="U370" i="10"/>
  <c r="K370" i="10"/>
  <c r="P370" i="10"/>
  <c r="Z370" i="10"/>
  <c r="AE370" i="10"/>
  <c r="X372" i="10"/>
  <c r="S372" i="10"/>
  <c r="N372" i="10"/>
  <c r="AC372" i="10"/>
  <c r="I372" i="10"/>
  <c r="AE380" i="10"/>
  <c r="K380" i="10"/>
  <c r="U380" i="10"/>
  <c r="Z380" i="10"/>
  <c r="P380" i="10"/>
  <c r="J370" i="10"/>
  <c r="Y370" i="10"/>
  <c r="AD370" i="10"/>
  <c r="T370" i="10"/>
  <c r="O370" i="10"/>
  <c r="S374" i="10"/>
  <c r="N374" i="10"/>
  <c r="I374" i="10"/>
  <c r="X374" i="10"/>
  <c r="AC374" i="10"/>
  <c r="S369" i="10"/>
  <c r="N369" i="10"/>
  <c r="X369" i="10"/>
  <c r="AC369" i="10"/>
  <c r="I369" i="10"/>
  <c r="T377" i="10"/>
  <c r="AD377" i="10"/>
  <c r="O377" i="10"/>
  <c r="J377" i="10"/>
  <c r="Y377" i="10"/>
  <c r="P366" i="10"/>
  <c r="K366" i="10"/>
  <c r="U366" i="10"/>
  <c r="AE366" i="10"/>
  <c r="Z366" i="10"/>
  <c r="Y374" i="10"/>
  <c r="J374" i="10"/>
  <c r="AD374" i="10"/>
  <c r="O374" i="10"/>
  <c r="T374" i="10"/>
  <c r="P376" i="10"/>
  <c r="Z376" i="10"/>
  <c r="U376" i="10"/>
  <c r="K376" i="10"/>
  <c r="AE376" i="10"/>
  <c r="T369" i="10"/>
  <c r="J369" i="10"/>
  <c r="Y369" i="10"/>
  <c r="O369" i="10"/>
  <c r="AD369" i="10"/>
  <c r="P377" i="10"/>
  <c r="Z377" i="10"/>
  <c r="K377" i="10"/>
  <c r="AE377" i="10"/>
  <c r="U377" i="10"/>
  <c r="N416" i="10" l="1"/>
  <c r="X416" i="10"/>
  <c r="AC416" i="10"/>
  <c r="I416" i="10"/>
  <c r="S416" i="10"/>
  <c r="AD424" i="10"/>
  <c r="J424" i="10"/>
  <c r="T424" i="10"/>
  <c r="Y424" i="10"/>
  <c r="O424" i="10"/>
  <c r="L420" i="10"/>
  <c r="V420" i="10"/>
  <c r="Q420" i="10"/>
  <c r="AA420" i="10"/>
  <c r="G420" i="10"/>
  <c r="U412" i="10"/>
  <c r="Z412" i="10"/>
  <c r="P412" i="10"/>
  <c r="K412" i="10"/>
  <c r="AE412" i="10"/>
  <c r="X420" i="10"/>
  <c r="S420" i="10"/>
  <c r="I420" i="10"/>
  <c r="AC420" i="10"/>
  <c r="N420" i="10"/>
  <c r="L412" i="10"/>
  <c r="AA412" i="10"/>
  <c r="V412" i="10"/>
  <c r="G412" i="10"/>
  <c r="Q412" i="10"/>
  <c r="O420" i="10"/>
  <c r="J420" i="10"/>
  <c r="AD420" i="10"/>
  <c r="Y420" i="10"/>
  <c r="T420" i="10"/>
  <c r="AD412" i="10"/>
  <c r="J412" i="10"/>
  <c r="T412" i="10"/>
  <c r="Y412" i="10"/>
  <c r="O412" i="10"/>
  <c r="K420" i="10"/>
  <c r="Z420" i="10"/>
  <c r="U420" i="10"/>
  <c r="P420" i="10"/>
  <c r="AE420" i="10"/>
  <c r="Z424" i="10"/>
  <c r="P424" i="10"/>
  <c r="AE424" i="10"/>
  <c r="K424" i="10"/>
  <c r="U424" i="10"/>
  <c r="AA416" i="10"/>
  <c r="V416" i="10"/>
  <c r="G416" i="10"/>
  <c r="Q416" i="10"/>
  <c r="L416" i="10"/>
  <c r="L424" i="10"/>
  <c r="Q424" i="10"/>
  <c r="G424" i="10"/>
  <c r="V424" i="10"/>
  <c r="AA424" i="10"/>
  <c r="O416" i="10"/>
  <c r="Y416" i="10"/>
  <c r="T416" i="10"/>
  <c r="J416" i="10"/>
  <c r="AD416" i="10"/>
  <c r="S412" i="10"/>
  <c r="I412" i="10"/>
  <c r="AC412" i="10"/>
  <c r="X412" i="10"/>
  <c r="N412" i="10"/>
  <c r="N424" i="10"/>
  <c r="I424" i="10"/>
  <c r="S424" i="10"/>
  <c r="X424" i="10"/>
  <c r="AC424" i="10"/>
  <c r="AE416" i="10"/>
  <c r="U416" i="10"/>
  <c r="Z416" i="10"/>
  <c r="K416" i="10"/>
  <c r="P416" i="10"/>
  <c r="L425" i="10" l="1"/>
  <c r="AA425" i="10"/>
  <c r="Q425" i="10"/>
  <c r="V425" i="10"/>
  <c r="G425" i="10"/>
  <c r="T418" i="10"/>
  <c r="Y418" i="10"/>
  <c r="J418" i="10"/>
  <c r="AD418" i="10"/>
  <c r="O418" i="10"/>
  <c r="I411" i="10"/>
  <c r="AC411" i="10"/>
  <c r="X411" i="10"/>
  <c r="S411" i="10"/>
  <c r="N411" i="10"/>
  <c r="Y431" i="10"/>
  <c r="AD431" i="10"/>
  <c r="J431" i="10"/>
  <c r="T431" i="10"/>
  <c r="O431" i="10"/>
  <c r="S417" i="10"/>
  <c r="X417" i="10"/>
  <c r="N417" i="10"/>
  <c r="AC417" i="10"/>
  <c r="I417" i="10"/>
  <c r="AD422" i="10"/>
  <c r="O422" i="10"/>
  <c r="T422" i="10"/>
  <c r="Y422" i="10"/>
  <c r="J422" i="10"/>
  <c r="AD417" i="10"/>
  <c r="T417" i="10"/>
  <c r="J417" i="10"/>
  <c r="Y417" i="10"/>
  <c r="O417" i="10"/>
  <c r="X414" i="10"/>
  <c r="I414" i="10"/>
  <c r="AC414" i="10"/>
  <c r="N414" i="10"/>
  <c r="S414" i="10"/>
  <c r="T435" i="10"/>
  <c r="Y435" i="10"/>
  <c r="O435" i="10"/>
  <c r="J435" i="10"/>
  <c r="AD435" i="10"/>
  <c r="X421" i="10"/>
  <c r="N421" i="10"/>
  <c r="I421" i="10"/>
  <c r="AC421" i="10"/>
  <c r="S421" i="10"/>
  <c r="L422" i="10"/>
  <c r="Q422" i="10"/>
  <c r="V422" i="10"/>
  <c r="AA422" i="10"/>
  <c r="G422" i="10"/>
  <c r="X418" i="10"/>
  <c r="N418" i="10"/>
  <c r="S418" i="10"/>
  <c r="I418" i="10"/>
  <c r="AC418" i="10"/>
  <c r="I419" i="10"/>
  <c r="N419" i="10"/>
  <c r="S419" i="10"/>
  <c r="AC419" i="10"/>
  <c r="X419" i="10"/>
  <c r="P413" i="10"/>
  <c r="Z413" i="10"/>
  <c r="U413" i="10"/>
  <c r="AE413" i="10"/>
  <c r="K413" i="10"/>
  <c r="U422" i="10"/>
  <c r="Z422" i="10"/>
  <c r="P422" i="10"/>
  <c r="AE422" i="10"/>
  <c r="K422" i="10"/>
  <c r="Y419" i="10"/>
  <c r="J419" i="10"/>
  <c r="O419" i="10"/>
  <c r="T419" i="10"/>
  <c r="AD419" i="10"/>
  <c r="X425" i="10"/>
  <c r="I425" i="10"/>
  <c r="S425" i="10"/>
  <c r="AC425" i="10"/>
  <c r="N425" i="10"/>
  <c r="P419" i="10"/>
  <c r="AE419" i="10"/>
  <c r="Z419" i="10"/>
  <c r="U419" i="10"/>
  <c r="K419" i="10"/>
  <c r="Z435" i="10"/>
  <c r="P435" i="10"/>
  <c r="AE435" i="10"/>
  <c r="K435" i="10"/>
  <c r="U435" i="10"/>
  <c r="Z417" i="10"/>
  <c r="AE417" i="10"/>
  <c r="U417" i="10"/>
  <c r="K417" i="10"/>
  <c r="P417" i="10"/>
  <c r="V414" i="10"/>
  <c r="G414" i="10"/>
  <c r="L414" i="10"/>
  <c r="AA414" i="10"/>
  <c r="Q414" i="10"/>
  <c r="V435" i="10"/>
  <c r="G435" i="10"/>
  <c r="L435" i="10"/>
  <c r="AA435" i="10"/>
  <c r="Q435" i="10"/>
  <c r="AE421" i="10"/>
  <c r="U421" i="10"/>
  <c r="P421" i="10"/>
  <c r="K421" i="10"/>
  <c r="Z421" i="10"/>
  <c r="I422" i="10"/>
  <c r="N422" i="10"/>
  <c r="AC422" i="10"/>
  <c r="S422" i="10"/>
  <c r="X422" i="10"/>
  <c r="G418" i="10"/>
  <c r="V418" i="10"/>
  <c r="AA418" i="10"/>
  <c r="Q418" i="10"/>
  <c r="L418" i="10"/>
  <c r="AA419" i="10"/>
  <c r="V419" i="10"/>
  <c r="G419" i="10"/>
  <c r="L419" i="10"/>
  <c r="Q419" i="10"/>
  <c r="AA411" i="10"/>
  <c r="G411" i="10"/>
  <c r="Q411" i="10"/>
  <c r="V411" i="10"/>
  <c r="L411" i="10"/>
  <c r="Q417" i="10"/>
  <c r="V417" i="10"/>
  <c r="L417" i="10"/>
  <c r="G417" i="10"/>
  <c r="AA417" i="10"/>
  <c r="AA421" i="10"/>
  <c r="V421" i="10"/>
  <c r="L421" i="10"/>
  <c r="G421" i="10"/>
  <c r="Q421" i="10"/>
  <c r="N439" i="10"/>
  <c r="I439" i="10"/>
  <c r="AC439" i="10"/>
  <c r="X439" i="10"/>
  <c r="S439" i="10"/>
  <c r="V415" i="10"/>
  <c r="L415" i="10"/>
  <c r="G415" i="10"/>
  <c r="Q415" i="10"/>
  <c r="AA415" i="10"/>
  <c r="Y439" i="10"/>
  <c r="J439" i="10"/>
  <c r="O439" i="10"/>
  <c r="T439" i="10"/>
  <c r="AD439" i="10"/>
  <c r="Z414" i="10"/>
  <c r="AE414" i="10"/>
  <c r="U414" i="10"/>
  <c r="P414" i="10"/>
  <c r="K414" i="10"/>
  <c r="U418" i="10"/>
  <c r="AE418" i="10"/>
  <c r="K418" i="10"/>
  <c r="Z418" i="10"/>
  <c r="P418" i="10"/>
  <c r="L413" i="10"/>
  <c r="Q413" i="10"/>
  <c r="G413" i="10"/>
  <c r="AA413" i="10"/>
  <c r="V413" i="10"/>
  <c r="AD411" i="10"/>
  <c r="J411" i="10"/>
  <c r="T411" i="10"/>
  <c r="Y411" i="10"/>
  <c r="O411" i="10"/>
  <c r="P415" i="10"/>
  <c r="K415" i="10"/>
  <c r="Z415" i="10"/>
  <c r="AE415" i="10"/>
  <c r="U415" i="10"/>
  <c r="AD425" i="10"/>
  <c r="O425" i="10"/>
  <c r="J425" i="10"/>
  <c r="Y425" i="10"/>
  <c r="T425" i="10"/>
  <c r="X427" i="10"/>
  <c r="AC427" i="10"/>
  <c r="I427" i="10"/>
  <c r="S427" i="10"/>
  <c r="N427" i="10"/>
  <c r="X431" i="10"/>
  <c r="AC431" i="10"/>
  <c r="N431" i="10"/>
  <c r="I431" i="10"/>
  <c r="S431" i="10"/>
  <c r="V439" i="10"/>
  <c r="AA439" i="10"/>
  <c r="G439" i="10"/>
  <c r="Q439" i="10"/>
  <c r="L439" i="10"/>
  <c r="X415" i="10"/>
  <c r="I415" i="10"/>
  <c r="AC415" i="10"/>
  <c r="S415" i="10"/>
  <c r="N415" i="10"/>
  <c r="O414" i="10"/>
  <c r="J414" i="10"/>
  <c r="Y414" i="10"/>
  <c r="AD414" i="10"/>
  <c r="T414" i="10"/>
  <c r="S435" i="10"/>
  <c r="I435" i="10"/>
  <c r="N435" i="10"/>
  <c r="AC435" i="10"/>
  <c r="X435" i="10"/>
  <c r="AA431" i="10"/>
  <c r="G431" i="10"/>
  <c r="V431" i="10"/>
  <c r="Q431" i="10"/>
  <c r="L431" i="10"/>
  <c r="Y413" i="10"/>
  <c r="T413" i="10"/>
  <c r="O413" i="10"/>
  <c r="AD413" i="10"/>
  <c r="J413" i="10"/>
  <c r="P427" i="10"/>
  <c r="AE427" i="10"/>
  <c r="U427" i="10"/>
  <c r="K427" i="10"/>
  <c r="Z427" i="10"/>
  <c r="AD427" i="10"/>
  <c r="Y427" i="10"/>
  <c r="J427" i="10"/>
  <c r="O427" i="10"/>
  <c r="T427" i="10"/>
  <c r="AD421" i="10"/>
  <c r="O421" i="10"/>
  <c r="T421" i="10"/>
  <c r="J421" i="10"/>
  <c r="Y421" i="10"/>
  <c r="S413" i="10"/>
  <c r="X413" i="10"/>
  <c r="AC413" i="10"/>
  <c r="I413" i="10"/>
  <c r="N413" i="10"/>
  <c r="Z411" i="10"/>
  <c r="K411" i="10"/>
  <c r="P411" i="10"/>
  <c r="U411" i="10"/>
  <c r="AE411" i="10"/>
  <c r="T415" i="10"/>
  <c r="Y415" i="10"/>
  <c r="O415" i="10"/>
  <c r="AD415" i="10"/>
  <c r="J415" i="10"/>
  <c r="U425" i="10"/>
  <c r="P425" i="10"/>
  <c r="AE425" i="10"/>
  <c r="K425" i="10"/>
  <c r="Z425" i="10"/>
  <c r="G427" i="10"/>
  <c r="Q427" i="10"/>
  <c r="V427" i="10"/>
  <c r="L427" i="10"/>
  <c r="AA427" i="10"/>
  <c r="U431" i="10"/>
  <c r="P431" i="10"/>
  <c r="K431" i="10"/>
  <c r="Z431" i="10"/>
  <c r="AE431" i="10"/>
  <c r="U439" i="10"/>
  <c r="K439" i="10"/>
  <c r="AE439" i="10"/>
  <c r="P439" i="10"/>
  <c r="Z439" i="10"/>
  <c r="Y434" i="10" l="1"/>
  <c r="AD434" i="10"/>
  <c r="T434" i="10"/>
  <c r="O434" i="10"/>
  <c r="J434" i="10"/>
  <c r="S434" i="10"/>
  <c r="X434" i="10"/>
  <c r="N434" i="10"/>
  <c r="AC434" i="10"/>
  <c r="I434" i="10"/>
  <c r="M446" i="10"/>
  <c r="H446" i="10"/>
  <c r="R446" i="10"/>
  <c r="AB446" i="10"/>
  <c r="W446" i="10"/>
  <c r="N436" i="10"/>
  <c r="X436" i="10"/>
  <c r="AC436" i="10"/>
  <c r="I436" i="10"/>
  <c r="S436" i="10"/>
  <c r="Y433" i="10"/>
  <c r="J433" i="10"/>
  <c r="T433" i="10"/>
  <c r="AD433" i="10"/>
  <c r="O433" i="10"/>
  <c r="U450" i="10"/>
  <c r="Z450" i="10"/>
  <c r="AE450" i="10"/>
  <c r="P450" i="10"/>
  <c r="K450" i="10"/>
  <c r="Y429" i="10"/>
  <c r="O429" i="10"/>
  <c r="J429" i="10"/>
  <c r="AD429" i="10"/>
  <c r="T429" i="10"/>
  <c r="Y428" i="10"/>
  <c r="AD428" i="10"/>
  <c r="T428" i="10"/>
  <c r="J428" i="10"/>
  <c r="O428" i="10"/>
  <c r="G434" i="10"/>
  <c r="V434" i="10"/>
  <c r="L434" i="10"/>
  <c r="AA434" i="10"/>
  <c r="Q434" i="10"/>
  <c r="I437" i="10"/>
  <c r="AC437" i="10"/>
  <c r="S437" i="10"/>
  <c r="X437" i="10"/>
  <c r="N437" i="10"/>
  <c r="AA436" i="10"/>
  <c r="V436" i="10"/>
  <c r="Q436" i="10"/>
  <c r="L436" i="10"/>
  <c r="G436" i="10"/>
  <c r="Z440" i="10"/>
  <c r="K440" i="10"/>
  <c r="P440" i="10"/>
  <c r="U440" i="10"/>
  <c r="AE440" i="10"/>
  <c r="AE430" i="10"/>
  <c r="K430" i="10"/>
  <c r="Z430" i="10"/>
  <c r="U430" i="10"/>
  <c r="P430" i="10"/>
  <c r="S432" i="10"/>
  <c r="AC432" i="10"/>
  <c r="I432" i="10"/>
  <c r="X432" i="10"/>
  <c r="N432" i="10"/>
  <c r="K454" i="10"/>
  <c r="U454" i="10"/>
  <c r="AE454" i="10"/>
  <c r="Z454" i="10"/>
  <c r="P454" i="10"/>
  <c r="K437" i="10"/>
  <c r="Z437" i="10"/>
  <c r="AE437" i="10"/>
  <c r="U437" i="10"/>
  <c r="P437" i="10"/>
  <c r="Y436" i="10"/>
  <c r="O436" i="10"/>
  <c r="T436" i="10"/>
  <c r="AD436" i="10"/>
  <c r="J436" i="10"/>
  <c r="AA433" i="10"/>
  <c r="G433" i="10"/>
  <c r="Q433" i="10"/>
  <c r="V433" i="10"/>
  <c r="L433" i="10"/>
  <c r="AA430" i="10"/>
  <c r="L430" i="10"/>
  <c r="V430" i="10"/>
  <c r="Q430" i="10"/>
  <c r="G430" i="10"/>
  <c r="P432" i="10"/>
  <c r="Z432" i="10"/>
  <c r="AE432" i="10"/>
  <c r="U432" i="10"/>
  <c r="K432" i="10"/>
  <c r="AD454" i="10"/>
  <c r="Y454" i="10"/>
  <c r="O454" i="10"/>
  <c r="T454" i="10"/>
  <c r="J454" i="10"/>
  <c r="Y442" i="10"/>
  <c r="O442" i="10"/>
  <c r="AD442" i="10"/>
  <c r="T442" i="10"/>
  <c r="J442" i="10"/>
  <c r="U426" i="10"/>
  <c r="P426" i="10"/>
  <c r="Z426" i="10"/>
  <c r="AE426" i="10"/>
  <c r="K426" i="10"/>
  <c r="L440" i="10"/>
  <c r="G440" i="10"/>
  <c r="Q440" i="10"/>
  <c r="V440" i="10"/>
  <c r="AA440" i="10"/>
  <c r="S430" i="10"/>
  <c r="X430" i="10"/>
  <c r="I430" i="10"/>
  <c r="AC430" i="10"/>
  <c r="N430" i="10"/>
  <c r="AD432" i="10"/>
  <c r="O432" i="10"/>
  <c r="Y432" i="10"/>
  <c r="T432" i="10"/>
  <c r="J432" i="10"/>
  <c r="R454" i="10"/>
  <c r="W454" i="10"/>
  <c r="M454" i="10"/>
  <c r="AB454" i="10"/>
  <c r="H454" i="10"/>
  <c r="G437" i="10"/>
  <c r="L437" i="10"/>
  <c r="AA437" i="10"/>
  <c r="V437" i="10"/>
  <c r="Q437" i="10"/>
  <c r="S426" i="10"/>
  <c r="AC426" i="10"/>
  <c r="N426" i="10"/>
  <c r="I426" i="10"/>
  <c r="X426" i="10"/>
  <c r="AC440" i="10"/>
  <c r="I440" i="10"/>
  <c r="S440" i="10"/>
  <c r="N440" i="10"/>
  <c r="X440" i="10"/>
  <c r="O430" i="10"/>
  <c r="T430" i="10"/>
  <c r="J430" i="10"/>
  <c r="Y430" i="10"/>
  <c r="AD430" i="10"/>
  <c r="V432" i="10"/>
  <c r="L432" i="10"/>
  <c r="G432" i="10"/>
  <c r="Q432" i="10"/>
  <c r="AA432" i="10"/>
  <c r="T446" i="10"/>
  <c r="O446" i="10"/>
  <c r="J446" i="10"/>
  <c r="Y446" i="10"/>
  <c r="AD446" i="10"/>
  <c r="R442" i="10"/>
  <c r="M442" i="10"/>
  <c r="AB442" i="10"/>
  <c r="W442" i="10"/>
  <c r="H442" i="10"/>
  <c r="L426" i="10"/>
  <c r="AA426" i="10"/>
  <c r="V426" i="10"/>
  <c r="Q426" i="10"/>
  <c r="G426" i="10"/>
  <c r="O450" i="10"/>
  <c r="T450" i="10"/>
  <c r="J450" i="10"/>
  <c r="AD450" i="10"/>
  <c r="Y450" i="10"/>
  <c r="P429" i="10"/>
  <c r="U429" i="10"/>
  <c r="Z429" i="10"/>
  <c r="AE429" i="10"/>
  <c r="K429" i="10"/>
  <c r="U428" i="10"/>
  <c r="P428" i="10"/>
  <c r="K428" i="10"/>
  <c r="Z428" i="10"/>
  <c r="AE428" i="10"/>
  <c r="U446" i="10"/>
  <c r="Z446" i="10"/>
  <c r="AE446" i="10"/>
  <c r="P446" i="10"/>
  <c r="K446" i="10"/>
  <c r="U442" i="10"/>
  <c r="AE442" i="10"/>
  <c r="K442" i="10"/>
  <c r="Z442" i="10"/>
  <c r="P442" i="10"/>
  <c r="J426" i="10"/>
  <c r="Y426" i="10"/>
  <c r="O426" i="10"/>
  <c r="AD426" i="10"/>
  <c r="T426" i="10"/>
  <c r="O440" i="10"/>
  <c r="Y440" i="10"/>
  <c r="T440" i="10"/>
  <c r="J440" i="10"/>
  <c r="AD440" i="10"/>
  <c r="G429" i="10"/>
  <c r="AA429" i="10"/>
  <c r="L429" i="10"/>
  <c r="Q429" i="10"/>
  <c r="V429" i="10"/>
  <c r="Q428" i="10"/>
  <c r="AA428" i="10"/>
  <c r="L428" i="10"/>
  <c r="G428" i="10"/>
  <c r="V428" i="10"/>
  <c r="U433" i="10"/>
  <c r="Z433" i="10"/>
  <c r="K433" i="10"/>
  <c r="P433" i="10"/>
  <c r="AE433" i="10"/>
  <c r="K434" i="10"/>
  <c r="AE434" i="10"/>
  <c r="P434" i="10"/>
  <c r="U434" i="10"/>
  <c r="Z434" i="10"/>
  <c r="J437" i="10"/>
  <c r="O437" i="10"/>
  <c r="AD437" i="10"/>
  <c r="Y437" i="10"/>
  <c r="T437" i="10"/>
  <c r="Z436" i="10"/>
  <c r="P436" i="10"/>
  <c r="K436" i="10"/>
  <c r="AE436" i="10"/>
  <c r="U436" i="10"/>
  <c r="X433" i="10"/>
  <c r="S433" i="10"/>
  <c r="N433" i="10"/>
  <c r="AC433" i="10"/>
  <c r="I433" i="10"/>
  <c r="H450" i="10"/>
  <c r="M450" i="10"/>
  <c r="AB450" i="10"/>
  <c r="W450" i="10"/>
  <c r="R450" i="10"/>
  <c r="N429" i="10"/>
  <c r="I429" i="10"/>
  <c r="X429" i="10"/>
  <c r="AC429" i="10"/>
  <c r="S429" i="10"/>
  <c r="N428" i="10"/>
  <c r="I428" i="10"/>
  <c r="AC428" i="10"/>
  <c r="X428" i="10"/>
  <c r="S428" i="10"/>
  <c r="O455" i="10" l="1"/>
  <c r="T455" i="10"/>
  <c r="J455" i="10"/>
  <c r="AD455" i="10"/>
  <c r="Y455" i="10"/>
  <c r="M441" i="10"/>
  <c r="H441" i="10"/>
  <c r="R441" i="10"/>
  <c r="W441" i="10"/>
  <c r="AB441" i="10"/>
  <c r="K452" i="10"/>
  <c r="U452" i="10"/>
  <c r="AE452" i="10"/>
  <c r="Z452" i="10"/>
  <c r="P452" i="10"/>
  <c r="M469" i="10"/>
  <c r="AB469" i="10"/>
  <c r="R469" i="10"/>
  <c r="H469" i="10"/>
  <c r="W469" i="10"/>
  <c r="K448" i="10"/>
  <c r="U448" i="10"/>
  <c r="Z448" i="10"/>
  <c r="P448" i="10"/>
  <c r="AE448" i="10"/>
  <c r="Z441" i="10"/>
  <c r="K441" i="10"/>
  <c r="AE441" i="10"/>
  <c r="P441" i="10"/>
  <c r="U441" i="10"/>
  <c r="Z443" i="10"/>
  <c r="U443" i="10"/>
  <c r="AE443" i="10"/>
  <c r="K443" i="10"/>
  <c r="P443" i="10"/>
  <c r="R452" i="10"/>
  <c r="AB452" i="10"/>
  <c r="H452" i="10"/>
  <c r="M452" i="10"/>
  <c r="W452" i="10"/>
  <c r="U455" i="10"/>
  <c r="AE455" i="10"/>
  <c r="Z455" i="10"/>
  <c r="K455" i="10"/>
  <c r="P455" i="10"/>
  <c r="O457" i="10"/>
  <c r="Y457" i="10"/>
  <c r="AD457" i="10"/>
  <c r="J457" i="10"/>
  <c r="T457" i="10"/>
  <c r="AD452" i="10"/>
  <c r="Y452" i="10"/>
  <c r="T452" i="10"/>
  <c r="J452" i="10"/>
  <c r="O452" i="10"/>
  <c r="Y445" i="10"/>
  <c r="J445" i="10"/>
  <c r="AD445" i="10"/>
  <c r="O445" i="10"/>
  <c r="T445" i="10"/>
  <c r="AE461" i="10"/>
  <c r="P461" i="10"/>
  <c r="Z461" i="10"/>
  <c r="K461" i="10"/>
  <c r="U461" i="10"/>
  <c r="R445" i="10"/>
  <c r="W445" i="10"/>
  <c r="H445" i="10"/>
  <c r="AB445" i="10"/>
  <c r="M445" i="10"/>
  <c r="AD461" i="10"/>
  <c r="T461" i="10"/>
  <c r="Y461" i="10"/>
  <c r="O461" i="10"/>
  <c r="J461" i="10"/>
  <c r="Z445" i="10"/>
  <c r="U445" i="10"/>
  <c r="AE445" i="10"/>
  <c r="P445" i="10"/>
  <c r="K445" i="10"/>
  <c r="Y448" i="10"/>
  <c r="AD448" i="10"/>
  <c r="J448" i="10"/>
  <c r="T448" i="10"/>
  <c r="O448" i="10"/>
  <c r="AE457" i="10"/>
  <c r="U457" i="10"/>
  <c r="K457" i="10"/>
  <c r="P457" i="10"/>
  <c r="Z457" i="10"/>
  <c r="T441" i="10"/>
  <c r="O441" i="10"/>
  <c r="Y441" i="10"/>
  <c r="AD441" i="10"/>
  <c r="J441" i="10"/>
  <c r="AB443" i="10"/>
  <c r="M443" i="10"/>
  <c r="W443" i="10"/>
  <c r="R443" i="10"/>
  <c r="H443" i="10"/>
  <c r="P469" i="10"/>
  <c r="K469" i="10"/>
  <c r="AE469" i="10"/>
  <c r="Z469" i="10"/>
  <c r="U469" i="10"/>
  <c r="O465" i="10"/>
  <c r="J465" i="10"/>
  <c r="T465" i="10"/>
  <c r="Y465" i="10"/>
  <c r="AD465" i="10"/>
  <c r="H457" i="10"/>
  <c r="M457" i="10"/>
  <c r="AB457" i="10"/>
  <c r="R457" i="10"/>
  <c r="W457" i="10"/>
  <c r="O447" i="10"/>
  <c r="J447" i="10"/>
  <c r="T447" i="10"/>
  <c r="Y447" i="10"/>
  <c r="AD447" i="10"/>
  <c r="Z449" i="10"/>
  <c r="K449" i="10"/>
  <c r="AE449" i="10"/>
  <c r="P449" i="10"/>
  <c r="U449" i="10"/>
  <c r="M444" i="10"/>
  <c r="H444" i="10"/>
  <c r="W444" i="10"/>
  <c r="AB444" i="10"/>
  <c r="R444" i="10"/>
  <c r="H449" i="10"/>
  <c r="W449" i="10"/>
  <c r="AB449" i="10"/>
  <c r="R449" i="10"/>
  <c r="M449" i="10"/>
  <c r="M451" i="10"/>
  <c r="AB451" i="10"/>
  <c r="R451" i="10"/>
  <c r="H451" i="10"/>
  <c r="W451" i="10"/>
  <c r="AB447" i="10"/>
  <c r="M447" i="10"/>
  <c r="H447" i="10"/>
  <c r="R447" i="10"/>
  <c r="W447" i="10"/>
  <c r="Z465" i="10"/>
  <c r="U465" i="10"/>
  <c r="K465" i="10"/>
  <c r="AE465" i="10"/>
  <c r="P465" i="10"/>
  <c r="W448" i="10"/>
  <c r="AB448" i="10"/>
  <c r="M448" i="10"/>
  <c r="H448" i="10"/>
  <c r="R448" i="10"/>
  <c r="K451" i="10"/>
  <c r="P451" i="10"/>
  <c r="Z451" i="10"/>
  <c r="U451" i="10"/>
  <c r="AE451" i="10"/>
  <c r="O444" i="10"/>
  <c r="AD444" i="10"/>
  <c r="T444" i="10"/>
  <c r="J444" i="10"/>
  <c r="Y444" i="10"/>
  <c r="O451" i="10"/>
  <c r="AD451" i="10"/>
  <c r="Y451" i="10"/>
  <c r="T451" i="10"/>
  <c r="J451" i="10"/>
  <c r="AD469" i="10"/>
  <c r="Y469" i="10"/>
  <c r="J469" i="10"/>
  <c r="T469" i="10"/>
  <c r="O469" i="10"/>
  <c r="AD443" i="10"/>
  <c r="Y443" i="10"/>
  <c r="O443" i="10"/>
  <c r="J443" i="10"/>
  <c r="T443" i="10"/>
  <c r="W465" i="10"/>
  <c r="H465" i="10"/>
  <c r="R465" i="10"/>
  <c r="AB465" i="10"/>
  <c r="M465" i="10"/>
  <c r="M455" i="10"/>
  <c r="AB455" i="10"/>
  <c r="W455" i="10"/>
  <c r="R455" i="10"/>
  <c r="H455" i="10"/>
  <c r="U444" i="10"/>
  <c r="Z444" i="10"/>
  <c r="AE444" i="10"/>
  <c r="K444" i="10"/>
  <c r="P444" i="10"/>
  <c r="O449" i="10"/>
  <c r="AD449" i="10"/>
  <c r="T449" i="10"/>
  <c r="Y449" i="10"/>
  <c r="J449" i="10"/>
  <c r="AB461" i="10"/>
  <c r="H461" i="10"/>
  <c r="W461" i="10"/>
  <c r="M461" i="10"/>
  <c r="R461" i="10"/>
  <c r="Z447" i="10"/>
  <c r="U447" i="10"/>
  <c r="AE447" i="10"/>
  <c r="K447" i="10"/>
  <c r="P447" i="10"/>
  <c r="T467" i="10" l="1"/>
  <c r="AD467" i="10"/>
  <c r="O467" i="10"/>
  <c r="J467" i="10"/>
  <c r="Y467" i="10"/>
  <c r="Z458" i="10"/>
  <c r="P458" i="10"/>
  <c r="U458" i="10"/>
  <c r="AE458" i="10"/>
  <c r="K458" i="10"/>
  <c r="M456" i="10"/>
  <c r="AB456" i="10"/>
  <c r="W456" i="10"/>
  <c r="H456" i="10"/>
  <c r="R456" i="10"/>
  <c r="W458" i="10"/>
  <c r="AB458" i="10"/>
  <c r="M458" i="10"/>
  <c r="H458" i="10"/>
  <c r="R458" i="10"/>
  <c r="U467" i="10"/>
  <c r="P467" i="10"/>
  <c r="K467" i="10"/>
  <c r="Z467" i="10"/>
  <c r="AE467" i="10"/>
  <c r="AD470" i="10"/>
  <c r="J470" i="10"/>
  <c r="O470" i="10"/>
  <c r="Y470" i="10"/>
  <c r="T470" i="10"/>
  <c r="M460" i="10"/>
  <c r="W460" i="10"/>
  <c r="H460" i="10"/>
  <c r="AB460" i="10"/>
  <c r="R460" i="10"/>
  <c r="O462" i="10"/>
  <c r="AD462" i="10"/>
  <c r="Y462" i="10"/>
  <c r="T462" i="10"/>
  <c r="J462" i="10"/>
  <c r="R466" i="10"/>
  <c r="M466" i="10"/>
  <c r="W466" i="10"/>
  <c r="AB466" i="10"/>
  <c r="H466" i="10"/>
  <c r="O459" i="10"/>
  <c r="T459" i="10"/>
  <c r="J459" i="10"/>
  <c r="Y459" i="10"/>
  <c r="AD459" i="10"/>
  <c r="AE460" i="10"/>
  <c r="U460" i="10"/>
  <c r="Z460" i="10"/>
  <c r="P460" i="10"/>
  <c r="K460" i="10"/>
  <c r="Y456" i="10"/>
  <c r="J456" i="10"/>
  <c r="T456" i="10"/>
  <c r="O456" i="10"/>
  <c r="AD456" i="10"/>
  <c r="W459" i="10"/>
  <c r="AB459" i="10"/>
  <c r="H459" i="10"/>
  <c r="R459" i="10"/>
  <c r="M459" i="10"/>
  <c r="W464" i="10"/>
  <c r="R464" i="10"/>
  <c r="AB464" i="10"/>
  <c r="H464" i="10"/>
  <c r="M464" i="10"/>
  <c r="Z456" i="10"/>
  <c r="K456" i="10"/>
  <c r="P456" i="10"/>
  <c r="AE456" i="10"/>
  <c r="U456" i="10"/>
  <c r="AE470" i="10"/>
  <c r="K470" i="10"/>
  <c r="P470" i="10"/>
  <c r="Z470" i="10"/>
  <c r="U470" i="10"/>
  <c r="Z463" i="10"/>
  <c r="P463" i="10"/>
  <c r="K463" i="10"/>
  <c r="AE463" i="10"/>
  <c r="U463" i="10"/>
  <c r="P466" i="10"/>
  <c r="AE466" i="10"/>
  <c r="Z466" i="10"/>
  <c r="K466" i="10"/>
  <c r="U466" i="10"/>
  <c r="M463" i="10"/>
  <c r="H463" i="10"/>
  <c r="R463" i="10"/>
  <c r="AB463" i="10"/>
  <c r="W463" i="10"/>
  <c r="AE464" i="10"/>
  <c r="P464" i="10"/>
  <c r="U464" i="10"/>
  <c r="Z464" i="10"/>
  <c r="K464" i="10"/>
  <c r="Z459" i="10"/>
  <c r="K459" i="10"/>
  <c r="P459" i="10"/>
  <c r="AE459" i="10"/>
  <c r="U459" i="10"/>
  <c r="T463" i="10"/>
  <c r="Y463" i="10"/>
  <c r="AD463" i="10"/>
  <c r="J463" i="10"/>
  <c r="O463" i="10"/>
  <c r="R467" i="10"/>
  <c r="AB467" i="10"/>
  <c r="W467" i="10"/>
  <c r="H467" i="10"/>
  <c r="M467" i="10"/>
  <c r="T464" i="10"/>
  <c r="J464" i="10"/>
  <c r="AD464" i="10"/>
  <c r="O464" i="10"/>
  <c r="Y464" i="10"/>
  <c r="Y458" i="10"/>
  <c r="O458" i="10"/>
  <c r="J458" i="10"/>
  <c r="T458" i="10"/>
  <c r="AD458" i="10"/>
  <c r="AB462" i="10"/>
  <c r="M462" i="10"/>
  <c r="R462" i="10"/>
  <c r="W462" i="10"/>
  <c r="H462" i="10"/>
  <c r="O466" i="10"/>
  <c r="J466" i="10"/>
  <c r="T466" i="10"/>
  <c r="Y466" i="10"/>
  <c r="AD466" i="10"/>
  <c r="U462" i="10"/>
  <c r="K462" i="10"/>
  <c r="P462" i="10"/>
  <c r="Z462" i="10"/>
  <c r="AE462" i="10"/>
  <c r="J460" i="10"/>
  <c r="Y460" i="10"/>
  <c r="O460" i="10"/>
  <c r="AD460" i="10"/>
  <c r="T460" i="10"/>
  <c r="M470" i="10"/>
  <c r="AB470" i="10"/>
  <c r="H470" i="10"/>
  <c r="R470" i="10"/>
  <c r="W470" i="10"/>
  <c r="K510" i="10" l="1"/>
  <c r="AE510" i="10"/>
  <c r="U510" i="10"/>
  <c r="P510" i="10"/>
  <c r="Z510" i="10"/>
  <c r="AD510" i="10"/>
  <c r="Y510" i="10"/>
  <c r="J510" i="10"/>
  <c r="T510" i="10"/>
  <c r="O510" i="10"/>
  <c r="Q506" i="10"/>
  <c r="AA506" i="10"/>
  <c r="G506" i="10"/>
  <c r="L506" i="10"/>
  <c r="V506" i="10"/>
  <c r="AC510" i="10"/>
  <c r="S510" i="10"/>
  <c r="X510" i="10"/>
  <c r="I510" i="10"/>
  <c r="N510" i="10"/>
  <c r="L502" i="10"/>
  <c r="V502" i="10"/>
  <c r="AA502" i="10"/>
  <c r="G502" i="10"/>
  <c r="Q502" i="10"/>
  <c r="AA510" i="10"/>
  <c r="V510" i="10"/>
  <c r="G510" i="10"/>
  <c r="Q510" i="10"/>
  <c r="L510" i="10"/>
  <c r="AD506" i="10"/>
  <c r="T506" i="10"/>
  <c r="O506" i="10"/>
  <c r="Y506" i="10"/>
  <c r="J506" i="10"/>
  <c r="P502" i="10"/>
  <c r="AE502" i="10"/>
  <c r="K502" i="10"/>
  <c r="U502" i="10"/>
  <c r="Z502" i="10"/>
  <c r="AE514" i="10"/>
  <c r="Z514" i="10"/>
  <c r="K514" i="10"/>
  <c r="P514" i="10"/>
  <c r="U514" i="10"/>
  <c r="I514" i="10"/>
  <c r="AC514" i="10"/>
  <c r="X514" i="10"/>
  <c r="N514" i="10"/>
  <c r="S514" i="10"/>
  <c r="AD514" i="10"/>
  <c r="J514" i="10"/>
  <c r="T514" i="10"/>
  <c r="O514" i="10"/>
  <c r="Y514" i="10"/>
  <c r="P506" i="10"/>
  <c r="K506" i="10"/>
  <c r="Z506" i="10"/>
  <c r="AE506" i="10"/>
  <c r="U506" i="10"/>
  <c r="AA514" i="10"/>
  <c r="G514" i="10"/>
  <c r="V514" i="10"/>
  <c r="L514" i="10"/>
  <c r="Q514" i="10"/>
  <c r="S506" i="10"/>
  <c r="N506" i="10"/>
  <c r="I506" i="10"/>
  <c r="X506" i="10"/>
  <c r="AC506" i="10"/>
  <c r="T502" i="10"/>
  <c r="J502" i="10"/>
  <c r="AD502" i="10"/>
  <c r="O502" i="10"/>
  <c r="Y502" i="10"/>
  <c r="N502" i="10"/>
  <c r="AC502" i="10"/>
  <c r="X502" i="10"/>
  <c r="I502" i="10"/>
  <c r="S502" i="10"/>
  <c r="L507" i="10" l="1"/>
  <c r="AA507" i="10"/>
  <c r="G507" i="10"/>
  <c r="Q507" i="10"/>
  <c r="V507" i="10"/>
  <c r="AD501" i="10"/>
  <c r="O501" i="10"/>
  <c r="T501" i="10"/>
  <c r="J501" i="10"/>
  <c r="Y501" i="10"/>
  <c r="AA509" i="10"/>
  <c r="V509" i="10"/>
  <c r="Q509" i="10"/>
  <c r="G509" i="10"/>
  <c r="L509" i="10"/>
  <c r="U505" i="10"/>
  <c r="P505" i="10"/>
  <c r="AE505" i="10"/>
  <c r="Z505" i="10"/>
  <c r="K505" i="10"/>
  <c r="G512" i="10"/>
  <c r="Q512" i="10"/>
  <c r="V512" i="10"/>
  <c r="AA512" i="10"/>
  <c r="L512" i="10"/>
  <c r="AB521" i="10"/>
  <c r="R521" i="10"/>
  <c r="W521" i="10"/>
  <c r="M521" i="10"/>
  <c r="H521" i="10"/>
  <c r="Z512" i="10"/>
  <c r="AE512" i="10"/>
  <c r="U512" i="10"/>
  <c r="P512" i="10"/>
  <c r="K512" i="10"/>
  <c r="AD521" i="10"/>
  <c r="J521" i="10"/>
  <c r="O521" i="10"/>
  <c r="Y521" i="10"/>
  <c r="T521" i="10"/>
  <c r="J515" i="10"/>
  <c r="Y515" i="10"/>
  <c r="T515" i="10"/>
  <c r="O515" i="10"/>
  <c r="AD515" i="10"/>
  <c r="V504" i="10"/>
  <c r="AA504" i="10"/>
  <c r="Q504" i="10"/>
  <c r="G504" i="10"/>
  <c r="L504" i="10"/>
  <c r="Z509" i="10"/>
  <c r="P509" i="10"/>
  <c r="K509" i="10"/>
  <c r="U509" i="10"/>
  <c r="AE509" i="10"/>
  <c r="J517" i="10"/>
  <c r="AD517" i="10"/>
  <c r="T517" i="10"/>
  <c r="Y517" i="10"/>
  <c r="O517" i="10"/>
  <c r="Y507" i="10"/>
  <c r="T507" i="10"/>
  <c r="J507" i="10"/>
  <c r="O507" i="10"/>
  <c r="AD507" i="10"/>
  <c r="W517" i="10"/>
  <c r="H517" i="10"/>
  <c r="AB517" i="10"/>
  <c r="R517" i="10"/>
  <c r="M517" i="10"/>
  <c r="K501" i="10"/>
  <c r="P501" i="10"/>
  <c r="U501" i="10"/>
  <c r="Z501" i="10"/>
  <c r="AE501" i="10"/>
  <c r="X509" i="10"/>
  <c r="I509" i="10"/>
  <c r="N509" i="10"/>
  <c r="S509" i="10"/>
  <c r="AC509" i="10"/>
  <c r="T511" i="10"/>
  <c r="J511" i="10"/>
  <c r="Y511" i="10"/>
  <c r="AD511" i="10"/>
  <c r="O511" i="10"/>
  <c r="Y505" i="10"/>
  <c r="AD505" i="10"/>
  <c r="O505" i="10"/>
  <c r="T505" i="10"/>
  <c r="J505" i="10"/>
  <c r="I507" i="10"/>
  <c r="N507" i="10"/>
  <c r="X507" i="10"/>
  <c r="S507" i="10"/>
  <c r="AC507" i="10"/>
  <c r="I504" i="10"/>
  <c r="N504" i="10"/>
  <c r="S504" i="10"/>
  <c r="X504" i="10"/>
  <c r="AC504" i="10"/>
  <c r="Z521" i="10"/>
  <c r="AE521" i="10"/>
  <c r="U521" i="10"/>
  <c r="K521" i="10"/>
  <c r="P521" i="10"/>
  <c r="T509" i="10"/>
  <c r="Y509" i="10"/>
  <c r="AD509" i="10"/>
  <c r="O509" i="10"/>
  <c r="J509" i="10"/>
  <c r="S511" i="10"/>
  <c r="X511" i="10"/>
  <c r="N511" i="10"/>
  <c r="I511" i="10"/>
  <c r="AC511" i="10"/>
  <c r="AC505" i="10"/>
  <c r="X505" i="10"/>
  <c r="S505" i="10"/>
  <c r="N505" i="10"/>
  <c r="I505" i="10"/>
  <c r="U517" i="10"/>
  <c r="Z517" i="10"/>
  <c r="K517" i="10"/>
  <c r="P517" i="10"/>
  <c r="AE517" i="10"/>
  <c r="Q503" i="10"/>
  <c r="AA503" i="10"/>
  <c r="V503" i="10"/>
  <c r="G503" i="10"/>
  <c r="L503" i="10"/>
  <c r="AA511" i="10"/>
  <c r="V511" i="10"/>
  <c r="Q511" i="10"/>
  <c r="G511" i="10"/>
  <c r="L511" i="10"/>
  <c r="U525" i="10"/>
  <c r="P525" i="10"/>
  <c r="Z525" i="10"/>
  <c r="K525" i="10"/>
  <c r="AE525" i="10"/>
  <c r="X501" i="10"/>
  <c r="AC501" i="10"/>
  <c r="S501" i="10"/>
  <c r="I501" i="10"/>
  <c r="N501" i="10"/>
  <c r="G505" i="10"/>
  <c r="L505" i="10"/>
  <c r="Q505" i="10"/>
  <c r="AA505" i="10"/>
  <c r="V505" i="10"/>
  <c r="AE504" i="10"/>
  <c r="Z504" i="10"/>
  <c r="K504" i="10"/>
  <c r="U504" i="10"/>
  <c r="P504" i="10"/>
  <c r="R529" i="10"/>
  <c r="H529" i="10"/>
  <c r="AB529" i="10"/>
  <c r="M529" i="10"/>
  <c r="W529" i="10"/>
  <c r="Z507" i="10"/>
  <c r="AE507" i="10"/>
  <c r="P507" i="10"/>
  <c r="U507" i="10"/>
  <c r="K507" i="10"/>
  <c r="AD503" i="10"/>
  <c r="J503" i="10"/>
  <c r="O503" i="10"/>
  <c r="Y503" i="10"/>
  <c r="T503" i="10"/>
  <c r="AC515" i="10"/>
  <c r="X515" i="10"/>
  <c r="I515" i="10"/>
  <c r="N515" i="10"/>
  <c r="S515" i="10"/>
  <c r="AE511" i="10"/>
  <c r="P511" i="10"/>
  <c r="K511" i="10"/>
  <c r="U511" i="10"/>
  <c r="Z511" i="10"/>
  <c r="J525" i="10"/>
  <c r="AD525" i="10"/>
  <c r="Y525" i="10"/>
  <c r="T525" i="10"/>
  <c r="O525" i="10"/>
  <c r="I512" i="10"/>
  <c r="S512" i="10"/>
  <c r="X512" i="10"/>
  <c r="N512" i="10"/>
  <c r="AC512" i="10"/>
  <c r="AD504" i="10"/>
  <c r="Y504" i="10"/>
  <c r="J504" i="10"/>
  <c r="O504" i="10"/>
  <c r="T504" i="10"/>
  <c r="I503" i="10"/>
  <c r="X503" i="10"/>
  <c r="N503" i="10"/>
  <c r="AC503" i="10"/>
  <c r="S503" i="10"/>
  <c r="K529" i="10"/>
  <c r="AE529" i="10"/>
  <c r="Z529" i="10"/>
  <c r="U529" i="10"/>
  <c r="P529" i="10"/>
  <c r="G515" i="10"/>
  <c r="V515" i="10"/>
  <c r="L515" i="10"/>
  <c r="Q515" i="10"/>
  <c r="AA515" i="10"/>
  <c r="AB525" i="10"/>
  <c r="H525" i="10"/>
  <c r="M525" i="10"/>
  <c r="R525" i="10"/>
  <c r="W525" i="10"/>
  <c r="T512" i="10"/>
  <c r="J512" i="10"/>
  <c r="O512" i="10"/>
  <c r="AD512" i="10"/>
  <c r="Y512" i="10"/>
  <c r="G501" i="10"/>
  <c r="Q501" i="10"/>
  <c r="L501" i="10"/>
  <c r="V501" i="10"/>
  <c r="AA501" i="10"/>
  <c r="K503" i="10"/>
  <c r="U503" i="10"/>
  <c r="AE503" i="10"/>
  <c r="Z503" i="10"/>
  <c r="P503" i="10"/>
  <c r="Y529" i="10"/>
  <c r="AD529" i="10"/>
  <c r="O529" i="10"/>
  <c r="T529" i="10"/>
  <c r="J529" i="10"/>
  <c r="AE515" i="10"/>
  <c r="P515" i="10"/>
  <c r="U515" i="10"/>
  <c r="Z515" i="10"/>
  <c r="K515" i="10"/>
  <c r="H526" i="10" l="1"/>
  <c r="W526" i="10"/>
  <c r="AB526" i="10"/>
  <c r="M526" i="10"/>
  <c r="R526" i="10"/>
  <c r="AB520" i="10"/>
  <c r="M520" i="10"/>
  <c r="R520" i="10"/>
  <c r="W520" i="10"/>
  <c r="H520" i="10"/>
  <c r="T516" i="10"/>
  <c r="O516" i="10"/>
  <c r="AD516" i="10"/>
  <c r="Y516" i="10"/>
  <c r="J516" i="10"/>
  <c r="W516" i="10"/>
  <c r="H516" i="10"/>
  <c r="M516" i="10"/>
  <c r="AB516" i="10"/>
  <c r="R516" i="10"/>
  <c r="Z519" i="10"/>
  <c r="P519" i="10"/>
  <c r="AE519" i="10"/>
  <c r="K519" i="10"/>
  <c r="U519" i="10"/>
  <c r="O530" i="10"/>
  <c r="T530" i="10"/>
  <c r="Y530" i="10"/>
  <c r="J530" i="10"/>
  <c r="AD530" i="10"/>
  <c r="U530" i="10"/>
  <c r="AE530" i="10"/>
  <c r="K530" i="10"/>
  <c r="P530" i="10"/>
  <c r="Z530" i="10"/>
  <c r="U532" i="10"/>
  <c r="Z532" i="10"/>
  <c r="AE532" i="10"/>
  <c r="K532" i="10"/>
  <c r="P532" i="10"/>
  <c r="P544" i="10"/>
  <c r="K544" i="10"/>
  <c r="AE544" i="10"/>
  <c r="U544" i="10"/>
  <c r="Z544" i="10"/>
  <c r="G536" i="10"/>
  <c r="L536" i="10"/>
  <c r="V536" i="10"/>
  <c r="AA536" i="10"/>
  <c r="Q536" i="10"/>
  <c r="O519" i="10"/>
  <c r="Y519" i="10"/>
  <c r="J519" i="10"/>
  <c r="T519" i="10"/>
  <c r="AD519" i="10"/>
  <c r="Y532" i="10"/>
  <c r="O532" i="10"/>
  <c r="AD532" i="10"/>
  <c r="J532" i="10"/>
  <c r="T532" i="10"/>
  <c r="K518" i="10"/>
  <c r="AE518" i="10"/>
  <c r="Z518" i="10"/>
  <c r="U518" i="10"/>
  <c r="P518" i="10"/>
  <c r="Z516" i="10"/>
  <c r="AE516" i="10"/>
  <c r="U516" i="10"/>
  <c r="K516" i="10"/>
  <c r="P516" i="10"/>
  <c r="AE526" i="10"/>
  <c r="Z526" i="10"/>
  <c r="U526" i="10"/>
  <c r="P526" i="10"/>
  <c r="K526" i="10"/>
  <c r="L532" i="10"/>
  <c r="G532" i="10"/>
  <c r="AA532" i="10"/>
  <c r="V532" i="10"/>
  <c r="Q532" i="10"/>
  <c r="Y518" i="10"/>
  <c r="O518" i="10"/>
  <c r="AD518" i="10"/>
  <c r="J518" i="10"/>
  <c r="T518" i="10"/>
  <c r="R524" i="10"/>
  <c r="M524" i="10"/>
  <c r="W524" i="10"/>
  <c r="AB524" i="10"/>
  <c r="H524" i="10"/>
  <c r="I532" i="10"/>
  <c r="N532" i="10"/>
  <c r="S532" i="10"/>
  <c r="AC532" i="10"/>
  <c r="X532" i="10"/>
  <c r="T526" i="10"/>
  <c r="J526" i="10"/>
  <c r="Y526" i="10"/>
  <c r="AD526" i="10"/>
  <c r="O526" i="10"/>
  <c r="T520" i="10"/>
  <c r="Y520" i="10"/>
  <c r="O520" i="10"/>
  <c r="AD520" i="10"/>
  <c r="J520" i="10"/>
  <c r="AE524" i="10"/>
  <c r="K524" i="10"/>
  <c r="U524" i="10"/>
  <c r="P524" i="10"/>
  <c r="Z524" i="10"/>
  <c r="G544" i="10"/>
  <c r="AA544" i="10"/>
  <c r="Q544" i="10"/>
  <c r="L544" i="10"/>
  <c r="V544" i="10"/>
  <c r="P536" i="10"/>
  <c r="Z536" i="10"/>
  <c r="AE536" i="10"/>
  <c r="U536" i="10"/>
  <c r="K536" i="10"/>
  <c r="T540" i="10"/>
  <c r="J540" i="10"/>
  <c r="O540" i="10"/>
  <c r="AD540" i="10"/>
  <c r="Y540" i="10"/>
  <c r="Y524" i="10"/>
  <c r="J524" i="10"/>
  <c r="AD524" i="10"/>
  <c r="O524" i="10"/>
  <c r="T524" i="10"/>
  <c r="N544" i="10"/>
  <c r="S544" i="10"/>
  <c r="X544" i="10"/>
  <c r="AC544" i="10"/>
  <c r="I544" i="10"/>
  <c r="X536" i="10"/>
  <c r="I536" i="10"/>
  <c r="AC536" i="10"/>
  <c r="S536" i="10"/>
  <c r="N536" i="10"/>
  <c r="Z540" i="10"/>
  <c r="K540" i="10"/>
  <c r="P540" i="10"/>
  <c r="U540" i="10"/>
  <c r="AE540" i="10"/>
  <c r="O527" i="10"/>
  <c r="Y527" i="10"/>
  <c r="T527" i="10"/>
  <c r="J527" i="10"/>
  <c r="AD527" i="10"/>
  <c r="Y522" i="10"/>
  <c r="T522" i="10"/>
  <c r="O522" i="10"/>
  <c r="J522" i="10"/>
  <c r="AD522" i="10"/>
  <c r="AA540" i="10"/>
  <c r="L540" i="10"/>
  <c r="Q540" i="10"/>
  <c r="G540" i="10"/>
  <c r="V540" i="10"/>
  <c r="R518" i="10"/>
  <c r="AB518" i="10"/>
  <c r="M518" i="10"/>
  <c r="W518" i="10"/>
  <c r="H518" i="10"/>
  <c r="AE527" i="10"/>
  <c r="P527" i="10"/>
  <c r="Z527" i="10"/>
  <c r="U527" i="10"/>
  <c r="K527" i="10"/>
  <c r="U522" i="10"/>
  <c r="K522" i="10"/>
  <c r="P522" i="10"/>
  <c r="Z522" i="10"/>
  <c r="AE522" i="10"/>
  <c r="X540" i="10"/>
  <c r="N540" i="10"/>
  <c r="AC540" i="10"/>
  <c r="S540" i="10"/>
  <c r="I540" i="10"/>
  <c r="AE520" i="10"/>
  <c r="Z520" i="10"/>
  <c r="P520" i="10"/>
  <c r="U520" i="10"/>
  <c r="K520" i="10"/>
  <c r="H527" i="10"/>
  <c r="W527" i="10"/>
  <c r="M527" i="10"/>
  <c r="AB527" i="10"/>
  <c r="R527" i="10"/>
  <c r="W522" i="10"/>
  <c r="H522" i="10"/>
  <c r="M522" i="10"/>
  <c r="R522" i="10"/>
  <c r="AB522" i="10"/>
  <c r="Y544" i="10"/>
  <c r="AD544" i="10"/>
  <c r="T544" i="10"/>
  <c r="O544" i="10"/>
  <c r="J544" i="10"/>
  <c r="AD536" i="10"/>
  <c r="O536" i="10"/>
  <c r="T536" i="10"/>
  <c r="J536" i="10"/>
  <c r="Y536" i="10"/>
  <c r="W519" i="10"/>
  <c r="H519" i="10"/>
  <c r="M519" i="10"/>
  <c r="AB519" i="10"/>
  <c r="R519" i="10"/>
  <c r="M530" i="10"/>
  <c r="AB530" i="10"/>
  <c r="R530" i="10"/>
  <c r="W530" i="10"/>
  <c r="H530" i="10"/>
  <c r="I545" i="10" l="1"/>
  <c r="AC545" i="10"/>
  <c r="X545" i="10"/>
  <c r="S545" i="10"/>
  <c r="N545" i="10"/>
  <c r="P537" i="10"/>
  <c r="U537" i="10"/>
  <c r="AE537" i="10"/>
  <c r="Z537" i="10"/>
  <c r="K537" i="10"/>
  <c r="P531" i="10"/>
  <c r="K531" i="10"/>
  <c r="AE531" i="10"/>
  <c r="Z531" i="10"/>
  <c r="U531" i="10"/>
  <c r="AD542" i="10"/>
  <c r="O542" i="10"/>
  <c r="J542" i="10"/>
  <c r="Y542" i="10"/>
  <c r="T542" i="10"/>
  <c r="G535" i="10"/>
  <c r="L535" i="10"/>
  <c r="Q535" i="10"/>
  <c r="V535" i="10"/>
  <c r="AA535" i="10"/>
  <c r="X555" i="10"/>
  <c r="N555" i="10"/>
  <c r="S555" i="10"/>
  <c r="AC555" i="10"/>
  <c r="I555" i="10"/>
  <c r="AA531" i="10"/>
  <c r="Q531" i="10"/>
  <c r="G531" i="10"/>
  <c r="L531" i="10"/>
  <c r="V531" i="10"/>
  <c r="P542" i="10"/>
  <c r="U542" i="10"/>
  <c r="K542" i="10"/>
  <c r="AE542" i="10"/>
  <c r="Z542" i="10"/>
  <c r="V555" i="10"/>
  <c r="L555" i="10"/>
  <c r="AA555" i="10"/>
  <c r="G555" i="10"/>
  <c r="Q555" i="10"/>
  <c r="O551" i="10"/>
  <c r="T551" i="10"/>
  <c r="AD551" i="10"/>
  <c r="Y551" i="10"/>
  <c r="J551" i="10"/>
  <c r="G547" i="10"/>
  <c r="AA547" i="10"/>
  <c r="V547" i="10"/>
  <c r="L547" i="10"/>
  <c r="Q547" i="10"/>
  <c r="K539" i="10"/>
  <c r="U539" i="10"/>
  <c r="AE539" i="10"/>
  <c r="Z539" i="10"/>
  <c r="P539" i="10"/>
  <c r="Q551" i="10"/>
  <c r="G551" i="10"/>
  <c r="AA551" i="10"/>
  <c r="L551" i="10"/>
  <c r="V551" i="10"/>
  <c r="Q541" i="10"/>
  <c r="AA541" i="10"/>
  <c r="L541" i="10"/>
  <c r="G541" i="10"/>
  <c r="V541" i="10"/>
  <c r="Y547" i="10"/>
  <c r="AD547" i="10"/>
  <c r="J547" i="10"/>
  <c r="O547" i="10"/>
  <c r="T547" i="10"/>
  <c r="Y541" i="10"/>
  <c r="AD541" i="10"/>
  <c r="T541" i="10"/>
  <c r="O541" i="10"/>
  <c r="J541" i="10"/>
  <c r="L539" i="10"/>
  <c r="AA539" i="10"/>
  <c r="G539" i="10"/>
  <c r="V539" i="10"/>
  <c r="Q539" i="10"/>
  <c r="X541" i="10"/>
  <c r="N541" i="10"/>
  <c r="I541" i="10"/>
  <c r="AC541" i="10"/>
  <c r="S541" i="10"/>
  <c r="AE551" i="10"/>
  <c r="K551" i="10"/>
  <c r="U551" i="10"/>
  <c r="P551" i="10"/>
  <c r="Z551" i="10"/>
  <c r="K547" i="10"/>
  <c r="AE547" i="10"/>
  <c r="P547" i="10"/>
  <c r="Z547" i="10"/>
  <c r="U547" i="10"/>
  <c r="N534" i="10"/>
  <c r="I534" i="10"/>
  <c r="S534" i="10"/>
  <c r="X534" i="10"/>
  <c r="AC534" i="10"/>
  <c r="Q533" i="10"/>
  <c r="AA533" i="10"/>
  <c r="L533" i="10"/>
  <c r="G533" i="10"/>
  <c r="V533" i="10"/>
  <c r="T531" i="10"/>
  <c r="Y531" i="10"/>
  <c r="J531" i="10"/>
  <c r="AD531" i="10"/>
  <c r="O531" i="10"/>
  <c r="G542" i="10"/>
  <c r="AA542" i="10"/>
  <c r="L542" i="10"/>
  <c r="Q542" i="10"/>
  <c r="V542" i="10"/>
  <c r="S531" i="10"/>
  <c r="N531" i="10"/>
  <c r="X531" i="10"/>
  <c r="I531" i="10"/>
  <c r="AC531" i="10"/>
  <c r="X547" i="10"/>
  <c r="AC547" i="10"/>
  <c r="S547" i="10"/>
  <c r="N547" i="10"/>
  <c r="I547" i="10"/>
  <c r="AD539" i="10"/>
  <c r="O539" i="10"/>
  <c r="J539" i="10"/>
  <c r="Y539" i="10"/>
  <c r="T539" i="10"/>
  <c r="AC551" i="10"/>
  <c r="S551" i="10"/>
  <c r="I551" i="10"/>
  <c r="X551" i="10"/>
  <c r="N551" i="10"/>
  <c r="AE534" i="10"/>
  <c r="U534" i="10"/>
  <c r="K534" i="10"/>
  <c r="P534" i="10"/>
  <c r="Z534" i="10"/>
  <c r="Z545" i="10"/>
  <c r="K545" i="10"/>
  <c r="U545" i="10"/>
  <c r="AE545" i="10"/>
  <c r="P545" i="10"/>
  <c r="Y533" i="10"/>
  <c r="J533" i="10"/>
  <c r="T533" i="10"/>
  <c r="AD533" i="10"/>
  <c r="O533" i="10"/>
  <c r="J537" i="10"/>
  <c r="T537" i="10"/>
  <c r="AD537" i="10"/>
  <c r="O537" i="10"/>
  <c r="Y537" i="10"/>
  <c r="J545" i="10"/>
  <c r="O545" i="10"/>
  <c r="T545" i="10"/>
  <c r="AD545" i="10"/>
  <c r="Y545" i="10"/>
  <c r="U541" i="10"/>
  <c r="P541" i="10"/>
  <c r="AE541" i="10"/>
  <c r="K541" i="10"/>
  <c r="Z541" i="10"/>
  <c r="N537" i="10"/>
  <c r="AC537" i="10"/>
  <c r="S537" i="10"/>
  <c r="X537" i="10"/>
  <c r="I537" i="10"/>
  <c r="Q545" i="10"/>
  <c r="V545" i="10"/>
  <c r="L545" i="10"/>
  <c r="AA545" i="10"/>
  <c r="G545" i="10"/>
  <c r="S559" i="10"/>
  <c r="I559" i="10"/>
  <c r="X559" i="10"/>
  <c r="AC559" i="10"/>
  <c r="N559" i="10"/>
  <c r="I542" i="10"/>
  <c r="X542" i="10"/>
  <c r="N542" i="10"/>
  <c r="AC542" i="10"/>
  <c r="S542" i="10"/>
  <c r="N533" i="10"/>
  <c r="X533" i="10"/>
  <c r="S533" i="10"/>
  <c r="AC533" i="10"/>
  <c r="I533" i="10"/>
  <c r="J534" i="10"/>
  <c r="O534" i="10"/>
  <c r="T534" i="10"/>
  <c r="Y534" i="10"/>
  <c r="AD534" i="10"/>
  <c r="AE555" i="10"/>
  <c r="U555" i="10"/>
  <c r="P555" i="10"/>
  <c r="K555" i="10"/>
  <c r="Z555" i="10"/>
  <c r="G559" i="10"/>
  <c r="Q559" i="10"/>
  <c r="AA559" i="10"/>
  <c r="V559" i="10"/>
  <c r="L559" i="10"/>
  <c r="O535" i="10"/>
  <c r="T535" i="10"/>
  <c r="Y535" i="10"/>
  <c r="J535" i="10"/>
  <c r="AD535" i="10"/>
  <c r="O555" i="10"/>
  <c r="J555" i="10"/>
  <c r="AD555" i="10"/>
  <c r="T555" i="10"/>
  <c r="Y555" i="10"/>
  <c r="V534" i="10"/>
  <c r="G534" i="10"/>
  <c r="AA534" i="10"/>
  <c r="Q534" i="10"/>
  <c r="L534" i="10"/>
  <c r="K559" i="10"/>
  <c r="P559" i="10"/>
  <c r="U559" i="10"/>
  <c r="Z559" i="10"/>
  <c r="AE559" i="10"/>
  <c r="U535" i="10"/>
  <c r="P535" i="10"/>
  <c r="Z535" i="10"/>
  <c r="AE535" i="10"/>
  <c r="K535" i="10"/>
  <c r="I539" i="10"/>
  <c r="N539" i="10"/>
  <c r="AC539" i="10"/>
  <c r="X539" i="10"/>
  <c r="S539" i="10"/>
  <c r="O559" i="10"/>
  <c r="Y559" i="10"/>
  <c r="AD559" i="10"/>
  <c r="J559" i="10"/>
  <c r="T559" i="10"/>
  <c r="I535" i="10"/>
  <c r="S535" i="10"/>
  <c r="AC535" i="10"/>
  <c r="X535" i="10"/>
  <c r="N535" i="10"/>
  <c r="AE533" i="10"/>
  <c r="Z533" i="10"/>
  <c r="P533" i="10"/>
  <c r="U533" i="10"/>
  <c r="K533" i="10"/>
  <c r="Q537" i="10"/>
  <c r="AA537" i="10"/>
  <c r="V537" i="10"/>
  <c r="L537" i="10"/>
  <c r="G537" i="10"/>
  <c r="T546" i="10" l="1"/>
  <c r="AD546" i="10"/>
  <c r="Y546" i="10"/>
  <c r="O546" i="10"/>
  <c r="J546" i="10"/>
  <c r="Y562" i="10"/>
  <c r="T562" i="10"/>
  <c r="O562" i="10"/>
  <c r="AD562" i="10"/>
  <c r="J562" i="10"/>
  <c r="Z549" i="10"/>
  <c r="AE549" i="10"/>
  <c r="P549" i="10"/>
  <c r="K549" i="10"/>
  <c r="U549" i="10"/>
  <c r="I552" i="10"/>
  <c r="AC552" i="10"/>
  <c r="S552" i="10"/>
  <c r="N552" i="10"/>
  <c r="X552" i="10"/>
  <c r="S574" i="10"/>
  <c r="X574" i="10"/>
  <c r="AC574" i="10"/>
  <c r="N574" i="10"/>
  <c r="I574" i="10"/>
  <c r="Q554" i="10"/>
  <c r="V554" i="10"/>
  <c r="AA554" i="10"/>
  <c r="L554" i="10"/>
  <c r="G554" i="10"/>
  <c r="N560" i="10"/>
  <c r="X560" i="10"/>
  <c r="AC560" i="10"/>
  <c r="S560" i="10"/>
  <c r="I560" i="10"/>
  <c r="V552" i="10"/>
  <c r="Q552" i="10"/>
  <c r="AA552" i="10"/>
  <c r="L552" i="10"/>
  <c r="G552" i="10"/>
  <c r="AC566" i="10"/>
  <c r="S566" i="10"/>
  <c r="N566" i="10"/>
  <c r="I566" i="10"/>
  <c r="X566" i="10"/>
  <c r="V556" i="10"/>
  <c r="G556" i="10"/>
  <c r="AA556" i="10"/>
  <c r="Q556" i="10"/>
  <c r="L556" i="10"/>
  <c r="AD557" i="10"/>
  <c r="O557" i="10"/>
  <c r="T557" i="10"/>
  <c r="J557" i="10"/>
  <c r="Y557" i="10"/>
  <c r="AA574" i="10"/>
  <c r="G574" i="10"/>
  <c r="Q574" i="10"/>
  <c r="L574" i="10"/>
  <c r="V574" i="10"/>
  <c r="S554" i="10"/>
  <c r="X554" i="10"/>
  <c r="N554" i="10"/>
  <c r="AC554" i="10"/>
  <c r="I554" i="10"/>
  <c r="AE560" i="10"/>
  <c r="Z560" i="10"/>
  <c r="U560" i="10"/>
  <c r="K560" i="10"/>
  <c r="P560" i="10"/>
  <c r="T550" i="10"/>
  <c r="J550" i="10"/>
  <c r="O550" i="10"/>
  <c r="AD550" i="10"/>
  <c r="Y550" i="10"/>
  <c r="N570" i="10"/>
  <c r="S570" i="10"/>
  <c r="AC570" i="10"/>
  <c r="I570" i="10"/>
  <c r="X570" i="10"/>
  <c r="X548" i="10"/>
  <c r="S548" i="10"/>
  <c r="N548" i="10"/>
  <c r="AC548" i="10"/>
  <c r="I548" i="10"/>
  <c r="G566" i="10"/>
  <c r="L566" i="10"/>
  <c r="V566" i="10"/>
  <c r="AA566" i="10"/>
  <c r="Q566" i="10"/>
  <c r="T556" i="10"/>
  <c r="J556" i="10"/>
  <c r="Y556" i="10"/>
  <c r="AD556" i="10"/>
  <c r="O556" i="10"/>
  <c r="S557" i="10"/>
  <c r="N557" i="10"/>
  <c r="I557" i="10"/>
  <c r="AC557" i="10"/>
  <c r="X557" i="10"/>
  <c r="V550" i="10"/>
  <c r="AA550" i="10"/>
  <c r="Q550" i="10"/>
  <c r="L550" i="10"/>
  <c r="G550" i="10"/>
  <c r="U546" i="10"/>
  <c r="AE546" i="10"/>
  <c r="K546" i="10"/>
  <c r="Z546" i="10"/>
  <c r="P546" i="10"/>
  <c r="O570" i="10"/>
  <c r="AD570" i="10"/>
  <c r="T570" i="10"/>
  <c r="Y570" i="10"/>
  <c r="J570" i="10"/>
  <c r="S562" i="10"/>
  <c r="X562" i="10"/>
  <c r="N562" i="10"/>
  <c r="AC562" i="10"/>
  <c r="I562" i="10"/>
  <c r="AE548" i="10"/>
  <c r="K548" i="10"/>
  <c r="U548" i="10"/>
  <c r="P548" i="10"/>
  <c r="Z548" i="10"/>
  <c r="Y560" i="10"/>
  <c r="O560" i="10"/>
  <c r="AD560" i="10"/>
  <c r="J560" i="10"/>
  <c r="T560" i="10"/>
  <c r="Z554" i="10"/>
  <c r="P554" i="10"/>
  <c r="AE554" i="10"/>
  <c r="U554" i="10"/>
  <c r="K554" i="10"/>
  <c r="P552" i="10"/>
  <c r="K552" i="10"/>
  <c r="Z552" i="10"/>
  <c r="AE552" i="10"/>
  <c r="U552" i="10"/>
  <c r="O574" i="10"/>
  <c r="Y574" i="10"/>
  <c r="J574" i="10"/>
  <c r="T574" i="10"/>
  <c r="AD574" i="10"/>
  <c r="AD554" i="10"/>
  <c r="T554" i="10"/>
  <c r="O554" i="10"/>
  <c r="J554" i="10"/>
  <c r="Y554" i="10"/>
  <c r="S550" i="10"/>
  <c r="AC550" i="10"/>
  <c r="X550" i="10"/>
  <c r="N550" i="10"/>
  <c r="I550" i="10"/>
  <c r="V546" i="10"/>
  <c r="G546" i="10"/>
  <c r="L546" i="10"/>
  <c r="AA546" i="10"/>
  <c r="Q546" i="10"/>
  <c r="Z562" i="10"/>
  <c r="P562" i="10"/>
  <c r="AE562" i="10"/>
  <c r="U562" i="10"/>
  <c r="K562" i="10"/>
  <c r="Y548" i="10"/>
  <c r="J548" i="10"/>
  <c r="O548" i="10"/>
  <c r="AD548" i="10"/>
  <c r="T548" i="10"/>
  <c r="T549" i="10"/>
  <c r="J549" i="10"/>
  <c r="O549" i="10"/>
  <c r="Y549" i="10"/>
  <c r="AD549" i="10"/>
  <c r="U550" i="10"/>
  <c r="AE550" i="10"/>
  <c r="P550" i="10"/>
  <c r="K550" i="10"/>
  <c r="Z550" i="10"/>
  <c r="X546" i="10"/>
  <c r="N546" i="10"/>
  <c r="AC546" i="10"/>
  <c r="I546" i="10"/>
  <c r="S546" i="10"/>
  <c r="P570" i="10"/>
  <c r="Z570" i="10"/>
  <c r="K570" i="10"/>
  <c r="U570" i="10"/>
  <c r="AE570" i="10"/>
  <c r="Q562" i="10"/>
  <c r="V562" i="10"/>
  <c r="L562" i="10"/>
  <c r="G562" i="10"/>
  <c r="AA562" i="10"/>
  <c r="Q548" i="10"/>
  <c r="G548" i="10"/>
  <c r="V548" i="10"/>
  <c r="AA548" i="10"/>
  <c r="L548" i="10"/>
  <c r="S549" i="10"/>
  <c r="AC549" i="10"/>
  <c r="N549" i="10"/>
  <c r="I549" i="10"/>
  <c r="X549" i="10"/>
  <c r="P566" i="10"/>
  <c r="U566" i="10"/>
  <c r="Z566" i="10"/>
  <c r="K566" i="10"/>
  <c r="AE566" i="10"/>
  <c r="S556" i="10"/>
  <c r="I556" i="10"/>
  <c r="AC556" i="10"/>
  <c r="N556" i="10"/>
  <c r="X556" i="10"/>
  <c r="K557" i="10"/>
  <c r="U557" i="10"/>
  <c r="AE557" i="10"/>
  <c r="Z557" i="10"/>
  <c r="P557" i="10"/>
  <c r="G560" i="10"/>
  <c r="AA560" i="10"/>
  <c r="L560" i="10"/>
  <c r="V560" i="10"/>
  <c r="Q560" i="10"/>
  <c r="Q570" i="10"/>
  <c r="L570" i="10"/>
  <c r="V570" i="10"/>
  <c r="G570" i="10"/>
  <c r="AA570" i="10"/>
  <c r="Y552" i="10"/>
  <c r="J552" i="10"/>
  <c r="AD552" i="10"/>
  <c r="O552" i="10"/>
  <c r="T552" i="10"/>
  <c r="AD566" i="10"/>
  <c r="T566" i="10"/>
  <c r="J566" i="10"/>
  <c r="Y566" i="10"/>
  <c r="O566" i="10"/>
  <c r="K556" i="10"/>
  <c r="AE556" i="10"/>
  <c r="U556" i="10"/>
  <c r="Z556" i="10"/>
  <c r="P556" i="10"/>
  <c r="V557" i="10"/>
  <c r="L557" i="10"/>
  <c r="Q557" i="10"/>
  <c r="G557" i="10"/>
  <c r="AA557" i="10"/>
  <c r="U574" i="10"/>
  <c r="K574" i="10"/>
  <c r="P574" i="10"/>
  <c r="Z574" i="10"/>
  <c r="AE574" i="10"/>
  <c r="AA549" i="10"/>
  <c r="V549" i="10"/>
  <c r="L549" i="10"/>
  <c r="Q549" i="10"/>
  <c r="G549" i="10"/>
  <c r="O567" i="10" l="1"/>
  <c r="AD567" i="10"/>
  <c r="T567" i="10"/>
  <c r="J567" i="10"/>
  <c r="Y567" i="10"/>
  <c r="J569" i="10"/>
  <c r="O569" i="10"/>
  <c r="Y569" i="10"/>
  <c r="AD569" i="10"/>
  <c r="T569" i="10"/>
  <c r="N571" i="10"/>
  <c r="I571" i="10"/>
  <c r="S571" i="10"/>
  <c r="X571" i="10"/>
  <c r="AC571" i="10"/>
  <c r="AE567" i="10"/>
  <c r="K567" i="10"/>
  <c r="U567" i="10"/>
  <c r="P567" i="10"/>
  <c r="Z567" i="10"/>
  <c r="Q564" i="10"/>
  <c r="V564" i="10"/>
  <c r="AA564" i="10"/>
  <c r="G564" i="10"/>
  <c r="L564" i="10"/>
  <c r="AC581" i="10"/>
  <c r="N581" i="10"/>
  <c r="S581" i="10"/>
  <c r="I581" i="10"/>
  <c r="X581" i="10"/>
  <c r="L575" i="10"/>
  <c r="AA575" i="10"/>
  <c r="Q575" i="10"/>
  <c r="V575" i="10"/>
  <c r="G575" i="10"/>
  <c r="Q589" i="10"/>
  <c r="AA589" i="10"/>
  <c r="V589" i="10"/>
  <c r="G589" i="10"/>
  <c r="L589" i="10"/>
  <c r="K571" i="10"/>
  <c r="Z571" i="10"/>
  <c r="U571" i="10"/>
  <c r="P571" i="10"/>
  <c r="AE571" i="10"/>
  <c r="S575" i="10"/>
  <c r="X575" i="10"/>
  <c r="N575" i="10"/>
  <c r="AC575" i="10"/>
  <c r="I575" i="10"/>
  <c r="P572" i="10"/>
  <c r="AE572" i="10"/>
  <c r="U572" i="10"/>
  <c r="Z572" i="10"/>
  <c r="K572" i="10"/>
  <c r="G567" i="10"/>
  <c r="AA567" i="10"/>
  <c r="V567" i="10"/>
  <c r="Q567" i="10"/>
  <c r="L567" i="10"/>
  <c r="T577" i="10"/>
  <c r="AD577" i="10"/>
  <c r="O577" i="10"/>
  <c r="J577" i="10"/>
  <c r="Y577" i="10"/>
  <c r="T572" i="10"/>
  <c r="O572" i="10"/>
  <c r="Y572" i="10"/>
  <c r="AD572" i="10"/>
  <c r="J572" i="10"/>
  <c r="U581" i="10"/>
  <c r="AE581" i="10"/>
  <c r="K581" i="10"/>
  <c r="Z581" i="10"/>
  <c r="P581" i="10"/>
  <c r="AD575" i="10"/>
  <c r="T575" i="10"/>
  <c r="O575" i="10"/>
  <c r="Y575" i="10"/>
  <c r="J575" i="10"/>
  <c r="J589" i="10"/>
  <c r="T589" i="10"/>
  <c r="AD589" i="10"/>
  <c r="Y589" i="10"/>
  <c r="O589" i="10"/>
  <c r="K577" i="10"/>
  <c r="AE577" i="10"/>
  <c r="Z577" i="10"/>
  <c r="P577" i="10"/>
  <c r="U577" i="10"/>
  <c r="G563" i="10"/>
  <c r="V563" i="10"/>
  <c r="AA563" i="10"/>
  <c r="L563" i="10"/>
  <c r="Q563" i="10"/>
  <c r="S572" i="10"/>
  <c r="X572" i="10"/>
  <c r="I572" i="10"/>
  <c r="AC572" i="10"/>
  <c r="N572" i="10"/>
  <c r="Q569" i="10"/>
  <c r="AA569" i="10"/>
  <c r="G569" i="10"/>
  <c r="L569" i="10"/>
  <c r="V569" i="10"/>
  <c r="V572" i="10"/>
  <c r="AA572" i="10"/>
  <c r="L572" i="10"/>
  <c r="G572" i="10"/>
  <c r="Q572" i="10"/>
  <c r="AC569" i="10"/>
  <c r="X569" i="10"/>
  <c r="I569" i="10"/>
  <c r="N569" i="10"/>
  <c r="S569" i="10"/>
  <c r="Z589" i="10"/>
  <c r="AE589" i="10"/>
  <c r="K589" i="10"/>
  <c r="U589" i="10"/>
  <c r="P589" i="10"/>
  <c r="P565" i="10"/>
  <c r="AE565" i="10"/>
  <c r="Z565" i="10"/>
  <c r="U565" i="10"/>
  <c r="K565" i="10"/>
  <c r="S589" i="10"/>
  <c r="AC589" i="10"/>
  <c r="X589" i="10"/>
  <c r="I589" i="10"/>
  <c r="N589" i="10"/>
  <c r="K561" i="10"/>
  <c r="U561" i="10"/>
  <c r="P561" i="10"/>
  <c r="AE561" i="10"/>
  <c r="Z561" i="10"/>
  <c r="K563" i="10"/>
  <c r="U563" i="10"/>
  <c r="AE563" i="10"/>
  <c r="Z563" i="10"/>
  <c r="P563" i="10"/>
  <c r="I585" i="10"/>
  <c r="S585" i="10"/>
  <c r="AC585" i="10"/>
  <c r="N585" i="10"/>
  <c r="X585" i="10"/>
  <c r="J561" i="10"/>
  <c r="Y561" i="10"/>
  <c r="T561" i="10"/>
  <c r="AD561" i="10"/>
  <c r="O561" i="10"/>
  <c r="V571" i="10"/>
  <c r="AA571" i="10"/>
  <c r="G571" i="10"/>
  <c r="Q571" i="10"/>
  <c r="L571" i="10"/>
  <c r="AC577" i="10"/>
  <c r="S577" i="10"/>
  <c r="N577" i="10"/>
  <c r="X577" i="10"/>
  <c r="I577" i="10"/>
  <c r="AC567" i="10"/>
  <c r="S567" i="10"/>
  <c r="N567" i="10"/>
  <c r="X567" i="10"/>
  <c r="I567" i="10"/>
  <c r="Y563" i="10"/>
  <c r="O563" i="10"/>
  <c r="J563" i="10"/>
  <c r="T563" i="10"/>
  <c r="AD563" i="10"/>
  <c r="AD585" i="10"/>
  <c r="T585" i="10"/>
  <c r="O585" i="10"/>
  <c r="J585" i="10"/>
  <c r="Y585" i="10"/>
  <c r="Y565" i="10"/>
  <c r="AD565" i="10"/>
  <c r="O565" i="10"/>
  <c r="J565" i="10"/>
  <c r="T565" i="10"/>
  <c r="T581" i="10"/>
  <c r="J581" i="10"/>
  <c r="O581" i="10"/>
  <c r="AD581" i="10"/>
  <c r="Y581" i="10"/>
  <c r="Q585" i="10"/>
  <c r="V585" i="10"/>
  <c r="AA585" i="10"/>
  <c r="G585" i="10"/>
  <c r="L585" i="10"/>
  <c r="V577" i="10"/>
  <c r="L577" i="10"/>
  <c r="Q577" i="10"/>
  <c r="G577" i="10"/>
  <c r="AA577" i="10"/>
  <c r="G561" i="10"/>
  <c r="Q561" i="10"/>
  <c r="L561" i="10"/>
  <c r="V561" i="10"/>
  <c r="AA561" i="10"/>
  <c r="AC563" i="10"/>
  <c r="I563" i="10"/>
  <c r="N563" i="10"/>
  <c r="S563" i="10"/>
  <c r="X563" i="10"/>
  <c r="AD564" i="10"/>
  <c r="Y564" i="10"/>
  <c r="J564" i="10"/>
  <c r="T564" i="10"/>
  <c r="O564" i="10"/>
  <c r="Q565" i="10"/>
  <c r="V565" i="10"/>
  <c r="L565" i="10"/>
  <c r="AA565" i="10"/>
  <c r="G565" i="10"/>
  <c r="AE564" i="10"/>
  <c r="Z564" i="10"/>
  <c r="P564" i="10"/>
  <c r="K564" i="10"/>
  <c r="U564" i="10"/>
  <c r="T571" i="10"/>
  <c r="O571" i="10"/>
  <c r="J571" i="10"/>
  <c r="AD571" i="10"/>
  <c r="Y571" i="10"/>
  <c r="AC561" i="10"/>
  <c r="I561" i="10"/>
  <c r="N561" i="10"/>
  <c r="X561" i="10"/>
  <c r="S561" i="10"/>
  <c r="I564" i="10"/>
  <c r="X564" i="10"/>
  <c r="S564" i="10"/>
  <c r="AC564" i="10"/>
  <c r="N564" i="10"/>
  <c r="AA581" i="10"/>
  <c r="G581" i="10"/>
  <c r="Q581" i="10"/>
  <c r="V581" i="10"/>
  <c r="L581" i="10"/>
  <c r="K575" i="10"/>
  <c r="AE575" i="10"/>
  <c r="Z575" i="10"/>
  <c r="U575" i="10"/>
  <c r="P575" i="10"/>
  <c r="U585" i="10"/>
  <c r="Z585" i="10"/>
  <c r="AE585" i="10"/>
  <c r="P585" i="10"/>
  <c r="K585" i="10"/>
  <c r="Z569" i="10"/>
  <c r="U569" i="10"/>
  <c r="P569" i="10"/>
  <c r="AE569" i="10"/>
  <c r="K569" i="10"/>
  <c r="N565" i="10"/>
  <c r="X565" i="10"/>
  <c r="I565" i="10"/>
  <c r="S565" i="10"/>
  <c r="AC565" i="10"/>
  <c r="T576" i="10" l="1"/>
  <c r="O576" i="10"/>
  <c r="Y576" i="10"/>
  <c r="AD576" i="10"/>
  <c r="J576" i="10"/>
  <c r="V578" i="10"/>
  <c r="L578" i="10"/>
  <c r="G578" i="10"/>
  <c r="Q578" i="10"/>
  <c r="AA578" i="10"/>
  <c r="I582" i="10"/>
  <c r="AC582" i="10"/>
  <c r="N582" i="10"/>
  <c r="S582" i="10"/>
  <c r="X582" i="10"/>
  <c r="X578" i="10"/>
  <c r="N578" i="10"/>
  <c r="S578" i="10"/>
  <c r="I578" i="10"/>
  <c r="AC578" i="10"/>
  <c r="Z582" i="10"/>
  <c r="K582" i="10"/>
  <c r="U582" i="10"/>
  <c r="AE582" i="10"/>
  <c r="P582" i="10"/>
  <c r="K576" i="10"/>
  <c r="U576" i="10"/>
  <c r="Z576" i="10"/>
  <c r="P576" i="10"/>
  <c r="AE576" i="10"/>
  <c r="T584" i="10"/>
  <c r="AD584" i="10"/>
  <c r="O584" i="10"/>
  <c r="Y584" i="10"/>
  <c r="J584" i="10"/>
  <c r="AA586" i="10"/>
  <c r="Q586" i="10"/>
  <c r="L586" i="10"/>
  <c r="V586" i="10"/>
  <c r="G586" i="10"/>
  <c r="N590" i="10"/>
  <c r="AC590" i="10"/>
  <c r="S590" i="10"/>
  <c r="X590" i="10"/>
  <c r="I590" i="10"/>
  <c r="AA587" i="10"/>
  <c r="L587" i="10"/>
  <c r="Q587" i="10"/>
  <c r="V587" i="10"/>
  <c r="G587" i="10"/>
  <c r="L576" i="10"/>
  <c r="Q576" i="10"/>
  <c r="G576" i="10"/>
  <c r="V576" i="10"/>
  <c r="AA576" i="10"/>
  <c r="K587" i="10"/>
  <c r="U587" i="10"/>
  <c r="Z587" i="10"/>
  <c r="AE587" i="10"/>
  <c r="P587" i="10"/>
  <c r="K586" i="10"/>
  <c r="Z586" i="10"/>
  <c r="AE586" i="10"/>
  <c r="P586" i="10"/>
  <c r="U586" i="10"/>
  <c r="U579" i="10"/>
  <c r="K579" i="10"/>
  <c r="Z579" i="10"/>
  <c r="P579" i="10"/>
  <c r="AE579" i="10"/>
  <c r="L580" i="10"/>
  <c r="Q580" i="10"/>
  <c r="AA580" i="10"/>
  <c r="G580" i="10"/>
  <c r="V580" i="10"/>
  <c r="K590" i="10"/>
  <c r="Z590" i="10"/>
  <c r="U590" i="10"/>
  <c r="P590" i="10"/>
  <c r="AE590" i="10"/>
  <c r="S584" i="10"/>
  <c r="N584" i="10"/>
  <c r="X584" i="10"/>
  <c r="I584" i="10"/>
  <c r="AC584" i="10"/>
  <c r="O587" i="10"/>
  <c r="J587" i="10"/>
  <c r="T587" i="10"/>
  <c r="Y587" i="10"/>
  <c r="AD587" i="10"/>
  <c r="V584" i="10"/>
  <c r="AA584" i="10"/>
  <c r="G584" i="10"/>
  <c r="Q584" i="10"/>
  <c r="L584" i="10"/>
  <c r="AE580" i="10"/>
  <c r="K580" i="10"/>
  <c r="P580" i="10"/>
  <c r="Z580" i="10"/>
  <c r="U580" i="10"/>
  <c r="L590" i="10"/>
  <c r="V590" i="10"/>
  <c r="G590" i="10"/>
  <c r="Q590" i="10"/>
  <c r="AA590" i="10"/>
  <c r="U584" i="10"/>
  <c r="Z584" i="10"/>
  <c r="AE584" i="10"/>
  <c r="K584" i="10"/>
  <c r="P584" i="10"/>
  <c r="AE578" i="10"/>
  <c r="Z578" i="10"/>
  <c r="P578" i="10"/>
  <c r="K578" i="10"/>
  <c r="U578" i="10"/>
  <c r="Q582" i="10"/>
  <c r="L582" i="10"/>
  <c r="G582" i="10"/>
  <c r="V582" i="10"/>
  <c r="AA582" i="10"/>
  <c r="S576" i="10"/>
  <c r="X576" i="10"/>
  <c r="AC576" i="10"/>
  <c r="N576" i="10"/>
  <c r="I576" i="10"/>
  <c r="AC580" i="10"/>
  <c r="S580" i="10"/>
  <c r="X580" i="10"/>
  <c r="I580" i="10"/>
  <c r="N580" i="10"/>
  <c r="AD586" i="10"/>
  <c r="Y586" i="10"/>
  <c r="T586" i="10"/>
  <c r="J586" i="10"/>
  <c r="O586" i="10"/>
  <c r="L579" i="10"/>
  <c r="Q579" i="10"/>
  <c r="G579" i="10"/>
  <c r="AA579" i="10"/>
  <c r="V579" i="10"/>
  <c r="X586" i="10"/>
  <c r="S586" i="10"/>
  <c r="I586" i="10"/>
  <c r="N586" i="10"/>
  <c r="AC586" i="10"/>
  <c r="AD579" i="10"/>
  <c r="T579" i="10"/>
  <c r="Y579" i="10"/>
  <c r="O579" i="10"/>
  <c r="J579" i="10"/>
  <c r="AD580" i="10"/>
  <c r="J580" i="10"/>
  <c r="O580" i="10"/>
  <c r="Y580" i="10"/>
  <c r="T580" i="10"/>
  <c r="Y590" i="10"/>
  <c r="AD590" i="10"/>
  <c r="J590" i="10"/>
  <c r="O590" i="10"/>
  <c r="T590" i="10"/>
  <c r="N587" i="10"/>
  <c r="AC587" i="10"/>
  <c r="S587" i="10"/>
  <c r="X587" i="10"/>
  <c r="I587" i="10"/>
  <c r="O578" i="10"/>
  <c r="Y578" i="10"/>
  <c r="J578" i="10"/>
  <c r="T578" i="10"/>
  <c r="AD578" i="10"/>
  <c r="S579" i="10"/>
  <c r="I579" i="10"/>
  <c r="X579" i="10"/>
  <c r="N579" i="10"/>
  <c r="AC579" i="10"/>
  <c r="J582" i="10"/>
  <c r="AD582" i="10"/>
  <c r="O582" i="10"/>
  <c r="T582" i="10"/>
  <c r="Y582" i="10"/>
  <c r="S626" i="10" l="1"/>
  <c r="I626" i="10"/>
  <c r="AC626" i="10"/>
  <c r="X626" i="10"/>
  <c r="N626" i="10"/>
  <c r="AD630" i="10"/>
  <c r="O630" i="10"/>
  <c r="T630" i="10"/>
  <c r="Y630" i="10"/>
  <c r="J630" i="10"/>
  <c r="Q622" i="10"/>
  <c r="AA622" i="10"/>
  <c r="G622" i="10"/>
  <c r="V622" i="10"/>
  <c r="L622" i="10"/>
  <c r="U634" i="10"/>
  <c r="K634" i="10"/>
  <c r="AE634" i="10"/>
  <c r="Z634" i="10"/>
  <c r="P634" i="10"/>
  <c r="J626" i="10"/>
  <c r="T626" i="10"/>
  <c r="AD626" i="10"/>
  <c r="Y626" i="10"/>
  <c r="O626" i="10"/>
  <c r="V630" i="10"/>
  <c r="AA630" i="10"/>
  <c r="Q630" i="10"/>
  <c r="G630" i="10"/>
  <c r="L630" i="10"/>
  <c r="L626" i="10"/>
  <c r="AA626" i="10"/>
  <c r="V626" i="10"/>
  <c r="G626" i="10"/>
  <c r="Q626" i="10"/>
  <c r="V634" i="10"/>
  <c r="G634" i="10"/>
  <c r="L634" i="10"/>
  <c r="AA634" i="10"/>
  <c r="Q634" i="10"/>
  <c r="J622" i="10"/>
  <c r="AD622" i="10"/>
  <c r="Y622" i="10"/>
  <c r="T622" i="10"/>
  <c r="O622" i="10"/>
  <c r="J634" i="10"/>
  <c r="O634" i="10"/>
  <c r="T634" i="10"/>
  <c r="Y634" i="10"/>
  <c r="AD634" i="10"/>
  <c r="U626" i="10"/>
  <c r="AE626" i="10"/>
  <c r="P626" i="10"/>
  <c r="K626" i="10"/>
  <c r="Z626" i="10"/>
  <c r="AC630" i="10"/>
  <c r="X630" i="10"/>
  <c r="N630" i="10"/>
  <c r="I630" i="10"/>
  <c r="S630" i="10"/>
  <c r="K630" i="10"/>
  <c r="U630" i="10"/>
  <c r="Z630" i="10"/>
  <c r="AE630" i="10"/>
  <c r="P630" i="10"/>
  <c r="N622" i="10"/>
  <c r="I622" i="10"/>
  <c r="AC622" i="10"/>
  <c r="X622" i="10"/>
  <c r="S622" i="10"/>
  <c r="X634" i="10"/>
  <c r="S634" i="10"/>
  <c r="N634" i="10"/>
  <c r="I634" i="10"/>
  <c r="AC634" i="10"/>
  <c r="U622" i="10"/>
  <c r="Z622" i="10"/>
  <c r="P622" i="10"/>
  <c r="AE622" i="10"/>
  <c r="K622" i="10"/>
  <c r="Y649" i="10" l="1"/>
  <c r="AD649" i="10"/>
  <c r="T649" i="10"/>
  <c r="J649" i="10"/>
  <c r="O649" i="10"/>
  <c r="X632" i="10"/>
  <c r="N632" i="10"/>
  <c r="I632" i="10"/>
  <c r="AC632" i="10"/>
  <c r="S632" i="10"/>
  <c r="T621" i="10"/>
  <c r="AD621" i="10"/>
  <c r="J621" i="10"/>
  <c r="O621" i="10"/>
  <c r="Y621" i="10"/>
  <c r="K637" i="10"/>
  <c r="AE637" i="10"/>
  <c r="Z637" i="10"/>
  <c r="U637" i="10"/>
  <c r="P637" i="10"/>
  <c r="V632" i="10"/>
  <c r="L632" i="10"/>
  <c r="Q632" i="10"/>
  <c r="G632" i="10"/>
  <c r="AA632" i="10"/>
  <c r="P641" i="10"/>
  <c r="Z641" i="10"/>
  <c r="AE641" i="10"/>
  <c r="U641" i="10"/>
  <c r="K641" i="10"/>
  <c r="N629" i="10"/>
  <c r="S629" i="10"/>
  <c r="AC629" i="10"/>
  <c r="I629" i="10"/>
  <c r="X629" i="10"/>
  <c r="N641" i="10"/>
  <c r="I641" i="10"/>
  <c r="S641" i="10"/>
  <c r="X641" i="10"/>
  <c r="AC641" i="10"/>
  <c r="K627" i="10"/>
  <c r="U627" i="10"/>
  <c r="Z627" i="10"/>
  <c r="P627" i="10"/>
  <c r="AE627" i="10"/>
  <c r="O631" i="10"/>
  <c r="J631" i="10"/>
  <c r="T631" i="10"/>
  <c r="Y631" i="10"/>
  <c r="AD631" i="10"/>
  <c r="S649" i="10"/>
  <c r="AC649" i="10"/>
  <c r="X649" i="10"/>
  <c r="N649" i="10"/>
  <c r="I649" i="10"/>
  <c r="P625" i="10"/>
  <c r="K625" i="10"/>
  <c r="U625" i="10"/>
  <c r="AE625" i="10"/>
  <c r="Z625" i="10"/>
  <c r="U629" i="10"/>
  <c r="K629" i="10"/>
  <c r="P629" i="10"/>
  <c r="AE629" i="10"/>
  <c r="Z629" i="10"/>
  <c r="AE621" i="10"/>
  <c r="P621" i="10"/>
  <c r="K621" i="10"/>
  <c r="U621" i="10"/>
  <c r="Z621" i="10"/>
  <c r="S625" i="10"/>
  <c r="I625" i="10"/>
  <c r="AC625" i="10"/>
  <c r="X625" i="10"/>
  <c r="N625" i="10"/>
  <c r="L645" i="10"/>
  <c r="Q645" i="10"/>
  <c r="V645" i="10"/>
  <c r="AA645" i="10"/>
  <c r="G645" i="10"/>
  <c r="U635" i="10"/>
  <c r="Z635" i="10"/>
  <c r="AE635" i="10"/>
  <c r="P635" i="10"/>
  <c r="K635" i="10"/>
  <c r="O624" i="10"/>
  <c r="T624" i="10"/>
  <c r="Y624" i="10"/>
  <c r="J624" i="10"/>
  <c r="AD624" i="10"/>
  <c r="L649" i="10"/>
  <c r="AA649" i="10"/>
  <c r="V649" i="10"/>
  <c r="G649" i="10"/>
  <c r="Q649" i="10"/>
  <c r="AC637" i="10"/>
  <c r="X637" i="10"/>
  <c r="N637" i="10"/>
  <c r="S637" i="10"/>
  <c r="I637" i="10"/>
  <c r="AE623" i="10"/>
  <c r="Z623" i="10"/>
  <c r="U623" i="10"/>
  <c r="P623" i="10"/>
  <c r="K623" i="10"/>
  <c r="P645" i="10"/>
  <c r="Z645" i="10"/>
  <c r="AE645" i="10"/>
  <c r="U645" i="10"/>
  <c r="K645" i="10"/>
  <c r="Y632" i="10"/>
  <c r="T632" i="10"/>
  <c r="O632" i="10"/>
  <c r="J632" i="10"/>
  <c r="AD632" i="10"/>
  <c r="L635" i="10"/>
  <c r="G635" i="10"/>
  <c r="Q635" i="10"/>
  <c r="V635" i="10"/>
  <c r="AA635" i="10"/>
  <c r="AA621" i="10"/>
  <c r="G621" i="10"/>
  <c r="Q621" i="10"/>
  <c r="V621" i="10"/>
  <c r="L621" i="10"/>
  <c r="V637" i="10"/>
  <c r="G637" i="10"/>
  <c r="L637" i="10"/>
  <c r="AA637" i="10"/>
  <c r="Q637" i="10"/>
  <c r="P624" i="10"/>
  <c r="Z624" i="10"/>
  <c r="K624" i="10"/>
  <c r="AE624" i="10"/>
  <c r="U624" i="10"/>
  <c r="G641" i="10"/>
  <c r="Q641" i="10"/>
  <c r="AA641" i="10"/>
  <c r="L641" i="10"/>
  <c r="V641" i="10"/>
  <c r="AA627" i="10"/>
  <c r="V627" i="10"/>
  <c r="Q627" i="10"/>
  <c r="L627" i="10"/>
  <c r="G627" i="10"/>
  <c r="J625" i="10"/>
  <c r="Y625" i="10"/>
  <c r="T625" i="10"/>
  <c r="O625" i="10"/>
  <c r="AD625" i="10"/>
  <c r="AC624" i="10"/>
  <c r="N624" i="10"/>
  <c r="I624" i="10"/>
  <c r="S624" i="10"/>
  <c r="X624" i="10"/>
  <c r="O635" i="10"/>
  <c r="Y635" i="10"/>
  <c r="J635" i="10"/>
  <c r="AD635" i="10"/>
  <c r="T635" i="10"/>
  <c r="Z631" i="10"/>
  <c r="U631" i="10"/>
  <c r="P631" i="10"/>
  <c r="AE631" i="10"/>
  <c r="K631" i="10"/>
  <c r="Q623" i="10"/>
  <c r="L623" i="10"/>
  <c r="V623" i="10"/>
  <c r="G623" i="10"/>
  <c r="AA623" i="10"/>
  <c r="AA624" i="10"/>
  <c r="Q624" i="10"/>
  <c r="G624" i="10"/>
  <c r="V624" i="10"/>
  <c r="L624" i="10"/>
  <c r="J645" i="10"/>
  <c r="O645" i="10"/>
  <c r="Y645" i="10"/>
  <c r="T645" i="10"/>
  <c r="AD645" i="10"/>
  <c r="U632" i="10"/>
  <c r="K632" i="10"/>
  <c r="Z632" i="10"/>
  <c r="P632" i="10"/>
  <c r="AE632" i="10"/>
  <c r="I635" i="10"/>
  <c r="N635" i="10"/>
  <c r="S635" i="10"/>
  <c r="AC635" i="10"/>
  <c r="X635" i="10"/>
  <c r="S627" i="10"/>
  <c r="I627" i="10"/>
  <c r="N627" i="10"/>
  <c r="X627" i="10"/>
  <c r="AC627" i="10"/>
  <c r="J629" i="10"/>
  <c r="Y629" i="10"/>
  <c r="AD629" i="10"/>
  <c r="O629" i="10"/>
  <c r="T629" i="10"/>
  <c r="I631" i="10"/>
  <c r="S631" i="10"/>
  <c r="N631" i="10"/>
  <c r="X631" i="10"/>
  <c r="AC631" i="10"/>
  <c r="N623" i="10"/>
  <c r="I623" i="10"/>
  <c r="AC623" i="10"/>
  <c r="S623" i="10"/>
  <c r="X623" i="10"/>
  <c r="N621" i="10"/>
  <c r="X621" i="10"/>
  <c r="I621" i="10"/>
  <c r="S621" i="10"/>
  <c r="AC621" i="10"/>
  <c r="J637" i="10"/>
  <c r="O637" i="10"/>
  <c r="T637" i="10"/>
  <c r="AD637" i="10"/>
  <c r="Y637" i="10"/>
  <c r="S645" i="10"/>
  <c r="X645" i="10"/>
  <c r="I645" i="10"/>
  <c r="N645" i="10"/>
  <c r="AC645" i="10"/>
  <c r="P649" i="10"/>
  <c r="U649" i="10"/>
  <c r="Z649" i="10"/>
  <c r="AE649" i="10"/>
  <c r="K649" i="10"/>
  <c r="G625" i="10"/>
  <c r="Q625" i="10"/>
  <c r="AA625" i="10"/>
  <c r="L625" i="10"/>
  <c r="V625" i="10"/>
  <c r="G629" i="10"/>
  <c r="V629" i="10"/>
  <c r="AA629" i="10"/>
  <c r="Q629" i="10"/>
  <c r="L629" i="10"/>
  <c r="J641" i="10"/>
  <c r="AD641" i="10"/>
  <c r="O641" i="10"/>
  <c r="T641" i="10"/>
  <c r="Y641" i="10"/>
  <c r="Q631" i="10"/>
  <c r="G631" i="10"/>
  <c r="AA631" i="10"/>
  <c r="L631" i="10"/>
  <c r="V631" i="10"/>
  <c r="Y627" i="10"/>
  <c r="T627" i="10"/>
  <c r="O627" i="10"/>
  <c r="J627" i="10"/>
  <c r="AD627" i="10"/>
  <c r="AD623" i="10"/>
  <c r="Y623" i="10"/>
  <c r="T623" i="10"/>
  <c r="O623" i="10"/>
  <c r="J623" i="10"/>
  <c r="Y636" i="10" l="1"/>
  <c r="T636" i="10"/>
  <c r="J636" i="10"/>
  <c r="AD636" i="10"/>
  <c r="O636" i="10"/>
  <c r="AE650" i="10"/>
  <c r="K650" i="10"/>
  <c r="U650" i="10"/>
  <c r="P650" i="10"/>
  <c r="Z650" i="10"/>
  <c r="I488" i="10"/>
  <c r="AC488" i="10"/>
  <c r="J654" i="10"/>
  <c r="T654" i="10"/>
  <c r="Y654" i="10"/>
  <c r="AD654" i="10"/>
  <c r="O654" i="10"/>
  <c r="P659" i="10"/>
  <c r="AE659" i="10"/>
  <c r="K659" i="10"/>
  <c r="Z659" i="10"/>
  <c r="U659" i="10"/>
  <c r="N671" i="10"/>
  <c r="S671" i="10"/>
  <c r="I671" i="10"/>
  <c r="AC671" i="10"/>
  <c r="X671" i="10"/>
  <c r="I652" i="10"/>
  <c r="S652" i="10"/>
  <c r="X652" i="10"/>
  <c r="AC652" i="10"/>
  <c r="N652" i="10"/>
  <c r="L671" i="10"/>
  <c r="G671" i="10"/>
  <c r="V671" i="10"/>
  <c r="Q671" i="10"/>
  <c r="AA671" i="10"/>
  <c r="AC639" i="10"/>
  <c r="X639" i="10"/>
  <c r="I639" i="10"/>
  <c r="N639" i="10"/>
  <c r="S639" i="10"/>
  <c r="Z661" i="10"/>
  <c r="K661" i="10"/>
  <c r="AE661" i="10"/>
  <c r="P661" i="10"/>
  <c r="U661" i="10"/>
  <c r="AC675" i="10"/>
  <c r="N675" i="10"/>
  <c r="I675" i="10"/>
  <c r="S675" i="10"/>
  <c r="X675" i="10"/>
  <c r="G667" i="10"/>
  <c r="V667" i="10"/>
  <c r="Q667" i="10"/>
  <c r="AA667" i="10"/>
  <c r="L667" i="10"/>
  <c r="AC492" i="10"/>
  <c r="I492" i="10"/>
  <c r="N492" i="10"/>
  <c r="S492" i="10"/>
  <c r="X492" i="10"/>
  <c r="AE646" i="10"/>
  <c r="Z646" i="10"/>
  <c r="U646" i="10"/>
  <c r="P646" i="10"/>
  <c r="K646" i="10"/>
  <c r="AA644" i="10"/>
  <c r="L644" i="10"/>
  <c r="Q644" i="10"/>
  <c r="G644" i="10"/>
  <c r="V644" i="10"/>
  <c r="J661" i="10"/>
  <c r="AD661" i="10"/>
  <c r="T661" i="10"/>
  <c r="O661" i="10"/>
  <c r="Y661" i="10"/>
  <c r="K655" i="10"/>
  <c r="U655" i="10"/>
  <c r="P655" i="10"/>
  <c r="Z655" i="10"/>
  <c r="AE655" i="10"/>
  <c r="Y671" i="10"/>
  <c r="J671" i="10"/>
  <c r="T671" i="10"/>
  <c r="AD671" i="10"/>
  <c r="O671" i="10"/>
  <c r="Q655" i="10"/>
  <c r="V655" i="10"/>
  <c r="G655" i="10"/>
  <c r="AA655" i="10"/>
  <c r="L655" i="10"/>
  <c r="Q675" i="10"/>
  <c r="AA675" i="10"/>
  <c r="V675" i="10"/>
  <c r="L675" i="10"/>
  <c r="G675" i="10"/>
  <c r="I489" i="10"/>
  <c r="AC489" i="10"/>
  <c r="O644" i="10"/>
  <c r="J644" i="10"/>
  <c r="T644" i="10"/>
  <c r="AD644" i="10"/>
  <c r="Y644" i="10"/>
  <c r="X642" i="10"/>
  <c r="N642" i="10"/>
  <c r="AC642" i="10"/>
  <c r="I642" i="10"/>
  <c r="S642" i="10"/>
  <c r="G650" i="10"/>
  <c r="V650" i="10"/>
  <c r="Q650" i="10"/>
  <c r="AA650" i="10"/>
  <c r="L650" i="10"/>
  <c r="J656" i="10"/>
  <c r="Y656" i="10"/>
  <c r="O656" i="10"/>
  <c r="T656" i="10"/>
  <c r="AD656" i="10"/>
  <c r="AC497" i="10"/>
  <c r="I497" i="10"/>
  <c r="T650" i="10"/>
  <c r="Y650" i="10"/>
  <c r="AD650" i="10"/>
  <c r="J650" i="10"/>
  <c r="O650" i="10"/>
  <c r="T652" i="10"/>
  <c r="O652" i="10"/>
  <c r="Y652" i="10"/>
  <c r="J652" i="10"/>
  <c r="AD652" i="10"/>
  <c r="AE679" i="10"/>
  <c r="U679" i="10"/>
  <c r="P679" i="10"/>
  <c r="K679" i="10"/>
  <c r="Z679" i="10"/>
  <c r="Y675" i="10"/>
  <c r="J675" i="10"/>
  <c r="O675" i="10"/>
  <c r="T675" i="10"/>
  <c r="AD675" i="10"/>
  <c r="Q662" i="10"/>
  <c r="V662" i="10"/>
  <c r="AA662" i="10"/>
  <c r="L662" i="10"/>
  <c r="G662" i="10"/>
  <c r="AC496" i="10"/>
  <c r="I496" i="10"/>
  <c r="AD659" i="10"/>
  <c r="Y659" i="10"/>
  <c r="J659" i="10"/>
  <c r="T659" i="10"/>
  <c r="O659" i="10"/>
  <c r="U667" i="10"/>
  <c r="K667" i="10"/>
  <c r="P667" i="10"/>
  <c r="AE667" i="10"/>
  <c r="Z667" i="10"/>
  <c r="O679" i="10"/>
  <c r="Y679" i="10"/>
  <c r="T679" i="10"/>
  <c r="J679" i="10"/>
  <c r="AD679" i="10"/>
  <c r="AA665" i="10"/>
  <c r="V665" i="10"/>
  <c r="G665" i="10"/>
  <c r="Q665" i="10"/>
  <c r="L665" i="10"/>
  <c r="X657" i="10"/>
  <c r="AC657" i="10"/>
  <c r="I657" i="10"/>
  <c r="N657" i="10"/>
  <c r="S657" i="10"/>
  <c r="AC494" i="10"/>
  <c r="I494" i="10"/>
  <c r="Z644" i="10"/>
  <c r="P644" i="10"/>
  <c r="AE644" i="10"/>
  <c r="K644" i="10"/>
  <c r="U644" i="10"/>
  <c r="Y653" i="10"/>
  <c r="AD653" i="10"/>
  <c r="J653" i="10"/>
  <c r="O653" i="10"/>
  <c r="T653" i="10"/>
  <c r="I661" i="10"/>
  <c r="AC661" i="10"/>
  <c r="S661" i="10"/>
  <c r="N661" i="10"/>
  <c r="X661" i="10"/>
  <c r="AC500" i="10"/>
  <c r="I500" i="10"/>
  <c r="AE636" i="10"/>
  <c r="P636" i="10"/>
  <c r="K636" i="10"/>
  <c r="Z636" i="10"/>
  <c r="U636" i="10"/>
  <c r="AE642" i="10"/>
  <c r="U642" i="10"/>
  <c r="K642" i="10"/>
  <c r="P642" i="10"/>
  <c r="Z642" i="10"/>
  <c r="X647" i="10"/>
  <c r="S647" i="10"/>
  <c r="I647" i="10"/>
  <c r="N647" i="10"/>
  <c r="AC647" i="10"/>
  <c r="Y651" i="10"/>
  <c r="T651" i="10"/>
  <c r="AD651" i="10"/>
  <c r="J651" i="10"/>
  <c r="O651" i="10"/>
  <c r="K665" i="10"/>
  <c r="AE665" i="10"/>
  <c r="P665" i="10"/>
  <c r="Z665" i="10"/>
  <c r="U665" i="10"/>
  <c r="AC679" i="10"/>
  <c r="I679" i="10"/>
  <c r="S679" i="10"/>
  <c r="X679" i="10"/>
  <c r="N679" i="10"/>
  <c r="N656" i="10"/>
  <c r="AC656" i="10"/>
  <c r="I656" i="10"/>
  <c r="X656" i="10"/>
  <c r="S656" i="10"/>
  <c r="AC486" i="10"/>
  <c r="I486" i="10"/>
  <c r="V636" i="10"/>
  <c r="L636" i="10"/>
  <c r="AA636" i="10"/>
  <c r="G636" i="10"/>
  <c r="Q636" i="10"/>
  <c r="G638" i="10"/>
  <c r="AA638" i="10"/>
  <c r="L638" i="10"/>
  <c r="V638" i="10"/>
  <c r="Q638" i="10"/>
  <c r="O664" i="10"/>
  <c r="T664" i="10"/>
  <c r="J664" i="10"/>
  <c r="AD664" i="10"/>
  <c r="Y664" i="10"/>
  <c r="K651" i="10"/>
  <c r="AE651" i="10"/>
  <c r="P651" i="10"/>
  <c r="Z651" i="10"/>
  <c r="U651" i="10"/>
  <c r="S667" i="10"/>
  <c r="X667" i="10"/>
  <c r="AC667" i="10"/>
  <c r="N667" i="10"/>
  <c r="I667" i="10"/>
  <c r="L659" i="10"/>
  <c r="AA659" i="10"/>
  <c r="G659" i="10"/>
  <c r="Q659" i="10"/>
  <c r="V659" i="10"/>
  <c r="AC651" i="10"/>
  <c r="S651" i="10"/>
  <c r="X651" i="10"/>
  <c r="I651" i="10"/>
  <c r="N651" i="10"/>
  <c r="N655" i="10"/>
  <c r="X655" i="10"/>
  <c r="S655" i="10"/>
  <c r="AC655" i="10"/>
  <c r="I655" i="10"/>
  <c r="AA651" i="10"/>
  <c r="L651" i="10"/>
  <c r="G651" i="10"/>
  <c r="Q651" i="10"/>
  <c r="V651" i="10"/>
  <c r="AC499" i="10"/>
  <c r="I499" i="10"/>
  <c r="T655" i="10"/>
  <c r="O655" i="10"/>
  <c r="J655" i="10"/>
  <c r="Y655" i="10"/>
  <c r="AD655" i="10"/>
  <c r="P653" i="10"/>
  <c r="U653" i="10"/>
  <c r="AE653" i="10"/>
  <c r="K653" i="10"/>
  <c r="Z653" i="10"/>
  <c r="AA654" i="10"/>
  <c r="Q654" i="10"/>
  <c r="L654" i="10"/>
  <c r="V654" i="10"/>
  <c r="G654" i="10"/>
  <c r="X664" i="10"/>
  <c r="N664" i="10"/>
  <c r="AC664" i="10"/>
  <c r="I664" i="10"/>
  <c r="S664" i="10"/>
  <c r="AC646" i="10"/>
  <c r="S646" i="10"/>
  <c r="N646" i="10"/>
  <c r="I646" i="10"/>
  <c r="X646" i="10"/>
  <c r="AA642" i="10"/>
  <c r="L642" i="10"/>
  <c r="G642" i="10"/>
  <c r="Q642" i="10"/>
  <c r="V642" i="10"/>
  <c r="U660" i="10"/>
  <c r="P660" i="10"/>
  <c r="Z660" i="10"/>
  <c r="K660" i="10"/>
  <c r="AE660" i="10"/>
  <c r="AA664" i="10"/>
  <c r="Q664" i="10"/>
  <c r="G664" i="10"/>
  <c r="V664" i="10"/>
  <c r="L664" i="10"/>
  <c r="G639" i="10"/>
  <c r="Q639" i="10"/>
  <c r="AA639" i="10"/>
  <c r="L639" i="10"/>
  <c r="V639" i="10"/>
  <c r="X638" i="10"/>
  <c r="I638" i="10"/>
  <c r="AC638" i="10"/>
  <c r="S638" i="10"/>
  <c r="N638" i="10"/>
  <c r="Y665" i="10"/>
  <c r="O665" i="10"/>
  <c r="AD665" i="10"/>
  <c r="T665" i="10"/>
  <c r="J665" i="10"/>
  <c r="K657" i="10"/>
  <c r="U657" i="10"/>
  <c r="AE657" i="10"/>
  <c r="Z657" i="10"/>
  <c r="P657" i="10"/>
  <c r="G660" i="10"/>
  <c r="L660" i="10"/>
  <c r="V660" i="10"/>
  <c r="AA660" i="10"/>
  <c r="Q660" i="10"/>
  <c r="X654" i="10"/>
  <c r="N654" i="10"/>
  <c r="I654" i="10"/>
  <c r="S654" i="10"/>
  <c r="AC654" i="10"/>
  <c r="U639" i="10"/>
  <c r="AE639" i="10"/>
  <c r="Z639" i="10"/>
  <c r="K639" i="10"/>
  <c r="P639" i="10"/>
  <c r="U671" i="10"/>
  <c r="Z671" i="10"/>
  <c r="AE671" i="10"/>
  <c r="K671" i="10"/>
  <c r="P671" i="10"/>
  <c r="AA647" i="10"/>
  <c r="V647" i="10"/>
  <c r="Q647" i="10"/>
  <c r="G647" i="10"/>
  <c r="L647" i="10"/>
  <c r="K664" i="10"/>
  <c r="AE664" i="10"/>
  <c r="P664" i="10"/>
  <c r="Z664" i="10"/>
  <c r="U664" i="10"/>
  <c r="Y638" i="10"/>
  <c r="O638" i="10"/>
  <c r="AD638" i="10"/>
  <c r="J638" i="10"/>
  <c r="T638" i="10"/>
  <c r="AD647" i="10"/>
  <c r="O647" i="10"/>
  <c r="Y647" i="10"/>
  <c r="J647" i="10"/>
  <c r="T647" i="10"/>
  <c r="O660" i="10"/>
  <c r="AD660" i="10"/>
  <c r="J660" i="10"/>
  <c r="Y660" i="10"/>
  <c r="T660" i="10"/>
  <c r="AE662" i="10"/>
  <c r="Z662" i="10"/>
  <c r="K662" i="10"/>
  <c r="U662" i="10"/>
  <c r="P662" i="10"/>
  <c r="L661" i="10"/>
  <c r="AA661" i="10"/>
  <c r="Q661" i="10"/>
  <c r="V661" i="10"/>
  <c r="G661" i="10"/>
  <c r="I660" i="10"/>
  <c r="X660" i="10"/>
  <c r="AC660" i="10"/>
  <c r="S660" i="10"/>
  <c r="N660" i="10"/>
  <c r="J639" i="10"/>
  <c r="T639" i="10"/>
  <c r="O639" i="10"/>
  <c r="AD639" i="10"/>
  <c r="Y639" i="10"/>
  <c r="AE638" i="10"/>
  <c r="U638" i="10"/>
  <c r="Z638" i="10"/>
  <c r="P638" i="10"/>
  <c r="K638" i="10"/>
  <c r="I490" i="10"/>
  <c r="AC490" i="10"/>
  <c r="G646" i="10"/>
  <c r="Q646" i="10"/>
  <c r="L646" i="10"/>
  <c r="V646" i="10"/>
  <c r="AA646" i="10"/>
  <c r="I644" i="10"/>
  <c r="X644" i="10"/>
  <c r="N644" i="10"/>
  <c r="S644" i="10"/>
  <c r="AC644" i="10"/>
  <c r="AD642" i="10"/>
  <c r="J642" i="10"/>
  <c r="T642" i="10"/>
  <c r="Y642" i="10"/>
  <c r="O642" i="10"/>
  <c r="P647" i="10"/>
  <c r="K647" i="10"/>
  <c r="Z647" i="10"/>
  <c r="U647" i="10"/>
  <c r="AE647" i="10"/>
  <c r="O640" i="10"/>
  <c r="AD640" i="10"/>
  <c r="J640" i="10"/>
  <c r="Y640" i="10"/>
  <c r="T640" i="10"/>
  <c r="AE654" i="10"/>
  <c r="P654" i="10"/>
  <c r="Z654" i="10"/>
  <c r="K654" i="10"/>
  <c r="U654" i="10"/>
  <c r="AA657" i="10"/>
  <c r="Q657" i="10"/>
  <c r="V657" i="10"/>
  <c r="L657" i="10"/>
  <c r="G657" i="10"/>
  <c r="AC659" i="10"/>
  <c r="N659" i="10"/>
  <c r="S659" i="10"/>
  <c r="I659" i="10"/>
  <c r="X659" i="10"/>
  <c r="AC495" i="10"/>
  <c r="I495" i="10"/>
  <c r="X495" i="10"/>
  <c r="N495" i="10"/>
  <c r="S495" i="10"/>
  <c r="S636" i="10"/>
  <c r="N636" i="10"/>
  <c r="X636" i="10"/>
  <c r="AC636" i="10"/>
  <c r="I636" i="10"/>
  <c r="K675" i="10"/>
  <c r="AE675" i="10"/>
  <c r="U675" i="10"/>
  <c r="Z675" i="10"/>
  <c r="P675" i="10"/>
  <c r="K640" i="10"/>
  <c r="P640" i="10"/>
  <c r="Z640" i="10"/>
  <c r="U640" i="10"/>
  <c r="AE640" i="10"/>
  <c r="N653" i="10"/>
  <c r="I653" i="10"/>
  <c r="AC653" i="10"/>
  <c r="X653" i="10"/>
  <c r="S653" i="10"/>
  <c r="I487" i="10"/>
  <c r="AC487" i="10"/>
  <c r="O657" i="10"/>
  <c r="T657" i="10"/>
  <c r="J657" i="10"/>
  <c r="AD657" i="10"/>
  <c r="Y657" i="10"/>
  <c r="X650" i="10"/>
  <c r="AC650" i="10"/>
  <c r="S650" i="10"/>
  <c r="I650" i="10"/>
  <c r="N650" i="10"/>
  <c r="AA640" i="10"/>
  <c r="Q640" i="10"/>
  <c r="G640" i="10"/>
  <c r="L640" i="10"/>
  <c r="V640" i="10"/>
  <c r="U652" i="10"/>
  <c r="K652" i="10"/>
  <c r="Z652" i="10"/>
  <c r="AE652" i="10"/>
  <c r="P652" i="10"/>
  <c r="AA656" i="10"/>
  <c r="L656" i="10"/>
  <c r="G656" i="10"/>
  <c r="Q656" i="10"/>
  <c r="V656" i="10"/>
  <c r="S665" i="10"/>
  <c r="I665" i="10"/>
  <c r="AC665" i="10"/>
  <c r="X665" i="10"/>
  <c r="N665" i="10"/>
  <c r="I491" i="10"/>
  <c r="AC491" i="10"/>
  <c r="T646" i="10"/>
  <c r="AD646" i="10"/>
  <c r="O646" i="10"/>
  <c r="J646" i="10"/>
  <c r="Y646" i="10"/>
  <c r="J662" i="10"/>
  <c r="Y662" i="10"/>
  <c r="AD662" i="10"/>
  <c r="T662" i="10"/>
  <c r="O662" i="10"/>
  <c r="Z656" i="10"/>
  <c r="K656" i="10"/>
  <c r="AE656" i="10"/>
  <c r="P656" i="10"/>
  <c r="U656" i="10"/>
  <c r="Y667" i="10"/>
  <c r="J667" i="10"/>
  <c r="O667" i="10"/>
  <c r="T667" i="10"/>
  <c r="AD667" i="10"/>
  <c r="V652" i="10"/>
  <c r="L652" i="10"/>
  <c r="AA652" i="10"/>
  <c r="G652" i="10"/>
  <c r="Q652" i="10"/>
  <c r="Q653" i="10"/>
  <c r="V653" i="10"/>
  <c r="G653" i="10"/>
  <c r="L653" i="10"/>
  <c r="AA653" i="10"/>
  <c r="N662" i="10"/>
  <c r="X662" i="10"/>
  <c r="AC662" i="10"/>
  <c r="S662" i="10"/>
  <c r="I662" i="10"/>
  <c r="V679" i="10"/>
  <c r="Q679" i="10"/>
  <c r="AA679" i="10"/>
  <c r="L679" i="10"/>
  <c r="G679" i="10"/>
  <c r="AC640" i="10"/>
  <c r="X640" i="10"/>
  <c r="N640" i="10"/>
  <c r="S640" i="10"/>
  <c r="I640" i="10"/>
  <c r="H488" i="10" l="1"/>
  <c r="AB488" i="10"/>
  <c r="P495" i="10"/>
  <c r="AE495" i="10"/>
  <c r="K495" i="10"/>
  <c r="U495" i="10"/>
  <c r="Z495" i="10"/>
  <c r="AB494" i="10"/>
  <c r="H494" i="10"/>
  <c r="AD486" i="10"/>
  <c r="J486" i="10"/>
  <c r="K487" i="10"/>
  <c r="AE487" i="10"/>
  <c r="K496" i="10"/>
  <c r="AE496" i="10"/>
  <c r="H490" i="10"/>
  <c r="AB490" i="10"/>
  <c r="J487" i="10"/>
  <c r="AD487" i="10"/>
  <c r="J490" i="10"/>
  <c r="AD490" i="10"/>
  <c r="AA489" i="10"/>
  <c r="G489" i="10"/>
  <c r="AE499" i="10"/>
  <c r="K499" i="10"/>
  <c r="K489" i="10"/>
  <c r="AE489" i="10"/>
  <c r="AB492" i="10"/>
  <c r="W492" i="10"/>
  <c r="R492" i="10"/>
  <c r="M492" i="10"/>
  <c r="H492" i="10"/>
  <c r="J489" i="10"/>
  <c r="AD489" i="10"/>
  <c r="AA500" i="10"/>
  <c r="G500" i="10"/>
  <c r="J488" i="10"/>
  <c r="AD488" i="10"/>
  <c r="J491" i="10"/>
  <c r="AD491" i="10"/>
  <c r="G486" i="10"/>
  <c r="AA486" i="10"/>
  <c r="H499" i="10"/>
  <c r="AB499" i="10"/>
  <c r="AB497" i="10"/>
  <c r="H497" i="10"/>
  <c r="J497" i="10"/>
  <c r="AD497" i="10"/>
  <c r="AD492" i="10"/>
  <c r="O492" i="10"/>
  <c r="J492" i="10"/>
  <c r="Y492" i="10"/>
  <c r="T492" i="10"/>
  <c r="L492" i="10"/>
  <c r="AA492" i="10"/>
  <c r="G492" i="10"/>
  <c r="Q492" i="10"/>
  <c r="V492" i="10"/>
  <c r="K491" i="10"/>
  <c r="AE491" i="10"/>
  <c r="K494" i="10"/>
  <c r="AE494" i="10"/>
  <c r="AB487" i="10"/>
  <c r="H487" i="10"/>
  <c r="AA497" i="10"/>
  <c r="G497" i="10"/>
  <c r="H491" i="10"/>
  <c r="AB491" i="10"/>
  <c r="AD500" i="10"/>
  <c r="J500" i="10"/>
  <c r="G494" i="10"/>
  <c r="AA494" i="10"/>
  <c r="AE488" i="10"/>
  <c r="K488" i="10"/>
  <c r="H495" i="10"/>
  <c r="M495" i="10"/>
  <c r="R495" i="10"/>
  <c r="AB495" i="10"/>
  <c r="W495" i="10"/>
  <c r="H500" i="10"/>
  <c r="AB500" i="10"/>
  <c r="J494" i="10"/>
  <c r="AD494" i="10"/>
  <c r="AA490" i="10"/>
  <c r="G490" i="10"/>
  <c r="AA496" i="10"/>
  <c r="G496" i="10"/>
  <c r="AE486" i="10"/>
  <c r="K486" i="10"/>
  <c r="AB496" i="10"/>
  <c r="H496" i="10"/>
  <c r="G487" i="10"/>
  <c r="AA487" i="10"/>
  <c r="AE490" i="10"/>
  <c r="K490" i="10"/>
  <c r="V495" i="10"/>
  <c r="AA495" i="10"/>
  <c r="L495" i="10"/>
  <c r="Q495" i="10"/>
  <c r="G495" i="10"/>
  <c r="J499" i="10"/>
  <c r="AD499" i="10"/>
  <c r="K497" i="10"/>
  <c r="AE497" i="10"/>
  <c r="H486" i="10"/>
  <c r="AB486" i="10"/>
  <c r="AA491" i="10"/>
  <c r="G491" i="10"/>
  <c r="U492" i="10"/>
  <c r="Z492" i="10"/>
  <c r="AE492" i="10"/>
  <c r="P492" i="10"/>
  <c r="K492" i="10"/>
  <c r="H489" i="10"/>
  <c r="AB489" i="10"/>
  <c r="AD495" i="10"/>
  <c r="O495" i="10"/>
  <c r="Y495" i="10"/>
  <c r="T495" i="10"/>
  <c r="J495" i="10"/>
  <c r="AD496" i="10"/>
  <c r="J496" i="10"/>
  <c r="AA499" i="10"/>
  <c r="G499" i="10"/>
  <c r="G488" i="10"/>
  <c r="AA488" i="10"/>
  <c r="K500" i="10"/>
  <c r="AE500" i="10"/>
  <c r="G666" i="10" l="1"/>
  <c r="L666" i="10"/>
  <c r="AA666" i="10"/>
  <c r="V666" i="10"/>
  <c r="Q666" i="10"/>
  <c r="K682" i="10"/>
  <c r="U682" i="10"/>
  <c r="P682" i="10"/>
  <c r="AE682" i="10"/>
  <c r="Z682" i="10"/>
  <c r="U690" i="10"/>
  <c r="P690" i="10"/>
  <c r="K690" i="10"/>
  <c r="Z690" i="10"/>
  <c r="AE690" i="10"/>
  <c r="K674" i="10"/>
  <c r="AE674" i="10"/>
  <c r="Z674" i="10"/>
  <c r="P674" i="10"/>
  <c r="U674" i="10"/>
  <c r="O672" i="10"/>
  <c r="Y672" i="10"/>
  <c r="T672" i="10"/>
  <c r="J672" i="10"/>
  <c r="AD672" i="10"/>
  <c r="AA669" i="10"/>
  <c r="V669" i="10"/>
  <c r="L669" i="10"/>
  <c r="G669" i="10"/>
  <c r="Q669" i="10"/>
  <c r="X677" i="10"/>
  <c r="S677" i="10"/>
  <c r="AC677" i="10"/>
  <c r="I677" i="10"/>
  <c r="N677" i="10"/>
  <c r="R694" i="10"/>
  <c r="AB694" i="10"/>
  <c r="M694" i="10"/>
  <c r="W694" i="10"/>
  <c r="H694" i="10"/>
  <c r="K676" i="10"/>
  <c r="P676" i="10"/>
  <c r="AE676" i="10"/>
  <c r="U676" i="10"/>
  <c r="Z676" i="10"/>
  <c r="U669" i="10"/>
  <c r="AE669" i="10"/>
  <c r="Z669" i="10"/>
  <c r="P669" i="10"/>
  <c r="K669" i="10"/>
  <c r="U694" i="10"/>
  <c r="Z694" i="10"/>
  <c r="AE694" i="10"/>
  <c r="P694" i="10"/>
  <c r="K694" i="10"/>
  <c r="Q668" i="10"/>
  <c r="L668" i="10"/>
  <c r="AA668" i="10"/>
  <c r="V668" i="10"/>
  <c r="G668" i="10"/>
  <c r="X669" i="10"/>
  <c r="N669" i="10"/>
  <c r="I669" i="10"/>
  <c r="AC669" i="10"/>
  <c r="S669" i="10"/>
  <c r="Q677" i="10"/>
  <c r="V677" i="10"/>
  <c r="G677" i="10"/>
  <c r="AA677" i="10"/>
  <c r="L677" i="10"/>
  <c r="N680" i="10"/>
  <c r="S680" i="10"/>
  <c r="X680" i="10"/>
  <c r="AC680" i="10"/>
  <c r="I680" i="10"/>
  <c r="T680" i="10"/>
  <c r="J680" i="10"/>
  <c r="Y680" i="10"/>
  <c r="AD680" i="10"/>
  <c r="O680" i="10"/>
  <c r="Q676" i="10"/>
  <c r="G676" i="10"/>
  <c r="V676" i="10"/>
  <c r="AA676" i="10"/>
  <c r="L676" i="10"/>
  <c r="N676" i="10"/>
  <c r="AC676" i="10"/>
  <c r="X676" i="10"/>
  <c r="S676" i="10"/>
  <c r="I676" i="10"/>
  <c r="AB690" i="10"/>
  <c r="W690" i="10"/>
  <c r="M690" i="10"/>
  <c r="R690" i="10"/>
  <c r="H690" i="10"/>
  <c r="AD668" i="10"/>
  <c r="O668" i="10"/>
  <c r="Y668" i="10"/>
  <c r="J668" i="10"/>
  <c r="T668" i="10"/>
  <c r="R682" i="10"/>
  <c r="M682" i="10"/>
  <c r="AB682" i="10"/>
  <c r="H682" i="10"/>
  <c r="W682" i="10"/>
  <c r="J666" i="10"/>
  <c r="AD666" i="10"/>
  <c r="Y666" i="10"/>
  <c r="T666" i="10"/>
  <c r="O666" i="10"/>
  <c r="R686" i="10"/>
  <c r="AB686" i="10"/>
  <c r="W686" i="10"/>
  <c r="M686" i="10"/>
  <c r="H686" i="10"/>
  <c r="Y676" i="10"/>
  <c r="J676" i="10"/>
  <c r="AD676" i="10"/>
  <c r="T676" i="10"/>
  <c r="O676" i="10"/>
  <c r="T674" i="10"/>
  <c r="AD674" i="10"/>
  <c r="J674" i="10"/>
  <c r="Y674" i="10"/>
  <c r="O674" i="10"/>
  <c r="I668" i="10"/>
  <c r="N668" i="10"/>
  <c r="X668" i="10"/>
  <c r="AC668" i="10"/>
  <c r="S668" i="10"/>
  <c r="U670" i="10"/>
  <c r="AE670" i="10"/>
  <c r="K670" i="10"/>
  <c r="Z670" i="10"/>
  <c r="P670" i="10"/>
  <c r="O677" i="10"/>
  <c r="T677" i="10"/>
  <c r="AD677" i="10"/>
  <c r="Y677" i="10"/>
  <c r="J677" i="10"/>
  <c r="K666" i="10"/>
  <c r="Z666" i="10"/>
  <c r="AE666" i="10"/>
  <c r="P666" i="10"/>
  <c r="U666" i="10"/>
  <c r="Y686" i="10"/>
  <c r="AD686" i="10"/>
  <c r="O686" i="10"/>
  <c r="J686" i="10"/>
  <c r="T686" i="10"/>
  <c r="U668" i="10"/>
  <c r="Z668" i="10"/>
  <c r="P668" i="10"/>
  <c r="AE668" i="10"/>
  <c r="K668" i="10"/>
  <c r="I670" i="10"/>
  <c r="S670" i="10"/>
  <c r="AC670" i="10"/>
  <c r="N670" i="10"/>
  <c r="X670" i="10"/>
  <c r="G680" i="10"/>
  <c r="AA680" i="10"/>
  <c r="Q680" i="10"/>
  <c r="L680" i="10"/>
  <c r="V680" i="10"/>
  <c r="N674" i="10"/>
  <c r="S674" i="10"/>
  <c r="AC674" i="10"/>
  <c r="I674" i="10"/>
  <c r="X674" i="10"/>
  <c r="AA670" i="10"/>
  <c r="V670" i="10"/>
  <c r="Q670" i="10"/>
  <c r="G670" i="10"/>
  <c r="L670" i="10"/>
  <c r="AE672" i="10"/>
  <c r="Z672" i="10"/>
  <c r="K672" i="10"/>
  <c r="P672" i="10"/>
  <c r="U672" i="10"/>
  <c r="T682" i="10"/>
  <c r="O682" i="10"/>
  <c r="J682" i="10"/>
  <c r="Y682" i="10"/>
  <c r="AD682" i="10"/>
  <c r="G672" i="10"/>
  <c r="L672" i="10"/>
  <c r="V672" i="10"/>
  <c r="AA672" i="10"/>
  <c r="Q672" i="10"/>
  <c r="K686" i="10"/>
  <c r="AE686" i="10"/>
  <c r="Z686" i="10"/>
  <c r="P686" i="10"/>
  <c r="U686" i="10"/>
  <c r="J694" i="10"/>
  <c r="O694" i="10"/>
  <c r="T694" i="10"/>
  <c r="AD694" i="10"/>
  <c r="Y694" i="10"/>
  <c r="J690" i="10"/>
  <c r="T690" i="10"/>
  <c r="AD690" i="10"/>
  <c r="Y690" i="10"/>
  <c r="O690" i="10"/>
  <c r="Y669" i="10"/>
  <c r="T669" i="10"/>
  <c r="O669" i="10"/>
  <c r="AD669" i="10"/>
  <c r="J669" i="10"/>
  <c r="X666" i="10"/>
  <c r="AC666" i="10"/>
  <c r="N666" i="10"/>
  <c r="I666" i="10"/>
  <c r="S666" i="10"/>
  <c r="N672" i="10"/>
  <c r="S672" i="10"/>
  <c r="AC672" i="10"/>
  <c r="X672" i="10"/>
  <c r="I672" i="10"/>
  <c r="Z677" i="10"/>
  <c r="P677" i="10"/>
  <c r="U677" i="10"/>
  <c r="K677" i="10"/>
  <c r="AE677" i="10"/>
  <c r="P680" i="10"/>
  <c r="U680" i="10"/>
  <c r="Z680" i="10"/>
  <c r="K680" i="10"/>
  <c r="AE680" i="10"/>
  <c r="V674" i="10"/>
  <c r="Q674" i="10"/>
  <c r="AA674" i="10"/>
  <c r="L674" i="10"/>
  <c r="G674" i="10"/>
  <c r="O670" i="10"/>
  <c r="AD670" i="10"/>
  <c r="J670" i="10"/>
  <c r="T670" i="10"/>
  <c r="Y670" i="10"/>
  <c r="T689" i="10" l="1"/>
  <c r="Y689" i="10"/>
  <c r="AD689" i="10"/>
  <c r="J689" i="10"/>
  <c r="O689" i="10"/>
  <c r="Z683" i="10"/>
  <c r="P683" i="10"/>
  <c r="K683" i="10"/>
  <c r="U683" i="10"/>
  <c r="AE683" i="10"/>
  <c r="AD709" i="10"/>
  <c r="T709" i="10"/>
  <c r="J709" i="10"/>
  <c r="Y709" i="10"/>
  <c r="O709" i="10"/>
  <c r="AD692" i="10"/>
  <c r="T692" i="10"/>
  <c r="O692" i="10"/>
  <c r="J692" i="10"/>
  <c r="Y692" i="10"/>
  <c r="T681" i="10"/>
  <c r="J681" i="10"/>
  <c r="AD681" i="10"/>
  <c r="Y681" i="10"/>
  <c r="O681" i="10"/>
  <c r="K685" i="10"/>
  <c r="P685" i="10"/>
  <c r="AE685" i="10"/>
  <c r="Z685" i="10"/>
  <c r="U685" i="10"/>
  <c r="W705" i="10"/>
  <c r="AB705" i="10"/>
  <c r="R705" i="10"/>
  <c r="H705" i="10"/>
  <c r="M705" i="10"/>
  <c r="AB692" i="10"/>
  <c r="H692" i="10"/>
  <c r="M692" i="10"/>
  <c r="W692" i="10"/>
  <c r="R692" i="10"/>
  <c r="O695" i="10"/>
  <c r="AD695" i="10"/>
  <c r="T695" i="10"/>
  <c r="J695" i="10"/>
  <c r="Y695" i="10"/>
  <c r="AB709" i="10"/>
  <c r="W709" i="10"/>
  <c r="M709" i="10"/>
  <c r="R709" i="10"/>
  <c r="H709" i="10"/>
  <c r="P697" i="10"/>
  <c r="Z697" i="10"/>
  <c r="AE697" i="10"/>
  <c r="U697" i="10"/>
  <c r="K697" i="10"/>
  <c r="O685" i="10"/>
  <c r="AD685" i="10"/>
  <c r="J685" i="10"/>
  <c r="T685" i="10"/>
  <c r="Y685" i="10"/>
  <c r="O684" i="10"/>
  <c r="J684" i="10"/>
  <c r="AD684" i="10"/>
  <c r="Y684" i="10"/>
  <c r="T684" i="10"/>
  <c r="R681" i="10"/>
  <c r="AB681" i="10"/>
  <c r="M681" i="10"/>
  <c r="H681" i="10"/>
  <c r="W681" i="10"/>
  <c r="O705" i="10"/>
  <c r="AD705" i="10"/>
  <c r="J705" i="10"/>
  <c r="Y705" i="10"/>
  <c r="T705" i="10"/>
  <c r="P709" i="10"/>
  <c r="K709" i="10"/>
  <c r="AE709" i="10"/>
  <c r="Z709" i="10"/>
  <c r="U709" i="10"/>
  <c r="U692" i="10"/>
  <c r="Z692" i="10"/>
  <c r="K692" i="10"/>
  <c r="P692" i="10"/>
  <c r="AE692" i="10"/>
  <c r="W687" i="10"/>
  <c r="AB687" i="10"/>
  <c r="H687" i="10"/>
  <c r="M687" i="10"/>
  <c r="R687" i="10"/>
  <c r="M685" i="10"/>
  <c r="W685" i="10"/>
  <c r="H685" i="10"/>
  <c r="R685" i="10"/>
  <c r="AB685" i="10"/>
  <c r="P705" i="10"/>
  <c r="Z705" i="10"/>
  <c r="K705" i="10"/>
  <c r="AE705" i="10"/>
  <c r="U705" i="10"/>
  <c r="AE681" i="10"/>
  <c r="K681" i="10"/>
  <c r="P681" i="10"/>
  <c r="U681" i="10"/>
  <c r="Z681" i="10"/>
  <c r="P701" i="10"/>
  <c r="K701" i="10"/>
  <c r="U701" i="10"/>
  <c r="Z701" i="10"/>
  <c r="AE701" i="10"/>
  <c r="K689" i="10"/>
  <c r="AE689" i="10"/>
  <c r="P689" i="10"/>
  <c r="U689" i="10"/>
  <c r="Z689" i="10"/>
  <c r="R695" i="10"/>
  <c r="M695" i="10"/>
  <c r="AB695" i="10"/>
  <c r="W695" i="10"/>
  <c r="H695" i="10"/>
  <c r="AD683" i="10"/>
  <c r="T683" i="10"/>
  <c r="J683" i="10"/>
  <c r="O683" i="10"/>
  <c r="Y683" i="10"/>
  <c r="M691" i="10"/>
  <c r="AB691" i="10"/>
  <c r="R691" i="10"/>
  <c r="H691" i="10"/>
  <c r="W691" i="10"/>
  <c r="J697" i="10"/>
  <c r="AD697" i="10"/>
  <c r="T697" i="10"/>
  <c r="Y697" i="10"/>
  <c r="O697" i="10"/>
  <c r="K687" i="10"/>
  <c r="Z687" i="10"/>
  <c r="P687" i="10"/>
  <c r="AE687" i="10"/>
  <c r="U687" i="10"/>
  <c r="R684" i="10"/>
  <c r="M684" i="10"/>
  <c r="AB684" i="10"/>
  <c r="H684" i="10"/>
  <c r="W684" i="10"/>
  <c r="Y701" i="10"/>
  <c r="AD701" i="10"/>
  <c r="J701" i="10"/>
  <c r="O701" i="10"/>
  <c r="T701" i="10"/>
  <c r="Y687" i="10"/>
  <c r="J687" i="10"/>
  <c r="O687" i="10"/>
  <c r="T687" i="10"/>
  <c r="AD687" i="10"/>
  <c r="AE691" i="10"/>
  <c r="P691" i="10"/>
  <c r="U691" i="10"/>
  <c r="Z691" i="10"/>
  <c r="K691" i="10"/>
  <c r="M701" i="10"/>
  <c r="W701" i="10"/>
  <c r="AB701" i="10"/>
  <c r="H701" i="10"/>
  <c r="R701" i="10"/>
  <c r="W683" i="10"/>
  <c r="M683" i="10"/>
  <c r="R683" i="10"/>
  <c r="H683" i="10"/>
  <c r="AB683" i="10"/>
  <c r="AB697" i="10"/>
  <c r="H697" i="10"/>
  <c r="R697" i="10"/>
  <c r="M697" i="10"/>
  <c r="W697" i="10"/>
  <c r="H689" i="10"/>
  <c r="AB689" i="10"/>
  <c r="W689" i="10"/>
  <c r="M689" i="10"/>
  <c r="R689" i="10"/>
  <c r="K695" i="10"/>
  <c r="P695" i="10"/>
  <c r="AE695" i="10"/>
  <c r="Z695" i="10"/>
  <c r="U695" i="10"/>
  <c r="Z684" i="10"/>
  <c r="K684" i="10"/>
  <c r="U684" i="10"/>
  <c r="P684" i="10"/>
  <c r="AE684" i="10"/>
  <c r="J691" i="10"/>
  <c r="T691" i="10"/>
  <c r="Y691" i="10"/>
  <c r="O691" i="10"/>
  <c r="AD691" i="10"/>
  <c r="AB696" i="10" l="1"/>
  <c r="R696" i="10"/>
  <c r="H696" i="10"/>
  <c r="W696" i="10"/>
  <c r="M696" i="10"/>
  <c r="AE706" i="10"/>
  <c r="P706" i="10"/>
  <c r="K706" i="10"/>
  <c r="U706" i="10"/>
  <c r="Z706" i="10"/>
  <c r="Y702" i="10"/>
  <c r="AD702" i="10"/>
  <c r="O702" i="10"/>
  <c r="T702" i="10"/>
  <c r="J702" i="10"/>
  <c r="AC742" i="10"/>
  <c r="S742" i="10"/>
  <c r="N742" i="10"/>
  <c r="I742" i="10"/>
  <c r="X742" i="10"/>
  <c r="G750" i="10"/>
  <c r="L750" i="10"/>
  <c r="Q750" i="10"/>
  <c r="V750" i="10"/>
  <c r="AA750" i="10"/>
  <c r="U702" i="10"/>
  <c r="Z702" i="10"/>
  <c r="AE702" i="10"/>
  <c r="P702" i="10"/>
  <c r="K702" i="10"/>
  <c r="AA754" i="10"/>
  <c r="L754" i="10"/>
  <c r="V754" i="10"/>
  <c r="G754" i="10"/>
  <c r="Q754" i="10"/>
  <c r="W700" i="10"/>
  <c r="H700" i="10"/>
  <c r="M700" i="10"/>
  <c r="R700" i="10"/>
  <c r="AB700" i="10"/>
  <c r="T746" i="10"/>
  <c r="AD746" i="10"/>
  <c r="Y746" i="10"/>
  <c r="O746" i="10"/>
  <c r="J746" i="10"/>
  <c r="U699" i="10"/>
  <c r="Z699" i="10"/>
  <c r="K699" i="10"/>
  <c r="AE699" i="10"/>
  <c r="P699" i="10"/>
  <c r="I754" i="10"/>
  <c r="AC754" i="10"/>
  <c r="X754" i="10"/>
  <c r="N754" i="10"/>
  <c r="S754" i="10"/>
  <c r="Y754" i="10"/>
  <c r="T754" i="10"/>
  <c r="AD754" i="10"/>
  <c r="O754" i="10"/>
  <c r="J754" i="10"/>
  <c r="J742" i="10"/>
  <c r="O742" i="10"/>
  <c r="Y742" i="10"/>
  <c r="AD742" i="10"/>
  <c r="T742" i="10"/>
  <c r="AD696" i="10"/>
  <c r="Y696" i="10"/>
  <c r="O696" i="10"/>
  <c r="T696" i="10"/>
  <c r="J696" i="10"/>
  <c r="Y750" i="10"/>
  <c r="J750" i="10"/>
  <c r="AD750" i="10"/>
  <c r="T750" i="10"/>
  <c r="O750" i="10"/>
  <c r="K696" i="10"/>
  <c r="AE696" i="10"/>
  <c r="P696" i="10"/>
  <c r="U696" i="10"/>
  <c r="Z696" i="10"/>
  <c r="Y706" i="10"/>
  <c r="J706" i="10"/>
  <c r="O706" i="10"/>
  <c r="AD706" i="10"/>
  <c r="T706" i="10"/>
  <c r="AD699" i="10"/>
  <c r="Y699" i="10"/>
  <c r="O699" i="10"/>
  <c r="T699" i="10"/>
  <c r="J699" i="10"/>
  <c r="AB707" i="10"/>
  <c r="R707" i="10"/>
  <c r="H707" i="10"/>
  <c r="M707" i="10"/>
  <c r="W707" i="10"/>
  <c r="T698" i="10"/>
  <c r="O698" i="10"/>
  <c r="Y698" i="10"/>
  <c r="J698" i="10"/>
  <c r="AD698" i="10"/>
  <c r="J707" i="10"/>
  <c r="O707" i="10"/>
  <c r="Y707" i="10"/>
  <c r="AD707" i="10"/>
  <c r="T707" i="10"/>
  <c r="N746" i="10"/>
  <c r="S746" i="10"/>
  <c r="X746" i="10"/>
  <c r="AC746" i="10"/>
  <c r="I746" i="10"/>
  <c r="AD704" i="10"/>
  <c r="Y704" i="10"/>
  <c r="O704" i="10"/>
  <c r="T704" i="10"/>
  <c r="J704" i="10"/>
  <c r="Z707" i="10"/>
  <c r="K707" i="10"/>
  <c r="AE707" i="10"/>
  <c r="U707" i="10"/>
  <c r="P707" i="10"/>
  <c r="K710" i="10"/>
  <c r="U710" i="10"/>
  <c r="Z710" i="10"/>
  <c r="P710" i="10"/>
  <c r="AE710" i="10"/>
  <c r="V746" i="10"/>
  <c r="L746" i="10"/>
  <c r="G746" i="10"/>
  <c r="Q746" i="10"/>
  <c r="AA746" i="10"/>
  <c r="H699" i="10"/>
  <c r="R699" i="10"/>
  <c r="M699" i="10"/>
  <c r="AB699" i="10"/>
  <c r="W699" i="10"/>
  <c r="AE704" i="10"/>
  <c r="P704" i="10"/>
  <c r="U704" i="10"/>
  <c r="Z704" i="10"/>
  <c r="K704" i="10"/>
  <c r="AE698" i="10"/>
  <c r="P698" i="10"/>
  <c r="U698" i="10"/>
  <c r="Z698" i="10"/>
  <c r="K698" i="10"/>
  <c r="AA742" i="10"/>
  <c r="V742" i="10"/>
  <c r="G742" i="10"/>
  <c r="L742" i="10"/>
  <c r="Q742" i="10"/>
  <c r="H710" i="10"/>
  <c r="R710" i="10"/>
  <c r="W710" i="10"/>
  <c r="M710" i="10"/>
  <c r="AB710" i="10"/>
  <c r="AB706" i="10"/>
  <c r="W706" i="10"/>
  <c r="M706" i="10"/>
  <c r="H706" i="10"/>
  <c r="R706" i="10"/>
  <c r="M702" i="10"/>
  <c r="H702" i="10"/>
  <c r="W702" i="10"/>
  <c r="R702" i="10"/>
  <c r="AB702" i="10"/>
  <c r="Z700" i="10"/>
  <c r="U700" i="10"/>
  <c r="P700" i="10"/>
  <c r="AE700" i="10"/>
  <c r="K700" i="10"/>
  <c r="J710" i="10"/>
  <c r="T710" i="10"/>
  <c r="Y710" i="10"/>
  <c r="O710" i="10"/>
  <c r="AD710" i="10"/>
  <c r="S750" i="10"/>
  <c r="X750" i="10"/>
  <c r="AC750" i="10"/>
  <c r="N750" i="10"/>
  <c r="I750" i="10"/>
  <c r="T700" i="10"/>
  <c r="J700" i="10"/>
  <c r="O700" i="10"/>
  <c r="Y700" i="10"/>
  <c r="AD700" i="10"/>
  <c r="R698" i="10"/>
  <c r="W698" i="10"/>
  <c r="AB698" i="10"/>
  <c r="H698" i="10"/>
  <c r="M698" i="10"/>
  <c r="Z746" i="10"/>
  <c r="P746" i="10"/>
  <c r="K746" i="10"/>
  <c r="U746" i="10"/>
  <c r="AE746" i="10"/>
  <c r="U750" i="10"/>
  <c r="K750" i="10"/>
  <c r="AE750" i="10"/>
  <c r="P750" i="10"/>
  <c r="Z750" i="10"/>
  <c r="M704" i="10"/>
  <c r="H704" i="10"/>
  <c r="AB704" i="10"/>
  <c r="R704" i="10"/>
  <c r="W704" i="10"/>
  <c r="K754" i="10"/>
  <c r="Z754" i="10"/>
  <c r="P754" i="10"/>
  <c r="AE754" i="10"/>
  <c r="U754" i="10"/>
  <c r="Z742" i="10"/>
  <c r="P742" i="10"/>
  <c r="U742" i="10"/>
  <c r="K742" i="10"/>
  <c r="AE742" i="10"/>
  <c r="V765" i="10" l="1"/>
  <c r="G765" i="10"/>
  <c r="L765" i="10"/>
  <c r="Q765" i="10"/>
  <c r="AA765" i="10"/>
  <c r="AE744" i="10"/>
  <c r="Z744" i="10"/>
  <c r="K744" i="10"/>
  <c r="P744" i="10"/>
  <c r="U744" i="10"/>
  <c r="AD751" i="10"/>
  <c r="O751" i="10"/>
  <c r="T751" i="10"/>
  <c r="Y751" i="10"/>
  <c r="J751" i="10"/>
  <c r="U749" i="10"/>
  <c r="AE749" i="10"/>
  <c r="P749" i="10"/>
  <c r="Z749" i="10"/>
  <c r="K749" i="10"/>
  <c r="O744" i="10"/>
  <c r="AD744" i="10"/>
  <c r="T744" i="10"/>
  <c r="Y744" i="10"/>
  <c r="J744" i="10"/>
  <c r="AC743" i="10"/>
  <c r="N743" i="10"/>
  <c r="X743" i="10"/>
  <c r="S743" i="10"/>
  <c r="I743" i="10"/>
  <c r="S749" i="10"/>
  <c r="X749" i="10"/>
  <c r="AC749" i="10"/>
  <c r="N749" i="10"/>
  <c r="I749" i="10"/>
  <c r="AD761" i="10"/>
  <c r="T761" i="10"/>
  <c r="O761" i="10"/>
  <c r="J761" i="10"/>
  <c r="Y761" i="10"/>
  <c r="AE747" i="10"/>
  <c r="Z747" i="10"/>
  <c r="K747" i="10"/>
  <c r="P747" i="10"/>
  <c r="U747" i="10"/>
  <c r="Q741" i="10"/>
  <c r="L741" i="10"/>
  <c r="AA741" i="10"/>
  <c r="V741" i="10"/>
  <c r="G741" i="10"/>
  <c r="I757" i="10"/>
  <c r="N757" i="10"/>
  <c r="S757" i="10"/>
  <c r="X757" i="10"/>
  <c r="AC757" i="10"/>
  <c r="Z745" i="10"/>
  <c r="P745" i="10"/>
  <c r="AE745" i="10"/>
  <c r="U745" i="10"/>
  <c r="K745" i="10"/>
  <c r="J747" i="10"/>
  <c r="O747" i="10"/>
  <c r="Y747" i="10"/>
  <c r="T747" i="10"/>
  <c r="AD747" i="10"/>
  <c r="X745" i="10"/>
  <c r="S745" i="10"/>
  <c r="AC745" i="10"/>
  <c r="N745" i="10"/>
  <c r="I745" i="10"/>
  <c r="AA745" i="10"/>
  <c r="L745" i="10"/>
  <c r="G745" i="10"/>
  <c r="V745" i="10"/>
  <c r="Q745" i="10"/>
  <c r="AA749" i="10"/>
  <c r="L749" i="10"/>
  <c r="V749" i="10"/>
  <c r="G749" i="10"/>
  <c r="Q749" i="10"/>
  <c r="X761" i="10"/>
  <c r="S761" i="10"/>
  <c r="I761" i="10"/>
  <c r="AC761" i="10"/>
  <c r="N761" i="10"/>
  <c r="I747" i="10"/>
  <c r="S747" i="10"/>
  <c r="AC747" i="10"/>
  <c r="N747" i="10"/>
  <c r="X747" i="10"/>
  <c r="K741" i="10"/>
  <c r="Z741" i="10"/>
  <c r="U741" i="10"/>
  <c r="AE741" i="10"/>
  <c r="P741" i="10"/>
  <c r="AA757" i="10"/>
  <c r="V757" i="10"/>
  <c r="Q757" i="10"/>
  <c r="G757" i="10"/>
  <c r="L757" i="10"/>
  <c r="K743" i="10"/>
  <c r="AE743" i="10"/>
  <c r="U743" i="10"/>
  <c r="Z743" i="10"/>
  <c r="P743" i="10"/>
  <c r="AE765" i="10"/>
  <c r="U765" i="10"/>
  <c r="Z765" i="10"/>
  <c r="P765" i="10"/>
  <c r="K765" i="10"/>
  <c r="AC741" i="10"/>
  <c r="S741" i="10"/>
  <c r="N741" i="10"/>
  <c r="I741" i="10"/>
  <c r="X741" i="10"/>
  <c r="K751" i="10"/>
  <c r="P751" i="10"/>
  <c r="Z751" i="10"/>
  <c r="AE751" i="10"/>
  <c r="U751" i="10"/>
  <c r="O749" i="10"/>
  <c r="J749" i="10"/>
  <c r="Y749" i="10"/>
  <c r="AD749" i="10"/>
  <c r="T749" i="10"/>
  <c r="U761" i="10"/>
  <c r="Z761" i="10"/>
  <c r="K761" i="10"/>
  <c r="AE761" i="10"/>
  <c r="P761" i="10"/>
  <c r="AD741" i="10"/>
  <c r="Y741" i="10"/>
  <c r="O741" i="10"/>
  <c r="J741" i="10"/>
  <c r="T741" i="10"/>
  <c r="Y757" i="10"/>
  <c r="J757" i="10"/>
  <c r="T757" i="10"/>
  <c r="O757" i="10"/>
  <c r="AD757" i="10"/>
  <c r="Z752" i="10"/>
  <c r="U752" i="10"/>
  <c r="P752" i="10"/>
  <c r="K752" i="10"/>
  <c r="AE752" i="10"/>
  <c r="Z757" i="10"/>
  <c r="AE757" i="10"/>
  <c r="K757" i="10"/>
  <c r="U757" i="10"/>
  <c r="P757" i="10"/>
  <c r="O769" i="10"/>
  <c r="T769" i="10"/>
  <c r="Y769" i="10"/>
  <c r="J769" i="10"/>
  <c r="AD769" i="10"/>
  <c r="J765" i="10"/>
  <c r="O765" i="10"/>
  <c r="Y765" i="10"/>
  <c r="T765" i="10"/>
  <c r="AD765" i="10"/>
  <c r="T752" i="10"/>
  <c r="O752" i="10"/>
  <c r="J752" i="10"/>
  <c r="AD752" i="10"/>
  <c r="Y752" i="10"/>
  <c r="N744" i="10"/>
  <c r="I744" i="10"/>
  <c r="AC744" i="10"/>
  <c r="S744" i="10"/>
  <c r="X744" i="10"/>
  <c r="L755" i="10"/>
  <c r="Q755" i="10"/>
  <c r="G755" i="10"/>
  <c r="AA755" i="10"/>
  <c r="V755" i="10"/>
  <c r="X751" i="10"/>
  <c r="N751" i="10"/>
  <c r="AC751" i="10"/>
  <c r="S751" i="10"/>
  <c r="I751" i="10"/>
  <c r="L743" i="10"/>
  <c r="AA743" i="10"/>
  <c r="V743" i="10"/>
  <c r="G743" i="10"/>
  <c r="Q743" i="10"/>
  <c r="AD745" i="10"/>
  <c r="O745" i="10"/>
  <c r="Y745" i="10"/>
  <c r="T745" i="10"/>
  <c r="J745" i="10"/>
  <c r="X769" i="10"/>
  <c r="I769" i="10"/>
  <c r="N769" i="10"/>
  <c r="AC769" i="10"/>
  <c r="S769" i="10"/>
  <c r="X752" i="10"/>
  <c r="I752" i="10"/>
  <c r="AC752" i="10"/>
  <c r="N752" i="10"/>
  <c r="S752" i="10"/>
  <c r="I755" i="10"/>
  <c r="X755" i="10"/>
  <c r="S755" i="10"/>
  <c r="AC755" i="10"/>
  <c r="N755" i="10"/>
  <c r="O743" i="10"/>
  <c r="AD743" i="10"/>
  <c r="T743" i="10"/>
  <c r="Y743" i="10"/>
  <c r="J743" i="10"/>
  <c r="G747" i="10"/>
  <c r="L747" i="10"/>
  <c r="V747" i="10"/>
  <c r="Q747" i="10"/>
  <c r="AA747" i="10"/>
  <c r="Z769" i="10"/>
  <c r="P769" i="10"/>
  <c r="K769" i="10"/>
  <c r="AE769" i="10"/>
  <c r="U769" i="10"/>
  <c r="I765" i="10"/>
  <c r="S765" i="10"/>
  <c r="AC765" i="10"/>
  <c r="X765" i="10"/>
  <c r="N765" i="10"/>
  <c r="G752" i="10"/>
  <c r="V752" i="10"/>
  <c r="Q752" i="10"/>
  <c r="L752" i="10"/>
  <c r="AA752" i="10"/>
  <c r="AA744" i="10"/>
  <c r="L744" i="10"/>
  <c r="Q744" i="10"/>
  <c r="V744" i="10"/>
  <c r="G744" i="10"/>
  <c r="Y755" i="10"/>
  <c r="AD755" i="10"/>
  <c r="J755" i="10"/>
  <c r="T755" i="10"/>
  <c r="O755" i="10"/>
  <c r="G751" i="10"/>
  <c r="AA751" i="10"/>
  <c r="V751" i="10"/>
  <c r="L751" i="10"/>
  <c r="Q751" i="10"/>
  <c r="L769" i="10"/>
  <c r="V769" i="10"/>
  <c r="Q769" i="10"/>
  <c r="G769" i="10"/>
  <c r="AA769" i="10"/>
  <c r="Q761" i="10"/>
  <c r="L761" i="10"/>
  <c r="AA761" i="10"/>
  <c r="V761" i="10"/>
  <c r="G761" i="10"/>
  <c r="U755" i="10"/>
  <c r="Z755" i="10"/>
  <c r="AE755" i="10"/>
  <c r="P755" i="10"/>
  <c r="K755" i="10"/>
  <c r="O780" i="10" l="1"/>
  <c r="J780" i="10"/>
  <c r="Y780" i="10"/>
  <c r="T780" i="10"/>
  <c r="AD780" i="10"/>
  <c r="AA770" i="10"/>
  <c r="G770" i="10"/>
  <c r="L770" i="10"/>
  <c r="Q770" i="10"/>
  <c r="V770" i="10"/>
  <c r="U760" i="10"/>
  <c r="AE760" i="10"/>
  <c r="P760" i="10"/>
  <c r="K760" i="10"/>
  <c r="Z760" i="10"/>
  <c r="U759" i="10"/>
  <c r="K759" i="10"/>
  <c r="P759" i="10"/>
  <c r="AE759" i="10"/>
  <c r="Z759" i="10"/>
  <c r="P758" i="10"/>
  <c r="AE758" i="10"/>
  <c r="U758" i="10"/>
  <c r="Z758" i="10"/>
  <c r="K758" i="10"/>
  <c r="AD772" i="10"/>
  <c r="T772" i="10"/>
  <c r="Y772" i="10"/>
  <c r="O772" i="10"/>
  <c r="J772" i="10"/>
  <c r="AA759" i="10"/>
  <c r="L759" i="10"/>
  <c r="G759" i="10"/>
  <c r="V759" i="10"/>
  <c r="Q759" i="10"/>
  <c r="I767" i="10"/>
  <c r="S767" i="10"/>
  <c r="N767" i="10"/>
  <c r="AC767" i="10"/>
  <c r="X767" i="10"/>
  <c r="W780" i="10"/>
  <c r="M780" i="10"/>
  <c r="H780" i="10"/>
  <c r="AB780" i="10"/>
  <c r="R780" i="10"/>
  <c r="U784" i="10"/>
  <c r="K784" i="10"/>
  <c r="AE784" i="10"/>
  <c r="Z784" i="10"/>
  <c r="P784" i="10"/>
  <c r="N756" i="10"/>
  <c r="X756" i="10"/>
  <c r="S756" i="10"/>
  <c r="AC756" i="10"/>
  <c r="I756" i="10"/>
  <c r="P766" i="10"/>
  <c r="K766" i="10"/>
  <c r="U766" i="10"/>
  <c r="Z766" i="10"/>
  <c r="AE766" i="10"/>
  <c r="X759" i="10"/>
  <c r="I759" i="10"/>
  <c r="S759" i="10"/>
  <c r="N759" i="10"/>
  <c r="AC759" i="10"/>
  <c r="O767" i="10"/>
  <c r="Y767" i="10"/>
  <c r="J767" i="10"/>
  <c r="T767" i="10"/>
  <c r="AD767" i="10"/>
  <c r="W772" i="10"/>
  <c r="H772" i="10"/>
  <c r="R772" i="10"/>
  <c r="AB772" i="10"/>
  <c r="M772" i="10"/>
  <c r="AE767" i="10"/>
  <c r="P767" i="10"/>
  <c r="U767" i="10"/>
  <c r="Z767" i="10"/>
  <c r="K767" i="10"/>
  <c r="X770" i="10"/>
  <c r="I770" i="10"/>
  <c r="AC770" i="10"/>
  <c r="N770" i="10"/>
  <c r="S770" i="10"/>
  <c r="V760" i="10"/>
  <c r="Q760" i="10"/>
  <c r="L760" i="10"/>
  <c r="G760" i="10"/>
  <c r="AA760" i="10"/>
  <c r="P780" i="10"/>
  <c r="K780" i="10"/>
  <c r="U780" i="10"/>
  <c r="AE780" i="10"/>
  <c r="Z780" i="10"/>
  <c r="W784" i="10"/>
  <c r="AB784" i="10"/>
  <c r="H784" i="10"/>
  <c r="R784" i="10"/>
  <c r="M784" i="10"/>
  <c r="T756" i="10"/>
  <c r="AD756" i="10"/>
  <c r="O756" i="10"/>
  <c r="Y756" i="10"/>
  <c r="J756" i="10"/>
  <c r="I766" i="10"/>
  <c r="AC766" i="10"/>
  <c r="X766" i="10"/>
  <c r="S766" i="10"/>
  <c r="N766" i="10"/>
  <c r="AD759" i="10"/>
  <c r="O759" i="10"/>
  <c r="Y759" i="10"/>
  <c r="T759" i="10"/>
  <c r="J759" i="10"/>
  <c r="G767" i="10"/>
  <c r="AA767" i="10"/>
  <c r="L767" i="10"/>
  <c r="Q767" i="10"/>
  <c r="V767" i="10"/>
  <c r="AC758" i="10"/>
  <c r="I758" i="10"/>
  <c r="X758" i="10"/>
  <c r="N758" i="10"/>
  <c r="S758" i="10"/>
  <c r="U756" i="10"/>
  <c r="Z756" i="10"/>
  <c r="P756" i="10"/>
  <c r="K756" i="10"/>
  <c r="AE756" i="10"/>
  <c r="J766" i="10"/>
  <c r="Y766" i="10"/>
  <c r="O766" i="10"/>
  <c r="AD766" i="10"/>
  <c r="T766" i="10"/>
  <c r="X762" i="10"/>
  <c r="N762" i="10"/>
  <c r="I762" i="10"/>
  <c r="S762" i="10"/>
  <c r="AC762" i="10"/>
  <c r="P764" i="10"/>
  <c r="AE764" i="10"/>
  <c r="U764" i="10"/>
  <c r="Z764" i="10"/>
  <c r="K764" i="10"/>
  <c r="Y776" i="10"/>
  <c r="O776" i="10"/>
  <c r="J776" i="10"/>
  <c r="T776" i="10"/>
  <c r="AD776" i="10"/>
  <c r="AD762" i="10"/>
  <c r="O762" i="10"/>
  <c r="T762" i="10"/>
  <c r="Y762" i="10"/>
  <c r="J762" i="10"/>
  <c r="L764" i="10"/>
  <c r="G764" i="10"/>
  <c r="V764" i="10"/>
  <c r="Q764" i="10"/>
  <c r="AA764" i="10"/>
  <c r="Q758" i="10"/>
  <c r="L758" i="10"/>
  <c r="G758" i="10"/>
  <c r="AA758" i="10"/>
  <c r="V758" i="10"/>
  <c r="U770" i="10"/>
  <c r="AE770" i="10"/>
  <c r="P770" i="10"/>
  <c r="K770" i="10"/>
  <c r="Z770" i="10"/>
  <c r="X760" i="10"/>
  <c r="AC760" i="10"/>
  <c r="S760" i="10"/>
  <c r="N760" i="10"/>
  <c r="I760" i="10"/>
  <c r="Z776" i="10"/>
  <c r="K776" i="10"/>
  <c r="P776" i="10"/>
  <c r="U776" i="10"/>
  <c r="AE776" i="10"/>
  <c r="G762" i="10"/>
  <c r="Q762" i="10"/>
  <c r="V762" i="10"/>
  <c r="AA762" i="10"/>
  <c r="L762" i="10"/>
  <c r="I764" i="10"/>
  <c r="N764" i="10"/>
  <c r="S764" i="10"/>
  <c r="X764" i="10"/>
  <c r="AC764" i="10"/>
  <c r="W776" i="10"/>
  <c r="R776" i="10"/>
  <c r="AB776" i="10"/>
  <c r="M776" i="10"/>
  <c r="H776" i="10"/>
  <c r="Y784" i="10"/>
  <c r="O784" i="10"/>
  <c r="J784" i="10"/>
  <c r="T784" i="10"/>
  <c r="AD784" i="10"/>
  <c r="G756" i="10"/>
  <c r="AA756" i="10"/>
  <c r="Q756" i="10"/>
  <c r="L756" i="10"/>
  <c r="V756" i="10"/>
  <c r="G766" i="10"/>
  <c r="Q766" i="10"/>
  <c r="V766" i="10"/>
  <c r="L766" i="10"/>
  <c r="AA766" i="10"/>
  <c r="Y758" i="10"/>
  <c r="O758" i="10"/>
  <c r="J758" i="10"/>
  <c r="AD758" i="10"/>
  <c r="T758" i="10"/>
  <c r="T770" i="10"/>
  <c r="AD770" i="10"/>
  <c r="Y770" i="10"/>
  <c r="J770" i="10"/>
  <c r="O770" i="10"/>
  <c r="J760" i="10"/>
  <c r="Y760" i="10"/>
  <c r="AD760" i="10"/>
  <c r="O760" i="10"/>
  <c r="T760" i="10"/>
  <c r="AE772" i="10"/>
  <c r="P772" i="10"/>
  <c r="U772" i="10"/>
  <c r="K772" i="10"/>
  <c r="Z772" i="10"/>
  <c r="P762" i="10"/>
  <c r="K762" i="10"/>
  <c r="U762" i="10"/>
  <c r="Z762" i="10"/>
  <c r="AE762" i="10"/>
  <c r="T764" i="10"/>
  <c r="J764" i="10"/>
  <c r="O764" i="10"/>
  <c r="Y764" i="10"/>
  <c r="AD764" i="10"/>
  <c r="J782" i="10" l="1"/>
  <c r="Y782" i="10"/>
  <c r="O782" i="10"/>
  <c r="AD782" i="10"/>
  <c r="T782" i="10"/>
  <c r="X794" i="10"/>
  <c r="S794" i="10"/>
  <c r="AC794" i="10"/>
  <c r="N794" i="10"/>
  <c r="I794" i="10"/>
  <c r="R774" i="10"/>
  <c r="W774" i="10"/>
  <c r="H774" i="10"/>
  <c r="AB774" i="10"/>
  <c r="M774" i="10"/>
  <c r="AB795" i="10"/>
  <c r="M795" i="10"/>
  <c r="W795" i="10"/>
  <c r="H795" i="10"/>
  <c r="R795" i="10"/>
  <c r="AE799" i="10"/>
  <c r="U799" i="10"/>
  <c r="P799" i="10"/>
  <c r="K799" i="10"/>
  <c r="Z799" i="10"/>
  <c r="AD775" i="10"/>
  <c r="O775" i="10"/>
  <c r="T775" i="10"/>
  <c r="J775" i="10"/>
  <c r="Y775" i="10"/>
  <c r="R785" i="10"/>
  <c r="M785" i="10"/>
  <c r="W785" i="10"/>
  <c r="H785" i="10"/>
  <c r="AB785" i="10"/>
  <c r="S799" i="10"/>
  <c r="I799" i="10"/>
  <c r="AC799" i="10"/>
  <c r="N799" i="10"/>
  <c r="X799" i="10"/>
  <c r="U779" i="10"/>
  <c r="K779" i="10"/>
  <c r="P779" i="10"/>
  <c r="AE779" i="10"/>
  <c r="Z779" i="10"/>
  <c r="AD795" i="10"/>
  <c r="T795" i="10"/>
  <c r="O795" i="10"/>
  <c r="J795" i="10"/>
  <c r="Y795" i="10"/>
  <c r="Z777" i="10"/>
  <c r="P777" i="10"/>
  <c r="K777" i="10"/>
  <c r="U777" i="10"/>
  <c r="AE777" i="10"/>
  <c r="J781" i="10"/>
  <c r="O781" i="10"/>
  <c r="AD781" i="10"/>
  <c r="Y781" i="10"/>
  <c r="T781" i="10"/>
  <c r="S796" i="10"/>
  <c r="AC796" i="10"/>
  <c r="N796" i="10"/>
  <c r="I796" i="10"/>
  <c r="X796" i="10"/>
  <c r="T785" i="10"/>
  <c r="J785" i="10"/>
  <c r="O785" i="10"/>
  <c r="AD785" i="10"/>
  <c r="Y785" i="10"/>
  <c r="P795" i="10"/>
  <c r="U795" i="10"/>
  <c r="Z795" i="10"/>
  <c r="K795" i="10"/>
  <c r="AE795" i="10"/>
  <c r="I792" i="10"/>
  <c r="AC792" i="10"/>
  <c r="S792" i="10"/>
  <c r="N792" i="10"/>
  <c r="X792" i="10"/>
  <c r="S789" i="10"/>
  <c r="AC789" i="10"/>
  <c r="X789" i="10"/>
  <c r="I789" i="10"/>
  <c r="N789" i="10"/>
  <c r="H777" i="10"/>
  <c r="AB777" i="10"/>
  <c r="W777" i="10"/>
  <c r="M777" i="10"/>
  <c r="R777" i="10"/>
  <c r="AE785" i="10"/>
  <c r="P785" i="10"/>
  <c r="U785" i="10"/>
  <c r="Z785" i="10"/>
  <c r="K785" i="10"/>
  <c r="I800" i="10"/>
  <c r="AC800" i="10"/>
  <c r="N800" i="10"/>
  <c r="X800" i="10"/>
  <c r="S800" i="10"/>
  <c r="AB775" i="10"/>
  <c r="W775" i="10"/>
  <c r="H775" i="10"/>
  <c r="R775" i="10"/>
  <c r="M775" i="10"/>
  <c r="P782" i="10"/>
  <c r="U782" i="10"/>
  <c r="AE782" i="10"/>
  <c r="Z782" i="10"/>
  <c r="K782" i="10"/>
  <c r="Z791" i="10"/>
  <c r="U791" i="10"/>
  <c r="AE791" i="10"/>
  <c r="K791" i="10"/>
  <c r="P791" i="10"/>
  <c r="K787" i="10"/>
  <c r="AE787" i="10"/>
  <c r="U787" i="10"/>
  <c r="Z787" i="10"/>
  <c r="P787" i="10"/>
  <c r="AD779" i="10"/>
  <c r="J779" i="10"/>
  <c r="O779" i="10"/>
  <c r="T779" i="10"/>
  <c r="Y779" i="10"/>
  <c r="S795" i="10"/>
  <c r="N795" i="10"/>
  <c r="I795" i="10"/>
  <c r="AC795" i="10"/>
  <c r="X795" i="10"/>
  <c r="H773" i="10"/>
  <c r="W773" i="10"/>
  <c r="R773" i="10"/>
  <c r="M773" i="10"/>
  <c r="AB773" i="10"/>
  <c r="I786" i="10"/>
  <c r="X786" i="10"/>
  <c r="AC786" i="10"/>
  <c r="N786" i="10"/>
  <c r="S786" i="10"/>
  <c r="R781" i="10"/>
  <c r="H781" i="10"/>
  <c r="AB781" i="10"/>
  <c r="W781" i="10"/>
  <c r="M781" i="10"/>
  <c r="Y787" i="10"/>
  <c r="J787" i="10"/>
  <c r="O787" i="10"/>
  <c r="AD787" i="10"/>
  <c r="T787" i="10"/>
  <c r="I791" i="10"/>
  <c r="X791" i="10"/>
  <c r="AC791" i="10"/>
  <c r="N791" i="10"/>
  <c r="S791" i="10"/>
  <c r="J771" i="10"/>
  <c r="T771" i="10"/>
  <c r="O771" i="10"/>
  <c r="AD771" i="10"/>
  <c r="Y771" i="10"/>
  <c r="AE773" i="10"/>
  <c r="U773" i="10"/>
  <c r="P773" i="10"/>
  <c r="Z773" i="10"/>
  <c r="K773" i="10"/>
  <c r="J791" i="10"/>
  <c r="AD791" i="10"/>
  <c r="T791" i="10"/>
  <c r="Y791" i="10"/>
  <c r="O791" i="10"/>
  <c r="R787" i="10"/>
  <c r="AB787" i="10"/>
  <c r="M787" i="10"/>
  <c r="H787" i="10"/>
  <c r="W787" i="10"/>
  <c r="AC788" i="10"/>
  <c r="N788" i="10"/>
  <c r="S788" i="10"/>
  <c r="I788" i="10"/>
  <c r="X788" i="10"/>
  <c r="P781" i="10"/>
  <c r="K781" i="10"/>
  <c r="Z781" i="10"/>
  <c r="AE781" i="10"/>
  <c r="U781" i="10"/>
  <c r="AE775" i="10"/>
  <c r="P775" i="10"/>
  <c r="Z775" i="10"/>
  <c r="U775" i="10"/>
  <c r="K775" i="10"/>
  <c r="M799" i="10"/>
  <c r="H799" i="10"/>
  <c r="R799" i="10"/>
  <c r="AB799" i="10"/>
  <c r="W799" i="10"/>
  <c r="AD777" i="10"/>
  <c r="Y777" i="10"/>
  <c r="O777" i="10"/>
  <c r="T777" i="10"/>
  <c r="J777" i="10"/>
  <c r="J774" i="10"/>
  <c r="Y774" i="10"/>
  <c r="O774" i="10"/>
  <c r="AD774" i="10"/>
  <c r="T774" i="10"/>
  <c r="AB791" i="10"/>
  <c r="M791" i="10"/>
  <c r="H791" i="10"/>
  <c r="R791" i="10"/>
  <c r="W791" i="10"/>
  <c r="X790" i="10"/>
  <c r="I790" i="10"/>
  <c r="AC790" i="10"/>
  <c r="N790" i="10"/>
  <c r="S790" i="10"/>
  <c r="J799" i="10"/>
  <c r="O799" i="10"/>
  <c r="T799" i="10"/>
  <c r="AD799" i="10"/>
  <c r="Y799" i="10"/>
  <c r="N797" i="10"/>
  <c r="AC797" i="10"/>
  <c r="X797" i="10"/>
  <c r="I797" i="10"/>
  <c r="S797" i="10"/>
  <c r="R771" i="10"/>
  <c r="W771" i="10"/>
  <c r="M771" i="10"/>
  <c r="H771" i="10"/>
  <c r="AB771" i="10"/>
  <c r="T773" i="10"/>
  <c r="O773" i="10"/>
  <c r="J773" i="10"/>
  <c r="AD773" i="10"/>
  <c r="Y773" i="10"/>
  <c r="R779" i="10"/>
  <c r="H779" i="10"/>
  <c r="W779" i="10"/>
  <c r="M779" i="10"/>
  <c r="AB779" i="10"/>
  <c r="P774" i="10"/>
  <c r="K774" i="10"/>
  <c r="AE774" i="10"/>
  <c r="Z774" i="10"/>
  <c r="U774" i="10"/>
  <c r="W782" i="10"/>
  <c r="AB782" i="10"/>
  <c r="R782" i="10"/>
  <c r="H782" i="10"/>
  <c r="M782" i="10"/>
  <c r="AE771" i="10"/>
  <c r="U771" i="10"/>
  <c r="K771" i="10"/>
  <c r="Z771" i="10"/>
  <c r="P771" i="10"/>
  <c r="AC787" i="10"/>
  <c r="S787" i="10"/>
  <c r="I787" i="10"/>
  <c r="N787" i="10"/>
  <c r="X787" i="10"/>
  <c r="K786" i="10" l="1"/>
  <c r="P786" i="10"/>
  <c r="U786" i="10"/>
  <c r="AE786" i="10"/>
  <c r="Z786" i="10"/>
  <c r="J788" i="10"/>
  <c r="T788" i="10"/>
  <c r="Y788" i="10"/>
  <c r="AD788" i="10"/>
  <c r="O788" i="10"/>
  <c r="J796" i="10"/>
  <c r="Y796" i="10"/>
  <c r="T796" i="10"/>
  <c r="O796" i="10"/>
  <c r="AD796" i="10"/>
  <c r="J792" i="10"/>
  <c r="T792" i="10"/>
  <c r="Y792" i="10"/>
  <c r="O792" i="10"/>
  <c r="AD792" i="10"/>
  <c r="AB794" i="10"/>
  <c r="M794" i="10"/>
  <c r="R794" i="10"/>
  <c r="H794" i="10"/>
  <c r="W794" i="10"/>
  <c r="G787" i="10"/>
  <c r="AA787" i="10"/>
  <c r="L787" i="10"/>
  <c r="Q787" i="10"/>
  <c r="V787" i="10"/>
  <c r="P797" i="10"/>
  <c r="AE797" i="10"/>
  <c r="Z797" i="10"/>
  <c r="U797" i="10"/>
  <c r="K797" i="10"/>
  <c r="G794" i="10"/>
  <c r="AA794" i="10"/>
  <c r="Q794" i="10"/>
  <c r="L794" i="10"/>
  <c r="V794" i="10"/>
  <c r="W786" i="10"/>
  <c r="M786" i="10"/>
  <c r="H786" i="10"/>
  <c r="R786" i="10"/>
  <c r="AB786" i="10"/>
  <c r="J790" i="10"/>
  <c r="T790" i="10"/>
  <c r="AD790" i="10"/>
  <c r="Y790" i="10"/>
  <c r="O790" i="10"/>
  <c r="P794" i="10"/>
  <c r="U794" i="10"/>
  <c r="Z794" i="10"/>
  <c r="K794" i="10"/>
  <c r="AE794" i="10"/>
  <c r="Q792" i="10"/>
  <c r="G792" i="10"/>
  <c r="AA792" i="10"/>
  <c r="L792" i="10"/>
  <c r="V792" i="10"/>
  <c r="P792" i="10"/>
  <c r="Z792" i="10"/>
  <c r="AE792" i="10"/>
  <c r="U792" i="10"/>
  <c r="K792" i="10"/>
  <c r="L789" i="10"/>
  <c r="V789" i="10"/>
  <c r="AA789" i="10"/>
  <c r="Q789" i="10"/>
  <c r="G789" i="10"/>
  <c r="L788" i="10"/>
  <c r="V788" i="10"/>
  <c r="Q788" i="10"/>
  <c r="G788" i="10"/>
  <c r="AA788" i="10"/>
  <c r="U790" i="10"/>
  <c r="Z790" i="10"/>
  <c r="P790" i="10"/>
  <c r="AE790" i="10"/>
  <c r="K790" i="10"/>
  <c r="AA799" i="10"/>
  <c r="L799" i="10"/>
  <c r="G799" i="10"/>
  <c r="V799" i="10"/>
  <c r="Q799" i="10"/>
  <c r="T789" i="10"/>
  <c r="AD789" i="10"/>
  <c r="Y789" i="10"/>
  <c r="J789" i="10"/>
  <c r="O789" i="10"/>
  <c r="P800" i="10"/>
  <c r="U800" i="10"/>
  <c r="AE800" i="10"/>
  <c r="Z800" i="10"/>
  <c r="K800" i="10"/>
  <c r="L800" i="10"/>
  <c r="V800" i="10"/>
  <c r="AA800" i="10"/>
  <c r="Q800" i="10"/>
  <c r="G800" i="10"/>
  <c r="R789" i="10"/>
  <c r="H789" i="10"/>
  <c r="W789" i="10"/>
  <c r="AB789" i="10"/>
  <c r="M789" i="10"/>
  <c r="H790" i="10"/>
  <c r="AB790" i="10"/>
  <c r="W790" i="10"/>
  <c r="M790" i="10"/>
  <c r="R790" i="10"/>
  <c r="V791" i="10"/>
  <c r="Q791" i="10"/>
  <c r="AA791" i="10"/>
  <c r="L791" i="10"/>
  <c r="G791" i="10"/>
  <c r="Y786" i="10"/>
  <c r="T786" i="10"/>
  <c r="O786" i="10"/>
  <c r="J786" i="10"/>
  <c r="AD786" i="10"/>
  <c r="H800" i="10"/>
  <c r="AB800" i="10"/>
  <c r="W800" i="10"/>
  <c r="M800" i="10"/>
  <c r="R800" i="10"/>
  <c r="AA795" i="10"/>
  <c r="G795" i="10"/>
  <c r="L795" i="10"/>
  <c r="Q795" i="10"/>
  <c r="V795" i="10"/>
  <c r="U788" i="10"/>
  <c r="Z788" i="10"/>
  <c r="P788" i="10"/>
  <c r="AE788" i="10"/>
  <c r="K788" i="10"/>
  <c r="G790" i="10"/>
  <c r="Q790" i="10"/>
  <c r="AA790" i="10"/>
  <c r="L790" i="10"/>
  <c r="V790" i="10"/>
  <c r="P789" i="10"/>
  <c r="AE789" i="10"/>
  <c r="U789" i="10"/>
  <c r="Z789" i="10"/>
  <c r="K789" i="10"/>
  <c r="M788" i="10"/>
  <c r="W788" i="10"/>
  <c r="H788" i="10"/>
  <c r="R788" i="10"/>
  <c r="AB788" i="10"/>
  <c r="M796" i="10"/>
  <c r="AB796" i="10"/>
  <c r="H796" i="10"/>
  <c r="R796" i="10"/>
  <c r="W796" i="10"/>
  <c r="Q786" i="10"/>
  <c r="L786" i="10"/>
  <c r="V786" i="10"/>
  <c r="AA786" i="10"/>
  <c r="G786" i="10"/>
  <c r="O800" i="10"/>
  <c r="AD800" i="10"/>
  <c r="T800" i="10"/>
  <c r="J800" i="10"/>
  <c r="Y800" i="10"/>
  <c r="Q797" i="10"/>
  <c r="G797" i="10"/>
  <c r="L797" i="10"/>
  <c r="V797" i="10"/>
  <c r="AA797" i="10"/>
  <c r="W797" i="10"/>
  <c r="H797" i="10"/>
  <c r="M797" i="10"/>
  <c r="AB797" i="10"/>
  <c r="R797" i="10"/>
  <c r="Y797" i="10"/>
  <c r="AD797" i="10"/>
  <c r="O797" i="10"/>
  <c r="J797" i="10"/>
  <c r="T797" i="10"/>
  <c r="K796" i="10"/>
  <c r="Z796" i="10"/>
  <c r="U796" i="10"/>
  <c r="P796" i="10"/>
  <c r="AE796" i="10"/>
  <c r="R792" i="10"/>
  <c r="H792" i="10"/>
  <c r="AB792" i="10"/>
  <c r="M792" i="10"/>
  <c r="W792" i="10"/>
  <c r="Y794" i="10"/>
  <c r="O794" i="10"/>
  <c r="AD794" i="10"/>
  <c r="T794" i="10"/>
  <c r="J794" i="10"/>
  <c r="V796" i="10"/>
  <c r="G796" i="10"/>
  <c r="Q796" i="10"/>
  <c r="L796" i="10"/>
  <c r="AA796" i="10"/>
  <c r="M611" i="10" l="1"/>
  <c r="W611" i="10"/>
  <c r="R611" i="10"/>
  <c r="AB611" i="10"/>
  <c r="H611" i="10"/>
  <c r="X617" i="10"/>
  <c r="AC617" i="10"/>
  <c r="I617" i="10"/>
  <c r="S617" i="10"/>
  <c r="N617" i="10"/>
  <c r="T615" i="10"/>
  <c r="Y615" i="10"/>
  <c r="AD615" i="10"/>
  <c r="J615" i="10"/>
  <c r="O615" i="10"/>
  <c r="I608" i="10"/>
  <c r="X608" i="10"/>
  <c r="S608" i="10"/>
  <c r="AC608" i="10"/>
  <c r="N608" i="10"/>
  <c r="U617" i="10"/>
  <c r="K617" i="10"/>
  <c r="AE617" i="10"/>
  <c r="P617" i="10"/>
  <c r="Z617" i="10"/>
  <c r="O617" i="10"/>
  <c r="T617" i="10"/>
  <c r="Y617" i="10"/>
  <c r="AD617" i="10"/>
  <c r="J617" i="10"/>
  <c r="AD610" i="10"/>
  <c r="J610" i="10"/>
  <c r="O610" i="10"/>
  <c r="T610" i="10"/>
  <c r="Y610" i="10"/>
  <c r="X611" i="10"/>
  <c r="N611" i="10"/>
  <c r="S611" i="10"/>
  <c r="I611" i="10"/>
  <c r="AC611" i="10"/>
  <c r="K606" i="10"/>
  <c r="P606" i="10"/>
  <c r="U606" i="10"/>
  <c r="AE606" i="10"/>
  <c r="Z606" i="10"/>
  <c r="J607" i="10"/>
  <c r="Y607" i="10"/>
  <c r="O607" i="10"/>
  <c r="T607" i="10"/>
  <c r="AD607" i="10"/>
  <c r="M610" i="10"/>
  <c r="W610" i="10"/>
  <c r="R610" i="10"/>
  <c r="AB610" i="10"/>
  <c r="H610" i="10"/>
  <c r="P607" i="10"/>
  <c r="K607" i="10"/>
  <c r="AE607" i="10"/>
  <c r="U607" i="10"/>
  <c r="Z607" i="10"/>
  <c r="T608" i="10"/>
  <c r="AD608" i="10"/>
  <c r="O608" i="10"/>
  <c r="Y608" i="10"/>
  <c r="J608" i="10"/>
  <c r="AB617" i="10"/>
  <c r="W617" i="10"/>
  <c r="M617" i="10"/>
  <c r="R617" i="10"/>
  <c r="H617" i="10"/>
  <c r="N610" i="10"/>
  <c r="AC610" i="10"/>
  <c r="I610" i="10"/>
  <c r="S610" i="10"/>
  <c r="X610" i="10"/>
  <c r="AE616" i="10"/>
  <c r="Z616" i="10"/>
  <c r="U616" i="10"/>
  <c r="K616" i="10"/>
  <c r="P616" i="10"/>
  <c r="J619" i="10"/>
  <c r="O619" i="10"/>
  <c r="AD619" i="10"/>
  <c r="T619" i="10"/>
  <c r="Y619" i="10"/>
  <c r="M606" i="10"/>
  <c r="R606" i="10"/>
  <c r="W606" i="10"/>
  <c r="H606" i="10"/>
  <c r="AB606" i="10"/>
  <c r="I612" i="10"/>
  <c r="N612" i="10"/>
  <c r="S612" i="10"/>
  <c r="X612" i="10"/>
  <c r="AC612" i="10"/>
  <c r="U620" i="10"/>
  <c r="K620" i="10"/>
  <c r="AE620" i="10"/>
  <c r="Z620" i="10"/>
  <c r="P620" i="10"/>
  <c r="U619" i="10"/>
  <c r="Z619" i="10"/>
  <c r="AE619" i="10"/>
  <c r="P619" i="10"/>
  <c r="K619" i="10"/>
  <c r="R607" i="10"/>
  <c r="H607" i="10"/>
  <c r="AB607" i="10"/>
  <c r="W607" i="10"/>
  <c r="M607" i="10"/>
  <c r="I614" i="10"/>
  <c r="AC614" i="10"/>
  <c r="X614" i="10"/>
  <c r="S614" i="10"/>
  <c r="N614" i="10"/>
  <c r="P612" i="10"/>
  <c r="AE612" i="10"/>
  <c r="K612" i="10"/>
  <c r="U612" i="10"/>
  <c r="Z612" i="10"/>
  <c r="W612" i="10"/>
  <c r="M612" i="10"/>
  <c r="H612" i="10"/>
  <c r="R612" i="10"/>
  <c r="AB612" i="10"/>
  <c r="AC609" i="10"/>
  <c r="S609" i="10"/>
  <c r="N609" i="10"/>
  <c r="X609" i="10"/>
  <c r="I609" i="10"/>
  <c r="H614" i="10"/>
  <c r="M614" i="10"/>
  <c r="W614" i="10"/>
  <c r="R614" i="10"/>
  <c r="AB614" i="10"/>
  <c r="N619" i="10"/>
  <c r="X619" i="10"/>
  <c r="I619" i="10"/>
  <c r="S619" i="10"/>
  <c r="AC619" i="10"/>
  <c r="K611" i="10"/>
  <c r="AE611" i="10"/>
  <c r="Z611" i="10"/>
  <c r="U611" i="10"/>
  <c r="P611" i="10"/>
  <c r="R615" i="10"/>
  <c r="W615" i="10"/>
  <c r="M615" i="10"/>
  <c r="AB615" i="10"/>
  <c r="H615" i="10"/>
  <c r="S616" i="10"/>
  <c r="N616" i="10"/>
  <c r="X616" i="10"/>
  <c r="I616" i="10"/>
  <c r="AC616" i="10"/>
  <c r="U614" i="10"/>
  <c r="P614" i="10"/>
  <c r="AE614" i="10"/>
  <c r="K614" i="10"/>
  <c r="Z614" i="10"/>
  <c r="J611" i="10"/>
  <c r="Y611" i="10"/>
  <c r="O611" i="10"/>
  <c r="AD611" i="10"/>
  <c r="T611" i="10"/>
  <c r="W619" i="10"/>
  <c r="R619" i="10"/>
  <c r="M619" i="10"/>
  <c r="H619" i="10"/>
  <c r="AB619" i="10"/>
  <c r="S607" i="10"/>
  <c r="AC607" i="10"/>
  <c r="I607" i="10"/>
  <c r="X607" i="10"/>
  <c r="N607" i="10"/>
  <c r="U608" i="10"/>
  <c r="K608" i="10"/>
  <c r="P608" i="10"/>
  <c r="Z608" i="10"/>
  <c r="AE608" i="10"/>
  <c r="AD612" i="10"/>
  <c r="T612" i="10"/>
  <c r="O612" i="10"/>
  <c r="J612" i="10"/>
  <c r="Y612" i="10"/>
  <c r="N620" i="10"/>
  <c r="AC620" i="10"/>
  <c r="S620" i="10"/>
  <c r="I620" i="10"/>
  <c r="X620" i="10"/>
  <c r="P610" i="10"/>
  <c r="K610" i="10"/>
  <c r="AE610" i="10"/>
  <c r="Z610" i="10"/>
  <c r="U610" i="10"/>
  <c r="J620" i="10"/>
  <c r="AD620" i="10"/>
  <c r="T620" i="10"/>
  <c r="Y620" i="10"/>
  <c r="O620" i="10"/>
  <c r="M616" i="10"/>
  <c r="R616" i="10"/>
  <c r="H616" i="10"/>
  <c r="W616" i="10"/>
  <c r="AB616" i="10"/>
  <c r="AE609" i="10"/>
  <c r="K609" i="10"/>
  <c r="Z609" i="10"/>
  <c r="P609" i="10"/>
  <c r="U609" i="10"/>
  <c r="J616" i="10"/>
  <c r="Y616" i="10"/>
  <c r="AD616" i="10"/>
  <c r="T616" i="10"/>
  <c r="O616" i="10"/>
  <c r="R620" i="10"/>
  <c r="H620" i="10"/>
  <c r="W620" i="10"/>
  <c r="AB620" i="10"/>
  <c r="M620" i="10"/>
  <c r="X606" i="10"/>
  <c r="N606" i="10"/>
  <c r="AC606" i="10"/>
  <c r="I606" i="10"/>
  <c r="S606" i="10"/>
  <c r="Y606" i="10"/>
  <c r="O606" i="10"/>
  <c r="T606" i="10"/>
  <c r="J606" i="10"/>
  <c r="AD606" i="10"/>
  <c r="Y614" i="10"/>
  <c r="J614" i="10"/>
  <c r="O614" i="10"/>
  <c r="AD614" i="10"/>
  <c r="T614" i="10"/>
  <c r="AB608" i="10"/>
  <c r="M608" i="10"/>
  <c r="W608" i="10"/>
  <c r="H608" i="10"/>
  <c r="R608" i="10"/>
  <c r="K615" i="10"/>
  <c r="AE615" i="10"/>
  <c r="Z615" i="10"/>
  <c r="U615" i="10"/>
  <c r="P615" i="10"/>
  <c r="AD609" i="10"/>
  <c r="J609" i="10"/>
  <c r="T609" i="10"/>
  <c r="O609" i="10"/>
  <c r="Y609" i="10"/>
  <c r="AB609" i="10"/>
  <c r="W609" i="10"/>
  <c r="R609" i="10"/>
  <c r="M609" i="10"/>
  <c r="H609" i="10"/>
  <c r="S615" i="10"/>
  <c r="N615" i="10"/>
  <c r="AC615" i="10"/>
  <c r="X615" i="10"/>
  <c r="I615" i="10"/>
  <c r="V608" i="10" l="1"/>
  <c r="L608" i="10"/>
  <c r="AA608" i="10"/>
  <c r="G608" i="10"/>
  <c r="Q608" i="10"/>
  <c r="V612" i="10"/>
  <c r="G612" i="10"/>
  <c r="AA612" i="10"/>
  <c r="Q612" i="10"/>
  <c r="L612" i="10"/>
  <c r="G606" i="10"/>
  <c r="L606" i="10"/>
  <c r="Q606" i="10"/>
  <c r="V606" i="10"/>
  <c r="AA606" i="10"/>
  <c r="G607" i="10"/>
  <c r="L607" i="10"/>
  <c r="Q607" i="10"/>
  <c r="AA607" i="10"/>
  <c r="V607" i="10"/>
  <c r="G617" i="10"/>
  <c r="AA617" i="10"/>
  <c r="L617" i="10"/>
  <c r="Q617" i="10"/>
  <c r="V617" i="10"/>
  <c r="G609" i="10"/>
  <c r="Q609" i="10"/>
  <c r="L609" i="10"/>
  <c r="V609" i="10"/>
  <c r="AA609" i="10"/>
  <c r="Q615" i="10"/>
  <c r="V615" i="10"/>
  <c r="L615" i="10"/>
  <c r="AA615" i="10"/>
  <c r="G615" i="10"/>
  <c r="G616" i="10"/>
  <c r="AA616" i="10"/>
  <c r="Q616" i="10"/>
  <c r="L616" i="10"/>
  <c r="V616" i="10"/>
  <c r="V610" i="10"/>
  <c r="Q610" i="10"/>
  <c r="G610" i="10"/>
  <c r="AA610" i="10"/>
  <c r="L610" i="10"/>
  <c r="Q619" i="10"/>
  <c r="V619" i="10"/>
  <c r="L619" i="10"/>
  <c r="AA619" i="10"/>
  <c r="G619" i="10"/>
  <c r="V620" i="10"/>
  <c r="G620" i="10"/>
  <c r="L620" i="10"/>
  <c r="Q620" i="10"/>
  <c r="AA620" i="10"/>
  <c r="V611" i="10"/>
  <c r="L611" i="10"/>
  <c r="AA611" i="10"/>
  <c r="G611" i="10"/>
  <c r="Q611" i="10"/>
  <c r="Q614" i="10"/>
  <c r="G614" i="10"/>
  <c r="L614" i="10"/>
  <c r="V614" i="10"/>
  <c r="AA614" i="10"/>
  <c r="H757" i="10" l="1"/>
  <c r="W757" i="10"/>
  <c r="M757" i="10"/>
  <c r="R757" i="10"/>
  <c r="AB757" i="10"/>
  <c r="AB756" i="10"/>
  <c r="R756" i="10"/>
  <c r="W756" i="10"/>
  <c r="M756" i="10"/>
  <c r="H756" i="10"/>
  <c r="M759" i="10"/>
  <c r="W759" i="10"/>
  <c r="R759" i="10"/>
  <c r="AB759" i="10"/>
  <c r="H759" i="10"/>
  <c r="AB761" i="10"/>
  <c r="H761" i="10"/>
  <c r="W761" i="10"/>
  <c r="R761" i="10"/>
  <c r="M761" i="10"/>
  <c r="R762" i="10"/>
  <c r="M762" i="10"/>
  <c r="W762" i="10"/>
  <c r="H762" i="10"/>
  <c r="AB762" i="10"/>
  <c r="R767" i="10"/>
  <c r="H767" i="10"/>
  <c r="W767" i="10"/>
  <c r="M767" i="10"/>
  <c r="AB767" i="10"/>
  <c r="W765" i="10"/>
  <c r="AB765" i="10"/>
  <c r="M765" i="10"/>
  <c r="R765" i="10"/>
  <c r="H765" i="10"/>
  <c r="R769" i="10"/>
  <c r="H769" i="10"/>
  <c r="AB769" i="10"/>
  <c r="W769" i="10"/>
  <c r="M769" i="10"/>
  <c r="AB758" i="10"/>
  <c r="M758" i="10"/>
  <c r="W758" i="10"/>
  <c r="H758" i="10"/>
  <c r="R758" i="10"/>
  <c r="AB764" i="10"/>
  <c r="M764" i="10"/>
  <c r="W764" i="10"/>
  <c r="R764" i="10"/>
  <c r="H764" i="10"/>
  <c r="H770" i="10"/>
  <c r="M770" i="10"/>
  <c r="AB770" i="10"/>
  <c r="W770" i="10"/>
  <c r="R770" i="10"/>
  <c r="R760" i="10"/>
  <c r="W760" i="10"/>
  <c r="AB760" i="10"/>
  <c r="H760" i="10"/>
  <c r="M760" i="10"/>
  <c r="W766" i="10"/>
  <c r="R766" i="10"/>
  <c r="H766" i="10"/>
  <c r="AB766" i="10"/>
  <c r="M766" i="10"/>
  <c r="AB482" i="10" l="1"/>
  <c r="H482" i="10"/>
  <c r="K482" i="10"/>
  <c r="AE482" i="10"/>
  <c r="G476" i="10"/>
  <c r="AA476" i="10"/>
  <c r="J471" i="10"/>
  <c r="AD471" i="10"/>
  <c r="AC479" i="10"/>
  <c r="I479" i="10"/>
  <c r="AB485" i="10"/>
  <c r="M485" i="10"/>
  <c r="W485" i="10"/>
  <c r="H485" i="10"/>
  <c r="R485" i="10"/>
  <c r="G478" i="10"/>
  <c r="AA478" i="10"/>
  <c r="G485" i="10"/>
  <c r="Q485" i="10"/>
  <c r="L485" i="10"/>
  <c r="AA485" i="10"/>
  <c r="V485" i="10"/>
  <c r="AD476" i="10"/>
  <c r="J476" i="10"/>
  <c r="AC478" i="10"/>
  <c r="I478" i="10"/>
  <c r="H472" i="10"/>
  <c r="AB472" i="10"/>
  <c r="K472" i="10"/>
  <c r="AE472" i="10"/>
  <c r="K484" i="10"/>
  <c r="U484" i="10"/>
  <c r="AE484" i="10"/>
  <c r="P484" i="10"/>
  <c r="Z484" i="10"/>
  <c r="G475" i="10"/>
  <c r="AA475" i="10"/>
  <c r="G480" i="10"/>
  <c r="AA480" i="10"/>
  <c r="J478" i="10"/>
  <c r="AD478" i="10"/>
  <c r="AD475" i="10"/>
  <c r="J475" i="10"/>
  <c r="AC482" i="10"/>
  <c r="I482" i="10"/>
  <c r="H475" i="10"/>
  <c r="AB475" i="10"/>
  <c r="AB478" i="10"/>
  <c r="H478" i="10"/>
  <c r="K485" i="10"/>
  <c r="AE485" i="10"/>
  <c r="U485" i="10"/>
  <c r="P485" i="10"/>
  <c r="Z485" i="10"/>
  <c r="AA481" i="10"/>
  <c r="G481" i="10"/>
  <c r="AC481" i="10"/>
  <c r="I481" i="10"/>
  <c r="H481" i="10"/>
  <c r="AB481" i="10"/>
  <c r="AE479" i="10"/>
  <c r="K479" i="10"/>
  <c r="J474" i="10"/>
  <c r="AD474" i="10"/>
  <c r="AC480" i="10"/>
  <c r="I480" i="10"/>
  <c r="H477" i="10"/>
  <c r="AB477" i="10"/>
  <c r="AE477" i="10"/>
  <c r="K477" i="10"/>
  <c r="AE473" i="10"/>
  <c r="K473" i="10"/>
  <c r="AA474" i="10"/>
  <c r="G474" i="10"/>
  <c r="AA484" i="10"/>
  <c r="L484" i="10"/>
  <c r="V484" i="10"/>
  <c r="G484" i="10"/>
  <c r="Q484" i="10"/>
  <c r="J473" i="10"/>
  <c r="AD473" i="10"/>
  <c r="AD481" i="10"/>
  <c r="J481" i="10"/>
  <c r="I474" i="10"/>
  <c r="AC474" i="10"/>
  <c r="H484" i="10"/>
  <c r="W484" i="10"/>
  <c r="AB484" i="10"/>
  <c r="R484" i="10"/>
  <c r="M484" i="10"/>
  <c r="AA472" i="10"/>
  <c r="G472" i="10"/>
  <c r="J482" i="10"/>
  <c r="AD482" i="10"/>
  <c r="AC485" i="10"/>
  <c r="I485" i="10"/>
  <c r="N485" i="10"/>
  <c r="S485" i="10"/>
  <c r="X485" i="10"/>
  <c r="H471" i="10"/>
  <c r="AB471" i="10"/>
  <c r="K481" i="10"/>
  <c r="AE481" i="10"/>
  <c r="G482" i="10"/>
  <c r="AA482" i="10"/>
  <c r="T484" i="10"/>
  <c r="O484" i="10"/>
  <c r="Y484" i="10"/>
  <c r="AD484" i="10"/>
  <c r="J484" i="10"/>
  <c r="N484" i="10"/>
  <c r="S484" i="10"/>
  <c r="AC484" i="10"/>
  <c r="I484" i="10"/>
  <c r="X484" i="10"/>
  <c r="AB474" i="10"/>
  <c r="H474" i="10"/>
  <c r="H479" i="10"/>
  <c r="AB479" i="10"/>
  <c r="K478" i="10"/>
  <c r="AE478" i="10"/>
  <c r="AE471" i="10"/>
  <c r="K471" i="10"/>
  <c r="AA471" i="10"/>
  <c r="G471" i="10"/>
  <c r="J480" i="10"/>
  <c r="AD480" i="10"/>
  <c r="J477" i="10"/>
  <c r="AD477" i="10"/>
  <c r="I473" i="10"/>
  <c r="AC473" i="10"/>
  <c r="I471" i="10"/>
  <c r="AC471" i="10"/>
  <c r="AE475" i="10"/>
  <c r="K475" i="10"/>
  <c r="AA473" i="10"/>
  <c r="G473" i="10"/>
  <c r="AD479" i="10"/>
  <c r="J479" i="10"/>
  <c r="AC476" i="10"/>
  <c r="I476" i="10"/>
  <c r="H480" i="10"/>
  <c r="AB480" i="10"/>
  <c r="K480" i="10"/>
  <c r="AE480" i="10"/>
  <c r="G479" i="10"/>
  <c r="AA479" i="10"/>
  <c r="AC477" i="10"/>
  <c r="I477" i="10"/>
  <c r="H476" i="10"/>
  <c r="AB476" i="10"/>
  <c r="AB473" i="10"/>
  <c r="H473" i="10"/>
  <c r="K474" i="10"/>
  <c r="AE474" i="10"/>
  <c r="K476" i="10"/>
  <c r="AE476" i="10"/>
  <c r="AA477" i="10"/>
  <c r="G477" i="10"/>
  <c r="J472" i="10"/>
  <c r="AD472" i="10"/>
  <c r="AD485" i="10"/>
  <c r="T485" i="10"/>
  <c r="Y485" i="10"/>
  <c r="J485" i="10"/>
  <c r="O485" i="10"/>
  <c r="I472" i="10"/>
  <c r="AC472" i="10"/>
  <c r="AC475" i="10"/>
  <c r="I475" i="10"/>
  <c r="M741" i="10" l="1"/>
  <c r="W741" i="10"/>
  <c r="R741" i="10"/>
  <c r="H741" i="10"/>
  <c r="AB741" i="10"/>
  <c r="L771" i="10"/>
  <c r="AA771" i="10"/>
  <c r="V771" i="10"/>
  <c r="G771" i="10"/>
  <c r="Q771" i="10"/>
  <c r="AC777" i="10"/>
  <c r="X777" i="10"/>
  <c r="N777" i="10"/>
  <c r="S777" i="10"/>
  <c r="I777" i="10"/>
  <c r="L777" i="10"/>
  <c r="V777" i="10"/>
  <c r="G777" i="10"/>
  <c r="AA777" i="10"/>
  <c r="Q777" i="10"/>
  <c r="H752" i="10"/>
  <c r="W752" i="10"/>
  <c r="M752" i="10"/>
  <c r="AB752" i="10"/>
  <c r="R752" i="10"/>
  <c r="V774" i="10"/>
  <c r="G774" i="10"/>
  <c r="Q774" i="10"/>
  <c r="AA774" i="10"/>
  <c r="L774" i="10"/>
  <c r="W744" i="10"/>
  <c r="R744" i="10"/>
  <c r="M744" i="10"/>
  <c r="AB744" i="10"/>
  <c r="H744" i="10"/>
  <c r="M749" i="10"/>
  <c r="W749" i="10"/>
  <c r="H749" i="10"/>
  <c r="AB749" i="10"/>
  <c r="R749" i="10"/>
  <c r="L776" i="10"/>
  <c r="G776" i="10"/>
  <c r="Q776" i="10"/>
  <c r="AA776" i="10"/>
  <c r="V776" i="10"/>
  <c r="V781" i="10"/>
  <c r="L781" i="10"/>
  <c r="G781" i="10"/>
  <c r="Q781" i="10"/>
  <c r="AA781" i="10"/>
  <c r="I772" i="10"/>
  <c r="X772" i="10"/>
  <c r="N772" i="10"/>
  <c r="S772" i="10"/>
  <c r="AC772" i="10"/>
  <c r="AC775" i="10"/>
  <c r="X775" i="10"/>
  <c r="N775" i="10"/>
  <c r="S775" i="10"/>
  <c r="I775" i="10"/>
  <c r="M745" i="10"/>
  <c r="W745" i="10"/>
  <c r="H745" i="10"/>
  <c r="R745" i="10"/>
  <c r="AB745" i="10"/>
  <c r="AA782" i="10"/>
  <c r="V782" i="10"/>
  <c r="G782" i="10"/>
  <c r="Q782" i="10"/>
  <c r="L782" i="10"/>
  <c r="S785" i="10"/>
  <c r="X785" i="10"/>
  <c r="AC785" i="10"/>
  <c r="N785" i="10"/>
  <c r="I785" i="10"/>
  <c r="L775" i="10"/>
  <c r="G775" i="10"/>
  <c r="AA775" i="10"/>
  <c r="V775" i="10"/>
  <c r="Q775" i="10"/>
  <c r="Q784" i="10"/>
  <c r="AA784" i="10"/>
  <c r="G784" i="10"/>
  <c r="L784" i="10"/>
  <c r="V784" i="10"/>
  <c r="AC776" i="10"/>
  <c r="I776" i="10"/>
  <c r="N776" i="10"/>
  <c r="X776" i="10"/>
  <c r="S776" i="10"/>
  <c r="I780" i="10"/>
  <c r="AC780" i="10"/>
  <c r="S780" i="10"/>
  <c r="X780" i="10"/>
  <c r="N780" i="10"/>
  <c r="M754" i="10"/>
  <c r="H754" i="10"/>
  <c r="AB754" i="10"/>
  <c r="W754" i="10"/>
  <c r="R754" i="10"/>
  <c r="X773" i="10"/>
  <c r="S773" i="10"/>
  <c r="I773" i="10"/>
  <c r="AC773" i="10"/>
  <c r="N773" i="10"/>
  <c r="W746" i="10"/>
  <c r="R746" i="10"/>
  <c r="H746" i="10"/>
  <c r="M746" i="10"/>
  <c r="AB746" i="10"/>
  <c r="X781" i="10"/>
  <c r="N781" i="10"/>
  <c r="S781" i="10"/>
  <c r="I781" i="10"/>
  <c r="AC781" i="10"/>
  <c r="V780" i="10"/>
  <c r="Q780" i="10"/>
  <c r="L780" i="10"/>
  <c r="G780" i="10"/>
  <c r="AA780" i="10"/>
  <c r="AC784" i="10"/>
  <c r="X784" i="10"/>
  <c r="S784" i="10"/>
  <c r="I784" i="10"/>
  <c r="N784" i="10"/>
  <c r="R755" i="10"/>
  <c r="AB755" i="10"/>
  <c r="W755" i="10"/>
  <c r="M755" i="10"/>
  <c r="H755" i="10"/>
  <c r="R747" i="10"/>
  <c r="M747" i="10"/>
  <c r="AB747" i="10"/>
  <c r="H747" i="10"/>
  <c r="W747" i="10"/>
  <c r="Q779" i="10"/>
  <c r="L779" i="10"/>
  <c r="AA779" i="10"/>
  <c r="G779" i="10"/>
  <c r="V779" i="10"/>
  <c r="N782" i="10"/>
  <c r="I782" i="10"/>
  <c r="X782" i="10"/>
  <c r="AC782" i="10"/>
  <c r="S782" i="10"/>
  <c r="R743" i="10"/>
  <c r="W743" i="10"/>
  <c r="M743" i="10"/>
  <c r="H743" i="10"/>
  <c r="AB743" i="10"/>
  <c r="L773" i="10"/>
  <c r="G773" i="10"/>
  <c r="Q773" i="10"/>
  <c r="AA773" i="10"/>
  <c r="V773" i="10"/>
  <c r="H751" i="10"/>
  <c r="M751" i="10"/>
  <c r="W751" i="10"/>
  <c r="AB751" i="10"/>
  <c r="R751" i="10"/>
  <c r="AB742" i="10"/>
  <c r="H742" i="10"/>
  <c r="M742" i="10"/>
  <c r="W742" i="10"/>
  <c r="R742" i="10"/>
  <c r="Q785" i="10"/>
  <c r="G785" i="10"/>
  <c r="V785" i="10"/>
  <c r="L785" i="10"/>
  <c r="AA785" i="10"/>
  <c r="S774" i="10"/>
  <c r="I774" i="10"/>
  <c r="N774" i="10"/>
  <c r="X774" i="10"/>
  <c r="AC774" i="10"/>
  <c r="M750" i="10"/>
  <c r="R750" i="10"/>
  <c r="W750" i="10"/>
  <c r="H750" i="10"/>
  <c r="AB750" i="10"/>
  <c r="V772" i="10"/>
  <c r="AA772" i="10"/>
  <c r="L772" i="10"/>
  <c r="Q772" i="10"/>
  <c r="G772" i="10"/>
  <c r="N771" i="10"/>
  <c r="X771" i="10"/>
  <c r="S771" i="10"/>
  <c r="I771" i="10"/>
  <c r="AC771" i="10"/>
  <c r="S779" i="10"/>
  <c r="AC779" i="10"/>
  <c r="I779" i="10"/>
  <c r="N779" i="10"/>
  <c r="X779" i="10"/>
  <c r="AD594" i="10" l="1"/>
  <c r="O594" i="10"/>
  <c r="J594" i="10"/>
  <c r="Y594" i="10"/>
  <c r="T594" i="10"/>
  <c r="U592" i="10"/>
  <c r="Z592" i="10"/>
  <c r="P592" i="10"/>
  <c r="AE592" i="10"/>
  <c r="K592" i="10"/>
  <c r="V599" i="10"/>
  <c r="AA599" i="10"/>
  <c r="L599" i="10"/>
  <c r="Q599" i="10"/>
  <c r="G599" i="10"/>
  <c r="O596" i="10"/>
  <c r="J596" i="10"/>
  <c r="Y596" i="10"/>
  <c r="T596" i="10"/>
  <c r="AD596" i="10"/>
  <c r="N596" i="10"/>
  <c r="X596" i="10"/>
  <c r="I596" i="10"/>
  <c r="S596" i="10"/>
  <c r="AC596" i="10"/>
  <c r="W591" i="10"/>
  <c r="R591" i="10"/>
  <c r="AB591" i="10"/>
  <c r="M591" i="10"/>
  <c r="H591" i="10"/>
  <c r="V597" i="10"/>
  <c r="G597" i="10"/>
  <c r="AA597" i="10"/>
  <c r="L597" i="10"/>
  <c r="Q597" i="10"/>
  <c r="T605" i="10"/>
  <c r="O605" i="10"/>
  <c r="J605" i="10"/>
  <c r="Y605" i="10"/>
  <c r="AD605" i="10"/>
  <c r="AC599" i="10"/>
  <c r="S599" i="10"/>
  <c r="N599" i="10"/>
  <c r="X599" i="10"/>
  <c r="I599" i="10"/>
  <c r="U601" i="10"/>
  <c r="K601" i="10"/>
  <c r="P601" i="10"/>
  <c r="Z601" i="10"/>
  <c r="AE601" i="10"/>
  <c r="V602" i="10"/>
  <c r="L602" i="10"/>
  <c r="AA602" i="10"/>
  <c r="G602" i="10"/>
  <c r="Q602" i="10"/>
  <c r="AD597" i="10"/>
  <c r="O597" i="10"/>
  <c r="Y597" i="10"/>
  <c r="J597" i="10"/>
  <c r="T597" i="10"/>
  <c r="AD604" i="10"/>
  <c r="T604" i="10"/>
  <c r="O604" i="10"/>
  <c r="J604" i="10"/>
  <c r="Y604" i="10"/>
  <c r="AC595" i="10"/>
  <c r="N595" i="10"/>
  <c r="I595" i="10"/>
  <c r="X595" i="10"/>
  <c r="S595" i="10"/>
  <c r="N600" i="10"/>
  <c r="I600" i="10"/>
  <c r="AC600" i="10"/>
  <c r="X600" i="10"/>
  <c r="S600" i="10"/>
  <c r="U600" i="10"/>
  <c r="AE600" i="10"/>
  <c r="P600" i="10"/>
  <c r="Z600" i="10"/>
  <c r="K600" i="10"/>
  <c r="R596" i="10"/>
  <c r="H596" i="10"/>
  <c r="W596" i="10"/>
  <c r="AB596" i="10"/>
  <c r="M596" i="10"/>
  <c r="AB604" i="10"/>
  <c r="R604" i="10"/>
  <c r="H604" i="10"/>
  <c r="W604" i="10"/>
  <c r="M604" i="10"/>
  <c r="L593" i="10"/>
  <c r="V593" i="10"/>
  <c r="AA593" i="10"/>
  <c r="Q593" i="10"/>
  <c r="G593" i="10"/>
  <c r="S597" i="10"/>
  <c r="I597" i="10"/>
  <c r="X597" i="10"/>
  <c r="N597" i="10"/>
  <c r="AC597" i="10"/>
  <c r="K599" i="10"/>
  <c r="Z599" i="10"/>
  <c r="P599" i="10"/>
  <c r="AE599" i="10"/>
  <c r="U599" i="10"/>
  <c r="Q605" i="10"/>
  <c r="G605" i="10"/>
  <c r="V605" i="10"/>
  <c r="L605" i="10"/>
  <c r="AA605" i="10"/>
  <c r="Y600" i="10"/>
  <c r="O600" i="10"/>
  <c r="T600" i="10"/>
  <c r="AD600" i="10"/>
  <c r="J600" i="10"/>
  <c r="O595" i="10"/>
  <c r="Y595" i="10"/>
  <c r="J595" i="10"/>
  <c r="AD595" i="10"/>
  <c r="T595" i="10"/>
  <c r="S594" i="10"/>
  <c r="X594" i="10"/>
  <c r="I594" i="10"/>
  <c r="N594" i="10"/>
  <c r="AC594" i="10"/>
  <c r="P605" i="10"/>
  <c r="K605" i="10"/>
  <c r="Z605" i="10"/>
  <c r="U605" i="10"/>
  <c r="AE605" i="10"/>
  <c r="Z593" i="10"/>
  <c r="P593" i="10"/>
  <c r="U593" i="10"/>
  <c r="AE593" i="10"/>
  <c r="K593" i="10"/>
  <c r="R601" i="10"/>
  <c r="W601" i="10"/>
  <c r="H601" i="10"/>
  <c r="M601" i="10"/>
  <c r="AB601" i="10"/>
  <c r="AA604" i="10"/>
  <c r="Q604" i="10"/>
  <c r="V604" i="10"/>
  <c r="L604" i="10"/>
  <c r="G604" i="10"/>
  <c r="AA592" i="10"/>
  <c r="L592" i="10"/>
  <c r="Q592" i="10"/>
  <c r="G592" i="10"/>
  <c r="V592" i="10"/>
  <c r="J599" i="10"/>
  <c r="O599" i="10"/>
  <c r="AD599" i="10"/>
  <c r="Y599" i="10"/>
  <c r="T599" i="10"/>
  <c r="AD593" i="10"/>
  <c r="T593" i="10"/>
  <c r="J593" i="10"/>
  <c r="O593" i="10"/>
  <c r="Y593" i="10"/>
  <c r="N591" i="10"/>
  <c r="AC591" i="10"/>
  <c r="I591" i="10"/>
  <c r="X591" i="10"/>
  <c r="S591" i="10"/>
  <c r="U594" i="10"/>
  <c r="Z594" i="10"/>
  <c r="P594" i="10"/>
  <c r="K594" i="10"/>
  <c r="AE594" i="10"/>
  <c r="U597" i="10"/>
  <c r="K597" i="10"/>
  <c r="Z597" i="10"/>
  <c r="P597" i="10"/>
  <c r="AE597" i="10"/>
  <c r="AB594" i="10"/>
  <c r="R594" i="10"/>
  <c r="H594" i="10"/>
  <c r="W594" i="10"/>
  <c r="M594" i="10"/>
  <c r="R602" i="10"/>
  <c r="W602" i="10"/>
  <c r="M602" i="10"/>
  <c r="H602" i="10"/>
  <c r="AB602" i="10"/>
  <c r="R605" i="10"/>
  <c r="AB605" i="10"/>
  <c r="H605" i="10"/>
  <c r="M605" i="10"/>
  <c r="W605" i="10"/>
  <c r="Q596" i="10"/>
  <c r="V596" i="10"/>
  <c r="AA596" i="10"/>
  <c r="G596" i="10"/>
  <c r="L596" i="10"/>
  <c r="L591" i="10"/>
  <c r="Q591" i="10"/>
  <c r="V591" i="10"/>
  <c r="G591" i="10"/>
  <c r="AA591" i="10"/>
  <c r="Y601" i="10"/>
  <c r="O601" i="10"/>
  <c r="AD601" i="10"/>
  <c r="J601" i="10"/>
  <c r="T601" i="10"/>
  <c r="J591" i="10"/>
  <c r="AD591" i="10"/>
  <c r="Y591" i="10"/>
  <c r="T591" i="10"/>
  <c r="O591" i="10"/>
  <c r="I593" i="10"/>
  <c r="X593" i="10"/>
  <c r="N593" i="10"/>
  <c r="S593" i="10"/>
  <c r="AC593" i="10"/>
  <c r="Z591" i="10"/>
  <c r="K591" i="10"/>
  <c r="U591" i="10"/>
  <c r="AE591" i="10"/>
  <c r="P591" i="10"/>
  <c r="P595" i="10"/>
  <c r="AE595" i="10"/>
  <c r="U595" i="10"/>
  <c r="K595" i="10"/>
  <c r="Z595" i="10"/>
  <c r="H597" i="10"/>
  <c r="AB597" i="10"/>
  <c r="R597" i="10"/>
  <c r="W597" i="10"/>
  <c r="M597" i="10"/>
  <c r="V601" i="10"/>
  <c r="L601" i="10"/>
  <c r="AA601" i="10"/>
  <c r="Q601" i="10"/>
  <c r="G601" i="10"/>
  <c r="X604" i="10"/>
  <c r="AC604" i="10"/>
  <c r="I604" i="10"/>
  <c r="S604" i="10"/>
  <c r="N604" i="10"/>
  <c r="AB592" i="10"/>
  <c r="W592" i="10"/>
  <c r="M592" i="10"/>
  <c r="R592" i="10"/>
  <c r="H592" i="10"/>
  <c r="J592" i="10"/>
  <c r="Y592" i="10"/>
  <c r="AD592" i="10"/>
  <c r="O592" i="10"/>
  <c r="T592" i="10"/>
  <c r="AC602" i="10"/>
  <c r="I602" i="10"/>
  <c r="X602" i="10"/>
  <c r="N602" i="10"/>
  <c r="S602" i="10"/>
  <c r="AE596" i="10"/>
  <c r="K596" i="10"/>
  <c r="Z596" i="10"/>
  <c r="P596" i="10"/>
  <c r="U596" i="10"/>
  <c r="M593" i="10"/>
  <c r="AB593" i="10"/>
  <c r="H593" i="10"/>
  <c r="W593" i="10"/>
  <c r="R593" i="10"/>
  <c r="L595" i="10"/>
  <c r="V595" i="10"/>
  <c r="Q595" i="10"/>
  <c r="G595" i="10"/>
  <c r="AA595" i="10"/>
  <c r="X592" i="10"/>
  <c r="AC592" i="10"/>
  <c r="S592" i="10"/>
  <c r="I592" i="10"/>
  <c r="N592" i="10"/>
  <c r="P602" i="10"/>
  <c r="Z602" i="10"/>
  <c r="AE602" i="10"/>
  <c r="U602" i="10"/>
  <c r="K602" i="10"/>
  <c r="M600" i="10"/>
  <c r="W600" i="10"/>
  <c r="R600" i="10"/>
  <c r="AB600" i="10"/>
  <c r="H600" i="10"/>
  <c r="V594" i="10"/>
  <c r="AA594" i="10"/>
  <c r="G594" i="10"/>
  <c r="Q594" i="10"/>
  <c r="L594" i="10"/>
  <c r="AA600" i="10"/>
  <c r="V600" i="10"/>
  <c r="Q600" i="10"/>
  <c r="G600" i="10"/>
  <c r="L600" i="10"/>
  <c r="AD602" i="10"/>
  <c r="O602" i="10"/>
  <c r="Y602" i="10"/>
  <c r="J602" i="10"/>
  <c r="T602" i="10"/>
  <c r="S601" i="10"/>
  <c r="N601" i="10"/>
  <c r="X601" i="10"/>
  <c r="I601" i="10"/>
  <c r="AC601" i="10"/>
  <c r="S605" i="10"/>
  <c r="AC605" i="10"/>
  <c r="I605" i="10"/>
  <c r="N605" i="10"/>
  <c r="X605" i="10"/>
  <c r="K604" i="10"/>
  <c r="U604" i="10"/>
  <c r="Z604" i="10"/>
  <c r="AE604" i="10"/>
  <c r="P604" i="10"/>
  <c r="R595" i="10"/>
  <c r="M595" i="10"/>
  <c r="H595" i="10"/>
  <c r="W595" i="10"/>
  <c r="AB595" i="10"/>
  <c r="W599" i="10"/>
  <c r="M599" i="10"/>
  <c r="R599" i="10"/>
  <c r="AB599" i="10"/>
  <c r="H599" i="10"/>
  <c r="Q699" i="10" l="1"/>
  <c r="V699" i="10"/>
  <c r="AA699" i="10"/>
  <c r="L699" i="10"/>
  <c r="G699" i="10"/>
  <c r="L689" i="10"/>
  <c r="Q689" i="10"/>
  <c r="V689" i="10"/>
  <c r="G689" i="10"/>
  <c r="AA689" i="10"/>
  <c r="AA687" i="10" l="1"/>
  <c r="L687" i="10"/>
  <c r="Q687" i="10"/>
  <c r="V687" i="10"/>
  <c r="G687" i="10"/>
  <c r="I690" i="10"/>
  <c r="N690" i="10"/>
  <c r="X690" i="10"/>
  <c r="AC690" i="10"/>
  <c r="S690" i="10"/>
  <c r="Q698" i="10"/>
  <c r="G698" i="10"/>
  <c r="V698" i="10"/>
  <c r="AA698" i="10"/>
  <c r="L698" i="10"/>
  <c r="V709" i="10"/>
  <c r="G709" i="10"/>
  <c r="AA709" i="10"/>
  <c r="Q709" i="10"/>
  <c r="L709" i="10"/>
  <c r="Q691" i="10"/>
  <c r="V691" i="10"/>
  <c r="AA691" i="10"/>
  <c r="G691" i="10"/>
  <c r="L691" i="10"/>
  <c r="AA702" i="10"/>
  <c r="V702" i="10"/>
  <c r="Q702" i="10"/>
  <c r="G702" i="10"/>
  <c r="L702" i="10"/>
  <c r="AC687" i="10"/>
  <c r="I687" i="10"/>
  <c r="N687" i="10"/>
  <c r="S687" i="10"/>
  <c r="X687" i="10"/>
  <c r="N685" i="10"/>
  <c r="S685" i="10"/>
  <c r="I685" i="10"/>
  <c r="X685" i="10"/>
  <c r="AC685" i="10"/>
  <c r="AC704" i="10"/>
  <c r="I704" i="10"/>
  <c r="X704" i="10"/>
  <c r="N704" i="10"/>
  <c r="S704" i="10"/>
  <c r="AC689" i="10"/>
  <c r="I689" i="10"/>
  <c r="X689" i="10"/>
  <c r="S689" i="10"/>
  <c r="N689" i="10"/>
  <c r="X701" i="10"/>
  <c r="S701" i="10"/>
  <c r="AC701" i="10"/>
  <c r="N701" i="10"/>
  <c r="I701" i="10"/>
  <c r="V686" i="10"/>
  <c r="G686" i="10"/>
  <c r="Q686" i="10"/>
  <c r="L686" i="10"/>
  <c r="AA686" i="10"/>
  <c r="AC681" i="10"/>
  <c r="S681" i="10"/>
  <c r="X681" i="10"/>
  <c r="N681" i="10"/>
  <c r="I681" i="10"/>
  <c r="AC697" i="10"/>
  <c r="N697" i="10"/>
  <c r="X697" i="10"/>
  <c r="I697" i="10"/>
  <c r="S697" i="10"/>
  <c r="G690" i="10"/>
  <c r="Q690" i="10"/>
  <c r="V690" i="10"/>
  <c r="AA690" i="10"/>
  <c r="L690" i="10"/>
  <c r="X691" i="10"/>
  <c r="S691" i="10"/>
  <c r="I691" i="10"/>
  <c r="AC691" i="10"/>
  <c r="N691" i="10"/>
  <c r="AA704" i="10"/>
  <c r="Q704" i="10"/>
  <c r="G704" i="10"/>
  <c r="V704" i="10"/>
  <c r="L704" i="10"/>
  <c r="Q681" i="10"/>
  <c r="L681" i="10"/>
  <c r="AA681" i="10"/>
  <c r="V681" i="10"/>
  <c r="G681" i="10"/>
  <c r="AC700" i="10"/>
  <c r="X700" i="10"/>
  <c r="N700" i="10"/>
  <c r="I700" i="10"/>
  <c r="S700" i="10"/>
  <c r="I686" i="10"/>
  <c r="N686" i="10"/>
  <c r="AC686" i="10"/>
  <c r="S686" i="10"/>
  <c r="X686" i="10"/>
  <c r="Q684" i="10"/>
  <c r="L684" i="10"/>
  <c r="AA684" i="10"/>
  <c r="G684" i="10"/>
  <c r="V684" i="10"/>
  <c r="X684" i="10"/>
  <c r="AC684" i="10"/>
  <c r="N684" i="10"/>
  <c r="I684" i="10"/>
  <c r="S684" i="10"/>
  <c r="AA683" i="10"/>
  <c r="L683" i="10"/>
  <c r="Q683" i="10"/>
  <c r="V683" i="10"/>
  <c r="G683" i="10"/>
  <c r="I699" i="10"/>
  <c r="X699" i="10"/>
  <c r="S699" i="10"/>
  <c r="AC699" i="10"/>
  <c r="N699" i="10"/>
  <c r="S694" i="10"/>
  <c r="AC694" i="10"/>
  <c r="N694" i="10"/>
  <c r="X694" i="10"/>
  <c r="I694" i="10"/>
  <c r="N710" i="10"/>
  <c r="X710" i="10"/>
  <c r="S710" i="10"/>
  <c r="AC710" i="10"/>
  <c r="I710" i="10"/>
  <c r="N698" i="10"/>
  <c r="S698" i="10"/>
  <c r="X698" i="10"/>
  <c r="AC698" i="10"/>
  <c r="I698" i="10"/>
  <c r="AC683" i="10"/>
  <c r="X683" i="10"/>
  <c r="N683" i="10"/>
  <c r="S683" i="10"/>
  <c r="I683" i="10"/>
  <c r="N707" i="10"/>
  <c r="I707" i="10"/>
  <c r="AC707" i="10"/>
  <c r="X707" i="10"/>
  <c r="S707" i="10"/>
  <c r="I702" i="10"/>
  <c r="X702" i="10"/>
  <c r="S702" i="10"/>
  <c r="N702" i="10"/>
  <c r="AC702" i="10"/>
  <c r="AA705" i="10"/>
  <c r="V705" i="10"/>
  <c r="Q705" i="10"/>
  <c r="L705" i="10"/>
  <c r="G705" i="10"/>
  <c r="Q692" i="10"/>
  <c r="AA692" i="10"/>
  <c r="G692" i="10"/>
  <c r="L692" i="10"/>
  <c r="V692" i="10"/>
  <c r="X696" i="10"/>
  <c r="AC696" i="10"/>
  <c r="S696" i="10"/>
  <c r="N696" i="10"/>
  <c r="I696" i="10"/>
  <c r="L701" i="10"/>
  <c r="G701" i="10"/>
  <c r="AA701" i="10"/>
  <c r="Q701" i="10"/>
  <c r="V701" i="10"/>
  <c r="S682" i="10"/>
  <c r="AC682" i="10"/>
  <c r="N682" i="10"/>
  <c r="I682" i="10"/>
  <c r="X682" i="10"/>
  <c r="S706" i="10"/>
  <c r="N706" i="10"/>
  <c r="X706" i="10"/>
  <c r="I706" i="10"/>
  <c r="AC706" i="10"/>
  <c r="V694" i="10"/>
  <c r="G694" i="10"/>
  <c r="AA694" i="10"/>
  <c r="Q694" i="10"/>
  <c r="L694" i="10"/>
  <c r="Q682" i="10"/>
  <c r="V682" i="10"/>
  <c r="G682" i="10"/>
  <c r="AA682" i="10"/>
  <c r="L682" i="10"/>
  <c r="L697" i="10"/>
  <c r="V697" i="10"/>
  <c r="Q697" i="10"/>
  <c r="G697" i="10"/>
  <c r="AA697" i="10"/>
  <c r="AC709" i="10"/>
  <c r="N709" i="10"/>
  <c r="I709" i="10"/>
  <c r="S709" i="10"/>
  <c r="X709" i="10"/>
  <c r="S695" i="10"/>
  <c r="X695" i="10"/>
  <c r="AC695" i="10"/>
  <c r="I695" i="10"/>
  <c r="N695" i="10"/>
  <c r="G685" i="10"/>
  <c r="V685" i="10"/>
  <c r="L685" i="10"/>
  <c r="Q685" i="10"/>
  <c r="AA685" i="10"/>
  <c r="Q695" i="10"/>
  <c r="G695" i="10"/>
  <c r="V695" i="10"/>
  <c r="AA695" i="10"/>
  <c r="L695" i="10"/>
  <c r="V706" i="10"/>
  <c r="L706" i="10"/>
  <c r="AA706" i="10"/>
  <c r="G706" i="10"/>
  <c r="Q706" i="10"/>
  <c r="AA700" i="10"/>
  <c r="Q700" i="10"/>
  <c r="G700" i="10"/>
  <c r="V700" i="10"/>
  <c r="L700" i="10"/>
  <c r="L710" i="10"/>
  <c r="AA710" i="10"/>
  <c r="Q710" i="10"/>
  <c r="V710" i="10"/>
  <c r="G710" i="10"/>
  <c r="S705" i="10"/>
  <c r="I705" i="10"/>
  <c r="X705" i="10"/>
  <c r="N705" i="10"/>
  <c r="AC705" i="10"/>
  <c r="G707" i="10"/>
  <c r="L707" i="10"/>
  <c r="AA707" i="10"/>
  <c r="V707" i="10"/>
  <c r="Q707" i="10"/>
  <c r="AC692" i="10"/>
  <c r="X692" i="10"/>
  <c r="N692" i="10"/>
  <c r="S692" i="10"/>
  <c r="I692" i="10"/>
  <c r="L696" i="10"/>
  <c r="V696" i="10"/>
  <c r="Q696" i="10"/>
  <c r="AA696" i="10"/>
  <c r="G696" i="10"/>
  <c r="AC123" i="10" l="1"/>
  <c r="I123" i="10"/>
  <c r="S123" i="10"/>
  <c r="N123" i="10"/>
  <c r="X123" i="10"/>
  <c r="G114" i="10"/>
  <c r="L114" i="10"/>
  <c r="AA114" i="10"/>
  <c r="Q114" i="10"/>
  <c r="V114" i="10"/>
  <c r="V131" i="10"/>
  <c r="AA131" i="10"/>
  <c r="G131" i="10"/>
  <c r="L131" i="10"/>
  <c r="Q131" i="10"/>
  <c r="G140" i="10"/>
  <c r="V140" i="10"/>
  <c r="AA140" i="10"/>
  <c r="L140" i="10"/>
  <c r="Q140" i="10"/>
  <c r="S134" i="10"/>
  <c r="AC134" i="10"/>
  <c r="X134" i="10"/>
  <c r="I134" i="10"/>
  <c r="N134" i="10"/>
  <c r="G123" i="10"/>
  <c r="V123" i="10"/>
  <c r="AA123" i="10"/>
  <c r="L123" i="10"/>
  <c r="Q123" i="10"/>
  <c r="Q122" i="10"/>
  <c r="L122" i="10"/>
  <c r="G122" i="10"/>
  <c r="AA122" i="10"/>
  <c r="V122" i="10"/>
  <c r="Q139" i="10"/>
  <c r="G139" i="10"/>
  <c r="V139" i="10"/>
  <c r="AA139" i="10"/>
  <c r="L139" i="10"/>
  <c r="N129" i="10"/>
  <c r="S129" i="10"/>
  <c r="AC129" i="10"/>
  <c r="X129" i="10"/>
  <c r="I129" i="10"/>
  <c r="X130" i="10"/>
  <c r="AC130" i="10"/>
  <c r="I130" i="10"/>
  <c r="S130" i="10"/>
  <c r="N130" i="10"/>
  <c r="S116" i="10"/>
  <c r="AC116" i="10"/>
  <c r="I116" i="10"/>
  <c r="X116" i="10"/>
  <c r="N116" i="10"/>
  <c r="AC122" i="10"/>
  <c r="N122" i="10"/>
  <c r="I122" i="10"/>
  <c r="X122" i="10"/>
  <c r="S122" i="10"/>
  <c r="X114" i="10"/>
  <c r="AC114" i="10"/>
  <c r="I114" i="10"/>
  <c r="S114" i="10"/>
  <c r="N114" i="10"/>
  <c r="V117" i="10"/>
  <c r="AA117" i="10"/>
  <c r="G117" i="10"/>
  <c r="L117" i="10"/>
  <c r="Q117" i="10"/>
  <c r="G112" i="10"/>
  <c r="Q112" i="10"/>
  <c r="AA112" i="10"/>
  <c r="L112" i="10"/>
  <c r="V112" i="10"/>
  <c r="V132" i="10"/>
  <c r="L132" i="10"/>
  <c r="Q132" i="10"/>
  <c r="AA132" i="10"/>
  <c r="G132" i="10"/>
  <c r="AA133" i="10"/>
  <c r="Q133" i="10"/>
  <c r="G133" i="10"/>
  <c r="V133" i="10"/>
  <c r="L133" i="10"/>
  <c r="AC135" i="10"/>
  <c r="I135" i="10"/>
  <c r="S135" i="10"/>
  <c r="X135" i="10"/>
  <c r="N135" i="10"/>
  <c r="I140" i="10"/>
  <c r="S140" i="10"/>
  <c r="AC140" i="10"/>
  <c r="X140" i="10"/>
  <c r="N140" i="10"/>
  <c r="S119" i="10"/>
  <c r="AC119" i="10"/>
  <c r="I119" i="10"/>
  <c r="X119" i="10"/>
  <c r="N119" i="10"/>
  <c r="L118" i="10"/>
  <c r="V118" i="10"/>
  <c r="G118" i="10"/>
  <c r="Q118" i="10"/>
  <c r="AA118" i="10"/>
  <c r="L137" i="10"/>
  <c r="G137" i="10"/>
  <c r="Q137" i="10"/>
  <c r="AA137" i="10"/>
  <c r="V137" i="10"/>
  <c r="S132" i="10"/>
  <c r="AC132" i="10"/>
  <c r="N132" i="10"/>
  <c r="X132" i="10"/>
  <c r="I132" i="10"/>
  <c r="AA113" i="10"/>
  <c r="Q113" i="10"/>
  <c r="L113" i="10"/>
  <c r="V113" i="10"/>
  <c r="G113" i="10"/>
  <c r="AC117" i="10"/>
  <c r="X117" i="10"/>
  <c r="N117" i="10"/>
  <c r="I117" i="10"/>
  <c r="S117" i="10"/>
  <c r="Q116" i="10"/>
  <c r="L116" i="10"/>
  <c r="V116" i="10"/>
  <c r="G116" i="10"/>
  <c r="AA116" i="10"/>
  <c r="G130" i="10"/>
  <c r="AA130" i="10"/>
  <c r="L130" i="10"/>
  <c r="V130" i="10"/>
  <c r="Q130" i="10"/>
  <c r="G136" i="10"/>
  <c r="L136" i="10"/>
  <c r="Q136" i="10"/>
  <c r="V136" i="10"/>
  <c r="AA136" i="10"/>
  <c r="S139" i="10"/>
  <c r="I139" i="10"/>
  <c r="N139" i="10"/>
  <c r="X139" i="10"/>
  <c r="AC139" i="10"/>
  <c r="X138" i="10"/>
  <c r="I138" i="10"/>
  <c r="AC138" i="10"/>
  <c r="N138" i="10"/>
  <c r="S138" i="10"/>
  <c r="N125" i="10"/>
  <c r="S125" i="10"/>
  <c r="X125" i="10"/>
  <c r="I125" i="10"/>
  <c r="AC125" i="10"/>
  <c r="AC115" i="10"/>
  <c r="S115" i="10"/>
  <c r="X115" i="10"/>
  <c r="N115" i="10"/>
  <c r="I115" i="10"/>
  <c r="V119" i="10"/>
  <c r="G119" i="10"/>
  <c r="Q119" i="10"/>
  <c r="L119" i="10"/>
  <c r="AA119" i="10"/>
  <c r="V111" i="10"/>
  <c r="AA111" i="10"/>
  <c r="Q111" i="10"/>
  <c r="G111" i="10"/>
  <c r="L111" i="10"/>
  <c r="AA138" i="10"/>
  <c r="G138" i="10"/>
  <c r="V138" i="10"/>
  <c r="L138" i="10"/>
  <c r="Q138" i="10"/>
  <c r="AA128" i="10"/>
  <c r="Q128" i="10"/>
  <c r="G128" i="10"/>
  <c r="L128" i="10"/>
  <c r="V128" i="10"/>
  <c r="AC131" i="10"/>
  <c r="N131" i="10"/>
  <c r="I131" i="10"/>
  <c r="S131" i="10"/>
  <c r="X131" i="10"/>
  <c r="X137" i="10"/>
  <c r="AC137" i="10"/>
  <c r="N137" i="10"/>
  <c r="I137" i="10"/>
  <c r="S137" i="10"/>
  <c r="S112" i="10"/>
  <c r="AC112" i="10"/>
  <c r="N112" i="10"/>
  <c r="X112" i="10"/>
  <c r="I112" i="10"/>
  <c r="X111" i="10"/>
  <c r="I111" i="10"/>
  <c r="N111" i="10"/>
  <c r="S111" i="10"/>
  <c r="AC111" i="10"/>
  <c r="G125" i="10"/>
  <c r="AA125" i="10"/>
  <c r="V125" i="10"/>
  <c r="L125" i="10"/>
  <c r="Q125" i="10"/>
  <c r="G126" i="10"/>
  <c r="V126" i="10"/>
  <c r="AA126" i="10"/>
  <c r="Q126" i="10"/>
  <c r="L126" i="10"/>
  <c r="I136" i="10"/>
  <c r="X136" i="10"/>
  <c r="N136" i="10"/>
  <c r="AC136" i="10"/>
  <c r="S136" i="10"/>
  <c r="AC118" i="10"/>
  <c r="N118" i="10"/>
  <c r="S118" i="10"/>
  <c r="I118" i="10"/>
  <c r="X118" i="10"/>
  <c r="N113" i="10"/>
  <c r="X113" i="10"/>
  <c r="AC113" i="10"/>
  <c r="S113" i="10"/>
  <c r="I113" i="10"/>
  <c r="AA124" i="10"/>
  <c r="V124" i="10"/>
  <c r="L124" i="10"/>
  <c r="Q124" i="10"/>
  <c r="G124" i="10"/>
  <c r="Q120" i="10"/>
  <c r="V120" i="10"/>
  <c r="AA120" i="10"/>
  <c r="L120" i="10"/>
  <c r="G120" i="10"/>
  <c r="AA129" i="10"/>
  <c r="V129" i="10"/>
  <c r="G129" i="10"/>
  <c r="Q129" i="10"/>
  <c r="L129" i="10"/>
  <c r="Q134" i="10"/>
  <c r="V134" i="10"/>
  <c r="AA134" i="10"/>
  <c r="L134" i="10"/>
  <c r="G134" i="10"/>
  <c r="X128" i="10"/>
  <c r="I128" i="10"/>
  <c r="N128" i="10"/>
  <c r="AC128" i="10"/>
  <c r="S128" i="10"/>
  <c r="X127" i="10"/>
  <c r="S127" i="10"/>
  <c r="N127" i="10"/>
  <c r="I127" i="10"/>
  <c r="AC127" i="10"/>
  <c r="I120" i="10"/>
  <c r="N120" i="10"/>
  <c r="X120" i="10"/>
  <c r="AC120" i="10"/>
  <c r="S120" i="10"/>
  <c r="N121" i="10"/>
  <c r="S121" i="10"/>
  <c r="X121" i="10"/>
  <c r="AC121" i="10"/>
  <c r="I121" i="10"/>
  <c r="L121" i="10"/>
  <c r="Q121" i="10"/>
  <c r="V121" i="10"/>
  <c r="AA121" i="10"/>
  <c r="G121" i="10"/>
  <c r="Q115" i="10"/>
  <c r="L115" i="10"/>
  <c r="AA115" i="10"/>
  <c r="V115" i="10"/>
  <c r="G115" i="10"/>
  <c r="G135" i="10"/>
  <c r="AA135" i="10"/>
  <c r="Q135" i="10"/>
  <c r="L135" i="10"/>
  <c r="V135" i="10"/>
  <c r="G127" i="10"/>
  <c r="AA127" i="10"/>
  <c r="L127" i="10"/>
  <c r="V127" i="10"/>
  <c r="Q127" i="10"/>
  <c r="N126" i="10"/>
  <c r="I126" i="10"/>
  <c r="S126" i="10"/>
  <c r="AC126" i="10"/>
  <c r="X126" i="10"/>
  <c r="I133" i="10"/>
  <c r="N133" i="10"/>
  <c r="S133" i="10"/>
  <c r="AC133" i="10"/>
  <c r="X133" i="10"/>
  <c r="S124" i="10"/>
  <c r="AC124" i="10"/>
  <c r="X124" i="10"/>
  <c r="N124" i="10"/>
  <c r="I124" i="10"/>
  <c r="P138" i="10" l="1"/>
  <c r="U138" i="10"/>
  <c r="K138" i="10"/>
  <c r="AE138" i="10"/>
  <c r="Z138" i="10"/>
  <c r="T126" i="10"/>
  <c r="O126" i="10"/>
  <c r="AD126" i="10"/>
  <c r="Y126" i="10"/>
  <c r="J126" i="10"/>
  <c r="Z127" i="10"/>
  <c r="K127" i="10"/>
  <c r="U127" i="10"/>
  <c r="P127" i="10"/>
  <c r="AE127" i="10"/>
  <c r="U132" i="10"/>
  <c r="Z132" i="10"/>
  <c r="K132" i="10"/>
  <c r="AE132" i="10"/>
  <c r="P132" i="10"/>
  <c r="AE136" i="10"/>
  <c r="K136" i="10"/>
  <c r="Z136" i="10"/>
  <c r="U136" i="10"/>
  <c r="P136" i="10"/>
  <c r="J129" i="10"/>
  <c r="AD129" i="10"/>
  <c r="T129" i="10"/>
  <c r="Y129" i="10"/>
  <c r="O129" i="10"/>
  <c r="AD135" i="10"/>
  <c r="Y135" i="10"/>
  <c r="J135" i="10"/>
  <c r="T135" i="10"/>
  <c r="O135" i="10"/>
  <c r="Z139" i="10"/>
  <c r="U139" i="10"/>
  <c r="AE139" i="10"/>
  <c r="K139" i="10"/>
  <c r="P139" i="10"/>
  <c r="P126" i="10"/>
  <c r="K126" i="10"/>
  <c r="U126" i="10"/>
  <c r="AE126" i="10"/>
  <c r="Z126" i="10"/>
  <c r="AD139" i="10"/>
  <c r="Y139" i="10"/>
  <c r="J139" i="10"/>
  <c r="T139" i="10"/>
  <c r="O139" i="10"/>
  <c r="Z130" i="10"/>
  <c r="U130" i="10"/>
  <c r="P130" i="10"/>
  <c r="K130" i="10"/>
  <c r="AE130" i="10"/>
  <c r="O128" i="10"/>
  <c r="AD128" i="10"/>
  <c r="J128" i="10"/>
  <c r="T128" i="10"/>
  <c r="Y128" i="10"/>
  <c r="K131" i="10"/>
  <c r="Z131" i="10"/>
  <c r="AE131" i="10"/>
  <c r="P131" i="10"/>
  <c r="U131" i="10"/>
  <c r="Z135" i="10"/>
  <c r="AE135" i="10"/>
  <c r="P135" i="10"/>
  <c r="K135" i="10"/>
  <c r="U135" i="10"/>
  <c r="T137" i="10"/>
  <c r="Y137" i="10"/>
  <c r="O137" i="10"/>
  <c r="AD137" i="10"/>
  <c r="J137" i="10"/>
  <c r="O136" i="10"/>
  <c r="T136" i="10"/>
  <c r="Y136" i="10"/>
  <c r="J136" i="10"/>
  <c r="AD136" i="10"/>
  <c r="U129" i="10"/>
  <c r="K129" i="10"/>
  <c r="P129" i="10"/>
  <c r="Z129" i="10"/>
  <c r="AE129" i="10"/>
  <c r="K134" i="10"/>
  <c r="Z134" i="10"/>
  <c r="AE134" i="10"/>
  <c r="U134" i="10"/>
  <c r="P134" i="10"/>
  <c r="T127" i="10"/>
  <c r="O127" i="10"/>
  <c r="AD127" i="10"/>
  <c r="J127" i="10"/>
  <c r="Y127" i="10"/>
  <c r="T138" i="10"/>
  <c r="AD138" i="10"/>
  <c r="Y138" i="10"/>
  <c r="J138" i="10"/>
  <c r="O138" i="10"/>
  <c r="J130" i="10"/>
  <c r="O130" i="10"/>
  <c r="AD130" i="10"/>
  <c r="T130" i="10"/>
  <c r="Y130" i="10"/>
  <c r="AE140" i="10"/>
  <c r="K140" i="10"/>
  <c r="P140" i="10"/>
  <c r="Z140" i="10"/>
  <c r="U140" i="10"/>
  <c r="Y134" i="10"/>
  <c r="J134" i="10"/>
  <c r="O134" i="10"/>
  <c r="T134" i="10"/>
  <c r="AD134" i="10"/>
  <c r="K133" i="10"/>
  <c r="P133" i="10"/>
  <c r="AE133" i="10"/>
  <c r="Z133" i="10"/>
  <c r="U133" i="10"/>
  <c r="J132" i="10"/>
  <c r="AD132" i="10"/>
  <c r="O132" i="10"/>
  <c r="T132" i="10"/>
  <c r="Y132" i="10"/>
  <c r="T133" i="10"/>
  <c r="Y133" i="10"/>
  <c r="O133" i="10"/>
  <c r="J133" i="10"/>
  <c r="AD133" i="10"/>
  <c r="U128" i="10"/>
  <c r="AE128" i="10"/>
  <c r="K128" i="10"/>
  <c r="Z128" i="10"/>
  <c r="P128" i="10"/>
  <c r="U137" i="10"/>
  <c r="AE137" i="10"/>
  <c r="P137" i="10"/>
  <c r="Z137" i="10"/>
  <c r="K137" i="10"/>
  <c r="AD140" i="10"/>
  <c r="T140" i="10"/>
  <c r="Y140" i="10"/>
  <c r="J140" i="10"/>
  <c r="O140" i="10"/>
  <c r="J131" i="10"/>
  <c r="T131" i="10"/>
  <c r="Y131" i="10"/>
  <c r="O131" i="10"/>
  <c r="AD131" i="10"/>
  <c r="O125" i="10" l="1"/>
  <c r="Y125" i="10"/>
  <c r="T125" i="10"/>
  <c r="J125" i="10"/>
  <c r="AD125" i="10"/>
  <c r="AD112" i="10"/>
  <c r="T112" i="10"/>
  <c r="Y112" i="10"/>
  <c r="J112" i="10"/>
  <c r="O112" i="10"/>
  <c r="P112" i="10"/>
  <c r="U112" i="10"/>
  <c r="Z112" i="10"/>
  <c r="AE112" i="10"/>
  <c r="K112" i="10"/>
  <c r="AD124" i="10"/>
  <c r="O124" i="10"/>
  <c r="J124" i="10"/>
  <c r="T124" i="10"/>
  <c r="Y124" i="10"/>
  <c r="Y116" i="10"/>
  <c r="O116" i="10"/>
  <c r="T116" i="10"/>
  <c r="AD116" i="10"/>
  <c r="J116" i="10"/>
  <c r="Z116" i="10"/>
  <c r="K116" i="10"/>
  <c r="AE116" i="10"/>
  <c r="U116" i="10"/>
  <c r="P116" i="10"/>
  <c r="Y120" i="10"/>
  <c r="O120" i="10"/>
  <c r="J120" i="10"/>
  <c r="T120" i="10"/>
  <c r="AD120" i="10"/>
  <c r="P123" i="10"/>
  <c r="K123" i="10"/>
  <c r="U123" i="10"/>
  <c r="Z123" i="10"/>
  <c r="AE123" i="10"/>
  <c r="Y114" i="10"/>
  <c r="J114" i="10"/>
  <c r="T114" i="10"/>
  <c r="O114" i="10"/>
  <c r="AD114" i="10"/>
  <c r="T121" i="10"/>
  <c r="Y121" i="10"/>
  <c r="AD121" i="10"/>
  <c r="J121" i="10"/>
  <c r="O121" i="10"/>
  <c r="AE120" i="10"/>
  <c r="K120" i="10"/>
  <c r="Z120" i="10"/>
  <c r="U120" i="10"/>
  <c r="P120" i="10"/>
  <c r="P124" i="10"/>
  <c r="U124" i="10"/>
  <c r="Z124" i="10"/>
  <c r="AE124" i="10"/>
  <c r="K124" i="10"/>
  <c r="AE118" i="10"/>
  <c r="K118" i="10"/>
  <c r="P118" i="10"/>
  <c r="Z118" i="10"/>
  <c r="U118" i="10"/>
  <c r="P114" i="10"/>
  <c r="U114" i="10"/>
  <c r="K114" i="10"/>
  <c r="Z114" i="10"/>
  <c r="AE114" i="10"/>
  <c r="U119" i="10"/>
  <c r="Z119" i="10"/>
  <c r="K119" i="10"/>
  <c r="AE119" i="10"/>
  <c r="P119" i="10"/>
  <c r="T115" i="10"/>
  <c r="AD115" i="10"/>
  <c r="O115" i="10"/>
  <c r="Y115" i="10"/>
  <c r="J115" i="10"/>
  <c r="K111" i="10"/>
  <c r="AE111" i="10"/>
  <c r="U111" i="10"/>
  <c r="P111" i="10"/>
  <c r="Z111" i="10"/>
  <c r="T118" i="10"/>
  <c r="AD118" i="10"/>
  <c r="Y118" i="10"/>
  <c r="O118" i="10"/>
  <c r="J118" i="10"/>
  <c r="Z121" i="10"/>
  <c r="P121" i="10"/>
  <c r="U121" i="10"/>
  <c r="K121" i="10"/>
  <c r="AE121" i="10"/>
  <c r="O117" i="10"/>
  <c r="Y117" i="10"/>
  <c r="J117" i="10"/>
  <c r="T117" i="10"/>
  <c r="AD117" i="10"/>
  <c r="P115" i="10"/>
  <c r="Z115" i="10"/>
  <c r="AE115" i="10"/>
  <c r="K115" i="10"/>
  <c r="U115" i="10"/>
  <c r="U117" i="10"/>
  <c r="AE117" i="10"/>
  <c r="K117" i="10"/>
  <c r="Z117" i="10"/>
  <c r="P117" i="10"/>
  <c r="T111" i="10"/>
  <c r="Y111" i="10"/>
  <c r="AD111" i="10"/>
  <c r="J111" i="10"/>
  <c r="O111" i="10"/>
  <c r="O122" i="10"/>
  <c r="T122" i="10"/>
  <c r="J122" i="10"/>
  <c r="Y122" i="10"/>
  <c r="AD122" i="10"/>
  <c r="U122" i="10"/>
  <c r="AE122" i="10"/>
  <c r="K122" i="10"/>
  <c r="P122" i="10"/>
  <c r="Z122" i="10"/>
  <c r="O123" i="10"/>
  <c r="AD123" i="10"/>
  <c r="Y123" i="10"/>
  <c r="J123" i="10"/>
  <c r="T123" i="10"/>
  <c r="K125" i="10"/>
  <c r="P125" i="10"/>
  <c r="AE125" i="10"/>
  <c r="Z125" i="10"/>
  <c r="U125" i="10"/>
  <c r="U113" i="10"/>
  <c r="P113" i="10"/>
  <c r="K113" i="10"/>
  <c r="AE113" i="10"/>
  <c r="Z113" i="10"/>
  <c r="O113" i="10"/>
  <c r="J113" i="10"/>
  <c r="Y113" i="10"/>
  <c r="T113" i="10"/>
  <c r="AD113" i="10"/>
  <c r="J119" i="10"/>
  <c r="O119" i="10"/>
  <c r="Y119" i="10"/>
  <c r="T119" i="10"/>
  <c r="AD119" i="10"/>
  <c r="V521" i="10" l="1"/>
  <c r="AA521" i="10"/>
  <c r="Q521" i="10"/>
  <c r="G521" i="10"/>
  <c r="L521" i="10"/>
  <c r="V517" i="10"/>
  <c r="L517" i="10"/>
  <c r="AA517" i="10"/>
  <c r="Q517" i="10"/>
  <c r="G517" i="10"/>
  <c r="N516" i="10"/>
  <c r="X516" i="10"/>
  <c r="AC516" i="10"/>
  <c r="I516" i="10"/>
  <c r="S516" i="10"/>
  <c r="G529" i="10"/>
  <c r="AA529" i="10"/>
  <c r="L529" i="10"/>
  <c r="V529" i="10"/>
  <c r="Q529" i="10"/>
  <c r="I525" i="10"/>
  <c r="AC525" i="10"/>
  <c r="X525" i="10"/>
  <c r="N525" i="10"/>
  <c r="S525" i="10"/>
  <c r="I519" i="10"/>
  <c r="N519" i="10"/>
  <c r="X519" i="10"/>
  <c r="S519" i="10"/>
  <c r="AC519" i="10"/>
  <c r="L522" i="10"/>
  <c r="V522" i="10"/>
  <c r="AA522" i="10"/>
  <c r="G522" i="10"/>
  <c r="Q522" i="10"/>
  <c r="L516" i="10"/>
  <c r="Q516" i="10"/>
  <c r="G516" i="10"/>
  <c r="V516" i="10"/>
  <c r="AA516" i="10"/>
  <c r="S529" i="10"/>
  <c r="I529" i="10"/>
  <c r="AC529" i="10"/>
  <c r="X529" i="10"/>
  <c r="N529" i="10"/>
  <c r="I530" i="10"/>
  <c r="S530" i="10"/>
  <c r="AC530" i="10"/>
  <c r="N530" i="10"/>
  <c r="X530" i="10"/>
  <c r="I520" i="10"/>
  <c r="AC520" i="10"/>
  <c r="S520" i="10"/>
  <c r="N520" i="10"/>
  <c r="X520" i="10"/>
  <c r="V519" i="10"/>
  <c r="G519" i="10"/>
  <c r="AA519" i="10"/>
  <c r="Q519" i="10"/>
  <c r="L519" i="10"/>
  <c r="AC526" i="10"/>
  <c r="N526" i="10"/>
  <c r="S526" i="10"/>
  <c r="I526" i="10"/>
  <c r="X526" i="10"/>
  <c r="L526" i="10"/>
  <c r="V526" i="10"/>
  <c r="AA526" i="10"/>
  <c r="G526" i="10"/>
  <c r="Q526" i="10"/>
  <c r="S517" i="10"/>
  <c r="I517" i="10"/>
  <c r="AC517" i="10"/>
  <c r="X517" i="10"/>
  <c r="N517" i="10"/>
  <c r="L518" i="10"/>
  <c r="Q518" i="10"/>
  <c r="V518" i="10"/>
  <c r="G518" i="10"/>
  <c r="AA518" i="10"/>
  <c r="G527" i="10"/>
  <c r="L527" i="10"/>
  <c r="Q527" i="10"/>
  <c r="AA527" i="10"/>
  <c r="V527" i="10"/>
  <c r="I521" i="10"/>
  <c r="X521" i="10"/>
  <c r="S521" i="10"/>
  <c r="AC521" i="10"/>
  <c r="N521" i="10"/>
  <c r="S518" i="10"/>
  <c r="N518" i="10"/>
  <c r="I518" i="10"/>
  <c r="AC518" i="10"/>
  <c r="X518" i="10"/>
  <c r="Q520" i="10"/>
  <c r="G520" i="10"/>
  <c r="L520" i="10"/>
  <c r="AA520" i="10"/>
  <c r="V520" i="10"/>
  <c r="S524" i="10"/>
  <c r="N524" i="10"/>
  <c r="AC524" i="10"/>
  <c r="I524" i="10"/>
  <c r="X524" i="10"/>
  <c r="AA530" i="10"/>
  <c r="G530" i="10"/>
  <c r="Q530" i="10"/>
  <c r="L530" i="10"/>
  <c r="V530" i="10"/>
  <c r="L524" i="10"/>
  <c r="G524" i="10"/>
  <c r="AA524" i="10"/>
  <c r="V524" i="10"/>
  <c r="Q524" i="10"/>
  <c r="AC522" i="10"/>
  <c r="I522" i="10"/>
  <c r="X522" i="10"/>
  <c r="S522" i="10"/>
  <c r="N522" i="10"/>
  <c r="N527" i="10"/>
  <c r="I527" i="10"/>
  <c r="S527" i="10"/>
  <c r="AC527" i="10"/>
  <c r="X527" i="10"/>
  <c r="Q525" i="10"/>
  <c r="G525" i="10"/>
  <c r="L525" i="10"/>
  <c r="AA525" i="10"/>
  <c r="V525" i="10"/>
  <c r="K325" i="10" l="1"/>
  <c r="AE325" i="10"/>
  <c r="AC323" i="10"/>
  <c r="I323" i="10"/>
  <c r="G332" i="10"/>
  <c r="AA332" i="10"/>
  <c r="AC344" i="10"/>
  <c r="I344" i="10"/>
  <c r="AC338" i="10"/>
  <c r="S338" i="10"/>
  <c r="I338" i="10"/>
  <c r="X338" i="10"/>
  <c r="N338" i="10"/>
  <c r="AE345" i="10"/>
  <c r="K345" i="10"/>
  <c r="P345" i="10"/>
  <c r="Z345" i="10"/>
  <c r="U345" i="10"/>
  <c r="AE344" i="10"/>
  <c r="K344" i="10"/>
  <c r="K335" i="10"/>
  <c r="P335" i="10"/>
  <c r="Z335" i="10"/>
  <c r="AE335" i="10"/>
  <c r="U335" i="10"/>
  <c r="K331" i="10"/>
  <c r="P331" i="10"/>
  <c r="Z331" i="10"/>
  <c r="AE331" i="10"/>
  <c r="U331" i="10"/>
  <c r="AD328" i="10"/>
  <c r="J328" i="10"/>
  <c r="AD330" i="10"/>
  <c r="J330" i="10"/>
  <c r="Y330" i="10"/>
  <c r="T330" i="10"/>
  <c r="O330" i="10"/>
  <c r="N334" i="10"/>
  <c r="I334" i="10"/>
  <c r="X334" i="10"/>
  <c r="S334" i="10"/>
  <c r="AC334" i="10"/>
  <c r="N330" i="10"/>
  <c r="X330" i="10"/>
  <c r="I330" i="10"/>
  <c r="S330" i="10"/>
  <c r="AC330" i="10"/>
  <c r="M334" i="10"/>
  <c r="W334" i="10"/>
  <c r="H334" i="10"/>
  <c r="R334" i="10"/>
  <c r="AB334" i="10"/>
  <c r="AB333" i="10"/>
  <c r="M333" i="10"/>
  <c r="W333" i="10"/>
  <c r="H333" i="10"/>
  <c r="R333" i="10"/>
  <c r="AA321" i="10"/>
  <c r="G321" i="10"/>
  <c r="K338" i="10"/>
  <c r="P338" i="10"/>
  <c r="AE338" i="10"/>
  <c r="U338" i="10"/>
  <c r="Z338" i="10"/>
  <c r="AD321" i="10"/>
  <c r="J321" i="10"/>
  <c r="H325" i="10"/>
  <c r="AB325" i="10"/>
  <c r="AC336" i="10"/>
  <c r="I336" i="10"/>
  <c r="K350" i="10"/>
  <c r="P350" i="10"/>
  <c r="U350" i="10"/>
  <c r="Z350" i="10"/>
  <c r="AE350" i="10"/>
  <c r="AE329" i="10"/>
  <c r="K329" i="10"/>
  <c r="AE326" i="10"/>
  <c r="K326" i="10"/>
  <c r="AD332" i="10"/>
  <c r="J332" i="10"/>
  <c r="AD331" i="10"/>
  <c r="O331" i="10"/>
  <c r="Y331" i="10"/>
  <c r="T331" i="10"/>
  <c r="J331" i="10"/>
  <c r="I325" i="10"/>
  <c r="AC325" i="10"/>
  <c r="I332" i="10"/>
  <c r="AC332" i="10"/>
  <c r="H328" i="10"/>
  <c r="AB328" i="10"/>
  <c r="AB324" i="10"/>
  <c r="H324" i="10"/>
  <c r="AA325" i="10"/>
  <c r="G325" i="10"/>
  <c r="AA326" i="10"/>
  <c r="G326" i="10"/>
  <c r="X343" i="10"/>
  <c r="AC343" i="10"/>
  <c r="S343" i="10"/>
  <c r="I343" i="10"/>
  <c r="N343" i="10"/>
  <c r="Z343" i="10"/>
  <c r="K343" i="10"/>
  <c r="U343" i="10"/>
  <c r="AE343" i="10"/>
  <c r="P343" i="10"/>
  <c r="K347" i="10"/>
  <c r="AE347" i="10"/>
  <c r="K332" i="10"/>
  <c r="AE332" i="10"/>
  <c r="AE321" i="10"/>
  <c r="K321" i="10"/>
  <c r="AD327" i="10"/>
  <c r="J327" i="10"/>
  <c r="J329" i="10"/>
  <c r="AD329" i="10"/>
  <c r="AC329" i="10"/>
  <c r="I329" i="10"/>
  <c r="AC321" i="10"/>
  <c r="I321" i="10"/>
  <c r="AB331" i="10"/>
  <c r="R331" i="10"/>
  <c r="H331" i="10"/>
  <c r="M331" i="10"/>
  <c r="W331" i="10"/>
  <c r="H332" i="10"/>
  <c r="AB332" i="10"/>
  <c r="AA322" i="10"/>
  <c r="G322" i="10"/>
  <c r="AA324" i="10"/>
  <c r="G324" i="10"/>
  <c r="AC341" i="10"/>
  <c r="I341" i="10"/>
  <c r="P348" i="10"/>
  <c r="AE348" i="10"/>
  <c r="Z348" i="10"/>
  <c r="U348" i="10"/>
  <c r="K348" i="10"/>
  <c r="I326" i="10"/>
  <c r="AC326" i="10"/>
  <c r="L331" i="10"/>
  <c r="G331" i="10"/>
  <c r="Q331" i="10"/>
  <c r="V331" i="10"/>
  <c r="AA331" i="10"/>
  <c r="X339" i="10"/>
  <c r="S339" i="10"/>
  <c r="I339" i="10"/>
  <c r="AC339" i="10"/>
  <c r="N339" i="10"/>
  <c r="P346" i="10"/>
  <c r="K346" i="10"/>
  <c r="U346" i="10"/>
  <c r="AE346" i="10"/>
  <c r="Z346" i="10"/>
  <c r="AE349" i="10"/>
  <c r="P349" i="10"/>
  <c r="Z349" i="10"/>
  <c r="K349" i="10"/>
  <c r="U349" i="10"/>
  <c r="AE328" i="10"/>
  <c r="K328" i="10"/>
  <c r="AE334" i="10"/>
  <c r="U334" i="10"/>
  <c r="P334" i="10"/>
  <c r="K334" i="10"/>
  <c r="Z334" i="10"/>
  <c r="AD326" i="10"/>
  <c r="J326" i="10"/>
  <c r="Y333" i="10"/>
  <c r="AD333" i="10"/>
  <c r="O333" i="10"/>
  <c r="T333" i="10"/>
  <c r="J333" i="10"/>
  <c r="X333" i="10"/>
  <c r="I333" i="10"/>
  <c r="S333" i="10"/>
  <c r="AC333" i="10"/>
  <c r="N333" i="10"/>
  <c r="N335" i="10"/>
  <c r="X335" i="10"/>
  <c r="I335" i="10"/>
  <c r="S335" i="10"/>
  <c r="AC335" i="10"/>
  <c r="AB322" i="10"/>
  <c r="H322" i="10"/>
  <c r="AB323" i="10"/>
  <c r="H323" i="10"/>
  <c r="Q334" i="10"/>
  <c r="V334" i="10"/>
  <c r="AA334" i="10"/>
  <c r="L334" i="10"/>
  <c r="G334" i="10"/>
  <c r="G327" i="10"/>
  <c r="AA327" i="10"/>
  <c r="X346" i="10"/>
  <c r="I346" i="10"/>
  <c r="N346" i="10"/>
  <c r="AC346" i="10"/>
  <c r="S346" i="10"/>
  <c r="N345" i="10"/>
  <c r="AC345" i="10"/>
  <c r="I345" i="10"/>
  <c r="X345" i="10"/>
  <c r="S345" i="10"/>
  <c r="AE341" i="10"/>
  <c r="K341" i="10"/>
  <c r="AE337" i="10"/>
  <c r="K337" i="10"/>
  <c r="P330" i="10"/>
  <c r="Z330" i="10"/>
  <c r="K330" i="10"/>
  <c r="AE330" i="10"/>
  <c r="U330" i="10"/>
  <c r="AD325" i="10"/>
  <c r="J325" i="10"/>
  <c r="AD324" i="10"/>
  <c r="J324" i="10"/>
  <c r="I322" i="10"/>
  <c r="AC322" i="10"/>
  <c r="I324" i="10"/>
  <c r="AC324" i="10"/>
  <c r="AB326" i="10"/>
  <c r="H326" i="10"/>
  <c r="AB335" i="10"/>
  <c r="R335" i="10"/>
  <c r="W335" i="10"/>
  <c r="H335" i="10"/>
  <c r="M335" i="10"/>
  <c r="AA333" i="10"/>
  <c r="G333" i="10"/>
  <c r="V333" i="10"/>
  <c r="L333" i="10"/>
  <c r="Q333" i="10"/>
  <c r="Q330" i="10"/>
  <c r="AA330" i="10"/>
  <c r="V330" i="10"/>
  <c r="G330" i="10"/>
  <c r="L330" i="10"/>
  <c r="AC348" i="10"/>
  <c r="S348" i="10"/>
  <c r="N348" i="10"/>
  <c r="X348" i="10"/>
  <c r="I348" i="10"/>
  <c r="AE323" i="10"/>
  <c r="K323" i="10"/>
  <c r="AB330" i="10"/>
  <c r="M330" i="10"/>
  <c r="H330" i="10"/>
  <c r="W330" i="10"/>
  <c r="R330" i="10"/>
  <c r="AC340" i="10"/>
  <c r="I340" i="10"/>
  <c r="X342" i="10"/>
  <c r="AC342" i="10"/>
  <c r="I342" i="10"/>
  <c r="N342" i="10"/>
  <c r="S342" i="10"/>
  <c r="AC337" i="10"/>
  <c r="I337" i="10"/>
  <c r="I347" i="10"/>
  <c r="AC347" i="10"/>
  <c r="Z339" i="10"/>
  <c r="K339" i="10"/>
  <c r="U339" i="10"/>
  <c r="P339" i="10"/>
  <c r="AE339" i="10"/>
  <c r="K336" i="10"/>
  <c r="AE336" i="10"/>
  <c r="AE327" i="10"/>
  <c r="K327" i="10"/>
  <c r="K333" i="10"/>
  <c r="U333" i="10"/>
  <c r="AE333" i="10"/>
  <c r="P333" i="10"/>
  <c r="Z333" i="10"/>
  <c r="Y334" i="10"/>
  <c r="O334" i="10"/>
  <c r="T334" i="10"/>
  <c r="AD334" i="10"/>
  <c r="J334" i="10"/>
  <c r="O335" i="10"/>
  <c r="AD335" i="10"/>
  <c r="Y335" i="10"/>
  <c r="J335" i="10"/>
  <c r="T335" i="10"/>
  <c r="I328" i="10"/>
  <c r="AC328" i="10"/>
  <c r="AC327" i="10"/>
  <c r="I327" i="10"/>
  <c r="AB327" i="10"/>
  <c r="H327" i="10"/>
  <c r="V335" i="10"/>
  <c r="AA335" i="10"/>
  <c r="Q335" i="10"/>
  <c r="L335" i="10"/>
  <c r="G335" i="10"/>
  <c r="AA329" i="10"/>
  <c r="G329" i="10"/>
  <c r="S349" i="10"/>
  <c r="X349" i="10"/>
  <c r="I349" i="10"/>
  <c r="AC349" i="10"/>
  <c r="N349" i="10"/>
  <c r="AC350" i="10"/>
  <c r="X350" i="10"/>
  <c r="I350" i="10"/>
  <c r="S350" i="10"/>
  <c r="N350" i="10"/>
  <c r="K340" i="10"/>
  <c r="AE340" i="10"/>
  <c r="Z342" i="10"/>
  <c r="K342" i="10"/>
  <c r="U342" i="10"/>
  <c r="P342" i="10"/>
  <c r="AE342" i="10"/>
  <c r="K322" i="10"/>
  <c r="AE322" i="10"/>
  <c r="K324" i="10"/>
  <c r="AE324" i="10"/>
  <c r="J323" i="10"/>
  <c r="AD323" i="10"/>
  <c r="AD322" i="10"/>
  <c r="J322" i="10"/>
  <c r="N331" i="10"/>
  <c r="AC331" i="10"/>
  <c r="X331" i="10"/>
  <c r="I331" i="10"/>
  <c r="S331" i="10"/>
  <c r="H321" i="10"/>
  <c r="AB321" i="10"/>
  <c r="H329" i="10"/>
  <c r="AB329" i="10"/>
  <c r="AA328" i="10"/>
  <c r="G328" i="10"/>
  <c r="G323" i="10"/>
  <c r="AA323" i="10"/>
  <c r="M349" i="10" l="1"/>
  <c r="H349" i="10"/>
  <c r="R349" i="10"/>
  <c r="AB349" i="10"/>
  <c r="W349" i="10"/>
  <c r="J341" i="10"/>
  <c r="AD341" i="10"/>
  <c r="AB337" i="10"/>
  <c r="H337" i="10"/>
  <c r="AA344" i="10"/>
  <c r="G344" i="10"/>
  <c r="G339" i="10"/>
  <c r="V339" i="10"/>
  <c r="AA339" i="10"/>
  <c r="Q339" i="10"/>
  <c r="L339" i="10"/>
  <c r="W338" i="10"/>
  <c r="AB338" i="10"/>
  <c r="M338" i="10"/>
  <c r="R338" i="10"/>
  <c r="H338" i="10"/>
  <c r="G345" i="10"/>
  <c r="L345" i="10"/>
  <c r="Q345" i="10"/>
  <c r="AA345" i="10"/>
  <c r="V345" i="10"/>
  <c r="H344" i="10"/>
  <c r="AB344" i="10"/>
  <c r="J343" i="10"/>
  <c r="T343" i="10"/>
  <c r="O343" i="10"/>
  <c r="AD343" i="10"/>
  <c r="Y343" i="10"/>
  <c r="AA350" i="10"/>
  <c r="Q350" i="10"/>
  <c r="V350" i="10"/>
  <c r="G350" i="10"/>
  <c r="L350" i="10"/>
  <c r="R348" i="10"/>
  <c r="W348" i="10"/>
  <c r="H348" i="10"/>
  <c r="AB348" i="10"/>
  <c r="M348" i="10"/>
  <c r="O345" i="10"/>
  <c r="T345" i="10"/>
  <c r="Y345" i="10"/>
  <c r="J345" i="10"/>
  <c r="AD345" i="10"/>
  <c r="L348" i="10"/>
  <c r="AA348" i="10"/>
  <c r="Q348" i="10"/>
  <c r="G348" i="10"/>
  <c r="V348" i="10"/>
  <c r="AB347" i="10"/>
  <c r="H347" i="10"/>
  <c r="AA349" i="10"/>
  <c r="V349" i="10"/>
  <c r="L349" i="10"/>
  <c r="G349" i="10"/>
  <c r="Q349" i="10"/>
  <c r="AB341" i="10"/>
  <c r="H341" i="10"/>
  <c r="H340" i="10"/>
  <c r="AB340" i="10"/>
  <c r="AD340" i="10"/>
  <c r="J340" i="10"/>
  <c r="AD344" i="10"/>
  <c r="J344" i="10"/>
  <c r="G340" i="10"/>
  <c r="AA340" i="10"/>
  <c r="G343" i="10"/>
  <c r="Q343" i="10"/>
  <c r="AA343" i="10"/>
  <c r="L343" i="10"/>
  <c r="V343" i="10"/>
  <c r="AD339" i="10"/>
  <c r="T339" i="10"/>
  <c r="O339" i="10"/>
  <c r="J339" i="10"/>
  <c r="Y339" i="10"/>
  <c r="AA336" i="10"/>
  <c r="G336" i="10"/>
  <c r="W345" i="10"/>
  <c r="AB345" i="10"/>
  <c r="H345" i="10"/>
  <c r="R345" i="10"/>
  <c r="M345" i="10"/>
  <c r="AD336" i="10"/>
  <c r="J336" i="10"/>
  <c r="J337" i="10"/>
  <c r="AD337" i="10"/>
  <c r="AA346" i="10"/>
  <c r="G346" i="10"/>
  <c r="Q346" i="10"/>
  <c r="L346" i="10"/>
  <c r="V346" i="10"/>
  <c r="J347" i="10"/>
  <c r="AD347" i="10"/>
  <c r="M343" i="10"/>
  <c r="W343" i="10"/>
  <c r="H343" i="10"/>
  <c r="AB343" i="10"/>
  <c r="R343" i="10"/>
  <c r="AB336" i="10"/>
  <c r="H336" i="10"/>
  <c r="O338" i="10"/>
  <c r="Y338" i="10"/>
  <c r="T338" i="10"/>
  <c r="J338" i="10"/>
  <c r="AD338" i="10"/>
  <c r="G338" i="10"/>
  <c r="AA338" i="10"/>
  <c r="Q338" i="10"/>
  <c r="L338" i="10"/>
  <c r="V338" i="10"/>
  <c r="H342" i="10"/>
  <c r="M342" i="10"/>
  <c r="W342" i="10"/>
  <c r="R342" i="10"/>
  <c r="AB342" i="10"/>
  <c r="O348" i="10"/>
  <c r="T348" i="10"/>
  <c r="J348" i="10"/>
  <c r="AD348" i="10"/>
  <c r="Y348" i="10"/>
  <c r="O350" i="10"/>
  <c r="AD350" i="10"/>
  <c r="T350" i="10"/>
  <c r="J350" i="10"/>
  <c r="Y350" i="10"/>
  <c r="J346" i="10"/>
  <c r="AD346" i="10"/>
  <c r="Y346" i="10"/>
  <c r="O346" i="10"/>
  <c r="T346" i="10"/>
  <c r="G337" i="10"/>
  <c r="AA337" i="10"/>
  <c r="H346" i="10"/>
  <c r="M346" i="10"/>
  <c r="AB346" i="10"/>
  <c r="R346" i="10"/>
  <c r="W346" i="10"/>
  <c r="H350" i="10"/>
  <c r="M350" i="10"/>
  <c r="W350" i="10"/>
  <c r="R350" i="10"/>
  <c r="AB350" i="10"/>
  <c r="AD349" i="10"/>
  <c r="O349" i="10"/>
  <c r="Y349" i="10"/>
  <c r="J349" i="10"/>
  <c r="T349" i="10"/>
  <c r="Y342" i="10"/>
  <c r="O342" i="10"/>
  <c r="J342" i="10"/>
  <c r="T342" i="10"/>
  <c r="AD342" i="10"/>
  <c r="AA341" i="10"/>
  <c r="G341" i="10"/>
  <c r="L342" i="10"/>
  <c r="Q342" i="10"/>
  <c r="G342" i="10"/>
  <c r="AA342" i="10"/>
  <c r="V342" i="10"/>
  <c r="W339" i="10"/>
  <c r="AB339" i="10"/>
  <c r="M339" i="10"/>
  <c r="H339" i="10"/>
  <c r="R339" i="10"/>
  <c r="AA347" i="10"/>
  <c r="G347" i="10"/>
  <c r="H232" i="10" l="1"/>
  <c r="AB232" i="10"/>
  <c r="H240" i="10"/>
  <c r="M240" i="10"/>
  <c r="R240" i="10"/>
  <c r="W240" i="10"/>
  <c r="AB240" i="10"/>
  <c r="H244" i="10"/>
  <c r="AB244" i="10"/>
  <c r="R244" i="10"/>
  <c r="W244" i="10"/>
  <c r="M244" i="10"/>
  <c r="H233" i="10"/>
  <c r="AB233" i="10"/>
  <c r="AB235" i="10"/>
  <c r="H235" i="10"/>
  <c r="W245" i="10"/>
  <c r="R245" i="10"/>
  <c r="H245" i="10"/>
  <c r="M245" i="10"/>
  <c r="AB245" i="10"/>
  <c r="AB234" i="10"/>
  <c r="H234" i="10"/>
  <c r="H241" i="10"/>
  <c r="AB241" i="10"/>
  <c r="H238" i="10"/>
  <c r="AB238" i="10"/>
  <c r="H231" i="10"/>
  <c r="AB231" i="10"/>
  <c r="M236" i="10"/>
  <c r="W236" i="10"/>
  <c r="AB236" i="10"/>
  <c r="R236" i="10"/>
  <c r="H236" i="10"/>
  <c r="AB242" i="10"/>
  <c r="H242" i="10"/>
  <c r="H243" i="10"/>
  <c r="AB243" i="10"/>
  <c r="AB239" i="10"/>
  <c r="H239" i="10"/>
  <c r="H237" i="10"/>
  <c r="AB237" i="10"/>
  <c r="AC263" i="10" l="1"/>
  <c r="N263" i="10"/>
  <c r="S263" i="10"/>
  <c r="I263" i="10"/>
  <c r="X263" i="10"/>
  <c r="N261" i="10"/>
  <c r="AC261" i="10"/>
  <c r="S261" i="10"/>
  <c r="X261" i="10"/>
  <c r="I261" i="10"/>
  <c r="AC269" i="10"/>
  <c r="X269" i="10"/>
  <c r="S269" i="10"/>
  <c r="N269" i="10"/>
  <c r="I269" i="10"/>
  <c r="Q267" i="10"/>
  <c r="V267" i="10"/>
  <c r="AA267" i="10"/>
  <c r="G267" i="10"/>
  <c r="L267" i="10"/>
  <c r="N272" i="10"/>
  <c r="S272" i="10"/>
  <c r="I272" i="10"/>
  <c r="X272" i="10"/>
  <c r="AC272" i="10"/>
  <c r="I262" i="10"/>
  <c r="AC262" i="10"/>
  <c r="N262" i="10"/>
  <c r="S262" i="10"/>
  <c r="X262" i="10"/>
  <c r="AA265" i="10"/>
  <c r="L265" i="10"/>
  <c r="G265" i="10"/>
  <c r="V265" i="10"/>
  <c r="Q265" i="10"/>
  <c r="V274" i="10"/>
  <c r="AA274" i="10"/>
  <c r="L274" i="10"/>
  <c r="Q274" i="10"/>
  <c r="G274" i="10"/>
  <c r="AC268" i="10"/>
  <c r="N268" i="10"/>
  <c r="X268" i="10"/>
  <c r="I268" i="10"/>
  <c r="S268" i="10"/>
  <c r="Q263" i="10"/>
  <c r="G263" i="10"/>
  <c r="L263" i="10"/>
  <c r="AA263" i="10"/>
  <c r="V263" i="10"/>
  <c r="Q268" i="10"/>
  <c r="L268" i="10"/>
  <c r="V268" i="10"/>
  <c r="AA268" i="10"/>
  <c r="G268" i="10"/>
  <c r="S265" i="10"/>
  <c r="AC265" i="10"/>
  <c r="I265" i="10"/>
  <c r="X265" i="10"/>
  <c r="N265" i="10"/>
  <c r="Q272" i="10"/>
  <c r="AA272" i="10"/>
  <c r="L272" i="10"/>
  <c r="G272" i="10"/>
  <c r="V272" i="10"/>
  <c r="S274" i="10"/>
  <c r="X274" i="10"/>
  <c r="N274" i="10"/>
  <c r="I274" i="10"/>
  <c r="AC274" i="10"/>
  <c r="AC266" i="10"/>
  <c r="I266" i="10"/>
  <c r="S266" i="10"/>
  <c r="X266" i="10"/>
  <c r="N266" i="10"/>
  <c r="AC270" i="10"/>
  <c r="N270" i="10"/>
  <c r="S270" i="10"/>
  <c r="X270" i="10"/>
  <c r="I270" i="10"/>
  <c r="L273" i="10"/>
  <c r="Q273" i="10"/>
  <c r="V273" i="10"/>
  <c r="G273" i="10"/>
  <c r="AA273" i="10"/>
  <c r="I267" i="10"/>
  <c r="X267" i="10"/>
  <c r="N267" i="10"/>
  <c r="S267" i="10"/>
  <c r="AC267" i="10"/>
  <c r="L271" i="10"/>
  <c r="AA271" i="10"/>
  <c r="G271" i="10"/>
  <c r="Q271" i="10"/>
  <c r="V271" i="10"/>
  <c r="L266" i="10"/>
  <c r="V266" i="10"/>
  <c r="AA266" i="10"/>
  <c r="Q266" i="10"/>
  <c r="G266" i="10"/>
  <c r="X264" i="10"/>
  <c r="S264" i="10"/>
  <c r="N264" i="10"/>
  <c r="I264" i="10"/>
  <c r="AC264" i="10"/>
  <c r="L269" i="10"/>
  <c r="G269" i="10"/>
  <c r="Q269" i="10"/>
  <c r="V269" i="10"/>
  <c r="AA269" i="10"/>
  <c r="L262" i="10"/>
  <c r="Q262" i="10"/>
  <c r="G262" i="10"/>
  <c r="V262" i="10"/>
  <c r="AA262" i="10"/>
  <c r="G264" i="10"/>
  <c r="L264" i="10"/>
  <c r="Q264" i="10"/>
  <c r="V264" i="10"/>
  <c r="AA264" i="10"/>
  <c r="N271" i="10"/>
  <c r="AC271" i="10"/>
  <c r="I271" i="10"/>
  <c r="X271" i="10"/>
  <c r="S271" i="10"/>
  <c r="AA270" i="10"/>
  <c r="Q270" i="10"/>
  <c r="G270" i="10"/>
  <c r="L270" i="10"/>
  <c r="V270" i="10"/>
  <c r="I273" i="10"/>
  <c r="S273" i="10"/>
  <c r="AC273" i="10"/>
  <c r="N273" i="10"/>
  <c r="X273" i="10"/>
  <c r="L261" i="10"/>
  <c r="V261" i="10"/>
  <c r="G261" i="10"/>
  <c r="AA261" i="10"/>
  <c r="Q261" i="10"/>
  <c r="S275" i="10"/>
  <c r="N275" i="10"/>
  <c r="AC275" i="10"/>
  <c r="I275" i="10"/>
  <c r="X275" i="10"/>
  <c r="Q275" i="10"/>
  <c r="AA275" i="10"/>
  <c r="V275" i="10"/>
  <c r="G275" i="10"/>
  <c r="L275" i="10"/>
  <c r="AB639" i="10" l="1"/>
  <c r="H639" i="10"/>
  <c r="AB649" i="10"/>
  <c r="M649" i="10"/>
  <c r="W649" i="10"/>
  <c r="R649" i="10"/>
  <c r="H649" i="10"/>
  <c r="AB638" i="10"/>
  <c r="H638" i="10"/>
  <c r="AB641" i="10"/>
  <c r="H641" i="10"/>
  <c r="H646" i="10"/>
  <c r="AB646" i="10"/>
  <c r="W645" i="10"/>
  <c r="H645" i="10"/>
  <c r="M645" i="10"/>
  <c r="AB645" i="10"/>
  <c r="R645" i="10"/>
  <c r="H642" i="10"/>
  <c r="AB642" i="10"/>
  <c r="M642" i="10"/>
  <c r="R642" i="10"/>
  <c r="W642" i="10"/>
  <c r="W647" i="10"/>
  <c r="M647" i="10"/>
  <c r="H647" i="10"/>
  <c r="AB647" i="10"/>
  <c r="R647" i="10"/>
  <c r="AB636" i="10"/>
  <c r="H636" i="10"/>
  <c r="R650" i="10"/>
  <c r="W650" i="10"/>
  <c r="AB650" i="10"/>
  <c r="M650" i="10"/>
  <c r="H650" i="10"/>
  <c r="AB637" i="10"/>
  <c r="H637" i="10"/>
  <c r="H640" i="10"/>
  <c r="AB640" i="10"/>
  <c r="AB644" i="10"/>
  <c r="R644" i="10"/>
  <c r="W644" i="10"/>
  <c r="M644" i="10"/>
  <c r="H644" i="10"/>
  <c r="AB205" i="10" l="1"/>
  <c r="H205" i="10"/>
  <c r="H202" i="10"/>
  <c r="AB202" i="10"/>
  <c r="AB211" i="10"/>
  <c r="H211" i="10"/>
  <c r="R212" i="10"/>
  <c r="AB212" i="10"/>
  <c r="M212" i="10"/>
  <c r="H212" i="10"/>
  <c r="W212" i="10"/>
  <c r="R210" i="10"/>
  <c r="M210" i="10"/>
  <c r="AB210" i="10"/>
  <c r="W210" i="10"/>
  <c r="H210" i="10"/>
  <c r="W207" i="10"/>
  <c r="AB207" i="10"/>
  <c r="R207" i="10"/>
  <c r="H207" i="10"/>
  <c r="M207" i="10"/>
  <c r="AB209" i="10"/>
  <c r="M209" i="10"/>
  <c r="W209" i="10"/>
  <c r="H209" i="10"/>
  <c r="R209" i="10"/>
  <c r="AB201" i="10"/>
  <c r="H201" i="10"/>
  <c r="H208" i="10"/>
  <c r="W208" i="10"/>
  <c r="AB208" i="10"/>
  <c r="R208" i="10"/>
  <c r="M208" i="10"/>
  <c r="AB206" i="10"/>
  <c r="H206" i="10"/>
  <c r="M214" i="10"/>
  <c r="R214" i="10"/>
  <c r="AB214" i="10"/>
  <c r="H214" i="10"/>
  <c r="W214" i="10"/>
  <c r="AB203" i="10"/>
  <c r="H203" i="10"/>
  <c r="AB215" i="10"/>
  <c r="R215" i="10"/>
  <c r="M215" i="10"/>
  <c r="H215" i="10"/>
  <c r="W215" i="10"/>
  <c r="W213" i="10"/>
  <c r="M213" i="10"/>
  <c r="R213" i="10"/>
  <c r="H213" i="10"/>
  <c r="AB213" i="10"/>
  <c r="AB204" i="10"/>
  <c r="H204" i="10"/>
  <c r="I221" i="10" l="1"/>
  <c r="AC221" i="10"/>
  <c r="I226" i="10"/>
  <c r="AC226" i="10"/>
  <c r="L224" i="10"/>
  <c r="Q224" i="10"/>
  <c r="G224" i="10"/>
  <c r="V224" i="10"/>
  <c r="AA224" i="10"/>
  <c r="G219" i="10"/>
  <c r="AA219" i="10"/>
  <c r="G217" i="10"/>
  <c r="AA217" i="10"/>
  <c r="I220" i="10"/>
  <c r="AC220" i="10"/>
  <c r="AA226" i="10"/>
  <c r="G226" i="10"/>
  <c r="V230" i="10"/>
  <c r="G230" i="10"/>
  <c r="Q230" i="10"/>
  <c r="AA230" i="10"/>
  <c r="L230" i="10"/>
  <c r="G229" i="10"/>
  <c r="AA229" i="10"/>
  <c r="Q229" i="10"/>
  <c r="L229" i="10"/>
  <c r="V229" i="10"/>
  <c r="AC229" i="10"/>
  <c r="N229" i="10"/>
  <c r="X229" i="10"/>
  <c r="I229" i="10"/>
  <c r="S229" i="10"/>
  <c r="AC230" i="10"/>
  <c r="I230" i="10"/>
  <c r="N230" i="10"/>
  <c r="X230" i="10"/>
  <c r="S230" i="10"/>
  <c r="V228" i="10"/>
  <c r="Q228" i="10"/>
  <c r="L228" i="10"/>
  <c r="AA228" i="10"/>
  <c r="G228" i="10"/>
  <c r="G216" i="10"/>
  <c r="AA216" i="10"/>
  <c r="I216" i="10"/>
  <c r="AC216" i="10"/>
  <c r="AA220" i="10"/>
  <c r="G220" i="10"/>
  <c r="X224" i="10"/>
  <c r="S224" i="10"/>
  <c r="N224" i="10"/>
  <c r="I224" i="10"/>
  <c r="AC224" i="10"/>
  <c r="N222" i="10"/>
  <c r="X222" i="10"/>
  <c r="AC222" i="10"/>
  <c r="I222" i="10"/>
  <c r="S222" i="10"/>
  <c r="G227" i="10"/>
  <c r="V227" i="10"/>
  <c r="L227" i="10"/>
  <c r="AA227" i="10"/>
  <c r="Q227" i="10"/>
  <c r="AC218" i="10"/>
  <c r="I218" i="10"/>
  <c r="AA221" i="10"/>
  <c r="G221" i="10"/>
  <c r="X228" i="10"/>
  <c r="I228" i="10"/>
  <c r="AC228" i="10"/>
  <c r="S228" i="10"/>
  <c r="N228" i="10"/>
  <c r="I217" i="10"/>
  <c r="AC217" i="10"/>
  <c r="AA218" i="10"/>
  <c r="G218" i="10"/>
  <c r="Q223" i="10"/>
  <c r="L223" i="10"/>
  <c r="AA223" i="10"/>
  <c r="G223" i="10"/>
  <c r="V223" i="10"/>
  <c r="S227" i="10"/>
  <c r="N227" i="10"/>
  <c r="AC227" i="10"/>
  <c r="I227" i="10"/>
  <c r="X227" i="10"/>
  <c r="I223" i="10"/>
  <c r="N223" i="10"/>
  <c r="S223" i="10"/>
  <c r="X223" i="10"/>
  <c r="AC223" i="10"/>
  <c r="I219" i="10"/>
  <c r="AC219" i="10"/>
  <c r="G222" i="10"/>
  <c r="L222" i="10"/>
  <c r="V222" i="10"/>
  <c r="Q222" i="10"/>
  <c r="AA222" i="10"/>
  <c r="L225" i="10"/>
  <c r="V225" i="10"/>
  <c r="Q225" i="10"/>
  <c r="G225" i="10"/>
  <c r="AA225" i="10"/>
  <c r="I225" i="10"/>
  <c r="S225" i="10"/>
  <c r="N225" i="10"/>
  <c r="AC225" i="10"/>
  <c r="X225" i="10"/>
  <c r="AE82" i="10" l="1"/>
  <c r="K82" i="10"/>
  <c r="AE87" i="10"/>
  <c r="K87" i="10"/>
  <c r="AD84" i="10"/>
  <c r="J84" i="10"/>
  <c r="K83" i="10"/>
  <c r="AE83" i="10"/>
  <c r="AE88" i="10"/>
  <c r="K88" i="10"/>
  <c r="J90" i="10"/>
  <c r="AD90" i="10"/>
  <c r="AD86" i="10"/>
  <c r="J86" i="10"/>
  <c r="AE92" i="10"/>
  <c r="K92" i="10"/>
  <c r="AD95" i="10"/>
  <c r="Y95" i="10"/>
  <c r="O95" i="10"/>
  <c r="T95" i="10"/>
  <c r="J95" i="10"/>
  <c r="AD81" i="10"/>
  <c r="J81" i="10"/>
  <c r="AE84" i="10"/>
  <c r="K84" i="10"/>
  <c r="Z94" i="10"/>
  <c r="U94" i="10"/>
  <c r="AE94" i="10"/>
  <c r="K94" i="10"/>
  <c r="P94" i="10"/>
  <c r="AE85" i="10"/>
  <c r="K85" i="10"/>
  <c r="J92" i="10"/>
  <c r="AD92" i="10"/>
  <c r="J83" i="10"/>
  <c r="AD83" i="10"/>
  <c r="AE81" i="10"/>
  <c r="K81" i="10"/>
  <c r="K91" i="10"/>
  <c r="AE91" i="10"/>
  <c r="AD93" i="10"/>
  <c r="J93" i="10"/>
  <c r="J82" i="10"/>
  <c r="AD82" i="10"/>
  <c r="AE90" i="10"/>
  <c r="K90" i="10"/>
  <c r="J85" i="10"/>
  <c r="AD85" i="10"/>
  <c r="K93" i="10"/>
  <c r="AE93" i="10"/>
  <c r="J88" i="10"/>
  <c r="AD88" i="10"/>
  <c r="Z95" i="10"/>
  <c r="P95" i="10"/>
  <c r="K95" i="10"/>
  <c r="U95" i="10"/>
  <c r="AE95" i="10"/>
  <c r="AE86" i="10"/>
  <c r="K86" i="10"/>
  <c r="J87" i="10"/>
  <c r="AD87" i="10"/>
  <c r="AD91" i="10"/>
  <c r="J91" i="10"/>
  <c r="AE89" i="10"/>
  <c r="K89" i="10"/>
  <c r="J89" i="10"/>
  <c r="AD89" i="10"/>
  <c r="J94" i="10"/>
  <c r="AD94" i="10"/>
  <c r="O94" i="10"/>
  <c r="T94" i="10"/>
  <c r="Y94" i="10"/>
  <c r="I302" i="10" l="1"/>
  <c r="AC302" i="10"/>
  <c r="V318" i="10"/>
  <c r="AA318" i="10"/>
  <c r="L318" i="10"/>
  <c r="Q318" i="10"/>
  <c r="G318" i="10"/>
  <c r="G302" i="10"/>
  <c r="AA302" i="10"/>
  <c r="H310" i="10"/>
  <c r="AB310" i="10"/>
  <c r="T313" i="10"/>
  <c r="Y313" i="10"/>
  <c r="AD313" i="10"/>
  <c r="O313" i="10"/>
  <c r="J313" i="10"/>
  <c r="P303" i="10"/>
  <c r="Z303" i="10"/>
  <c r="AE303" i="10"/>
  <c r="U303" i="10"/>
  <c r="K303" i="10"/>
  <c r="AC307" i="10"/>
  <c r="I307" i="10"/>
  <c r="K308" i="10"/>
  <c r="Z308" i="10"/>
  <c r="AE308" i="10"/>
  <c r="P308" i="10"/>
  <c r="U308" i="10"/>
  <c r="W303" i="10"/>
  <c r="AB303" i="10"/>
  <c r="M303" i="10"/>
  <c r="R303" i="10"/>
  <c r="H303" i="10"/>
  <c r="O300" i="10"/>
  <c r="T300" i="10"/>
  <c r="Y300" i="10"/>
  <c r="J300" i="10"/>
  <c r="AD300" i="10"/>
  <c r="N304" i="10"/>
  <c r="X304" i="10"/>
  <c r="S304" i="10"/>
  <c r="AC304" i="10"/>
  <c r="I304" i="10"/>
  <c r="AC295" i="10"/>
  <c r="I295" i="10"/>
  <c r="AA307" i="10"/>
  <c r="G307" i="10"/>
  <c r="AA314" i="10"/>
  <c r="G314" i="10"/>
  <c r="AA297" i="10"/>
  <c r="G297" i="10"/>
  <c r="AB307" i="10"/>
  <c r="H307" i="10"/>
  <c r="AB317" i="10"/>
  <c r="H317" i="10"/>
  <c r="O319" i="10"/>
  <c r="Y319" i="10"/>
  <c r="AD319" i="10"/>
  <c r="J319" i="10"/>
  <c r="T319" i="10"/>
  <c r="O318" i="10"/>
  <c r="T318" i="10"/>
  <c r="Y318" i="10"/>
  <c r="AD318" i="10"/>
  <c r="J318" i="10"/>
  <c r="K297" i="10"/>
  <c r="AE297" i="10"/>
  <c r="P304" i="10"/>
  <c r="K304" i="10"/>
  <c r="AE304" i="10"/>
  <c r="Z304" i="10"/>
  <c r="U304" i="10"/>
  <c r="S319" i="10"/>
  <c r="X319" i="10"/>
  <c r="N319" i="10"/>
  <c r="AC319" i="10"/>
  <c r="I319" i="10"/>
  <c r="S308" i="10"/>
  <c r="X308" i="10"/>
  <c r="AC308" i="10"/>
  <c r="N308" i="10"/>
  <c r="I308" i="10"/>
  <c r="Z319" i="10"/>
  <c r="K319" i="10"/>
  <c r="P319" i="10"/>
  <c r="U319" i="10"/>
  <c r="AE319" i="10"/>
  <c r="K318" i="10"/>
  <c r="U318" i="10"/>
  <c r="P318" i="10"/>
  <c r="Z318" i="10"/>
  <c r="AE318" i="10"/>
  <c r="H294" i="10"/>
  <c r="AB294" i="10"/>
  <c r="AB293" i="10"/>
  <c r="H293" i="10"/>
  <c r="J291" i="10"/>
  <c r="AD291" i="10"/>
  <c r="AD302" i="10"/>
  <c r="J302" i="10"/>
  <c r="AB296" i="10"/>
  <c r="H296" i="10"/>
  <c r="J294" i="10"/>
  <c r="AD294" i="10"/>
  <c r="Q319" i="10"/>
  <c r="AA319" i="10"/>
  <c r="G319" i="10"/>
  <c r="V319" i="10"/>
  <c r="L319" i="10"/>
  <c r="AA291" i="10"/>
  <c r="G291" i="10"/>
  <c r="AB311" i="10"/>
  <c r="H311" i="10"/>
  <c r="J317" i="10"/>
  <c r="AD317" i="10"/>
  <c r="K300" i="10"/>
  <c r="U300" i="10"/>
  <c r="P300" i="10"/>
  <c r="Z300" i="10"/>
  <c r="AE300" i="10"/>
  <c r="K306" i="10"/>
  <c r="AE306" i="10"/>
  <c r="AB297" i="10"/>
  <c r="H297" i="10"/>
  <c r="I303" i="10"/>
  <c r="N303" i="10"/>
  <c r="S303" i="10"/>
  <c r="X303" i="10"/>
  <c r="AC303" i="10"/>
  <c r="Q313" i="10"/>
  <c r="V313" i="10"/>
  <c r="G313" i="10"/>
  <c r="AA313" i="10"/>
  <c r="L313" i="10"/>
  <c r="AA294" i="10"/>
  <c r="G294" i="10"/>
  <c r="AB316" i="10"/>
  <c r="R316" i="10"/>
  <c r="M316" i="10"/>
  <c r="H316" i="10"/>
  <c r="W316" i="10"/>
  <c r="P301" i="10"/>
  <c r="K301" i="10"/>
  <c r="AE301" i="10"/>
  <c r="U301" i="10"/>
  <c r="Z301" i="10"/>
  <c r="AC306" i="10"/>
  <c r="I306" i="10"/>
  <c r="AE309" i="10"/>
  <c r="P309" i="10"/>
  <c r="K309" i="10"/>
  <c r="Z309" i="10"/>
  <c r="U309" i="10"/>
  <c r="H300" i="10"/>
  <c r="AB300" i="10"/>
  <c r="W300" i="10"/>
  <c r="M300" i="10"/>
  <c r="R300" i="10"/>
  <c r="J296" i="10"/>
  <c r="AD296" i="10"/>
  <c r="AC292" i="10"/>
  <c r="I292" i="10"/>
  <c r="AC294" i="10"/>
  <c r="I294" i="10"/>
  <c r="G312" i="10"/>
  <c r="L312" i="10"/>
  <c r="Q312" i="10"/>
  <c r="AA312" i="10"/>
  <c r="V312" i="10"/>
  <c r="L315" i="10"/>
  <c r="AA315" i="10"/>
  <c r="V315" i="10"/>
  <c r="Q315" i="10"/>
  <c r="G315" i="10"/>
  <c r="L300" i="10"/>
  <c r="AA300" i="10"/>
  <c r="Q300" i="10"/>
  <c r="G300" i="10"/>
  <c r="V300" i="10"/>
  <c r="L305" i="10"/>
  <c r="AA305" i="10"/>
  <c r="V305" i="10"/>
  <c r="G305" i="10"/>
  <c r="Q305" i="10"/>
  <c r="H315" i="10"/>
  <c r="W315" i="10"/>
  <c r="M315" i="10"/>
  <c r="R315" i="10"/>
  <c r="AB315" i="10"/>
  <c r="W309" i="10"/>
  <c r="H309" i="10"/>
  <c r="AB309" i="10"/>
  <c r="R309" i="10"/>
  <c r="M309" i="10"/>
  <c r="AD306" i="10"/>
  <c r="J306" i="10"/>
  <c r="J309" i="10"/>
  <c r="Y309" i="10"/>
  <c r="AD309" i="10"/>
  <c r="T309" i="10"/>
  <c r="O309" i="10"/>
  <c r="AE294" i="10"/>
  <c r="K294" i="10"/>
  <c r="AC310" i="10"/>
  <c r="I310" i="10"/>
  <c r="AC320" i="10"/>
  <c r="I320" i="10"/>
  <c r="N320" i="10"/>
  <c r="S320" i="10"/>
  <c r="X320" i="10"/>
  <c r="Z313" i="10"/>
  <c r="P313" i="10"/>
  <c r="AE313" i="10"/>
  <c r="U313" i="10"/>
  <c r="K313" i="10"/>
  <c r="AE311" i="10"/>
  <c r="K311" i="10"/>
  <c r="AB301" i="10"/>
  <c r="R301" i="10"/>
  <c r="W301" i="10"/>
  <c r="H301" i="10"/>
  <c r="M301" i="10"/>
  <c r="T303" i="10"/>
  <c r="AD303" i="10"/>
  <c r="O303" i="10"/>
  <c r="J303" i="10"/>
  <c r="Y303" i="10"/>
  <c r="AC300" i="10"/>
  <c r="N300" i="10"/>
  <c r="X300" i="10"/>
  <c r="S300" i="10"/>
  <c r="I300" i="10"/>
  <c r="AA306" i="10"/>
  <c r="G306" i="10"/>
  <c r="G296" i="10"/>
  <c r="AA296" i="10"/>
  <c r="G293" i="10"/>
  <c r="AA293" i="10"/>
  <c r="J311" i="10"/>
  <c r="AD311" i="10"/>
  <c r="AE293" i="10"/>
  <c r="K293" i="10"/>
  <c r="I314" i="10"/>
  <c r="AC314" i="10"/>
  <c r="AE314" i="10"/>
  <c r="K314" i="10"/>
  <c r="AB299" i="10"/>
  <c r="H299" i="10"/>
  <c r="AD295" i="10"/>
  <c r="J295" i="10"/>
  <c r="K312" i="10"/>
  <c r="P312" i="10"/>
  <c r="U312" i="10"/>
  <c r="Z312" i="10"/>
  <c r="AE312" i="10"/>
  <c r="AC291" i="10"/>
  <c r="I291" i="10"/>
  <c r="G311" i="10"/>
  <c r="AA311" i="10"/>
  <c r="AA292" i="10"/>
  <c r="G292" i="10"/>
  <c r="R313" i="10"/>
  <c r="W313" i="10"/>
  <c r="AB313" i="10"/>
  <c r="H313" i="10"/>
  <c r="M313" i="10"/>
  <c r="O308" i="10"/>
  <c r="T308" i="10"/>
  <c r="Y308" i="10"/>
  <c r="AD308" i="10"/>
  <c r="J308" i="10"/>
  <c r="AE305" i="10"/>
  <c r="K305" i="10"/>
  <c r="P305" i="10"/>
  <c r="U305" i="10"/>
  <c r="Z305" i="10"/>
  <c r="AC311" i="10"/>
  <c r="I311" i="10"/>
  <c r="H291" i="10"/>
  <c r="AB291" i="10"/>
  <c r="AD293" i="10"/>
  <c r="J293" i="10"/>
  <c r="S305" i="10"/>
  <c r="AC305" i="10"/>
  <c r="I305" i="10"/>
  <c r="N305" i="10"/>
  <c r="X305" i="10"/>
  <c r="AC296" i="10"/>
  <c r="I296" i="10"/>
  <c r="G308" i="10"/>
  <c r="Q308" i="10"/>
  <c r="AA308" i="10"/>
  <c r="L308" i="10"/>
  <c r="V308" i="10"/>
  <c r="AA316" i="10"/>
  <c r="V316" i="10"/>
  <c r="Q316" i="10"/>
  <c r="G316" i="10"/>
  <c r="L316" i="10"/>
  <c r="L301" i="10"/>
  <c r="G301" i="10"/>
  <c r="V301" i="10"/>
  <c r="Q301" i="10"/>
  <c r="AA301" i="10"/>
  <c r="L304" i="10"/>
  <c r="Q304" i="10"/>
  <c r="V304" i="10"/>
  <c r="G304" i="10"/>
  <c r="AA304" i="10"/>
  <c r="R319" i="10"/>
  <c r="H319" i="10"/>
  <c r="AB319" i="10"/>
  <c r="W319" i="10"/>
  <c r="M319" i="10"/>
  <c r="R318" i="10"/>
  <c r="H318" i="10"/>
  <c r="AB318" i="10"/>
  <c r="M318" i="10"/>
  <c r="W318" i="10"/>
  <c r="O320" i="10"/>
  <c r="T320" i="10"/>
  <c r="AD320" i="10"/>
  <c r="Y320" i="10"/>
  <c r="J320" i="10"/>
  <c r="J310" i="10"/>
  <c r="AD310" i="10"/>
  <c r="K298" i="10"/>
  <c r="AE298" i="10"/>
  <c r="AE291" i="10"/>
  <c r="K291" i="10"/>
  <c r="I313" i="10"/>
  <c r="N313" i="10"/>
  <c r="X313" i="10"/>
  <c r="AC313" i="10"/>
  <c r="S313" i="10"/>
  <c r="AE310" i="10"/>
  <c r="K310" i="10"/>
  <c r="P316" i="10"/>
  <c r="U316" i="10"/>
  <c r="Z316" i="10"/>
  <c r="K316" i="10"/>
  <c r="AE316" i="10"/>
  <c r="AB292" i="10"/>
  <c r="H292" i="10"/>
  <c r="W304" i="10"/>
  <c r="AB304" i="10"/>
  <c r="R304" i="10"/>
  <c r="M304" i="10"/>
  <c r="H304" i="10"/>
  <c r="T305" i="10"/>
  <c r="O305" i="10"/>
  <c r="Y305" i="10"/>
  <c r="J305" i="10"/>
  <c r="AD305" i="10"/>
  <c r="AD301" i="10"/>
  <c r="O301" i="10"/>
  <c r="Y301" i="10"/>
  <c r="T301" i="10"/>
  <c r="J301" i="10"/>
  <c r="U320" i="10"/>
  <c r="AE320" i="10"/>
  <c r="P320" i="10"/>
  <c r="Z320" i="10"/>
  <c r="K320" i="10"/>
  <c r="T304" i="10"/>
  <c r="Y304" i="10"/>
  <c r="AD304" i="10"/>
  <c r="J304" i="10"/>
  <c r="O304" i="10"/>
  <c r="AC299" i="10"/>
  <c r="I299" i="10"/>
  <c r="Q309" i="10"/>
  <c r="V309" i="10"/>
  <c r="AA309" i="10"/>
  <c r="G309" i="10"/>
  <c r="L309" i="10"/>
  <c r="W312" i="10"/>
  <c r="M312" i="10"/>
  <c r="R312" i="10"/>
  <c r="AB312" i="10"/>
  <c r="H312" i="10"/>
  <c r="AD312" i="10"/>
  <c r="J312" i="10"/>
  <c r="T312" i="10"/>
  <c r="O312" i="10"/>
  <c r="Y312" i="10"/>
  <c r="AE292" i="10"/>
  <c r="K292" i="10"/>
  <c r="I316" i="10"/>
  <c r="N316" i="10"/>
  <c r="AC316" i="10"/>
  <c r="X316" i="10"/>
  <c r="S316" i="10"/>
  <c r="H295" i="10"/>
  <c r="AB295" i="10"/>
  <c r="J292" i="10"/>
  <c r="AD292" i="10"/>
  <c r="AA317" i="10"/>
  <c r="G317" i="10"/>
  <c r="G295" i="10"/>
  <c r="AA295" i="10"/>
  <c r="M308" i="10"/>
  <c r="R308" i="10"/>
  <c r="W308" i="10"/>
  <c r="AB308" i="10"/>
  <c r="H308" i="10"/>
  <c r="J314" i="10"/>
  <c r="AD314" i="10"/>
  <c r="AE299" i="10"/>
  <c r="K299" i="10"/>
  <c r="N318" i="10"/>
  <c r="X318" i="10"/>
  <c r="S318" i="10"/>
  <c r="I318" i="10"/>
  <c r="AC318" i="10"/>
  <c r="AE307" i="10"/>
  <c r="K307" i="10"/>
  <c r="AE315" i="10"/>
  <c r="U315" i="10"/>
  <c r="P315" i="10"/>
  <c r="K315" i="10"/>
  <c r="Z315" i="10"/>
  <c r="J298" i="10"/>
  <c r="AD298" i="10"/>
  <c r="AC301" i="10"/>
  <c r="I301" i="10"/>
  <c r="N301" i="10"/>
  <c r="S301" i="10"/>
  <c r="X301" i="10"/>
  <c r="AC298" i="10"/>
  <c r="I298" i="10"/>
  <c r="AA310" i="10"/>
  <c r="G310" i="10"/>
  <c r="G298" i="10"/>
  <c r="AA298" i="10"/>
  <c r="Q303" i="10"/>
  <c r="V303" i="10"/>
  <c r="G303" i="10"/>
  <c r="AA303" i="10"/>
  <c r="L303" i="10"/>
  <c r="AB320" i="10"/>
  <c r="R320" i="10"/>
  <c r="M320" i="10"/>
  <c r="H320" i="10"/>
  <c r="W320" i="10"/>
  <c r="H314" i="10"/>
  <c r="AB314" i="10"/>
  <c r="AD307" i="10"/>
  <c r="J307" i="10"/>
  <c r="AD315" i="10"/>
  <c r="O315" i="10"/>
  <c r="Y315" i="10"/>
  <c r="J315" i="10"/>
  <c r="T315" i="10"/>
  <c r="AE295" i="10"/>
  <c r="K295" i="10"/>
  <c r="AE296" i="10"/>
  <c r="K296" i="10"/>
  <c r="S315" i="10"/>
  <c r="X315" i="10"/>
  <c r="N315" i="10"/>
  <c r="I315" i="10"/>
  <c r="AC315" i="10"/>
  <c r="S312" i="10"/>
  <c r="I312" i="10"/>
  <c r="AC312" i="10"/>
  <c r="N312" i="10"/>
  <c r="X312" i="10"/>
  <c r="AE317" i="10"/>
  <c r="K317" i="10"/>
  <c r="H302" i="10"/>
  <c r="AB302" i="10"/>
  <c r="H305" i="10"/>
  <c r="M305" i="10"/>
  <c r="R305" i="10"/>
  <c r="AB305" i="10"/>
  <c r="W305" i="10"/>
  <c r="AC293" i="10"/>
  <c r="I293" i="10"/>
  <c r="I297" i="10"/>
  <c r="AC297" i="10"/>
  <c r="G320" i="10"/>
  <c r="Q320" i="10"/>
  <c r="L320" i="10"/>
  <c r="AA320" i="10"/>
  <c r="V320" i="10"/>
  <c r="G299" i="10"/>
  <c r="AA299" i="10"/>
  <c r="H306" i="10"/>
  <c r="AB306" i="10"/>
  <c r="AE302" i="10"/>
  <c r="K302" i="10"/>
  <c r="I317" i="10"/>
  <c r="AC317" i="10"/>
  <c r="N309" i="10"/>
  <c r="AC309" i="10"/>
  <c r="I309" i="10"/>
  <c r="X309" i="10"/>
  <c r="S309" i="10"/>
  <c r="H298" i="10"/>
  <c r="AB298" i="10"/>
  <c r="J297" i="10"/>
  <c r="AD297" i="10"/>
  <c r="AD299" i="10"/>
  <c r="J299" i="10"/>
  <c r="J316" i="10"/>
  <c r="Y316" i="10"/>
  <c r="T316" i="10"/>
  <c r="AD316" i="10"/>
  <c r="O316" i="10"/>
  <c r="G731" i="10" l="1"/>
  <c r="AA731" i="10"/>
  <c r="AB727" i="10"/>
  <c r="H727" i="10"/>
  <c r="AD726" i="10"/>
  <c r="J726" i="10"/>
  <c r="AE728" i="10"/>
  <c r="K728" i="10"/>
  <c r="K740" i="10"/>
  <c r="AE740" i="10"/>
  <c r="I735" i="10"/>
  <c r="X735" i="10"/>
  <c r="N735" i="10"/>
  <c r="S735" i="10"/>
  <c r="AC735" i="10"/>
  <c r="G726" i="10"/>
  <c r="AA726" i="10"/>
  <c r="AE736" i="10"/>
  <c r="K736" i="10"/>
  <c r="I737" i="10"/>
  <c r="AC737" i="10"/>
  <c r="G727" i="10"/>
  <c r="AA727" i="10"/>
  <c r="K737" i="10"/>
  <c r="AE737" i="10"/>
  <c r="V732" i="10"/>
  <c r="Q732" i="10"/>
  <c r="AA732" i="10"/>
  <c r="L732" i="10"/>
  <c r="G732" i="10"/>
  <c r="AB740" i="10"/>
  <c r="H740" i="10"/>
  <c r="AD728" i="10"/>
  <c r="J728" i="10"/>
  <c r="K726" i="10"/>
  <c r="AE726" i="10"/>
  <c r="H729" i="10"/>
  <c r="AB729" i="10"/>
  <c r="AC728" i="10"/>
  <c r="I728" i="10"/>
  <c r="Q735" i="10"/>
  <c r="AA735" i="10"/>
  <c r="G735" i="10"/>
  <c r="L735" i="10"/>
  <c r="V735" i="10"/>
  <c r="H731" i="10"/>
  <c r="AB731" i="10"/>
  <c r="AE730" i="10"/>
  <c r="K730" i="10"/>
  <c r="J727" i="10"/>
  <c r="AD727" i="10"/>
  <c r="J739" i="10"/>
  <c r="AD739" i="10"/>
  <c r="AC731" i="10"/>
  <c r="I731" i="10"/>
  <c r="H728" i="10"/>
  <c r="AB728" i="10"/>
  <c r="K727" i="10"/>
  <c r="AE727" i="10"/>
  <c r="AC732" i="10"/>
  <c r="X732" i="10"/>
  <c r="S732" i="10"/>
  <c r="N732" i="10"/>
  <c r="I732" i="10"/>
  <c r="H736" i="10"/>
  <c r="AB736" i="10"/>
  <c r="AC730" i="10"/>
  <c r="I730" i="10"/>
  <c r="G740" i="10"/>
  <c r="AA740" i="10"/>
  <c r="AB739" i="10"/>
  <c r="H739" i="10"/>
  <c r="Z735" i="10"/>
  <c r="AE735" i="10"/>
  <c r="U735" i="10"/>
  <c r="K735" i="10"/>
  <c r="P735" i="10"/>
  <c r="AD732" i="10"/>
  <c r="T732" i="10"/>
  <c r="Y732" i="10"/>
  <c r="J732" i="10"/>
  <c r="O732" i="10"/>
  <c r="AC734" i="10"/>
  <c r="I734" i="10"/>
  <c r="G734" i="10"/>
  <c r="AA734" i="10"/>
  <c r="W732" i="10"/>
  <c r="H732" i="10"/>
  <c r="AB732" i="10"/>
  <c r="M732" i="10"/>
  <c r="R732" i="10"/>
  <c r="AD737" i="10"/>
  <c r="J737" i="10"/>
  <c r="AA736" i="10"/>
  <c r="G736" i="10"/>
  <c r="AD730" i="10"/>
  <c r="J730" i="10"/>
  <c r="I740" i="10"/>
  <c r="AC740" i="10"/>
  <c r="H726" i="10"/>
  <c r="AB726" i="10"/>
  <c r="H735" i="10"/>
  <c r="M735" i="10"/>
  <c r="AB735" i="10"/>
  <c r="R735" i="10"/>
  <c r="W735" i="10"/>
  <c r="AC736" i="10"/>
  <c r="I736" i="10"/>
  <c r="AA737" i="10"/>
  <c r="G737" i="10"/>
  <c r="AC727" i="10"/>
  <c r="I727" i="10"/>
  <c r="AA739" i="10"/>
  <c r="G739" i="10"/>
  <c r="AB737" i="10"/>
  <c r="H737" i="10"/>
  <c r="AD736" i="10"/>
  <c r="J736" i="10"/>
  <c r="AB730" i="10"/>
  <c r="H730" i="10"/>
  <c r="P732" i="10"/>
  <c r="K732" i="10"/>
  <c r="U732" i="10"/>
  <c r="Z732" i="10"/>
  <c r="AE732" i="10"/>
  <c r="I739" i="10"/>
  <c r="AC739" i="10"/>
  <c r="AB734" i="10"/>
  <c r="H734" i="10"/>
  <c r="J731" i="10"/>
  <c r="AD731" i="10"/>
  <c r="AE729" i="10"/>
  <c r="K729" i="10"/>
  <c r="J729" i="10"/>
  <c r="AD729" i="10"/>
  <c r="K734" i="10"/>
  <c r="AE734" i="10"/>
  <c r="G729" i="10"/>
  <c r="AA729" i="10"/>
  <c r="AD734" i="10"/>
  <c r="J734" i="10"/>
  <c r="I729" i="10"/>
  <c r="AC729" i="10"/>
  <c r="G728" i="10"/>
  <c r="AA728" i="10"/>
  <c r="O735" i="10"/>
  <c r="AD735" i="10"/>
  <c r="T735" i="10"/>
  <c r="Y735" i="10"/>
  <c r="J735" i="10"/>
  <c r="AC726" i="10"/>
  <c r="I726" i="10"/>
  <c r="G730" i="10"/>
  <c r="AA730" i="10"/>
  <c r="J740" i="10"/>
  <c r="AD740" i="10"/>
  <c r="K731" i="10"/>
  <c r="AE731" i="10"/>
  <c r="AE739" i="10"/>
  <c r="K739" i="10"/>
  <c r="AA719" i="10" l="1"/>
  <c r="G719" i="10"/>
  <c r="J711" i="10"/>
  <c r="AD711" i="10"/>
  <c r="AE714" i="10"/>
  <c r="K714" i="10"/>
  <c r="I715" i="10"/>
  <c r="AC715" i="10"/>
  <c r="G715" i="10"/>
  <c r="AA715" i="10"/>
  <c r="J721" i="10"/>
  <c r="AD721" i="10"/>
  <c r="AE713" i="10"/>
  <c r="K713" i="10"/>
  <c r="H717" i="10"/>
  <c r="AB717" i="10"/>
  <c r="AC719" i="10"/>
  <c r="I719" i="10"/>
  <c r="L725" i="10"/>
  <c r="V725" i="10"/>
  <c r="G725" i="10"/>
  <c r="Q725" i="10"/>
  <c r="AA725" i="10"/>
  <c r="G724" i="10"/>
  <c r="L724" i="10"/>
  <c r="V724" i="10"/>
  <c r="AA724" i="10"/>
  <c r="Q724" i="10"/>
  <c r="AD716" i="10"/>
  <c r="J716" i="10"/>
  <c r="AE711" i="10"/>
  <c r="K711" i="10"/>
  <c r="AE721" i="10"/>
  <c r="K721" i="10"/>
  <c r="H714" i="10"/>
  <c r="AB714" i="10"/>
  <c r="AB715" i="10"/>
  <c r="H715" i="10"/>
  <c r="AC714" i="10"/>
  <c r="I714" i="10"/>
  <c r="G721" i="10"/>
  <c r="AA721" i="10"/>
  <c r="K712" i="10"/>
  <c r="AE712" i="10"/>
  <c r="AB716" i="10"/>
  <c r="H716" i="10"/>
  <c r="AC712" i="10"/>
  <c r="I712" i="10"/>
  <c r="G716" i="10"/>
  <c r="AA716" i="10"/>
  <c r="J725" i="10"/>
  <c r="O725" i="10"/>
  <c r="Y725" i="10"/>
  <c r="T725" i="10"/>
  <c r="AD725" i="10"/>
  <c r="W724" i="10"/>
  <c r="H724" i="10"/>
  <c r="R724" i="10"/>
  <c r="M724" i="10"/>
  <c r="AB724" i="10"/>
  <c r="AA711" i="10"/>
  <c r="G711" i="10"/>
  <c r="AA720" i="10"/>
  <c r="G720" i="10"/>
  <c r="AD713" i="10"/>
  <c r="J713" i="10"/>
  <c r="AE717" i="10"/>
  <c r="K717" i="10"/>
  <c r="P724" i="10"/>
  <c r="U724" i="10"/>
  <c r="Z724" i="10"/>
  <c r="K724" i="10"/>
  <c r="AE724" i="10"/>
  <c r="AB711" i="10"/>
  <c r="H711" i="10"/>
  <c r="AB719" i="10"/>
  <c r="H719" i="10"/>
  <c r="X725" i="10"/>
  <c r="I725" i="10"/>
  <c r="N725" i="10"/>
  <c r="S725" i="10"/>
  <c r="AC725" i="10"/>
  <c r="AA717" i="10"/>
  <c r="G717" i="10"/>
  <c r="AD724" i="10"/>
  <c r="T724" i="10"/>
  <c r="J724" i="10"/>
  <c r="Y724" i="10"/>
  <c r="O724" i="10"/>
  <c r="H722" i="10"/>
  <c r="AB722" i="10"/>
  <c r="AC716" i="10"/>
  <c r="I716" i="10"/>
  <c r="G722" i="10"/>
  <c r="AA722" i="10"/>
  <c r="AD717" i="10"/>
  <c r="J717" i="10"/>
  <c r="K720" i="10"/>
  <c r="AE720" i="10"/>
  <c r="AC721" i="10"/>
  <c r="I721" i="10"/>
  <c r="N724" i="10"/>
  <c r="X724" i="10"/>
  <c r="I724" i="10"/>
  <c r="S724" i="10"/>
  <c r="AC724" i="10"/>
  <c r="G713" i="10"/>
  <c r="AA713" i="10"/>
  <c r="J715" i="10"/>
  <c r="AD715" i="10"/>
  <c r="J714" i="10"/>
  <c r="AD714" i="10"/>
  <c r="AE725" i="10"/>
  <c r="K725" i="10"/>
  <c r="U725" i="10"/>
  <c r="Z725" i="10"/>
  <c r="P725" i="10"/>
  <c r="H713" i="10"/>
  <c r="AB713" i="10"/>
  <c r="AB720" i="10"/>
  <c r="H720" i="10"/>
  <c r="AC720" i="10"/>
  <c r="I720" i="10"/>
  <c r="AC722" i="10"/>
  <c r="I722" i="10"/>
  <c r="G712" i="10"/>
  <c r="AA712" i="10"/>
  <c r="J722" i="10"/>
  <c r="AD722" i="10"/>
  <c r="K719" i="10"/>
  <c r="AE719" i="10"/>
  <c r="AB725" i="10"/>
  <c r="H725" i="10"/>
  <c r="M725" i="10"/>
  <c r="R725" i="10"/>
  <c r="W725" i="10"/>
  <c r="I717" i="10"/>
  <c r="AC717" i="10"/>
  <c r="AD712" i="10"/>
  <c r="J712" i="10"/>
  <c r="AE715" i="10"/>
  <c r="K715" i="10"/>
  <c r="H721" i="10"/>
  <c r="AB721" i="10"/>
  <c r="G714" i="10"/>
  <c r="AA714" i="10"/>
  <c r="J719" i="10"/>
  <c r="AD719" i="10"/>
  <c r="AD720" i="10"/>
  <c r="J720" i="10"/>
  <c r="AE722" i="10"/>
  <c r="K722" i="10"/>
  <c r="K716" i="10"/>
  <c r="AE716" i="10"/>
  <c r="H712" i="10"/>
  <c r="AB712" i="10"/>
  <c r="I711" i="10"/>
  <c r="AC711" i="10"/>
  <c r="I713" i="10"/>
  <c r="AC713" i="10"/>
  <c r="AE396" i="10" l="1"/>
  <c r="K396" i="10"/>
  <c r="Y409" i="10"/>
  <c r="J409" i="10"/>
  <c r="AD409" i="10"/>
  <c r="O409" i="10"/>
  <c r="T409" i="10"/>
  <c r="I396" i="10"/>
  <c r="AC396" i="10"/>
  <c r="AC404" i="10"/>
  <c r="I404" i="10"/>
  <c r="V403" i="10"/>
  <c r="Q403" i="10"/>
  <c r="G403" i="10"/>
  <c r="L403" i="10"/>
  <c r="AA403" i="10"/>
  <c r="AA399" i="10"/>
  <c r="G399" i="10"/>
  <c r="AB404" i="10"/>
  <c r="H404" i="10"/>
  <c r="AB408" i="10"/>
  <c r="H408" i="10"/>
  <c r="AE409" i="10"/>
  <c r="K409" i="10"/>
  <c r="J403" i="10"/>
  <c r="AD403" i="10"/>
  <c r="Y403" i="10"/>
  <c r="T403" i="10"/>
  <c r="O403" i="10"/>
  <c r="O406" i="10"/>
  <c r="AD406" i="10"/>
  <c r="J406" i="10"/>
  <c r="T406" i="10"/>
  <c r="Y406" i="10"/>
  <c r="I400" i="10"/>
  <c r="AC400" i="10"/>
  <c r="AC397" i="10"/>
  <c r="I397" i="10"/>
  <c r="AA407" i="10"/>
  <c r="G407" i="10"/>
  <c r="AA408" i="10"/>
  <c r="G408" i="10"/>
  <c r="H399" i="10"/>
  <c r="AB399" i="10"/>
  <c r="AB397" i="10"/>
  <c r="H397" i="10"/>
  <c r="O399" i="10"/>
  <c r="J399" i="10"/>
  <c r="AD399" i="10"/>
  <c r="T399" i="10"/>
  <c r="Y399" i="10"/>
  <c r="X403" i="10"/>
  <c r="AC403" i="10"/>
  <c r="N403" i="10"/>
  <c r="I403" i="10"/>
  <c r="S403" i="10"/>
  <c r="AA410" i="10"/>
  <c r="G410" i="10"/>
  <c r="AE406" i="10"/>
  <c r="K406" i="10"/>
  <c r="J402" i="10"/>
  <c r="T402" i="10"/>
  <c r="O402" i="10"/>
  <c r="AD402" i="10"/>
  <c r="Y402" i="10"/>
  <c r="AE398" i="10"/>
  <c r="K398" i="10"/>
  <c r="K408" i="10"/>
  <c r="AE408" i="10"/>
  <c r="T398" i="10"/>
  <c r="Y398" i="10"/>
  <c r="J398" i="10"/>
  <c r="O398" i="10"/>
  <c r="AD398" i="10"/>
  <c r="J401" i="10"/>
  <c r="AD401" i="10"/>
  <c r="O401" i="10"/>
  <c r="Y401" i="10"/>
  <c r="T401" i="10"/>
  <c r="S402" i="10"/>
  <c r="N402" i="10"/>
  <c r="AC402" i="10"/>
  <c r="I402" i="10"/>
  <c r="X402" i="10"/>
  <c r="I406" i="10"/>
  <c r="AC406" i="10"/>
  <c r="L402" i="10"/>
  <c r="Q402" i="10"/>
  <c r="V402" i="10"/>
  <c r="G402" i="10"/>
  <c r="AA402" i="10"/>
  <c r="AA404" i="10"/>
  <c r="G404" i="10"/>
  <c r="AB400" i="10"/>
  <c r="H400" i="10"/>
  <c r="H398" i="10"/>
  <c r="AB398" i="10"/>
  <c r="AE410" i="10"/>
  <c r="K410" i="10"/>
  <c r="K401" i="10"/>
  <c r="AE401" i="10"/>
  <c r="J404" i="10"/>
  <c r="Y404" i="10"/>
  <c r="AD404" i="10"/>
  <c r="O404" i="10"/>
  <c r="T404" i="10"/>
  <c r="AC408" i="10"/>
  <c r="I408" i="10"/>
  <c r="AA396" i="10"/>
  <c r="G396" i="10"/>
  <c r="R403" i="10"/>
  <c r="W403" i="10"/>
  <c r="H403" i="10"/>
  <c r="M403" i="10"/>
  <c r="AB403" i="10"/>
  <c r="K402" i="10"/>
  <c r="P402" i="10"/>
  <c r="Z402" i="10"/>
  <c r="AE402" i="10"/>
  <c r="U402" i="10"/>
  <c r="Y407" i="10"/>
  <c r="T407" i="10"/>
  <c r="AD407" i="10"/>
  <c r="O407" i="10"/>
  <c r="J407" i="10"/>
  <c r="AC398" i="10"/>
  <c r="I398" i="10"/>
  <c r="G406" i="10"/>
  <c r="AA406" i="10"/>
  <c r="AA400" i="10"/>
  <c r="G400" i="10"/>
  <c r="AB396" i="10"/>
  <c r="H396" i="10"/>
  <c r="AB409" i="10"/>
  <c r="H409" i="10"/>
  <c r="AE407" i="10"/>
  <c r="K407" i="10"/>
  <c r="K400" i="10"/>
  <c r="AE400" i="10"/>
  <c r="Y410" i="10"/>
  <c r="O410" i="10"/>
  <c r="AD410" i="10"/>
  <c r="J410" i="10"/>
  <c r="T410" i="10"/>
  <c r="J397" i="10"/>
  <c r="T397" i="10"/>
  <c r="O397" i="10"/>
  <c r="Y397" i="10"/>
  <c r="AD397" i="10"/>
  <c r="AC399" i="10"/>
  <c r="I399" i="10"/>
  <c r="AC409" i="10"/>
  <c r="I409" i="10"/>
  <c r="AA409" i="10"/>
  <c r="G409" i="10"/>
  <c r="L405" i="10"/>
  <c r="V405" i="10"/>
  <c r="AA405" i="10"/>
  <c r="G405" i="10"/>
  <c r="Q405" i="10"/>
  <c r="H407" i="10"/>
  <c r="AB407" i="10"/>
  <c r="U405" i="10"/>
  <c r="P405" i="10"/>
  <c r="AE405" i="10"/>
  <c r="Z405" i="10"/>
  <c r="K405" i="10"/>
  <c r="I401" i="10"/>
  <c r="AC401" i="10"/>
  <c r="G401" i="10"/>
  <c r="AA401" i="10"/>
  <c r="AB402" i="10"/>
  <c r="W402" i="10"/>
  <c r="M402" i="10"/>
  <c r="H402" i="10"/>
  <c r="R402" i="10"/>
  <c r="K397" i="10"/>
  <c r="AE397" i="10"/>
  <c r="AC410" i="10"/>
  <c r="I410" i="10"/>
  <c r="AE403" i="10"/>
  <c r="Z403" i="10"/>
  <c r="U403" i="10"/>
  <c r="K403" i="10"/>
  <c r="P403" i="10"/>
  <c r="K404" i="10"/>
  <c r="AE404" i="10"/>
  <c r="J396" i="10"/>
  <c r="Y396" i="10"/>
  <c r="T396" i="10"/>
  <c r="O396" i="10"/>
  <c r="AD396" i="10"/>
  <c r="O408" i="10"/>
  <c r="Y408" i="10"/>
  <c r="AD408" i="10"/>
  <c r="T408" i="10"/>
  <c r="J408" i="10"/>
  <c r="I405" i="10"/>
  <c r="N405" i="10"/>
  <c r="X405" i="10"/>
  <c r="S405" i="10"/>
  <c r="AC405" i="10"/>
  <c r="G398" i="10"/>
  <c r="AA398" i="10"/>
  <c r="AA397" i="10"/>
  <c r="G397" i="10"/>
  <c r="H401" i="10"/>
  <c r="AB401" i="10"/>
  <c r="H410" i="10"/>
  <c r="AB410" i="10"/>
  <c r="K399" i="10"/>
  <c r="AE399" i="10"/>
  <c r="O400" i="10"/>
  <c r="Y400" i="10"/>
  <c r="J400" i="10"/>
  <c r="T400" i="10"/>
  <c r="AD400" i="10"/>
  <c r="AD405" i="10"/>
  <c r="O405" i="10"/>
  <c r="J405" i="10"/>
  <c r="Y405" i="10"/>
  <c r="T405" i="10"/>
  <c r="AC407" i="10"/>
  <c r="I407" i="10"/>
  <c r="H406" i="10"/>
  <c r="AB406" i="10"/>
  <c r="M405" i="10"/>
  <c r="W405" i="10"/>
  <c r="R405" i="10"/>
  <c r="AB405" i="10"/>
  <c r="H405" i="10"/>
  <c r="N465" i="10" l="1"/>
  <c r="X465" i="10"/>
  <c r="I465" i="10"/>
  <c r="S465" i="10"/>
  <c r="AC465" i="10"/>
  <c r="V463" i="10"/>
  <c r="Q463" i="10"/>
  <c r="G463" i="10"/>
  <c r="AA463" i="10"/>
  <c r="L463" i="10"/>
  <c r="AC459" i="10"/>
  <c r="S459" i="10"/>
  <c r="I459" i="10"/>
  <c r="X459" i="10"/>
  <c r="N459" i="10"/>
  <c r="I470" i="10"/>
  <c r="S470" i="10"/>
  <c r="N470" i="10"/>
  <c r="AC470" i="10"/>
  <c r="X470" i="10"/>
  <c r="AC460" i="10"/>
  <c r="I460" i="10"/>
  <c r="I467" i="10"/>
  <c r="AC467" i="10"/>
  <c r="AA466" i="10"/>
  <c r="Q466" i="10"/>
  <c r="V466" i="10"/>
  <c r="L466" i="10"/>
  <c r="G466" i="10"/>
  <c r="G461" i="10"/>
  <c r="AA461" i="10"/>
  <c r="G465" i="10"/>
  <c r="V465" i="10"/>
  <c r="L465" i="10"/>
  <c r="AA465" i="10"/>
  <c r="Q465" i="10"/>
  <c r="I461" i="10"/>
  <c r="AC461" i="10"/>
  <c r="V469" i="10"/>
  <c r="G469" i="10"/>
  <c r="L469" i="10"/>
  <c r="Q469" i="10"/>
  <c r="AA469" i="10"/>
  <c r="N469" i="10"/>
  <c r="S469" i="10"/>
  <c r="X469" i="10"/>
  <c r="I469" i="10"/>
  <c r="AC469" i="10"/>
  <c r="AA460" i="10"/>
  <c r="G460" i="10"/>
  <c r="V459" i="10"/>
  <c r="G459" i="10"/>
  <c r="AA459" i="10"/>
  <c r="L459" i="10"/>
  <c r="Q459" i="10"/>
  <c r="N462" i="10"/>
  <c r="S462" i="10"/>
  <c r="AC462" i="10"/>
  <c r="X462" i="10"/>
  <c r="I462" i="10"/>
  <c r="AA470" i="10"/>
  <c r="V470" i="10"/>
  <c r="Q470" i="10"/>
  <c r="G470" i="10"/>
  <c r="L470" i="10"/>
  <c r="G456" i="10"/>
  <c r="AA456" i="10"/>
  <c r="G464" i="10"/>
  <c r="AA464" i="10"/>
  <c r="AC458" i="10"/>
  <c r="I458" i="10"/>
  <c r="X458" i="10"/>
  <c r="S458" i="10"/>
  <c r="N458" i="10"/>
  <c r="G457" i="10"/>
  <c r="AA457" i="10"/>
  <c r="V458" i="10"/>
  <c r="L458" i="10"/>
  <c r="Q458" i="10"/>
  <c r="G458" i="10"/>
  <c r="AA458" i="10"/>
  <c r="AC457" i="10"/>
  <c r="I457" i="10"/>
  <c r="L462" i="10"/>
  <c r="G462" i="10"/>
  <c r="Q462" i="10"/>
  <c r="AA462" i="10"/>
  <c r="V462" i="10"/>
  <c r="AC464" i="10"/>
  <c r="I464" i="10"/>
  <c r="AC456" i="10"/>
  <c r="I456" i="10"/>
  <c r="G467" i="10"/>
  <c r="AA467" i="10"/>
  <c r="S463" i="10"/>
  <c r="I463" i="10"/>
  <c r="X463" i="10"/>
  <c r="N463" i="10"/>
  <c r="AC463" i="10"/>
  <c r="AC466" i="10"/>
  <c r="N466" i="10"/>
  <c r="S466" i="10"/>
  <c r="I466" i="10"/>
  <c r="X466" i="10"/>
  <c r="AA447" i="10" l="1"/>
  <c r="G447" i="10"/>
  <c r="X455" i="10"/>
  <c r="I455" i="10"/>
  <c r="AC455" i="10"/>
  <c r="S455" i="10"/>
  <c r="N455" i="10"/>
  <c r="AA445" i="10"/>
  <c r="G445" i="10"/>
  <c r="AC442" i="10"/>
  <c r="I442" i="10"/>
  <c r="V450" i="10"/>
  <c r="G450" i="10"/>
  <c r="AA450" i="10"/>
  <c r="L450" i="10"/>
  <c r="Q450" i="10"/>
  <c r="AA441" i="10"/>
  <c r="G441" i="10"/>
  <c r="I452" i="10"/>
  <c r="AC452" i="10"/>
  <c r="AC447" i="10"/>
  <c r="I447" i="10"/>
  <c r="L455" i="10"/>
  <c r="AA455" i="10"/>
  <c r="G455" i="10"/>
  <c r="V455" i="10"/>
  <c r="Q455" i="10"/>
  <c r="I441" i="10"/>
  <c r="AC441" i="10"/>
  <c r="L451" i="10"/>
  <c r="AA451" i="10"/>
  <c r="G451" i="10"/>
  <c r="Q451" i="10"/>
  <c r="V451" i="10"/>
  <c r="I446" i="10"/>
  <c r="AC446" i="10"/>
  <c r="AA446" i="10"/>
  <c r="G446" i="10"/>
  <c r="N450" i="10"/>
  <c r="X450" i="10"/>
  <c r="S450" i="10"/>
  <c r="I450" i="10"/>
  <c r="AC450" i="10"/>
  <c r="G442" i="10"/>
  <c r="AA442" i="10"/>
  <c r="G452" i="10"/>
  <c r="AA452" i="10"/>
  <c r="AC445" i="10"/>
  <c r="I445" i="10"/>
  <c r="G449" i="10"/>
  <c r="AA449" i="10"/>
  <c r="AA444" i="10"/>
  <c r="G444" i="10"/>
  <c r="I449" i="10"/>
  <c r="AC449" i="10"/>
  <c r="AC444" i="10"/>
  <c r="I444" i="10"/>
  <c r="AA443" i="10"/>
  <c r="G443" i="10"/>
  <c r="I451" i="10"/>
  <c r="N451" i="10"/>
  <c r="X451" i="10"/>
  <c r="S451" i="10"/>
  <c r="AC451" i="10"/>
  <c r="G448" i="10"/>
  <c r="AA448" i="10"/>
  <c r="I448" i="10"/>
  <c r="AC448" i="10"/>
  <c r="V454" i="10"/>
  <c r="AA454" i="10"/>
  <c r="Q454" i="10"/>
  <c r="G454" i="10"/>
  <c r="L454" i="10"/>
  <c r="N454" i="10"/>
  <c r="X454" i="10"/>
  <c r="I454" i="10"/>
  <c r="AC454" i="10"/>
  <c r="S454" i="10"/>
  <c r="AC443" i="10"/>
  <c r="I443" i="10"/>
  <c r="W574" i="10" l="1"/>
  <c r="H574" i="10"/>
  <c r="R574" i="10"/>
  <c r="M574" i="10"/>
  <c r="AB574" i="10"/>
  <c r="Q74" i="10"/>
  <c r="AA74" i="10"/>
  <c r="L74" i="10"/>
  <c r="G74" i="10"/>
  <c r="V74" i="10"/>
  <c r="H148" i="10"/>
  <c r="AB148" i="10"/>
  <c r="R582" i="10"/>
  <c r="W582" i="10"/>
  <c r="M582" i="10"/>
  <c r="AB582" i="10"/>
  <c r="H582" i="10"/>
  <c r="S77" i="10"/>
  <c r="N77" i="10"/>
  <c r="I77" i="10"/>
  <c r="AC77" i="10"/>
  <c r="X77" i="10"/>
  <c r="N79" i="10"/>
  <c r="AC79" i="10"/>
  <c r="S79" i="10"/>
  <c r="X79" i="10"/>
  <c r="I79" i="10"/>
  <c r="AB41" i="10"/>
  <c r="H41" i="10"/>
  <c r="H562" i="10"/>
  <c r="AB562" i="10"/>
  <c r="L77" i="10"/>
  <c r="AA77" i="10"/>
  <c r="G77" i="10"/>
  <c r="Q77" i="10"/>
  <c r="V77" i="10"/>
  <c r="L69" i="10"/>
  <c r="AA69" i="10"/>
  <c r="Q69" i="10"/>
  <c r="G69" i="10"/>
  <c r="V69" i="10"/>
  <c r="W154" i="10"/>
  <c r="R154" i="10"/>
  <c r="H154" i="10"/>
  <c r="AB154" i="10"/>
  <c r="M154" i="10"/>
  <c r="N76" i="10"/>
  <c r="I76" i="10"/>
  <c r="S76" i="10"/>
  <c r="X76" i="10"/>
  <c r="AC76" i="10"/>
  <c r="AC73" i="10"/>
  <c r="N73" i="10"/>
  <c r="S73" i="10"/>
  <c r="X73" i="10"/>
  <c r="I73" i="10"/>
  <c r="AB48" i="10"/>
  <c r="H48" i="10"/>
  <c r="AB570" i="10"/>
  <c r="H570" i="10"/>
  <c r="AB561" i="10"/>
  <c r="H561" i="10"/>
  <c r="L79" i="10"/>
  <c r="V79" i="10"/>
  <c r="AA79" i="10"/>
  <c r="Q79" i="10"/>
  <c r="G79" i="10"/>
  <c r="AA72" i="10"/>
  <c r="G72" i="10"/>
  <c r="Q72" i="10"/>
  <c r="V72" i="10"/>
  <c r="L72" i="10"/>
  <c r="AB141" i="10"/>
  <c r="H141" i="10"/>
  <c r="AB142" i="10"/>
  <c r="H142" i="10"/>
  <c r="R585" i="10"/>
  <c r="W585" i="10"/>
  <c r="H585" i="10"/>
  <c r="AB585" i="10"/>
  <c r="M585" i="10"/>
  <c r="X70" i="10"/>
  <c r="N70" i="10"/>
  <c r="S70" i="10"/>
  <c r="AC70" i="10"/>
  <c r="I70" i="10"/>
  <c r="X66" i="10"/>
  <c r="AC66" i="10"/>
  <c r="S66" i="10"/>
  <c r="N66" i="10"/>
  <c r="I66" i="10"/>
  <c r="AB43" i="10"/>
  <c r="W43" i="10"/>
  <c r="R43" i="10"/>
  <c r="H43" i="10"/>
  <c r="M43" i="10"/>
  <c r="H49" i="10"/>
  <c r="AB49" i="10"/>
  <c r="AB434" i="10"/>
  <c r="H434" i="10"/>
  <c r="M575" i="10"/>
  <c r="H575" i="10"/>
  <c r="AB575" i="10"/>
  <c r="R575" i="10"/>
  <c r="W575" i="10"/>
  <c r="H150" i="10"/>
  <c r="AB150" i="10"/>
  <c r="AB580" i="10"/>
  <c r="H580" i="10"/>
  <c r="AB44" i="10"/>
  <c r="H44" i="10"/>
  <c r="H572" i="10"/>
  <c r="AB572" i="10"/>
  <c r="AB145" i="10"/>
  <c r="H145" i="10"/>
  <c r="AB579" i="10"/>
  <c r="H579" i="10"/>
  <c r="R42" i="10"/>
  <c r="M42" i="10"/>
  <c r="AB42" i="10"/>
  <c r="H42" i="10"/>
  <c r="W42" i="10"/>
  <c r="H567" i="10"/>
  <c r="AB567" i="10"/>
  <c r="H563" i="10"/>
  <c r="AB563" i="10"/>
  <c r="L78" i="10"/>
  <c r="V78" i="10"/>
  <c r="G78" i="10"/>
  <c r="AA78" i="10"/>
  <c r="Q78" i="10"/>
  <c r="G71" i="10"/>
  <c r="Q71" i="10"/>
  <c r="L71" i="10"/>
  <c r="V71" i="10"/>
  <c r="AA71" i="10"/>
  <c r="AB144" i="10"/>
  <c r="H144" i="10"/>
  <c r="AB589" i="10"/>
  <c r="H589" i="10"/>
  <c r="AB586" i="10"/>
  <c r="H586" i="10"/>
  <c r="X80" i="10"/>
  <c r="N80" i="10"/>
  <c r="S80" i="10"/>
  <c r="AC80" i="10"/>
  <c r="I80" i="10"/>
  <c r="N75" i="10"/>
  <c r="S75" i="10"/>
  <c r="X75" i="10"/>
  <c r="I75" i="10"/>
  <c r="AC75" i="10"/>
  <c r="H47" i="10"/>
  <c r="AB47" i="10"/>
  <c r="AB50" i="10"/>
  <c r="H50" i="10"/>
  <c r="H571" i="10"/>
  <c r="AB571" i="10"/>
  <c r="V70" i="10"/>
  <c r="G70" i="10"/>
  <c r="L70" i="10"/>
  <c r="Q70" i="10"/>
  <c r="AA70" i="10"/>
  <c r="L80" i="10"/>
  <c r="Q80" i="10"/>
  <c r="AA80" i="10"/>
  <c r="G80" i="10"/>
  <c r="V80" i="10"/>
  <c r="H146" i="10"/>
  <c r="AB146" i="10"/>
  <c r="H40" i="10"/>
  <c r="AB40" i="10"/>
  <c r="AB36" i="10"/>
  <c r="H36" i="10"/>
  <c r="AB427" i="10"/>
  <c r="H427" i="10"/>
  <c r="AB155" i="10"/>
  <c r="W155" i="10"/>
  <c r="H155" i="10"/>
  <c r="M155" i="10"/>
  <c r="R155" i="10"/>
  <c r="H577" i="10"/>
  <c r="AB577" i="10"/>
  <c r="H587" i="10"/>
  <c r="AB587" i="10"/>
  <c r="X72" i="10"/>
  <c r="I72" i="10"/>
  <c r="S72" i="10"/>
  <c r="AC72" i="10"/>
  <c r="N72" i="10"/>
  <c r="AC78" i="10"/>
  <c r="X78" i="10"/>
  <c r="N78" i="10"/>
  <c r="S78" i="10"/>
  <c r="I78" i="10"/>
  <c r="AB39" i="10"/>
  <c r="H39" i="10"/>
  <c r="H426" i="10"/>
  <c r="AB426" i="10"/>
  <c r="H569" i="10"/>
  <c r="AB569" i="10"/>
  <c r="V75" i="10"/>
  <c r="Q75" i="10"/>
  <c r="AA75" i="10"/>
  <c r="G75" i="10"/>
  <c r="L75" i="10"/>
  <c r="L67" i="10"/>
  <c r="G67" i="10"/>
  <c r="V67" i="10"/>
  <c r="Q67" i="10"/>
  <c r="AA67" i="10"/>
  <c r="H149" i="10"/>
  <c r="AB149" i="10"/>
  <c r="AB152" i="10"/>
  <c r="H152" i="10"/>
  <c r="H578" i="10"/>
  <c r="AB578" i="10"/>
  <c r="H590" i="10"/>
  <c r="AB590" i="10"/>
  <c r="AC68" i="10"/>
  <c r="X68" i="10"/>
  <c r="S68" i="10"/>
  <c r="I68" i="10"/>
  <c r="N68" i="10"/>
  <c r="AC71" i="10"/>
  <c r="N71" i="10"/>
  <c r="S71" i="10"/>
  <c r="I71" i="10"/>
  <c r="X71" i="10"/>
  <c r="AB37" i="10"/>
  <c r="H37" i="10"/>
  <c r="R45" i="10"/>
  <c r="H45" i="10"/>
  <c r="W45" i="10"/>
  <c r="M45" i="10"/>
  <c r="AB45" i="10"/>
  <c r="AB564" i="10"/>
  <c r="H564" i="10"/>
  <c r="H143" i="10"/>
  <c r="AB143" i="10"/>
  <c r="H584" i="10"/>
  <c r="AB584" i="10"/>
  <c r="S74" i="10"/>
  <c r="AC74" i="10"/>
  <c r="X74" i="10"/>
  <c r="N74" i="10"/>
  <c r="I74" i="10"/>
  <c r="X67" i="10"/>
  <c r="N67" i="10"/>
  <c r="S67" i="10"/>
  <c r="I67" i="10"/>
  <c r="AC67" i="10"/>
  <c r="AB566" i="10"/>
  <c r="H566" i="10"/>
  <c r="AA76" i="10"/>
  <c r="L76" i="10"/>
  <c r="G76" i="10"/>
  <c r="V76" i="10"/>
  <c r="Q76" i="10"/>
  <c r="L73" i="10"/>
  <c r="V73" i="10"/>
  <c r="G73" i="10"/>
  <c r="AA73" i="10"/>
  <c r="Q73" i="10"/>
  <c r="AB147" i="10"/>
  <c r="H147" i="10"/>
  <c r="H429" i="10"/>
  <c r="AB429" i="10"/>
  <c r="W429" i="10"/>
  <c r="R429" i="10"/>
  <c r="M429" i="10"/>
  <c r="AB565" i="10"/>
  <c r="H565" i="10"/>
  <c r="AA68" i="10"/>
  <c r="V68" i="10"/>
  <c r="G68" i="10"/>
  <c r="L68" i="10"/>
  <c r="Q68" i="10"/>
  <c r="G66" i="10"/>
  <c r="V66" i="10"/>
  <c r="L66" i="10"/>
  <c r="AA66" i="10"/>
  <c r="Q66" i="10"/>
  <c r="H153" i="10"/>
  <c r="AB153" i="10"/>
  <c r="AB151" i="10"/>
  <c r="H151" i="10"/>
  <c r="H576" i="10"/>
  <c r="AB576" i="10"/>
  <c r="AB581" i="10"/>
  <c r="H581" i="10"/>
  <c r="N69" i="10"/>
  <c r="I69" i="10"/>
  <c r="X69" i="10"/>
  <c r="S69" i="10"/>
  <c r="AC69" i="10"/>
  <c r="H38" i="10"/>
  <c r="AB38" i="10"/>
  <c r="AB46" i="10"/>
  <c r="H46" i="10"/>
  <c r="W428" i="10"/>
  <c r="AB428" i="10"/>
  <c r="H428" i="10"/>
  <c r="M428" i="10"/>
  <c r="R428" i="10"/>
  <c r="H115" i="10" l="1"/>
  <c r="AB115" i="10"/>
  <c r="AA58" i="10"/>
  <c r="G58" i="10"/>
  <c r="V58" i="10"/>
  <c r="Q58" i="10"/>
  <c r="L58" i="10"/>
  <c r="AB21" i="10"/>
  <c r="H21" i="10"/>
  <c r="H113" i="10"/>
  <c r="AB113" i="10"/>
  <c r="S65" i="10"/>
  <c r="X65" i="10"/>
  <c r="I65" i="10"/>
  <c r="N65" i="10"/>
  <c r="AC65" i="10"/>
  <c r="V55" i="10"/>
  <c r="G55" i="10"/>
  <c r="Q55" i="10"/>
  <c r="AA55" i="10"/>
  <c r="L55" i="10"/>
  <c r="H27" i="10"/>
  <c r="AB27" i="10"/>
  <c r="R436" i="10"/>
  <c r="W436" i="10"/>
  <c r="M436" i="10"/>
  <c r="H436" i="10"/>
  <c r="AB436" i="10"/>
  <c r="H122" i="10"/>
  <c r="AB122" i="10"/>
  <c r="AB111" i="10"/>
  <c r="H111" i="10"/>
  <c r="S51" i="10"/>
  <c r="X51" i="10"/>
  <c r="I51" i="10"/>
  <c r="N51" i="10"/>
  <c r="AC51" i="10"/>
  <c r="I54" i="10"/>
  <c r="N54" i="10"/>
  <c r="X54" i="10"/>
  <c r="AC54" i="10"/>
  <c r="S54" i="10"/>
  <c r="G54" i="10"/>
  <c r="Q54" i="10"/>
  <c r="V54" i="10"/>
  <c r="L54" i="10"/>
  <c r="AA54" i="10"/>
  <c r="L59" i="10"/>
  <c r="V59" i="10"/>
  <c r="G59" i="10"/>
  <c r="Q59" i="10"/>
  <c r="AA59" i="10"/>
  <c r="H30" i="10"/>
  <c r="AB30" i="10"/>
  <c r="H24" i="10"/>
  <c r="AB24" i="10"/>
  <c r="H440" i="10"/>
  <c r="W440" i="10"/>
  <c r="M440" i="10"/>
  <c r="R440" i="10"/>
  <c r="AB440" i="10"/>
  <c r="AB437" i="10"/>
  <c r="H437" i="10"/>
  <c r="H119" i="10"/>
  <c r="AB119" i="10"/>
  <c r="N59" i="10"/>
  <c r="AC59" i="10"/>
  <c r="X59" i="10"/>
  <c r="I59" i="10"/>
  <c r="S59" i="10"/>
  <c r="S62" i="10"/>
  <c r="I62" i="10"/>
  <c r="AC62" i="10"/>
  <c r="N62" i="10"/>
  <c r="X62" i="10"/>
  <c r="G51" i="10"/>
  <c r="Q51" i="10"/>
  <c r="V51" i="10"/>
  <c r="AA51" i="10"/>
  <c r="L51" i="10"/>
  <c r="AB23" i="10"/>
  <c r="H23" i="10"/>
  <c r="AB34" i="10"/>
  <c r="R34" i="10"/>
  <c r="W34" i="10"/>
  <c r="M34" i="10"/>
  <c r="H34" i="10"/>
  <c r="H433" i="10"/>
  <c r="M433" i="10"/>
  <c r="W433" i="10"/>
  <c r="AB433" i="10"/>
  <c r="R433" i="10"/>
  <c r="W124" i="10"/>
  <c r="R124" i="10"/>
  <c r="H124" i="10"/>
  <c r="AB124" i="10"/>
  <c r="M124" i="10"/>
  <c r="I60" i="10"/>
  <c r="S60" i="10"/>
  <c r="AC60" i="10"/>
  <c r="N60" i="10"/>
  <c r="X60" i="10"/>
  <c r="L57" i="10"/>
  <c r="V57" i="10"/>
  <c r="Q57" i="10"/>
  <c r="AA57" i="10"/>
  <c r="G57" i="10"/>
  <c r="H22" i="10"/>
  <c r="AB22" i="10"/>
  <c r="H430" i="10"/>
  <c r="AB430" i="10"/>
  <c r="H125" i="10"/>
  <c r="M125" i="10"/>
  <c r="R125" i="10"/>
  <c r="AB125" i="10"/>
  <c r="W125" i="10"/>
  <c r="X56" i="10"/>
  <c r="I56" i="10"/>
  <c r="N56" i="10"/>
  <c r="AC56" i="10"/>
  <c r="S56" i="10"/>
  <c r="L61" i="10"/>
  <c r="V61" i="10"/>
  <c r="G61" i="10"/>
  <c r="Q61" i="10"/>
  <c r="AA61" i="10"/>
  <c r="M35" i="10"/>
  <c r="W35" i="10"/>
  <c r="AB35" i="10"/>
  <c r="H35" i="10"/>
  <c r="R35" i="10"/>
  <c r="AB114" i="10"/>
  <c r="H114" i="10"/>
  <c r="AB123" i="10"/>
  <c r="H123" i="10"/>
  <c r="N61" i="10"/>
  <c r="S61" i="10"/>
  <c r="AC61" i="10"/>
  <c r="X61" i="10"/>
  <c r="I61" i="10"/>
  <c r="V63" i="10"/>
  <c r="Q63" i="10"/>
  <c r="G63" i="10"/>
  <c r="AA63" i="10"/>
  <c r="L63" i="10"/>
  <c r="AB25" i="10"/>
  <c r="H25" i="10"/>
  <c r="H117" i="10"/>
  <c r="AB117" i="10"/>
  <c r="S64" i="10"/>
  <c r="I64" i="10"/>
  <c r="X64" i="10"/>
  <c r="AC64" i="10"/>
  <c r="N64" i="10"/>
  <c r="V56" i="10"/>
  <c r="AA56" i="10"/>
  <c r="L56" i="10"/>
  <c r="Q56" i="10"/>
  <c r="G56" i="10"/>
  <c r="H439" i="10"/>
  <c r="R439" i="10"/>
  <c r="M439" i="10"/>
  <c r="AB439" i="10"/>
  <c r="W439" i="10"/>
  <c r="W432" i="10"/>
  <c r="M432" i="10"/>
  <c r="H432" i="10"/>
  <c r="R432" i="10"/>
  <c r="AB432" i="10"/>
  <c r="H118" i="10"/>
  <c r="AB118" i="10"/>
  <c r="I58" i="10"/>
  <c r="S58" i="10"/>
  <c r="X58" i="10"/>
  <c r="AC58" i="10"/>
  <c r="N58" i="10"/>
  <c r="S55" i="10"/>
  <c r="AC55" i="10"/>
  <c r="N55" i="10"/>
  <c r="I55" i="10"/>
  <c r="X55" i="10"/>
  <c r="G52" i="10"/>
  <c r="Q52" i="10"/>
  <c r="V52" i="10"/>
  <c r="AA52" i="10"/>
  <c r="L52" i="10"/>
  <c r="AA60" i="10"/>
  <c r="V60" i="10"/>
  <c r="L60" i="10"/>
  <c r="Q60" i="10"/>
  <c r="G60" i="10"/>
  <c r="H29" i="10"/>
  <c r="AB29" i="10"/>
  <c r="AB32" i="10"/>
  <c r="H32" i="10"/>
  <c r="H116" i="10"/>
  <c r="AB116" i="10"/>
  <c r="AB121" i="10"/>
  <c r="H121" i="10"/>
  <c r="I52" i="10"/>
  <c r="N52" i="10"/>
  <c r="AC52" i="10"/>
  <c r="S52" i="10"/>
  <c r="X52" i="10"/>
  <c r="X63" i="10"/>
  <c r="AC63" i="10"/>
  <c r="I63" i="10"/>
  <c r="N63" i="10"/>
  <c r="S63" i="10"/>
  <c r="Q64" i="10"/>
  <c r="V64" i="10"/>
  <c r="AA64" i="10"/>
  <c r="L64" i="10"/>
  <c r="G64" i="10"/>
  <c r="V53" i="10"/>
  <c r="Q53" i="10"/>
  <c r="G53" i="10"/>
  <c r="AA53" i="10"/>
  <c r="L53" i="10"/>
  <c r="AB31" i="10"/>
  <c r="H31" i="10"/>
  <c r="AB33" i="10"/>
  <c r="H33" i="10"/>
  <c r="W435" i="10"/>
  <c r="H435" i="10"/>
  <c r="R435" i="10"/>
  <c r="M435" i="10"/>
  <c r="AB435" i="10"/>
  <c r="H120" i="10"/>
  <c r="AB120" i="10"/>
  <c r="AC57" i="10"/>
  <c r="X57" i="10"/>
  <c r="I57" i="10"/>
  <c r="S57" i="10"/>
  <c r="N57" i="10"/>
  <c r="G65" i="10"/>
  <c r="V65" i="10"/>
  <c r="L65" i="10"/>
  <c r="AA65" i="10"/>
  <c r="Q65" i="10"/>
  <c r="AB26" i="10"/>
  <c r="H26" i="10"/>
  <c r="H431" i="10"/>
  <c r="AB431" i="10"/>
  <c r="AB112" i="10"/>
  <c r="H112" i="10"/>
  <c r="N53" i="10"/>
  <c r="I53" i="10"/>
  <c r="AC53" i="10"/>
  <c r="S53" i="10"/>
  <c r="X53" i="10"/>
  <c r="L62" i="10"/>
  <c r="Q62" i="10"/>
  <c r="AA62" i="10"/>
  <c r="V62" i="10"/>
  <c r="G62" i="10"/>
  <c r="H28" i="10"/>
  <c r="AB28" i="10"/>
  <c r="AB418" i="10" l="1"/>
  <c r="H418" i="10"/>
  <c r="AB419" i="10"/>
  <c r="H419" i="10"/>
  <c r="H417" i="10"/>
  <c r="AB417" i="10"/>
  <c r="AB413" i="10"/>
  <c r="H413" i="10"/>
  <c r="H422" i="10"/>
  <c r="AB422" i="10"/>
  <c r="AB424" i="10"/>
  <c r="M424" i="10"/>
  <c r="R424" i="10"/>
  <c r="H424" i="10"/>
  <c r="W424" i="10"/>
  <c r="M420" i="10"/>
  <c r="R420" i="10"/>
  <c r="W420" i="10"/>
  <c r="AB420" i="10"/>
  <c r="H420" i="10"/>
  <c r="M421" i="10"/>
  <c r="AB421" i="10"/>
  <c r="R421" i="10"/>
  <c r="W421" i="10"/>
  <c r="H421" i="10"/>
  <c r="M425" i="10"/>
  <c r="W425" i="10"/>
  <c r="R425" i="10"/>
  <c r="H425" i="10"/>
  <c r="AB425" i="10"/>
  <c r="H412" i="10"/>
  <c r="AB412" i="10"/>
  <c r="AB416" i="10"/>
  <c r="H416" i="10"/>
  <c r="H411" i="10"/>
  <c r="AB411" i="10"/>
  <c r="H414" i="10"/>
  <c r="AB414" i="10"/>
  <c r="AB415" i="10"/>
  <c r="H415" i="10"/>
  <c r="AA196" i="10" l="1"/>
  <c r="G196" i="10"/>
  <c r="H185" i="10"/>
  <c r="R185" i="10"/>
  <c r="W185" i="10"/>
  <c r="AB185" i="10"/>
  <c r="M185" i="10"/>
  <c r="I189" i="10"/>
  <c r="AC189" i="10"/>
  <c r="S191" i="10"/>
  <c r="N191" i="10"/>
  <c r="X191" i="10"/>
  <c r="I191" i="10"/>
  <c r="AC191" i="10"/>
  <c r="AC196" i="10"/>
  <c r="I196" i="10"/>
  <c r="AB183" i="10"/>
  <c r="H183" i="10"/>
  <c r="AA190" i="10"/>
  <c r="G190" i="10"/>
  <c r="X200" i="10"/>
  <c r="S200" i="10"/>
  <c r="I200" i="10"/>
  <c r="N200" i="10"/>
  <c r="AC200" i="10"/>
  <c r="AA193" i="10"/>
  <c r="G193" i="10"/>
  <c r="AC187" i="10"/>
  <c r="I187" i="10"/>
  <c r="AB178" i="10"/>
  <c r="H178" i="10"/>
  <c r="AC198" i="10"/>
  <c r="I198" i="10"/>
  <c r="I186" i="10"/>
  <c r="AC186" i="10"/>
  <c r="AC188" i="10"/>
  <c r="I188" i="10"/>
  <c r="AB180" i="10"/>
  <c r="R180" i="10"/>
  <c r="M180" i="10"/>
  <c r="W180" i="10"/>
  <c r="H180" i="10"/>
  <c r="AB182" i="10"/>
  <c r="H182" i="10"/>
  <c r="AA194" i="10"/>
  <c r="G194" i="10"/>
  <c r="G197" i="10"/>
  <c r="AA197" i="10"/>
  <c r="AC197" i="10"/>
  <c r="I197" i="10"/>
  <c r="H174" i="10"/>
  <c r="AB174" i="10"/>
  <c r="M176" i="10"/>
  <c r="R176" i="10"/>
  <c r="AB176" i="10"/>
  <c r="W176" i="10"/>
  <c r="H176" i="10"/>
  <c r="G191" i="10"/>
  <c r="V191" i="10"/>
  <c r="AA191" i="10"/>
  <c r="L191" i="10"/>
  <c r="Q191" i="10"/>
  <c r="AB173" i="10"/>
  <c r="H173" i="10"/>
  <c r="AA192" i="10"/>
  <c r="G192" i="10"/>
  <c r="AB177" i="10"/>
  <c r="H177" i="10"/>
  <c r="I199" i="10"/>
  <c r="N199" i="10"/>
  <c r="S199" i="10"/>
  <c r="X199" i="10"/>
  <c r="AC199" i="10"/>
  <c r="I190" i="10"/>
  <c r="AC190" i="10"/>
  <c r="H181" i="10"/>
  <c r="AB181" i="10"/>
  <c r="H171" i="10"/>
  <c r="AB171" i="10"/>
  <c r="AA187" i="10"/>
  <c r="G187" i="10"/>
  <c r="H175" i="10"/>
  <c r="AB175" i="10"/>
  <c r="AA198" i="10"/>
  <c r="G198" i="10"/>
  <c r="I194" i="10"/>
  <c r="AC194" i="10"/>
  <c r="V195" i="10"/>
  <c r="AA195" i="10"/>
  <c r="Q195" i="10"/>
  <c r="G195" i="10"/>
  <c r="L195" i="10"/>
  <c r="I193" i="10"/>
  <c r="AC193" i="10"/>
  <c r="I192" i="10"/>
  <c r="AC192" i="10"/>
  <c r="AC195" i="10"/>
  <c r="X195" i="10"/>
  <c r="S195" i="10"/>
  <c r="N195" i="10"/>
  <c r="I195" i="10"/>
  <c r="H172" i="10"/>
  <c r="AB172" i="10"/>
  <c r="H179" i="10"/>
  <c r="AB179" i="10"/>
  <c r="G188" i="10"/>
  <c r="AA188" i="10"/>
  <c r="G189" i="10"/>
  <c r="AA189" i="10"/>
  <c r="V200" i="10"/>
  <c r="G200" i="10"/>
  <c r="AA200" i="10"/>
  <c r="L200" i="10"/>
  <c r="Q200" i="10"/>
  <c r="AB184" i="10"/>
  <c r="M184" i="10"/>
  <c r="R184" i="10"/>
  <c r="H184" i="10"/>
  <c r="W184" i="10"/>
  <c r="AA199" i="10"/>
  <c r="G199" i="10"/>
  <c r="V199" i="10"/>
  <c r="L199" i="10"/>
  <c r="Q199" i="10"/>
  <c r="G186" i="10"/>
  <c r="AA186" i="10"/>
  <c r="W515" i="10" l="1"/>
  <c r="M515" i="10"/>
  <c r="H515" i="10"/>
  <c r="R515" i="10"/>
  <c r="AB515" i="10"/>
  <c r="H503" i="10"/>
  <c r="AB503" i="10"/>
  <c r="H509" i="10"/>
  <c r="AB509" i="10"/>
  <c r="H501" i="10"/>
  <c r="AB501" i="10"/>
  <c r="AB502" i="10"/>
  <c r="H502" i="10"/>
  <c r="AB514" i="10"/>
  <c r="M514" i="10"/>
  <c r="W514" i="10"/>
  <c r="H514" i="10"/>
  <c r="R514" i="10"/>
  <c r="H510" i="10"/>
  <c r="AB510" i="10"/>
  <c r="AB504" i="10"/>
  <c r="H504" i="10"/>
  <c r="H511" i="10"/>
  <c r="AB511" i="10"/>
  <c r="H505" i="10"/>
  <c r="AB505" i="10"/>
  <c r="R512" i="10"/>
  <c r="W512" i="10"/>
  <c r="AB512" i="10"/>
  <c r="H512" i="10"/>
  <c r="M512" i="10"/>
  <c r="AB506" i="10"/>
  <c r="H506" i="10"/>
  <c r="AB507" i="10"/>
  <c r="H507" i="10"/>
  <c r="W103" i="10" l="1"/>
  <c r="H103" i="10"/>
  <c r="M103" i="10"/>
  <c r="AB103" i="10"/>
  <c r="R103" i="10"/>
  <c r="AC106" i="10"/>
  <c r="I106" i="10"/>
  <c r="AB96" i="10"/>
  <c r="H96" i="10"/>
  <c r="AC98" i="10"/>
  <c r="I98" i="10"/>
  <c r="G100" i="10"/>
  <c r="AA100" i="10"/>
  <c r="AB104" i="10"/>
  <c r="H104" i="10"/>
  <c r="I96" i="10"/>
  <c r="AC96" i="10"/>
  <c r="G104" i="10"/>
  <c r="AA104" i="10"/>
  <c r="AB101" i="10"/>
  <c r="H101" i="10"/>
  <c r="AB99" i="10"/>
  <c r="H99" i="10"/>
  <c r="I104" i="10"/>
  <c r="AC104" i="10"/>
  <c r="AA106" i="10"/>
  <c r="G106" i="10"/>
  <c r="G96" i="10"/>
  <c r="AA96" i="10"/>
  <c r="AB100" i="10"/>
  <c r="H100" i="10"/>
  <c r="AC109" i="10"/>
  <c r="I109" i="10"/>
  <c r="AB107" i="10"/>
  <c r="H107" i="10"/>
  <c r="I105" i="10"/>
  <c r="S105" i="10"/>
  <c r="AC105" i="10"/>
  <c r="X105" i="10"/>
  <c r="N105" i="10"/>
  <c r="AA102" i="10"/>
  <c r="Q102" i="10"/>
  <c r="G102" i="10"/>
  <c r="V102" i="10"/>
  <c r="L102" i="10"/>
  <c r="I110" i="10"/>
  <c r="AC110" i="10"/>
  <c r="AA99" i="10"/>
  <c r="G99" i="10"/>
  <c r="AA105" i="10"/>
  <c r="Q105" i="10"/>
  <c r="G105" i="10"/>
  <c r="L105" i="10"/>
  <c r="V105" i="10"/>
  <c r="AC99" i="10"/>
  <c r="I99" i="10"/>
  <c r="M102" i="10"/>
  <c r="H102" i="10"/>
  <c r="AB102" i="10"/>
  <c r="R102" i="10"/>
  <c r="W102" i="10"/>
  <c r="I101" i="10"/>
  <c r="AC101" i="10"/>
  <c r="H109" i="10"/>
  <c r="AB109" i="10"/>
  <c r="AC107" i="10"/>
  <c r="I107" i="10"/>
  <c r="AA108" i="10"/>
  <c r="G108" i="10"/>
  <c r="H106" i="10"/>
  <c r="AB106" i="10"/>
  <c r="X102" i="10"/>
  <c r="I102" i="10"/>
  <c r="N102" i="10"/>
  <c r="S102" i="10"/>
  <c r="AC102" i="10"/>
  <c r="G107" i="10"/>
  <c r="AA107" i="10"/>
  <c r="AB108" i="10"/>
  <c r="H108" i="10"/>
  <c r="AC108" i="10"/>
  <c r="I108" i="10"/>
  <c r="G97" i="10"/>
  <c r="AA97" i="10"/>
  <c r="G101" i="10"/>
  <c r="AA101" i="10"/>
  <c r="AA109" i="10"/>
  <c r="G109" i="10"/>
  <c r="R105" i="10"/>
  <c r="H105" i="10"/>
  <c r="M105" i="10"/>
  <c r="AB105" i="10"/>
  <c r="W105" i="10"/>
  <c r="X103" i="10"/>
  <c r="S103" i="10"/>
  <c r="I103" i="10"/>
  <c r="N103" i="10"/>
  <c r="AC103" i="10"/>
  <c r="AA110" i="10"/>
  <c r="G110" i="10"/>
  <c r="AB97" i="10"/>
  <c r="H97" i="10"/>
  <c r="AA103" i="10"/>
  <c r="Q103" i="10"/>
  <c r="V103" i="10"/>
  <c r="G103" i="10"/>
  <c r="L103" i="10"/>
  <c r="AB110" i="10"/>
  <c r="H110" i="10"/>
  <c r="AC97" i="10"/>
  <c r="I97" i="10"/>
  <c r="AA98" i="10"/>
  <c r="G98" i="10"/>
  <c r="H98" i="10"/>
  <c r="AB98" i="10"/>
  <c r="AC100" i="10"/>
  <c r="I100" i="10"/>
  <c r="I91" i="10" l="1"/>
  <c r="AC91" i="10"/>
  <c r="AE96" i="10"/>
  <c r="K96" i="10"/>
  <c r="AA84" i="10"/>
  <c r="G84" i="10"/>
  <c r="AB166" i="10"/>
  <c r="H166" i="10"/>
  <c r="AB86" i="10"/>
  <c r="H86" i="10"/>
  <c r="J97" i="10"/>
  <c r="AD97" i="10"/>
  <c r="AC82" i="10"/>
  <c r="I82" i="10"/>
  <c r="I90" i="10"/>
  <c r="AC90" i="10"/>
  <c r="K108" i="10"/>
  <c r="AE108" i="10"/>
  <c r="Z103" i="10"/>
  <c r="U103" i="10"/>
  <c r="AE103" i="10"/>
  <c r="P103" i="10"/>
  <c r="K103" i="10"/>
  <c r="AA89" i="10"/>
  <c r="G89" i="10"/>
  <c r="G87" i="10"/>
  <c r="AA87" i="10"/>
  <c r="W162" i="10"/>
  <c r="AB162" i="10"/>
  <c r="M162" i="10"/>
  <c r="H162" i="10"/>
  <c r="R162" i="10"/>
  <c r="AB85" i="10"/>
  <c r="H85" i="10"/>
  <c r="H82" i="10"/>
  <c r="AB82" i="10"/>
  <c r="AD100" i="10"/>
  <c r="J100" i="10"/>
  <c r="J108" i="10"/>
  <c r="AD108" i="10"/>
  <c r="I95" i="10"/>
  <c r="S95" i="10"/>
  <c r="X95" i="10"/>
  <c r="AC95" i="10"/>
  <c r="N95" i="10"/>
  <c r="AC94" i="10"/>
  <c r="I94" i="10"/>
  <c r="X94" i="10"/>
  <c r="N94" i="10"/>
  <c r="S94" i="10"/>
  <c r="K97" i="10"/>
  <c r="AE97" i="10"/>
  <c r="H169" i="10"/>
  <c r="AB169" i="10"/>
  <c r="H93" i="10"/>
  <c r="AB93" i="10"/>
  <c r="J98" i="10"/>
  <c r="AD98" i="10"/>
  <c r="I81" i="10"/>
  <c r="AC81" i="10"/>
  <c r="I93" i="10"/>
  <c r="AC93" i="10"/>
  <c r="AE109" i="10"/>
  <c r="K109" i="10"/>
  <c r="AA91" i="10"/>
  <c r="G91" i="10"/>
  <c r="G90" i="10"/>
  <c r="AA90" i="10"/>
  <c r="AB164" i="10"/>
  <c r="H164" i="10"/>
  <c r="H163" i="10"/>
  <c r="M163" i="10"/>
  <c r="AB163" i="10"/>
  <c r="W163" i="10"/>
  <c r="R163" i="10"/>
  <c r="AB95" i="10"/>
  <c r="W95" i="10"/>
  <c r="M95" i="10"/>
  <c r="H95" i="10"/>
  <c r="R95" i="10"/>
  <c r="AB87" i="10"/>
  <c r="H87" i="10"/>
  <c r="AD110" i="10"/>
  <c r="J110" i="10"/>
  <c r="Y103" i="10"/>
  <c r="J103" i="10"/>
  <c r="O103" i="10"/>
  <c r="AD103" i="10"/>
  <c r="T103" i="10"/>
  <c r="AC92" i="10"/>
  <c r="I92" i="10"/>
  <c r="K104" i="10"/>
  <c r="AE104" i="10"/>
  <c r="AA92" i="10"/>
  <c r="G92" i="10"/>
  <c r="H168" i="10"/>
  <c r="AB168" i="10"/>
  <c r="H81" i="10"/>
  <c r="AB81" i="10"/>
  <c r="J99" i="10"/>
  <c r="AD99" i="10"/>
  <c r="AE106" i="10"/>
  <c r="K106" i="10"/>
  <c r="AA82" i="10"/>
  <c r="G82" i="10"/>
  <c r="H158" i="10"/>
  <c r="AB158" i="10"/>
  <c r="H91" i="10"/>
  <c r="AB91" i="10"/>
  <c r="J104" i="10"/>
  <c r="AD104" i="10"/>
  <c r="K98" i="10"/>
  <c r="AE98" i="10"/>
  <c r="V95" i="10"/>
  <c r="AA95" i="10"/>
  <c r="Q95" i="10"/>
  <c r="L95" i="10"/>
  <c r="G95" i="10"/>
  <c r="R165" i="10"/>
  <c r="AB165" i="10"/>
  <c r="W165" i="10"/>
  <c r="H165" i="10"/>
  <c r="M165" i="10"/>
  <c r="J105" i="10"/>
  <c r="AD105" i="10"/>
  <c r="T105" i="10"/>
  <c r="Y105" i="10"/>
  <c r="O105" i="10"/>
  <c r="I83" i="10"/>
  <c r="AC83" i="10"/>
  <c r="AC85" i="10"/>
  <c r="I85" i="10"/>
  <c r="Z102" i="10"/>
  <c r="P102" i="10"/>
  <c r="U102" i="10"/>
  <c r="K102" i="10"/>
  <c r="AE102" i="10"/>
  <c r="AE100" i="10"/>
  <c r="K100" i="10"/>
  <c r="G81" i="10"/>
  <c r="AA81" i="10"/>
  <c r="V94" i="10"/>
  <c r="G94" i="10"/>
  <c r="AA94" i="10"/>
  <c r="Q94" i="10"/>
  <c r="L94" i="10"/>
  <c r="H159" i="10"/>
  <c r="AB159" i="10"/>
  <c r="AB170" i="10"/>
  <c r="H170" i="10"/>
  <c r="R94" i="10"/>
  <c r="H94" i="10"/>
  <c r="AB94" i="10"/>
  <c r="M94" i="10"/>
  <c r="W94" i="10"/>
  <c r="AB84" i="10"/>
  <c r="H84" i="10"/>
  <c r="J106" i="10"/>
  <c r="AD106" i="10"/>
  <c r="J101" i="10"/>
  <c r="AD101" i="10"/>
  <c r="I87" i="10"/>
  <c r="AC87" i="10"/>
  <c r="I86" i="10"/>
  <c r="AC86" i="10"/>
  <c r="U105" i="10"/>
  <c r="P105" i="10"/>
  <c r="Z105" i="10"/>
  <c r="K105" i="10"/>
  <c r="AE105" i="10"/>
  <c r="G83" i="10"/>
  <c r="AA83" i="10"/>
  <c r="H160" i="10"/>
  <c r="AB160" i="10"/>
  <c r="AB83" i="10"/>
  <c r="H83" i="10"/>
  <c r="J109" i="10"/>
  <c r="AD109" i="10"/>
  <c r="AC88" i="10"/>
  <c r="I88" i="10"/>
  <c r="I84" i="10"/>
  <c r="AC84" i="10"/>
  <c r="AC89" i="10"/>
  <c r="I89" i="10"/>
  <c r="AE110" i="10"/>
  <c r="K110" i="10"/>
  <c r="K107" i="10"/>
  <c r="AE107" i="10"/>
  <c r="G85" i="10"/>
  <c r="AA85" i="10"/>
  <c r="G93" i="10"/>
  <c r="AA93" i="10"/>
  <c r="AB156" i="10"/>
  <c r="H156" i="10"/>
  <c r="H161" i="10"/>
  <c r="AB161" i="10"/>
  <c r="AB88" i="10"/>
  <c r="H88" i="10"/>
  <c r="AB89" i="10"/>
  <c r="H89" i="10"/>
  <c r="O102" i="10"/>
  <c r="T102" i="10"/>
  <c r="Y102" i="10"/>
  <c r="J102" i="10"/>
  <c r="AD102" i="10"/>
  <c r="AE101" i="10"/>
  <c r="K101" i="10"/>
  <c r="G88" i="10"/>
  <c r="AA88" i="10"/>
  <c r="H167" i="10"/>
  <c r="AB167" i="10"/>
  <c r="AB90" i="10"/>
  <c r="H90" i="10"/>
  <c r="AD107" i="10"/>
  <c r="J107" i="10"/>
  <c r="AE99" i="10"/>
  <c r="K99" i="10"/>
  <c r="AA86" i="10"/>
  <c r="G86" i="10"/>
  <c r="AB157" i="10"/>
  <c r="H157" i="10"/>
  <c r="AB92" i="10"/>
  <c r="H92" i="10"/>
  <c r="AD96" i="10"/>
  <c r="J96" i="10"/>
  <c r="AB129" i="10" l="1"/>
  <c r="H129" i="10"/>
  <c r="H127" i="10"/>
  <c r="AB127" i="10"/>
  <c r="AB140" i="10"/>
  <c r="H140" i="10"/>
  <c r="H136" i="10"/>
  <c r="AB136" i="10"/>
  <c r="AB134" i="10"/>
  <c r="H134" i="10"/>
  <c r="H128" i="10"/>
  <c r="AB128" i="10"/>
  <c r="AB138" i="10"/>
  <c r="H138" i="10"/>
  <c r="R135" i="10"/>
  <c r="H135" i="10"/>
  <c r="M135" i="10"/>
  <c r="W135" i="10"/>
  <c r="AB135" i="10"/>
  <c r="H130" i="10"/>
  <c r="AB130" i="10"/>
  <c r="H139" i="10"/>
  <c r="AB139" i="10"/>
  <c r="AB126" i="10"/>
  <c r="H126" i="10"/>
  <c r="AB137" i="10"/>
  <c r="H137" i="10"/>
  <c r="AB131" i="10"/>
  <c r="H131" i="10"/>
  <c r="W132" i="10"/>
  <c r="M132" i="10"/>
  <c r="AB132" i="10"/>
  <c r="H132" i="10"/>
  <c r="R132" i="10"/>
  <c r="H133" i="10"/>
  <c r="R133" i="10"/>
  <c r="W133" i="10"/>
  <c r="AB133" i="10"/>
  <c r="M133" i="10"/>
  <c r="AB259" i="10" l="1"/>
  <c r="H259" i="10"/>
  <c r="AB257" i="10"/>
  <c r="H257" i="10"/>
  <c r="AB250" i="10"/>
  <c r="H250" i="10"/>
  <c r="AB260" i="10"/>
  <c r="H260" i="10"/>
  <c r="H251" i="10"/>
  <c r="AB251" i="10"/>
  <c r="H258" i="10"/>
  <c r="AB258" i="10"/>
  <c r="AB246" i="10"/>
  <c r="H246" i="10"/>
  <c r="H254" i="10"/>
  <c r="AB254" i="10"/>
  <c r="AB253" i="10"/>
  <c r="M253" i="10"/>
  <c r="R253" i="10"/>
  <c r="H253" i="10"/>
  <c r="W253" i="10"/>
  <c r="W252" i="10"/>
  <c r="H252" i="10"/>
  <c r="M252" i="10"/>
  <c r="R252" i="10"/>
  <c r="AB252" i="10"/>
  <c r="W248" i="10"/>
  <c r="R248" i="10"/>
  <c r="H248" i="10"/>
  <c r="M248" i="10"/>
  <c r="AB248" i="10"/>
  <c r="H256" i="10"/>
  <c r="AB256" i="10"/>
  <c r="AB249" i="10"/>
  <c r="H249" i="10"/>
  <c r="H247" i="10"/>
  <c r="AB247" i="10"/>
  <c r="H255" i="10"/>
  <c r="R255" i="10"/>
  <c r="M255" i="10"/>
  <c r="W255" i="10"/>
  <c r="AB255" i="10"/>
  <c r="H368" i="10" l="1"/>
  <c r="AB368" i="10"/>
  <c r="S283" i="10"/>
  <c r="I283" i="10"/>
  <c r="X283" i="10"/>
  <c r="N283" i="10"/>
  <c r="AC283" i="10"/>
  <c r="N285" i="10"/>
  <c r="S285" i="10"/>
  <c r="X285" i="10"/>
  <c r="I285" i="10"/>
  <c r="AC285" i="10"/>
  <c r="Q282" i="10"/>
  <c r="AA282" i="10"/>
  <c r="G282" i="10"/>
  <c r="V282" i="10"/>
  <c r="L282" i="10"/>
  <c r="H370" i="10"/>
  <c r="AB370" i="10"/>
  <c r="H369" i="10"/>
  <c r="AB369" i="10"/>
  <c r="G276" i="10"/>
  <c r="V276" i="10"/>
  <c r="AA276" i="10"/>
  <c r="L276" i="10"/>
  <c r="Q276" i="10"/>
  <c r="Q287" i="10"/>
  <c r="AA287" i="10"/>
  <c r="L287" i="10"/>
  <c r="V287" i="10"/>
  <c r="G287" i="10"/>
  <c r="X284" i="10"/>
  <c r="N284" i="10"/>
  <c r="S284" i="10"/>
  <c r="AC284" i="10"/>
  <c r="I284" i="10"/>
  <c r="X281" i="10"/>
  <c r="I281" i="10"/>
  <c r="S281" i="10"/>
  <c r="AC281" i="10"/>
  <c r="N281" i="10"/>
  <c r="AB371" i="10"/>
  <c r="H371" i="10"/>
  <c r="V285" i="10"/>
  <c r="AA285" i="10"/>
  <c r="G285" i="10"/>
  <c r="L285" i="10"/>
  <c r="Q285" i="10"/>
  <c r="AA283" i="10"/>
  <c r="L283" i="10"/>
  <c r="G283" i="10"/>
  <c r="Q283" i="10"/>
  <c r="V283" i="10"/>
  <c r="S276" i="10"/>
  <c r="AC276" i="10"/>
  <c r="N276" i="10"/>
  <c r="I276" i="10"/>
  <c r="X276" i="10"/>
  <c r="Q281" i="10"/>
  <c r="G281" i="10"/>
  <c r="AA281" i="10"/>
  <c r="L281" i="10"/>
  <c r="V281" i="10"/>
  <c r="I278" i="10"/>
  <c r="AC278" i="10"/>
  <c r="N278" i="10"/>
  <c r="S278" i="10"/>
  <c r="X278" i="10"/>
  <c r="M372" i="10"/>
  <c r="R372" i="10"/>
  <c r="AB372" i="10"/>
  <c r="W372" i="10"/>
  <c r="H372" i="10"/>
  <c r="Q289" i="10"/>
  <c r="L289" i="10"/>
  <c r="AA289" i="10"/>
  <c r="V289" i="10"/>
  <c r="G289" i="10"/>
  <c r="Q286" i="10"/>
  <c r="V286" i="10"/>
  <c r="L286" i="10"/>
  <c r="AA286" i="10"/>
  <c r="G286" i="10"/>
  <c r="S277" i="10"/>
  <c r="AC277" i="10"/>
  <c r="X277" i="10"/>
  <c r="N277" i="10"/>
  <c r="I277" i="10"/>
  <c r="S279" i="10"/>
  <c r="AC279" i="10"/>
  <c r="X279" i="10"/>
  <c r="N279" i="10"/>
  <c r="I279" i="10"/>
  <c r="H380" i="10"/>
  <c r="AB380" i="10"/>
  <c r="AC286" i="10"/>
  <c r="X286" i="10"/>
  <c r="N286" i="10"/>
  <c r="I286" i="10"/>
  <c r="S286" i="10"/>
  <c r="H377" i="10"/>
  <c r="AB377" i="10"/>
  <c r="V279" i="10"/>
  <c r="Q279" i="10"/>
  <c r="G279" i="10"/>
  <c r="L279" i="10"/>
  <c r="AA279" i="10"/>
  <c r="AC289" i="10"/>
  <c r="I289" i="10"/>
  <c r="N289" i="10"/>
  <c r="S289" i="10"/>
  <c r="X289" i="10"/>
  <c r="M375" i="10"/>
  <c r="H375" i="10"/>
  <c r="W375" i="10"/>
  <c r="AB375" i="10"/>
  <c r="R375" i="10"/>
  <c r="AB367" i="10"/>
  <c r="H367" i="10"/>
  <c r="AB366" i="10"/>
  <c r="H366" i="10"/>
  <c r="L277" i="10"/>
  <c r="V277" i="10"/>
  <c r="AA277" i="10"/>
  <c r="G277" i="10"/>
  <c r="Q277" i="10"/>
  <c r="Q290" i="10"/>
  <c r="G290" i="10"/>
  <c r="L290" i="10"/>
  <c r="V290" i="10"/>
  <c r="AA290" i="10"/>
  <c r="I280" i="10"/>
  <c r="X280" i="10"/>
  <c r="S280" i="10"/>
  <c r="AC280" i="10"/>
  <c r="N280" i="10"/>
  <c r="Q278" i="10"/>
  <c r="L278" i="10"/>
  <c r="AA278" i="10"/>
  <c r="V278" i="10"/>
  <c r="G278" i="10"/>
  <c r="AB374" i="10"/>
  <c r="H374" i="10"/>
  <c r="AA288" i="10"/>
  <c r="G288" i="10"/>
  <c r="V288" i="10"/>
  <c r="Q288" i="10"/>
  <c r="L288" i="10"/>
  <c r="AB378" i="10"/>
  <c r="H378" i="10"/>
  <c r="W373" i="10"/>
  <c r="R373" i="10"/>
  <c r="H373" i="10"/>
  <c r="M373" i="10"/>
  <c r="AB373" i="10"/>
  <c r="H376" i="10"/>
  <c r="AB376" i="10"/>
  <c r="L284" i="10"/>
  <c r="AA284" i="10"/>
  <c r="Q284" i="10"/>
  <c r="V284" i="10"/>
  <c r="G284" i="10"/>
  <c r="V280" i="10"/>
  <c r="Q280" i="10"/>
  <c r="AA280" i="10"/>
  <c r="L280" i="10"/>
  <c r="G280" i="10"/>
  <c r="I287" i="10"/>
  <c r="AC287" i="10"/>
  <c r="X287" i="10"/>
  <c r="N287" i="10"/>
  <c r="S287" i="10"/>
  <c r="S290" i="10"/>
  <c r="N290" i="10"/>
  <c r="I290" i="10"/>
  <c r="AC290" i="10"/>
  <c r="X290" i="10"/>
  <c r="AB379" i="10"/>
  <c r="H379" i="10"/>
  <c r="I282" i="10"/>
  <c r="X282" i="10"/>
  <c r="S282" i="10"/>
  <c r="N282" i="10"/>
  <c r="AC282" i="10"/>
  <c r="S288" i="10"/>
  <c r="AC288" i="10"/>
  <c r="I288" i="10"/>
  <c r="X288" i="10"/>
  <c r="N288" i="10"/>
  <c r="AD6" i="10" l="1"/>
  <c r="J6" i="10"/>
  <c r="T6" i="10"/>
  <c r="Y6" i="10"/>
  <c r="O6" i="10"/>
  <c r="AB353" i="10"/>
  <c r="H353" i="10"/>
  <c r="H357" i="10"/>
  <c r="AB357" i="10"/>
  <c r="H352" i="10"/>
  <c r="AB352" i="10"/>
  <c r="AB358" i="10"/>
  <c r="H358" i="10"/>
  <c r="K6" i="10"/>
  <c r="AE6" i="10"/>
  <c r="AA6" i="10"/>
  <c r="G6" i="10"/>
  <c r="H361" i="10"/>
  <c r="AB361" i="10"/>
  <c r="AB355" i="10"/>
  <c r="H355" i="10"/>
  <c r="W364" i="10"/>
  <c r="M364" i="10"/>
  <c r="R364" i="10"/>
  <c r="AB364" i="10"/>
  <c r="H364" i="10"/>
  <c r="H6" i="10"/>
  <c r="AB6" i="10"/>
  <c r="H356" i="10"/>
  <c r="AB356" i="10"/>
  <c r="H360" i="10"/>
  <c r="AB360" i="10"/>
  <c r="AB359" i="10"/>
  <c r="H359" i="10"/>
  <c r="H351" i="10"/>
  <c r="AB351" i="10"/>
  <c r="AC6" i="10"/>
  <c r="I6" i="10"/>
  <c r="R365" i="10"/>
  <c r="AB365" i="10"/>
  <c r="M365" i="10"/>
  <c r="H365" i="10"/>
  <c r="W365" i="10"/>
  <c r="H363" i="10"/>
  <c r="AB363" i="10"/>
  <c r="H354" i="10"/>
  <c r="AB354" i="10"/>
  <c r="AB362" i="10"/>
  <c r="H362" i="10"/>
  <c r="AD13" i="10" l="1"/>
  <c r="J13" i="10"/>
  <c r="T13" i="10"/>
  <c r="O13" i="10"/>
  <c r="Y13" i="10"/>
  <c r="AA10" i="10"/>
  <c r="G10" i="10"/>
  <c r="K17" i="10"/>
  <c r="AE17" i="10"/>
  <c r="H11" i="10"/>
  <c r="AB11" i="10"/>
  <c r="I18" i="10"/>
  <c r="AC18" i="10"/>
  <c r="AB10" i="10"/>
  <c r="H10" i="10"/>
  <c r="T20" i="10"/>
  <c r="O20" i="10"/>
  <c r="J20" i="10"/>
  <c r="AD20" i="10"/>
  <c r="Y20" i="10"/>
  <c r="J16" i="10"/>
  <c r="O16" i="10"/>
  <c r="T16" i="10"/>
  <c r="AD16" i="10"/>
  <c r="Y16" i="10"/>
  <c r="G14" i="10"/>
  <c r="AA14" i="10"/>
  <c r="G11" i="10"/>
  <c r="AA11" i="10"/>
  <c r="K11" i="10"/>
  <c r="AE11" i="10"/>
  <c r="P19" i="10"/>
  <c r="Z19" i="10"/>
  <c r="K19" i="10"/>
  <c r="U19" i="10"/>
  <c r="AE19" i="10"/>
  <c r="AB9" i="10"/>
  <c r="H9" i="10"/>
  <c r="AB17" i="10"/>
  <c r="H17" i="10"/>
  <c r="I12" i="10"/>
  <c r="AC12" i="10"/>
  <c r="AA13" i="10"/>
  <c r="G13" i="10"/>
  <c r="Z20" i="10"/>
  <c r="AE20" i="10"/>
  <c r="P20" i="10"/>
  <c r="K20" i="10"/>
  <c r="U20" i="10"/>
  <c r="T11" i="10"/>
  <c r="AD11" i="10"/>
  <c r="J11" i="10"/>
  <c r="Y11" i="10"/>
  <c r="O11" i="10"/>
  <c r="G8" i="10"/>
  <c r="AA8" i="10"/>
  <c r="AE8" i="10"/>
  <c r="K8" i="10"/>
  <c r="H12" i="10"/>
  <c r="AB12" i="10"/>
  <c r="X19" i="10"/>
  <c r="N19" i="10"/>
  <c r="I19" i="10"/>
  <c r="S19" i="10"/>
  <c r="AC19" i="10"/>
  <c r="H13" i="10"/>
  <c r="AB13" i="10"/>
  <c r="I17" i="10"/>
  <c r="AC17" i="10"/>
  <c r="AD12" i="10"/>
  <c r="J12" i="10"/>
  <c r="T12" i="10"/>
  <c r="Y12" i="10"/>
  <c r="O12" i="10"/>
  <c r="AA7" i="10"/>
  <c r="G7" i="10"/>
  <c r="AA12" i="10"/>
  <c r="G12" i="10"/>
  <c r="K18" i="10"/>
  <c r="AE18" i="10"/>
  <c r="K14" i="10"/>
  <c r="AE14" i="10"/>
  <c r="H19" i="10"/>
  <c r="W19" i="10"/>
  <c r="AB19" i="10"/>
  <c r="R19" i="10"/>
  <c r="M19" i="10"/>
  <c r="J9" i="10"/>
  <c r="T9" i="10"/>
  <c r="Y9" i="10"/>
  <c r="O9" i="10"/>
  <c r="AD9" i="10"/>
  <c r="AA9" i="10"/>
  <c r="G9" i="10"/>
  <c r="AC7" i="10"/>
  <c r="I7" i="10"/>
  <c r="AC11" i="10"/>
  <c r="I11" i="10"/>
  <c r="Y8" i="10"/>
  <c r="T8" i="10"/>
  <c r="J8" i="10"/>
  <c r="AD8" i="10"/>
  <c r="O8" i="10"/>
  <c r="G16" i="10"/>
  <c r="AA16" i="10"/>
  <c r="AE16" i="10"/>
  <c r="K16" i="10"/>
  <c r="H7" i="10"/>
  <c r="AB7" i="10"/>
  <c r="I10" i="10"/>
  <c r="AC10" i="10"/>
  <c r="K7" i="10"/>
  <c r="AE7" i="10"/>
  <c r="AB15" i="10"/>
  <c r="H15" i="10"/>
  <c r="Y7" i="10"/>
  <c r="AD7" i="10"/>
  <c r="T7" i="10"/>
  <c r="O7" i="10"/>
  <c r="J7" i="10"/>
  <c r="J10" i="10"/>
  <c r="T10" i="10"/>
  <c r="AD10" i="10"/>
  <c r="O10" i="10"/>
  <c r="Y10" i="10"/>
  <c r="G20" i="10"/>
  <c r="V20" i="10"/>
  <c r="AA20" i="10"/>
  <c r="L20" i="10"/>
  <c r="Q20" i="10"/>
  <c r="Q19" i="10"/>
  <c r="G19" i="10"/>
  <c r="L19" i="10"/>
  <c r="AA19" i="10"/>
  <c r="V19" i="10"/>
  <c r="AE12" i="10"/>
  <c r="K12" i="10"/>
  <c r="H20" i="10"/>
  <c r="W20" i="10"/>
  <c r="M20" i="10"/>
  <c r="AB20" i="10"/>
  <c r="R20" i="10"/>
  <c r="H14" i="10"/>
  <c r="AB14" i="10"/>
  <c r="I9" i="10"/>
  <c r="AC9" i="10"/>
  <c r="I16" i="10"/>
  <c r="AC16" i="10"/>
  <c r="AA15" i="10"/>
  <c r="G15" i="10"/>
  <c r="AC14" i="10"/>
  <c r="I14" i="10"/>
  <c r="J19" i="10"/>
  <c r="Y19" i="10"/>
  <c r="T19" i="10"/>
  <c r="O19" i="10"/>
  <c r="AD19" i="10"/>
  <c r="K9" i="10"/>
  <c r="AE9" i="10"/>
  <c r="H18" i="10"/>
  <c r="AB18" i="10"/>
  <c r="N20" i="10"/>
  <c r="AC20" i="10"/>
  <c r="I20" i="10"/>
  <c r="S20" i="10"/>
  <c r="X20" i="10"/>
  <c r="AE13" i="10"/>
  <c r="K13" i="10"/>
  <c r="AB16" i="10"/>
  <c r="H16" i="10"/>
  <c r="I15" i="10"/>
  <c r="AC15" i="10"/>
  <c r="AC8" i="10"/>
  <c r="I8" i="10"/>
  <c r="J17" i="10"/>
  <c r="Y17" i="10"/>
  <c r="AD17" i="10"/>
  <c r="T17" i="10"/>
  <c r="O17" i="10"/>
  <c r="G18" i="10"/>
  <c r="AA18" i="10"/>
  <c r="G17" i="10"/>
  <c r="AA17" i="10"/>
  <c r="AE10" i="10"/>
  <c r="K10" i="10"/>
  <c r="K15" i="10"/>
  <c r="AE15" i="10"/>
  <c r="AD14" i="10"/>
  <c r="O14" i="10"/>
  <c r="T14" i="10"/>
  <c r="J14" i="10"/>
  <c r="Y14" i="10"/>
  <c r="Y18" i="10"/>
  <c r="AD18" i="10"/>
  <c r="O18" i="10"/>
  <c r="T18" i="10"/>
  <c r="J18" i="10"/>
  <c r="H8" i="10"/>
  <c r="AB8" i="10"/>
  <c r="AC13" i="10"/>
  <c r="I13" i="10"/>
  <c r="O15" i="10"/>
  <c r="T15" i="10"/>
  <c r="AD15" i="10"/>
  <c r="Y15" i="10"/>
  <c r="J15" i="10"/>
  <c r="AB381" i="10" l="1"/>
  <c r="H381" i="10"/>
  <c r="AA381" i="10"/>
  <c r="G381" i="10"/>
  <c r="W634" i="10"/>
  <c r="M634" i="10"/>
  <c r="R634" i="10"/>
  <c r="AB634" i="10"/>
  <c r="H634" i="10"/>
  <c r="AB629" i="10"/>
  <c r="H629" i="10"/>
  <c r="R632" i="10"/>
  <c r="AB632" i="10"/>
  <c r="W632" i="10"/>
  <c r="H632" i="10"/>
  <c r="M632" i="10"/>
  <c r="AB631" i="10"/>
  <c r="H631" i="10"/>
  <c r="H624" i="10"/>
  <c r="AB624" i="10"/>
  <c r="AB626" i="10"/>
  <c r="H626" i="10"/>
  <c r="Y381" i="10"/>
  <c r="O381" i="10"/>
  <c r="J381" i="10"/>
  <c r="AD381" i="10"/>
  <c r="T381" i="10"/>
  <c r="H635" i="10"/>
  <c r="R635" i="10"/>
  <c r="M635" i="10"/>
  <c r="W635" i="10"/>
  <c r="AB635" i="10"/>
  <c r="H623" i="10"/>
  <c r="AB623" i="10"/>
  <c r="AB621" i="10"/>
  <c r="H621" i="10"/>
  <c r="AB625" i="10"/>
  <c r="H625" i="10"/>
  <c r="I381" i="10"/>
  <c r="AC381" i="10"/>
  <c r="H622" i="10"/>
  <c r="AB622" i="10"/>
  <c r="K381" i="10"/>
  <c r="AE381" i="10"/>
  <c r="AB627" i="10"/>
  <c r="H627" i="10"/>
  <c r="AB630" i="10"/>
  <c r="H630" i="10"/>
  <c r="K384" i="10" l="1"/>
  <c r="AE384" i="10"/>
  <c r="U394" i="10"/>
  <c r="K394" i="10"/>
  <c r="Z394" i="10"/>
  <c r="P394" i="10"/>
  <c r="AE394" i="10"/>
  <c r="T387" i="10"/>
  <c r="J387" i="10"/>
  <c r="O387" i="10"/>
  <c r="AD387" i="10"/>
  <c r="Y387" i="10"/>
  <c r="AC382" i="10"/>
  <c r="I382" i="10"/>
  <c r="H390" i="10"/>
  <c r="AB390" i="10"/>
  <c r="K390" i="10"/>
  <c r="AE390" i="10"/>
  <c r="AE388" i="10"/>
  <c r="K388" i="10"/>
  <c r="H382" i="10"/>
  <c r="AB382" i="10"/>
  <c r="Q394" i="10"/>
  <c r="V394" i="10"/>
  <c r="L394" i="10"/>
  <c r="AA394" i="10"/>
  <c r="G394" i="10"/>
  <c r="G387" i="10"/>
  <c r="AA387" i="10"/>
  <c r="K387" i="10"/>
  <c r="AE387" i="10"/>
  <c r="AE386" i="10"/>
  <c r="K386" i="10"/>
  <c r="T391" i="10"/>
  <c r="AD391" i="10"/>
  <c r="O391" i="10"/>
  <c r="Y391" i="10"/>
  <c r="J391" i="10"/>
  <c r="AD383" i="10"/>
  <c r="O383" i="10"/>
  <c r="T383" i="10"/>
  <c r="J383" i="10"/>
  <c r="Y383" i="10"/>
  <c r="AC388" i="10"/>
  <c r="I388" i="10"/>
  <c r="X394" i="10"/>
  <c r="I394" i="10"/>
  <c r="AC394" i="10"/>
  <c r="S394" i="10"/>
  <c r="N394" i="10"/>
  <c r="AB386" i="10"/>
  <c r="H386" i="10"/>
  <c r="AB387" i="10"/>
  <c r="H387" i="10"/>
  <c r="AC389" i="10"/>
  <c r="I389" i="10"/>
  <c r="H392" i="10"/>
  <c r="AB392" i="10"/>
  <c r="AE392" i="10"/>
  <c r="K392" i="10"/>
  <c r="Y388" i="10"/>
  <c r="T388" i="10"/>
  <c r="AD388" i="10"/>
  <c r="J388" i="10"/>
  <c r="O388" i="10"/>
  <c r="AE382" i="10"/>
  <c r="K382" i="10"/>
  <c r="K391" i="10"/>
  <c r="AE391" i="10"/>
  <c r="T385" i="10"/>
  <c r="Y385" i="10"/>
  <c r="J385" i="10"/>
  <c r="AD385" i="10"/>
  <c r="O385" i="10"/>
  <c r="AD389" i="10"/>
  <c r="Y389" i="10"/>
  <c r="O389" i="10"/>
  <c r="J389" i="10"/>
  <c r="T389" i="10"/>
  <c r="AC386" i="10"/>
  <c r="I386" i="10"/>
  <c r="I390" i="10"/>
  <c r="AC390" i="10"/>
  <c r="H393" i="10"/>
  <c r="AB393" i="10"/>
  <c r="AB394" i="10"/>
  <c r="W394" i="10"/>
  <c r="M394" i="10"/>
  <c r="R394" i="10"/>
  <c r="H394" i="10"/>
  <c r="G391" i="10"/>
  <c r="AA391" i="10"/>
  <c r="G382" i="10"/>
  <c r="AA382" i="10"/>
  <c r="G389" i="10"/>
  <c r="AA389" i="10"/>
  <c r="I387" i="10"/>
  <c r="AC387" i="10"/>
  <c r="W395" i="10"/>
  <c r="R395" i="10"/>
  <c r="H395" i="10"/>
  <c r="AB395" i="10"/>
  <c r="M395" i="10"/>
  <c r="O382" i="10"/>
  <c r="J382" i="10"/>
  <c r="Y382" i="10"/>
  <c r="T382" i="10"/>
  <c r="AD382" i="10"/>
  <c r="AB383" i="10"/>
  <c r="H383" i="10"/>
  <c r="AA390" i="10"/>
  <c r="G390" i="10"/>
  <c r="AE389" i="10"/>
  <c r="K389" i="10"/>
  <c r="AD384" i="10"/>
  <c r="O384" i="10"/>
  <c r="T384" i="10"/>
  <c r="Y384" i="10"/>
  <c r="J384" i="10"/>
  <c r="AC395" i="10"/>
  <c r="I395" i="10"/>
  <c r="S395" i="10"/>
  <c r="N395" i="10"/>
  <c r="X395" i="10"/>
  <c r="AB389" i="10"/>
  <c r="H389" i="10"/>
  <c r="AA388" i="10"/>
  <c r="G388" i="10"/>
  <c r="G384" i="10"/>
  <c r="AA384" i="10"/>
  <c r="AE383" i="10"/>
  <c r="K383" i="10"/>
  <c r="K385" i="10"/>
  <c r="AE385" i="10"/>
  <c r="T395" i="10"/>
  <c r="Y395" i="10"/>
  <c r="AD395" i="10"/>
  <c r="O395" i="10"/>
  <c r="J395" i="10"/>
  <c r="AD390" i="10"/>
  <c r="O390" i="10"/>
  <c r="T390" i="10"/>
  <c r="J390" i="10"/>
  <c r="Y390" i="10"/>
  <c r="I391" i="10"/>
  <c r="AC391" i="10"/>
  <c r="I393" i="10"/>
  <c r="AC393" i="10"/>
  <c r="H391" i="10"/>
  <c r="AB391" i="10"/>
  <c r="AA392" i="10"/>
  <c r="G392" i="10"/>
  <c r="T392" i="10"/>
  <c r="J392" i="10"/>
  <c r="Y392" i="10"/>
  <c r="AD392" i="10"/>
  <c r="O392" i="10"/>
  <c r="AD386" i="10"/>
  <c r="T386" i="10"/>
  <c r="J386" i="10"/>
  <c r="O386" i="10"/>
  <c r="Y386" i="10"/>
  <c r="I383" i="10"/>
  <c r="AC383" i="10"/>
  <c r="H384" i="10"/>
  <c r="AB384" i="10"/>
  <c r="AA383" i="10"/>
  <c r="G383" i="10"/>
  <c r="AE393" i="10"/>
  <c r="K393" i="10"/>
  <c r="U395" i="10"/>
  <c r="K395" i="10"/>
  <c r="Z395" i="10"/>
  <c r="AE395" i="10"/>
  <c r="P395" i="10"/>
  <c r="Y394" i="10"/>
  <c r="J394" i="10"/>
  <c r="AD394" i="10"/>
  <c r="O394" i="10"/>
  <c r="T394" i="10"/>
  <c r="O393" i="10"/>
  <c r="T393" i="10"/>
  <c r="AD393" i="10"/>
  <c r="J393" i="10"/>
  <c r="Y393" i="10"/>
  <c r="I385" i="10"/>
  <c r="AC385" i="10"/>
  <c r="I392" i="10"/>
  <c r="AC392" i="10"/>
  <c r="H385" i="10"/>
  <c r="AB385" i="10"/>
  <c r="AB388" i="10"/>
  <c r="H388" i="10"/>
  <c r="G385" i="10"/>
  <c r="AA385" i="10"/>
  <c r="G386" i="10"/>
  <c r="AA386" i="10"/>
  <c r="AA393" i="10"/>
  <c r="G393" i="10"/>
  <c r="AA395" i="10"/>
  <c r="G395" i="10"/>
  <c r="Q395" i="10"/>
  <c r="L395" i="10"/>
  <c r="V395" i="10"/>
  <c r="AC384" i="10"/>
  <c r="I384" i="10"/>
  <c r="AB549" i="10" l="1"/>
  <c r="H549" i="10"/>
  <c r="AB556" i="10"/>
  <c r="H556" i="10"/>
  <c r="AB546" i="10"/>
  <c r="H546" i="10"/>
  <c r="H557" i="10"/>
  <c r="AB557" i="10"/>
  <c r="H550" i="10"/>
  <c r="AB550" i="10"/>
  <c r="M555" i="10"/>
  <c r="W555" i="10"/>
  <c r="AB555" i="10"/>
  <c r="R555" i="10"/>
  <c r="H555" i="10"/>
  <c r="H551" i="10"/>
  <c r="AB551" i="10"/>
  <c r="AB547" i="10"/>
  <c r="H547" i="10"/>
  <c r="AB552" i="10"/>
  <c r="R552" i="10"/>
  <c r="W552" i="10"/>
  <c r="H552" i="10"/>
  <c r="M552" i="10"/>
  <c r="AB560" i="10"/>
  <c r="H560" i="10"/>
  <c r="AB559" i="10"/>
  <c r="H559" i="10"/>
  <c r="H554" i="10"/>
  <c r="AB554" i="10"/>
  <c r="H548" i="10"/>
  <c r="AB548" i="10"/>
  <c r="AB536" i="10" l="1"/>
  <c r="H536" i="10"/>
  <c r="AB544" i="10"/>
  <c r="W544" i="10"/>
  <c r="H544" i="10"/>
  <c r="M544" i="10"/>
  <c r="R544" i="10"/>
  <c r="AB531" i="10"/>
  <c r="H531" i="10"/>
  <c r="H537" i="10"/>
  <c r="AB537" i="10"/>
  <c r="AB539" i="10"/>
  <c r="H539" i="10"/>
  <c r="R545" i="10"/>
  <c r="H545" i="10"/>
  <c r="W545" i="10"/>
  <c r="AB545" i="10"/>
  <c r="M545" i="10"/>
  <c r="H532" i="10"/>
  <c r="AB532" i="10"/>
  <c r="H540" i="10"/>
  <c r="AB540" i="10"/>
  <c r="AB542" i="10"/>
  <c r="H542" i="10"/>
  <c r="AB534" i="10"/>
  <c r="H534" i="10"/>
  <c r="H533" i="10"/>
  <c r="AB533" i="10"/>
  <c r="H541" i="10"/>
  <c r="AB541" i="10"/>
  <c r="AB535" i="10"/>
  <c r="H535" i="10"/>
  <c r="AB657" i="10" l="1"/>
  <c r="H657" i="10"/>
  <c r="AB664" i="10"/>
  <c r="M664" i="10"/>
  <c r="H664" i="10"/>
  <c r="R664" i="10"/>
  <c r="W664" i="10"/>
  <c r="AB679" i="10"/>
  <c r="H679" i="10"/>
  <c r="H655" i="10"/>
  <c r="AB655" i="10"/>
  <c r="AB661" i="10"/>
  <c r="H661" i="10"/>
  <c r="H660" i="10"/>
  <c r="AB660" i="10"/>
  <c r="R669" i="10"/>
  <c r="AB669" i="10"/>
  <c r="H669" i="10"/>
  <c r="W669" i="10"/>
  <c r="M669" i="10"/>
  <c r="AB651" i="10"/>
  <c r="H651" i="10"/>
  <c r="AB656" i="10"/>
  <c r="H656" i="10"/>
  <c r="R665" i="10"/>
  <c r="H665" i="10"/>
  <c r="AB665" i="10"/>
  <c r="M665" i="10"/>
  <c r="W665" i="10"/>
  <c r="M668" i="10"/>
  <c r="R668" i="10"/>
  <c r="H668" i="10"/>
  <c r="W668" i="10"/>
  <c r="AB668" i="10"/>
  <c r="W662" i="10"/>
  <c r="M662" i="10"/>
  <c r="AB662" i="10"/>
  <c r="R662" i="10"/>
  <c r="H662" i="10"/>
  <c r="W675" i="10"/>
  <c r="M675" i="10"/>
  <c r="R675" i="10"/>
  <c r="AB675" i="10"/>
  <c r="H675" i="10"/>
  <c r="AB677" i="10"/>
  <c r="H677" i="10"/>
  <c r="AB654" i="10"/>
  <c r="H654" i="10"/>
  <c r="AB652" i="10"/>
  <c r="H652" i="10"/>
  <c r="H672" i="10"/>
  <c r="M672" i="10"/>
  <c r="R672" i="10"/>
  <c r="W672" i="10"/>
  <c r="AB672" i="10"/>
  <c r="AB659" i="10"/>
  <c r="H659" i="10"/>
  <c r="AB666" i="10"/>
  <c r="H666" i="10"/>
  <c r="AB671" i="10"/>
  <c r="H671" i="10"/>
  <c r="AB653" i="10"/>
  <c r="H653" i="10"/>
  <c r="AB676" i="10"/>
  <c r="H676" i="10"/>
  <c r="R671" i="10" l="1"/>
  <c r="M671" i="10"/>
  <c r="R666" i="10"/>
  <c r="W659" i="10"/>
  <c r="R659" i="10"/>
  <c r="W652" i="10"/>
  <c r="M654" i="10"/>
  <c r="M677" i="10"/>
  <c r="W656" i="10"/>
  <c r="M651" i="10"/>
  <c r="W670" i="10"/>
  <c r="M670" i="10"/>
  <c r="AB670" i="10"/>
  <c r="H670" i="10"/>
  <c r="R670" i="10"/>
  <c r="M661" i="10"/>
  <c r="W655" i="10"/>
  <c r="M679" i="10"/>
  <c r="R657" i="10"/>
  <c r="W676" i="10"/>
  <c r="R653" i="10"/>
  <c r="R674" i="10"/>
  <c r="W674" i="10"/>
  <c r="H674" i="10"/>
  <c r="M674" i="10"/>
  <c r="AB674" i="10"/>
  <c r="M652" i="10"/>
  <c r="R654" i="10"/>
  <c r="H667" i="10"/>
  <c r="M667" i="10"/>
  <c r="AB667" i="10"/>
  <c r="W667" i="10"/>
  <c r="R667" i="10"/>
  <c r="R656" i="10"/>
  <c r="W660" i="10"/>
  <c r="R655" i="10"/>
  <c r="W679" i="10"/>
  <c r="R676" i="10"/>
  <c r="W653" i="10"/>
  <c r="W671" i="10"/>
  <c r="M666" i="10"/>
  <c r="M659" i="10"/>
  <c r="AB680" i="10"/>
  <c r="R680" i="10"/>
  <c r="H680" i="10"/>
  <c r="M680" i="10"/>
  <c r="W680" i="10"/>
  <c r="W654" i="10"/>
  <c r="R677" i="10"/>
  <c r="W677" i="10"/>
  <c r="M656" i="10"/>
  <c r="R651" i="10"/>
  <c r="W651" i="10"/>
  <c r="R660" i="10"/>
  <c r="W661" i="10"/>
  <c r="R679" i="10"/>
  <c r="M657" i="10"/>
  <c r="M676" i="10"/>
  <c r="M653" i="10"/>
  <c r="W666" i="10"/>
  <c r="R652" i="10"/>
  <c r="M660" i="10"/>
  <c r="R661" i="10"/>
  <c r="M655" i="10"/>
  <c r="W657" i="10"/>
  <c r="L410" i="10" l="1"/>
  <c r="L110" i="10"/>
  <c r="N110" i="10"/>
  <c r="M50" i="10"/>
  <c r="N406" i="10"/>
  <c r="P106" i="10"/>
  <c r="P736" i="10"/>
  <c r="P496" i="10"/>
  <c r="M166" i="10"/>
  <c r="L736" i="10"/>
  <c r="N496" i="10"/>
  <c r="M586" i="10"/>
  <c r="P398" i="10"/>
  <c r="M128" i="10"/>
  <c r="O728" i="10"/>
  <c r="M488" i="10"/>
  <c r="N98" i="10"/>
  <c r="M98" i="10"/>
  <c r="Z409" i="10"/>
  <c r="W559" i="10"/>
  <c r="X409" i="10"/>
  <c r="W499" i="10"/>
  <c r="Y109" i="10"/>
  <c r="W739" i="10"/>
  <c r="V401" i="10"/>
  <c r="W161" i="10"/>
  <c r="V731" i="10"/>
  <c r="Y491" i="10"/>
  <c r="Y101" i="10"/>
  <c r="W731" i="10"/>
  <c r="X491" i="10"/>
  <c r="V397" i="10"/>
  <c r="W547" i="10"/>
  <c r="W397" i="10"/>
  <c r="W487" i="10"/>
  <c r="Z97" i="10"/>
  <c r="Y727" i="10"/>
  <c r="W37" i="10"/>
  <c r="R408" i="10"/>
  <c r="R48" i="10"/>
  <c r="U408" i="10"/>
  <c r="S108" i="10"/>
  <c r="R134" i="10"/>
  <c r="T734" i="10"/>
  <c r="T494" i="10"/>
  <c r="S104" i="10"/>
  <c r="Q104" i="10"/>
  <c r="U100" i="10"/>
  <c r="U730" i="10"/>
  <c r="T490" i="10"/>
  <c r="R160" i="10"/>
  <c r="R730" i="10"/>
  <c r="S490" i="10"/>
  <c r="S400" i="10"/>
  <c r="R126" i="10"/>
  <c r="R726" i="10"/>
  <c r="T486" i="10"/>
  <c r="S96" i="10"/>
  <c r="R96" i="10"/>
  <c r="U396" i="10"/>
  <c r="N218" i="10"/>
  <c r="M203" i="10"/>
  <c r="M638" i="10"/>
  <c r="X218" i="10"/>
  <c r="W205" i="10"/>
  <c r="W640" i="10"/>
  <c r="S217" i="10"/>
  <c r="Q217" i="10"/>
  <c r="R202" i="10"/>
  <c r="R637" i="10"/>
  <c r="R631" i="10"/>
  <c r="R511" i="10"/>
  <c r="R627" i="10"/>
  <c r="R507" i="10"/>
  <c r="W631" i="10"/>
  <c r="W511" i="10"/>
  <c r="W254" i="10"/>
  <c r="N196" i="10"/>
  <c r="L192" i="10"/>
  <c r="N188" i="10"/>
  <c r="L188" i="10"/>
  <c r="M173" i="10"/>
  <c r="W232" i="10"/>
  <c r="R183" i="10"/>
  <c r="Q190" i="10"/>
  <c r="S190" i="10"/>
  <c r="Q186" i="10"/>
  <c r="M379" i="10"/>
  <c r="N409" i="10"/>
  <c r="O499" i="10"/>
  <c r="N109" i="10"/>
  <c r="O739" i="10"/>
  <c r="M49" i="10"/>
  <c r="M551" i="10"/>
  <c r="P401" i="10"/>
  <c r="P491" i="10"/>
  <c r="P101" i="10"/>
  <c r="M731" i="10"/>
  <c r="P97" i="10"/>
  <c r="M727" i="10"/>
  <c r="O487" i="10"/>
  <c r="M157" i="10"/>
  <c r="N727" i="10"/>
  <c r="N487" i="10"/>
  <c r="M397" i="10"/>
  <c r="Y108" i="10"/>
  <c r="Z108" i="10"/>
  <c r="W408" i="10"/>
  <c r="X104" i="10"/>
  <c r="W104" i="10"/>
  <c r="V404" i="10"/>
  <c r="W134" i="10"/>
  <c r="Y734" i="10"/>
  <c r="Y494" i="10"/>
  <c r="Z100" i="10"/>
  <c r="Y730" i="10"/>
  <c r="X490" i="10"/>
  <c r="W580" i="10"/>
  <c r="W160" i="10"/>
  <c r="Z730" i="10"/>
  <c r="V490" i="10"/>
  <c r="Y96" i="10"/>
  <c r="W96" i="10"/>
  <c r="V96" i="10"/>
  <c r="W156" i="10"/>
  <c r="V726" i="10"/>
  <c r="Y486" i="10"/>
  <c r="Z396" i="10"/>
  <c r="V486" i="10"/>
  <c r="U107" i="10"/>
  <c r="U737" i="10"/>
  <c r="S497" i="10"/>
  <c r="R47" i="10"/>
  <c r="U407" i="10"/>
  <c r="R167" i="10"/>
  <c r="T737" i="10"/>
  <c r="Q497" i="10"/>
  <c r="R99" i="10"/>
  <c r="R399" i="10"/>
  <c r="R129" i="10"/>
  <c r="S729" i="10"/>
  <c r="U489" i="10"/>
  <c r="S99" i="10"/>
  <c r="L217" i="10"/>
  <c r="N217" i="10"/>
  <c r="V217" i="10"/>
  <c r="X217" i="10"/>
  <c r="W202" i="10"/>
  <c r="S216" i="10"/>
  <c r="Q216" i="10"/>
  <c r="R201" i="10"/>
  <c r="M623" i="10"/>
  <c r="M503" i="10"/>
  <c r="M258" i="10"/>
  <c r="R256" i="10"/>
  <c r="W243" i="10"/>
  <c r="W179" i="10"/>
  <c r="X194" i="10"/>
  <c r="V194" i="10"/>
  <c r="V186" i="10"/>
  <c r="W171" i="10"/>
  <c r="X186" i="10"/>
  <c r="R238" i="10"/>
  <c r="M108" i="10"/>
  <c r="P108" i="10"/>
  <c r="M378" i="10"/>
  <c r="M408" i="10"/>
  <c r="P408" i="10"/>
  <c r="M554" i="10"/>
  <c r="M164" i="10"/>
  <c r="M404" i="10"/>
  <c r="P404" i="10"/>
  <c r="M104" i="10"/>
  <c r="L100" i="10"/>
  <c r="P400" i="10"/>
  <c r="M130" i="10"/>
  <c r="O730" i="10"/>
  <c r="L490" i="10"/>
  <c r="N100" i="10"/>
  <c r="N96" i="10"/>
  <c r="M36" i="10"/>
  <c r="W407" i="10"/>
  <c r="W557" i="10"/>
  <c r="W497" i="10"/>
  <c r="Z107" i="10"/>
  <c r="Z737" i="10"/>
  <c r="V399" i="10"/>
  <c r="W159" i="10"/>
  <c r="Z729" i="10"/>
  <c r="Y489" i="10"/>
  <c r="Z99" i="10"/>
  <c r="X729" i="10"/>
  <c r="X489" i="10"/>
  <c r="W39" i="10"/>
  <c r="R170" i="10"/>
  <c r="U740" i="10"/>
  <c r="T500" i="10"/>
  <c r="T110" i="10"/>
  <c r="R740" i="10"/>
  <c r="S500" i="10"/>
  <c r="Q406" i="10"/>
  <c r="R556" i="10"/>
  <c r="R406" i="10"/>
  <c r="T496" i="10"/>
  <c r="R166" i="10"/>
  <c r="R736" i="10"/>
  <c r="R398" i="10"/>
  <c r="R548" i="10"/>
  <c r="U398" i="10"/>
  <c r="Q488" i="10"/>
  <c r="R158" i="10"/>
  <c r="R728" i="10"/>
  <c r="N216" i="10"/>
  <c r="L216" i="10"/>
  <c r="M201" i="10"/>
  <c r="M636" i="10"/>
  <c r="X216" i="10"/>
  <c r="V216" i="10"/>
  <c r="S219" i="10"/>
  <c r="W624" i="10"/>
  <c r="M622" i="10"/>
  <c r="M249" i="10"/>
  <c r="W256" i="10"/>
  <c r="R251" i="10"/>
  <c r="N198" i="10"/>
  <c r="M183" i="10"/>
  <c r="L194" i="10"/>
  <c r="M231" i="10"/>
  <c r="X197" i="10"/>
  <c r="W178" i="10"/>
  <c r="V193" i="10"/>
  <c r="W174" i="10"/>
  <c r="S196" i="10"/>
  <c r="Q196" i="10"/>
  <c r="R181" i="10"/>
  <c r="R177" i="10"/>
  <c r="S188" i="10"/>
  <c r="N107" i="10"/>
  <c r="M137" i="10"/>
  <c r="M737" i="10"/>
  <c r="O497" i="10"/>
  <c r="M107" i="10"/>
  <c r="M399" i="10"/>
  <c r="L99" i="10"/>
  <c r="M369" i="10"/>
  <c r="L399" i="10"/>
  <c r="L489" i="10"/>
  <c r="W140" i="10"/>
  <c r="X740" i="10"/>
  <c r="Z500" i="10"/>
  <c r="X110" i="10"/>
  <c r="W110" i="10"/>
  <c r="W376" i="10"/>
  <c r="Y496" i="10"/>
  <c r="V106" i="10"/>
  <c r="V736" i="10"/>
  <c r="X398" i="10"/>
  <c r="Y98" i="10"/>
  <c r="W728" i="10"/>
  <c r="W488" i="10"/>
  <c r="Z98" i="10"/>
  <c r="X728" i="10"/>
  <c r="X488" i="10"/>
  <c r="R589" i="10"/>
  <c r="R379" i="10"/>
  <c r="Q409" i="10"/>
  <c r="R499" i="10"/>
  <c r="S109" i="10"/>
  <c r="Q739" i="10"/>
  <c r="R401" i="10"/>
  <c r="R131" i="10"/>
  <c r="T731" i="10"/>
  <c r="Q491" i="10"/>
  <c r="R101" i="10"/>
  <c r="Q101" i="10"/>
  <c r="Q397" i="10"/>
  <c r="R127" i="10"/>
  <c r="R727" i="10"/>
  <c r="U487" i="10"/>
  <c r="Q97" i="10"/>
  <c r="S97" i="10"/>
  <c r="L219" i="10"/>
  <c r="N219" i="10"/>
  <c r="M204" i="10"/>
  <c r="Q226" i="10"/>
  <c r="S226" i="10"/>
  <c r="R211" i="10"/>
  <c r="M629" i="10"/>
  <c r="M509" i="10"/>
  <c r="M625" i="10"/>
  <c r="M505" i="10"/>
  <c r="R624" i="10"/>
  <c r="R504" i="10"/>
  <c r="M510" i="10"/>
  <c r="M260" i="10"/>
  <c r="M256" i="10"/>
  <c r="R258" i="10"/>
  <c r="M242" i="10"/>
  <c r="M238" i="10"/>
  <c r="M174" i="10"/>
  <c r="L189" i="10"/>
  <c r="N189" i="10"/>
  <c r="V196" i="10"/>
  <c r="W181" i="10"/>
  <c r="X196" i="10"/>
  <c r="R172" i="10"/>
  <c r="Q187" i="10"/>
  <c r="S187" i="10"/>
  <c r="P500" i="10"/>
  <c r="M590" i="10"/>
  <c r="M560" i="10"/>
  <c r="P410" i="10"/>
  <c r="M136" i="10"/>
  <c r="O736" i="10"/>
  <c r="M496" i="10"/>
  <c r="N106" i="10"/>
  <c r="M106" i="10"/>
  <c r="M368" i="10"/>
  <c r="M398" i="10"/>
  <c r="O488" i="10"/>
  <c r="L98" i="10"/>
  <c r="P728" i="10"/>
  <c r="M38" i="10"/>
  <c r="W169" i="10"/>
  <c r="V739" i="10"/>
  <c r="V499" i="10"/>
  <c r="Z109" i="10"/>
  <c r="X739" i="10"/>
  <c r="X499" i="10"/>
  <c r="V409" i="10"/>
  <c r="W131" i="10"/>
  <c r="X731" i="10"/>
  <c r="Z491" i="10"/>
  <c r="V101" i="10"/>
  <c r="X101" i="10"/>
  <c r="X401" i="10"/>
  <c r="W157" i="10"/>
  <c r="X727" i="10"/>
  <c r="V487" i="10"/>
  <c r="Y97" i="10"/>
  <c r="W727" i="10"/>
  <c r="X487" i="10"/>
  <c r="X397" i="10"/>
  <c r="T108" i="10"/>
  <c r="S408" i="10"/>
  <c r="Q408" i="10"/>
  <c r="R104" i="10"/>
  <c r="Q734" i="10"/>
  <c r="R44" i="10"/>
  <c r="R374" i="10"/>
  <c r="Q404" i="10"/>
  <c r="Q494" i="10"/>
  <c r="S100" i="10"/>
  <c r="R100" i="10"/>
  <c r="Q400" i="10"/>
  <c r="R130" i="10"/>
  <c r="Q730" i="10"/>
  <c r="U490" i="10"/>
  <c r="Q96" i="10"/>
  <c r="U726" i="10"/>
  <c r="R36" i="10"/>
  <c r="R366" i="10"/>
  <c r="U486" i="10"/>
  <c r="V218" i="10"/>
  <c r="W203" i="10"/>
  <c r="W638" i="10"/>
  <c r="S221" i="10"/>
  <c r="Q221" i="10"/>
  <c r="R206" i="10"/>
  <c r="R641" i="10"/>
  <c r="M624" i="10"/>
  <c r="M504" i="10"/>
  <c r="M259" i="10"/>
  <c r="M251" i="10"/>
  <c r="R249" i="10"/>
  <c r="M233" i="10"/>
  <c r="R243" i="10"/>
  <c r="R235" i="10"/>
  <c r="P109" i="10"/>
  <c r="N739" i="10"/>
  <c r="M409" i="10"/>
  <c r="M559" i="10"/>
  <c r="P409" i="10"/>
  <c r="P499" i="10"/>
  <c r="M161" i="10"/>
  <c r="O731" i="10"/>
  <c r="N491" i="10"/>
  <c r="M401" i="10"/>
  <c r="O101" i="10"/>
  <c r="L731" i="10"/>
  <c r="L491" i="10"/>
  <c r="N97" i="10"/>
  <c r="M97" i="10"/>
  <c r="M127" i="10"/>
  <c r="L727" i="10"/>
  <c r="L487" i="10"/>
  <c r="V108" i="10"/>
  <c r="W138" i="10"/>
  <c r="V408" i="10"/>
  <c r="W374" i="10"/>
  <c r="Z494" i="10"/>
  <c r="V104" i="10"/>
  <c r="W734" i="10"/>
  <c r="V100" i="10"/>
  <c r="W400" i="10"/>
  <c r="W130" i="10"/>
  <c r="X730" i="10"/>
  <c r="Y490" i="10"/>
  <c r="W100" i="10"/>
  <c r="W36" i="10"/>
  <c r="W576" i="10"/>
  <c r="X96" i="10"/>
  <c r="Y726" i="10"/>
  <c r="W486" i="10"/>
  <c r="W726" i="10"/>
  <c r="Q107" i="10"/>
  <c r="R137" i="10"/>
  <c r="S737" i="10"/>
  <c r="R497" i="10"/>
  <c r="S107" i="10"/>
  <c r="R369" i="10"/>
  <c r="U399" i="10"/>
  <c r="Q489" i="10"/>
  <c r="Q99" i="10"/>
  <c r="U729" i="10"/>
  <c r="R39" i="10"/>
  <c r="L226" i="10"/>
  <c r="N226" i="10"/>
  <c r="M211" i="10"/>
  <c r="M202" i="10"/>
  <c r="M637" i="10"/>
  <c r="W637" i="10"/>
  <c r="S220" i="10"/>
  <c r="R636" i="10"/>
  <c r="R622" i="10"/>
  <c r="M250" i="10"/>
  <c r="M246" i="10"/>
  <c r="L187" i="10"/>
  <c r="N187" i="10"/>
  <c r="X198" i="10"/>
  <c r="W183" i="10"/>
  <c r="W239" i="10"/>
  <c r="X190" i="10"/>
  <c r="W175" i="10"/>
  <c r="W231" i="10"/>
  <c r="S193" i="10"/>
  <c r="R178" i="10"/>
  <c r="S189" i="10"/>
  <c r="Q189" i="10"/>
  <c r="M48" i="10"/>
  <c r="N108" i="10"/>
  <c r="M168" i="10"/>
  <c r="P104" i="10"/>
  <c r="M584" i="10"/>
  <c r="N404" i="10"/>
  <c r="O494" i="10"/>
  <c r="L734" i="10"/>
  <c r="M494" i="10"/>
  <c r="M370" i="10"/>
  <c r="L400" i="10"/>
  <c r="P490" i="10"/>
  <c r="M100" i="10"/>
  <c r="P730" i="10"/>
  <c r="M576" i="10"/>
  <c r="L396" i="10"/>
  <c r="N396" i="10"/>
  <c r="P396" i="10"/>
  <c r="V407" i="10"/>
  <c r="W167" i="10"/>
  <c r="V737" i="10"/>
  <c r="Z497" i="10"/>
  <c r="Y107" i="10"/>
  <c r="W737" i="10"/>
  <c r="X497" i="10"/>
  <c r="W47" i="10"/>
  <c r="W129" i="10"/>
  <c r="Y729" i="10"/>
  <c r="Z489" i="10"/>
  <c r="W99" i="10"/>
  <c r="X99" i="10"/>
  <c r="R140" i="10"/>
  <c r="Q740" i="10"/>
  <c r="Q500" i="10"/>
  <c r="R110" i="10"/>
  <c r="Q110" i="10"/>
  <c r="U410" i="10"/>
  <c r="T106" i="10"/>
  <c r="U736" i="10"/>
  <c r="U496" i="10"/>
  <c r="U106" i="10"/>
  <c r="S736" i="10"/>
  <c r="S496" i="10"/>
  <c r="S406" i="10"/>
  <c r="U98" i="10"/>
  <c r="T728" i="10"/>
  <c r="R488" i="10"/>
  <c r="T98" i="10"/>
  <c r="Q728" i="10"/>
  <c r="S488" i="10"/>
  <c r="R38" i="10"/>
  <c r="Q398" i="10"/>
  <c r="N220" i="10"/>
  <c r="L220" i="10"/>
  <c r="M205" i="10"/>
  <c r="M640" i="10"/>
  <c r="N221" i="10"/>
  <c r="L221" i="10"/>
  <c r="W201" i="10"/>
  <c r="W636" i="10"/>
  <c r="Q219" i="10"/>
  <c r="R204" i="10"/>
  <c r="R639" i="10"/>
  <c r="M626" i="10"/>
  <c r="M506" i="10"/>
  <c r="W504" i="10"/>
  <c r="M502" i="10"/>
  <c r="M257" i="10"/>
  <c r="W260" i="10"/>
  <c r="R247" i="10"/>
  <c r="N190" i="10"/>
  <c r="M175" i="10"/>
  <c r="L190" i="10"/>
  <c r="R241" i="10"/>
  <c r="M47" i="10"/>
  <c r="M377" i="10"/>
  <c r="M407" i="10"/>
  <c r="L497" i="10"/>
  <c r="L107" i="10"/>
  <c r="P737" i="10"/>
  <c r="M587" i="10"/>
  <c r="O99" i="10"/>
  <c r="M729" i="10"/>
  <c r="P489" i="10"/>
  <c r="M39" i="10"/>
  <c r="M159" i="10"/>
  <c r="L729" i="10"/>
  <c r="N399" i="10"/>
  <c r="W380" i="10"/>
  <c r="Z410" i="10"/>
  <c r="V500" i="10"/>
  <c r="V110" i="10"/>
  <c r="Z740" i="10"/>
  <c r="W50" i="10"/>
  <c r="W556" i="10"/>
  <c r="W406" i="10"/>
  <c r="Z496" i="10"/>
  <c r="Z106" i="10"/>
  <c r="W736" i="10"/>
  <c r="W586" i="10"/>
  <c r="V406" i="10"/>
  <c r="W128" i="10"/>
  <c r="Y728" i="10"/>
  <c r="Y488" i="10"/>
  <c r="W98" i="10"/>
  <c r="V98" i="10"/>
  <c r="V398" i="10"/>
  <c r="R559" i="10"/>
  <c r="R409" i="10"/>
  <c r="Q499" i="10"/>
  <c r="T109" i="10"/>
  <c r="S739" i="10"/>
  <c r="R371" i="10"/>
  <c r="R491" i="10"/>
  <c r="S101" i="10"/>
  <c r="Q731" i="10"/>
  <c r="R581" i="10"/>
  <c r="R367" i="10"/>
  <c r="S397" i="10"/>
  <c r="Q487" i="10"/>
  <c r="R97" i="10"/>
  <c r="S727" i="10"/>
  <c r="M639" i="10"/>
  <c r="R646" i="10"/>
  <c r="W259" i="10"/>
  <c r="R254" i="10"/>
  <c r="R246" i="10"/>
  <c r="M182" i="10"/>
  <c r="N193" i="10"/>
  <c r="L193" i="10"/>
  <c r="M234" i="10"/>
  <c r="W241" i="10"/>
  <c r="W177" i="10"/>
  <c r="X192" i="10"/>
  <c r="V188" i="10"/>
  <c r="W173" i="10"/>
  <c r="R232" i="10"/>
  <c r="M140" i="10"/>
  <c r="M410" i="10"/>
  <c r="M170" i="10"/>
  <c r="O500" i="10"/>
  <c r="M380" i="10"/>
  <c r="N410" i="10"/>
  <c r="M500" i="10"/>
  <c r="L106" i="10"/>
  <c r="N736" i="10"/>
  <c r="M46" i="10"/>
  <c r="M376" i="10"/>
  <c r="M406" i="10"/>
  <c r="L496" i="10"/>
  <c r="P98" i="10"/>
  <c r="L728" i="10"/>
  <c r="M578" i="10"/>
  <c r="N398" i="10"/>
  <c r="M548" i="10"/>
  <c r="L398" i="10"/>
  <c r="P488" i="10"/>
  <c r="X109" i="10"/>
  <c r="V109" i="10"/>
  <c r="W409" i="10"/>
  <c r="W139" i="10"/>
  <c r="Z739" i="10"/>
  <c r="Z499" i="10"/>
  <c r="W101" i="10"/>
  <c r="Y731" i="10"/>
  <c r="W581" i="10"/>
  <c r="W371" i="10"/>
  <c r="W401" i="10"/>
  <c r="W491" i="10"/>
  <c r="V97" i="10"/>
  <c r="X97" i="10"/>
  <c r="Z397" i="10"/>
  <c r="W127" i="10"/>
  <c r="V727" i="10"/>
  <c r="Z487" i="10"/>
  <c r="Q108" i="10"/>
  <c r="U108" i="10"/>
  <c r="R378" i="10"/>
  <c r="R584" i="10"/>
  <c r="U404" i="10"/>
  <c r="R554" i="10"/>
  <c r="R404" i="10"/>
  <c r="R494" i="10"/>
  <c r="U104" i="10"/>
  <c r="U734" i="10"/>
  <c r="R580" i="10"/>
  <c r="R370" i="10"/>
  <c r="R400" i="10"/>
  <c r="R490" i="10"/>
  <c r="Q100" i="10"/>
  <c r="S730" i="10"/>
  <c r="R576" i="10"/>
  <c r="S396" i="10"/>
  <c r="R546" i="10"/>
  <c r="Q396" i="10"/>
  <c r="R486" i="10"/>
  <c r="R156" i="10"/>
  <c r="Q726" i="10"/>
  <c r="W626" i="10"/>
  <c r="W506" i="10"/>
  <c r="R623" i="10"/>
  <c r="W627" i="10"/>
  <c r="W507" i="10"/>
  <c r="M247" i="10"/>
  <c r="W258" i="10"/>
  <c r="W250" i="10"/>
  <c r="W246" i="10"/>
  <c r="R257" i="10"/>
  <c r="M181" i="10"/>
  <c r="L196" i="10"/>
  <c r="M177" i="10"/>
  <c r="N192" i="10"/>
  <c r="S198" i="10"/>
  <c r="Q198" i="10"/>
  <c r="Q194" i="10"/>
  <c r="R179" i="10"/>
  <c r="S194" i="10"/>
  <c r="R175" i="10"/>
  <c r="S186" i="10"/>
  <c r="R171" i="10"/>
  <c r="M589" i="10"/>
  <c r="L409" i="10"/>
  <c r="O109" i="10"/>
  <c r="P739" i="10"/>
  <c r="M499" i="10"/>
  <c r="M169" i="10"/>
  <c r="L739" i="10"/>
  <c r="N499" i="10"/>
  <c r="N101" i="10"/>
  <c r="N401" i="10"/>
  <c r="M131" i="10"/>
  <c r="N731" i="10"/>
  <c r="M491" i="10"/>
  <c r="L101" i="10"/>
  <c r="M37" i="10"/>
  <c r="M577" i="10"/>
  <c r="M367" i="10"/>
  <c r="N397" i="10"/>
  <c r="P487" i="10"/>
  <c r="L97" i="10"/>
  <c r="O727" i="10"/>
  <c r="Z408" i="10"/>
  <c r="X408" i="10"/>
  <c r="W108" i="10"/>
  <c r="W168" i="10"/>
  <c r="Z404" i="10"/>
  <c r="W554" i="10"/>
  <c r="X404" i="10"/>
  <c r="W494" i="10"/>
  <c r="Y104" i="10"/>
  <c r="Z734" i="10"/>
  <c r="W44" i="10"/>
  <c r="W370" i="10"/>
  <c r="Z400" i="10"/>
  <c r="Z490" i="10"/>
  <c r="X100" i="10"/>
  <c r="V730" i="10"/>
  <c r="W396" i="10"/>
  <c r="X396" i="10"/>
  <c r="X726" i="10"/>
  <c r="X486" i="10"/>
  <c r="R377" i="10"/>
  <c r="R407" i="10"/>
  <c r="U497" i="10"/>
  <c r="R107" i="10"/>
  <c r="R737" i="10"/>
  <c r="R549" i="10"/>
  <c r="R489" i="10"/>
  <c r="U99" i="10"/>
  <c r="T729" i="10"/>
  <c r="S399" i="10"/>
  <c r="M646" i="10"/>
  <c r="X219" i="10"/>
  <c r="V219" i="10"/>
  <c r="W204" i="10"/>
  <c r="W639" i="10"/>
  <c r="Q220" i="10"/>
  <c r="R205" i="10"/>
  <c r="R640" i="10"/>
  <c r="W625" i="10"/>
  <c r="W505" i="10"/>
  <c r="R502" i="10"/>
  <c r="W630" i="10"/>
  <c r="W623" i="10"/>
  <c r="W503" i="10"/>
  <c r="W257" i="10"/>
  <c r="M232" i="10"/>
  <c r="W235" i="10"/>
  <c r="Q197" i="10"/>
  <c r="R182" i="10"/>
  <c r="S197" i="10"/>
  <c r="R234" i="10"/>
  <c r="M138" i="10"/>
  <c r="O104" i="10"/>
  <c r="M44" i="10"/>
  <c r="M134" i="10"/>
  <c r="P494" i="10"/>
  <c r="M734" i="10"/>
  <c r="O734" i="10"/>
  <c r="L404" i="10"/>
  <c r="M550" i="10"/>
  <c r="M490" i="10"/>
  <c r="M160" i="10"/>
  <c r="L730" i="10"/>
  <c r="M40" i="10"/>
  <c r="M400" i="10"/>
  <c r="M546" i="10"/>
  <c r="L486" i="10"/>
  <c r="M366" i="10"/>
  <c r="M396" i="10"/>
  <c r="M486" i="10"/>
  <c r="M126" i="10"/>
  <c r="P726" i="10"/>
  <c r="P486" i="10"/>
  <c r="M156" i="10"/>
  <c r="M726" i="10"/>
  <c r="O486" i="10"/>
  <c r="W137" i="10"/>
  <c r="Y737" i="10"/>
  <c r="Y497" i="10"/>
  <c r="V107" i="10"/>
  <c r="X107" i="10"/>
  <c r="X407" i="10"/>
  <c r="V99" i="10"/>
  <c r="W729" i="10"/>
  <c r="W579" i="10"/>
  <c r="W369" i="10"/>
  <c r="X399" i="10"/>
  <c r="W489" i="10"/>
  <c r="S110" i="10"/>
  <c r="S740" i="10"/>
  <c r="R50" i="10"/>
  <c r="R380" i="10"/>
  <c r="R410" i="10"/>
  <c r="U500" i="10"/>
  <c r="S106" i="10"/>
  <c r="Q106" i="10"/>
  <c r="R136" i="10"/>
  <c r="T736" i="10"/>
  <c r="R496" i="10"/>
  <c r="Q98" i="10"/>
  <c r="S98" i="10"/>
  <c r="R128" i="10"/>
  <c r="U728" i="10"/>
  <c r="T488" i="10"/>
  <c r="M206" i="10"/>
  <c r="M641" i="10"/>
  <c r="M631" i="10"/>
  <c r="M511" i="10"/>
  <c r="R625" i="10"/>
  <c r="R505" i="10"/>
  <c r="R621" i="10"/>
  <c r="R501" i="10"/>
  <c r="W622" i="10"/>
  <c r="L198" i="10"/>
  <c r="N194" i="10"/>
  <c r="M179" i="10"/>
  <c r="M235" i="10"/>
  <c r="V197" i="10"/>
  <c r="W182" i="10"/>
  <c r="X193" i="10"/>
  <c r="X189" i="10"/>
  <c r="V189" i="10"/>
  <c r="Q192" i="10"/>
  <c r="S192" i="10"/>
  <c r="Q188" i="10"/>
  <c r="R173" i="10"/>
  <c r="M557" i="10"/>
  <c r="L407" i="10"/>
  <c r="M497" i="10"/>
  <c r="M167" i="10"/>
  <c r="L737" i="10"/>
  <c r="N407" i="10"/>
  <c r="N99" i="10"/>
  <c r="M549" i="10"/>
  <c r="O489" i="10"/>
  <c r="M129" i="10"/>
  <c r="N729" i="10"/>
  <c r="M489" i="10"/>
  <c r="W170" i="10"/>
  <c r="Y740" i="10"/>
  <c r="V410" i="10"/>
  <c r="W560" i="10"/>
  <c r="X410" i="10"/>
  <c r="W500" i="10"/>
  <c r="Y106" i="10"/>
  <c r="X736" i="10"/>
  <c r="X496" i="10"/>
  <c r="W46" i="10"/>
  <c r="Z406" i="10"/>
  <c r="W166" i="10"/>
  <c r="Z736" i="10"/>
  <c r="V496" i="10"/>
  <c r="X98" i="10"/>
  <c r="Z728" i="10"/>
  <c r="W38" i="10"/>
  <c r="W368" i="10"/>
  <c r="Z488" i="10"/>
  <c r="R169" i="10"/>
  <c r="U739" i="10"/>
  <c r="S499" i="10"/>
  <c r="R49" i="10"/>
  <c r="S409" i="10"/>
  <c r="U109" i="10"/>
  <c r="T739" i="10"/>
  <c r="U499" i="10"/>
  <c r="T101" i="10"/>
  <c r="U731" i="10"/>
  <c r="R41" i="10"/>
  <c r="U401" i="10"/>
  <c r="R551" i="10"/>
  <c r="S401" i="10"/>
  <c r="T491" i="10"/>
  <c r="U97" i="10"/>
  <c r="Q727" i="10"/>
  <c r="R577" i="10"/>
  <c r="R397" i="10"/>
  <c r="R547" i="10"/>
  <c r="U397" i="10"/>
  <c r="T487" i="10"/>
  <c r="V221" i="10"/>
  <c r="X221" i="10"/>
  <c r="W206" i="10"/>
  <c r="Q218" i="10"/>
  <c r="S218" i="10"/>
  <c r="R203" i="10"/>
  <c r="W621" i="10"/>
  <c r="W501" i="10"/>
  <c r="M621" i="10"/>
  <c r="M501" i="10"/>
  <c r="W237" i="10"/>
  <c r="W233" i="10"/>
  <c r="M740" i="10"/>
  <c r="M110" i="10"/>
  <c r="P740" i="10"/>
  <c r="N740" i="10"/>
  <c r="L500" i="10"/>
  <c r="O110" i="10"/>
  <c r="L740" i="10"/>
  <c r="N500" i="10"/>
  <c r="P110" i="10"/>
  <c r="O740" i="10"/>
  <c r="P406" i="10"/>
  <c r="M556" i="10"/>
  <c r="L406" i="10"/>
  <c r="O496" i="10"/>
  <c r="O106" i="10"/>
  <c r="M736" i="10"/>
  <c r="M158" i="10"/>
  <c r="N728" i="10"/>
  <c r="L488" i="10"/>
  <c r="O98" i="10"/>
  <c r="M728" i="10"/>
  <c r="N488" i="10"/>
  <c r="W49" i="10"/>
  <c r="W589" i="10"/>
  <c r="W379" i="10"/>
  <c r="Y499" i="10"/>
  <c r="W109" i="10"/>
  <c r="Y739" i="10"/>
  <c r="W41" i="10"/>
  <c r="W551" i="10"/>
  <c r="Z401" i="10"/>
  <c r="V491" i="10"/>
  <c r="Z101" i="10"/>
  <c r="Z731" i="10"/>
  <c r="W577" i="10"/>
  <c r="W367" i="10"/>
  <c r="Y487" i="10"/>
  <c r="W97" i="10"/>
  <c r="Z727" i="10"/>
  <c r="R108" i="10"/>
  <c r="R168" i="10"/>
  <c r="R138" i="10"/>
  <c r="S404" i="10"/>
  <c r="R164" i="10"/>
  <c r="S734" i="10"/>
  <c r="U494" i="10"/>
  <c r="T104" i="10"/>
  <c r="R734" i="10"/>
  <c r="S494" i="10"/>
  <c r="R550" i="10"/>
  <c r="U400" i="10"/>
  <c r="Q490" i="10"/>
  <c r="T100" i="10"/>
  <c r="T730" i="10"/>
  <c r="R40" i="10"/>
  <c r="R396" i="10"/>
  <c r="U96" i="10"/>
  <c r="S726" i="10"/>
  <c r="Q486" i="10"/>
  <c r="T96" i="10"/>
  <c r="T726" i="10"/>
  <c r="S486" i="10"/>
  <c r="L218" i="10"/>
  <c r="X220" i="10"/>
  <c r="V220" i="10"/>
  <c r="R503" i="10"/>
  <c r="M241" i="10"/>
  <c r="M237" i="10"/>
  <c r="W172" i="10"/>
  <c r="X187" i="10"/>
  <c r="V187" i="10"/>
  <c r="R239" i="10"/>
  <c r="R231" i="10"/>
  <c r="M139" i="10"/>
  <c r="M739" i="10"/>
  <c r="L499" i="10"/>
  <c r="L109" i="10"/>
  <c r="M109" i="10"/>
  <c r="M581" i="10"/>
  <c r="M371" i="10"/>
  <c r="L401" i="10"/>
  <c r="O491" i="10"/>
  <c r="M101" i="10"/>
  <c r="P731" i="10"/>
  <c r="M41" i="10"/>
  <c r="P397" i="10"/>
  <c r="M547" i="10"/>
  <c r="L397" i="10"/>
  <c r="M487" i="10"/>
  <c r="O97" i="10"/>
  <c r="P727" i="10"/>
  <c r="W378" i="10"/>
  <c r="W48" i="10"/>
  <c r="X108" i="10"/>
  <c r="Z104" i="10"/>
  <c r="X734" i="10"/>
  <c r="V494" i="10"/>
  <c r="W164" i="10"/>
  <c r="V734" i="10"/>
  <c r="X494" i="10"/>
  <c r="W584" i="10"/>
  <c r="W404" i="10"/>
  <c r="W550" i="10"/>
  <c r="X400" i="10"/>
  <c r="W490" i="10"/>
  <c r="Y100" i="10"/>
  <c r="W730" i="10"/>
  <c r="W40" i="10"/>
  <c r="V400" i="10"/>
  <c r="W366" i="10"/>
  <c r="W126" i="10"/>
  <c r="Z96" i="10"/>
  <c r="W546" i="10"/>
  <c r="V396" i="10"/>
  <c r="Z726" i="10"/>
  <c r="Z486" i="10"/>
  <c r="R557" i="10"/>
  <c r="Q407" i="10"/>
  <c r="T497" i="10"/>
  <c r="T107" i="10"/>
  <c r="Q737" i="10"/>
  <c r="R587" i="10"/>
  <c r="S407" i="10"/>
  <c r="T99" i="10"/>
  <c r="R729" i="10"/>
  <c r="S489" i="10"/>
  <c r="R579" i="10"/>
  <c r="Q399" i="10"/>
  <c r="R159" i="10"/>
  <c r="Q729" i="10"/>
  <c r="T489" i="10"/>
  <c r="M627" i="10"/>
  <c r="M507" i="10"/>
  <c r="R630" i="10"/>
  <c r="R510" i="10"/>
  <c r="R626" i="10"/>
  <c r="R506" i="10"/>
  <c r="W510" i="10"/>
  <c r="M254" i="10"/>
  <c r="W249" i="10"/>
  <c r="R260" i="10"/>
  <c r="M172" i="10"/>
  <c r="V198" i="10"/>
  <c r="V190" i="10"/>
  <c r="R242" i="10"/>
  <c r="Q193" i="10"/>
  <c r="R174" i="10"/>
  <c r="O108" i="10"/>
  <c r="N408" i="10"/>
  <c r="L408" i="10"/>
  <c r="L108" i="10"/>
  <c r="L104" i="10"/>
  <c r="M374" i="10"/>
  <c r="N104" i="10"/>
  <c r="N734" i="10"/>
  <c r="N494" i="10"/>
  <c r="P734" i="10"/>
  <c r="L494" i="10"/>
  <c r="P100" i="10"/>
  <c r="N730" i="10"/>
  <c r="N490" i="10"/>
  <c r="M580" i="10"/>
  <c r="N400" i="10"/>
  <c r="O100" i="10"/>
  <c r="M730" i="10"/>
  <c r="O490" i="10"/>
  <c r="O96" i="10"/>
  <c r="O726" i="10"/>
  <c r="N486" i="10"/>
  <c r="P96" i="10"/>
  <c r="N726" i="10"/>
  <c r="M96" i="10"/>
  <c r="L726" i="10"/>
  <c r="L96" i="10"/>
  <c r="W107" i="10"/>
  <c r="X737" i="10"/>
  <c r="W587" i="10"/>
  <c r="W377" i="10"/>
  <c r="Z407" i="10"/>
  <c r="V497" i="10"/>
  <c r="Z399" i="10"/>
  <c r="W549" i="10"/>
  <c r="W399" i="10"/>
  <c r="V489" i="10"/>
  <c r="Y99" i="10"/>
  <c r="V729" i="10"/>
  <c r="R590" i="10"/>
  <c r="S410" i="10"/>
  <c r="R560" i="10"/>
  <c r="Q410" i="10"/>
  <c r="R500" i="10"/>
  <c r="U110" i="10"/>
  <c r="T740" i="10"/>
  <c r="R46" i="10"/>
  <c r="R586" i="10"/>
  <c r="R376" i="10"/>
  <c r="U406" i="10"/>
  <c r="Q496" i="10"/>
  <c r="R106" i="10"/>
  <c r="Q736" i="10"/>
  <c r="R578" i="10"/>
  <c r="R368" i="10"/>
  <c r="S398" i="10"/>
  <c r="U488" i="10"/>
  <c r="R98" i="10"/>
  <c r="S728" i="10"/>
  <c r="R629" i="10"/>
  <c r="R509" i="10"/>
  <c r="W629" i="10"/>
  <c r="W509" i="10"/>
  <c r="W502" i="10"/>
  <c r="R259" i="10"/>
  <c r="M243" i="10"/>
  <c r="M239" i="10"/>
  <c r="M171" i="10"/>
  <c r="N186" i="10"/>
  <c r="L186" i="10"/>
  <c r="W242" i="10"/>
  <c r="W238" i="10"/>
  <c r="W234" i="10"/>
  <c r="R237" i="10"/>
  <c r="R233" i="10"/>
  <c r="P107" i="10"/>
  <c r="O737" i="10"/>
  <c r="N497" i="10"/>
  <c r="P407" i="10"/>
  <c r="O107" i="10"/>
  <c r="N737" i="10"/>
  <c r="P497" i="10"/>
  <c r="M579" i="10"/>
  <c r="P99" i="10"/>
  <c r="P729" i="10"/>
  <c r="N489" i="10"/>
  <c r="P399" i="10"/>
  <c r="M99" i="10"/>
  <c r="O729" i="10"/>
  <c r="W590" i="10"/>
  <c r="W410" i="10"/>
  <c r="Z110" i="10"/>
  <c r="W740" i="10"/>
  <c r="Y500" i="10"/>
  <c r="Y110" i="10"/>
  <c r="V740" i="10"/>
  <c r="X500" i="10"/>
  <c r="X106" i="10"/>
  <c r="X406" i="10"/>
  <c r="W136" i="10"/>
  <c r="Y736" i="10"/>
  <c r="W496" i="10"/>
  <c r="W106" i="10"/>
  <c r="W578" i="10"/>
  <c r="Z398" i="10"/>
  <c r="W548" i="10"/>
  <c r="W398" i="10"/>
  <c r="V488" i="10"/>
  <c r="W158" i="10"/>
  <c r="V728" i="10"/>
  <c r="Q109" i="10"/>
  <c r="U409" i="10"/>
  <c r="R139" i="10"/>
  <c r="R739" i="10"/>
  <c r="T499" i="10"/>
  <c r="R109" i="10"/>
  <c r="Q401" i="10"/>
  <c r="U101" i="10"/>
  <c r="S731" i="10"/>
  <c r="U491" i="10"/>
  <c r="R161" i="10"/>
  <c r="R731" i="10"/>
  <c r="S491" i="10"/>
  <c r="R37" i="10"/>
  <c r="R157" i="10"/>
  <c r="T727" i="10"/>
  <c r="R487" i="10"/>
  <c r="T97" i="10"/>
  <c r="U727" i="10"/>
  <c r="S487" i="10"/>
  <c r="X226" i="10"/>
  <c r="V226" i="10"/>
  <c r="W211" i="10"/>
  <c r="W646" i="10"/>
  <c r="W641" i="10"/>
  <c r="R638" i="10"/>
  <c r="M630" i="10"/>
  <c r="W251" i="10"/>
  <c r="W247" i="10"/>
  <c r="R250" i="10"/>
  <c r="N197" i="10"/>
  <c r="L197" i="10"/>
  <c r="M178" i="10"/>
  <c r="V192" i="10"/>
  <c r="X188" i="10"/>
  <c r="M6" i="10"/>
  <c r="P6" i="10"/>
  <c r="N6" i="10"/>
  <c r="L6" i="10"/>
  <c r="V6" i="10"/>
  <c r="W6" i="10"/>
  <c r="X6" i="10"/>
  <c r="Z6" i="10"/>
  <c r="R6" i="10"/>
  <c r="U6" i="10"/>
  <c r="S6" i="10"/>
  <c r="Q6" i="10"/>
  <c r="M91" i="10" l="1"/>
  <c r="L91" i="10"/>
  <c r="L477" i="10"/>
  <c r="L387" i="10"/>
  <c r="O717" i="10"/>
  <c r="P477" i="10"/>
  <c r="M12" i="10"/>
  <c r="N477" i="10"/>
  <c r="P383" i="10"/>
  <c r="N8" i="10"/>
  <c r="O713" i="10"/>
  <c r="M713" i="10"/>
  <c r="V90" i="10"/>
  <c r="V15" i="10"/>
  <c r="Z480" i="10"/>
  <c r="Z11" i="10"/>
  <c r="W476" i="10"/>
  <c r="W716" i="10"/>
  <c r="Z716" i="10"/>
  <c r="Z476" i="10"/>
  <c r="V11" i="10"/>
  <c r="Y476" i="10"/>
  <c r="W712" i="10"/>
  <c r="W562" i="10"/>
  <c r="W112" i="10"/>
  <c r="R29" i="10"/>
  <c r="S389" i="10"/>
  <c r="R389" i="10"/>
  <c r="Q85" i="10"/>
  <c r="R715" i="10"/>
  <c r="U475" i="10"/>
  <c r="R351" i="10"/>
  <c r="R711" i="10"/>
  <c r="T471" i="10"/>
  <c r="Q381" i="10"/>
  <c r="S471" i="10"/>
  <c r="U711" i="10"/>
  <c r="M90" i="10"/>
  <c r="L476" i="10"/>
  <c r="N7" i="10"/>
  <c r="M382" i="10"/>
  <c r="N472" i="10"/>
  <c r="P7" i="10"/>
  <c r="L472" i="10"/>
  <c r="M7" i="10"/>
  <c r="P472" i="10"/>
  <c r="V18" i="10"/>
  <c r="X93" i="10"/>
  <c r="X393" i="10"/>
  <c r="W393" i="10"/>
  <c r="Y719" i="10"/>
  <c r="Z479" i="10"/>
  <c r="W14" i="10"/>
  <c r="W479" i="10"/>
  <c r="V385" i="10"/>
  <c r="W145" i="10"/>
  <c r="W85" i="10"/>
  <c r="W21" i="10"/>
  <c r="X711" i="10"/>
  <c r="T482" i="10"/>
  <c r="S392" i="10"/>
  <c r="Q722" i="10"/>
  <c r="Q17" i="10"/>
  <c r="U482" i="10"/>
  <c r="R388" i="10"/>
  <c r="R358" i="10"/>
  <c r="U384" i="10"/>
  <c r="R384" i="10"/>
  <c r="R534" i="10"/>
  <c r="M93" i="10"/>
  <c r="M89" i="10"/>
  <c r="L14" i="10"/>
  <c r="P719" i="10"/>
  <c r="O479" i="10"/>
  <c r="N14" i="10"/>
  <c r="P89" i="10"/>
  <c r="M10" i="10"/>
  <c r="L715" i="10"/>
  <c r="L475" i="10"/>
  <c r="P10" i="10"/>
  <c r="O85" i="10"/>
  <c r="M355" i="10"/>
  <c r="P85" i="10"/>
  <c r="L10" i="10"/>
  <c r="M715" i="10"/>
  <c r="O475" i="10"/>
  <c r="M531" i="10"/>
  <c r="M381" i="10"/>
  <c r="M21" i="10"/>
  <c r="P81" i="10"/>
  <c r="W542" i="10"/>
  <c r="W92" i="10"/>
  <c r="X92" i="10"/>
  <c r="W32" i="10"/>
  <c r="W88" i="10"/>
  <c r="V478" i="10"/>
  <c r="W28" i="10"/>
  <c r="Y478" i="10"/>
  <c r="W118" i="10"/>
  <c r="Z388" i="10"/>
  <c r="V9" i="10"/>
  <c r="Y714" i="10"/>
  <c r="V474" i="10"/>
  <c r="W384" i="10"/>
  <c r="X714" i="10"/>
  <c r="X474" i="10"/>
  <c r="Z9" i="10"/>
  <c r="W714" i="10"/>
  <c r="Z474" i="10"/>
  <c r="Z714" i="10"/>
  <c r="W474" i="10"/>
  <c r="R151" i="10"/>
  <c r="R541" i="10"/>
  <c r="S91" i="10"/>
  <c r="R91" i="10"/>
  <c r="Q87" i="10"/>
  <c r="S12" i="10"/>
  <c r="R717" i="10"/>
  <c r="R477" i="10"/>
  <c r="Q12" i="10"/>
  <c r="U87" i="10"/>
  <c r="R357" i="10"/>
  <c r="T87" i="10"/>
  <c r="R713" i="10"/>
  <c r="U473" i="10"/>
  <c r="R8" i="10"/>
  <c r="U83" i="10"/>
  <c r="R353" i="10"/>
  <c r="T83" i="10"/>
  <c r="S8" i="10"/>
  <c r="S713" i="10"/>
  <c r="R473" i="10"/>
  <c r="M392" i="10"/>
  <c r="M572" i="10"/>
  <c r="N392" i="10"/>
  <c r="P392" i="10"/>
  <c r="M152" i="10"/>
  <c r="M388" i="10"/>
  <c r="N388" i="10"/>
  <c r="M148" i="10"/>
  <c r="L388" i="10"/>
  <c r="L478" i="10"/>
  <c r="M84" i="10"/>
  <c r="L9" i="10"/>
  <c r="L714" i="10"/>
  <c r="P474" i="10"/>
  <c r="M9" i="10"/>
  <c r="O84" i="10"/>
  <c r="M354" i="10"/>
  <c r="P84" i="10"/>
  <c r="Z391" i="10"/>
  <c r="W721" i="10"/>
  <c r="V481" i="10"/>
  <c r="Z16" i="10"/>
  <c r="V721" i="10"/>
  <c r="W481" i="10"/>
  <c r="X16" i="10"/>
  <c r="Z721" i="10"/>
  <c r="Z481" i="10"/>
  <c r="V391" i="10"/>
  <c r="W151" i="10"/>
  <c r="W387" i="10"/>
  <c r="W147" i="10"/>
  <c r="W537" i="10"/>
  <c r="X87" i="10"/>
  <c r="V87" i="10"/>
  <c r="W83" i="10"/>
  <c r="X83" i="10"/>
  <c r="V83" i="10"/>
  <c r="S15" i="10"/>
  <c r="U720" i="10"/>
  <c r="S480" i="10"/>
  <c r="S390" i="10"/>
  <c r="R570" i="10"/>
  <c r="R120" i="10"/>
  <c r="R390" i="10"/>
  <c r="R536" i="10"/>
  <c r="R116" i="10"/>
  <c r="R86" i="10"/>
  <c r="Q86" i="10"/>
  <c r="R26" i="10"/>
  <c r="S82" i="10"/>
  <c r="Q82" i="10"/>
  <c r="R112" i="10"/>
  <c r="R82" i="10"/>
  <c r="M31" i="10"/>
  <c r="M357" i="10"/>
  <c r="P87" i="10"/>
  <c r="L717" i="10"/>
  <c r="M717" i="10"/>
  <c r="N713" i="10"/>
  <c r="N473" i="10"/>
  <c r="L473" i="10"/>
  <c r="L8" i="10"/>
  <c r="M473" i="10"/>
  <c r="M563" i="10"/>
  <c r="X90" i="10"/>
  <c r="V720" i="10"/>
  <c r="X716" i="10"/>
  <c r="W386" i="10"/>
  <c r="X476" i="10"/>
  <c r="Y716" i="10"/>
  <c r="W7" i="10"/>
  <c r="Y472" i="10"/>
  <c r="X712" i="10"/>
  <c r="V472" i="10"/>
  <c r="W382" i="10"/>
  <c r="Z382" i="10"/>
  <c r="Q393" i="10"/>
  <c r="R93" i="10"/>
  <c r="S18" i="10"/>
  <c r="R569" i="10"/>
  <c r="R539" i="10"/>
  <c r="R119" i="10"/>
  <c r="R115" i="10"/>
  <c r="S85" i="10"/>
  <c r="S10" i="10"/>
  <c r="T81" i="10"/>
  <c r="S711" i="10"/>
  <c r="U471" i="10"/>
  <c r="M540" i="10"/>
  <c r="N90" i="10"/>
  <c r="M120" i="10"/>
  <c r="M86" i="10"/>
  <c r="M116" i="10"/>
  <c r="L86" i="10"/>
  <c r="P11" i="10"/>
  <c r="N716" i="10"/>
  <c r="L712" i="10"/>
  <c r="M472" i="10"/>
  <c r="N712" i="10"/>
  <c r="O712" i="10"/>
  <c r="P712" i="10"/>
  <c r="Z93" i="10"/>
  <c r="V389" i="10"/>
  <c r="X479" i="10"/>
  <c r="W719" i="10"/>
  <c r="X719" i="10"/>
  <c r="W569" i="10"/>
  <c r="W535" i="10"/>
  <c r="V85" i="10"/>
  <c r="W81" i="10"/>
  <c r="V81" i="10"/>
  <c r="Z471" i="10"/>
  <c r="S17" i="10"/>
  <c r="U722" i="10"/>
  <c r="S722" i="10"/>
  <c r="R482" i="10"/>
  <c r="S482" i="10"/>
  <c r="R722" i="10"/>
  <c r="S13" i="10"/>
  <c r="Q478" i="10"/>
  <c r="R114" i="10"/>
  <c r="R144" i="10"/>
  <c r="S84" i="10"/>
  <c r="M123" i="10"/>
  <c r="L393" i="10"/>
  <c r="N391" i="10"/>
  <c r="M121" i="10"/>
  <c r="M391" i="10"/>
  <c r="M571" i="10"/>
  <c r="M541" i="10"/>
  <c r="M117" i="10"/>
  <c r="N87" i="10"/>
  <c r="P12" i="10"/>
  <c r="N717" i="10"/>
  <c r="M477" i="10"/>
  <c r="N12" i="10"/>
  <c r="O87" i="10"/>
  <c r="P713" i="10"/>
  <c r="O473" i="10"/>
  <c r="P8" i="10"/>
  <c r="O83" i="10"/>
  <c r="M353" i="10"/>
  <c r="P83" i="10"/>
  <c r="M8" i="10"/>
  <c r="L713" i="10"/>
  <c r="P473" i="10"/>
  <c r="Z390" i="10"/>
  <c r="V390" i="10"/>
  <c r="W570" i="10"/>
  <c r="W540" i="10"/>
  <c r="W30" i="10"/>
  <c r="W90" i="10"/>
  <c r="W86" i="10"/>
  <c r="X11" i="10"/>
  <c r="V716" i="10"/>
  <c r="V476" i="10"/>
  <c r="W11" i="10"/>
  <c r="Z86" i="10"/>
  <c r="W356" i="10"/>
  <c r="Y86" i="10"/>
  <c r="V7" i="10"/>
  <c r="Z82" i="10"/>
  <c r="W352" i="10"/>
  <c r="Y82" i="10"/>
  <c r="Z7" i="10"/>
  <c r="Y712" i="10"/>
  <c r="X472" i="10"/>
  <c r="V382" i="10"/>
  <c r="V712" i="10"/>
  <c r="Z472" i="10"/>
  <c r="R18" i="10"/>
  <c r="U393" i="10"/>
  <c r="S93" i="10"/>
  <c r="S393" i="10"/>
  <c r="R153" i="10"/>
  <c r="U389" i="10"/>
  <c r="Q719" i="10"/>
  <c r="T479" i="10"/>
  <c r="S14" i="10"/>
  <c r="U719" i="10"/>
  <c r="R479" i="10"/>
  <c r="Q14" i="10"/>
  <c r="T719" i="10"/>
  <c r="Q479" i="10"/>
  <c r="Q389" i="10"/>
  <c r="R149" i="10"/>
  <c r="S385" i="10"/>
  <c r="R565" i="10"/>
  <c r="R535" i="10"/>
  <c r="R85" i="10"/>
  <c r="Q81" i="10"/>
  <c r="T711" i="10"/>
  <c r="Q471" i="10"/>
  <c r="U81" i="10"/>
  <c r="L390" i="10"/>
  <c r="M150" i="10"/>
  <c r="M390" i="10"/>
  <c r="M30" i="10"/>
  <c r="P390" i="10"/>
  <c r="N390" i="10"/>
  <c r="M570" i="10"/>
  <c r="M386" i="10"/>
  <c r="M566" i="10"/>
  <c r="M536" i="10"/>
  <c r="N86" i="10"/>
  <c r="L82" i="10"/>
  <c r="M712" i="10"/>
  <c r="O472" i="10"/>
  <c r="L7" i="10"/>
  <c r="P82" i="10"/>
  <c r="M352" i="10"/>
  <c r="O82" i="10"/>
  <c r="W363" i="10"/>
  <c r="W123" i="10"/>
  <c r="W18" i="10"/>
  <c r="X18" i="10"/>
  <c r="Y93" i="10"/>
  <c r="V14" i="10"/>
  <c r="Z719" i="10"/>
  <c r="Y479" i="10"/>
  <c r="X14" i="10"/>
  <c r="Z89" i="10"/>
  <c r="W359" i="10"/>
  <c r="Y89" i="10"/>
  <c r="Z14" i="10"/>
  <c r="V719" i="10"/>
  <c r="V479" i="10"/>
  <c r="W10" i="10"/>
  <c r="Z715" i="10"/>
  <c r="V475" i="10"/>
  <c r="W565" i="10"/>
  <c r="Z385" i="10"/>
  <c r="W385" i="10"/>
  <c r="W25" i="10"/>
  <c r="V381" i="10"/>
  <c r="X381" i="10"/>
  <c r="W141" i="10"/>
  <c r="W531" i="10"/>
  <c r="W111" i="10"/>
  <c r="X81" i="10"/>
  <c r="R92" i="10"/>
  <c r="U17" i="10"/>
  <c r="T722" i="10"/>
  <c r="Q482" i="10"/>
  <c r="R17" i="10"/>
  <c r="T92" i="10"/>
  <c r="R362" i="10"/>
  <c r="U92" i="10"/>
  <c r="U13" i="10"/>
  <c r="R478" i="10"/>
  <c r="Q88" i="10"/>
  <c r="U478" i="10"/>
  <c r="R148" i="10"/>
  <c r="R9" i="10"/>
  <c r="Q714" i="10"/>
  <c r="Q474" i="10"/>
  <c r="S9" i="10"/>
  <c r="S714" i="10"/>
  <c r="T474" i="10"/>
  <c r="Q384" i="10"/>
  <c r="R564" i="10"/>
  <c r="S384" i="10"/>
  <c r="R24" i="10"/>
  <c r="N393" i="10"/>
  <c r="L93" i="10"/>
  <c r="M153" i="10"/>
  <c r="L18" i="10"/>
  <c r="L389" i="10"/>
  <c r="M569" i="10"/>
  <c r="M539" i="10"/>
  <c r="M29" i="10"/>
  <c r="N89" i="10"/>
  <c r="L89" i="10"/>
  <c r="M85" i="10"/>
  <c r="N85" i="10"/>
  <c r="L85" i="10"/>
  <c r="M351" i="10"/>
  <c r="P381" i="10"/>
  <c r="M141" i="10"/>
  <c r="N81" i="10"/>
  <c r="M711" i="10"/>
  <c r="L471" i="10"/>
  <c r="P711" i="10"/>
  <c r="P471" i="10"/>
  <c r="W392" i="10"/>
  <c r="W152" i="10"/>
  <c r="Z392" i="10"/>
  <c r="W122" i="10"/>
  <c r="V392" i="10"/>
  <c r="W572" i="10"/>
  <c r="V388" i="10"/>
  <c r="W148" i="10"/>
  <c r="W388" i="10"/>
  <c r="X478" i="10"/>
  <c r="V84" i="10"/>
  <c r="W9" i="10"/>
  <c r="V714" i="10"/>
  <c r="Y474" i="10"/>
  <c r="X9" i="10"/>
  <c r="Y84" i="10"/>
  <c r="W354" i="10"/>
  <c r="Z84" i="10"/>
  <c r="S721" i="10"/>
  <c r="U481" i="10"/>
  <c r="S391" i="10"/>
  <c r="R571" i="10"/>
  <c r="U391" i="10"/>
  <c r="R121" i="10"/>
  <c r="Q391" i="10"/>
  <c r="R31" i="10"/>
  <c r="R537" i="10"/>
  <c r="R27" i="10"/>
  <c r="S87" i="10"/>
  <c r="R87" i="10"/>
  <c r="S83" i="10"/>
  <c r="Q83" i="10"/>
  <c r="R23" i="10"/>
  <c r="R83" i="10"/>
  <c r="P17" i="10"/>
  <c r="L722" i="10"/>
  <c r="N482" i="10"/>
  <c r="L392" i="10"/>
  <c r="O722" i="10"/>
  <c r="O482" i="10"/>
  <c r="L17" i="10"/>
  <c r="M722" i="10"/>
  <c r="L482" i="10"/>
  <c r="P722" i="10"/>
  <c r="M482" i="10"/>
  <c r="N13" i="10"/>
  <c r="P88" i="10"/>
  <c r="L13" i="10"/>
  <c r="O88" i="10"/>
  <c r="P13" i="10"/>
  <c r="M478" i="10"/>
  <c r="M88" i="10"/>
  <c r="N478" i="10"/>
  <c r="M534" i="10"/>
  <c r="M114" i="10"/>
  <c r="L84" i="10"/>
  <c r="N84" i="10"/>
  <c r="W16" i="10"/>
  <c r="X721" i="10"/>
  <c r="X481" i="10"/>
  <c r="Z91" i="10"/>
  <c r="W361" i="10"/>
  <c r="Y91" i="10"/>
  <c r="V16" i="10"/>
  <c r="Y721" i="10"/>
  <c r="Y481" i="10"/>
  <c r="X717" i="10"/>
  <c r="Y477" i="10"/>
  <c r="W567" i="10"/>
  <c r="V387" i="10"/>
  <c r="Z387" i="10"/>
  <c r="W117" i="10"/>
  <c r="X383" i="10"/>
  <c r="W113" i="10"/>
  <c r="V383" i="10"/>
  <c r="W563" i="10"/>
  <c r="W533" i="10"/>
  <c r="W23" i="10"/>
  <c r="R360" i="10"/>
  <c r="T90" i="10"/>
  <c r="T720" i="10"/>
  <c r="R480" i="10"/>
  <c r="U390" i="10"/>
  <c r="S720" i="10"/>
  <c r="U480" i="10"/>
  <c r="U15" i="10"/>
  <c r="Q720" i="10"/>
  <c r="Q480" i="10"/>
  <c r="U386" i="10"/>
  <c r="R146" i="10"/>
  <c r="R386" i="10"/>
  <c r="S386" i="10"/>
  <c r="Q386" i="10"/>
  <c r="R566" i="10"/>
  <c r="R382" i="10"/>
  <c r="R22" i="10"/>
  <c r="S382" i="10"/>
  <c r="R562" i="10"/>
  <c r="R532" i="10"/>
  <c r="P391" i="10"/>
  <c r="P721" i="10"/>
  <c r="P481" i="10"/>
  <c r="P16" i="10"/>
  <c r="N481" i="10"/>
  <c r="M151" i="10"/>
  <c r="M567" i="10"/>
  <c r="M537" i="10"/>
  <c r="M87" i="10"/>
  <c r="M83" i="10"/>
  <c r="Z720" i="10"/>
  <c r="W720" i="10"/>
  <c r="V480" i="10"/>
  <c r="W150" i="10"/>
  <c r="W120" i="10"/>
  <c r="X82" i="10"/>
  <c r="X7" i="10"/>
  <c r="R393" i="10"/>
  <c r="U14" i="10"/>
  <c r="R14" i="10"/>
  <c r="U479" i="10"/>
  <c r="U10" i="10"/>
  <c r="Q715" i="10"/>
  <c r="R475" i="10"/>
  <c r="R145" i="10"/>
  <c r="R25" i="10"/>
  <c r="R531" i="10"/>
  <c r="R81" i="10"/>
  <c r="S81" i="10"/>
  <c r="L720" i="10"/>
  <c r="O720" i="10"/>
  <c r="N480" i="10"/>
  <c r="N15" i="10"/>
  <c r="P480" i="10"/>
  <c r="M11" i="10"/>
  <c r="O476" i="10"/>
  <c r="N386" i="10"/>
  <c r="M26" i="10"/>
  <c r="M532" i="10"/>
  <c r="N82" i="10"/>
  <c r="W33" i="10"/>
  <c r="V93" i="10"/>
  <c r="Z18" i="10"/>
  <c r="W89" i="10"/>
  <c r="W29" i="10"/>
  <c r="Z10" i="10"/>
  <c r="V715" i="10"/>
  <c r="V711" i="10"/>
  <c r="W711" i="10"/>
  <c r="Z381" i="10"/>
  <c r="R122" i="10"/>
  <c r="Q92" i="10"/>
  <c r="S92" i="10"/>
  <c r="S88" i="10"/>
  <c r="R118" i="10"/>
  <c r="Q388" i="10"/>
  <c r="Q13" i="10"/>
  <c r="U84" i="10"/>
  <c r="U9" i="10"/>
  <c r="U474" i="10"/>
  <c r="R474" i="10"/>
  <c r="N93" i="10"/>
  <c r="L719" i="10"/>
  <c r="M389" i="10"/>
  <c r="N389" i="10"/>
  <c r="M115" i="10"/>
  <c r="M385" i="10"/>
  <c r="M565" i="10"/>
  <c r="M535" i="10"/>
  <c r="M25" i="10"/>
  <c r="M111" i="10"/>
  <c r="L711" i="10"/>
  <c r="M471" i="10"/>
  <c r="O711" i="10"/>
  <c r="N471" i="10"/>
  <c r="W17" i="10"/>
  <c r="V722" i="10"/>
  <c r="Z482" i="10"/>
  <c r="X392" i="10"/>
  <c r="W722" i="10"/>
  <c r="V482" i="10"/>
  <c r="Z722" i="10"/>
  <c r="Y482" i="10"/>
  <c r="X17" i="10"/>
  <c r="X722" i="10"/>
  <c r="X482" i="10"/>
  <c r="Z13" i="10"/>
  <c r="Y88" i="10"/>
  <c r="W13" i="10"/>
  <c r="Z88" i="10"/>
  <c r="X13" i="10"/>
  <c r="W478" i="10"/>
  <c r="V88" i="10"/>
  <c r="Z478" i="10"/>
  <c r="W534" i="10"/>
  <c r="W114" i="10"/>
  <c r="W84" i="10"/>
  <c r="X84" i="10"/>
  <c r="R361" i="10"/>
  <c r="T91" i="10"/>
  <c r="R16" i="10"/>
  <c r="Q721" i="10"/>
  <c r="Q481" i="10"/>
  <c r="R391" i="10"/>
  <c r="T721" i="10"/>
  <c r="S481" i="10"/>
  <c r="Q16" i="10"/>
  <c r="U721" i="10"/>
  <c r="T481" i="10"/>
  <c r="S387" i="10"/>
  <c r="R147" i="10"/>
  <c r="R387" i="10"/>
  <c r="R117" i="10"/>
  <c r="Q387" i="10"/>
  <c r="R567" i="10"/>
  <c r="R383" i="10"/>
  <c r="R113" i="10"/>
  <c r="U383" i="10"/>
  <c r="R563" i="10"/>
  <c r="R533" i="10"/>
  <c r="L92" i="10"/>
  <c r="N17" i="10"/>
  <c r="N722" i="10"/>
  <c r="P482" i="10"/>
  <c r="M17" i="10"/>
  <c r="P92" i="10"/>
  <c r="M362" i="10"/>
  <c r="O92" i="10"/>
  <c r="M13" i="10"/>
  <c r="M358" i="10"/>
  <c r="L88" i="10"/>
  <c r="M564" i="10"/>
  <c r="L384" i="10"/>
  <c r="M24" i="10"/>
  <c r="P384" i="10"/>
  <c r="M384" i="10"/>
  <c r="M144" i="10"/>
  <c r="W91" i="10"/>
  <c r="V91" i="10"/>
  <c r="X91" i="10"/>
  <c r="W357" i="10"/>
  <c r="Z87" i="10"/>
  <c r="X12" i="10"/>
  <c r="W717" i="10"/>
  <c r="V477" i="10"/>
  <c r="X387" i="10"/>
  <c r="Z717" i="10"/>
  <c r="W477" i="10"/>
  <c r="V12" i="10"/>
  <c r="V717" i="10"/>
  <c r="Z477" i="10"/>
  <c r="W383" i="10"/>
  <c r="Z713" i="10"/>
  <c r="Z473" i="10"/>
  <c r="W8" i="10"/>
  <c r="W713" i="10"/>
  <c r="Y473" i="10"/>
  <c r="Z8" i="10"/>
  <c r="Y713" i="10"/>
  <c r="V473" i="10"/>
  <c r="Z383" i="10"/>
  <c r="W143" i="10"/>
  <c r="R90" i="10"/>
  <c r="R15" i="10"/>
  <c r="R720" i="10"/>
  <c r="T480" i="10"/>
  <c r="Q15" i="10"/>
  <c r="U90" i="10"/>
  <c r="S716" i="10"/>
  <c r="T476" i="10"/>
  <c r="U716" i="10"/>
  <c r="R476" i="10"/>
  <c r="R11" i="10"/>
  <c r="Q716" i="10"/>
  <c r="Q476" i="10"/>
  <c r="Q11" i="10"/>
  <c r="T716" i="10"/>
  <c r="U476" i="10"/>
  <c r="U382" i="10"/>
  <c r="R712" i="10"/>
  <c r="R472" i="10"/>
  <c r="S7" i="10"/>
  <c r="S712" i="10"/>
  <c r="S472" i="10"/>
  <c r="R7" i="10"/>
  <c r="Q712" i="10"/>
  <c r="U472" i="10"/>
  <c r="Q382" i="10"/>
  <c r="R142" i="10"/>
  <c r="N91" i="10"/>
  <c r="M721" i="10"/>
  <c r="M481" i="10"/>
  <c r="M16" i="10"/>
  <c r="O721" i="10"/>
  <c r="L391" i="10"/>
  <c r="P387" i="10"/>
  <c r="L87" i="10"/>
  <c r="L83" i="10"/>
  <c r="N83" i="10"/>
  <c r="W15" i="10"/>
  <c r="W480" i="10"/>
  <c r="W390" i="10"/>
  <c r="W536" i="10"/>
  <c r="X86" i="10"/>
  <c r="V86" i="10"/>
  <c r="V82" i="10"/>
  <c r="Z712" i="10"/>
  <c r="W472" i="10"/>
  <c r="Q93" i="10"/>
  <c r="R33" i="10"/>
  <c r="T93" i="10"/>
  <c r="S719" i="10"/>
  <c r="S479" i="10"/>
  <c r="U89" i="10"/>
  <c r="R359" i="10"/>
  <c r="T89" i="10"/>
  <c r="R719" i="10"/>
  <c r="S715" i="10"/>
  <c r="S475" i="10"/>
  <c r="R10" i="10"/>
  <c r="U385" i="10"/>
  <c r="Q385" i="10"/>
  <c r="U381" i="10"/>
  <c r="R561" i="10"/>
  <c r="M15" i="10"/>
  <c r="M480" i="10"/>
  <c r="N720" i="10"/>
  <c r="O480" i="10"/>
  <c r="L15" i="10"/>
  <c r="M720" i="10"/>
  <c r="O716" i="10"/>
  <c r="P476" i="10"/>
  <c r="L716" i="10"/>
  <c r="M146" i="10"/>
  <c r="L386" i="10"/>
  <c r="M82" i="10"/>
  <c r="Z393" i="10"/>
  <c r="X89" i="10"/>
  <c r="V89" i="10"/>
  <c r="W355" i="10"/>
  <c r="Y85" i="10"/>
  <c r="X715" i="10"/>
  <c r="X475" i="10"/>
  <c r="X385" i="10"/>
  <c r="W715" i="10"/>
  <c r="Z475" i="10"/>
  <c r="X10" i="10"/>
  <c r="W475" i="10"/>
  <c r="V471" i="10"/>
  <c r="W471" i="10"/>
  <c r="W561" i="10"/>
  <c r="R542" i="10"/>
  <c r="S478" i="10"/>
  <c r="S388" i="10"/>
  <c r="U88" i="10"/>
  <c r="Q9" i="10"/>
  <c r="R354" i="10"/>
  <c r="T84" i="10"/>
  <c r="T714" i="10"/>
  <c r="U714" i="10"/>
  <c r="M393" i="10"/>
  <c r="P393" i="10"/>
  <c r="P18" i="10"/>
  <c r="O93" i="10"/>
  <c r="P14" i="10"/>
  <c r="N479" i="10"/>
  <c r="M149" i="10"/>
  <c r="P389" i="10"/>
  <c r="M119" i="10"/>
  <c r="N385" i="10"/>
  <c r="Z17" i="10"/>
  <c r="N16" i="10"/>
  <c r="L721" i="10"/>
  <c r="O481" i="10"/>
  <c r="L16" i="10"/>
  <c r="P91" i="10"/>
  <c r="M361" i="10"/>
  <c r="O91" i="10"/>
  <c r="N721" i="10"/>
  <c r="L481" i="10"/>
  <c r="L12" i="10"/>
  <c r="P717" i="10"/>
  <c r="O477" i="10"/>
  <c r="M387" i="10"/>
  <c r="M147" i="10"/>
  <c r="M27" i="10"/>
  <c r="N387" i="10"/>
  <c r="M383" i="10"/>
  <c r="L383" i="10"/>
  <c r="M23" i="10"/>
  <c r="N383" i="10"/>
  <c r="M143" i="10"/>
  <c r="M533" i="10"/>
  <c r="M113" i="10"/>
  <c r="X15" i="10"/>
  <c r="Y90" i="10"/>
  <c r="W360" i="10"/>
  <c r="Z90" i="10"/>
  <c r="Z15" i="10"/>
  <c r="X720" i="10"/>
  <c r="X480" i="10"/>
  <c r="X390" i="10"/>
  <c r="Y720" i="10"/>
  <c r="Y480" i="10"/>
  <c r="V386" i="10"/>
  <c r="W566" i="10"/>
  <c r="Z386" i="10"/>
  <c r="W116" i="10"/>
  <c r="X386" i="10"/>
  <c r="W26" i="10"/>
  <c r="W146" i="10"/>
  <c r="W22" i="10"/>
  <c r="X382" i="10"/>
  <c r="W142" i="10"/>
  <c r="W532" i="10"/>
  <c r="W82" i="10"/>
  <c r="R123" i="10"/>
  <c r="U18" i="10"/>
  <c r="Q18" i="10"/>
  <c r="U93" i="10"/>
  <c r="R363" i="10"/>
  <c r="S89" i="10"/>
  <c r="Q89" i="10"/>
  <c r="R89" i="10"/>
  <c r="T85" i="10"/>
  <c r="R355" i="10"/>
  <c r="U85" i="10"/>
  <c r="Q10" i="10"/>
  <c r="T715" i="10"/>
  <c r="Q475" i="10"/>
  <c r="R385" i="10"/>
  <c r="U715" i="10"/>
  <c r="T475" i="10"/>
  <c r="Q711" i="10"/>
  <c r="R471" i="10"/>
  <c r="R141" i="10"/>
  <c r="S381" i="10"/>
  <c r="R21" i="10"/>
  <c r="R381" i="10"/>
  <c r="R111" i="10"/>
  <c r="L90" i="10"/>
  <c r="P15" i="10"/>
  <c r="P720" i="10"/>
  <c r="L480" i="10"/>
  <c r="O90" i="10"/>
  <c r="M360" i="10"/>
  <c r="P90" i="10"/>
  <c r="N11" i="10"/>
  <c r="P86" i="10"/>
  <c r="M356" i="10"/>
  <c r="O86" i="10"/>
  <c r="L11" i="10"/>
  <c r="P716" i="10"/>
  <c r="M476" i="10"/>
  <c r="P386" i="10"/>
  <c r="M716" i="10"/>
  <c r="N476" i="10"/>
  <c r="P382" i="10"/>
  <c r="M142" i="10"/>
  <c r="M112" i="10"/>
  <c r="N382" i="10"/>
  <c r="M22" i="10"/>
  <c r="L382" i="10"/>
  <c r="M562" i="10"/>
  <c r="V393" i="10"/>
  <c r="W153" i="10"/>
  <c r="W93" i="10"/>
  <c r="X389" i="10"/>
  <c r="W119" i="10"/>
  <c r="Z389" i="10"/>
  <c r="W389" i="10"/>
  <c r="W149" i="10"/>
  <c r="W539" i="10"/>
  <c r="W115" i="10"/>
  <c r="X85" i="10"/>
  <c r="V10" i="10"/>
  <c r="Y715" i="10"/>
  <c r="Y475" i="10"/>
  <c r="Z85" i="10"/>
  <c r="Y81" i="10"/>
  <c r="W351" i="10"/>
  <c r="Z81" i="10"/>
  <c r="Y711" i="10"/>
  <c r="X471" i="10"/>
  <c r="W381" i="10"/>
  <c r="Z711" i="10"/>
  <c r="Y471" i="10"/>
  <c r="U392" i="10"/>
  <c r="R572" i="10"/>
  <c r="R392" i="10"/>
  <c r="R32" i="10"/>
  <c r="Q392" i="10"/>
  <c r="R152" i="10"/>
  <c r="U388" i="10"/>
  <c r="R28" i="10"/>
  <c r="R13" i="10"/>
  <c r="T88" i="10"/>
  <c r="R88" i="10"/>
  <c r="T478" i="10"/>
  <c r="Q84" i="10"/>
  <c r="R84" i="10"/>
  <c r="R714" i="10"/>
  <c r="S474" i="10"/>
  <c r="M18" i="10"/>
  <c r="N18" i="10"/>
  <c r="P93" i="10"/>
  <c r="M363" i="10"/>
  <c r="M33" i="10"/>
  <c r="M359" i="10"/>
  <c r="O89" i="10"/>
  <c r="M14" i="10"/>
  <c r="O719" i="10"/>
  <c r="P479" i="10"/>
  <c r="M719" i="10"/>
  <c r="M479" i="10"/>
  <c r="N719" i="10"/>
  <c r="L479" i="10"/>
  <c r="L385" i="10"/>
  <c r="P715" i="10"/>
  <c r="N475" i="10"/>
  <c r="N715" i="10"/>
  <c r="M475" i="10"/>
  <c r="N10" i="10"/>
  <c r="O715" i="10"/>
  <c r="P475" i="10"/>
  <c r="P385" i="10"/>
  <c r="M145" i="10"/>
  <c r="L381" i="10"/>
  <c r="M561" i="10"/>
  <c r="M81" i="10"/>
  <c r="N381" i="10"/>
  <c r="N711" i="10"/>
  <c r="L81" i="10"/>
  <c r="O471" i="10"/>
  <c r="O81" i="10"/>
  <c r="V92" i="10"/>
  <c r="V17" i="10"/>
  <c r="Y722" i="10"/>
  <c r="W482" i="10"/>
  <c r="Z92" i="10"/>
  <c r="W362" i="10"/>
  <c r="Y92" i="10"/>
  <c r="V13" i="10"/>
  <c r="W358" i="10"/>
  <c r="X88" i="10"/>
  <c r="X388" i="10"/>
  <c r="Z384" i="10"/>
  <c r="W144" i="10"/>
  <c r="V384" i="10"/>
  <c r="W24" i="10"/>
  <c r="X384" i="10"/>
  <c r="W564" i="10"/>
  <c r="Q91" i="10"/>
  <c r="S16" i="10"/>
  <c r="R721" i="10"/>
  <c r="R481" i="10"/>
  <c r="U16" i="10"/>
  <c r="U91" i="10"/>
  <c r="Q717" i="10"/>
  <c r="U477" i="10"/>
  <c r="U387" i="10"/>
  <c r="S717" i="10"/>
  <c r="S477" i="10"/>
  <c r="U12" i="10"/>
  <c r="T717" i="10"/>
  <c r="T477" i="10"/>
  <c r="R12" i="10"/>
  <c r="U717" i="10"/>
  <c r="Q477" i="10"/>
  <c r="Q383" i="10"/>
  <c r="T713" i="10"/>
  <c r="S473" i="10"/>
  <c r="U8" i="10"/>
  <c r="Q713" i="10"/>
  <c r="Q473" i="10"/>
  <c r="Q8" i="10"/>
  <c r="U713" i="10"/>
  <c r="T473" i="10"/>
  <c r="S383" i="10"/>
  <c r="R143" i="10"/>
  <c r="M542" i="10"/>
  <c r="M32" i="10"/>
  <c r="M92" i="10"/>
  <c r="N92" i="10"/>
  <c r="M122" i="10"/>
  <c r="N88" i="10"/>
  <c r="P478" i="10"/>
  <c r="M28" i="10"/>
  <c r="O478" i="10"/>
  <c r="M118" i="10"/>
  <c r="P388" i="10"/>
  <c r="P9" i="10"/>
  <c r="P714" i="10"/>
  <c r="O474" i="10"/>
  <c r="N384" i="10"/>
  <c r="O714" i="10"/>
  <c r="M474" i="10"/>
  <c r="N714" i="10"/>
  <c r="N474" i="10"/>
  <c r="N9" i="10"/>
  <c r="M714" i="10"/>
  <c r="L474" i="10"/>
  <c r="X391" i="10"/>
  <c r="W31" i="10"/>
  <c r="W391" i="10"/>
  <c r="W571" i="10"/>
  <c r="W541" i="10"/>
  <c r="W121" i="10"/>
  <c r="W27" i="10"/>
  <c r="W87" i="10"/>
  <c r="Z12" i="10"/>
  <c r="Y717" i="10"/>
  <c r="X477" i="10"/>
  <c r="W12" i="10"/>
  <c r="Y87" i="10"/>
  <c r="X713" i="10"/>
  <c r="X473" i="10"/>
  <c r="X8" i="10"/>
  <c r="Z83" i="10"/>
  <c r="W353" i="10"/>
  <c r="Y83" i="10"/>
  <c r="V8" i="10"/>
  <c r="V713" i="10"/>
  <c r="W473" i="10"/>
  <c r="Q390" i="10"/>
  <c r="R150" i="10"/>
  <c r="R540" i="10"/>
  <c r="R30" i="10"/>
  <c r="S90" i="10"/>
  <c r="Q90" i="10"/>
  <c r="S86" i="10"/>
  <c r="U11" i="10"/>
  <c r="R716" i="10"/>
  <c r="S476" i="10"/>
  <c r="S11" i="10"/>
  <c r="T86" i="10"/>
  <c r="R356" i="10"/>
  <c r="U86" i="10"/>
  <c r="Q7" i="10"/>
  <c r="U712" i="10"/>
  <c r="Q472" i="10"/>
  <c r="U7" i="10"/>
  <c r="T82" i="10"/>
  <c r="R352" i="10"/>
  <c r="U82" i="10"/>
  <c r="T712" i="10"/>
  <c r="T472" i="10"/>
  <c r="L442" i="10" l="1"/>
  <c r="O322" i="10"/>
  <c r="W292" i="10"/>
  <c r="Q442" i="10"/>
  <c r="X460" i="10"/>
  <c r="Q310" i="10"/>
  <c r="T340" i="10"/>
  <c r="S311" i="10"/>
  <c r="N298" i="10"/>
  <c r="Z314" i="10"/>
  <c r="L317" i="10"/>
  <c r="L449" i="10"/>
  <c r="L329" i="10"/>
  <c r="S317" i="10"/>
  <c r="R347" i="10"/>
  <c r="X452" i="10"/>
  <c r="X441" i="10"/>
  <c r="W321" i="10"/>
  <c r="S291" i="10"/>
  <c r="X457" i="10"/>
  <c r="Y337" i="10"/>
  <c r="S457" i="10"/>
  <c r="T337" i="10"/>
  <c r="S444" i="10"/>
  <c r="Q324" i="10"/>
  <c r="O341" i="10"/>
  <c r="S295" i="10"/>
  <c r="L447" i="10"/>
  <c r="M327" i="10"/>
  <c r="V297" i="10"/>
  <c r="S443" i="10"/>
  <c r="Q323" i="10"/>
  <c r="V294" i="10"/>
  <c r="O314" i="10"/>
  <c r="O344" i="10"/>
  <c r="X317" i="10"/>
  <c r="V456" i="10"/>
  <c r="L444" i="10"/>
  <c r="N456" i="10"/>
  <c r="L446" i="10"/>
  <c r="M326" i="10"/>
  <c r="V461" i="10"/>
  <c r="V341" i="10"/>
  <c r="N445" i="10"/>
  <c r="P325" i="10"/>
  <c r="R298" i="10"/>
  <c r="V448" i="10"/>
  <c r="W328" i="10"/>
  <c r="U302" i="10"/>
  <c r="R332" i="10"/>
  <c r="M307" i="10"/>
  <c r="P337" i="10"/>
  <c r="T306" i="10"/>
  <c r="U336" i="10"/>
  <c r="O323" i="10"/>
  <c r="X293" i="10"/>
  <c r="X323" i="10"/>
  <c r="L291" i="10"/>
  <c r="O291" i="10"/>
  <c r="M321" i="10"/>
  <c r="Z295" i="10"/>
  <c r="W295" i="10"/>
  <c r="Y325" i="10"/>
  <c r="W296" i="10"/>
  <c r="X296" i="10"/>
  <c r="V326" i="10"/>
  <c r="R296" i="10"/>
  <c r="T296" i="10"/>
  <c r="R326" i="10"/>
  <c r="N310" i="10"/>
  <c r="L310" i="10"/>
  <c r="P340" i="10"/>
  <c r="X299" i="10"/>
  <c r="Y299" i="10"/>
  <c r="Y329" i="10"/>
  <c r="S299" i="10"/>
  <c r="Q299" i="10"/>
  <c r="T329" i="10"/>
  <c r="L302" i="10"/>
  <c r="P302" i="10"/>
  <c r="N332" i="10"/>
  <c r="O292" i="10"/>
  <c r="X442" i="10"/>
  <c r="Z322" i="10"/>
  <c r="T292" i="10"/>
  <c r="S322" i="10"/>
  <c r="Z310" i="10"/>
  <c r="V340" i="10"/>
  <c r="Q460" i="10"/>
  <c r="S461" i="10"/>
  <c r="R341" i="10"/>
  <c r="N448" i="10"/>
  <c r="P328" i="10"/>
  <c r="V464" i="10"/>
  <c r="V344" i="10"/>
  <c r="N467" i="10"/>
  <c r="L347" i="10"/>
  <c r="S447" i="10"/>
  <c r="R297" i="10"/>
  <c r="U327" i="10"/>
  <c r="M299" i="10"/>
  <c r="Q467" i="10"/>
  <c r="Z302" i="10"/>
  <c r="Z332" i="10"/>
  <c r="X291" i="10"/>
  <c r="Q441" i="10"/>
  <c r="S321" i="10"/>
  <c r="Z307" i="10"/>
  <c r="U307" i="10"/>
  <c r="S294" i="10"/>
  <c r="N461" i="10"/>
  <c r="O311" i="10"/>
  <c r="S445" i="10"/>
  <c r="U325" i="10"/>
  <c r="M297" i="10"/>
  <c r="V447" i="10"/>
  <c r="V327" i="10"/>
  <c r="U293" i="10"/>
  <c r="V444" i="10"/>
  <c r="W324" i="10"/>
  <c r="S464" i="10"/>
  <c r="S314" i="10"/>
  <c r="Q344" i="10"/>
  <c r="N464" i="10"/>
  <c r="X467" i="10"/>
  <c r="V347" i="10"/>
  <c r="X306" i="10"/>
  <c r="V336" i="10"/>
  <c r="M294" i="10"/>
  <c r="M324" i="10"/>
  <c r="M306" i="10"/>
  <c r="M336" i="10"/>
  <c r="M296" i="10"/>
  <c r="X311" i="10"/>
  <c r="M295" i="10"/>
  <c r="S448" i="10"/>
  <c r="S328" i="10"/>
  <c r="Z298" i="10"/>
  <c r="Q452" i="10"/>
  <c r="O307" i="10"/>
  <c r="R306" i="10"/>
  <c r="N293" i="10"/>
  <c r="L293" i="10"/>
  <c r="Z293" i="10"/>
  <c r="N442" i="10"/>
  <c r="M292" i="10"/>
  <c r="N322" i="10"/>
  <c r="V442" i="10"/>
  <c r="Z292" i="10"/>
  <c r="Y322" i="10"/>
  <c r="S442" i="10"/>
  <c r="S292" i="10"/>
  <c r="R322" i="10"/>
  <c r="V460" i="10"/>
  <c r="V310" i="10"/>
  <c r="W340" i="10"/>
  <c r="S460" i="10"/>
  <c r="R310" i="10"/>
  <c r="Q340" i="10"/>
  <c r="Q461" i="10"/>
  <c r="T311" i="10"/>
  <c r="T341" i="10"/>
  <c r="L448" i="10"/>
  <c r="M298" i="10"/>
  <c r="M328" i="10"/>
  <c r="X464" i="10"/>
  <c r="V314" i="10"/>
  <c r="W344" i="10"/>
  <c r="L467" i="10"/>
  <c r="M317" i="10"/>
  <c r="M347" i="10"/>
  <c r="Q447" i="10"/>
  <c r="T297" i="10"/>
  <c r="T327" i="10"/>
  <c r="N449" i="10"/>
  <c r="O299" i="10"/>
  <c r="P329" i="10"/>
  <c r="S467" i="10"/>
  <c r="R317" i="10"/>
  <c r="T347" i="10"/>
  <c r="V452" i="10"/>
  <c r="Y302" i="10"/>
  <c r="Y332" i="10"/>
  <c r="V441" i="10"/>
  <c r="V291" i="10"/>
  <c r="V321" i="10"/>
  <c r="S441" i="10"/>
  <c r="Q291" i="10"/>
  <c r="Q321" i="10"/>
  <c r="V457" i="10"/>
  <c r="W307" i="10"/>
  <c r="W337" i="10"/>
  <c r="Q457" i="10"/>
  <c r="S307" i="10"/>
  <c r="Q337" i="10"/>
  <c r="Q444" i="10"/>
  <c r="R294" i="10"/>
  <c r="T324" i="10"/>
  <c r="L461" i="10"/>
  <c r="L311" i="10"/>
  <c r="L341" i="10"/>
  <c r="Q445" i="10"/>
  <c r="R295" i="10"/>
  <c r="R325" i="10"/>
  <c r="N447" i="10"/>
  <c r="L297" i="10"/>
  <c r="L327" i="10"/>
  <c r="X447" i="10"/>
  <c r="Z297" i="10"/>
  <c r="W327" i="10"/>
  <c r="Q443" i="10"/>
  <c r="R293" i="10"/>
  <c r="R323" i="10"/>
  <c r="X444" i="10"/>
  <c r="X294" i="10"/>
  <c r="X324" i="10"/>
  <c r="Q464" i="10"/>
  <c r="U314" i="10"/>
  <c r="T344" i="10"/>
  <c r="L464" i="10"/>
  <c r="P314" i="10"/>
  <c r="M344" i="10"/>
  <c r="V467" i="10"/>
  <c r="Y317" i="10"/>
  <c r="W347" i="10"/>
  <c r="X456" i="10"/>
  <c r="W306" i="10"/>
  <c r="W336" i="10"/>
  <c r="N444" i="10"/>
  <c r="O294" i="10"/>
  <c r="O324" i="10"/>
  <c r="L456" i="10"/>
  <c r="N306" i="10"/>
  <c r="L336" i="10"/>
  <c r="N446" i="10"/>
  <c r="L296" i="10"/>
  <c r="P326" i="10"/>
  <c r="X461" i="10"/>
  <c r="V311" i="10"/>
  <c r="W341" i="10"/>
  <c r="L445" i="10"/>
  <c r="O295" i="10"/>
  <c r="L325" i="10"/>
  <c r="Q448" i="10"/>
  <c r="Q298" i="10"/>
  <c r="U328" i="10"/>
  <c r="X448" i="10"/>
  <c r="V298" i="10"/>
  <c r="V328" i="10"/>
  <c r="S452" i="10"/>
  <c r="T302" i="10"/>
  <c r="S332" i="10"/>
  <c r="M427" i="10"/>
  <c r="L307" i="10"/>
  <c r="M337" i="10"/>
  <c r="N337" i="10"/>
  <c r="R426" i="10"/>
  <c r="Q306" i="10"/>
  <c r="T336" i="10"/>
  <c r="S336" i="10"/>
  <c r="M413" i="10"/>
  <c r="P293" i="10"/>
  <c r="M323" i="10"/>
  <c r="L323" i="10"/>
  <c r="W413" i="10"/>
  <c r="Y293" i="10"/>
  <c r="Z323" i="10"/>
  <c r="V323" i="10"/>
  <c r="M411" i="10"/>
  <c r="N291" i="10"/>
  <c r="P321" i="10"/>
  <c r="O321" i="10"/>
  <c r="W415" i="10"/>
  <c r="V295" i="10"/>
  <c r="X325" i="10"/>
  <c r="Z325" i="10"/>
  <c r="W416" i="10"/>
  <c r="Z296" i="10"/>
  <c r="Z326" i="10"/>
  <c r="X326" i="10"/>
  <c r="R416" i="10"/>
  <c r="U296" i="10"/>
  <c r="S326" i="10"/>
  <c r="T326" i="10"/>
  <c r="M430" i="10"/>
  <c r="M310" i="10"/>
  <c r="L340" i="10"/>
  <c r="N340" i="10"/>
  <c r="W419" i="10"/>
  <c r="V299" i="10"/>
  <c r="Z329" i="10"/>
  <c r="W329" i="10"/>
  <c r="R419" i="10"/>
  <c r="U299" i="10"/>
  <c r="U329" i="10"/>
  <c r="R329" i="10"/>
  <c r="M422" i="10"/>
  <c r="M302" i="10"/>
  <c r="O332" i="10"/>
  <c r="L332" i="10"/>
  <c r="P292" i="10"/>
  <c r="V292" i="10"/>
  <c r="Q292" i="10"/>
  <c r="T322" i="10"/>
  <c r="Y310" i="10"/>
  <c r="U310" i="10"/>
  <c r="S340" i="10"/>
  <c r="Q311" i="10"/>
  <c r="O298" i="10"/>
  <c r="L328" i="10"/>
  <c r="P317" i="10"/>
  <c r="S297" i="10"/>
  <c r="R327" i="10"/>
  <c r="P299" i="10"/>
  <c r="X302" i="10"/>
  <c r="Y291" i="10"/>
  <c r="U291" i="10"/>
  <c r="Y307" i="10"/>
  <c r="Z337" i="10"/>
  <c r="R307" i="10"/>
  <c r="Q294" i="10"/>
  <c r="R324" i="10"/>
  <c r="M311" i="10"/>
  <c r="Q295" i="10"/>
  <c r="Q325" i="10"/>
  <c r="O297" i="10"/>
  <c r="W297" i="10"/>
  <c r="S293" i="10"/>
  <c r="U323" i="10"/>
  <c r="W294" i="10"/>
  <c r="Z324" i="10"/>
  <c r="L314" i="10"/>
  <c r="P344" i="10"/>
  <c r="V306" i="10"/>
  <c r="L294" i="10"/>
  <c r="L306" i="10"/>
  <c r="P336" i="10"/>
  <c r="O296" i="10"/>
  <c r="Z311" i="10"/>
  <c r="P295" i="10"/>
  <c r="U298" i="10"/>
  <c r="X298" i="10"/>
  <c r="Q302" i="10"/>
  <c r="N307" i="10"/>
  <c r="S306" i="10"/>
  <c r="Q336" i="10"/>
  <c r="L443" i="10"/>
  <c r="O293" i="10"/>
  <c r="N323" i="10"/>
  <c r="V443" i="10"/>
  <c r="W293" i="10"/>
  <c r="Y323" i="10"/>
  <c r="N441" i="10"/>
  <c r="P291" i="10"/>
  <c r="N321" i="10"/>
  <c r="V445" i="10"/>
  <c r="X295" i="10"/>
  <c r="W325" i="10"/>
  <c r="V446" i="10"/>
  <c r="V296" i="10"/>
  <c r="Y326" i="10"/>
  <c r="Q446" i="10"/>
  <c r="S296" i="10"/>
  <c r="Q326" i="10"/>
  <c r="N460" i="10"/>
  <c r="O310" i="10"/>
  <c r="O340" i="10"/>
  <c r="V449" i="10"/>
  <c r="Z299" i="10"/>
  <c r="X329" i="10"/>
  <c r="S449" i="10"/>
  <c r="R299" i="10"/>
  <c r="S329" i="10"/>
  <c r="L452" i="10"/>
  <c r="O302" i="10"/>
  <c r="M332" i="10"/>
  <c r="L292" i="10"/>
  <c r="L322" i="10"/>
  <c r="X292" i="10"/>
  <c r="V322" i="10"/>
  <c r="R292" i="10"/>
  <c r="X310" i="10"/>
  <c r="Z340" i="10"/>
  <c r="S310" i="10"/>
  <c r="U311" i="10"/>
  <c r="U341" i="10"/>
  <c r="P298" i="10"/>
  <c r="W314" i="10"/>
  <c r="X314" i="10"/>
  <c r="X344" i="10"/>
  <c r="N317" i="10"/>
  <c r="P347" i="10"/>
  <c r="U297" i="10"/>
  <c r="N299" i="10"/>
  <c r="N329" i="10"/>
  <c r="U317" i="10"/>
  <c r="T317" i="10"/>
  <c r="S347" i="10"/>
  <c r="W302" i="10"/>
  <c r="W332" i="10"/>
  <c r="Z291" i="10"/>
  <c r="Z321" i="10"/>
  <c r="R291" i="10"/>
  <c r="T321" i="10"/>
  <c r="V307" i="10"/>
  <c r="T307" i="10"/>
  <c r="S337" i="10"/>
  <c r="T294" i="10"/>
  <c r="P311" i="10"/>
  <c r="P341" i="10"/>
  <c r="T295" i="10"/>
  <c r="N297" i="10"/>
  <c r="O327" i="10"/>
  <c r="X297" i="10"/>
  <c r="Z327" i="10"/>
  <c r="Q293" i="10"/>
  <c r="Z294" i="10"/>
  <c r="R314" i="10"/>
  <c r="Q314" i="10"/>
  <c r="U344" i="10"/>
  <c r="M314" i="10"/>
  <c r="Z317" i="10"/>
  <c r="V317" i="10"/>
  <c r="X347" i="10"/>
  <c r="Z306" i="10"/>
  <c r="X336" i="10"/>
  <c r="P294" i="10"/>
  <c r="P324" i="10"/>
  <c r="P306" i="10"/>
  <c r="P296" i="10"/>
  <c r="O326" i="10"/>
  <c r="W311" i="10"/>
  <c r="Z341" i="10"/>
  <c r="N295" i="10"/>
  <c r="N325" i="10"/>
  <c r="T298" i="10"/>
  <c r="R328" i="10"/>
  <c r="Y298" i="10"/>
  <c r="X328" i="10"/>
  <c r="S302" i="10"/>
  <c r="U332" i="10"/>
  <c r="L457" i="10"/>
  <c r="O337" i="10"/>
  <c r="S456" i="10"/>
  <c r="M412" i="10"/>
  <c r="N292" i="10"/>
  <c r="P322" i="10"/>
  <c r="M322" i="10"/>
  <c r="W412" i="10"/>
  <c r="Y292" i="10"/>
  <c r="W322" i="10"/>
  <c r="X322" i="10"/>
  <c r="R412" i="10"/>
  <c r="U292" i="10"/>
  <c r="U322" i="10"/>
  <c r="Q322" i="10"/>
  <c r="W430" i="10"/>
  <c r="W310" i="10"/>
  <c r="Y340" i="10"/>
  <c r="X340" i="10"/>
  <c r="R430" i="10"/>
  <c r="T310" i="10"/>
  <c r="R340" i="10"/>
  <c r="U340" i="10"/>
  <c r="R431" i="10"/>
  <c r="R311" i="10"/>
  <c r="Q341" i="10"/>
  <c r="S341" i="10"/>
  <c r="M418" i="10"/>
  <c r="L298" i="10"/>
  <c r="O328" i="10"/>
  <c r="N328" i="10"/>
  <c r="W434" i="10"/>
  <c r="Y314" i="10"/>
  <c r="Y344" i="10"/>
  <c r="Z344" i="10"/>
  <c r="M437" i="10"/>
  <c r="O317" i="10"/>
  <c r="O347" i="10"/>
  <c r="N347" i="10"/>
  <c r="R417" i="10"/>
  <c r="Q297" i="10"/>
  <c r="Q327" i="10"/>
  <c r="S327" i="10"/>
  <c r="M419" i="10"/>
  <c r="L299" i="10"/>
  <c r="O329" i="10"/>
  <c r="M329" i="10"/>
  <c r="R437" i="10"/>
  <c r="Q317" i="10"/>
  <c r="Q347" i="10"/>
  <c r="U347" i="10"/>
  <c r="W422" i="10"/>
  <c r="V302" i="10"/>
  <c r="X332" i="10"/>
  <c r="V332" i="10"/>
  <c r="W411" i="10"/>
  <c r="W291" i="10"/>
  <c r="Y321" i="10"/>
  <c r="X321" i="10"/>
  <c r="R411" i="10"/>
  <c r="T291" i="10"/>
  <c r="U321" i="10"/>
  <c r="R321" i="10"/>
  <c r="W427" i="10"/>
  <c r="X307" i="10"/>
  <c r="V337" i="10"/>
  <c r="X337" i="10"/>
  <c r="R427" i="10"/>
  <c r="Q307" i="10"/>
  <c r="R337" i="10"/>
  <c r="U337" i="10"/>
  <c r="R414" i="10"/>
  <c r="U294" i="10"/>
  <c r="U324" i="10"/>
  <c r="S324" i="10"/>
  <c r="M431" i="10"/>
  <c r="N311" i="10"/>
  <c r="M341" i="10"/>
  <c r="N341" i="10"/>
  <c r="R415" i="10"/>
  <c r="U295" i="10"/>
  <c r="S325" i="10"/>
  <c r="T325" i="10"/>
  <c r="M417" i="10"/>
  <c r="P297" i="10"/>
  <c r="N327" i="10"/>
  <c r="P327" i="10"/>
  <c r="W417" i="10"/>
  <c r="Y297" i="10"/>
  <c r="X327" i="10"/>
  <c r="Y327" i="10"/>
  <c r="R413" i="10"/>
  <c r="T293" i="10"/>
  <c r="S323" i="10"/>
  <c r="T323" i="10"/>
  <c r="W414" i="10"/>
  <c r="Y294" i="10"/>
  <c r="Y324" i="10"/>
  <c r="V324" i="10"/>
  <c r="R434" i="10"/>
  <c r="T314" i="10"/>
  <c r="R344" i="10"/>
  <c r="S344" i="10"/>
  <c r="M434" i="10"/>
  <c r="N314" i="10"/>
  <c r="L344" i="10"/>
  <c r="N344" i="10"/>
  <c r="W437" i="10"/>
  <c r="W317" i="10"/>
  <c r="Y347" i="10"/>
  <c r="Z347" i="10"/>
  <c r="W426" i="10"/>
  <c r="Y306" i="10"/>
  <c r="Y336" i="10"/>
  <c r="Z336" i="10"/>
  <c r="M414" i="10"/>
  <c r="N294" i="10"/>
  <c r="L324" i="10"/>
  <c r="N324" i="10"/>
  <c r="M426" i="10"/>
  <c r="O306" i="10"/>
  <c r="O336" i="10"/>
  <c r="N336" i="10"/>
  <c r="M416" i="10"/>
  <c r="N296" i="10"/>
  <c r="N326" i="10"/>
  <c r="L326" i="10"/>
  <c r="W431" i="10"/>
  <c r="Y311" i="10"/>
  <c r="Y341" i="10"/>
  <c r="X341" i="10"/>
  <c r="M415" i="10"/>
  <c r="L295" i="10"/>
  <c r="M325" i="10"/>
  <c r="O325" i="10"/>
  <c r="R418" i="10"/>
  <c r="S298" i="10"/>
  <c r="T328" i="10"/>
  <c r="Q328" i="10"/>
  <c r="W418" i="10"/>
  <c r="W298" i="10"/>
  <c r="Z328" i="10"/>
  <c r="Y328" i="10"/>
  <c r="R422" i="10"/>
  <c r="R302" i="10"/>
  <c r="Q332" i="10"/>
  <c r="T332" i="10"/>
  <c r="N457" i="10"/>
  <c r="P307" i="10"/>
  <c r="L337" i="10"/>
  <c r="Q456" i="10"/>
  <c r="U306" i="10"/>
  <c r="R336" i="10"/>
  <c r="N443" i="10"/>
  <c r="M293" i="10"/>
  <c r="P323" i="10"/>
  <c r="X443" i="10"/>
  <c r="V293" i="10"/>
  <c r="W323" i="10"/>
  <c r="L441" i="10"/>
  <c r="M291" i="10"/>
  <c r="L321" i="10"/>
  <c r="X445" i="10"/>
  <c r="Y295" i="10"/>
  <c r="V325" i="10"/>
  <c r="X446" i="10"/>
  <c r="Y296" i="10"/>
  <c r="W326" i="10"/>
  <c r="S446" i="10"/>
  <c r="Q296" i="10"/>
  <c r="U326" i="10"/>
  <c r="L460" i="10"/>
  <c r="P310" i="10"/>
  <c r="M340" i="10"/>
  <c r="X449" i="10"/>
  <c r="W299" i="10"/>
  <c r="V329" i="10"/>
  <c r="Q449" i="10"/>
  <c r="T299" i="10"/>
  <c r="Q329" i="10"/>
  <c r="N452" i="10"/>
  <c r="N302" i="10"/>
  <c r="P332" i="10"/>
  <c r="J423" i="10" l="1"/>
  <c r="T423" i="10"/>
  <c r="Y423" i="10"/>
  <c r="AD423" i="10"/>
  <c r="O423" i="10"/>
  <c r="AA423" i="10"/>
  <c r="Q423" i="10"/>
  <c r="L423" i="10"/>
  <c r="V423" i="10"/>
  <c r="G423" i="10"/>
  <c r="N423" i="10"/>
  <c r="S423" i="10"/>
  <c r="X423" i="10"/>
  <c r="AC423" i="10"/>
  <c r="I423" i="10"/>
  <c r="H423" i="10"/>
  <c r="R423" i="10"/>
  <c r="W423" i="10"/>
  <c r="M423" i="10"/>
  <c r="AB423" i="10"/>
  <c r="W508" i="10" l="1"/>
  <c r="R508" i="10"/>
  <c r="M508" i="10"/>
  <c r="AB508" i="10"/>
  <c r="H508" i="10"/>
  <c r="Z508" i="10"/>
  <c r="U508" i="10"/>
  <c r="P508" i="10"/>
  <c r="AE508" i="10"/>
  <c r="K508" i="10"/>
  <c r="Z423" i="10"/>
  <c r="P423" i="10"/>
  <c r="AE423" i="10"/>
  <c r="U423" i="10"/>
  <c r="K423" i="10"/>
  <c r="O508" i="10"/>
  <c r="T508" i="10"/>
  <c r="J508" i="10"/>
  <c r="AD508" i="10"/>
  <c r="Y508" i="10"/>
  <c r="I508" i="10"/>
  <c r="S508" i="10"/>
  <c r="N508" i="10"/>
  <c r="AC508" i="10"/>
  <c r="X508" i="10"/>
  <c r="T493" i="10"/>
  <c r="J493" i="10"/>
  <c r="O493" i="10"/>
  <c r="AD493" i="10"/>
  <c r="Y493" i="10"/>
  <c r="AC438" i="10" l="1"/>
  <c r="N438" i="10"/>
  <c r="X438" i="10"/>
  <c r="S438" i="10"/>
  <c r="I438" i="10"/>
  <c r="N493" i="10"/>
  <c r="I493" i="10"/>
  <c r="S493" i="10"/>
  <c r="X493" i="10"/>
  <c r="AC493" i="10"/>
  <c r="R493" i="10"/>
  <c r="AB493" i="10"/>
  <c r="W493" i="10"/>
  <c r="H493" i="10"/>
  <c r="M493" i="10"/>
  <c r="K538" i="10"/>
  <c r="P538" i="10"/>
  <c r="AE538" i="10"/>
  <c r="U538" i="10"/>
  <c r="Z538" i="10"/>
  <c r="Z493" i="10"/>
  <c r="AE493" i="10"/>
  <c r="P493" i="10"/>
  <c r="U493" i="10"/>
  <c r="K493" i="10"/>
  <c r="AE523" i="10"/>
  <c r="P523" i="10"/>
  <c r="U523" i="10"/>
  <c r="Z523" i="10"/>
  <c r="K523" i="10"/>
  <c r="I538" i="10"/>
  <c r="AC538" i="10"/>
  <c r="N538" i="10"/>
  <c r="X538" i="10"/>
  <c r="S538" i="10"/>
  <c r="L538" i="10"/>
  <c r="G538" i="10"/>
  <c r="AA538" i="10"/>
  <c r="V538" i="10"/>
  <c r="Q538" i="10"/>
  <c r="L438" i="10"/>
  <c r="G438" i="10"/>
  <c r="V438" i="10"/>
  <c r="AA438" i="10"/>
  <c r="Q438" i="10"/>
  <c r="L493" i="10"/>
  <c r="V493" i="10"/>
  <c r="G493" i="10"/>
  <c r="AA493" i="10"/>
  <c r="Q493" i="10"/>
  <c r="AB438" i="10"/>
  <c r="R438" i="10"/>
  <c r="W438" i="10"/>
  <c r="H438" i="10"/>
  <c r="M438" i="10"/>
  <c r="G508" i="10"/>
  <c r="V508" i="10"/>
  <c r="Q508" i="10"/>
  <c r="AA508" i="10"/>
  <c r="L508" i="10"/>
  <c r="P438" i="10"/>
  <c r="AE438" i="10"/>
  <c r="K438" i="10"/>
  <c r="Z438" i="10"/>
  <c r="U438" i="10"/>
  <c r="Y538" i="10"/>
  <c r="O538" i="10"/>
  <c r="J538" i="10"/>
  <c r="T538" i="10"/>
  <c r="AD538" i="10"/>
  <c r="O438" i="10"/>
  <c r="Y438" i="10"/>
  <c r="J438" i="10"/>
  <c r="T438" i="10"/>
  <c r="AD438" i="10"/>
  <c r="R538" i="10"/>
  <c r="W538" i="10"/>
  <c r="AB538" i="10"/>
  <c r="H538" i="10"/>
  <c r="M538" i="10"/>
  <c r="O553" i="10" l="1"/>
  <c r="J553" i="10"/>
  <c r="Y553" i="10"/>
  <c r="AD553" i="10"/>
  <c r="T553" i="10"/>
  <c r="I553" i="10"/>
  <c r="S553" i="10"/>
  <c r="X553" i="10"/>
  <c r="N553" i="10"/>
  <c r="AC553" i="10"/>
  <c r="H523" i="10"/>
  <c r="M523" i="10"/>
  <c r="W523" i="10"/>
  <c r="R523" i="10"/>
  <c r="AB523" i="10"/>
  <c r="M453" i="10"/>
  <c r="H453" i="10"/>
  <c r="W453" i="10"/>
  <c r="R453" i="10"/>
  <c r="AB453" i="10"/>
  <c r="Y523" i="10"/>
  <c r="AD523" i="10"/>
  <c r="J523" i="10"/>
  <c r="O523" i="10"/>
  <c r="T523" i="10"/>
  <c r="S453" i="10"/>
  <c r="X453" i="10"/>
  <c r="AC453" i="10"/>
  <c r="I453" i="10"/>
  <c r="N453" i="10"/>
  <c r="G453" i="10"/>
  <c r="V453" i="10"/>
  <c r="AA453" i="10"/>
  <c r="Q453" i="10"/>
  <c r="L453" i="10"/>
  <c r="P453" i="10"/>
  <c r="K453" i="10"/>
  <c r="U453" i="10"/>
  <c r="Z453" i="10"/>
  <c r="AE453" i="10"/>
  <c r="AD453" i="10"/>
  <c r="Y453" i="10"/>
  <c r="O453" i="10"/>
  <c r="T453" i="10"/>
  <c r="J453" i="10"/>
  <c r="AE553" i="10"/>
  <c r="K553" i="10"/>
  <c r="U553" i="10"/>
  <c r="Z553" i="10"/>
  <c r="P553" i="10"/>
  <c r="AA553" i="10"/>
  <c r="Q553" i="10"/>
  <c r="L553" i="10"/>
  <c r="G553" i="10"/>
  <c r="V553" i="10"/>
  <c r="AA523" i="10"/>
  <c r="V523" i="10"/>
  <c r="Q523" i="10"/>
  <c r="G523" i="10"/>
  <c r="L523" i="10"/>
  <c r="M553" i="10"/>
  <c r="H553" i="10"/>
  <c r="W553" i="10"/>
  <c r="R553" i="10"/>
  <c r="AB553" i="10"/>
  <c r="AC523" i="10"/>
  <c r="S523" i="10"/>
  <c r="I523" i="10"/>
  <c r="X523" i="10"/>
  <c r="N523" i="10"/>
  <c r="R568" i="10" l="1"/>
  <c r="AB568" i="10"/>
  <c r="M568" i="10"/>
  <c r="W568" i="10"/>
  <c r="H568" i="10"/>
  <c r="I468" i="10"/>
  <c r="AC468" i="10"/>
  <c r="S468" i="10"/>
  <c r="X468" i="10"/>
  <c r="N468" i="10"/>
  <c r="Q468" i="10"/>
  <c r="V468" i="10"/>
  <c r="G468" i="10"/>
  <c r="AA468" i="10"/>
  <c r="L468" i="10"/>
  <c r="AE468" i="10"/>
  <c r="Z468" i="10"/>
  <c r="P468" i="10"/>
  <c r="U468" i="10"/>
  <c r="K468" i="10"/>
  <c r="AD568" i="10"/>
  <c r="T568" i="10"/>
  <c r="Y568" i="10"/>
  <c r="O568" i="10"/>
  <c r="J568" i="10"/>
  <c r="S568" i="10"/>
  <c r="AC568" i="10"/>
  <c r="I568" i="10"/>
  <c r="N568" i="10"/>
  <c r="X568" i="10"/>
  <c r="Q568" i="10"/>
  <c r="AA568" i="10"/>
  <c r="G568" i="10"/>
  <c r="L568" i="10"/>
  <c r="V568" i="10"/>
  <c r="H468" i="10"/>
  <c r="R468" i="10"/>
  <c r="AB468" i="10"/>
  <c r="W468" i="10"/>
  <c r="M468" i="10"/>
  <c r="AE568" i="10"/>
  <c r="P568" i="10"/>
  <c r="K568" i="10"/>
  <c r="Z568" i="10"/>
  <c r="U568" i="10"/>
  <c r="O468" i="10"/>
  <c r="Y468" i="10"/>
  <c r="AD468" i="10"/>
  <c r="T468" i="10"/>
  <c r="J468" i="10"/>
  <c r="L483" i="10" l="1"/>
  <c r="G483" i="10"/>
  <c r="V483" i="10"/>
  <c r="Q483" i="10"/>
  <c r="AA483" i="10"/>
  <c r="H483" i="10"/>
  <c r="AB483" i="10"/>
  <c r="M483" i="10"/>
  <c r="R483" i="10"/>
  <c r="W483" i="10"/>
  <c r="P483" i="10"/>
  <c r="U483" i="10"/>
  <c r="Z483" i="10"/>
  <c r="AE483" i="10"/>
  <c r="K483" i="10"/>
  <c r="T483" i="10"/>
  <c r="O483" i="10"/>
  <c r="J483" i="10"/>
  <c r="Y483" i="10"/>
  <c r="AD483" i="10"/>
  <c r="Z583" i="10"/>
  <c r="U583" i="10"/>
  <c r="K583" i="10"/>
  <c r="P583" i="10"/>
  <c r="AE583" i="10"/>
  <c r="H583" i="10"/>
  <c r="M583" i="10"/>
  <c r="R583" i="10"/>
  <c r="AB583" i="10"/>
  <c r="W583" i="10"/>
  <c r="X483" i="10"/>
  <c r="AC483" i="10"/>
  <c r="I483" i="10"/>
  <c r="S483" i="10"/>
  <c r="N483" i="10"/>
  <c r="X583" i="10"/>
  <c r="N583" i="10"/>
  <c r="S583" i="10"/>
  <c r="AC583" i="10"/>
  <c r="I583" i="10"/>
  <c r="G583" i="10"/>
  <c r="L583" i="10"/>
  <c r="AA583" i="10"/>
  <c r="Q583" i="10"/>
  <c r="V583" i="10"/>
  <c r="J583" i="10"/>
  <c r="Y583" i="10"/>
  <c r="O583" i="10"/>
  <c r="T583" i="10"/>
  <c r="AD583" i="10"/>
  <c r="N598" i="10" l="1"/>
  <c r="AC598" i="10"/>
  <c r="I598" i="10"/>
  <c r="S598" i="10"/>
  <c r="X598" i="10"/>
  <c r="G598" i="10"/>
  <c r="L598" i="10"/>
  <c r="Q598" i="10"/>
  <c r="V598" i="10"/>
  <c r="AA598" i="10"/>
  <c r="Z498" i="10"/>
  <c r="K498" i="10"/>
  <c r="AE498" i="10"/>
  <c r="U498" i="10"/>
  <c r="P498" i="10"/>
  <c r="U598" i="10"/>
  <c r="K598" i="10"/>
  <c r="Z598" i="10"/>
  <c r="AE598" i="10"/>
  <c r="P598" i="10"/>
  <c r="Q498" i="10"/>
  <c r="L498" i="10"/>
  <c r="V498" i="10"/>
  <c r="G498" i="10"/>
  <c r="AA498" i="10"/>
  <c r="R498" i="10"/>
  <c r="W498" i="10"/>
  <c r="M498" i="10"/>
  <c r="H498" i="10"/>
  <c r="AB498" i="10"/>
  <c r="M598" i="10"/>
  <c r="R598" i="10"/>
  <c r="AB598" i="10"/>
  <c r="H598" i="10"/>
  <c r="W598" i="10"/>
  <c r="S498" i="10"/>
  <c r="X498" i="10"/>
  <c r="AC498" i="10"/>
  <c r="I498" i="10"/>
  <c r="N498" i="10"/>
  <c r="T598" i="10"/>
  <c r="AD598" i="10"/>
  <c r="Y598" i="10"/>
  <c r="J598" i="10"/>
  <c r="O598" i="10"/>
  <c r="T498" i="10"/>
  <c r="O498" i="10"/>
  <c r="J498" i="10"/>
  <c r="Y498" i="10"/>
  <c r="AD498" i="10"/>
  <c r="K513" i="10" l="1"/>
  <c r="Z513" i="10"/>
  <c r="U513" i="10"/>
  <c r="AE513" i="10"/>
  <c r="P513" i="10"/>
  <c r="U613" i="10"/>
  <c r="K613" i="10"/>
  <c r="P613" i="10"/>
  <c r="Z613" i="10"/>
  <c r="AE613" i="10"/>
  <c r="G613" i="10"/>
  <c r="V613" i="10"/>
  <c r="Q613" i="10"/>
  <c r="L613" i="10"/>
  <c r="AA613" i="10"/>
  <c r="Y613" i="10"/>
  <c r="T613" i="10"/>
  <c r="AD613" i="10"/>
  <c r="J613" i="10"/>
  <c r="O613" i="10"/>
  <c r="S613" i="10"/>
  <c r="I613" i="10"/>
  <c r="N613" i="10"/>
  <c r="X613" i="10"/>
  <c r="AC613" i="10"/>
  <c r="I513" i="10"/>
  <c r="N513" i="10"/>
  <c r="X513" i="10"/>
  <c r="AC513" i="10"/>
  <c r="S513" i="10"/>
  <c r="T513" i="10"/>
  <c r="Y513" i="10"/>
  <c r="O513" i="10"/>
  <c r="AD513" i="10"/>
  <c r="J513" i="10"/>
  <c r="H513" i="10"/>
  <c r="R513" i="10"/>
  <c r="AB513" i="10"/>
  <c r="W513" i="10"/>
  <c r="M513" i="10"/>
  <c r="V513" i="10"/>
  <c r="Q513" i="10"/>
  <c r="G513" i="10"/>
  <c r="AA513" i="10"/>
  <c r="L513" i="10"/>
  <c r="W613" i="10"/>
  <c r="H613" i="10"/>
  <c r="R613" i="10"/>
  <c r="M613" i="10"/>
  <c r="AB613" i="10"/>
  <c r="AA528" i="10" l="1"/>
  <c r="V528" i="10"/>
  <c r="Q528" i="10"/>
  <c r="L528" i="10"/>
  <c r="G528" i="10"/>
  <c r="Q628" i="10"/>
  <c r="L628" i="10"/>
  <c r="V628" i="10"/>
  <c r="AA628" i="10"/>
  <c r="G628" i="10"/>
  <c r="J528" i="10"/>
  <c r="Y528" i="10"/>
  <c r="O528" i="10"/>
  <c r="T528" i="10"/>
  <c r="AD528" i="10"/>
  <c r="S628" i="10"/>
  <c r="AC628" i="10"/>
  <c r="I628" i="10"/>
  <c r="N628" i="10"/>
  <c r="X628" i="10"/>
  <c r="K528" i="10"/>
  <c r="AE528" i="10"/>
  <c r="Z528" i="10"/>
  <c r="P528" i="10"/>
  <c r="U528" i="10"/>
  <c r="O628" i="10"/>
  <c r="Y628" i="10"/>
  <c r="T628" i="10"/>
  <c r="AD628" i="10"/>
  <c r="J628" i="10"/>
  <c r="I528" i="10"/>
  <c r="N528" i="10"/>
  <c r="AC528" i="10"/>
  <c r="X528" i="10"/>
  <c r="S528" i="10"/>
  <c r="K628" i="10"/>
  <c r="U628" i="10"/>
  <c r="Z628" i="10"/>
  <c r="P628" i="10"/>
  <c r="AE628" i="10"/>
  <c r="M628" i="10"/>
  <c r="R628" i="10"/>
  <c r="AB628" i="10"/>
  <c r="W628" i="10"/>
  <c r="H628" i="10"/>
  <c r="W528" i="10"/>
  <c r="H528" i="10"/>
  <c r="AB528" i="10"/>
  <c r="M528" i="10"/>
  <c r="R528" i="10"/>
  <c r="I643" i="10" l="1"/>
  <c r="N643" i="10"/>
  <c r="X643" i="10"/>
  <c r="AC643" i="10"/>
  <c r="S643" i="10"/>
  <c r="T643" i="10"/>
  <c r="J643" i="10"/>
  <c r="AD643" i="10"/>
  <c r="Y643" i="10"/>
  <c r="O643" i="10"/>
  <c r="G643" i="10"/>
  <c r="Q643" i="10"/>
  <c r="AA643" i="10"/>
  <c r="V643" i="10"/>
  <c r="L643" i="10"/>
  <c r="U643" i="10"/>
  <c r="AE643" i="10"/>
  <c r="Z643" i="10"/>
  <c r="P643" i="10"/>
  <c r="K643" i="10"/>
  <c r="Q543" i="10"/>
  <c r="V543" i="10"/>
  <c r="AA543" i="10"/>
  <c r="G543" i="10"/>
  <c r="L543" i="10"/>
  <c r="N543" i="10"/>
  <c r="I543" i="10"/>
  <c r="AC543" i="10"/>
  <c r="S543" i="10"/>
  <c r="X543" i="10"/>
  <c r="Z543" i="10"/>
  <c r="AE543" i="10"/>
  <c r="P543" i="10"/>
  <c r="U543" i="10"/>
  <c r="K543" i="10"/>
  <c r="H543" i="10"/>
  <c r="AB543" i="10"/>
  <c r="M543" i="10"/>
  <c r="W543" i="10"/>
  <c r="R543" i="10"/>
  <c r="T543" i="10"/>
  <c r="Y543" i="10"/>
  <c r="AD543" i="10"/>
  <c r="J543" i="10"/>
  <c r="O543" i="10"/>
  <c r="H643" i="10"/>
  <c r="M643" i="10"/>
  <c r="R643" i="10"/>
  <c r="AB643" i="10"/>
  <c r="W643" i="10"/>
  <c r="P658" i="10" l="1"/>
  <c r="AE658" i="10"/>
  <c r="Z658" i="10"/>
  <c r="K658" i="10"/>
  <c r="U658" i="10"/>
  <c r="Y658" i="10"/>
  <c r="O658" i="10"/>
  <c r="AD658" i="10"/>
  <c r="J658" i="10"/>
  <c r="T658" i="10"/>
  <c r="AB658" i="10"/>
  <c r="M658" i="10"/>
  <c r="R658" i="10"/>
  <c r="W658" i="10"/>
  <c r="H658" i="10"/>
  <c r="N558" i="10"/>
  <c r="X558" i="10"/>
  <c r="I558" i="10"/>
  <c r="S558" i="10"/>
  <c r="AC558" i="10"/>
  <c r="AC658" i="10"/>
  <c r="I658" i="10"/>
  <c r="S658" i="10"/>
  <c r="N658" i="10"/>
  <c r="X658" i="10"/>
  <c r="AA658" i="10"/>
  <c r="Q658" i="10"/>
  <c r="G658" i="10"/>
  <c r="V658" i="10"/>
  <c r="L658" i="10"/>
  <c r="T558" i="10"/>
  <c r="Y558" i="10"/>
  <c r="AD558" i="10"/>
  <c r="J558" i="10"/>
  <c r="O558" i="10"/>
  <c r="AE558" i="10"/>
  <c r="U558" i="10"/>
  <c r="Z558" i="10"/>
  <c r="P558" i="10"/>
  <c r="K558" i="10"/>
  <c r="AB558" i="10"/>
  <c r="W558" i="10"/>
  <c r="M558" i="10"/>
  <c r="H558" i="10"/>
  <c r="R558" i="10"/>
  <c r="AA558" i="10"/>
  <c r="L558" i="10"/>
  <c r="V558" i="10"/>
  <c r="G558" i="10"/>
  <c r="Q558" i="10"/>
  <c r="L573" i="10" l="1"/>
  <c r="AA573" i="10"/>
  <c r="Q573" i="10"/>
  <c r="G573" i="10"/>
  <c r="V573" i="10"/>
  <c r="Y573" i="10"/>
  <c r="T573" i="10"/>
  <c r="J573" i="10"/>
  <c r="AD573" i="10"/>
  <c r="O573" i="10"/>
  <c r="V673" i="10"/>
  <c r="L673" i="10"/>
  <c r="AA673" i="10"/>
  <c r="Q673" i="10"/>
  <c r="G673" i="10"/>
  <c r="T673" i="10"/>
  <c r="Y673" i="10"/>
  <c r="AD673" i="10"/>
  <c r="O673" i="10"/>
  <c r="J673" i="10"/>
  <c r="K673" i="10"/>
  <c r="U673" i="10"/>
  <c r="Z673" i="10"/>
  <c r="P673" i="10"/>
  <c r="AE673" i="10"/>
  <c r="N573" i="10"/>
  <c r="S573" i="10"/>
  <c r="X573" i="10"/>
  <c r="I573" i="10"/>
  <c r="AC573" i="10"/>
  <c r="AC673" i="10"/>
  <c r="S673" i="10"/>
  <c r="X673" i="10"/>
  <c r="I673" i="10"/>
  <c r="N673" i="10"/>
  <c r="W573" i="10"/>
  <c r="H573" i="10"/>
  <c r="M573" i="10"/>
  <c r="R573" i="10"/>
  <c r="AB573" i="10"/>
  <c r="H673" i="10"/>
  <c r="W673" i="10"/>
  <c r="R673" i="10"/>
  <c r="AB673" i="10"/>
  <c r="M673" i="10"/>
  <c r="K573" i="10"/>
  <c r="AE573" i="10"/>
  <c r="P573" i="10"/>
  <c r="U573" i="10"/>
  <c r="Z573" i="10"/>
  <c r="H588" i="10" l="1"/>
  <c r="M588" i="10"/>
  <c r="R588" i="10"/>
  <c r="W588" i="10"/>
  <c r="AB588" i="10"/>
  <c r="Z588" i="10"/>
  <c r="P588" i="10"/>
  <c r="AE588" i="10"/>
  <c r="K588" i="10"/>
  <c r="U588" i="10"/>
  <c r="L588" i="10"/>
  <c r="Q588" i="10"/>
  <c r="G588" i="10"/>
  <c r="V588" i="10"/>
  <c r="AA588" i="10"/>
  <c r="AD688" i="10"/>
  <c r="Y688" i="10"/>
  <c r="J688" i="10"/>
  <c r="O688" i="10"/>
  <c r="T688" i="10"/>
  <c r="O588" i="10"/>
  <c r="AD588" i="10"/>
  <c r="T588" i="10"/>
  <c r="J588" i="10"/>
  <c r="Y588" i="10"/>
  <c r="M688" i="10"/>
  <c r="W688" i="10"/>
  <c r="R688" i="10"/>
  <c r="AB688" i="10"/>
  <c r="H688" i="10"/>
  <c r="AE688" i="10"/>
  <c r="Z688" i="10"/>
  <c r="K688" i="10"/>
  <c r="P688" i="10"/>
  <c r="U688" i="10"/>
  <c r="I588" i="10"/>
  <c r="N588" i="10"/>
  <c r="X588" i="10"/>
  <c r="S588" i="10"/>
  <c r="AC588" i="10"/>
  <c r="L688" i="10"/>
  <c r="AA688" i="10"/>
  <c r="Q688" i="10"/>
  <c r="V688" i="10"/>
  <c r="G688" i="10"/>
  <c r="N688" i="10"/>
  <c r="S688" i="10"/>
  <c r="X688" i="10"/>
  <c r="AC688" i="10"/>
  <c r="I688" i="10"/>
  <c r="L603" i="10" l="1"/>
  <c r="G603" i="10"/>
  <c r="AA603" i="10"/>
  <c r="V603" i="10"/>
  <c r="Q603" i="10"/>
  <c r="K603" i="10"/>
  <c r="U603" i="10"/>
  <c r="P603" i="10"/>
  <c r="Z603" i="10"/>
  <c r="AE603" i="10"/>
  <c r="S703" i="10"/>
  <c r="X703" i="10"/>
  <c r="AC703" i="10"/>
  <c r="I703" i="10"/>
  <c r="N703" i="10"/>
  <c r="M603" i="10"/>
  <c r="AB603" i="10"/>
  <c r="H603" i="10"/>
  <c r="R603" i="10"/>
  <c r="W603" i="10"/>
  <c r="P703" i="10"/>
  <c r="Z703" i="10"/>
  <c r="AE703" i="10"/>
  <c r="K703" i="10"/>
  <c r="U703" i="10"/>
  <c r="W703" i="10"/>
  <c r="R703" i="10"/>
  <c r="H703" i="10"/>
  <c r="M703" i="10"/>
  <c r="AB703" i="10"/>
  <c r="I603" i="10"/>
  <c r="N603" i="10"/>
  <c r="AC603" i="10"/>
  <c r="S603" i="10"/>
  <c r="X603" i="10"/>
  <c r="G703" i="10"/>
  <c r="AA703" i="10"/>
  <c r="V703" i="10"/>
  <c r="Q703" i="10"/>
  <c r="L703" i="10"/>
  <c r="J603" i="10"/>
  <c r="AD603" i="10"/>
  <c r="Y603" i="10"/>
  <c r="O603" i="10"/>
  <c r="T603" i="10"/>
  <c r="J703" i="10"/>
  <c r="AD703" i="10"/>
  <c r="T703" i="10"/>
  <c r="O703" i="10"/>
  <c r="Y703" i="10"/>
  <c r="Q718" i="10" l="1"/>
  <c r="AA718" i="10"/>
  <c r="G718" i="10"/>
  <c r="V718" i="10"/>
  <c r="L718" i="10"/>
  <c r="AE618" i="10"/>
  <c r="K618" i="10"/>
  <c r="U618" i="10"/>
  <c r="Z618" i="10"/>
  <c r="P618" i="10"/>
  <c r="J718" i="10"/>
  <c r="AD718" i="10"/>
  <c r="T718" i="10"/>
  <c r="Y718" i="10"/>
  <c r="O718" i="10"/>
  <c r="AA618" i="10"/>
  <c r="V618" i="10"/>
  <c r="Q618" i="10"/>
  <c r="G618" i="10"/>
  <c r="L618" i="10"/>
  <c r="V748" i="10"/>
  <c r="L748" i="10"/>
  <c r="Q748" i="10"/>
  <c r="AA748" i="10"/>
  <c r="G748" i="10"/>
  <c r="P718" i="10"/>
  <c r="U718" i="10"/>
  <c r="Z718" i="10"/>
  <c r="AE718" i="10"/>
  <c r="K718" i="10"/>
  <c r="AC618" i="10"/>
  <c r="N618" i="10"/>
  <c r="I618" i="10"/>
  <c r="X618" i="10"/>
  <c r="S618" i="10"/>
  <c r="AC718" i="10"/>
  <c r="N718" i="10"/>
  <c r="I718" i="10"/>
  <c r="S718" i="10"/>
  <c r="X718" i="10"/>
  <c r="R748" i="10"/>
  <c r="M748" i="10"/>
  <c r="H748" i="10"/>
  <c r="AB748" i="10"/>
  <c r="W748" i="10"/>
  <c r="K748" i="10"/>
  <c r="Z748" i="10"/>
  <c r="AE748" i="10"/>
  <c r="P748" i="10"/>
  <c r="U748" i="10"/>
  <c r="J618" i="10"/>
  <c r="O618" i="10"/>
  <c r="AD618" i="10"/>
  <c r="Y618" i="10"/>
  <c r="T618" i="10"/>
  <c r="AB618" i="10"/>
  <c r="R618" i="10"/>
  <c r="H618" i="10"/>
  <c r="M618" i="10"/>
  <c r="W618" i="10"/>
  <c r="X748" i="10"/>
  <c r="AC748" i="10"/>
  <c r="I748" i="10"/>
  <c r="N748" i="10"/>
  <c r="S748" i="10"/>
  <c r="H718" i="10"/>
  <c r="AB718" i="10"/>
  <c r="M718" i="10"/>
  <c r="R718" i="10"/>
  <c r="W718" i="10"/>
  <c r="AD748" i="10"/>
  <c r="T748" i="10"/>
  <c r="O748" i="10"/>
  <c r="Y748" i="10"/>
  <c r="J748" i="10"/>
  <c r="X733" i="10" l="1"/>
  <c r="AC733" i="10"/>
  <c r="S733" i="10"/>
  <c r="N733" i="10"/>
  <c r="I733" i="10"/>
  <c r="AA733" i="10"/>
  <c r="V733" i="10"/>
  <c r="G733" i="10"/>
  <c r="Q733" i="10"/>
  <c r="L733" i="10"/>
  <c r="T733" i="10"/>
  <c r="Y733" i="10"/>
  <c r="J733" i="10"/>
  <c r="O733" i="10"/>
  <c r="AD733" i="10"/>
  <c r="I633" i="10"/>
  <c r="AC633" i="10"/>
  <c r="S633" i="10"/>
  <c r="X633" i="10"/>
  <c r="N633" i="10"/>
  <c r="U633" i="10"/>
  <c r="P633" i="10"/>
  <c r="AE633" i="10"/>
  <c r="K633" i="10"/>
  <c r="Z633" i="10"/>
  <c r="AD633" i="10"/>
  <c r="J633" i="10"/>
  <c r="O633" i="10"/>
  <c r="Y633" i="10"/>
  <c r="T633" i="10"/>
  <c r="R763" i="10"/>
  <c r="AB763" i="10"/>
  <c r="W763" i="10"/>
  <c r="H763" i="10"/>
  <c r="M763" i="10"/>
  <c r="M633" i="10"/>
  <c r="AB633" i="10"/>
  <c r="R633" i="10"/>
  <c r="W633" i="10"/>
  <c r="H633" i="10"/>
  <c r="G763" i="10"/>
  <c r="V763" i="10"/>
  <c r="AA763" i="10"/>
  <c r="Q763" i="10"/>
  <c r="L763" i="10"/>
  <c r="AD763" i="10"/>
  <c r="O763" i="10"/>
  <c r="T763" i="10"/>
  <c r="J763" i="10"/>
  <c r="Y763" i="10"/>
  <c r="P733" i="10"/>
  <c r="Z733" i="10"/>
  <c r="U733" i="10"/>
  <c r="K733" i="10"/>
  <c r="AE733" i="10"/>
  <c r="S763" i="10"/>
  <c r="N763" i="10"/>
  <c r="X763" i="10"/>
  <c r="I763" i="10"/>
  <c r="AC763" i="10"/>
  <c r="M733" i="10"/>
  <c r="W733" i="10"/>
  <c r="R733" i="10"/>
  <c r="H733" i="10"/>
  <c r="AB733" i="10"/>
  <c r="AE763" i="10"/>
  <c r="U763" i="10"/>
  <c r="K763" i="10"/>
  <c r="P763" i="10"/>
  <c r="Z763" i="10"/>
  <c r="L633" i="10"/>
  <c r="Q633" i="10"/>
  <c r="V633" i="10"/>
  <c r="G633" i="10"/>
  <c r="AA633" i="10"/>
  <c r="K648" i="10" l="1"/>
  <c r="P648" i="10"/>
  <c r="U648" i="10"/>
  <c r="AE648" i="10"/>
  <c r="Z648" i="10"/>
  <c r="AD778" i="10"/>
  <c r="O778" i="10"/>
  <c r="Y778" i="10"/>
  <c r="T778" i="10"/>
  <c r="J778" i="10"/>
  <c r="H778" i="10"/>
  <c r="W778" i="10"/>
  <c r="M778" i="10"/>
  <c r="AB778" i="10"/>
  <c r="R778" i="10"/>
  <c r="L778" i="10"/>
  <c r="G778" i="10"/>
  <c r="Q778" i="10"/>
  <c r="V778" i="10"/>
  <c r="AA778" i="10"/>
  <c r="W648" i="10"/>
  <c r="R648" i="10"/>
  <c r="AB648" i="10"/>
  <c r="H648" i="10"/>
  <c r="M648" i="10"/>
  <c r="AD648" i="10"/>
  <c r="Y648" i="10"/>
  <c r="O648" i="10"/>
  <c r="J648" i="10"/>
  <c r="T648" i="10"/>
  <c r="X648" i="10"/>
  <c r="S648" i="10"/>
  <c r="I648" i="10"/>
  <c r="AC648" i="10"/>
  <c r="N648" i="10"/>
  <c r="X778" i="10"/>
  <c r="AC778" i="10"/>
  <c r="I778" i="10"/>
  <c r="N778" i="10"/>
  <c r="S778" i="10"/>
  <c r="K778" i="10"/>
  <c r="P778" i="10"/>
  <c r="Z778" i="10"/>
  <c r="U778" i="10"/>
  <c r="AE778" i="10"/>
  <c r="G648" i="10"/>
  <c r="V648" i="10"/>
  <c r="AA648" i="10"/>
  <c r="L648" i="10"/>
  <c r="Q648" i="10"/>
  <c r="W663" i="10" l="1"/>
  <c r="R663" i="10"/>
  <c r="M663" i="10"/>
  <c r="AB663" i="10"/>
  <c r="H663" i="10"/>
  <c r="J663" i="10"/>
  <c r="T663" i="10"/>
  <c r="Y663" i="10"/>
  <c r="AD663" i="10"/>
  <c r="O663" i="10"/>
  <c r="Z663" i="10"/>
  <c r="K663" i="10"/>
  <c r="AE663" i="10"/>
  <c r="P663" i="10"/>
  <c r="U663" i="10"/>
  <c r="P793" i="10"/>
  <c r="K793" i="10"/>
  <c r="AE793" i="10"/>
  <c r="U793" i="10"/>
  <c r="Z793" i="10"/>
  <c r="S793" i="10"/>
  <c r="X793" i="10"/>
  <c r="N793" i="10"/>
  <c r="I793" i="10"/>
  <c r="AC793" i="10"/>
  <c r="Y793" i="10"/>
  <c r="J793" i="10"/>
  <c r="T793" i="10"/>
  <c r="AD793" i="10"/>
  <c r="O793" i="10"/>
  <c r="X663" i="10"/>
  <c r="AC663" i="10"/>
  <c r="I663" i="10"/>
  <c r="S663" i="10"/>
  <c r="N663" i="10"/>
  <c r="M793" i="10"/>
  <c r="W793" i="10"/>
  <c r="R793" i="10"/>
  <c r="H793" i="10"/>
  <c r="AB793" i="10"/>
  <c r="Q793" i="10"/>
  <c r="L793" i="10"/>
  <c r="V793" i="10"/>
  <c r="AA793" i="10"/>
  <c r="G793" i="10"/>
  <c r="Q663" i="10"/>
  <c r="L663" i="10"/>
  <c r="V663" i="10"/>
  <c r="G663" i="10"/>
  <c r="AA663" i="10"/>
  <c r="J678" i="10" l="1"/>
  <c r="AD678" i="10"/>
  <c r="O678" i="10"/>
  <c r="T678" i="10"/>
  <c r="Y678" i="10"/>
  <c r="I678" i="10"/>
  <c r="X678" i="10"/>
  <c r="N678" i="10"/>
  <c r="S678" i="10"/>
  <c r="AC678" i="10"/>
  <c r="AA678" i="10"/>
  <c r="Q678" i="10"/>
  <c r="G678" i="10"/>
  <c r="L678" i="10"/>
  <c r="V678" i="10"/>
  <c r="U678" i="10"/>
  <c r="Z678" i="10"/>
  <c r="K678" i="10"/>
  <c r="P678" i="10"/>
  <c r="AE678" i="10"/>
  <c r="H678" i="10"/>
  <c r="R678" i="10"/>
  <c r="AB678" i="10"/>
  <c r="W678" i="10"/>
  <c r="M678" i="10"/>
  <c r="O693" i="10" l="1"/>
  <c r="Y693" i="10"/>
  <c r="J693" i="10"/>
  <c r="T693" i="10"/>
  <c r="AD693" i="10"/>
  <c r="U693" i="10"/>
  <c r="P693" i="10"/>
  <c r="AE693" i="10"/>
  <c r="Z693" i="10"/>
  <c r="K693" i="10"/>
  <c r="V693" i="10"/>
  <c r="G693" i="10"/>
  <c r="L693" i="10"/>
  <c r="AA693" i="10"/>
  <c r="Q693" i="10"/>
  <c r="H693" i="10"/>
  <c r="W693" i="10"/>
  <c r="AB693" i="10"/>
  <c r="M693" i="10"/>
  <c r="R693" i="10"/>
  <c r="AC693" i="10"/>
  <c r="X693" i="10"/>
  <c r="N693" i="10"/>
  <c r="I693" i="10"/>
  <c r="S693" i="10"/>
  <c r="AE708" i="10" l="1"/>
  <c r="U708" i="10"/>
  <c r="P708" i="10"/>
  <c r="Z708" i="10"/>
  <c r="K708" i="10"/>
  <c r="T708" i="10"/>
  <c r="O708" i="10"/>
  <c r="AD708" i="10"/>
  <c r="Y708" i="10"/>
  <c r="J708" i="10"/>
  <c r="H708" i="10"/>
  <c r="M708" i="10"/>
  <c r="W708" i="10"/>
  <c r="R708" i="10"/>
  <c r="AB708" i="10"/>
  <c r="G708" i="10"/>
  <c r="V708" i="10"/>
  <c r="L708" i="10"/>
  <c r="Q708" i="10"/>
  <c r="AA708" i="10"/>
  <c r="AC708" i="10"/>
  <c r="X708" i="10"/>
  <c r="S708" i="10"/>
  <c r="I708" i="10"/>
  <c r="N708" i="10"/>
  <c r="K723" i="10" l="1"/>
  <c r="P723" i="10"/>
  <c r="U723" i="10"/>
  <c r="AE723" i="10"/>
  <c r="Z723" i="10"/>
  <c r="H723" i="10"/>
  <c r="W723" i="10"/>
  <c r="R723" i="10"/>
  <c r="AB723" i="10"/>
  <c r="M723" i="10"/>
  <c r="G723" i="10"/>
  <c r="L723" i="10"/>
  <c r="V723" i="10"/>
  <c r="AA723" i="10"/>
  <c r="Q723" i="10"/>
  <c r="T723" i="10"/>
  <c r="O723" i="10"/>
  <c r="J723" i="10"/>
  <c r="AD723" i="10"/>
  <c r="Y723" i="10"/>
  <c r="AC753" i="10"/>
  <c r="N753" i="10"/>
  <c r="X753" i="10"/>
  <c r="S753" i="10"/>
  <c r="I753" i="10"/>
  <c r="AE753" i="10"/>
  <c r="K753" i="10"/>
  <c r="U753" i="10"/>
  <c r="Z753" i="10"/>
  <c r="P753" i="10"/>
  <c r="J753" i="10"/>
  <c r="T753" i="10"/>
  <c r="Y753" i="10"/>
  <c r="O753" i="10"/>
  <c r="AD753" i="10"/>
  <c r="M753" i="10"/>
  <c r="W753" i="10"/>
  <c r="AB753" i="10"/>
  <c r="H753" i="10"/>
  <c r="R753" i="10"/>
  <c r="X723" i="10"/>
  <c r="N723" i="10"/>
  <c r="S723" i="10"/>
  <c r="AC723" i="10"/>
  <c r="I723" i="10"/>
  <c r="G753" i="10"/>
  <c r="V753" i="10"/>
  <c r="L753" i="10"/>
  <c r="Q753" i="10"/>
  <c r="AA753" i="10"/>
  <c r="AC768" i="10" l="1"/>
  <c r="S768" i="10"/>
  <c r="I768" i="10"/>
  <c r="N768" i="10"/>
  <c r="X768" i="10"/>
  <c r="H738" i="10"/>
  <c r="R738" i="10"/>
  <c r="M738" i="10"/>
  <c r="AB738" i="10"/>
  <c r="W738" i="10"/>
  <c r="K768" i="10"/>
  <c r="AE768" i="10"/>
  <c r="U768" i="10"/>
  <c r="Z768" i="10"/>
  <c r="P768" i="10"/>
  <c r="U738" i="10"/>
  <c r="K738" i="10"/>
  <c r="Z738" i="10"/>
  <c r="P738" i="10"/>
  <c r="AE738" i="10"/>
  <c r="O768" i="10"/>
  <c r="T768" i="10"/>
  <c r="AD768" i="10"/>
  <c r="J768" i="10"/>
  <c r="Y768" i="10"/>
  <c r="AD738" i="10"/>
  <c r="Y738" i="10"/>
  <c r="O738" i="10"/>
  <c r="J738" i="10"/>
  <c r="T738" i="10"/>
  <c r="AB768" i="10"/>
  <c r="H768" i="10"/>
  <c r="M768" i="10"/>
  <c r="W768" i="10"/>
  <c r="R768" i="10"/>
  <c r="L738" i="10"/>
  <c r="Q738" i="10"/>
  <c r="G738" i="10"/>
  <c r="V738" i="10"/>
  <c r="AA738" i="10"/>
  <c r="V768" i="10"/>
  <c r="G768" i="10"/>
  <c r="Q768" i="10"/>
  <c r="AA768" i="10"/>
  <c r="L768" i="10"/>
  <c r="X738" i="10"/>
  <c r="I738" i="10"/>
  <c r="AC738" i="10"/>
  <c r="N738" i="10"/>
  <c r="S738" i="10"/>
  <c r="P798" i="10" l="1"/>
  <c r="AE798" i="10"/>
  <c r="Z798" i="10"/>
  <c r="U798" i="10"/>
  <c r="K798" i="10"/>
  <c r="H798" i="10"/>
  <c r="W798" i="10"/>
  <c r="AB798" i="10"/>
  <c r="R798" i="10"/>
  <c r="M798" i="10"/>
  <c r="G783" i="10"/>
  <c r="V783" i="10"/>
  <c r="AA783" i="10"/>
  <c r="Q783" i="10"/>
  <c r="L783" i="10"/>
  <c r="S798" i="10"/>
  <c r="I798" i="10"/>
  <c r="N798" i="10"/>
  <c r="X798" i="10"/>
  <c r="AC798" i="10"/>
  <c r="Y783" i="10"/>
  <c r="O783" i="10"/>
  <c r="AD783" i="10"/>
  <c r="T783" i="10"/>
  <c r="J783" i="10"/>
  <c r="Y798" i="10"/>
  <c r="T798" i="10"/>
  <c r="AD798" i="10"/>
  <c r="O798" i="10"/>
  <c r="J798" i="10"/>
  <c r="P783" i="10"/>
  <c r="K783" i="10"/>
  <c r="U783" i="10"/>
  <c r="AE783" i="10"/>
  <c r="Z783" i="10"/>
  <c r="AB783" i="10"/>
  <c r="M783" i="10"/>
  <c r="R783" i="10"/>
  <c r="W783" i="10"/>
  <c r="H783" i="10"/>
  <c r="X783" i="10"/>
  <c r="S783" i="10"/>
  <c r="AC783" i="10"/>
  <c r="I783" i="10"/>
  <c r="N783" i="10"/>
  <c r="L798" i="10"/>
  <c r="G798" i="10"/>
  <c r="Q798" i="10"/>
  <c r="AA798" i="10"/>
  <c r="V798" i="10"/>
  <c r="B1117" i="10" l="1"/>
  <c r="B1118" i="10" s="1"/>
  <c r="E1117" i="10"/>
  <c r="E1118" i="10" s="1"/>
  <c r="C1117" i="10"/>
  <c r="C1118" i="10" s="1"/>
  <c r="F1117" i="10"/>
  <c r="F1118" i="10" s="1"/>
</calcChain>
</file>

<file path=xl/sharedStrings.xml><?xml version="1.0" encoding="utf-8"?>
<sst xmlns="http://schemas.openxmlformats.org/spreadsheetml/2006/main" count="14089" uniqueCount="966">
  <si>
    <t>40400250</t>
  </si>
  <si>
    <t>40400251</t>
  </si>
  <si>
    <t>Cascade</t>
  </si>
  <si>
    <t>Drilling</t>
  </si>
  <si>
    <t>30502504</t>
  </si>
  <si>
    <t>40301132</t>
  </si>
  <si>
    <t>40301152</t>
  </si>
  <si>
    <t>30501050</t>
  </si>
  <si>
    <t>10200603</t>
  </si>
  <si>
    <t>40301205</t>
  </si>
  <si>
    <t>10500106</t>
  </si>
  <si>
    <t>30600801</t>
  </si>
  <si>
    <t>40400151</t>
  </si>
  <si>
    <t>Valves, Flanges, and Pumps</t>
  </si>
  <si>
    <t>Permitted Sources</t>
  </si>
  <si>
    <t>Data</t>
  </si>
  <si>
    <t>Grand Total</t>
  </si>
  <si>
    <t>Artificial Lift</t>
  </si>
  <si>
    <t>Drill rigs</t>
  </si>
  <si>
    <t>County</t>
  </si>
  <si>
    <t>Pneumatic pumps</t>
  </si>
  <si>
    <t>Pneumatic devices</t>
  </si>
  <si>
    <t>2310011000</t>
  </si>
  <si>
    <t>2310021000</t>
  </si>
  <si>
    <t>31000301</t>
  </si>
  <si>
    <t>31000203</t>
  </si>
  <si>
    <t>31000205</t>
  </si>
  <si>
    <t>31000207</t>
  </si>
  <si>
    <t>31000220</t>
  </si>
  <si>
    <t>31000227</t>
  </si>
  <si>
    <t>31000228</t>
  </si>
  <si>
    <t>Natural Gas Production, Other Not Classified</t>
  </si>
  <si>
    <t>Permitted Fugitives</t>
  </si>
  <si>
    <t>10101302</t>
  </si>
  <si>
    <t>20100202</t>
  </si>
  <si>
    <t>31000404</t>
  </si>
  <si>
    <t>31000302</t>
  </si>
  <si>
    <t>20200253</t>
  </si>
  <si>
    <t>20200254</t>
  </si>
  <si>
    <t>Process Heaters</t>
  </si>
  <si>
    <t>Not other?</t>
  </si>
  <si>
    <t>Totals</t>
  </si>
  <si>
    <t>Emissions Summary</t>
  </si>
  <si>
    <t>Emissions Summary - All Source Categories</t>
  </si>
  <si>
    <t>By county and source category NOx emissions (tons/year)</t>
  </si>
  <si>
    <t>By county and source category CAP emissions (tons/year)</t>
  </si>
  <si>
    <t>Basinwide, by source category emissions  (tons/year)</t>
  </si>
  <si>
    <t>Compressor Engines</t>
  </si>
  <si>
    <t>Not Other?  ===&gt;</t>
  </si>
  <si>
    <t>Emissions Summary - All Detailed Categories</t>
  </si>
  <si>
    <t>Dehydrator</t>
  </si>
  <si>
    <t>Dehydrator Flaring</t>
  </si>
  <si>
    <t>Initial completion Flaring</t>
  </si>
  <si>
    <t>By county and source category VOC emissions (tons/year)</t>
  </si>
  <si>
    <t xml:space="preserve">Condensate tank </t>
  </si>
  <si>
    <t>Oil Tank</t>
  </si>
  <si>
    <t>Total</t>
  </si>
  <si>
    <t>Fugitives</t>
  </si>
  <si>
    <t>Pneumatic Devices</t>
  </si>
  <si>
    <t>Pneumatic Pumps</t>
  </si>
  <si>
    <t>Venting - blowdowns</t>
  </si>
  <si>
    <t>Heaters</t>
  </si>
  <si>
    <t>31088801</t>
  </si>
  <si>
    <t>40400302</t>
  </si>
  <si>
    <t>Water tank losses</t>
  </si>
  <si>
    <t>Source</t>
  </si>
  <si>
    <t>20200201</t>
  </si>
  <si>
    <t>20200202</t>
  </si>
  <si>
    <t>Venting - initial completions</t>
  </si>
  <si>
    <t>Condensate Tank</t>
  </si>
  <si>
    <t>Other Flaring</t>
  </si>
  <si>
    <t>Miscellaneous engines</t>
  </si>
  <si>
    <t>Artificial Lift Engines</t>
  </si>
  <si>
    <t>Dehydrators</t>
  </si>
  <si>
    <t>20300201</t>
  </si>
  <si>
    <t>Other Categories</t>
  </si>
  <si>
    <t>Gas Well Truck Loading</t>
  </si>
  <si>
    <t>Oil Well Truck Loading</t>
  </si>
  <si>
    <t>SCC</t>
  </si>
  <si>
    <t>Description</t>
  </si>
  <si>
    <t>FIPS</t>
  </si>
  <si>
    <t>STFIPs</t>
  </si>
  <si>
    <t>Condensate tank flaring</t>
  </si>
  <si>
    <t>Workover rigs</t>
  </si>
  <si>
    <t>Compressor engines</t>
  </si>
  <si>
    <t>Natural Gas Production, Flares</t>
  </si>
  <si>
    <t>Permitted Tank Losses</t>
  </si>
  <si>
    <t>Blowdown Flaring</t>
  </si>
  <si>
    <t>CARTER</t>
  </si>
  <si>
    <t>CUSTER</t>
  </si>
  <si>
    <t>DANIELS</t>
  </si>
  <si>
    <t>DAWSON</t>
  </si>
  <si>
    <t>FALLON</t>
  </si>
  <si>
    <t>GARFIELD</t>
  </si>
  <si>
    <t>GOLDEN VALLEY</t>
  </si>
  <si>
    <t>MCCONE</t>
  </si>
  <si>
    <t>PRAIRIE</t>
  </si>
  <si>
    <t>RICHLAND</t>
  </si>
  <si>
    <t>ROOSEVELT</t>
  </si>
  <si>
    <t>SHERIDAN</t>
  </si>
  <si>
    <t>VALLEY</t>
  </si>
  <si>
    <t>WIBAUX</t>
  </si>
  <si>
    <t xml:space="preserve">Montana DEQ Permitted Sources emissions </t>
  </si>
  <si>
    <t>Summary Table: By county and source category NOx  emissions (tons/year)</t>
  </si>
  <si>
    <t>Oil Tank Flaring</t>
  </si>
  <si>
    <t>Well Type</t>
  </si>
  <si>
    <t>2011 Emissions</t>
  </si>
  <si>
    <t>2011 County Tribal Emissions (tons/year)</t>
  </si>
  <si>
    <t>2011 County Private/State Emissions (tons/year)</t>
  </si>
  <si>
    <t>Blowdowns</t>
  </si>
  <si>
    <t>Casinghead Gas Venting</t>
  </si>
  <si>
    <t>Casinghead Gas Flaring</t>
  </si>
  <si>
    <t>Condensate Tank Flaring</t>
  </si>
  <si>
    <t>Fracing</t>
  </si>
  <si>
    <t>Initial Completion Venting</t>
  </si>
  <si>
    <t>Initial Completion Flaring</t>
  </si>
  <si>
    <t>Miscellaneous Engines</t>
  </si>
  <si>
    <t>Refracing</t>
  </si>
  <si>
    <t>Water Tank Venting</t>
  </si>
  <si>
    <t>Water Tank Flaring</t>
  </si>
  <si>
    <t>Workover</t>
  </si>
  <si>
    <t>Other Venting</t>
  </si>
  <si>
    <t>30101</t>
  </si>
  <si>
    <t>30073</t>
  </si>
  <si>
    <t>30035</t>
  </si>
  <si>
    <t>30005</t>
  </si>
  <si>
    <t>30041</t>
  </si>
  <si>
    <t>30051</t>
  </si>
  <si>
    <t>30071</t>
  </si>
  <si>
    <t>30013</t>
  </si>
  <si>
    <t>30111</t>
  </si>
  <si>
    <t>30037</t>
  </si>
  <si>
    <t>30027</t>
  </si>
  <si>
    <t>30087</t>
  </si>
  <si>
    <t>BLAINE</t>
  </si>
  <si>
    <t>CHOUTEAU</t>
  </si>
  <si>
    <t>FERGUS</t>
  </si>
  <si>
    <t>GLACIER</t>
  </si>
  <si>
    <t>HILL</t>
  </si>
  <si>
    <t>LIBERTY</t>
  </si>
  <si>
    <t>PHILLIPS</t>
  </si>
  <si>
    <t>PONDERA</t>
  </si>
  <si>
    <t>ROSEBUD</t>
  </si>
  <si>
    <t>TETON</t>
  </si>
  <si>
    <t>TOOLE</t>
  </si>
  <si>
    <t>BEAVERHEAD</t>
  </si>
  <si>
    <t>30001</t>
  </si>
  <si>
    <t>BIG HORN</t>
  </si>
  <si>
    <t>30003</t>
  </si>
  <si>
    <t>BROADWATER</t>
  </si>
  <si>
    <t>30007</t>
  </si>
  <si>
    <t>CARBON</t>
  </si>
  <si>
    <t>30009</t>
  </si>
  <si>
    <t>30011</t>
  </si>
  <si>
    <t>CASCADE</t>
  </si>
  <si>
    <t>30015</t>
  </si>
  <si>
    <t>30017</t>
  </si>
  <si>
    <t>30019</t>
  </si>
  <si>
    <t>30021</t>
  </si>
  <si>
    <t>DEER LODGE</t>
  </si>
  <si>
    <t>30023</t>
  </si>
  <si>
    <t>30025</t>
  </si>
  <si>
    <t>FLATHEAD</t>
  </si>
  <si>
    <t>30029</t>
  </si>
  <si>
    <t>GALLATIN</t>
  </si>
  <si>
    <t>30031</t>
  </si>
  <si>
    <t>30033</t>
  </si>
  <si>
    <t>GRANITE</t>
  </si>
  <si>
    <t>30039</t>
  </si>
  <si>
    <t>JEFFERSON</t>
  </si>
  <si>
    <t>30043</t>
  </si>
  <si>
    <t>JUDITH BASIN</t>
  </si>
  <si>
    <t>30045</t>
  </si>
  <si>
    <t>LAKE</t>
  </si>
  <si>
    <t>30047</t>
  </si>
  <si>
    <t>LEWIS AND CLARK</t>
  </si>
  <si>
    <t>30049</t>
  </si>
  <si>
    <t>LINCOLN</t>
  </si>
  <si>
    <t>30053</t>
  </si>
  <si>
    <t>MADISON</t>
  </si>
  <si>
    <t>30057</t>
  </si>
  <si>
    <t>30055</t>
  </si>
  <si>
    <t>MEAGHER</t>
  </si>
  <si>
    <t>30059</t>
  </si>
  <si>
    <t>MINERAL</t>
  </si>
  <si>
    <t>30061</t>
  </si>
  <si>
    <t>MISSOULA</t>
  </si>
  <si>
    <t>30063</t>
  </si>
  <si>
    <t>MUSSELSHELL</t>
  </si>
  <si>
    <t>30065</t>
  </si>
  <si>
    <t>PARK</t>
  </si>
  <si>
    <t>30067</t>
  </si>
  <si>
    <t>PETROLEUM</t>
  </si>
  <si>
    <t>30069</t>
  </si>
  <si>
    <t>POWDER RIVER</t>
  </si>
  <si>
    <t>30075</t>
  </si>
  <si>
    <t>POWELL</t>
  </si>
  <si>
    <t>30077</t>
  </si>
  <si>
    <t>30079</t>
  </si>
  <si>
    <t>RAVALLI</t>
  </si>
  <si>
    <t>30081</t>
  </si>
  <si>
    <t>30083</t>
  </si>
  <si>
    <t>30085</t>
  </si>
  <si>
    <t>SANDERS</t>
  </si>
  <si>
    <t>30089</t>
  </si>
  <si>
    <t>30091</t>
  </si>
  <si>
    <t>SILVER BOW</t>
  </si>
  <si>
    <t>30093</t>
  </si>
  <si>
    <t>STILLWATER</t>
  </si>
  <si>
    <t>30095</t>
  </si>
  <si>
    <t>SWEET GRASS</t>
  </si>
  <si>
    <t>30097</t>
  </si>
  <si>
    <t>30099</t>
  </si>
  <si>
    <t>TREASURE</t>
  </si>
  <si>
    <t>30103</t>
  </si>
  <si>
    <t>30105</t>
  </si>
  <si>
    <t>WHEATLAND</t>
  </si>
  <si>
    <t>30107</t>
  </si>
  <si>
    <t>30109</t>
  </si>
  <si>
    <t>YELLOWSTONE</t>
  </si>
  <si>
    <t>YELLOWSTONE NATIONAL PARK</t>
  </si>
  <si>
    <t>30113</t>
  </si>
  <si>
    <t>Other Heaters</t>
  </si>
  <si>
    <t>Other Engines</t>
  </si>
  <si>
    <t>Tank Evaporation</t>
  </si>
  <si>
    <t>Other Evaporation</t>
  </si>
  <si>
    <t>Pipeline Valves and Flanges Fugitives</t>
  </si>
  <si>
    <t>Great Plains Basin Counties:</t>
  </si>
  <si>
    <t>NOx (tons/year) - All</t>
  </si>
  <si>
    <t>VOC (tons/year) - All</t>
  </si>
  <si>
    <t>CO (tons/year) - All</t>
  </si>
  <si>
    <t>SOx (tons/year) - All</t>
  </si>
  <si>
    <t>PM (tons/year) - All</t>
  </si>
  <si>
    <t>NOx (tons/year) - Tribal</t>
  </si>
  <si>
    <t>VOC (tons/year) - Tribal</t>
  </si>
  <si>
    <t>CO (tons/year) - Tribal</t>
  </si>
  <si>
    <t>SOx (tons/year) - Tribal</t>
  </si>
  <si>
    <t>PM (tons/year) - Tribal</t>
  </si>
  <si>
    <t>NOx (tons/year) - Pvt/State</t>
  </si>
  <si>
    <t>VOC (tons/year) - Pvt/State</t>
  </si>
  <si>
    <t>CO (tons/year) - Pvt/State</t>
  </si>
  <si>
    <t>SOx (tons/year) - Pvt/State</t>
  </si>
  <si>
    <t>PM (tons/year) - Pvt/State</t>
  </si>
  <si>
    <t>(Multiple Items)</t>
  </si>
  <si>
    <t>Oil Wells</t>
  </si>
  <si>
    <t>Gas Wells</t>
  </si>
  <si>
    <t>Summary Table: By county and source category VOC  emissions (tons/year)</t>
  </si>
  <si>
    <t>All Wells</t>
  </si>
  <si>
    <t>Compressor Engine Startup/Shutdown</t>
  </si>
  <si>
    <t>2011 County BLM Emissions (tons/year)</t>
  </si>
  <si>
    <t>NOx (tons/year) - BLM</t>
  </si>
  <si>
    <t>VOC (tons/year) - BLM</t>
  </si>
  <si>
    <t>CO (tons/year) - BLM</t>
  </si>
  <si>
    <t>SOx (tons/year) - BLM</t>
  </si>
  <si>
    <t>PM (tons/year) - BLM</t>
  </si>
  <si>
    <t>Compressor Fugitives</t>
  </si>
  <si>
    <t>NA</t>
  </si>
  <si>
    <t>Sum of NOx (tons/year) - All</t>
  </si>
  <si>
    <t>Sum of VOC (tons/year) - All</t>
  </si>
  <si>
    <t>Sum of CO (tons/year) - All</t>
  </si>
  <si>
    <t>Sum of SOx (tons/year) - All</t>
  </si>
  <si>
    <t>Sum of PM (tons/year) - All</t>
  </si>
  <si>
    <t>Sum of NOx (tons/year) - BLM</t>
  </si>
  <si>
    <t>Sum of VOC (tons/year) - BLM</t>
  </si>
  <si>
    <t>Sum of CO (tons/year) - BLM</t>
  </si>
  <si>
    <t>Sum of SOx (tons/year) - BLM</t>
  </si>
  <si>
    <t>Sum of PM (tons/year) - BLM</t>
  </si>
  <si>
    <t>Sum of NOx (tons/year) - Tribal</t>
  </si>
  <si>
    <t>Sum of VOC (tons/year) - Tribal</t>
  </si>
  <si>
    <t>Sum of CO (tons/year) - Tribal</t>
  </si>
  <si>
    <t>Sum of SOx (tons/year) - Tribal</t>
  </si>
  <si>
    <t>Sum of PM (tons/year) - Tribal</t>
  </si>
  <si>
    <t>Sum of NOx (tons/year) - Pvt/State</t>
  </si>
  <si>
    <t>Sum of VOC (tons/year) - Pvt/State</t>
  </si>
  <si>
    <t>Sum of CO (tons/year) - Pvt/State</t>
  </si>
  <si>
    <t>Sum of SOx (tons/year) - Pvt/State</t>
  </si>
  <si>
    <t>Sum of PM (tons/year) - Pvt/State</t>
  </si>
  <si>
    <t>Y</t>
  </si>
  <si>
    <t>N</t>
  </si>
  <si>
    <t>Toole</t>
  </si>
  <si>
    <t>Pondera</t>
  </si>
  <si>
    <t>Glacier</t>
  </si>
  <si>
    <t>Blaine</t>
  </si>
  <si>
    <t>Hill</t>
  </si>
  <si>
    <t>Liberty</t>
  </si>
  <si>
    <t>Phillips</t>
  </si>
  <si>
    <t>Yellowstone</t>
  </si>
  <si>
    <t>Golden Valley</t>
  </si>
  <si>
    <t>Fergus</t>
  </si>
  <si>
    <t>Rosebud</t>
  </si>
  <si>
    <t>Teton</t>
  </si>
  <si>
    <t>Musselshell</t>
  </si>
  <si>
    <t>Petroleum</t>
  </si>
  <si>
    <t>Chouteau</t>
  </si>
  <si>
    <t>BLM</t>
  </si>
  <si>
    <t>Tribal</t>
  </si>
  <si>
    <t>Pvt/State</t>
  </si>
  <si>
    <t>Toole, Pondera, Glacier, Blaine, Hill, Liberty, Phillips, Cascade, Yellowstone, Golden Valley, Fergus, Rosebud, Teton, Musselshell, Petroleum, and Chouteau</t>
  </si>
  <si>
    <t xml:space="preserve">The basin boundaries are provided below, both as a list of counties and pictorially as bounded by the red line.  The area encompassed by the Great Plains Basin as described is the area for which emissions were  estimated.  </t>
  </si>
  <si>
    <t>Source Category</t>
  </si>
  <si>
    <t>List of SCCs</t>
  </si>
  <si>
    <t>Count of SCC</t>
  </si>
  <si>
    <t>SCCs</t>
  </si>
  <si>
    <t>Notes</t>
  </si>
  <si>
    <t>2011 County U.S. Forest Service Emissions (tons/year)</t>
  </si>
  <si>
    <t>NOx  - U.S. Forest Service</t>
  </si>
  <si>
    <t>VOC  - U.S. Forest Service</t>
  </si>
  <si>
    <t>CO  - U.S. Forest Service</t>
  </si>
  <si>
    <t>SOx  - U.S. Forest Service</t>
  </si>
  <si>
    <t>PM  - U.S. Forest Service</t>
  </si>
  <si>
    <t>Sum of NOx  - U.S. Forest Service</t>
  </si>
  <si>
    <t>Sum of VOC  - U.S. Forest Service</t>
  </si>
  <si>
    <t>Sum of CO  - U.S. Forest Service</t>
  </si>
  <si>
    <t>Sum of SOx  - U.S. Forest Service</t>
  </si>
  <si>
    <t>Sum of PM  - U.S. Forest Service</t>
  </si>
  <si>
    <t xml:space="preserve"> U.S. Forest Service</t>
  </si>
  <si>
    <t>Metric</t>
  </si>
  <si>
    <t>Spuds</t>
  </si>
  <si>
    <t>Oil Well Oil Production</t>
  </si>
  <si>
    <t>Total Gas Production</t>
  </si>
  <si>
    <t>Total Oil Production</t>
  </si>
  <si>
    <t>Basinwide</t>
  </si>
  <si>
    <t>By SCC growth</t>
  </si>
  <si>
    <t>Lookup</t>
  </si>
  <si>
    <t>Projection Parameter</t>
  </si>
  <si>
    <t>Control (if applicable)</t>
  </si>
  <si>
    <t>2310000220</t>
  </si>
  <si>
    <t>Diesel sulfur and Fleet turnover</t>
  </si>
  <si>
    <t>2310000230</t>
  </si>
  <si>
    <t>2310020600</t>
  </si>
  <si>
    <t>40400300</t>
  </si>
  <si>
    <t>Regulation</t>
  </si>
  <si>
    <t>Enforcing Agency</t>
  </si>
  <si>
    <t>Area</t>
  </si>
  <si>
    <t>Drill Rigs/Workover Rigs</t>
  </si>
  <si>
    <t>Nonroad engine Tier standards (1-4)</t>
  </si>
  <si>
    <t>US EPA</t>
  </si>
  <si>
    <t>Assumed fleetwide emissions control based on EPA NONROAD model default estimates</t>
  </si>
  <si>
    <t>xref</t>
  </si>
  <si>
    <t>Percentage Decrease</t>
  </si>
  <si>
    <t>Applicabilty</t>
  </si>
  <si>
    <t>NOX</t>
  </si>
  <si>
    <t>VOC</t>
  </si>
  <si>
    <t>CO</t>
  </si>
  <si>
    <t>SOx</t>
  </si>
  <si>
    <t>PM</t>
  </si>
  <si>
    <t>Control</t>
  </si>
  <si>
    <t>Fleet Control</t>
  </si>
  <si>
    <t>NOTE</t>
  </si>
  <si>
    <t>entire rig fleet - all emissions</t>
  </si>
  <si>
    <t>Entire Fleet</t>
  </si>
  <si>
    <t>federal sources</t>
  </si>
  <si>
    <t>2310011600</t>
  </si>
  <si>
    <t>2310021603</t>
  </si>
  <si>
    <t>2310021604</t>
  </si>
  <si>
    <t>2310030220</t>
  </si>
  <si>
    <t>2310021400</t>
  </si>
  <si>
    <t>2310010700</t>
  </si>
  <si>
    <t>2310010100</t>
  </si>
  <si>
    <t>2310021100</t>
  </si>
  <si>
    <t>2310021601</t>
  </si>
  <si>
    <t>2310021700</t>
  </si>
  <si>
    <t>2310010200</t>
  </si>
  <si>
    <t>2310010300</t>
  </si>
  <si>
    <t>2310021300</t>
  </si>
  <si>
    <t>2310111401</t>
  </si>
  <si>
    <t>2310021310</t>
  </si>
  <si>
    <t>2310010800</t>
  </si>
  <si>
    <t>2310020800</t>
  </si>
  <si>
    <t>2310000550</t>
  </si>
  <si>
    <t>Gas Well Gas Production</t>
  </si>
  <si>
    <t>Gas Well Oil Production</t>
  </si>
  <si>
    <t>Gas Well Spuds</t>
  </si>
  <si>
    <t xml:space="preserve">Gas Well Water Production </t>
  </si>
  <si>
    <t>Gas Well Well Count</t>
  </si>
  <si>
    <t>Oil Well Gas Production</t>
  </si>
  <si>
    <t>Oil Well Spuds</t>
  </si>
  <si>
    <t xml:space="preserve">Oil Well Water Production </t>
  </si>
  <si>
    <t>Oil Well Well Count</t>
  </si>
  <si>
    <t>Total Well Counts</t>
  </si>
  <si>
    <t>Type of Well</t>
  </si>
  <si>
    <t>2011 Emission (tons/year)</t>
  </si>
  <si>
    <t>2015 Grown Emissions (tons/year)</t>
  </si>
  <si>
    <t>Sum of Toole</t>
  </si>
  <si>
    <t>Sum of Pondera</t>
  </si>
  <si>
    <t>Sum of Glacier</t>
  </si>
  <si>
    <t>Sum of Blaine</t>
  </si>
  <si>
    <t>Sum of Hill</t>
  </si>
  <si>
    <t>Sum of Liberty</t>
  </si>
  <si>
    <t>Sum of Phillips</t>
  </si>
  <si>
    <t>Sum of Cascade</t>
  </si>
  <si>
    <t>Sum of Fergus</t>
  </si>
  <si>
    <t>Sum of Rosebud</t>
  </si>
  <si>
    <t>Sum of Teton</t>
  </si>
  <si>
    <t>Sum of Chouteau</t>
  </si>
  <si>
    <t>MSSLSHEL</t>
  </si>
  <si>
    <t>PETROLEM</t>
  </si>
  <si>
    <t>YELLWSTN</t>
  </si>
  <si>
    <t>GLDN VAL</t>
  </si>
  <si>
    <t>Sum of YELLWSTN</t>
  </si>
  <si>
    <t>Sum of GLDN VAL</t>
  </si>
  <si>
    <t>Sum of MSSLSHEL</t>
  </si>
  <si>
    <t>Sum of PETROLEM</t>
  </si>
  <si>
    <t>Controlled Emissions (tons/year)</t>
  </si>
  <si>
    <t>2015  Controlled Emissions</t>
  </si>
  <si>
    <t>2015 County Tribal Emissions (tons/year)</t>
  </si>
  <si>
    <t>2015 County Private/State Emissions (tons/year)</t>
  </si>
  <si>
    <t>2015 County BLM Emissions (tons/year)</t>
  </si>
  <si>
    <t>2015 County U.S. Forest Service Emissions (tons/year)</t>
  </si>
  <si>
    <t>Control Factors</t>
  </si>
  <si>
    <t>Ratio of projected 2015 activity to actual 2011 activity</t>
  </si>
  <si>
    <t>2015 Great Plains Basin Oil and Gas Emissions</t>
  </si>
  <si>
    <t>Summary Percentage Change and Absolute Change  in Production Activity from 2011 to 2015</t>
  </si>
  <si>
    <t>Activity</t>
  </si>
  <si>
    <t>Units</t>
  </si>
  <si>
    <t>2011 Basinwide Activity</t>
  </si>
  <si>
    <t>2015 Basinwide Activity</t>
  </si>
  <si>
    <t>Percentage Change from 2011 to 2015</t>
  </si>
  <si>
    <t>Absolute Change from 2011 to 2015</t>
  </si>
  <si>
    <t xml:space="preserve">Oil Well Oil Production </t>
  </si>
  <si>
    <t>bbl/year</t>
  </si>
  <si>
    <t xml:space="preserve">Gas Well Oil Production </t>
  </si>
  <si>
    <t xml:space="preserve">Total Oil Production </t>
  </si>
  <si>
    <t xml:space="preserve">Oil Well Gas Production </t>
  </si>
  <si>
    <t>MCF/year</t>
  </si>
  <si>
    <t xml:space="preserve">Gas Well Gas Production </t>
  </si>
  <si>
    <t xml:space="preserve">Total Gas Production </t>
  </si>
  <si>
    <t>Total Well Count</t>
  </si>
  <si>
    <t>Emissions Summary County</t>
  </si>
  <si>
    <t>Summary of 2011 and 2015 Emissions by County</t>
  </si>
  <si>
    <t>Summary of Percentage Change and Absolute Change  in  Emissions from 2011 to 2015 by County</t>
  </si>
  <si>
    <t>Percentage (%) Change in Emissions from 2011 to 2015</t>
  </si>
  <si>
    <t>Absolute Change in Emissions from 2011 to 2015
(tons/yr)</t>
  </si>
  <si>
    <t>NOx Emissions (tons/year)</t>
  </si>
  <si>
    <t>VOC Emissions (tons/year)</t>
  </si>
  <si>
    <t>CO Emissions (tons/year)</t>
  </si>
  <si>
    <t>SOx Emissions (tons/year)</t>
  </si>
  <si>
    <t>PM Emissions (tons/year)</t>
  </si>
  <si>
    <t>NOx</t>
  </si>
  <si>
    <t>SO2</t>
  </si>
  <si>
    <t>Emissions Summary by Source Category</t>
  </si>
  <si>
    <t>Summary of 2011 and 2015 Emissions by Source Category</t>
  </si>
  <si>
    <t>Summary of Percentage Change and Absolute Change  in  Emissions from 2011 to 2015 by Source Category</t>
  </si>
  <si>
    <t>Category Description</t>
  </si>
  <si>
    <t>2011 Survey-based Source Emissions (tons/year)</t>
  </si>
  <si>
    <t>2015 Survey-based Source Emissions (tons/year)</t>
  </si>
  <si>
    <t>Emissions Summary by Survey-based Source Category: Oil Wells</t>
  </si>
  <si>
    <t>Summary of 2011 and 2015  Emissions by Source Category for Oil Wells - Survey-based Soruces</t>
  </si>
  <si>
    <t>Row Labels</t>
  </si>
  <si>
    <t>Emissions Summary by Survey-based Source Category: Gas Wells</t>
  </si>
  <si>
    <t>Summary of 2011 and 2015  Emissions by Source Category for Gas Wells - Survey-based Soruces</t>
  </si>
  <si>
    <t>2015 Emissions</t>
  </si>
  <si>
    <t>MTDEQ Permitted Sources</t>
  </si>
  <si>
    <t>Sum of Basinwide</t>
  </si>
  <si>
    <t>Emissions (tons/year)</t>
  </si>
  <si>
    <t>(All)</t>
  </si>
  <si>
    <t>Survey-based Fugitives</t>
  </si>
  <si>
    <t>Survey-based</t>
  </si>
  <si>
    <t>Survey-based Source Emissions</t>
  </si>
  <si>
    <t>Survey-based Source Name</t>
  </si>
  <si>
    <t>Survey-based Sources</t>
  </si>
  <si>
    <t>Sources</t>
  </si>
  <si>
    <t>Summary Table: By county and source category NOx  emissions (tons/year) - ONLY Survey-based Sources</t>
  </si>
  <si>
    <t>Summary Table: By county and source category VOC  emissions (tons/year) - ONLY Survey-based Sources</t>
  </si>
  <si>
    <t>Survey-Based Source Name</t>
  </si>
  <si>
    <t>Proposed Implementation in the 2015 Great Plains Basin Emissions Projections</t>
  </si>
  <si>
    <t>2310111701</t>
  </si>
  <si>
    <t>2310111702</t>
  </si>
  <si>
    <t>2310021509</t>
  </si>
  <si>
    <t>2310021506</t>
  </si>
  <si>
    <t>2310021011</t>
  </si>
  <si>
    <t>2310021411</t>
  </si>
  <si>
    <t>2310121701</t>
  </si>
  <si>
    <t>2310011506</t>
  </si>
  <si>
    <t>2310011450</t>
  </si>
  <si>
    <t>30</t>
  </si>
  <si>
    <t>Category</t>
  </si>
  <si>
    <t>State FIPS</t>
  </si>
  <si>
    <t>County Revised</t>
  </si>
  <si>
    <t>AIRS_NUMBER</t>
  </si>
  <si>
    <t>SITE_NAME</t>
  </si>
  <si>
    <t>SIC</t>
  </si>
  <si>
    <t>X_VALUE</t>
  </si>
  <si>
    <t>Y_VALUE</t>
  </si>
  <si>
    <t>FEATURE_NAME</t>
  </si>
  <si>
    <t>SEGMENT_DESCRIPTION</t>
  </si>
  <si>
    <t>ANNUAL_FUEL_PROCESS_RATE</t>
  </si>
  <si>
    <t>CONTROL_EQUIP_PRIMARY</t>
  </si>
  <si>
    <t>TOOLE, MT</t>
  </si>
  <si>
    <t>101-0018</t>
  </si>
  <si>
    <t>ALOE VENTURES FACILITY</t>
  </si>
  <si>
    <t>800HP SUPERIOR COMP ENGN</t>
  </si>
  <si>
    <t/>
  </si>
  <si>
    <t>95HP CATERPILLAR COMP ENG</t>
  </si>
  <si>
    <t>COMPRESSOR ENGINE</t>
  </si>
  <si>
    <t>DEHYDRATOR REBOILER BURNR</t>
  </si>
  <si>
    <t>STILL VENT</t>
  </si>
  <si>
    <t>PONDERA, MT</t>
  </si>
  <si>
    <t>073-0004</t>
  </si>
  <si>
    <t>BALKO INC - LEDGER FIELD COMPRESSOR ST</t>
  </si>
  <si>
    <t>400HP WHITE SUPERIOR</t>
  </si>
  <si>
    <t>4 CYCLE LEAN BURN</t>
  </si>
  <si>
    <t>GLYCOL DEHYD VENT</t>
  </si>
  <si>
    <t>GLYCOL DEHYD. REBOILER</t>
  </si>
  <si>
    <t>GLACIER, MT</t>
  </si>
  <si>
    <t>035-0016</t>
  </si>
  <si>
    <t>LITTLE ROCK COMPRESSOR STATION</t>
  </si>
  <si>
    <t>DEHYDR/REB 45,000 BTU/HR</t>
  </si>
  <si>
    <t>DEHYR/REB 45,000 BTU/HR</t>
  </si>
  <si>
    <t>STILL VENT STACK - DEHYR</t>
  </si>
  <si>
    <t>STILL VENT STACK DEHYDRAT</t>
  </si>
  <si>
    <t>WAUKESHA 304 HP ENGINE</t>
  </si>
  <si>
    <t>WAUKESHA ENGINE</t>
  </si>
  <si>
    <t>101-0017</t>
  </si>
  <si>
    <t>PRAIRIE DELL CASCADE GAS PLANT</t>
  </si>
  <si>
    <t>DEHYDRATOR/REBOILER</t>
  </si>
  <si>
    <t>STILL VENT - DEHYDRATOR</t>
  </si>
  <si>
    <t>UNIT #1 600HP WHT SUP ENG (SOUTH UNIT)</t>
  </si>
  <si>
    <t>UNIT #1 600HP WHT SUP ENG</t>
  </si>
  <si>
    <t>BLAINE, MT</t>
  </si>
  <si>
    <t>005-0001</t>
  </si>
  <si>
    <t>BLAINE COUNTY #1</t>
  </si>
  <si>
    <t>ALCO DEHYDRATOR REBOILER</t>
  </si>
  <si>
    <t>ALCO TEG DEHYD REBOILER</t>
  </si>
  <si>
    <t>ALCO STILL VENT</t>
  </si>
  <si>
    <t>ALCO TEG DEHYD STILL VENT</t>
  </si>
  <si>
    <t>DEHYDRATER FLASH TANK HEATER</t>
  </si>
  <si>
    <t>DEHYDRATOR FLASH TNK HTR</t>
  </si>
  <si>
    <t>ENG #1 - ING RAND KVR616</t>
  </si>
  <si>
    <t>ENG #2 - ING RAND KV616</t>
  </si>
  <si>
    <t>ENG #2 - ING RAND KVR616</t>
  </si>
  <si>
    <t>ENG #3 - CAT G3516 TALE</t>
  </si>
  <si>
    <t>ENG #4 - CAT G3516 TALE</t>
  </si>
  <si>
    <t>ENG #5 - CAT G3516 TALE</t>
  </si>
  <si>
    <t>HEAT TREATER</t>
  </si>
  <si>
    <t>MISC. VOC SOURCES</t>
  </si>
  <si>
    <t>SITE FUGITIVE VOC</t>
  </si>
  <si>
    <t>LIQUID FUEL STORAGE TANKS</t>
  </si>
  <si>
    <t>METHANOL STORAGE TANKS 2</t>
  </si>
  <si>
    <t>MISCELLANEOUS HEATERS</t>
  </si>
  <si>
    <t>BLDG &amp; HEAT TRACE BOILER</t>
  </si>
  <si>
    <t>WASTE OIL HEATER</t>
  </si>
  <si>
    <t>NAT GAS - BOILER #1</t>
  </si>
  <si>
    <t>NAT GAS - SPACE HEATERS 3</t>
  </si>
  <si>
    <t>NAT/GAS BOILER #2</t>
  </si>
  <si>
    <t>NAT GAS - BOILER #2</t>
  </si>
  <si>
    <t>ON SITE VEHICLE TRAFFIC</t>
  </si>
  <si>
    <t>000</t>
  </si>
  <si>
    <t>PAMCO DEHYDRATOR STILL VENT</t>
  </si>
  <si>
    <t>PAMCO DEHYDRATOR</t>
  </si>
  <si>
    <t>PAMCO REBOILER STACK #10</t>
  </si>
  <si>
    <t>TEG DEHYD - REBOILER</t>
  </si>
  <si>
    <t>TEG TANK - HEATER</t>
  </si>
  <si>
    <t>NAT GAS - SPACE HEATERS</t>
  </si>
  <si>
    <t>WAUK L1616</t>
  </si>
  <si>
    <t>005-0006</t>
  </si>
  <si>
    <t>COMPRESSOR STATION #103</t>
  </si>
  <si>
    <t>103-1 COMPRESSOR ENGINE</t>
  </si>
  <si>
    <t>WHITE SUPERIOR/103-1 ENG</t>
  </si>
  <si>
    <t>AJAX DPC-230</t>
  </si>
  <si>
    <t>NAT GAS COMPRESSOR ENG</t>
  </si>
  <si>
    <t>NAT GAS COMPRESSOR ENGINE</t>
  </si>
  <si>
    <t>ENERTEK DEHYDRATOR REBOILER STACK #002</t>
  </si>
  <si>
    <t>REBOILER - FUEL</t>
  </si>
  <si>
    <t>ENERTEK GLYCOL DEHYD STILL VENT</t>
  </si>
  <si>
    <t>MISC HEATERS</t>
  </si>
  <si>
    <t>MISC. HEATERS</t>
  </si>
  <si>
    <t>PESCO DEHY REBOILER</t>
  </si>
  <si>
    <t>PESCO STILL VENT</t>
  </si>
  <si>
    <t>HILL, MT</t>
  </si>
  <si>
    <t>041-0002</t>
  </si>
  <si>
    <t>HILL COUNTY #1</t>
  </si>
  <si>
    <t>1478HP WAUK COMPSSOR ENGN</t>
  </si>
  <si>
    <t>1478HP WAK 7042GL CMP ENG</t>
  </si>
  <si>
    <t>BOILER</t>
  </si>
  <si>
    <t>CATERPILLAR G398 TALE</t>
  </si>
  <si>
    <t>DEHYDRATOR REBOILER</t>
  </si>
  <si>
    <t>0.25 MMBTU/HR REBOILER</t>
  </si>
  <si>
    <t>DEHYDRATOR REBOILER STILL VENT</t>
  </si>
  <si>
    <t>0.25 MMBTU/HR STILL VENT</t>
  </si>
  <si>
    <t>RBLR DEHYD STILL VENT</t>
  </si>
  <si>
    <t>REBOILER/DEHYDR STILLVENT</t>
  </si>
  <si>
    <t>SITE FUGITIVE EMISSIONS</t>
  </si>
  <si>
    <t>COMP OPERATIONS - FUG VOC</t>
  </si>
  <si>
    <t>METHANOL STORAGE TANKS</t>
  </si>
  <si>
    <t>SPACE HEATER</t>
  </si>
  <si>
    <t>TEG REBOILER/DEHYDRATOR</t>
  </si>
  <si>
    <t>GLY DEHYD: REBLR BRN STK</t>
  </si>
  <si>
    <t>041-0004</t>
  </si>
  <si>
    <t>HILL COUNTY #2</t>
  </si>
  <si>
    <t>CAT 325HP G3406TA</t>
  </si>
  <si>
    <t>CAT 625HP G398 TALE</t>
  </si>
  <si>
    <t>COMP ENG 625HP G398 TALE</t>
  </si>
  <si>
    <t>FUG VOC EMSNS COMP OPERTS</t>
  </si>
  <si>
    <t>041-0005</t>
  </si>
  <si>
    <t>HILL COUNTY #3</t>
  </si>
  <si>
    <t>CATERPILLAR G398 625 HP COMPRESSOR ENG</t>
  </si>
  <si>
    <t>625HP COMPRESSOR ENGINE</t>
  </si>
  <si>
    <t>COMPRESSOR SITE VOC'S</t>
  </si>
  <si>
    <t>FUGITIVE VOC EMISSIONS</t>
  </si>
  <si>
    <t>GLYCL DEHRD:REBLR BRN STK</t>
  </si>
  <si>
    <t>TEG REBOILER STILL VENT</t>
  </si>
  <si>
    <t>REBLR/DEHRD:REBLR BRN STK</t>
  </si>
  <si>
    <t>WAUKESHA L7042 GSI COMPRESSOR ENG #1</t>
  </si>
  <si>
    <t>WAUKESHA 1478HP COMP ENG</t>
  </si>
  <si>
    <t>WAUKESHA 1748HP COMP ENG</t>
  </si>
  <si>
    <t>WAUKESHA L7042 GSI COMPRESSOR ENG#2</t>
  </si>
  <si>
    <t>WAUKESHA 1478 HP COMP ENG</t>
  </si>
  <si>
    <t>005-0015</t>
  </si>
  <si>
    <t>STEVENS COMPRESSOR STATION</t>
  </si>
  <si>
    <t>1574 HP WAUKESHA COMPRESSOR ENGINE</t>
  </si>
  <si>
    <t>1574HP COMPRESSOR ENGINE</t>
  </si>
  <si>
    <t>CATERPILLAR G3516 TALE 1085 HP COMPRESSOR ENGINE</t>
  </si>
  <si>
    <t>1085HP COMPRESSOR ENGINE</t>
  </si>
  <si>
    <t>041-0009</t>
  </si>
  <si>
    <t>STIRLING COMPRESSOR STATION</t>
  </si>
  <si>
    <t>1478 HP WAUKESHA COMPRESSOR ENGINE</t>
  </si>
  <si>
    <t>051-0005</t>
  </si>
  <si>
    <t>EAST BUTTE COMPRESSOR STATION</t>
  </si>
  <si>
    <t>DEHYDRATION UNIT</t>
  </si>
  <si>
    <t>DEHYDRATION UNIT REBOILER</t>
  </si>
  <si>
    <t>DEHYDRATION UNIT VENT</t>
  </si>
  <si>
    <t>NATURAL GAS COMPRESSOR ENGINE</t>
  </si>
  <si>
    <t>525 HP WAUKESHA</t>
  </si>
  <si>
    <t>041-0006</t>
  </si>
  <si>
    <t>LODGE CREEK PIPELINES, LLC - WILLOW CREEK COMPRESSOR STATION</t>
  </si>
  <si>
    <t>COMPRESSOR ENGINE #1</t>
  </si>
  <si>
    <t>380HP CUMMS COMP ENG</t>
  </si>
  <si>
    <t>COMPRESSOR ENGINE #2</t>
  </si>
  <si>
    <t>380 HP CUMMS COMP ENG</t>
  </si>
  <si>
    <t>COMPRESSOR ENGINE #3</t>
  </si>
  <si>
    <t>101-0022</t>
  </si>
  <si>
    <t>MINERS COULEE</t>
  </si>
  <si>
    <t>210 BBL CONDENSATE TANK</t>
  </si>
  <si>
    <t>ALCO DEHYDRATOR REBOILER AND STILL VENT</t>
  </si>
  <si>
    <t>ALCO DEHYD REBLR &amp; VENT</t>
  </si>
  <si>
    <t>NATURAL GAS SPACE HEATER</t>
  </si>
  <si>
    <t>WHITE SUPERIOR 8GTLE COMPRESSOR ENGINE</t>
  </si>
  <si>
    <t>WHT SUP 8GTLE COMP ENG</t>
  </si>
  <si>
    <t>073-0005</t>
  </si>
  <si>
    <t>GENESIS LAKE FRANCIS COMPRESSOR STATION</t>
  </si>
  <si>
    <t>204 HP WAUKESHA NATURAL GAS COMPRESSOR ENGINE</t>
  </si>
  <si>
    <t>073-0003</t>
  </si>
  <si>
    <t>SHELBY WILLIAMS FIELD STATION</t>
  </si>
  <si>
    <t>DEHYDRATION STILL VENT</t>
  </si>
  <si>
    <t>FORD 300 COMP ENGINE</t>
  </si>
  <si>
    <t>REBOILER</t>
  </si>
  <si>
    <t>WHITE SUPERIOR 6G510 COMPRESSOR ENGINE</t>
  </si>
  <si>
    <t>SUPERIOR/041-1 COMP ENG</t>
  </si>
  <si>
    <t>005-0009</t>
  </si>
  <si>
    <t>BATTLE CREEK COMPRESSOR STATION - BLAINE COUNTY</t>
  </si>
  <si>
    <t>1978 SUPERIOR  8G-825 800-HP COMPRESSOR ENGINE</t>
  </si>
  <si>
    <t>1978 SUPERIOR ENGINE</t>
  </si>
  <si>
    <t>1986 SUPERIOR 8G-825 ENGINE 800-HP</t>
  </si>
  <si>
    <t>1986 SUPERIOR ENGINE</t>
  </si>
  <si>
    <t>CESSCO DEHY UNIT</t>
  </si>
  <si>
    <t>DEHI STILL VENT</t>
  </si>
  <si>
    <t>CESSCO DEHYDRATOR REBOILR</t>
  </si>
  <si>
    <t>KOHLER G-1600 WHITE EMERGENCY GENERATOR</t>
  </si>
  <si>
    <t>KOHLER G-1600 EMERG GEN</t>
  </si>
  <si>
    <t>WAIL-MCLAIN BOILER</t>
  </si>
  <si>
    <t>WEIL-MCLAIN BOILER</t>
  </si>
  <si>
    <t>041-0003</t>
  </si>
  <si>
    <t>BOX ELDER FIELD STATION 070</t>
  </si>
  <si>
    <t>070-1 WHITE SUPERIOR 6G-510</t>
  </si>
  <si>
    <t>WHITE SUPERIOR 6G-510</t>
  </si>
  <si>
    <t>230 HP AJAX COMPRESSOR</t>
  </si>
  <si>
    <t>AJAX - 230 HP</t>
  </si>
  <si>
    <t>MISCELLANEOUS HEATERS (4)</t>
  </si>
  <si>
    <t>HEATERS (4)</t>
  </si>
  <si>
    <t>035-0009</t>
  </si>
  <si>
    <t>COBB STORAGE FIELD STATION 017</t>
  </si>
  <si>
    <t>BS&amp;B DEHYDRATOR REBOILER - BAC</t>
  </si>
  <si>
    <t>REBOILER-FUEL</t>
  </si>
  <si>
    <t>HEATERS TOTALING LESS THAN 1.0 M</t>
  </si>
  <si>
    <t>HEATER TOTAL&gt;1.0MMBTU/HR</t>
  </si>
  <si>
    <t>REBOILER 1994</t>
  </si>
  <si>
    <t>TELEDYNE - LAARS BOILER</t>
  </si>
  <si>
    <t>BOILER TELEDYNE - LAARS</t>
  </si>
  <si>
    <t>UNIT #1 - INGERSOL RAND 8-JVG</t>
  </si>
  <si>
    <t>IR/017-1 COMPRESSOR ENG</t>
  </si>
  <si>
    <t>UNIT #2 - INGERSOL RAND 8-JVG CO</t>
  </si>
  <si>
    <t>IR/017-2 COMPRESSOR ENG</t>
  </si>
  <si>
    <t>UNIT #3 - SOLAR SATURN T1400</t>
  </si>
  <si>
    <t>SOLAR/017-3 COMPRESOR ENG</t>
  </si>
  <si>
    <t>SOLAR/017-3 COMPRESSOR EN</t>
  </si>
  <si>
    <t>UNIT #4 - SOLAR SATURN T1400 TURBINE</t>
  </si>
  <si>
    <t>SOLAR/017-4 COMPRESOR ENG</t>
  </si>
  <si>
    <t>SOLAR/017-4 COMPRESSOR EN</t>
  </si>
  <si>
    <t>UNIT #5 - WHITE SUPERIOR 8GTL/MW</t>
  </si>
  <si>
    <t>WHITE SUPERIOR/017-5 ENG</t>
  </si>
  <si>
    <t>UNIT #6 - SOLAR SATURN T1400</t>
  </si>
  <si>
    <t>SOLAR/017-6 COMP. ENGINE</t>
  </si>
  <si>
    <t>UNIT #7 - SOLAR SATURN T1400</t>
  </si>
  <si>
    <t>SOLAR/017-6 COMP ENGINE</t>
  </si>
  <si>
    <t>UNIT #8 - SOLAR SATURN T1400</t>
  </si>
  <si>
    <t>101-0010</t>
  </si>
  <si>
    <t>NORTH MOULTON FIELD</t>
  </si>
  <si>
    <t>020-1 INGERSOLL RAND 8-JVG</t>
  </si>
  <si>
    <t>INGERSOLL RAND 8JVG</t>
  </si>
  <si>
    <t>INGERSOLL RAND 8-JVG</t>
  </si>
  <si>
    <t>020-2 INGERSOLL RAND 8-JVG</t>
  </si>
  <si>
    <t>020-3 INGERSOLL RAND 8-JVG</t>
  </si>
  <si>
    <t>IR/020-3 COMPRESSOR ENG</t>
  </si>
  <si>
    <t>020-5 WHITE SUPERIOR 6G-825</t>
  </si>
  <si>
    <t>SUPERIOR/020-5 COMP ENG</t>
  </si>
  <si>
    <t>COOPER GMX-4</t>
  </si>
  <si>
    <t>COOPER/BESSEMER COMP ENG</t>
  </si>
  <si>
    <t>SPACE HEATERS (2)</t>
  </si>
  <si>
    <t>035-0004</t>
  </si>
  <si>
    <t>NORTHWESTERN ENERGY MAINLINE #1</t>
  </si>
  <si>
    <t>#7 COOPER SUPERIOR 8GTLB</t>
  </si>
  <si>
    <t>SUPERIOR 8GTLB/SW62 022</t>
  </si>
  <si>
    <t>SUPERIOR 8GTLB/SW62 022-7</t>
  </si>
  <si>
    <t>#9 COOPER SUPERIOR 8GTLB</t>
  </si>
  <si>
    <t>SUPERIOR 8GTLB/SW62 022-</t>
  </si>
  <si>
    <t>SUPERIOR 8GTLB/SW62 022-9</t>
  </si>
  <si>
    <t>2.370 HP COMPRESSOR ENGINE (CAT 3608LE)</t>
  </si>
  <si>
    <t>CAT 3608LE</t>
  </si>
  <si>
    <t>COOPER SUPERIOR 12SGTB</t>
  </si>
  <si>
    <t>COOPER SUPER 12SGTB 022</t>
  </si>
  <si>
    <t>COOPER SUPER 12SGTB 022-8</t>
  </si>
  <si>
    <t>FLARE</t>
  </si>
  <si>
    <t>SMART ASH</t>
  </si>
  <si>
    <t>SMART ASH BURNER - 1000</t>
  </si>
  <si>
    <t>UNIT #1 - INGERSOLL RAND 62-KVG</t>
  </si>
  <si>
    <t>IR 022-1 COMPRESSOR</t>
  </si>
  <si>
    <t>UNIT #2 - INGERSOLL RAND 62-KVG</t>
  </si>
  <si>
    <t>IR 022-2 COMPRESSOR</t>
  </si>
  <si>
    <t>UNIT #3 - INGERSOLL RAND 62-KVG</t>
  </si>
  <si>
    <t>IR 022-3 COMPRESSOR</t>
  </si>
  <si>
    <t>UNIT #4 - COOPER SUPERIOR 8GTLB</t>
  </si>
  <si>
    <t>SUPERIOR 8GTLB/SW62 022-4</t>
  </si>
  <si>
    <t>UNIT #5 - COOPER SUPERIOR 12SGTB</t>
  </si>
  <si>
    <t>COOPER SUP 12SGTB 022-5</t>
  </si>
  <si>
    <t>041-0010</t>
  </si>
  <si>
    <t>SIGNAL BUTTE COMPRESSOR STATION</t>
  </si>
  <si>
    <t>COMP ENG #3 CUMM855</t>
  </si>
  <si>
    <t>COMP ENG #6 CUMM855</t>
  </si>
  <si>
    <t>COMP ENG #9 CUMM855</t>
  </si>
  <si>
    <t>COMPRESSOR ENGINE 1</t>
  </si>
  <si>
    <t>1340 HP CAT COMP ENGINE</t>
  </si>
  <si>
    <t>COMPRESSOR ENGINE 2</t>
  </si>
  <si>
    <t>COMPRESSOR ENGINE 3</t>
  </si>
  <si>
    <t>385 HP CAT COMP ENGINE</t>
  </si>
  <si>
    <t>COMPRESSOR ENGINE 4</t>
  </si>
  <si>
    <t>COMPRESSOR ENGINE 5</t>
  </si>
  <si>
    <t>101-0009</t>
  </si>
  <si>
    <t>SOUTH MOULTON FIELD</t>
  </si>
  <si>
    <t>021-1 COOPER GMX-4 COMPRESSOR ENGINE</t>
  </si>
  <si>
    <t>021-1 COMPRESSOR ENGINE</t>
  </si>
  <si>
    <t>AIR COMPRESSOR ENGINE</t>
  </si>
  <si>
    <t>101-0008</t>
  </si>
  <si>
    <t>TELSTAD FIELD STATION 033</t>
  </si>
  <si>
    <t>A SOLAR SATURN T1100 (#12)</t>
  </si>
  <si>
    <t>A SOLAR SAT T1100 (EU 10)</t>
  </si>
  <si>
    <t>AJAX/033-4 DCP-600 (#8)</t>
  </si>
  <si>
    <t>AJAX DPC-600 (EU 4)</t>
  </si>
  <si>
    <t>AJAX DPC-600 (EU4)</t>
  </si>
  <si>
    <t>AJAX/033-5 DCP-600 (#9)</t>
  </si>
  <si>
    <t>AJAX  DPC-600 (EU 5)</t>
  </si>
  <si>
    <t>AJAX DPC-600 (EU 5)</t>
  </si>
  <si>
    <t>AJAX/033-6 AJAX DPC-160 (#10)</t>
  </si>
  <si>
    <t>AJAX DPC-160 (EU 6)</t>
  </si>
  <si>
    <t>GENERAL BUILDING REBOILER</t>
  </si>
  <si>
    <t>MISC. SPACE HEATERS (16)</t>
  </si>
  <si>
    <t>OLMAN HEATH REBOILER</t>
  </si>
  <si>
    <t>SOLAR SATURN T1100 (#11)</t>
  </si>
  <si>
    <t>SOLAR SATURN T1100 (EU 9)</t>
  </si>
  <si>
    <t>UNIT 033/01 - INGERSOL RAND XVG</t>
  </si>
  <si>
    <t>INGERSOLL RAND XVG</t>
  </si>
  <si>
    <t>UNIT 033/02 - INGERSOL RAND XVG</t>
  </si>
  <si>
    <t>INGERSOL RAND XVG</t>
  </si>
  <si>
    <t>LIBERTY, MT</t>
  </si>
  <si>
    <t>051-0002</t>
  </si>
  <si>
    <t>UTOPIA FIELD STATION 035</t>
  </si>
  <si>
    <t>MISCELLANEOUS HEATERS (2)</t>
  </si>
  <si>
    <t>MISC. SPACE HEATERS (5)</t>
  </si>
  <si>
    <t>WHITE SUPERIOR 6G825</t>
  </si>
  <si>
    <t>035-2 COMPRESSOR ENGINE</t>
  </si>
  <si>
    <t>PHILLIPS, MT</t>
  </si>
  <si>
    <t>071-0003</t>
  </si>
  <si>
    <t>BOWDOIN COMPRESSOR STATION</t>
  </si>
  <si>
    <t>1050 HP CATERPILLIAR</t>
  </si>
  <si>
    <t>UNIT C-114</t>
  </si>
  <si>
    <t>12.5MMCFD DEHYDRATOR UNIT</t>
  </si>
  <si>
    <t>GLYCOL REBOILER  (PK-100)</t>
  </si>
  <si>
    <t>GLYCOL REBOILER  (PK-101)</t>
  </si>
  <si>
    <t>GLYCOL REBOILER  (PK-102)</t>
  </si>
  <si>
    <t>GYCLO REBOILER (PK-7B)</t>
  </si>
  <si>
    <t>1870 HP WAUKESHA</t>
  </si>
  <si>
    <t>UNIT C-113</t>
  </si>
  <si>
    <t>EMERGENCY ELECTRICAL GENERATOR</t>
  </si>
  <si>
    <t>PK-70</t>
  </si>
  <si>
    <t>SPACE HEATING BOILER</t>
  </si>
  <si>
    <t>SPACE HEAT BOILER (PK-60)</t>
  </si>
  <si>
    <t>TEG REGENERATOR VENT</t>
  </si>
  <si>
    <t>TEG REGEN VENT (PK-7B)</t>
  </si>
  <si>
    <t>UNIT C-110 CAT ENGINER  N</t>
  </si>
  <si>
    <t>UNIT C-110 CAT ENGINE</t>
  </si>
  <si>
    <t>UNIT C-111 CAT ENGINE S</t>
  </si>
  <si>
    <t>UNIT C-111 CAT ENGINE</t>
  </si>
  <si>
    <t>UNIT C-679 CAT ENGINE</t>
  </si>
  <si>
    <t>TEG REGEN VENT (PK-100)</t>
  </si>
  <si>
    <t>TEG REGEN VENT (PK-102)</t>
  </si>
  <si>
    <t>035-0010</t>
  </si>
  <si>
    <t>CUT BANK FIELD STATION 001</t>
  </si>
  <si>
    <t>001-2 COMPRESSOR ENGINE</t>
  </si>
  <si>
    <t>WHITE SUPERIOR 001-02</t>
  </si>
  <si>
    <t>HEATER (120,000 BTU/HR)</t>
  </si>
  <si>
    <t>035-0007</t>
  </si>
  <si>
    <t>CUT BANK FIELD STATION 002</t>
  </si>
  <si>
    <t>MISCELLANEOUS HEATERS (3)</t>
  </si>
  <si>
    <t>UNIT 002/01 - WHITE SUPERIOR 6G510/MW62</t>
  </si>
  <si>
    <t>WHITE SUPERIOR/002-02 ENG</t>
  </si>
  <si>
    <t>035-0006</t>
  </si>
  <si>
    <t>CUT BANK FIELD STATION 015</t>
  </si>
  <si>
    <t>015-2 WHITE SUPERIOR 6G-510</t>
  </si>
  <si>
    <t>SUPERIOR/015-2 COMP ENG</t>
  </si>
  <si>
    <t>LATOKA REBOILER</t>
  </si>
  <si>
    <t>LATOKA REBOILER - FUEL</t>
  </si>
  <si>
    <t>035-0011</t>
  </si>
  <si>
    <t>CUT BANK FIELD STATION 018</t>
  </si>
  <si>
    <t>035-0008</t>
  </si>
  <si>
    <t>CUT BANK FIELD STATION 025</t>
  </si>
  <si>
    <t>025-1 SUPERIOR 6GTL/W62</t>
  </si>
  <si>
    <t>SUPERIOR/025-1 COMP ENG</t>
  </si>
  <si>
    <t>005-0014</t>
  </si>
  <si>
    <t>OMIMEX - BATTLE CREEK COMPRESSOR STATION</t>
  </si>
  <si>
    <t>RUSHTON REBOILER</t>
  </si>
  <si>
    <t>RUSHTON STILL VENT</t>
  </si>
  <si>
    <t>SUPERIOR 2408 GTL 1600-HP ENGINE</t>
  </si>
  <si>
    <t>SUPERIOR 2408GTL 1600-HP</t>
  </si>
  <si>
    <t>WEIL MCLAIN PFG-7 EMERGENCY BOILER</t>
  </si>
  <si>
    <t>WEIL-MCLAIN PFG-7 BOILER</t>
  </si>
  <si>
    <t>101-0025</t>
  </si>
  <si>
    <t>STRAWBERRY CREEK COMPRESSOR STATION</t>
  </si>
  <si>
    <t>DEHYDRATION UNIT #1</t>
  </si>
  <si>
    <t>HEATERS</t>
  </si>
  <si>
    <t>SPACE HEATERS (4)</t>
  </si>
  <si>
    <t>NATURAL GAS COMPRESSOR ENGINE #1</t>
  </si>
  <si>
    <t>WAUKESHA L7042GSI</t>
  </si>
  <si>
    <t>NATURAL GAS COMPRESSOR ENGINE #2</t>
  </si>
  <si>
    <t>WAUKESHA NAT L7042GSI</t>
  </si>
  <si>
    <t>051-0001</t>
  </si>
  <si>
    <t>EAST KEITH FIELD STATION 037</t>
  </si>
  <si>
    <t>037-1 WORTHINGTON SL HC-4A</t>
  </si>
  <si>
    <t>WORTHINGTON SL HC-4A</t>
  </si>
  <si>
    <t>CATERPILLAR 637-HP</t>
  </si>
  <si>
    <t>GARDNER-DENVER</t>
  </si>
  <si>
    <t>MISCELLANEOUS HEATERS (7)</t>
  </si>
  <si>
    <t>OLMAN STILL VENT</t>
  </si>
  <si>
    <t>NATURAL GAS FUEL</t>
  </si>
  <si>
    <t>101-0004</t>
  </si>
  <si>
    <t>SHELBY KEVIN FIELD STATION 042</t>
  </si>
  <si>
    <t>VENT</t>
  </si>
  <si>
    <t>051-0004</t>
  </si>
  <si>
    <t>UTOPIA FIELD STATION - 051-0004</t>
  </si>
  <si>
    <t>CAT ENG WITH NSCR AND ELECTRONIC AIR TO AFR CONTROLLER</t>
  </si>
  <si>
    <t>500 HP CAT</t>
  </si>
  <si>
    <t>FLAMECO-DEHYD REBOILER</t>
  </si>
  <si>
    <t>DEHYD STILL VENT</t>
  </si>
  <si>
    <t>MISC. SPACE HEATERS (2)</t>
  </si>
  <si>
    <t>035-0005</t>
  </si>
  <si>
    <t>CUT BANK CRUDE OIL TANK FARM</t>
  </si>
  <si>
    <t>CRUDE OIL STORAGE TANKS</t>
  </si>
  <si>
    <t>TANK #1010</t>
  </si>
  <si>
    <t>TANK #1020</t>
  </si>
  <si>
    <t>TANK #1030</t>
  </si>
  <si>
    <t>TANK #1040</t>
  </si>
  <si>
    <t>TANK #1060</t>
  </si>
  <si>
    <t>VALVES/FLANGES/PUMP SEALS</t>
  </si>
  <si>
    <t>CASCADE, MT</t>
  </si>
  <si>
    <t>013-0022</t>
  </si>
  <si>
    <t>GREAT FALLS TERMINAL</t>
  </si>
  <si>
    <t>BLK TRMNL GAS &amp; DISTS</t>
  </si>
  <si>
    <t>LOADING RACK GAS/DISTLLAT</t>
  </si>
  <si>
    <t>VALVS, FLNGS, MISC, FGTVS</t>
  </si>
  <si>
    <t>DISTILLATE STORAGE TANK 94</t>
  </si>
  <si>
    <t>DISTILLATE/STORAGE TANK</t>
  </si>
  <si>
    <t>GAS STORAGE TANK NO. 90</t>
  </si>
  <si>
    <t>STORAGE TANK EXT FLT ROOF</t>
  </si>
  <si>
    <t>GAS STORAGE TANK NO. 91</t>
  </si>
  <si>
    <t>GAS STR TANK EXT FLT ROOF</t>
  </si>
  <si>
    <t>JET/KERO STR TK95 TRANSMX</t>
  </si>
  <si>
    <t>JET/KERO STR TNK TRNSMIX</t>
  </si>
  <si>
    <t>JET/KEROSENE STR TANK 92</t>
  </si>
  <si>
    <t>DISTILLATE STORAGE TANK</t>
  </si>
  <si>
    <t>JET/KEROSENE STR TANK 93</t>
  </si>
  <si>
    <t>JET/KEROSENE STORAGE TANK</t>
  </si>
  <si>
    <t>YELLOWSTONE, MT</t>
  </si>
  <si>
    <t>111-0039</t>
  </si>
  <si>
    <t>BILLINGS TRANSPORTATION OPERATIONS</t>
  </si>
  <si>
    <t>FUGITIVE EMISSIONS</t>
  </si>
  <si>
    <t>EQUIPMENT LEAKS</t>
  </si>
  <si>
    <t>TRUCK LOADING RACK</t>
  </si>
  <si>
    <t>VAPOR COMBUSTION UNIT</t>
  </si>
  <si>
    <t>STORAGE TANKS</t>
  </si>
  <si>
    <t>CRUDE STORE &amp; ADD TANKS</t>
  </si>
  <si>
    <t>101-0001</t>
  </si>
  <si>
    <t>RANCK-KEVIN SUNBURST COMP. STATION</t>
  </si>
  <si>
    <t>CAT COMP ENGINE #1</t>
  </si>
  <si>
    <t>CAT COMP ENGINE 200 HP</t>
  </si>
  <si>
    <t>CAT COMP ENGINE #2</t>
  </si>
  <si>
    <t>DEHYDRATOR VENT</t>
  </si>
  <si>
    <t>GOLDEN VALLEY, MT</t>
  </si>
  <si>
    <t>037-0001</t>
  </si>
  <si>
    <t>BIG COULEE FIELD STATION 057</t>
  </si>
  <si>
    <t>057-3 - 515 HP ENGINE</t>
  </si>
  <si>
    <t>057-3 WAUKESHA ENGINE</t>
  </si>
  <si>
    <t>DEHYDRATOR VENT EMISSIONS</t>
  </si>
  <si>
    <t>EMISSIONS (PERMIT EU #5)</t>
  </si>
  <si>
    <t>HEATERS (PERMIT EU #6)</t>
  </si>
  <si>
    <t>PNEUMATIC VALVES</t>
  </si>
  <si>
    <t>FERGUS, MT</t>
  </si>
  <si>
    <t>027-0010</t>
  </si>
  <si>
    <t>CHRISTINA COMPRESSOR STATION</t>
  </si>
  <si>
    <t>NG-FIRED ENGINE</t>
  </si>
  <si>
    <t>NATURAL GAS COMBUSTION</t>
  </si>
  <si>
    <t>027-0009</t>
  </si>
  <si>
    <t>LEWISTON COMPRESSOR STATION</t>
  </si>
  <si>
    <t>101-0014</t>
  </si>
  <si>
    <t>NORTH DUNKIRK</t>
  </si>
  <si>
    <t>CATERPILLAR G-398 500HP</t>
  </si>
  <si>
    <t>REBOILER #1</t>
  </si>
  <si>
    <t>REBOILER 750,000 BTU/HR</t>
  </si>
  <si>
    <t>REBOILER #2</t>
  </si>
  <si>
    <t>NATCO</t>
  </si>
  <si>
    <t>WHT SUPERIOR 6G-825 650HP</t>
  </si>
  <si>
    <t>6G-825 WHT SUPERIOR 650HP</t>
  </si>
  <si>
    <t>ROSEBUD, MT</t>
  </si>
  <si>
    <t>017-0001</t>
  </si>
  <si>
    <t>WILLISTON BASIN - HATHAWAY STATION</t>
  </si>
  <si>
    <t>1.35 MMBTU/HR BOILER</t>
  </si>
  <si>
    <t>1.35 MMBTU BOILER</t>
  </si>
  <si>
    <t>SOLAR CENTAUR UNIT #1</t>
  </si>
  <si>
    <t>SOLAR CENTAUR UNIT #2</t>
  </si>
  <si>
    <t>105-0002</t>
  </si>
  <si>
    <t>WILLISTON BASIN - SACO</t>
  </si>
  <si>
    <t>190HP WAUKESHA 6 - NKRU/GEN</t>
  </si>
  <si>
    <t>190HP WAUKESHA 6-NKRU/GEN</t>
  </si>
  <si>
    <t>UNIT #10 - AJAX DPC - 600</t>
  </si>
  <si>
    <t>UNIT #7 - INGERSOLL RAND 26KVG</t>
  </si>
  <si>
    <t>UNIT #7 IR26KVG</t>
  </si>
  <si>
    <t>UNIT #8 - AJAX DPC - 600</t>
  </si>
  <si>
    <t>UNIT #8 AJAX DPC - 600</t>
  </si>
  <si>
    <t>UNIT #9 - AJAX DPC - 600</t>
  </si>
  <si>
    <t>UNIT #9 - AJAX DPC-600</t>
  </si>
  <si>
    <t>005-0010</t>
  </si>
  <si>
    <t>BLAINE COUNTY #4</t>
  </si>
  <si>
    <t>(4) NG SPACE HEATERS</t>
  </si>
  <si>
    <t>2400HP N.G. ENGINE</t>
  </si>
  <si>
    <t>COMPRESSOR ENGINE NORTH</t>
  </si>
  <si>
    <t>1340HP N.G. ENGINE</t>
  </si>
  <si>
    <t>NORTH 1340 HP CAT ENGINE</t>
  </si>
  <si>
    <t>COMPRESSOR ENGINE SOUTH</t>
  </si>
  <si>
    <t>13400HP N.G. ENGINE</t>
  </si>
  <si>
    <t>EMERGENCY ELECTRIC GENERATOR (60KW/80HP)</t>
  </si>
  <si>
    <t>EMERGENCY ELECTRIC GEN</t>
  </si>
  <si>
    <t>TEG DEHYDRATOR NORTH</t>
  </si>
  <si>
    <t>TEG DEHYDRATOR STILL VENT</t>
  </si>
  <si>
    <t>NORTH TEG DEHYDRATOR</t>
  </si>
  <si>
    <t>TEG DEHYDRATOR SOUTH</t>
  </si>
  <si>
    <t>SOUTH TEG DEHYDRATOR</t>
  </si>
  <si>
    <t>No SCC found  in EPA  list</t>
  </si>
  <si>
    <t>created from file \\flagg\disk43\BLM_Williston\Great_Plains\Great_Plains_EI\July_2014\2015_Great_Plains_Basin_Emission_Summary_070814.xlsx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</si>
</sst>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_(* \(#,##0.00\);_(* &quot;-&quot;??_);_(@_)"/>
    <numFmt numFmtId="164" formatCode="#,##0.0"/>
    <numFmt numFmtId="165" formatCode="0.0%"/>
    <numFmt numFmtId="166" formatCode="0.0"/>
    <numFmt numFmtId="167" formatCode="#,##0.0000000000"/>
    <numFmt numFmtId="168" formatCode="0.00000000"/>
    <numFmt numFmtId="169" formatCode="0.000000"/>
    <numFmt numFmtId="170" formatCode="0.000"/>
    <numFmt numFmtId="171" formatCode="0.00000"/>
    <numFmt numFmtId="172" formatCode="#,##0.000000"/>
    <numFmt numFmtId="173" formatCode="[$-409]d\-mmm\-yy;@"/>
    <numFmt numFmtId="174" formatCode="0.0000"/>
  </numFmts>
  <fonts count="54" x14ac:knownFonts="1">
    <font>
      <sz val="10"/>
      <name val="Arial"/>
    </font>
    <font>
      <sz val="10"/>
      <name val="Arial"/>
      <family val="2"/>
    </font>
    <font>
      <sz val="10"/>
      <name val="Arial"/>
      <family val="2"/>
    </font>
    <font>
      <b/>
      <sz val="10"/>
      <name val="Arial"/>
      <family val="2"/>
    </font>
    <font>
      <sz val="8"/>
      <name val="Arial"/>
      <family val="2"/>
    </font>
    <font>
      <b/>
      <sz val="10"/>
      <color indexed="10"/>
      <name val="Arial"/>
      <family val="2"/>
    </font>
    <font>
      <b/>
      <u/>
      <sz val="10"/>
      <name val="Arial"/>
      <family val="2"/>
    </font>
    <font>
      <u/>
      <sz val="10"/>
      <color indexed="12"/>
      <name val="Arial"/>
      <family val="2"/>
    </font>
    <font>
      <i/>
      <sz val="10"/>
      <name val="Arial"/>
      <family val="2"/>
    </font>
    <font>
      <sz val="10"/>
      <color indexed="14"/>
      <name val="Arial"/>
      <family val="2"/>
    </font>
    <font>
      <sz val="10"/>
      <color indexed="12"/>
      <name val="Arial"/>
      <family val="2"/>
    </font>
    <font>
      <sz val="10"/>
      <color indexed="17"/>
      <name val="Arial"/>
      <family val="2"/>
    </font>
    <font>
      <sz val="10"/>
      <color indexed="22"/>
      <name val="Arial"/>
      <family val="2"/>
    </font>
    <font>
      <sz val="10"/>
      <name val="Arial"/>
      <family val="2"/>
    </font>
    <font>
      <sz val="10"/>
      <color indexed="10"/>
      <name val="Arial"/>
      <family val="2"/>
    </font>
    <font>
      <b/>
      <sz val="10"/>
      <color indexed="22"/>
      <name val="Arial"/>
      <family val="2"/>
    </font>
    <font>
      <sz val="12"/>
      <name val="Arial"/>
      <family val="2"/>
    </font>
    <font>
      <sz val="14"/>
      <name val="Arial"/>
      <family val="2"/>
    </font>
    <font>
      <b/>
      <sz val="10"/>
      <name val="Arial"/>
      <family val="2"/>
    </font>
    <font>
      <sz val="10"/>
      <name val="Arial"/>
      <family val="2"/>
    </font>
    <font>
      <sz val="10"/>
      <color indexed="22"/>
      <name val="Arial"/>
      <family val="2"/>
    </font>
    <font>
      <b/>
      <u/>
      <sz val="12"/>
      <color indexed="10"/>
      <name val="Arial"/>
      <family val="2"/>
    </font>
    <font>
      <b/>
      <sz val="11"/>
      <color indexed="10"/>
      <name val="Arial"/>
      <family val="2"/>
    </font>
    <font>
      <sz val="10"/>
      <name val="MS Sans Serif"/>
      <family val="2"/>
    </font>
    <font>
      <b/>
      <sz val="10"/>
      <color indexed="22"/>
      <name val="Arial"/>
      <family val="2"/>
    </font>
    <font>
      <sz val="10"/>
      <color rgb="FFFF0000"/>
      <name val="Arial"/>
      <family val="2"/>
    </font>
    <font>
      <sz val="10"/>
      <color theme="0" tint="-0.249977111117893"/>
      <name val="Arial"/>
      <family val="2"/>
    </font>
    <font>
      <sz val="10"/>
      <color theme="0" tint="-0.14999847407452621"/>
      <name val="Arial"/>
      <family val="2"/>
    </font>
    <font>
      <sz val="10"/>
      <color rgb="FF0000FF"/>
      <name val="Arial"/>
      <family val="2"/>
    </font>
    <font>
      <sz val="10"/>
      <color rgb="FF00B050"/>
      <name val="Arial"/>
      <family val="2"/>
    </font>
    <font>
      <sz val="10"/>
      <color rgb="FF009900"/>
      <name val="Arial"/>
      <family val="2"/>
    </font>
    <font>
      <b/>
      <sz val="10"/>
      <color rgb="FF0000FF"/>
      <name val="Arial"/>
      <family val="2"/>
    </font>
    <font>
      <b/>
      <sz val="10"/>
      <color rgb="FF009900"/>
      <name val="Arial"/>
      <family val="2"/>
    </font>
    <font>
      <sz val="10"/>
      <color theme="9" tint="-0.249977111117893"/>
      <name val="Arial"/>
      <family val="2"/>
    </font>
    <font>
      <b/>
      <sz val="10"/>
      <color theme="9" tint="-0.249977111117893"/>
      <name val="Arial"/>
      <family val="2"/>
    </font>
    <font>
      <b/>
      <sz val="10"/>
      <color rgb="FF00B050"/>
      <name val="Arial"/>
      <family val="2"/>
    </font>
    <font>
      <sz val="10"/>
      <name val="Arial"/>
      <family val="2"/>
    </font>
    <font>
      <b/>
      <sz val="10"/>
      <color theme="8" tint="-0.249977111117893"/>
      <name val="Arial"/>
      <family val="2"/>
    </font>
    <font>
      <sz val="10"/>
      <color theme="8" tint="-0.249977111117893"/>
      <name val="Arial"/>
      <family val="2"/>
    </font>
    <font>
      <sz val="10"/>
      <color theme="9" tint="-0.499984740745262"/>
      <name val="Arial"/>
      <family val="2"/>
    </font>
    <font>
      <b/>
      <sz val="10"/>
      <color theme="9" tint="-0.499984740745262"/>
      <name val="Arial"/>
      <family val="2"/>
    </font>
    <font>
      <b/>
      <sz val="10"/>
      <color rgb="FFFF0000"/>
      <name val="Arial"/>
      <family val="2"/>
    </font>
    <font>
      <sz val="10"/>
      <color theme="0" tint="-0.34998626667073579"/>
      <name val="Arial"/>
      <family val="2"/>
    </font>
    <font>
      <b/>
      <sz val="11"/>
      <name val="Arial"/>
      <family val="2"/>
    </font>
    <font>
      <b/>
      <i/>
      <sz val="10"/>
      <name val="Arial"/>
      <family val="2"/>
    </font>
    <font>
      <sz val="10"/>
      <color theme="3" tint="0.39997558519241921"/>
      <name val="Arial"/>
      <family val="2"/>
    </font>
    <font>
      <b/>
      <sz val="10"/>
      <color theme="9"/>
      <name val="Arial"/>
      <family val="2"/>
    </font>
    <font>
      <b/>
      <sz val="10"/>
      <color theme="8"/>
      <name val="Arial"/>
      <family val="2"/>
    </font>
    <font>
      <b/>
      <sz val="11"/>
      <color rgb="FFFF0000"/>
      <name val="Arial"/>
      <family val="2"/>
    </font>
    <font>
      <sz val="9"/>
      <name val="Arial"/>
      <family val="2"/>
    </font>
    <font>
      <sz val="9"/>
      <color theme="0" tint="-0.499984740745262"/>
      <name val="Arial"/>
      <family val="2"/>
    </font>
    <font>
      <b/>
      <sz val="9"/>
      <name val="Arial"/>
      <family val="2"/>
    </font>
    <font>
      <b/>
      <u/>
      <sz val="11"/>
      <name val="Arial"/>
      <family val="2"/>
    </font>
    <font>
      <b/>
      <sz val="10"/>
      <name val="MS Sans Serif"/>
      <family val="2"/>
    </font>
  </fonts>
  <fills count="1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4" tint="0.39997558519241921"/>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8"/>
      </top>
      <bottom style="thin">
        <color indexed="8"/>
      </bottom>
      <diagonal/>
    </border>
    <border>
      <left style="thin">
        <color indexed="65"/>
      </left>
      <right style="thin">
        <color indexed="8"/>
      </right>
      <top style="thin">
        <color indexed="8"/>
      </top>
      <bottom/>
      <diagonal/>
    </border>
    <border>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top style="thin">
        <color indexed="65"/>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medium">
        <color indexed="64"/>
      </left>
      <right/>
      <top/>
      <bottom/>
      <diagonal/>
    </border>
    <border>
      <left/>
      <right/>
      <top/>
      <bottom style="medium">
        <color indexed="64"/>
      </bottom>
      <diagonal/>
    </border>
    <border>
      <left style="thin">
        <color indexed="8"/>
      </left>
      <right style="thin">
        <color indexed="8"/>
      </right>
      <top/>
      <bottom/>
      <diagonal/>
    </border>
    <border>
      <left/>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top style="thin">
        <color indexed="65"/>
      </top>
      <bottom style="thin">
        <color indexed="8"/>
      </bottom>
      <diagonal/>
    </border>
    <border>
      <left style="thin">
        <color indexed="8"/>
      </left>
      <right style="thin">
        <color indexed="8"/>
      </right>
      <top/>
      <bottom style="thin">
        <color indexed="8"/>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12">
    <xf numFmtId="0" fontId="0" fillId="0" borderId="0"/>
    <xf numFmtId="0" fontId="7" fillId="0" borderId="0" applyNumberFormat="0" applyFill="0" applyBorder="0" applyAlignment="0" applyProtection="0">
      <alignment vertical="top"/>
      <protection locked="0"/>
    </xf>
    <xf numFmtId="0" fontId="23"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36" fillId="0" borderId="0" applyFont="0" applyFill="0" applyBorder="0" applyAlignment="0" applyProtection="0"/>
    <xf numFmtId="0" fontId="1" fillId="0" borderId="0"/>
    <xf numFmtId="173" fontId="1" fillId="0" borderId="0"/>
    <xf numFmtId="43" fontId="1" fillId="0" borderId="0" applyFont="0" applyFill="0" applyBorder="0" applyAlignment="0" applyProtection="0"/>
    <xf numFmtId="0" fontId="1" fillId="0" borderId="0"/>
    <xf numFmtId="173" fontId="1" fillId="0" borderId="0"/>
  </cellStyleXfs>
  <cellXfs count="430">
    <xf numFmtId="0" fontId="0" fillId="0" borderId="0" xfId="0"/>
    <xf numFmtId="0" fontId="0" fillId="0" borderId="0" xfId="0" quotePrefix="1"/>
    <xf numFmtId="0" fontId="3" fillId="0" borderId="0" xfId="0" applyFont="1"/>
    <xf numFmtId="0" fontId="5" fillId="0" borderId="0" xfId="0" applyFont="1"/>
    <xf numFmtId="0" fontId="3" fillId="0" borderId="0" xfId="0" applyFont="1" applyAlignment="1"/>
    <xf numFmtId="0" fontId="0" fillId="0" borderId="0" xfId="0" applyFill="1"/>
    <xf numFmtId="0" fontId="7" fillId="0" borderId="0" xfId="1" applyFill="1" applyAlignment="1" applyProtection="1"/>
    <xf numFmtId="0" fontId="0" fillId="0" borderId="0" xfId="0" applyFill="1" applyBorder="1"/>
    <xf numFmtId="0" fontId="2" fillId="0" borderId="0" xfId="0" applyFont="1"/>
    <xf numFmtId="0" fontId="0" fillId="0" borderId="0" xfId="0" applyAlignment="1">
      <alignment wrapText="1"/>
    </xf>
    <xf numFmtId="0" fontId="6" fillId="0" borderId="0" xfId="0" applyFont="1"/>
    <xf numFmtId="0" fontId="0" fillId="0" borderId="2" xfId="0" pivotButton="1" applyBorder="1"/>
    <xf numFmtId="0" fontId="0" fillId="0" borderId="2" xfId="0" applyBorder="1"/>
    <xf numFmtId="0" fontId="0" fillId="0" borderId="3" xfId="0" applyBorder="1"/>
    <xf numFmtId="0" fontId="0" fillId="0" borderId="4" xfId="0" applyBorder="1"/>
    <xf numFmtId="0" fontId="0" fillId="0" borderId="5" xfId="0" applyBorder="1"/>
    <xf numFmtId="0" fontId="3" fillId="0" borderId="0" xfId="0" applyFont="1" applyAlignment="1">
      <alignment wrapText="1"/>
    </xf>
    <xf numFmtId="0" fontId="0" fillId="0" borderId="2" xfId="0" pivotButton="1" applyBorder="1" applyAlignment="1">
      <alignment wrapText="1"/>
    </xf>
    <xf numFmtId="0" fontId="0" fillId="0" borderId="2" xfId="0" applyBorder="1" applyAlignment="1">
      <alignment wrapText="1"/>
    </xf>
    <xf numFmtId="0" fontId="0" fillId="0" borderId="7" xfId="0" applyBorder="1" applyAlignment="1">
      <alignment wrapText="1"/>
    </xf>
    <xf numFmtId="0" fontId="0" fillId="0" borderId="8" xfId="0" applyBorder="1" applyAlignment="1">
      <alignment wrapText="1"/>
    </xf>
    <xf numFmtId="0" fontId="8" fillId="0" borderId="0" xfId="0" applyFont="1"/>
    <xf numFmtId="165" fontId="3" fillId="0" borderId="0" xfId="3" applyNumberFormat="1" applyFont="1" applyFill="1"/>
    <xf numFmtId="0" fontId="0" fillId="0" borderId="0" xfId="0" applyAlignment="1">
      <alignment horizontal="left"/>
    </xf>
    <xf numFmtId="0" fontId="3" fillId="0" borderId="0" xfId="0" applyFont="1" applyAlignment="1">
      <alignment horizontal="left"/>
    </xf>
    <xf numFmtId="0" fontId="10" fillId="0" borderId="0" xfId="0" applyFont="1"/>
    <xf numFmtId="0" fontId="11" fillId="0" borderId="0" xfId="0" applyFont="1"/>
    <xf numFmtId="0" fontId="1" fillId="0" borderId="0" xfId="0" applyFont="1" applyFill="1"/>
    <xf numFmtId="0" fontId="1" fillId="0" borderId="0" xfId="0" applyFont="1"/>
    <xf numFmtId="0" fontId="1" fillId="0" borderId="0" xfId="0" applyFont="1" applyAlignment="1">
      <alignment horizontal="left"/>
    </xf>
    <xf numFmtId="3" fontId="1" fillId="0" borderId="0" xfId="0" applyNumberFormat="1" applyFont="1"/>
    <xf numFmtId="0" fontId="9" fillId="0" borderId="0" xfId="0" applyFont="1" applyFill="1"/>
    <xf numFmtId="2" fontId="0" fillId="0" borderId="2" xfId="0" applyNumberFormat="1" applyBorder="1"/>
    <xf numFmtId="2" fontId="0" fillId="0" borderId="7" xfId="0" applyNumberFormat="1" applyBorder="1"/>
    <xf numFmtId="2" fontId="0" fillId="0" borderId="9" xfId="0" applyNumberFormat="1" applyBorder="1"/>
    <xf numFmtId="2" fontId="0" fillId="0" borderId="0" xfId="0" applyNumberFormat="1"/>
    <xf numFmtId="0" fontId="0" fillId="0" borderId="2" xfId="0" applyBorder="1" applyAlignment="1">
      <alignment horizontal="left"/>
    </xf>
    <xf numFmtId="0" fontId="0" fillId="0" borderId="9" xfId="0" applyBorder="1" applyAlignment="1">
      <alignment horizontal="left"/>
    </xf>
    <xf numFmtId="0" fontId="3" fillId="0" borderId="0" xfId="0" applyFont="1" applyFill="1"/>
    <xf numFmtId="0" fontId="12" fillId="0" borderId="0" xfId="0" applyFont="1" applyFill="1"/>
    <xf numFmtId="0" fontId="3" fillId="2" borderId="0" xfId="0" applyFont="1" applyFill="1"/>
    <xf numFmtId="2" fontId="0" fillId="0" borderId="6" xfId="0" applyNumberFormat="1" applyBorder="1"/>
    <xf numFmtId="2" fontId="0" fillId="0" borderId="10" xfId="0" applyNumberFormat="1" applyBorder="1"/>
    <xf numFmtId="166" fontId="3" fillId="2" borderId="0" xfId="0" applyNumberFormat="1" applyFont="1" applyFill="1"/>
    <xf numFmtId="0" fontId="17" fillId="3" borderId="0" xfId="0" applyFont="1" applyFill="1"/>
    <xf numFmtId="0" fontId="16" fillId="3" borderId="0" xfId="0" applyFont="1" applyFill="1"/>
    <xf numFmtId="0" fontId="2" fillId="3" borderId="0" xfId="0" applyFont="1" applyFill="1" applyAlignment="1">
      <alignment vertical="top" wrapText="1"/>
    </xf>
    <xf numFmtId="0" fontId="0" fillId="3" borderId="0" xfId="0" applyFill="1"/>
    <xf numFmtId="0" fontId="0" fillId="0" borderId="0" xfId="0" applyFill="1" applyAlignment="1">
      <alignment wrapText="1"/>
    </xf>
    <xf numFmtId="0" fontId="2" fillId="0" borderId="0" xfId="0" applyFont="1" applyFill="1" applyBorder="1" applyAlignment="1">
      <alignment horizontal="left" vertical="top" wrapText="1"/>
    </xf>
    <xf numFmtId="0" fontId="0" fillId="0" borderId="0" xfId="0" quotePrefix="1" applyFill="1" applyBorder="1" applyAlignment="1">
      <alignment horizontal="left"/>
    </xf>
    <xf numFmtId="0" fontId="1" fillId="0" borderId="0" xfId="0" applyFont="1" applyFill="1" applyAlignment="1">
      <alignment horizontal="left"/>
    </xf>
    <xf numFmtId="3" fontId="1" fillId="0" borderId="0" xfId="0" applyNumberFormat="1" applyFont="1" applyFill="1"/>
    <xf numFmtId="1" fontId="0" fillId="0" borderId="0" xfId="0" applyNumberFormat="1"/>
    <xf numFmtId="166" fontId="2" fillId="0" borderId="0" xfId="0" applyNumberFormat="1" applyFont="1"/>
    <xf numFmtId="0" fontId="0" fillId="0" borderId="0" xfId="0" applyAlignment="1"/>
    <xf numFmtId="0" fontId="10" fillId="0" borderId="0" xfId="0" applyFont="1" applyAlignment="1"/>
    <xf numFmtId="0" fontId="3" fillId="0" borderId="0" xfId="0" applyFont="1" applyFill="1" applyAlignment="1">
      <alignment wrapText="1"/>
    </xf>
    <xf numFmtId="0" fontId="0" fillId="0" borderId="9" xfId="0" applyFill="1" applyBorder="1"/>
    <xf numFmtId="166" fontId="20" fillId="0" borderId="0" xfId="0" applyNumberFormat="1" applyFont="1" applyFill="1"/>
    <xf numFmtId="0" fontId="6" fillId="0" borderId="0" xfId="0" applyFont="1" applyFill="1"/>
    <xf numFmtId="0" fontId="5" fillId="0" borderId="0" xfId="0" applyFont="1" applyFill="1"/>
    <xf numFmtId="0" fontId="18" fillId="0" borderId="0" xfId="0" applyFont="1" applyFill="1"/>
    <xf numFmtId="3" fontId="19" fillId="0" borderId="0" xfId="0" applyNumberFormat="1" applyFont="1" applyFill="1"/>
    <xf numFmtId="9" fontId="1" fillId="0" borderId="0" xfId="3" applyFont="1" applyFill="1"/>
    <xf numFmtId="3" fontId="0" fillId="0" borderId="0" xfId="0" applyNumberFormat="1" applyFill="1"/>
    <xf numFmtId="9" fontId="3" fillId="0" borderId="0" xfId="3" applyFont="1" applyFill="1"/>
    <xf numFmtId="164" fontId="12" fillId="0" borderId="0" xfId="0" applyNumberFormat="1" applyFont="1" applyFill="1"/>
    <xf numFmtId="0" fontId="19" fillId="0" borderId="0" xfId="0" applyFont="1" applyFill="1"/>
    <xf numFmtId="166" fontId="19" fillId="0" borderId="0" xfId="0" applyNumberFormat="1" applyFont="1" applyFill="1"/>
    <xf numFmtId="166" fontId="18" fillId="0" borderId="0" xfId="0" applyNumberFormat="1" applyFont="1" applyFill="1"/>
    <xf numFmtId="0" fontId="0" fillId="0" borderId="2" xfId="0" applyFill="1" applyBorder="1"/>
    <xf numFmtId="0" fontId="0" fillId="0" borderId="3" xfId="0" applyFill="1" applyBorder="1"/>
    <xf numFmtId="0" fontId="0" fillId="0" borderId="5" xfId="0" applyFill="1" applyBorder="1"/>
    <xf numFmtId="2" fontId="0" fillId="0" borderId="0" xfId="0" applyNumberFormat="1" applyFill="1"/>
    <xf numFmtId="9" fontId="0" fillId="0" borderId="0" xfId="3" applyFont="1" applyFill="1"/>
    <xf numFmtId="3" fontId="3" fillId="0" borderId="0" xfId="0" applyNumberFormat="1" applyFont="1" applyFill="1"/>
    <xf numFmtId="9" fontId="12" fillId="0" borderId="0" xfId="0" applyNumberFormat="1" applyFont="1" applyFill="1"/>
    <xf numFmtId="0" fontId="0" fillId="0" borderId="13" xfId="0" applyFill="1" applyBorder="1"/>
    <xf numFmtId="0" fontId="0" fillId="0" borderId="0" xfId="0" applyBorder="1"/>
    <xf numFmtId="3" fontId="3" fillId="0" borderId="0" xfId="0" applyNumberFormat="1" applyFont="1"/>
    <xf numFmtId="0" fontId="5" fillId="0" borderId="0" xfId="0" applyFont="1" applyAlignment="1">
      <alignment horizontal="left"/>
    </xf>
    <xf numFmtId="0" fontId="0" fillId="0" borderId="0" xfId="0" quotePrefix="1" applyAlignment="1">
      <alignment horizontal="left"/>
    </xf>
    <xf numFmtId="0" fontId="0" fillId="0" borderId="9" xfId="0" applyBorder="1"/>
    <xf numFmtId="167" fontId="19" fillId="0" borderId="0" xfId="0" applyNumberFormat="1" applyFont="1" applyFill="1"/>
    <xf numFmtId="2" fontId="0" fillId="0" borderId="13" xfId="0" applyNumberFormat="1" applyBorder="1"/>
    <xf numFmtId="2" fontId="0" fillId="0" borderId="14" xfId="0" applyNumberFormat="1" applyBorder="1"/>
    <xf numFmtId="2" fontId="0" fillId="0" borderId="15" xfId="0" applyNumberFormat="1" applyBorder="1"/>
    <xf numFmtId="10" fontId="20" fillId="0" borderId="0" xfId="0" applyNumberFormat="1" applyFont="1" applyFill="1"/>
    <xf numFmtId="0" fontId="15" fillId="0" borderId="0" xfId="0" applyFont="1" applyFill="1"/>
    <xf numFmtId="3" fontId="12" fillId="0" borderId="0" xfId="0" applyNumberFormat="1" applyFont="1" applyFill="1"/>
    <xf numFmtId="0" fontId="20" fillId="0" borderId="0" xfId="0" applyFont="1" applyFill="1"/>
    <xf numFmtId="3" fontId="20" fillId="0" borderId="0" xfId="0" applyNumberFormat="1" applyFont="1" applyFill="1"/>
    <xf numFmtId="165" fontId="24" fillId="0" borderId="0" xfId="3" applyNumberFormat="1" applyFont="1" applyFill="1"/>
    <xf numFmtId="165" fontId="20" fillId="0" borderId="0" xfId="3" applyNumberFormat="1" applyFont="1" applyFill="1"/>
    <xf numFmtId="10" fontId="12" fillId="0" borderId="0" xfId="0" applyNumberFormat="1" applyFont="1" applyFill="1"/>
    <xf numFmtId="9" fontId="12" fillId="0" borderId="0" xfId="3" applyFont="1" applyFill="1"/>
    <xf numFmtId="1" fontId="1" fillId="0" borderId="0" xfId="0" applyNumberFormat="1" applyFont="1" applyFill="1" applyAlignment="1">
      <alignment horizontal="left"/>
    </xf>
    <xf numFmtId="9" fontId="0" fillId="0" borderId="0" xfId="0" applyNumberFormat="1" applyFill="1"/>
    <xf numFmtId="0" fontId="2" fillId="0" borderId="0" xfId="0" applyFont="1" applyFill="1" applyBorder="1"/>
    <xf numFmtId="9" fontId="20" fillId="0" borderId="0" xfId="3" applyFont="1" applyFill="1"/>
    <xf numFmtId="0" fontId="20" fillId="0" borderId="0" xfId="0" applyFont="1"/>
    <xf numFmtId="0" fontId="9" fillId="0" borderId="0" xfId="0" applyFont="1" applyFill="1" applyAlignment="1">
      <alignment horizontal="left"/>
    </xf>
    <xf numFmtId="0" fontId="3" fillId="0" borderId="0" xfId="0" applyFont="1" applyFill="1" applyAlignment="1">
      <alignment horizontal="left"/>
    </xf>
    <xf numFmtId="0" fontId="13" fillId="0" borderId="0" xfId="0" applyFont="1" applyAlignment="1"/>
    <xf numFmtId="0" fontId="1" fillId="0" borderId="0" xfId="0" applyFont="1" applyAlignment="1"/>
    <xf numFmtId="0" fontId="2" fillId="0" borderId="0" xfId="0" applyFont="1" applyFill="1"/>
    <xf numFmtId="0" fontId="0" fillId="5" borderId="0" xfId="0" applyFill="1"/>
    <xf numFmtId="0" fontId="23" fillId="0" borderId="0" xfId="2" quotePrefix="1" applyNumberFormat="1" applyFill="1"/>
    <xf numFmtId="0" fontId="25" fillId="0" borderId="0" xfId="0" applyFont="1" applyFill="1"/>
    <xf numFmtId="1" fontId="0" fillId="0" borderId="0" xfId="0" applyNumberFormat="1" applyFill="1"/>
    <xf numFmtId="0" fontId="26" fillId="0" borderId="0" xfId="0" applyFont="1" applyFill="1"/>
    <xf numFmtId="3" fontId="26" fillId="0" borderId="0" xfId="0" applyNumberFormat="1" applyFont="1" applyFill="1"/>
    <xf numFmtId="10" fontId="26" fillId="0" borderId="0" xfId="0" applyNumberFormat="1" applyFont="1" applyFill="1"/>
    <xf numFmtId="0" fontId="27" fillId="0" borderId="0" xfId="0" applyFont="1" applyFill="1"/>
    <xf numFmtId="0" fontId="27" fillId="0" borderId="0" xfId="0" applyFont="1"/>
    <xf numFmtId="2" fontId="27" fillId="0" borderId="0" xfId="0" applyNumberFormat="1" applyFont="1"/>
    <xf numFmtId="2" fontId="0" fillId="0" borderId="0" xfId="0" quotePrefix="1" applyNumberFormat="1" applyAlignment="1">
      <alignment horizontal="left"/>
    </xf>
    <xf numFmtId="0" fontId="27" fillId="0" borderId="0" xfId="0" applyFont="1" applyAlignment="1">
      <alignment horizontal="left"/>
    </xf>
    <xf numFmtId="9" fontId="27" fillId="0" borderId="0" xfId="3" applyFont="1"/>
    <xf numFmtId="0" fontId="25" fillId="0" borderId="0" xfId="0" applyFont="1" applyFill="1" applyAlignment="1">
      <alignment horizontal="left"/>
    </xf>
    <xf numFmtId="168" fontId="0" fillId="0" borderId="0" xfId="0" applyNumberFormat="1"/>
    <xf numFmtId="0" fontId="0" fillId="0" borderId="0" xfId="0" applyNumberFormat="1" applyFill="1" applyBorder="1"/>
    <xf numFmtId="0" fontId="2" fillId="0" borderId="0" xfId="0" applyFont="1" applyFill="1" applyBorder="1" applyAlignment="1">
      <alignment horizontal="left"/>
    </xf>
    <xf numFmtId="0" fontId="0" fillId="0" borderId="0" xfId="0" applyFill="1" applyBorder="1" applyAlignment="1">
      <alignment horizontal="left"/>
    </xf>
    <xf numFmtId="0" fontId="1" fillId="0" borderId="0" xfId="0" quotePrefix="1" applyFont="1" applyFill="1" applyAlignment="1">
      <alignment horizontal="left"/>
    </xf>
    <xf numFmtId="0" fontId="21" fillId="0" borderId="0" xfId="0" applyFont="1" applyFill="1"/>
    <xf numFmtId="0" fontId="1" fillId="0" borderId="0" xfId="4"/>
    <xf numFmtId="0" fontId="1" fillId="0" borderId="0" xfId="4" applyAlignment="1">
      <alignment horizontal="left"/>
    </xf>
    <xf numFmtId="0" fontId="1" fillId="0" borderId="0" xfId="0" applyFont="1" applyFill="1" applyAlignment="1">
      <alignment wrapText="1"/>
    </xf>
    <xf numFmtId="1" fontId="27" fillId="0" borderId="0" xfId="0" applyNumberFormat="1" applyFont="1"/>
    <xf numFmtId="0" fontId="28" fillId="0" borderId="0" xfId="0" applyFont="1"/>
    <xf numFmtId="3" fontId="28" fillId="0" borderId="0" xfId="0" applyNumberFormat="1" applyFont="1"/>
    <xf numFmtId="0" fontId="29" fillId="0" borderId="0" xfId="0" applyFont="1"/>
    <xf numFmtId="0" fontId="30" fillId="0" borderId="0" xfId="0" applyFont="1"/>
    <xf numFmtId="3" fontId="30" fillId="0" borderId="0" xfId="0" applyNumberFormat="1" applyFont="1"/>
    <xf numFmtId="0" fontId="30" fillId="0" borderId="0" xfId="0" applyFont="1" applyAlignment="1"/>
    <xf numFmtId="2" fontId="30" fillId="0" borderId="0" xfId="0" applyNumberFormat="1" applyFont="1" applyAlignment="1"/>
    <xf numFmtId="0" fontId="31" fillId="0" borderId="0" xfId="0" applyFont="1" applyFill="1"/>
    <xf numFmtId="166" fontId="28" fillId="0" borderId="0" xfId="0" applyNumberFormat="1" applyFont="1" applyFill="1"/>
    <xf numFmtId="0" fontId="32" fillId="0" borderId="0" xfId="0" applyFont="1" applyFill="1"/>
    <xf numFmtId="166" fontId="30" fillId="0" borderId="0" xfId="0" applyNumberFormat="1" applyFont="1" applyFill="1"/>
    <xf numFmtId="3" fontId="30" fillId="0" borderId="0" xfId="0" applyNumberFormat="1" applyFont="1" applyFill="1"/>
    <xf numFmtId="3" fontId="32" fillId="0" borderId="0" xfId="0" applyNumberFormat="1" applyFont="1" applyFill="1"/>
    <xf numFmtId="3" fontId="28" fillId="0" borderId="0" xfId="0" applyNumberFormat="1" applyFont="1" applyFill="1"/>
    <xf numFmtId="3" fontId="31" fillId="0" borderId="0" xfId="0" applyNumberFormat="1" applyFont="1" applyFill="1"/>
    <xf numFmtId="166" fontId="28" fillId="0" borderId="0" xfId="0" applyNumberFormat="1" applyFont="1"/>
    <xf numFmtId="166" fontId="29" fillId="0" borderId="0" xfId="0" applyNumberFormat="1" applyFont="1"/>
    <xf numFmtId="165" fontId="1" fillId="0" borderId="0" xfId="3" applyNumberFormat="1" applyFont="1" applyFill="1"/>
    <xf numFmtId="3" fontId="31" fillId="0" borderId="0" xfId="0" applyNumberFormat="1" applyFont="1"/>
    <xf numFmtId="3" fontId="32" fillId="0" borderId="0" xfId="0" applyNumberFormat="1" applyFont="1"/>
    <xf numFmtId="0" fontId="0" fillId="6" borderId="0" xfId="0" applyFont="1" applyFill="1"/>
    <xf numFmtId="1" fontId="1" fillId="0" borderId="0" xfId="0" applyNumberFormat="1" applyFont="1" applyFill="1" applyAlignment="1">
      <alignment wrapText="1"/>
    </xf>
    <xf numFmtId="2" fontId="1" fillId="0" borderId="0" xfId="0" applyNumberFormat="1" applyFont="1" applyFill="1" applyAlignment="1">
      <alignment wrapText="1"/>
    </xf>
    <xf numFmtId="0" fontId="0" fillId="0" borderId="0" xfId="0" quotePrefix="1" applyFont="1" applyFill="1"/>
    <xf numFmtId="3" fontId="29" fillId="0" borderId="0" xfId="0" applyNumberFormat="1" applyFont="1" applyFill="1"/>
    <xf numFmtId="3" fontId="33" fillId="0" borderId="0" xfId="0" applyNumberFormat="1" applyFont="1" applyFill="1"/>
    <xf numFmtId="1" fontId="1" fillId="0" borderId="0" xfId="0" applyNumberFormat="1" applyFont="1"/>
    <xf numFmtId="0" fontId="0" fillId="0" borderId="0" xfId="0" applyFill="1" applyAlignment="1">
      <alignment horizontal="left"/>
    </xf>
    <xf numFmtId="0" fontId="34" fillId="0" borderId="0" xfId="0" applyFont="1" applyFill="1"/>
    <xf numFmtId="166" fontId="33" fillId="0" borderId="0" xfId="0" applyNumberFormat="1" applyFont="1" applyFill="1"/>
    <xf numFmtId="3" fontId="34" fillId="0" borderId="0" xfId="0" applyNumberFormat="1" applyFont="1" applyFill="1"/>
    <xf numFmtId="0" fontId="33" fillId="0" borderId="0" xfId="0" applyFont="1"/>
    <xf numFmtId="166" fontId="33" fillId="0" borderId="0" xfId="0" applyNumberFormat="1" applyFont="1"/>
    <xf numFmtId="0" fontId="0" fillId="0" borderId="11" xfId="0" pivotButton="1" applyBorder="1"/>
    <xf numFmtId="0" fontId="0" fillId="0" borderId="11" xfId="0" applyBorder="1"/>
    <xf numFmtId="2" fontId="0" fillId="0" borderId="0" xfId="0" applyNumberFormat="1" applyBorder="1"/>
    <xf numFmtId="166" fontId="1" fillId="0" borderId="0" xfId="0" applyNumberFormat="1" applyFont="1"/>
    <xf numFmtId="166" fontId="3" fillId="0" borderId="0" xfId="0" applyNumberFormat="1" applyFont="1"/>
    <xf numFmtId="3" fontId="34" fillId="6" borderId="0" xfId="0" applyNumberFormat="1" applyFont="1" applyFill="1" applyAlignment="1">
      <alignment horizontal="center"/>
    </xf>
    <xf numFmtId="3" fontId="31" fillId="6" borderId="0" xfId="0" applyNumberFormat="1" applyFont="1" applyFill="1"/>
    <xf numFmtId="3" fontId="38" fillId="0" borderId="0" xfId="0" applyNumberFormat="1" applyFont="1" applyFill="1"/>
    <xf numFmtId="169" fontId="27" fillId="0" borderId="0" xfId="0" applyNumberFormat="1" applyFont="1"/>
    <xf numFmtId="0" fontId="0" fillId="0" borderId="13" xfId="0" applyBorder="1"/>
    <xf numFmtId="3" fontId="38" fillId="0" borderId="0" xfId="0" applyNumberFormat="1" applyFont="1"/>
    <xf numFmtId="0" fontId="0" fillId="0" borderId="7" xfId="0" applyBorder="1" applyAlignment="1">
      <alignment horizontal="left"/>
    </xf>
    <xf numFmtId="0" fontId="0" fillId="0" borderId="6" xfId="0" applyBorder="1" applyAlignment="1">
      <alignment horizontal="left"/>
    </xf>
    <xf numFmtId="0" fontId="39" fillId="0" borderId="0" xfId="0" applyFont="1"/>
    <xf numFmtId="3" fontId="39" fillId="0" borderId="0" xfId="0" applyNumberFormat="1" applyFont="1"/>
    <xf numFmtId="0" fontId="38" fillId="0" borderId="0" xfId="0" applyFont="1"/>
    <xf numFmtId="3" fontId="0" fillId="0" borderId="0" xfId="0" applyNumberFormat="1"/>
    <xf numFmtId="3" fontId="40" fillId="0" borderId="0" xfId="0" applyNumberFormat="1" applyFont="1"/>
    <xf numFmtId="3" fontId="37" fillId="0" borderId="0" xfId="0" applyNumberFormat="1" applyFont="1"/>
    <xf numFmtId="3" fontId="27" fillId="0" borderId="0" xfId="0" applyNumberFormat="1" applyFont="1"/>
    <xf numFmtId="2" fontId="0" fillId="0" borderId="8" xfId="0" applyNumberFormat="1" applyBorder="1"/>
    <xf numFmtId="2" fontId="0" fillId="0" borderId="18" xfId="0" applyNumberFormat="1" applyBorder="1"/>
    <xf numFmtId="0" fontId="0" fillId="0" borderId="12" xfId="0" applyFill="1" applyBorder="1"/>
    <xf numFmtId="2" fontId="0" fillId="0" borderId="4" xfId="0" applyNumberFormat="1" applyBorder="1"/>
    <xf numFmtId="2" fontId="0" fillId="0" borderId="19" xfId="0" applyNumberFormat="1" applyBorder="1"/>
    <xf numFmtId="2" fontId="0" fillId="0" borderId="11" xfId="0" applyNumberFormat="1" applyBorder="1"/>
    <xf numFmtId="3" fontId="33" fillId="0" borderId="0" xfId="0" applyNumberFormat="1" applyFont="1" applyFill="1" applyAlignment="1">
      <alignment horizontal="center"/>
    </xf>
    <xf numFmtId="1" fontId="22" fillId="0" borderId="0" xfId="0" applyNumberFormat="1" applyFont="1" applyFill="1"/>
    <xf numFmtId="1" fontId="5" fillId="0" borderId="0" xfId="0" applyNumberFormat="1" applyFont="1" applyFill="1"/>
    <xf numFmtId="1" fontId="3" fillId="0" borderId="0" xfId="0" applyNumberFormat="1" applyFont="1" applyFill="1"/>
    <xf numFmtId="1" fontId="12" fillId="0" borderId="0" xfId="0" applyNumberFormat="1" applyFont="1" applyFill="1"/>
    <xf numFmtId="1" fontId="0" fillId="0" borderId="0" xfId="6" applyNumberFormat="1" applyFont="1" applyFill="1"/>
    <xf numFmtId="1" fontId="3" fillId="0" borderId="0" xfId="6" applyNumberFormat="1" applyFont="1" applyFill="1"/>
    <xf numFmtId="1" fontId="0" fillId="0" borderId="2" xfId="0" applyNumberFormat="1" applyFill="1" applyBorder="1"/>
    <xf numFmtId="1" fontId="0" fillId="0" borderId="3" xfId="0" applyNumberFormat="1" applyFill="1" applyBorder="1"/>
    <xf numFmtId="1" fontId="0" fillId="0" borderId="5" xfId="0" applyNumberFormat="1" applyFill="1" applyBorder="1"/>
    <xf numFmtId="1" fontId="0" fillId="0" borderId="7" xfId="0" applyNumberFormat="1" applyFill="1" applyBorder="1"/>
    <xf numFmtId="1" fontId="0" fillId="0" borderId="6" xfId="0" applyNumberFormat="1" applyFill="1" applyBorder="1"/>
    <xf numFmtId="1" fontId="0" fillId="0" borderId="9" xfId="0" applyNumberFormat="1" applyFill="1" applyBorder="1"/>
    <xf numFmtId="1" fontId="0" fillId="0" borderId="10" xfId="0" applyNumberFormat="1" applyFill="1" applyBorder="1"/>
    <xf numFmtId="1" fontId="0" fillId="0" borderId="13" xfId="0" applyNumberFormat="1" applyFill="1" applyBorder="1"/>
    <xf numFmtId="1" fontId="0" fillId="0" borderId="14" xfId="0" applyNumberFormat="1" applyFill="1" applyBorder="1"/>
    <xf numFmtId="1" fontId="0" fillId="0" borderId="15" xfId="0" applyNumberFormat="1" applyFill="1" applyBorder="1"/>
    <xf numFmtId="37" fontId="0" fillId="0" borderId="0" xfId="6" applyNumberFormat="1" applyFont="1" applyFill="1"/>
    <xf numFmtId="37" fontId="3" fillId="0" borderId="0" xfId="6" applyNumberFormat="1" applyFont="1" applyFill="1"/>
    <xf numFmtId="0" fontId="37" fillId="0" borderId="0" xfId="0" applyFont="1" applyFill="1"/>
    <xf numFmtId="3" fontId="37" fillId="0" borderId="0" xfId="0" applyNumberFormat="1" applyFont="1" applyFill="1"/>
    <xf numFmtId="0" fontId="38" fillId="0" borderId="0" xfId="0" applyFont="1" applyFill="1"/>
    <xf numFmtId="164" fontId="38" fillId="0" borderId="0" xfId="0" applyNumberFormat="1" applyFont="1" applyFill="1"/>
    <xf numFmtId="166" fontId="38" fillId="0" borderId="0" xfId="0" applyNumberFormat="1" applyFont="1" applyFill="1"/>
    <xf numFmtId="166" fontId="37" fillId="0" borderId="0" xfId="0" applyNumberFormat="1" applyFont="1" applyFill="1"/>
    <xf numFmtId="166" fontId="38" fillId="0" borderId="0" xfId="0" applyNumberFormat="1" applyFont="1"/>
    <xf numFmtId="0" fontId="41" fillId="0" borderId="0" xfId="0" applyFont="1"/>
    <xf numFmtId="3" fontId="37" fillId="6" borderId="0" xfId="0" applyNumberFormat="1" applyFont="1" applyFill="1" applyAlignment="1">
      <alignment horizontal="center"/>
    </xf>
    <xf numFmtId="0" fontId="0" fillId="0" borderId="0" xfId="0" applyNumberFormat="1"/>
    <xf numFmtId="0" fontId="0" fillId="0" borderId="0" xfId="0" pivotButton="1"/>
    <xf numFmtId="171" fontId="20" fillId="0" borderId="0" xfId="0" applyNumberFormat="1" applyFont="1" applyFill="1"/>
    <xf numFmtId="172" fontId="27" fillId="0" borderId="0" xfId="0" applyNumberFormat="1" applyFont="1"/>
    <xf numFmtId="9" fontId="0" fillId="6" borderId="1" xfId="3" applyFont="1" applyFill="1" applyBorder="1"/>
    <xf numFmtId="168" fontId="27" fillId="0" borderId="0" xfId="0" applyNumberFormat="1" applyFont="1"/>
    <xf numFmtId="9" fontId="1" fillId="0" borderId="0" xfId="3" applyFont="1"/>
    <xf numFmtId="0" fontId="1" fillId="0" borderId="0" xfId="4" applyFill="1"/>
    <xf numFmtId="0" fontId="5" fillId="0" borderId="0" xfId="4" applyFont="1"/>
    <xf numFmtId="2" fontId="1" fillId="0" borderId="0" xfId="4" applyNumberFormat="1"/>
    <xf numFmtId="0" fontId="3" fillId="0" borderId="0" xfId="4" applyFont="1" applyBorder="1" applyAlignment="1">
      <alignment horizontal="center" vertical="center" wrapText="1"/>
    </xf>
    <xf numFmtId="0" fontId="3" fillId="0" borderId="0" xfId="4" applyFont="1" applyFill="1" applyBorder="1" applyAlignment="1">
      <alignment horizontal="center" vertical="center" wrapText="1"/>
    </xf>
    <xf numFmtId="0" fontId="3" fillId="0" borderId="0" xfId="4" applyFont="1" applyBorder="1" applyAlignment="1">
      <alignment vertical="center" wrapText="1"/>
    </xf>
    <xf numFmtId="0" fontId="3" fillId="0" borderId="0" xfId="4" applyFont="1" applyFill="1" applyBorder="1" applyAlignment="1">
      <alignment horizontal="center" wrapText="1"/>
    </xf>
    <xf numFmtId="0" fontId="3" fillId="0" borderId="0" xfId="4" applyFont="1" applyAlignment="1">
      <alignment vertical="center" wrapText="1"/>
    </xf>
    <xf numFmtId="2" fontId="1" fillId="0" borderId="0" xfId="4" applyNumberFormat="1" applyFill="1"/>
    <xf numFmtId="0" fontId="3" fillId="0" borderId="0" xfId="4" applyFont="1"/>
    <xf numFmtId="2" fontId="3" fillId="0" borderId="0" xfId="4" applyNumberFormat="1" applyFont="1"/>
    <xf numFmtId="2" fontId="3" fillId="0" borderId="0" xfId="4" applyNumberFormat="1" applyFont="1" applyFill="1"/>
    <xf numFmtId="0" fontId="1" fillId="0" borderId="0" xfId="4" applyFill="1" applyBorder="1"/>
    <xf numFmtId="0" fontId="27" fillId="0" borderId="0" xfId="4" applyFont="1" applyAlignment="1">
      <alignment horizontal="center" vertical="center"/>
    </xf>
    <xf numFmtId="0" fontId="1" fillId="0" borderId="0" xfId="4" applyFont="1"/>
    <xf numFmtId="0" fontId="1" fillId="0" borderId="0" xfId="4" applyFont="1" applyBorder="1"/>
    <xf numFmtId="0" fontId="1" fillId="0" borderId="0" xfId="4" applyBorder="1"/>
    <xf numFmtId="170" fontId="1" fillId="0" borderId="0" xfId="4" applyNumberFormat="1"/>
    <xf numFmtId="0" fontId="42" fillId="0" borderId="0" xfId="4" applyFont="1"/>
    <xf numFmtId="0" fontId="1" fillId="0" borderId="0" xfId="4" applyFont="1" applyFill="1" applyBorder="1"/>
    <xf numFmtId="170" fontId="1" fillId="0" borderId="0" xfId="4" applyNumberFormat="1" applyFont="1"/>
    <xf numFmtId="170" fontId="42" fillId="0" borderId="0" xfId="4" applyNumberFormat="1" applyFont="1"/>
    <xf numFmtId="170" fontId="1" fillId="0" borderId="0" xfId="4" applyNumberFormat="1" applyFill="1"/>
    <xf numFmtId="170" fontId="1" fillId="0" borderId="0" xfId="4" applyNumberFormat="1" applyFont="1" applyFill="1"/>
    <xf numFmtId="0" fontId="1" fillId="0" borderId="0" xfId="4" applyFont="1" applyBorder="1" applyAlignment="1">
      <alignment horizontal="left"/>
    </xf>
    <xf numFmtId="0" fontId="22" fillId="0" borderId="0" xfId="4" applyFont="1" applyFill="1" applyBorder="1" applyAlignment="1">
      <alignment horizontal="center" wrapText="1"/>
    </xf>
    <xf numFmtId="0" fontId="14" fillId="0" borderId="0" xfId="4" applyFont="1" applyAlignment="1">
      <alignment wrapText="1"/>
    </xf>
    <xf numFmtId="0" fontId="1" fillId="0" borderId="0" xfId="4" applyFont="1" applyBorder="1" applyAlignment="1">
      <alignment wrapText="1"/>
    </xf>
    <xf numFmtId="0" fontId="1" fillId="0" borderId="0" xfId="4" applyFont="1" applyBorder="1" applyAlignment="1">
      <alignment horizontal="center" wrapText="1"/>
    </xf>
    <xf numFmtId="0" fontId="6" fillId="0" borderId="0" xfId="4" applyFont="1"/>
    <xf numFmtId="0" fontId="45" fillId="0" borderId="0" xfId="4" applyFont="1"/>
    <xf numFmtId="0" fontId="1" fillId="0" borderId="0" xfId="4" applyFont="1" applyFill="1" applyBorder="1" applyAlignment="1">
      <alignment horizontal="left" wrapText="1"/>
    </xf>
    <xf numFmtId="3" fontId="3" fillId="0" borderId="16" xfId="0" applyNumberFormat="1" applyFont="1" applyBorder="1"/>
    <xf numFmtId="3" fontId="3" fillId="0" borderId="0" xfId="0" applyNumberFormat="1" applyFont="1" applyBorder="1"/>
    <xf numFmtId="3" fontId="1" fillId="6" borderId="28" xfId="0" applyNumberFormat="1" applyFont="1" applyFill="1" applyBorder="1"/>
    <xf numFmtId="3" fontId="1" fillId="6" borderId="29" xfId="0" applyNumberFormat="1" applyFont="1" applyFill="1" applyBorder="1"/>
    <xf numFmtId="3" fontId="1" fillId="6" borderId="23" xfId="0" applyNumberFormat="1" applyFont="1" applyFill="1" applyBorder="1"/>
    <xf numFmtId="3" fontId="1" fillId="6" borderId="16" xfId="0" applyNumberFormat="1" applyFont="1" applyFill="1" applyBorder="1"/>
    <xf numFmtId="3" fontId="1" fillId="6" borderId="0" xfId="0" applyNumberFormat="1" applyFont="1" applyFill="1" applyBorder="1"/>
    <xf numFmtId="3" fontId="1" fillId="6" borderId="27" xfId="0" applyNumberFormat="1" applyFont="1" applyFill="1" applyBorder="1"/>
    <xf numFmtId="3" fontId="1" fillId="6" borderId="30" xfId="0" applyNumberFormat="1" applyFont="1" applyFill="1" applyBorder="1"/>
    <xf numFmtId="3" fontId="1" fillId="6" borderId="17" xfId="0" applyNumberFormat="1" applyFont="1" applyFill="1" applyBorder="1"/>
    <xf numFmtId="3" fontId="1" fillId="6" borderId="31" xfId="0" applyNumberFormat="1" applyFont="1" applyFill="1" applyBorder="1"/>
    <xf numFmtId="0" fontId="0" fillId="0" borderId="8" xfId="0" applyBorder="1"/>
    <xf numFmtId="0" fontId="0" fillId="0" borderId="8" xfId="0" applyNumberFormat="1" applyBorder="1"/>
    <xf numFmtId="0" fontId="0" fillId="0" borderId="18" xfId="0" applyNumberFormat="1" applyBorder="1"/>
    <xf numFmtId="0" fontId="0" fillId="0" borderId="22" xfId="0" applyNumberFormat="1" applyBorder="1"/>
    <xf numFmtId="0" fontId="0" fillId="0" borderId="12" xfId="0" applyBorder="1"/>
    <xf numFmtId="0" fontId="0" fillId="0" borderId="21" xfId="0" applyBorder="1"/>
    <xf numFmtId="2" fontId="26" fillId="0" borderId="0" xfId="4" applyNumberFormat="1" applyFont="1" applyFill="1"/>
    <xf numFmtId="3" fontId="31" fillId="0" borderId="0" xfId="0" applyNumberFormat="1" applyFont="1" applyBorder="1"/>
    <xf numFmtId="3" fontId="32" fillId="0" borderId="0" xfId="0" applyNumberFormat="1" applyFont="1" applyBorder="1"/>
    <xf numFmtId="3" fontId="46" fillId="0" borderId="0" xfId="0" applyNumberFormat="1" applyFont="1" applyBorder="1"/>
    <xf numFmtId="3" fontId="28" fillId="6" borderId="0" xfId="0" applyNumberFormat="1" applyFont="1" applyFill="1" applyBorder="1"/>
    <xf numFmtId="3" fontId="29" fillId="6" borderId="0" xfId="0" applyNumberFormat="1" applyFont="1" applyFill="1" applyBorder="1"/>
    <xf numFmtId="3" fontId="33" fillId="6" borderId="0" xfId="0" applyNumberFormat="1" applyFont="1" applyFill="1" applyBorder="1"/>
    <xf numFmtId="3" fontId="38" fillId="6" borderId="0" xfId="0" applyNumberFormat="1" applyFont="1" applyFill="1" applyBorder="1"/>
    <xf numFmtId="3" fontId="38" fillId="6" borderId="27" xfId="0" applyNumberFormat="1" applyFont="1" applyFill="1" applyBorder="1"/>
    <xf numFmtId="3" fontId="28" fillId="6" borderId="17" xfId="0" applyNumberFormat="1" applyFont="1" applyFill="1" applyBorder="1"/>
    <xf numFmtId="3" fontId="29" fillId="6" borderId="17" xfId="0" applyNumberFormat="1" applyFont="1" applyFill="1" applyBorder="1"/>
    <xf numFmtId="3" fontId="33" fillId="6" borderId="17" xfId="0" applyNumberFormat="1" applyFont="1" applyFill="1" applyBorder="1"/>
    <xf numFmtId="3" fontId="38" fillId="6" borderId="17" xfId="0" applyNumberFormat="1" applyFont="1" applyFill="1" applyBorder="1"/>
    <xf numFmtId="3" fontId="38" fillId="6" borderId="31" xfId="0" applyNumberFormat="1" applyFont="1" applyFill="1" applyBorder="1"/>
    <xf numFmtId="3" fontId="26" fillId="0" borderId="0" xfId="0" applyNumberFormat="1" applyFont="1"/>
    <xf numFmtId="3" fontId="47" fillId="6" borderId="0" xfId="0" applyNumberFormat="1" applyFont="1" applyFill="1" applyBorder="1" applyAlignment="1">
      <alignment horizontal="center"/>
    </xf>
    <xf numFmtId="3" fontId="47" fillId="6" borderId="27" xfId="0" applyNumberFormat="1" applyFont="1" applyFill="1" applyBorder="1" applyAlignment="1">
      <alignment horizontal="center"/>
    </xf>
    <xf numFmtId="173" fontId="48" fillId="0" borderId="0" xfId="8" applyFont="1" applyAlignment="1">
      <alignment horizontal="left"/>
    </xf>
    <xf numFmtId="173" fontId="49" fillId="0" borderId="0" xfId="8" applyFont="1"/>
    <xf numFmtId="0" fontId="3" fillId="7" borderId="1" xfId="4" applyFont="1" applyFill="1" applyBorder="1" applyAlignment="1">
      <alignment horizontal="center"/>
    </xf>
    <xf numFmtId="0" fontId="3" fillId="7" borderId="1" xfId="4" applyFont="1" applyFill="1" applyBorder="1" applyAlignment="1">
      <alignment horizontal="center" wrapText="1"/>
    </xf>
    <xf numFmtId="0" fontId="3" fillId="7" borderId="1" xfId="4" applyFont="1" applyFill="1" applyBorder="1" applyAlignment="1">
      <alignment horizontal="center" vertical="center" wrapText="1"/>
    </xf>
    <xf numFmtId="0" fontId="1" fillId="6" borderId="1" xfId="4" applyFill="1" applyBorder="1"/>
    <xf numFmtId="3" fontId="1" fillId="6" borderId="1" xfId="4" applyNumberFormat="1" applyFill="1" applyBorder="1"/>
    <xf numFmtId="2" fontId="49" fillId="0" borderId="0" xfId="8" applyNumberFormat="1" applyFont="1"/>
    <xf numFmtId="174" fontId="49" fillId="0" borderId="0" xfId="8" applyNumberFormat="1" applyFont="1"/>
    <xf numFmtId="173" fontId="50" fillId="0" borderId="0" xfId="8" applyFont="1" applyAlignment="1">
      <alignment horizontal="center"/>
    </xf>
    <xf numFmtId="3" fontId="50" fillId="0" borderId="0" xfId="8" applyNumberFormat="1" applyFont="1" applyAlignment="1">
      <alignment horizontal="center"/>
    </xf>
    <xf numFmtId="165" fontId="0" fillId="0" borderId="0" xfId="3" applyNumberFormat="1" applyFont="1" applyFill="1" applyBorder="1" applyAlignment="1">
      <alignment horizontal="center"/>
    </xf>
    <xf numFmtId="173" fontId="49" fillId="0" borderId="0" xfId="8" applyFont="1" applyAlignment="1">
      <alignment horizontal="center"/>
    </xf>
    <xf numFmtId="0" fontId="1" fillId="6" borderId="0" xfId="4" applyFill="1" applyBorder="1"/>
    <xf numFmtId="3" fontId="1" fillId="6" borderId="0" xfId="4" applyNumberFormat="1" applyFill="1" applyBorder="1"/>
    <xf numFmtId="173" fontId="43" fillId="0" borderId="0" xfId="8" applyFont="1" applyAlignment="1">
      <alignment horizontal="left"/>
    </xf>
    <xf numFmtId="173" fontId="49" fillId="0" borderId="0" xfId="8" applyFont="1" applyBorder="1" applyAlignment="1">
      <alignment horizontal="center"/>
    </xf>
    <xf numFmtId="173" fontId="51" fillId="7" borderId="1" xfId="8" applyFont="1" applyFill="1" applyBorder="1" applyAlignment="1">
      <alignment horizontal="center" vertical="center" wrapText="1"/>
    </xf>
    <xf numFmtId="0" fontId="51" fillId="7" borderId="1" xfId="8" applyNumberFormat="1" applyFont="1" applyFill="1" applyBorder="1" applyAlignment="1">
      <alignment horizontal="center" wrapText="1"/>
    </xf>
    <xf numFmtId="173" fontId="49" fillId="0" borderId="1" xfId="8" applyFont="1" applyBorder="1" applyAlignment="1">
      <alignment horizontal="left"/>
    </xf>
    <xf numFmtId="165" fontId="0" fillId="0" borderId="1" xfId="3" applyNumberFormat="1" applyFont="1" applyFill="1" applyBorder="1" applyAlignment="1">
      <alignment horizontal="center"/>
    </xf>
    <xf numFmtId="3" fontId="0" fillId="0" borderId="1" xfId="3" applyNumberFormat="1" applyFont="1" applyFill="1" applyBorder="1" applyAlignment="1">
      <alignment horizontal="center"/>
    </xf>
    <xf numFmtId="164" fontId="49" fillId="0" borderId="1" xfId="8" applyNumberFormat="1" applyFont="1" applyBorder="1" applyAlignment="1">
      <alignment horizontal="right"/>
    </xf>
    <xf numFmtId="173" fontId="51" fillId="9" borderId="1" xfId="8" applyFont="1" applyFill="1" applyBorder="1" applyAlignment="1">
      <alignment horizontal="left"/>
    </xf>
    <xf numFmtId="165" fontId="3" fillId="9" borderId="1" xfId="3" applyNumberFormat="1" applyFont="1" applyFill="1" applyBorder="1" applyAlignment="1">
      <alignment horizontal="center"/>
    </xf>
    <xf numFmtId="3" fontId="3" fillId="9" borderId="1" xfId="3" applyNumberFormat="1" applyFont="1" applyFill="1" applyBorder="1" applyAlignment="1">
      <alignment horizontal="center"/>
    </xf>
    <xf numFmtId="173" fontId="51" fillId="0" borderId="1" xfId="8" applyFont="1" applyBorder="1" applyAlignment="1">
      <alignment horizontal="left"/>
    </xf>
    <xf numFmtId="164" fontId="51" fillId="0" borderId="1" xfId="8" applyNumberFormat="1" applyFont="1" applyBorder="1" applyAlignment="1">
      <alignment horizontal="right"/>
    </xf>
    <xf numFmtId="0" fontId="49" fillId="0" borderId="0" xfId="8" applyNumberFormat="1" applyFont="1"/>
    <xf numFmtId="173" fontId="1" fillId="0" borderId="0" xfId="8" applyBorder="1"/>
    <xf numFmtId="173" fontId="52" fillId="0" borderId="0" xfId="8" applyFont="1" applyAlignment="1">
      <alignment horizontal="left"/>
    </xf>
    <xf numFmtId="164" fontId="49" fillId="0" borderId="1" xfId="8" applyNumberFormat="1" applyFont="1" applyBorder="1" applyAlignment="1">
      <alignment horizontal="center"/>
    </xf>
    <xf numFmtId="4" fontId="0" fillId="0" borderId="1" xfId="3" applyNumberFormat="1" applyFont="1" applyFill="1" applyBorder="1" applyAlignment="1">
      <alignment horizontal="center"/>
    </xf>
    <xf numFmtId="164" fontId="51" fillId="0" borderId="1" xfId="8" applyNumberFormat="1" applyFont="1" applyBorder="1" applyAlignment="1">
      <alignment horizontal="center"/>
    </xf>
    <xf numFmtId="173" fontId="51" fillId="0" borderId="0" xfId="8" applyFont="1"/>
    <xf numFmtId="3" fontId="3" fillId="0" borderId="26" xfId="0" applyNumberFormat="1" applyFont="1" applyBorder="1"/>
    <xf numFmtId="2" fontId="0" fillId="0" borderId="16" xfId="0" quotePrefix="1" applyNumberFormat="1" applyBorder="1" applyAlignment="1">
      <alignment horizontal="left"/>
    </xf>
    <xf numFmtId="2" fontId="0" fillId="0" borderId="0" xfId="0" quotePrefix="1" applyNumberFormat="1" applyBorder="1" applyAlignment="1">
      <alignment horizontal="left"/>
    </xf>
    <xf numFmtId="3" fontId="33" fillId="0" borderId="0" xfId="0" applyNumberFormat="1" applyFont="1" applyFill="1" applyBorder="1" applyAlignment="1">
      <alignment horizontal="center"/>
    </xf>
    <xf numFmtId="3" fontId="33" fillId="0" borderId="27" xfId="0" applyNumberFormat="1" applyFont="1" applyFill="1" applyBorder="1" applyAlignment="1">
      <alignment horizontal="center"/>
    </xf>
    <xf numFmtId="2" fontId="0" fillId="0" borderId="30" xfId="0" quotePrefix="1" applyNumberFormat="1" applyBorder="1" applyAlignment="1">
      <alignment horizontal="left"/>
    </xf>
    <xf numFmtId="2" fontId="0" fillId="0" borderId="17" xfId="0" quotePrefix="1" applyNumberFormat="1" applyBorder="1" applyAlignment="1">
      <alignment horizontal="left"/>
    </xf>
    <xf numFmtId="3" fontId="33" fillId="0" borderId="17" xfId="0" applyNumberFormat="1" applyFont="1" applyFill="1" applyBorder="1" applyAlignment="1">
      <alignment horizontal="center"/>
    </xf>
    <xf numFmtId="3" fontId="33" fillId="0" borderId="31" xfId="0" applyNumberFormat="1" applyFont="1" applyFill="1" applyBorder="1" applyAlignment="1">
      <alignment horizontal="center"/>
    </xf>
    <xf numFmtId="3" fontId="3" fillId="0" borderId="37" xfId="0" applyNumberFormat="1" applyFont="1" applyBorder="1"/>
    <xf numFmtId="3" fontId="3" fillId="0" borderId="1" xfId="0" applyNumberFormat="1" applyFont="1" applyBorder="1"/>
    <xf numFmtId="3" fontId="34" fillId="0" borderId="1" xfId="0" applyNumberFormat="1" applyFont="1" applyFill="1" applyBorder="1" applyAlignment="1">
      <alignment horizontal="center"/>
    </xf>
    <xf numFmtId="3" fontId="34" fillId="0" borderId="38" xfId="0" applyNumberFormat="1" applyFont="1" applyFill="1" applyBorder="1" applyAlignment="1">
      <alignment horizontal="center"/>
    </xf>
    <xf numFmtId="173" fontId="1" fillId="0" borderId="0" xfId="8"/>
    <xf numFmtId="2" fontId="1" fillId="0" borderId="0" xfId="3" applyNumberFormat="1" applyFont="1"/>
    <xf numFmtId="0" fontId="1" fillId="2" borderId="1" xfId="4" applyFill="1" applyBorder="1"/>
    <xf numFmtId="0" fontId="3" fillId="2" borderId="1" xfId="4" applyFont="1" applyFill="1" applyBorder="1" applyAlignment="1">
      <alignment horizontal="center"/>
    </xf>
    <xf numFmtId="0" fontId="1" fillId="0" borderId="1" xfId="4" quotePrefix="1" applyFont="1" applyBorder="1"/>
    <xf numFmtId="0" fontId="1" fillId="0" borderId="1" xfId="4" applyFont="1" applyBorder="1"/>
    <xf numFmtId="10" fontId="1" fillId="0" borderId="1" xfId="4" applyNumberFormat="1" applyFill="1" applyBorder="1"/>
    <xf numFmtId="0" fontId="1" fillId="0" borderId="1" xfId="4" applyBorder="1"/>
    <xf numFmtId="0" fontId="1" fillId="0" borderId="1" xfId="4" applyFont="1" applyFill="1" applyBorder="1"/>
    <xf numFmtId="0" fontId="1" fillId="0" borderId="1" xfId="4" quotePrefix="1" applyFont="1" applyBorder="1" applyAlignment="1">
      <alignment horizontal="left"/>
    </xf>
    <xf numFmtId="10" fontId="1" fillId="0" borderId="1" xfId="4" applyNumberFormat="1" applyBorder="1"/>
    <xf numFmtId="0" fontId="1" fillId="0" borderId="1" xfId="4" applyFont="1" applyBorder="1" applyAlignment="1">
      <alignment horizontal="left" vertical="center"/>
    </xf>
    <xf numFmtId="171" fontId="12" fillId="0" borderId="0" xfId="0" applyNumberFormat="1" applyFont="1" applyFill="1"/>
    <xf numFmtId="0" fontId="43" fillId="3" borderId="1" xfId="4" applyFont="1" applyFill="1" applyBorder="1" applyAlignment="1">
      <alignment horizontal="center" wrapText="1"/>
    </xf>
    <xf numFmtId="0" fontId="1" fillId="0" borderId="1" xfId="4" applyFont="1" applyBorder="1" applyAlignment="1">
      <alignment horizontal="left" vertical="center" wrapText="1"/>
    </xf>
    <xf numFmtId="0" fontId="1" fillId="0" borderId="3" xfId="0" applyFont="1" applyFill="1" applyBorder="1"/>
    <xf numFmtId="0" fontId="1" fillId="0" borderId="5" xfId="0" applyFont="1" applyFill="1" applyBorder="1"/>
    <xf numFmtId="0" fontId="1" fillId="0" borderId="2" xfId="0" applyFont="1" applyFill="1" applyBorder="1"/>
    <xf numFmtId="0" fontId="1" fillId="0" borderId="7" xfId="0" applyFont="1" applyFill="1" applyBorder="1"/>
    <xf numFmtId="0" fontId="1" fillId="0" borderId="6" xfId="0" applyFont="1" applyFill="1" applyBorder="1"/>
    <xf numFmtId="2" fontId="1" fillId="0" borderId="2" xfId="0" applyNumberFormat="1" applyFont="1" applyFill="1" applyBorder="1"/>
    <xf numFmtId="2" fontId="1" fillId="0" borderId="7" xfId="0" applyNumberFormat="1" applyFont="1" applyFill="1" applyBorder="1"/>
    <xf numFmtId="2" fontId="1" fillId="0" borderId="6" xfId="0" applyNumberFormat="1" applyFont="1" applyFill="1" applyBorder="1"/>
    <xf numFmtId="2" fontId="1" fillId="0" borderId="9" xfId="0" applyNumberFormat="1" applyFont="1" applyFill="1" applyBorder="1"/>
    <xf numFmtId="2" fontId="1" fillId="0" borderId="0" xfId="0" applyNumberFormat="1" applyFont="1" applyFill="1"/>
    <xf numFmtId="2" fontId="1" fillId="0" borderId="10" xfId="0" applyNumberFormat="1" applyFont="1" applyFill="1" applyBorder="1"/>
    <xf numFmtId="2" fontId="1" fillId="0" borderId="13" xfId="0" applyNumberFormat="1" applyFont="1" applyFill="1" applyBorder="1"/>
    <xf numFmtId="2" fontId="1" fillId="0" borderId="14" xfId="0" applyNumberFormat="1" applyFont="1" applyFill="1" applyBorder="1"/>
    <xf numFmtId="2" fontId="1" fillId="0" borderId="15" xfId="0" applyNumberFormat="1" applyFont="1" applyFill="1" applyBorder="1"/>
    <xf numFmtId="0" fontId="0" fillId="0" borderId="1" xfId="0" pivotButton="1" applyBorder="1"/>
    <xf numFmtId="0" fontId="0" fillId="0" borderId="1" xfId="0" applyBorder="1"/>
    <xf numFmtId="0" fontId="0" fillId="0" borderId="1" xfId="0" applyBorder="1" applyAlignment="1">
      <alignment horizontal="left"/>
    </xf>
    <xf numFmtId="0" fontId="0" fillId="0" borderId="1" xfId="0" applyNumberFormat="1" applyBorder="1"/>
    <xf numFmtId="0" fontId="3" fillId="0" borderId="1" xfId="0" applyFont="1" applyBorder="1"/>
    <xf numFmtId="43" fontId="0" fillId="0" borderId="1" xfId="0" applyNumberFormat="1" applyBorder="1"/>
    <xf numFmtId="0" fontId="1" fillId="0" borderId="1" xfId="0" applyFont="1" applyBorder="1"/>
    <xf numFmtId="0" fontId="0" fillId="0" borderId="1" xfId="0" applyFill="1" applyBorder="1"/>
    <xf numFmtId="0" fontId="1" fillId="4" borderId="16" xfId="0" applyFont="1" applyFill="1" applyBorder="1" applyAlignment="1">
      <alignment horizontal="left" vertical="top" wrapText="1"/>
    </xf>
    <xf numFmtId="0" fontId="2" fillId="4" borderId="0" xfId="0" applyFont="1" applyFill="1" applyBorder="1" applyAlignment="1">
      <alignment horizontal="left" vertical="top" wrapText="1"/>
    </xf>
    <xf numFmtId="0" fontId="2" fillId="4" borderId="16" xfId="0" applyFont="1" applyFill="1" applyBorder="1" applyAlignment="1">
      <alignment horizontal="left" vertical="top" wrapText="1"/>
    </xf>
    <xf numFmtId="0" fontId="3" fillId="4" borderId="16" xfId="0" applyFont="1" applyFill="1" applyBorder="1" applyAlignment="1">
      <alignment wrapText="1"/>
    </xf>
    <xf numFmtId="0" fontId="3" fillId="4" borderId="0" xfId="0" applyFont="1" applyFill="1" applyBorder="1" applyAlignment="1">
      <alignment wrapText="1"/>
    </xf>
    <xf numFmtId="0" fontId="3" fillId="4" borderId="16" xfId="0" applyFont="1" applyFill="1" applyBorder="1" applyAlignment="1">
      <alignment vertical="center" wrapText="1"/>
    </xf>
    <xf numFmtId="0" fontId="0" fillId="0" borderId="0" xfId="0" applyAlignment="1">
      <alignment vertical="center" wrapText="1"/>
    </xf>
    <xf numFmtId="0" fontId="1" fillId="4" borderId="16" xfId="0" applyFont="1" applyFill="1" applyBorder="1" applyAlignment="1">
      <alignment horizontal="left" vertical="center" wrapText="1"/>
    </xf>
    <xf numFmtId="0" fontId="1" fillId="4" borderId="0" xfId="0" applyFont="1" applyFill="1" applyBorder="1" applyAlignment="1">
      <alignment horizontal="left" vertical="center" wrapText="1"/>
    </xf>
    <xf numFmtId="173" fontId="51" fillId="7" borderId="1" xfId="8" applyFont="1" applyFill="1" applyBorder="1" applyAlignment="1">
      <alignment horizontal="center" vertical="center"/>
    </xf>
    <xf numFmtId="173" fontId="51" fillId="7" borderId="1" xfId="8" applyFont="1" applyFill="1" applyBorder="1" applyAlignment="1">
      <alignment horizontal="center" vertical="center" wrapText="1"/>
    </xf>
    <xf numFmtId="173" fontId="51" fillId="8" borderId="1" xfId="8" applyFont="1" applyFill="1" applyBorder="1" applyAlignment="1">
      <alignment horizontal="center" wrapText="1"/>
    </xf>
    <xf numFmtId="173" fontId="51" fillId="7" borderId="20" xfId="8" applyFont="1" applyFill="1" applyBorder="1" applyAlignment="1">
      <alignment horizontal="center"/>
    </xf>
    <xf numFmtId="173" fontId="51" fillId="7" borderId="32" xfId="8" applyFont="1" applyFill="1" applyBorder="1" applyAlignment="1">
      <alignment horizontal="center"/>
    </xf>
    <xf numFmtId="173" fontId="51" fillId="7" borderId="33" xfId="8" applyFont="1" applyFill="1" applyBorder="1" applyAlignment="1">
      <alignment horizontal="center"/>
    </xf>
    <xf numFmtId="173" fontId="51" fillId="8" borderId="1" xfId="8" applyFont="1" applyFill="1" applyBorder="1" applyAlignment="1">
      <alignment horizontal="center" vertical="center" wrapText="1"/>
    </xf>
    <xf numFmtId="3" fontId="3" fillId="0" borderId="0" xfId="0" applyNumberFormat="1" applyFont="1" applyAlignment="1">
      <alignment horizontal="center"/>
    </xf>
    <xf numFmtId="3" fontId="31" fillId="6" borderId="0" xfId="0" applyNumberFormat="1" applyFont="1" applyFill="1" applyAlignment="1">
      <alignment horizontal="center"/>
    </xf>
    <xf numFmtId="3" fontId="35" fillId="6" borderId="0" xfId="0" applyNumberFormat="1" applyFont="1" applyFill="1" applyAlignment="1">
      <alignment horizontal="center"/>
    </xf>
    <xf numFmtId="3" fontId="34" fillId="6" borderId="0" xfId="0" applyNumberFormat="1" applyFont="1" applyFill="1" applyAlignment="1">
      <alignment horizontal="center"/>
    </xf>
    <xf numFmtId="3" fontId="37" fillId="6" borderId="0" xfId="0" applyNumberFormat="1" applyFont="1" applyFill="1" applyAlignment="1">
      <alignment horizontal="center"/>
    </xf>
    <xf numFmtId="3" fontId="3" fillId="0" borderId="34" xfId="0" applyNumberFormat="1" applyFont="1" applyBorder="1" applyAlignment="1">
      <alignment horizontal="center"/>
    </xf>
    <xf numFmtId="3" fontId="3" fillId="0" borderId="35" xfId="0" applyNumberFormat="1" applyFont="1" applyBorder="1" applyAlignment="1">
      <alignment horizontal="center"/>
    </xf>
    <xf numFmtId="3" fontId="34" fillId="0" borderId="35" xfId="0" applyNumberFormat="1" applyFont="1" applyFill="1" applyBorder="1" applyAlignment="1">
      <alignment horizontal="center"/>
    </xf>
    <xf numFmtId="3" fontId="34" fillId="0" borderId="36" xfId="0" applyNumberFormat="1" applyFont="1" applyFill="1" applyBorder="1" applyAlignment="1">
      <alignment horizontal="center"/>
    </xf>
    <xf numFmtId="3" fontId="3" fillId="0" borderId="28" xfId="0" applyNumberFormat="1" applyFont="1" applyBorder="1" applyAlignment="1">
      <alignment horizontal="center"/>
    </xf>
    <xf numFmtId="3" fontId="3" fillId="0" borderId="29" xfId="0" applyNumberFormat="1" applyFont="1" applyBorder="1" applyAlignment="1">
      <alignment horizontal="center"/>
    </xf>
    <xf numFmtId="3" fontId="3" fillId="0" borderId="23" xfId="0" applyNumberFormat="1" applyFont="1" applyBorder="1" applyAlignment="1">
      <alignment horizontal="center"/>
    </xf>
    <xf numFmtId="3" fontId="3" fillId="0" borderId="30" xfId="0" applyNumberFormat="1" applyFont="1" applyBorder="1" applyAlignment="1">
      <alignment horizontal="center"/>
    </xf>
    <xf numFmtId="3" fontId="3" fillId="0" borderId="17" xfId="0" applyNumberFormat="1" applyFont="1" applyBorder="1" applyAlignment="1">
      <alignment horizontal="center"/>
    </xf>
    <xf numFmtId="3" fontId="3" fillId="0" borderId="31" xfId="0" applyNumberFormat="1" applyFont="1" applyBorder="1" applyAlignment="1">
      <alignment horizontal="center"/>
    </xf>
    <xf numFmtId="0" fontId="53" fillId="0" borderId="24" xfId="2" quotePrefix="1" applyNumberFormat="1" applyFont="1" applyFill="1" applyBorder="1" applyAlignment="1">
      <alignment horizontal="center"/>
    </xf>
    <xf numFmtId="0" fontId="53" fillId="0" borderId="25" xfId="2" quotePrefix="1" applyNumberFormat="1" applyFont="1" applyFill="1" applyBorder="1" applyAlignment="1">
      <alignment horizontal="center"/>
    </xf>
    <xf numFmtId="0" fontId="53" fillId="0" borderId="26" xfId="2" quotePrefix="1" applyNumberFormat="1" applyFont="1" applyFill="1" applyBorder="1" applyAlignment="1">
      <alignment horizontal="center"/>
    </xf>
    <xf numFmtId="3" fontId="3" fillId="0" borderId="24" xfId="0" applyNumberFormat="1" applyFont="1" applyBorder="1" applyAlignment="1">
      <alignment horizontal="center"/>
    </xf>
    <xf numFmtId="3" fontId="3" fillId="0" borderId="25" xfId="0" applyNumberFormat="1" applyFont="1" applyBorder="1" applyAlignment="1">
      <alignment horizontal="center"/>
    </xf>
    <xf numFmtId="3" fontId="3" fillId="0" borderId="26" xfId="0" applyNumberFormat="1" applyFont="1" applyBorder="1" applyAlignment="1">
      <alignment horizontal="center"/>
    </xf>
    <xf numFmtId="3" fontId="3" fillId="0" borderId="16" xfId="0" applyNumberFormat="1" applyFont="1" applyBorder="1" applyAlignment="1">
      <alignment horizontal="center"/>
    </xf>
    <xf numFmtId="3" fontId="3" fillId="0" borderId="0" xfId="0" applyNumberFormat="1" applyFont="1" applyBorder="1" applyAlignment="1">
      <alignment horizontal="center"/>
    </xf>
    <xf numFmtId="3" fontId="31" fillId="6" borderId="0" xfId="0" applyNumberFormat="1" applyFont="1" applyFill="1" applyBorder="1" applyAlignment="1">
      <alignment horizontal="center"/>
    </xf>
    <xf numFmtId="3" fontId="35" fillId="6" borderId="0" xfId="0" applyNumberFormat="1" applyFont="1" applyFill="1" applyBorder="1" applyAlignment="1">
      <alignment horizontal="center"/>
    </xf>
    <xf numFmtId="3" fontId="46" fillId="6" borderId="0" xfId="0" applyNumberFormat="1" applyFont="1" applyFill="1" applyBorder="1" applyAlignment="1">
      <alignment horizontal="center"/>
    </xf>
    <xf numFmtId="3" fontId="47" fillId="6" borderId="0" xfId="0" applyNumberFormat="1" applyFont="1" applyFill="1" applyBorder="1" applyAlignment="1">
      <alignment horizontal="center"/>
    </xf>
    <xf numFmtId="3" fontId="47" fillId="6" borderId="27" xfId="0" applyNumberFormat="1" applyFont="1" applyFill="1" applyBorder="1" applyAlignment="1">
      <alignment horizontal="center"/>
    </xf>
    <xf numFmtId="0" fontId="43" fillId="3" borderId="20" xfId="4" applyFont="1" applyFill="1" applyBorder="1" applyAlignment="1">
      <alignment horizontal="center" wrapText="1"/>
    </xf>
    <xf numFmtId="0" fontId="43" fillId="3" borderId="32" xfId="4" applyFont="1" applyFill="1" applyBorder="1" applyAlignment="1">
      <alignment horizontal="center" wrapText="1"/>
    </xf>
    <xf numFmtId="0" fontId="1" fillId="0" borderId="20" xfId="4" applyFont="1" applyBorder="1" applyAlignment="1">
      <alignment horizontal="center" vertical="center" wrapText="1"/>
    </xf>
    <xf numFmtId="0" fontId="1" fillId="0" borderId="32" xfId="4" applyFont="1" applyBorder="1" applyAlignment="1">
      <alignment horizontal="center" vertical="center" wrapText="1"/>
    </xf>
    <xf numFmtId="0" fontId="3" fillId="2" borderId="1" xfId="4" applyFont="1" applyFill="1" applyBorder="1" applyAlignment="1">
      <alignment vertical="center" wrapText="1"/>
    </xf>
    <xf numFmtId="0" fontId="3" fillId="0" borderId="1" xfId="4" applyFont="1" applyBorder="1" applyAlignment="1">
      <alignment vertical="center" wrapText="1"/>
    </xf>
    <xf numFmtId="0" fontId="44" fillId="2" borderId="1" xfId="4" applyFont="1" applyFill="1" applyBorder="1" applyAlignment="1">
      <alignment horizontal="center" vertical="center" wrapText="1"/>
    </xf>
    <xf numFmtId="0" fontId="1" fillId="2" borderId="1" xfId="4" applyFill="1" applyBorder="1" applyAlignment="1">
      <alignment horizontal="center" vertical="center" wrapText="1"/>
    </xf>
    <xf numFmtId="0" fontId="1" fillId="0" borderId="1" xfId="4" applyBorder="1" applyAlignment="1">
      <alignment vertical="center" wrapText="1"/>
    </xf>
    <xf numFmtId="0" fontId="3" fillId="2" borderId="1" xfId="4" applyFont="1" applyFill="1" applyBorder="1" applyAlignment="1">
      <alignment horizontal="center"/>
    </xf>
  </cellXfs>
  <cellStyles count="12">
    <cellStyle name="Comma" xfId="6" builtinId="3"/>
    <cellStyle name="Comma 2" xfId="9"/>
    <cellStyle name="Hyperlink" xfId="1" builtinId="8"/>
    <cellStyle name="Normal" xfId="0" builtinId="0"/>
    <cellStyle name="Normal 2" xfId="4"/>
    <cellStyle name="Normal 2 2" xfId="7"/>
    <cellStyle name="Normal 3" xfId="10"/>
    <cellStyle name="Normal 4" xfId="8"/>
    <cellStyle name="Normal 5" xfId="11"/>
    <cellStyle name="Normal_scc_feb2004" xfId="2"/>
    <cellStyle name="Percent" xfId="3" builtinId="5"/>
    <cellStyle name="Percent 2" xfId="5"/>
  </cellStyles>
  <dxfs count="109">
    <dxf>
      <fill>
        <patternFill patternType="none"/>
      </fill>
    </dxf>
    <dxf>
      <fill>
        <patternFill patternType="solid">
          <bgColor indexed="43"/>
        </patternFill>
      </fill>
    </dxf>
    <dxf>
      <fill>
        <patternFill patternType="solid">
          <bgColor indexed="43"/>
        </patternFill>
      </fill>
    </dxf>
    <dxf>
      <font>
        <color auto="1"/>
      </font>
    </dxf>
    <dxf>
      <font>
        <color auto="1"/>
      </font>
    </dxf>
    <dxf>
      <font>
        <color auto="1"/>
      </font>
    </dxf>
    <dxf>
      <font>
        <color auto="1"/>
      </font>
    </dxf>
    <dxf>
      <font>
        <color auto="1"/>
      </font>
    </dxf>
    <dxf>
      <numFmt numFmtId="2" formatCode="0.00"/>
    </dxf>
    <dxf>
      <fill>
        <patternFill patternType="none"/>
      </fill>
    </dxf>
    <dxf>
      <fill>
        <patternFill patternType="solid">
          <bgColor indexed="43"/>
        </patternFill>
      </fill>
    </dxf>
    <dxf>
      <fill>
        <patternFill patternType="solid">
          <bgColor indexed="43"/>
        </patternFill>
      </fill>
    </dxf>
    <dxf>
      <font>
        <color auto="1"/>
      </font>
    </dxf>
    <dxf>
      <font>
        <color auto="1"/>
      </font>
    </dxf>
    <dxf>
      <font>
        <color auto="1"/>
      </font>
    </dxf>
    <dxf>
      <font>
        <color auto="1"/>
      </font>
    </dxf>
    <dxf>
      <font>
        <color auto="1"/>
      </font>
    </dxf>
    <dxf>
      <numFmt numFmtId="2" formatCode="0.00"/>
    </dxf>
    <dxf>
      <numFmt numFmtId="2" formatCode="0.00"/>
    </dxf>
    <dxf>
      <alignment horizontal="left" readingOrder="0"/>
    </dxf>
    <dxf>
      <alignment wrapText="1" readingOrder="0"/>
    </dxf>
    <dxf>
      <alignment wrapText="1" readingOrder="0"/>
    </dxf>
    <dxf>
      <alignment wrapText="1" readingOrder="0"/>
    </dxf>
    <dxf>
      <numFmt numFmtId="2" formatCode="0.00"/>
    </dxf>
    <dxf>
      <alignment horizontal="left" readingOrder="0"/>
    </dxf>
    <dxf>
      <alignment wrapText="1" readingOrder="0"/>
    </dxf>
    <dxf>
      <alignment wrapText="1" readingOrder="0"/>
    </dxf>
    <dxf>
      <alignment wrapText="1" readingOrder="0"/>
    </dxf>
    <dxf>
      <numFmt numFmtId="2" formatCode="0.00"/>
    </dxf>
    <dxf>
      <alignment horizontal="left" readingOrder="0"/>
    </dxf>
    <dxf>
      <alignment wrapText="1" readingOrder="0"/>
    </dxf>
    <dxf>
      <alignment wrapText="1" readingOrder="0"/>
    </dxf>
    <dxf>
      <alignment wrapText="1" readingOrder="0"/>
    </dxf>
    <dxf>
      <numFmt numFmtId="2" formatCode="0.00"/>
    </dxf>
    <dxf>
      <alignment horizontal="left" readingOrder="0"/>
    </dxf>
    <dxf>
      <alignment wrapText="1" readingOrder="0"/>
    </dxf>
    <dxf>
      <alignment wrapText="1" readingOrder="0"/>
    </dxf>
    <dxf>
      <alignment wrapText="1" readingOrder="0"/>
    </dxf>
    <dxf>
      <numFmt numFmtId="2" formatCode="0.00"/>
    </dxf>
    <dxf>
      <alignment horizontal="left" readingOrder="0"/>
    </dxf>
    <dxf>
      <alignment wrapText="1" readingOrder="0"/>
    </dxf>
    <dxf>
      <alignment wrapText="1" readingOrder="0"/>
    </dxf>
    <dxf>
      <alignment wrapText="1" readingOrder="0"/>
    </dxf>
    <dxf>
      <numFmt numFmtId="2" formatCode="0.00"/>
    </dxf>
    <dxf>
      <alignment horizontal="left" readingOrder="0"/>
    </dxf>
    <dxf>
      <alignment wrapText="1" readingOrder="0"/>
    </dxf>
    <dxf>
      <alignment wrapText="1" readingOrder="0"/>
    </dxf>
    <dxf>
      <alignment wrapText="1" readingOrder="0"/>
    </dxf>
    <dxf>
      <numFmt numFmtId="2" formatCode="0.00"/>
    </dxf>
    <dxf>
      <alignment horizontal="left" readingOrder="0"/>
    </dxf>
    <dxf>
      <alignment wrapText="1" readingOrder="0"/>
    </dxf>
    <dxf>
      <alignment wrapText="1" readingOrder="0"/>
    </dxf>
    <dxf>
      <alignment wrapText="1" readingOrder="0"/>
    </dxf>
    <dxf>
      <numFmt numFmtId="2" formatCode="0.00"/>
    </dxf>
    <dxf>
      <alignment horizontal="left" readingOrder="0"/>
    </dxf>
    <dxf>
      <alignment wrapText="1" readingOrder="0"/>
    </dxf>
    <dxf>
      <alignment wrapText="1" readingOrder="0"/>
    </dxf>
    <dxf>
      <alignment wrapText="1" readingOrder="0"/>
    </dxf>
    <dxf>
      <numFmt numFmtId="2" formatCode="0.00"/>
    </dxf>
    <dxf>
      <alignment horizontal="left" readingOrder="0"/>
    </dxf>
    <dxf>
      <alignment wrapText="1" readingOrder="0"/>
    </dxf>
    <dxf>
      <alignment wrapText="1" readingOrder="0"/>
    </dxf>
    <dxf>
      <alignment wrapText="1" readingOrder="0"/>
    </dxf>
    <dxf>
      <numFmt numFmtId="2" formatCode="0.00"/>
    </dxf>
    <dxf>
      <alignment horizontal="left" readingOrder="0"/>
    </dxf>
    <dxf>
      <alignment wrapText="1" readingOrder="0"/>
    </dxf>
    <dxf>
      <alignment wrapText="1" readingOrder="0"/>
    </dxf>
    <dxf>
      <alignment wrapText="1" readingOrder="0"/>
    </dxf>
    <dxf>
      <numFmt numFmtId="2" formatCode="0.00"/>
    </dxf>
    <dxf>
      <alignment horizontal="left" readingOrder="0"/>
    </dxf>
    <dxf>
      <alignment wrapText="1" readingOrder="0"/>
    </dxf>
    <dxf>
      <alignment wrapText="1" readingOrder="0"/>
    </dxf>
    <dxf>
      <alignment wrapText="1" readingOrder="0"/>
    </dxf>
    <dxf>
      <numFmt numFmtId="2" formatCode="0.00"/>
    </dxf>
    <dxf>
      <alignment horizontal="left" readingOrder="0"/>
    </dxf>
    <dxf>
      <alignment wrapText="1" readingOrder="0"/>
    </dxf>
    <dxf>
      <alignment wrapText="1" readingOrder="0"/>
    </dxf>
    <dxf>
      <alignment wrapText="1" readingOrder="0"/>
    </dxf>
    <dxf>
      <numFmt numFmtId="2" formatCode="0.00"/>
    </dxf>
    <dxf>
      <alignment horizontal="left" readingOrder="0"/>
    </dxf>
    <dxf>
      <alignment wrapText="1" readingOrder="0"/>
    </dxf>
    <dxf>
      <alignment wrapText="1" readingOrder="0"/>
    </dxf>
    <dxf>
      <alignment wrapText="1" readingOrder="0"/>
    </dxf>
    <dxf>
      <numFmt numFmtId="2" formatCode="0.00"/>
    </dxf>
    <dxf>
      <alignment horizontal="left" readingOrder="0"/>
    </dxf>
    <dxf>
      <alignment wrapText="1" readingOrder="0"/>
    </dxf>
    <dxf>
      <alignment wrapText="1" readingOrder="0"/>
    </dxf>
    <dxf>
      <alignment wrapText="1" readingOrder="0"/>
    </dxf>
    <dxf>
      <numFmt numFmtId="2" formatCode="0.00"/>
    </dxf>
    <dxf>
      <alignment horizontal="left" readingOrder="0"/>
    </dxf>
    <dxf>
      <alignment wrapText="1" readingOrder="0"/>
    </dxf>
    <dxf>
      <alignment wrapText="1" readingOrder="0"/>
    </dxf>
    <dxf>
      <alignment wrapText="1" readingOrder="0"/>
    </dxf>
    <dxf>
      <numFmt numFmtId="2" formatCode="0.00"/>
    </dxf>
    <dxf>
      <alignment horizontal="left" readingOrder="0"/>
    </dxf>
    <dxf>
      <alignment wrapText="1" readingOrder="0"/>
    </dxf>
    <dxf>
      <alignment wrapText="1" readingOrder="0"/>
    </dxf>
    <dxf>
      <alignment wrapText="1" readingOrder="0"/>
    </dxf>
    <dxf>
      <numFmt numFmtId="1" formatCode="0"/>
    </dxf>
    <dxf>
      <numFmt numFmtId="1" formatCode="0"/>
    </dxf>
    <dxf>
      <numFmt numFmtId="1" formatCode="0"/>
    </dxf>
    <dxf>
      <numFmt numFmtId="1" formatCode="0"/>
    </dxf>
    <dxf>
      <fill>
        <patternFill patternType="none"/>
      </fill>
    </dxf>
    <dxf>
      <fill>
        <patternFill>
          <bgColor indexed="41"/>
        </patternFill>
      </fill>
    </dxf>
    <dxf>
      <fill>
        <patternFill>
          <bgColor indexed="47"/>
        </patternFill>
      </fill>
    </dxf>
    <dxf>
      <fill>
        <patternFill>
          <bgColor indexed="41"/>
        </patternFill>
      </fill>
    </dxf>
    <dxf>
      <fill>
        <patternFill>
          <bgColor indexed="47"/>
        </patternFill>
      </fill>
    </dxf>
    <dxf>
      <numFmt numFmtId="2" formatCode="0.00"/>
    </dxf>
    <dxf>
      <alignment horizontal="left" readingOrder="0"/>
    </dxf>
  </dxfs>
  <tableStyles count="0" defaultTableStyle="TableStyleMedium9" defaultPivotStyle="PivotStyleLight16"/>
  <colors>
    <mruColors>
      <color rgb="FF0000FF"/>
      <color rgb="FF009900"/>
      <color rgb="FFFE90FF"/>
      <color rgb="FF33CC33"/>
      <color rgb="FFFF66CC"/>
      <color rgb="FFFF9933"/>
      <color rgb="FF9F9FFF"/>
      <color rgb="FFE8FBA1"/>
      <color rgb="FF66FFFF"/>
      <color rgb="FF00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chartsheet" Target="chartsheets/sheet8.xml"/><Relationship Id="rId18" Type="http://schemas.openxmlformats.org/officeDocument/2006/relationships/worksheet" Target="worksheets/sheet9.xml"/><Relationship Id="rId26" Type="http://schemas.openxmlformats.org/officeDocument/2006/relationships/worksheet" Target="worksheets/sheet17.xml"/><Relationship Id="rId3" Type="http://schemas.openxmlformats.org/officeDocument/2006/relationships/worksheet" Target="worksheets/sheet3.xml"/><Relationship Id="rId21" Type="http://schemas.openxmlformats.org/officeDocument/2006/relationships/worksheet" Target="worksheets/sheet12.xml"/><Relationship Id="rId34" Type="http://schemas.openxmlformats.org/officeDocument/2006/relationships/calcChain" Target="calcChain.xml"/><Relationship Id="rId7" Type="http://schemas.openxmlformats.org/officeDocument/2006/relationships/chartsheet" Target="chartsheets/sheet2.xml"/><Relationship Id="rId12" Type="http://schemas.openxmlformats.org/officeDocument/2006/relationships/chartsheet" Target="chartsheets/sheet7.xml"/><Relationship Id="rId17" Type="http://schemas.openxmlformats.org/officeDocument/2006/relationships/worksheet" Target="worksheets/sheet8.xml"/><Relationship Id="rId25" Type="http://schemas.openxmlformats.org/officeDocument/2006/relationships/worksheet" Target="worksheets/sheet16.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7.xml"/><Relationship Id="rId20" Type="http://schemas.openxmlformats.org/officeDocument/2006/relationships/worksheet" Target="worksheets/sheet11.xml"/><Relationship Id="rId29"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chartsheet" Target="chartsheets/sheet6.xml"/><Relationship Id="rId24" Type="http://schemas.openxmlformats.org/officeDocument/2006/relationships/worksheet" Target="worksheets/sheet15.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6.xml"/><Relationship Id="rId23" Type="http://schemas.openxmlformats.org/officeDocument/2006/relationships/worksheet" Target="worksheets/sheet14.xml"/><Relationship Id="rId28" Type="http://schemas.openxmlformats.org/officeDocument/2006/relationships/pivotCacheDefinition" Target="pivotCache/pivotCacheDefinition1.xml"/><Relationship Id="rId10" Type="http://schemas.openxmlformats.org/officeDocument/2006/relationships/chartsheet" Target="chartsheets/sheet5.xml"/><Relationship Id="rId19" Type="http://schemas.openxmlformats.org/officeDocument/2006/relationships/worksheet" Target="worksheets/sheet10.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hartsheet" Target="chartsheets/sheet4.xml"/><Relationship Id="rId14" Type="http://schemas.openxmlformats.org/officeDocument/2006/relationships/chartsheet" Target="chartsheets/sheet9.xml"/><Relationship Id="rId22" Type="http://schemas.openxmlformats.org/officeDocument/2006/relationships/worksheet" Target="worksheets/sheet13.xml"/><Relationship Id="rId27" Type="http://schemas.openxmlformats.org/officeDocument/2006/relationships/worksheet" Target="worksheets/sheet18.xml"/><Relationship Id="rId30" Type="http://schemas.openxmlformats.org/officeDocument/2006/relationships/pivotCacheDefinition" Target="pivotCache/pivotCacheDefinition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by_src_allpol!$E$4</c:f>
              <c:strCache>
                <c:ptCount val="1"/>
                <c:pt idx="0">
                  <c:v>VOC (tons/year) - All</c:v>
                </c:pt>
              </c:strCache>
            </c:strRef>
          </c:tx>
          <c:dPt>
            <c:idx val="0"/>
            <c:bubble3D val="0"/>
          </c:dPt>
          <c:dPt>
            <c:idx val="1"/>
            <c:bubble3D val="0"/>
          </c:dPt>
          <c:dPt>
            <c:idx val="2"/>
            <c:bubble3D val="0"/>
          </c:dPt>
          <c:dPt>
            <c:idx val="3"/>
            <c:bubble3D val="0"/>
            <c:spPr>
              <a:solidFill>
                <a:srgbClr val="FE90FF"/>
              </a:solidFill>
            </c:spPr>
          </c:dPt>
          <c:dPt>
            <c:idx val="4"/>
            <c:bubble3D val="0"/>
          </c:dPt>
          <c:dPt>
            <c:idx val="5"/>
            <c:bubble3D val="0"/>
          </c:dPt>
          <c:dPt>
            <c:idx val="6"/>
            <c:bubble3D val="0"/>
            <c:spPr>
              <a:solidFill>
                <a:srgbClr val="33CC33"/>
              </a:solidFill>
            </c:spPr>
          </c:dPt>
          <c:dPt>
            <c:idx val="7"/>
            <c:bubble3D val="0"/>
          </c:dPt>
          <c:dPt>
            <c:idx val="8"/>
            <c:bubble3D val="0"/>
          </c:dPt>
          <c:dPt>
            <c:idx val="9"/>
            <c:bubble3D val="0"/>
          </c:dPt>
          <c:dPt>
            <c:idx val="10"/>
            <c:bubble3D val="0"/>
          </c:dPt>
          <c:dPt>
            <c:idx val="11"/>
            <c:bubble3D val="0"/>
          </c:dPt>
          <c:dLbls>
            <c:dLbl>
              <c:idx val="1"/>
              <c:delete val="1"/>
            </c:dLbl>
            <c:dLbl>
              <c:idx val="2"/>
              <c:delete val="1"/>
            </c:dLbl>
            <c:dLbl>
              <c:idx val="3"/>
              <c:layout>
                <c:manualLayout>
                  <c:x val="8.3858099406079731E-2"/>
                  <c:y val="-2.442590880923072E-2"/>
                </c:manualLayout>
              </c:layout>
              <c:showLegendKey val="0"/>
              <c:showVal val="0"/>
              <c:showCatName val="1"/>
              <c:showSerName val="0"/>
              <c:showPercent val="1"/>
              <c:showBubbleSize val="0"/>
            </c:dLbl>
            <c:dLbl>
              <c:idx val="5"/>
              <c:delete val="1"/>
            </c:dLbl>
            <c:dLbl>
              <c:idx val="6"/>
              <c:layout>
                <c:manualLayout>
                  <c:x val="3.6906875690582881E-2"/>
                  <c:y val="1.1138322936157258E-2"/>
                </c:manualLayout>
              </c:layout>
              <c:showLegendKey val="0"/>
              <c:showVal val="0"/>
              <c:showCatName val="1"/>
              <c:showSerName val="0"/>
              <c:showPercent val="1"/>
              <c:showBubbleSize val="0"/>
            </c:dLbl>
            <c:dLbl>
              <c:idx val="7"/>
              <c:layout>
                <c:manualLayout>
                  <c:x val="3.6054721095356609E-2"/>
                  <c:y val="8.2745850387466582E-2"/>
                </c:manualLayout>
              </c:layout>
              <c:showLegendKey val="0"/>
              <c:showVal val="0"/>
              <c:showCatName val="1"/>
              <c:showSerName val="0"/>
              <c:showPercent val="1"/>
              <c:showBubbleSize val="0"/>
            </c:dLbl>
            <c:dLbl>
              <c:idx val="9"/>
              <c:layout>
                <c:manualLayout>
                  <c:x val="4.1012313157788048E-2"/>
                  <c:y val="-3.6360611189457437E-2"/>
                </c:manualLayout>
              </c:layout>
              <c:showLegendKey val="0"/>
              <c:showVal val="0"/>
              <c:showCatName val="1"/>
              <c:showSerName val="0"/>
              <c:showPercent val="1"/>
              <c:showBubbleSize val="0"/>
            </c:dLbl>
            <c:dLbl>
              <c:idx val="10"/>
              <c:delete val="1"/>
            </c:dLbl>
            <c:dLbl>
              <c:idx val="12"/>
              <c:layout>
                <c:manualLayout>
                  <c:x val="5.3860820552377509E-2"/>
                  <c:y val="-2.7648343700746772E-2"/>
                </c:manualLayout>
              </c:layout>
              <c:showLegendKey val="0"/>
              <c:showVal val="0"/>
              <c:showCatName val="1"/>
              <c:showSerName val="0"/>
              <c:showPercent val="1"/>
              <c:showBubbleSize val="0"/>
            </c:dLbl>
            <c:dLbl>
              <c:idx val="14"/>
              <c:layout>
                <c:manualLayout>
                  <c:x val="-7.7951085496687483E-3"/>
                  <c:y val="8.6305518833996092E-2"/>
                </c:manualLayout>
              </c:layout>
              <c:showLegendKey val="0"/>
              <c:showVal val="0"/>
              <c:showCatName val="1"/>
              <c:showSerName val="0"/>
              <c:showPercent val="1"/>
              <c:showBubbleSize val="0"/>
            </c:dLbl>
            <c:dLbl>
              <c:idx val="15"/>
              <c:layout>
                <c:manualLayout>
                  <c:x val="-1.9960992619022108E-2"/>
                  <c:y val="-0.11667525490409535"/>
                </c:manualLayout>
              </c:layout>
              <c:showLegendKey val="0"/>
              <c:showVal val="0"/>
              <c:showCatName val="1"/>
              <c:showSerName val="0"/>
              <c:showPercent val="1"/>
              <c:showBubbleSize val="0"/>
            </c:dLbl>
            <c:dLbl>
              <c:idx val="17"/>
              <c:layout>
                <c:manualLayout>
                  <c:x val="-7.9788939994926908E-2"/>
                  <c:y val="1.0358255705797721E-2"/>
                </c:manualLayout>
              </c:layout>
              <c:showLegendKey val="0"/>
              <c:showVal val="0"/>
              <c:showCatName val="1"/>
              <c:showSerName val="0"/>
              <c:showPercent val="1"/>
              <c:showBubbleSize val="0"/>
            </c:dLbl>
            <c:txPr>
              <a:bodyPr/>
              <a:lstStyle/>
              <a:p>
                <a:pPr>
                  <a:defRPr sz="1200"/>
                </a:pPr>
                <a:endParaRPr lang="en-US"/>
              </a:p>
            </c:txPr>
            <c:showLegendKey val="0"/>
            <c:showVal val="0"/>
            <c:showCatName val="1"/>
            <c:showSerName val="0"/>
            <c:showPercent val="1"/>
            <c:showBubbleSize val="0"/>
            <c:showLeaderLines val="1"/>
          </c:dLbls>
          <c:cat>
            <c:strRef>
              <c:f>by_src_allpol!$C$5:$C$22</c:f>
              <c:strCache>
                <c:ptCount val="18"/>
                <c:pt idx="0">
                  <c:v>Compressor engines</c:v>
                </c:pt>
                <c:pt idx="1">
                  <c:v>Drill rigs</c:v>
                </c:pt>
                <c:pt idx="2">
                  <c:v>Heaters</c:v>
                </c:pt>
                <c:pt idx="3">
                  <c:v>Pneumatic devices</c:v>
                </c:pt>
                <c:pt idx="4">
                  <c:v>Venting - blowdowns</c:v>
                </c:pt>
                <c:pt idx="5">
                  <c:v>Fracing</c:v>
                </c:pt>
                <c:pt idx="6">
                  <c:v>Compressor Engine Startup/Shutdown</c:v>
                </c:pt>
                <c:pt idx="7">
                  <c:v>Permitted Tank Losses</c:v>
                </c:pt>
                <c:pt idx="8">
                  <c:v>Survey-based Fugitives</c:v>
                </c:pt>
                <c:pt idx="9">
                  <c:v>Miscellaneous engines</c:v>
                </c:pt>
                <c:pt idx="10">
                  <c:v>Artificial Lift</c:v>
                </c:pt>
                <c:pt idx="11">
                  <c:v>Dehydrator</c:v>
                </c:pt>
                <c:pt idx="12">
                  <c:v>Condensate tank </c:v>
                </c:pt>
                <c:pt idx="13">
                  <c:v>Oil Tank</c:v>
                </c:pt>
                <c:pt idx="14">
                  <c:v>Oil Well Truck Loading</c:v>
                </c:pt>
                <c:pt idx="15">
                  <c:v>Casinghead Gas Venting</c:v>
                </c:pt>
                <c:pt idx="16">
                  <c:v>Water tank losses</c:v>
                </c:pt>
                <c:pt idx="17">
                  <c:v>Other Categories</c:v>
                </c:pt>
              </c:strCache>
            </c:strRef>
          </c:cat>
          <c:val>
            <c:numRef>
              <c:f>by_src_allpol!$E$5:$E$22</c:f>
              <c:numCache>
                <c:formatCode>#,##0_);\(#,##0\)</c:formatCode>
                <c:ptCount val="18"/>
                <c:pt idx="0">
                  <c:v>345.24678784300789</c:v>
                </c:pt>
                <c:pt idx="1">
                  <c:v>3.080158784484416</c:v>
                </c:pt>
                <c:pt idx="2">
                  <c:v>5.7806432946255297</c:v>
                </c:pt>
                <c:pt idx="3">
                  <c:v>162.43072382324897</c:v>
                </c:pt>
                <c:pt idx="4">
                  <c:v>365.33531011763279</c:v>
                </c:pt>
                <c:pt idx="5">
                  <c:v>3.2161955671747871</c:v>
                </c:pt>
                <c:pt idx="6">
                  <c:v>35.67645521725931</c:v>
                </c:pt>
                <c:pt idx="7">
                  <c:v>103.75871975253553</c:v>
                </c:pt>
                <c:pt idx="8">
                  <c:v>582.23624965689237</c:v>
                </c:pt>
                <c:pt idx="9">
                  <c:v>38.413182317921652</c:v>
                </c:pt>
                <c:pt idx="10">
                  <c:v>2.4726021821332922</c:v>
                </c:pt>
                <c:pt idx="11">
                  <c:v>274.41852646704399</c:v>
                </c:pt>
                <c:pt idx="12">
                  <c:v>57.765301426014268</c:v>
                </c:pt>
                <c:pt idx="13">
                  <c:v>1885.7334850024477</c:v>
                </c:pt>
                <c:pt idx="14">
                  <c:v>92.45635911555874</c:v>
                </c:pt>
                <c:pt idx="15">
                  <c:v>207.65582358186734</c:v>
                </c:pt>
                <c:pt idx="16">
                  <c:v>1224.9102451160843</c:v>
                </c:pt>
                <c:pt idx="17">
                  <c:v>52.487013179635795</c:v>
                </c:pt>
              </c:numCache>
            </c:numRef>
          </c:val>
        </c:ser>
        <c:dLbls>
          <c:showLegendKey val="0"/>
          <c:showVal val="0"/>
          <c:showCatName val="1"/>
          <c:showSerName val="0"/>
          <c:showPercent val="1"/>
          <c:showBubbleSize val="0"/>
          <c:showLeaderLines val="1"/>
        </c:dLbls>
        <c:firstSliceAng val="0"/>
      </c:pieChart>
    </c:plotArea>
    <c:plotVisOnly val="1"/>
    <c:dispBlanksAs val="zero"/>
    <c:showDLblsOverMax val="0"/>
  </c:chart>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by_src_allpol!$D$4</c:f>
              <c:strCache>
                <c:ptCount val="1"/>
                <c:pt idx="0">
                  <c:v>NOx (tons/year) - All</c:v>
                </c:pt>
              </c:strCache>
            </c:strRef>
          </c:tx>
          <c:dPt>
            <c:idx val="0"/>
            <c:bubble3D val="0"/>
          </c:dPt>
          <c:dPt>
            <c:idx val="1"/>
            <c:bubble3D val="0"/>
            <c:spPr>
              <a:solidFill>
                <a:srgbClr val="FE90FF"/>
              </a:solidFill>
            </c:spPr>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Pt>
            <c:idx val="13"/>
            <c:bubble3D val="0"/>
          </c:dPt>
          <c:dLbls>
            <c:dLbl>
              <c:idx val="1"/>
              <c:layout>
                <c:manualLayout>
                  <c:x val="-4.4024501766758858E-2"/>
                  <c:y val="2.6583585414270989E-2"/>
                </c:manualLayout>
              </c:layout>
              <c:showLegendKey val="0"/>
              <c:showVal val="0"/>
              <c:showCatName val="1"/>
              <c:showSerName val="0"/>
              <c:showPercent val="1"/>
              <c:showBubbleSize val="0"/>
            </c:dLbl>
            <c:dLbl>
              <c:idx val="3"/>
              <c:delete val="1"/>
            </c:dLbl>
            <c:dLbl>
              <c:idx val="4"/>
              <c:delete val="1"/>
            </c:dLbl>
            <c:dLbl>
              <c:idx val="5"/>
              <c:layout>
                <c:manualLayout>
                  <c:x val="-7.905438238332925E-2"/>
                  <c:y val="2.4807271195017324E-2"/>
                </c:manualLayout>
              </c:layout>
              <c:showLegendKey val="0"/>
              <c:showVal val="0"/>
              <c:showCatName val="1"/>
              <c:showSerName val="0"/>
              <c:showPercent val="1"/>
              <c:showBubbleSize val="0"/>
            </c:dLbl>
            <c:dLbl>
              <c:idx val="6"/>
              <c:delete val="1"/>
            </c:dLbl>
            <c:dLbl>
              <c:idx val="7"/>
              <c:layout>
                <c:manualLayout>
                  <c:x val="-7.4646277269735703E-2"/>
                  <c:y val="-9.3881082588394595E-3"/>
                </c:manualLayout>
              </c:layout>
              <c:showLegendKey val="0"/>
              <c:showVal val="0"/>
              <c:showCatName val="1"/>
              <c:showSerName val="0"/>
              <c:showPercent val="1"/>
              <c:showBubbleSize val="0"/>
            </c:dLbl>
            <c:dLbl>
              <c:idx val="8"/>
              <c:delete val="1"/>
            </c:dLbl>
            <c:dLbl>
              <c:idx val="10"/>
              <c:layout>
                <c:manualLayout>
                  <c:x val="-0.13674934363591179"/>
                  <c:y val="1.7153923937349422E-2"/>
                </c:manualLayout>
              </c:layout>
              <c:showLegendKey val="0"/>
              <c:showVal val="0"/>
              <c:showCatName val="1"/>
              <c:showSerName val="0"/>
              <c:showPercent val="1"/>
              <c:showBubbleSize val="0"/>
            </c:dLbl>
            <c:dLbl>
              <c:idx val="11"/>
              <c:delete val="1"/>
            </c:dLbl>
            <c:dLbl>
              <c:idx val="12"/>
              <c:delete val="1"/>
            </c:dLbl>
            <c:dLbl>
              <c:idx val="13"/>
              <c:delete val="1"/>
            </c:dLbl>
            <c:dLbl>
              <c:idx val="14"/>
              <c:delete val="1"/>
            </c:dLbl>
            <c:dLbl>
              <c:idx val="15"/>
              <c:delete val="1"/>
            </c:dLbl>
            <c:dLbl>
              <c:idx val="16"/>
              <c:delete val="1"/>
            </c:dLbl>
            <c:dLbl>
              <c:idx val="17"/>
              <c:layout>
                <c:manualLayout>
                  <c:x val="0.12443455012231137"/>
                  <c:y val="1.5815978998110702E-3"/>
                </c:manualLayout>
              </c:layout>
              <c:showLegendKey val="0"/>
              <c:showVal val="0"/>
              <c:showCatName val="1"/>
              <c:showSerName val="0"/>
              <c:showPercent val="1"/>
              <c:showBubbleSize val="0"/>
            </c:dLbl>
            <c:txPr>
              <a:bodyPr/>
              <a:lstStyle/>
              <a:p>
                <a:pPr>
                  <a:defRPr sz="1200"/>
                </a:pPr>
                <a:endParaRPr lang="en-US"/>
              </a:p>
            </c:txPr>
            <c:showLegendKey val="0"/>
            <c:showVal val="0"/>
            <c:showCatName val="1"/>
            <c:showSerName val="0"/>
            <c:showPercent val="1"/>
            <c:showBubbleSize val="0"/>
            <c:showLeaderLines val="1"/>
          </c:dLbls>
          <c:cat>
            <c:strRef>
              <c:f>by_src_allpol!$C$5:$C$22</c:f>
              <c:strCache>
                <c:ptCount val="18"/>
                <c:pt idx="0">
                  <c:v>Compressor engines</c:v>
                </c:pt>
                <c:pt idx="1">
                  <c:v>Drill rigs</c:v>
                </c:pt>
                <c:pt idx="2">
                  <c:v>Heaters</c:v>
                </c:pt>
                <c:pt idx="3">
                  <c:v>Pneumatic devices</c:v>
                </c:pt>
                <c:pt idx="4">
                  <c:v>Venting - blowdowns</c:v>
                </c:pt>
                <c:pt idx="5">
                  <c:v>Fracing</c:v>
                </c:pt>
                <c:pt idx="6">
                  <c:v>Compressor Engine Startup/Shutdown</c:v>
                </c:pt>
                <c:pt idx="7">
                  <c:v>Permitted Tank Losses</c:v>
                </c:pt>
                <c:pt idx="8">
                  <c:v>Survey-based Fugitives</c:v>
                </c:pt>
                <c:pt idx="9">
                  <c:v>Miscellaneous engines</c:v>
                </c:pt>
                <c:pt idx="10">
                  <c:v>Artificial Lift</c:v>
                </c:pt>
                <c:pt idx="11">
                  <c:v>Dehydrator</c:v>
                </c:pt>
                <c:pt idx="12">
                  <c:v>Condensate tank </c:v>
                </c:pt>
                <c:pt idx="13">
                  <c:v>Oil Tank</c:v>
                </c:pt>
                <c:pt idx="14">
                  <c:v>Oil Well Truck Loading</c:v>
                </c:pt>
                <c:pt idx="15">
                  <c:v>Casinghead Gas Venting</c:v>
                </c:pt>
                <c:pt idx="16">
                  <c:v>Water tank losses</c:v>
                </c:pt>
                <c:pt idx="17">
                  <c:v>Other Categories</c:v>
                </c:pt>
              </c:strCache>
            </c:strRef>
          </c:cat>
          <c:val>
            <c:numRef>
              <c:f>by_src_allpol!$D$5:$D$22</c:f>
              <c:numCache>
                <c:formatCode>#,##0_);\(#,##0\)</c:formatCode>
                <c:ptCount val="18"/>
                <c:pt idx="0">
                  <c:v>996.31677558966317</c:v>
                </c:pt>
                <c:pt idx="1">
                  <c:v>42.972505822682137</c:v>
                </c:pt>
                <c:pt idx="2">
                  <c:v>105.10260535682778</c:v>
                </c:pt>
                <c:pt idx="3">
                  <c:v>0</c:v>
                </c:pt>
                <c:pt idx="4">
                  <c:v>0</c:v>
                </c:pt>
                <c:pt idx="5">
                  <c:v>44.030976113088123</c:v>
                </c:pt>
                <c:pt idx="6">
                  <c:v>0</c:v>
                </c:pt>
                <c:pt idx="7">
                  <c:v>10.158102016101495</c:v>
                </c:pt>
                <c:pt idx="8">
                  <c:v>0</c:v>
                </c:pt>
                <c:pt idx="9">
                  <c:v>159.09634397060944</c:v>
                </c:pt>
                <c:pt idx="10">
                  <c:v>23.139634845284245</c:v>
                </c:pt>
                <c:pt idx="11">
                  <c:v>2.5668269876547498</c:v>
                </c:pt>
                <c:pt idx="12">
                  <c:v>0</c:v>
                </c:pt>
                <c:pt idx="13">
                  <c:v>0</c:v>
                </c:pt>
                <c:pt idx="14">
                  <c:v>0</c:v>
                </c:pt>
                <c:pt idx="15">
                  <c:v>0</c:v>
                </c:pt>
                <c:pt idx="16">
                  <c:v>0</c:v>
                </c:pt>
                <c:pt idx="17">
                  <c:v>24.185155497102134</c:v>
                </c:pt>
              </c:numCache>
            </c:numRef>
          </c:val>
        </c:ser>
        <c:dLbls>
          <c:showLegendKey val="0"/>
          <c:showVal val="0"/>
          <c:showCatName val="1"/>
          <c:showSerName val="0"/>
          <c:showPercent val="1"/>
          <c:showBubbleSize val="0"/>
          <c:showLeaderLines val="1"/>
        </c:dLbls>
        <c:firstSliceAng val="0"/>
      </c:pieChart>
    </c:plotArea>
    <c:plotVisOnly val="1"/>
    <c:dispBlanksAs val="zero"/>
    <c:showDLblsOverMax val="0"/>
  </c:chart>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516646295124816E-2"/>
          <c:y val="5.2671752571684792E-2"/>
          <c:w val="0.69572599053450035"/>
          <c:h val="0.73990480055242247"/>
        </c:manualLayout>
      </c:layout>
      <c:barChart>
        <c:barDir val="col"/>
        <c:grouping val="stacked"/>
        <c:varyColors val="0"/>
        <c:ser>
          <c:idx val="0"/>
          <c:order val="0"/>
          <c:tx>
            <c:strRef>
              <c:f>VOC_cnty_welltype_tbl!$C$51</c:f>
              <c:strCache>
                <c:ptCount val="1"/>
                <c:pt idx="0">
                  <c:v>Compressor engines</c:v>
                </c:pt>
              </c:strCache>
            </c:strRef>
          </c:tx>
          <c:invertIfNegative val="0"/>
          <c:cat>
            <c:strRef>
              <c:f>VOC_cnty_welltype_tbl!$B$53:$B$54</c:f>
              <c:strCache>
                <c:ptCount val="2"/>
                <c:pt idx="0">
                  <c:v>Oil Wells</c:v>
                </c:pt>
                <c:pt idx="1">
                  <c:v>Gas Wells</c:v>
                </c:pt>
              </c:strCache>
            </c:strRef>
          </c:cat>
          <c:val>
            <c:numRef>
              <c:f>VOC_cnty_welltype_tbl!$C$53:$C$54</c:f>
              <c:numCache>
                <c:formatCode>0.0</c:formatCode>
                <c:ptCount val="2"/>
                <c:pt idx="0">
                  <c:v>124.3122158971503</c:v>
                </c:pt>
                <c:pt idx="1">
                  <c:v>56.112265098690713</c:v>
                </c:pt>
              </c:numCache>
            </c:numRef>
          </c:val>
        </c:ser>
        <c:ser>
          <c:idx val="1"/>
          <c:order val="1"/>
          <c:tx>
            <c:strRef>
              <c:f>VOC_cnty_welltype_tbl!$D$51</c:f>
              <c:strCache>
                <c:ptCount val="1"/>
                <c:pt idx="0">
                  <c:v>Drill rigs</c:v>
                </c:pt>
              </c:strCache>
            </c:strRef>
          </c:tx>
          <c:invertIfNegative val="0"/>
          <c:cat>
            <c:strRef>
              <c:f>VOC_cnty_welltype_tbl!$B$53:$B$54</c:f>
              <c:strCache>
                <c:ptCount val="2"/>
                <c:pt idx="0">
                  <c:v>Oil Wells</c:v>
                </c:pt>
                <c:pt idx="1">
                  <c:v>Gas Wells</c:v>
                </c:pt>
              </c:strCache>
            </c:strRef>
          </c:cat>
          <c:val>
            <c:numRef>
              <c:f>VOC_cnty_welltype_tbl!$D$53:$D$54</c:f>
              <c:numCache>
                <c:formatCode>0.0</c:formatCode>
                <c:ptCount val="2"/>
                <c:pt idx="0">
                  <c:v>0.82714616664158835</c:v>
                </c:pt>
                <c:pt idx="1">
                  <c:v>2.253012617842828</c:v>
                </c:pt>
              </c:numCache>
            </c:numRef>
          </c:val>
        </c:ser>
        <c:ser>
          <c:idx val="2"/>
          <c:order val="2"/>
          <c:tx>
            <c:strRef>
              <c:f>VOC_cnty_welltype_tbl!$E$51</c:f>
              <c:strCache>
                <c:ptCount val="1"/>
                <c:pt idx="0">
                  <c:v>Heaters</c:v>
                </c:pt>
              </c:strCache>
            </c:strRef>
          </c:tx>
          <c:invertIfNegative val="0"/>
          <c:cat>
            <c:strRef>
              <c:f>VOC_cnty_welltype_tbl!$B$53:$B$54</c:f>
              <c:strCache>
                <c:ptCount val="2"/>
                <c:pt idx="0">
                  <c:v>Oil Wells</c:v>
                </c:pt>
                <c:pt idx="1">
                  <c:v>Gas Wells</c:v>
                </c:pt>
              </c:strCache>
            </c:strRef>
          </c:cat>
          <c:val>
            <c:numRef>
              <c:f>VOC_cnty_welltype_tbl!$E$53:$E$54</c:f>
              <c:numCache>
                <c:formatCode>0.0</c:formatCode>
                <c:ptCount val="2"/>
                <c:pt idx="0">
                  <c:v>4.7714208843065427</c:v>
                </c:pt>
                <c:pt idx="1">
                  <c:v>1.0092224103189864</c:v>
                </c:pt>
              </c:numCache>
            </c:numRef>
          </c:val>
        </c:ser>
        <c:ser>
          <c:idx val="3"/>
          <c:order val="3"/>
          <c:tx>
            <c:strRef>
              <c:f>VOC_cnty_welltype_tbl!$F$51</c:f>
              <c:strCache>
                <c:ptCount val="1"/>
                <c:pt idx="0">
                  <c:v>Pneumatic devices</c:v>
                </c:pt>
              </c:strCache>
            </c:strRef>
          </c:tx>
          <c:invertIfNegative val="0"/>
          <c:cat>
            <c:strRef>
              <c:f>VOC_cnty_welltype_tbl!$B$53:$B$54</c:f>
              <c:strCache>
                <c:ptCount val="2"/>
                <c:pt idx="0">
                  <c:v>Oil Wells</c:v>
                </c:pt>
                <c:pt idx="1">
                  <c:v>Gas Wells</c:v>
                </c:pt>
              </c:strCache>
            </c:strRef>
          </c:cat>
          <c:val>
            <c:numRef>
              <c:f>VOC_cnty_welltype_tbl!$F$53:$F$54</c:f>
              <c:numCache>
                <c:formatCode>0.0</c:formatCode>
                <c:ptCount val="2"/>
                <c:pt idx="0">
                  <c:v>114.73338924041505</c:v>
                </c:pt>
                <c:pt idx="1">
                  <c:v>47.697334582833946</c:v>
                </c:pt>
              </c:numCache>
            </c:numRef>
          </c:val>
        </c:ser>
        <c:ser>
          <c:idx val="4"/>
          <c:order val="4"/>
          <c:tx>
            <c:strRef>
              <c:f>VOC_cnty_welltype_tbl!$G$51</c:f>
              <c:strCache>
                <c:ptCount val="1"/>
                <c:pt idx="0">
                  <c:v>Venting - blowdowns</c:v>
                </c:pt>
              </c:strCache>
            </c:strRef>
          </c:tx>
          <c:invertIfNegative val="0"/>
          <c:cat>
            <c:strRef>
              <c:f>VOC_cnty_welltype_tbl!$B$53:$B$54</c:f>
              <c:strCache>
                <c:ptCount val="2"/>
                <c:pt idx="0">
                  <c:v>Oil Wells</c:v>
                </c:pt>
                <c:pt idx="1">
                  <c:v>Gas Wells</c:v>
                </c:pt>
              </c:strCache>
            </c:strRef>
          </c:cat>
          <c:val>
            <c:numRef>
              <c:f>VOC_cnty_welltype_tbl!$G$53:$G$54</c:f>
              <c:numCache>
                <c:formatCode>0.0</c:formatCode>
                <c:ptCount val="2"/>
                <c:pt idx="0">
                  <c:v>347.07647500287902</c:v>
                </c:pt>
                <c:pt idx="1">
                  <c:v>18.258835114753701</c:v>
                </c:pt>
              </c:numCache>
            </c:numRef>
          </c:val>
        </c:ser>
        <c:ser>
          <c:idx val="5"/>
          <c:order val="5"/>
          <c:tx>
            <c:strRef>
              <c:f>VOC_cnty_welltype_tbl!$H$51</c:f>
              <c:strCache>
                <c:ptCount val="1"/>
                <c:pt idx="0">
                  <c:v>Fracing</c:v>
                </c:pt>
              </c:strCache>
            </c:strRef>
          </c:tx>
          <c:invertIfNegative val="0"/>
          <c:cat>
            <c:strRef>
              <c:f>VOC_cnty_welltype_tbl!$B$53:$B$54</c:f>
              <c:strCache>
                <c:ptCount val="2"/>
                <c:pt idx="0">
                  <c:v>Oil Wells</c:v>
                </c:pt>
                <c:pt idx="1">
                  <c:v>Gas Wells</c:v>
                </c:pt>
              </c:strCache>
            </c:strRef>
          </c:cat>
          <c:val>
            <c:numRef>
              <c:f>VOC_cnty_welltype_tbl!$H$53:$H$54</c:f>
              <c:numCache>
                <c:formatCode>0.0</c:formatCode>
                <c:ptCount val="2"/>
                <c:pt idx="0">
                  <c:v>0.86367749869219557</c:v>
                </c:pt>
                <c:pt idx="1">
                  <c:v>2.3525180684825915</c:v>
                </c:pt>
              </c:numCache>
            </c:numRef>
          </c:val>
        </c:ser>
        <c:ser>
          <c:idx val="6"/>
          <c:order val="6"/>
          <c:tx>
            <c:strRef>
              <c:f>VOC_cnty_welltype_tbl!$I$51</c:f>
              <c:strCache>
                <c:ptCount val="1"/>
                <c:pt idx="0">
                  <c:v>Compressor Engine Startup/Shutdown</c:v>
                </c:pt>
              </c:strCache>
            </c:strRef>
          </c:tx>
          <c:invertIfNegative val="0"/>
          <c:cat>
            <c:strRef>
              <c:f>VOC_cnty_welltype_tbl!$B$53:$B$54</c:f>
              <c:strCache>
                <c:ptCount val="2"/>
                <c:pt idx="0">
                  <c:v>Oil Wells</c:v>
                </c:pt>
                <c:pt idx="1">
                  <c:v>Gas Wells</c:v>
                </c:pt>
              </c:strCache>
            </c:strRef>
          </c:cat>
          <c:val>
            <c:numRef>
              <c:f>VOC_cnty_welltype_tbl!$I$53:$I$54</c:f>
              <c:numCache>
                <c:formatCode>0.0</c:formatCode>
                <c:ptCount val="2"/>
                <c:pt idx="0">
                  <c:v>34.822153705286873</c:v>
                </c:pt>
                <c:pt idx="1">
                  <c:v>0.85430151197244264</c:v>
                </c:pt>
              </c:numCache>
            </c:numRef>
          </c:val>
        </c:ser>
        <c:ser>
          <c:idx val="7"/>
          <c:order val="7"/>
          <c:tx>
            <c:strRef>
              <c:f>VOC_cnty_welltype_tbl!$J$51</c:f>
              <c:strCache>
                <c:ptCount val="1"/>
                <c:pt idx="0">
                  <c:v>Permitted Tank Losses</c:v>
                </c:pt>
              </c:strCache>
            </c:strRef>
          </c:tx>
          <c:invertIfNegative val="0"/>
          <c:cat>
            <c:strRef>
              <c:f>VOC_cnty_welltype_tbl!$B$53:$B$54</c:f>
              <c:strCache>
                <c:ptCount val="2"/>
                <c:pt idx="0">
                  <c:v>Oil Wells</c:v>
                </c:pt>
                <c:pt idx="1">
                  <c:v>Gas Wells</c:v>
                </c:pt>
              </c:strCache>
            </c:strRef>
          </c:cat>
          <c:val>
            <c:numRef>
              <c:f>VOC_cnty_welltype_tbl!$J$53:$J$54</c:f>
              <c:numCache>
                <c:formatCode>0.0</c:formatCode>
                <c:ptCount val="2"/>
                <c:pt idx="0">
                  <c:v>0</c:v>
                </c:pt>
                <c:pt idx="1">
                  <c:v>0</c:v>
                </c:pt>
              </c:numCache>
            </c:numRef>
          </c:val>
        </c:ser>
        <c:ser>
          <c:idx val="8"/>
          <c:order val="8"/>
          <c:tx>
            <c:strRef>
              <c:f>VOC_cnty_welltype_tbl!$K$51</c:f>
              <c:strCache>
                <c:ptCount val="1"/>
                <c:pt idx="0">
                  <c:v>Survey-based Fugitives</c:v>
                </c:pt>
              </c:strCache>
            </c:strRef>
          </c:tx>
          <c:invertIfNegative val="0"/>
          <c:cat>
            <c:strRef>
              <c:f>VOC_cnty_welltype_tbl!$B$53:$B$54</c:f>
              <c:strCache>
                <c:ptCount val="2"/>
                <c:pt idx="0">
                  <c:v>Oil Wells</c:v>
                </c:pt>
                <c:pt idx="1">
                  <c:v>Gas Wells</c:v>
                </c:pt>
              </c:strCache>
            </c:strRef>
          </c:cat>
          <c:val>
            <c:numRef>
              <c:f>VOC_cnty_welltype_tbl!$K$53:$K$54</c:f>
              <c:numCache>
                <c:formatCode>0.0</c:formatCode>
                <c:ptCount val="2"/>
                <c:pt idx="0">
                  <c:v>543.21479583309144</c:v>
                </c:pt>
                <c:pt idx="1">
                  <c:v>39.021453823801153</c:v>
                </c:pt>
              </c:numCache>
            </c:numRef>
          </c:val>
        </c:ser>
        <c:ser>
          <c:idx val="9"/>
          <c:order val="9"/>
          <c:tx>
            <c:strRef>
              <c:f>VOC_cnty_welltype_tbl!$L$51</c:f>
              <c:strCache>
                <c:ptCount val="1"/>
                <c:pt idx="0">
                  <c:v>Miscellaneous engines</c:v>
                </c:pt>
              </c:strCache>
            </c:strRef>
          </c:tx>
          <c:invertIfNegative val="0"/>
          <c:cat>
            <c:strRef>
              <c:f>VOC_cnty_welltype_tbl!$B$53:$B$54</c:f>
              <c:strCache>
                <c:ptCount val="2"/>
                <c:pt idx="0">
                  <c:v>Oil Wells</c:v>
                </c:pt>
                <c:pt idx="1">
                  <c:v>Gas Wells</c:v>
                </c:pt>
              </c:strCache>
            </c:strRef>
          </c:cat>
          <c:val>
            <c:numRef>
              <c:f>VOC_cnty_welltype_tbl!$L$53:$L$54</c:f>
              <c:numCache>
                <c:formatCode>0.0</c:formatCode>
                <c:ptCount val="2"/>
                <c:pt idx="0">
                  <c:v>13.227804543593288</c:v>
                </c:pt>
                <c:pt idx="1">
                  <c:v>25.185377774328352</c:v>
                </c:pt>
              </c:numCache>
            </c:numRef>
          </c:val>
        </c:ser>
        <c:ser>
          <c:idx val="10"/>
          <c:order val="10"/>
          <c:tx>
            <c:strRef>
              <c:f>VOC_cnty_welltype_tbl!$M$51</c:f>
              <c:strCache>
                <c:ptCount val="1"/>
                <c:pt idx="0">
                  <c:v>Artificial Lift</c:v>
                </c:pt>
              </c:strCache>
            </c:strRef>
          </c:tx>
          <c:invertIfNegative val="0"/>
          <c:cat>
            <c:strRef>
              <c:f>VOC_cnty_welltype_tbl!$B$53:$B$54</c:f>
              <c:strCache>
                <c:ptCount val="2"/>
                <c:pt idx="0">
                  <c:v>Oil Wells</c:v>
                </c:pt>
                <c:pt idx="1">
                  <c:v>Gas Wells</c:v>
                </c:pt>
              </c:strCache>
            </c:strRef>
          </c:cat>
          <c:val>
            <c:numRef>
              <c:f>VOC_cnty_welltype_tbl!$M$53:$M$54</c:f>
              <c:numCache>
                <c:formatCode>0.0</c:formatCode>
                <c:ptCount val="2"/>
                <c:pt idx="0">
                  <c:v>2.4726021821332926</c:v>
                </c:pt>
                <c:pt idx="1">
                  <c:v>0</c:v>
                </c:pt>
              </c:numCache>
            </c:numRef>
          </c:val>
        </c:ser>
        <c:ser>
          <c:idx val="11"/>
          <c:order val="11"/>
          <c:tx>
            <c:strRef>
              <c:f>VOC_cnty_welltype_tbl!$N$51</c:f>
              <c:strCache>
                <c:ptCount val="1"/>
                <c:pt idx="0">
                  <c:v>Dehydrator</c:v>
                </c:pt>
              </c:strCache>
            </c:strRef>
          </c:tx>
          <c:invertIfNegative val="0"/>
          <c:cat>
            <c:strRef>
              <c:f>VOC_cnty_welltype_tbl!$B$53:$B$54</c:f>
              <c:strCache>
                <c:ptCount val="2"/>
                <c:pt idx="0">
                  <c:v>Oil Wells</c:v>
                </c:pt>
                <c:pt idx="1">
                  <c:v>Gas Wells</c:v>
                </c:pt>
              </c:strCache>
            </c:strRef>
          </c:cat>
          <c:val>
            <c:numRef>
              <c:f>VOC_cnty_welltype_tbl!$N$53:$N$54</c:f>
              <c:numCache>
                <c:formatCode>0.0</c:formatCode>
                <c:ptCount val="2"/>
                <c:pt idx="0">
                  <c:v>7.6848976774207856</c:v>
                </c:pt>
                <c:pt idx="1">
                  <c:v>212.90168468015386</c:v>
                </c:pt>
              </c:numCache>
            </c:numRef>
          </c:val>
        </c:ser>
        <c:ser>
          <c:idx val="12"/>
          <c:order val="12"/>
          <c:tx>
            <c:strRef>
              <c:f>VOC_cnty_welltype_tbl!$O$51</c:f>
              <c:strCache>
                <c:ptCount val="1"/>
                <c:pt idx="0">
                  <c:v>Condensate tank </c:v>
                </c:pt>
              </c:strCache>
            </c:strRef>
          </c:tx>
          <c:invertIfNegative val="0"/>
          <c:cat>
            <c:strRef>
              <c:f>VOC_cnty_welltype_tbl!$B$53:$B$54</c:f>
              <c:strCache>
                <c:ptCount val="2"/>
                <c:pt idx="0">
                  <c:v>Oil Wells</c:v>
                </c:pt>
                <c:pt idx="1">
                  <c:v>Gas Wells</c:v>
                </c:pt>
              </c:strCache>
            </c:strRef>
          </c:cat>
          <c:val>
            <c:numRef>
              <c:f>VOC_cnty_welltype_tbl!$O$53:$O$54</c:f>
              <c:numCache>
                <c:formatCode>0.0</c:formatCode>
                <c:ptCount val="2"/>
                <c:pt idx="0">
                  <c:v>0</c:v>
                </c:pt>
                <c:pt idx="1">
                  <c:v>57.765301426014268</c:v>
                </c:pt>
              </c:numCache>
            </c:numRef>
          </c:val>
        </c:ser>
        <c:ser>
          <c:idx val="13"/>
          <c:order val="13"/>
          <c:tx>
            <c:strRef>
              <c:f>VOC_cnty_welltype_tbl!$P$51</c:f>
              <c:strCache>
                <c:ptCount val="1"/>
                <c:pt idx="0">
                  <c:v>Oil Tank</c:v>
                </c:pt>
              </c:strCache>
            </c:strRef>
          </c:tx>
          <c:invertIfNegative val="0"/>
          <c:cat>
            <c:strRef>
              <c:f>VOC_cnty_welltype_tbl!$B$53:$B$54</c:f>
              <c:strCache>
                <c:ptCount val="2"/>
                <c:pt idx="0">
                  <c:v>Oil Wells</c:v>
                </c:pt>
                <c:pt idx="1">
                  <c:v>Gas Wells</c:v>
                </c:pt>
              </c:strCache>
            </c:strRef>
          </c:cat>
          <c:val>
            <c:numRef>
              <c:f>VOC_cnty_welltype_tbl!$P$53:$P$54</c:f>
              <c:numCache>
                <c:formatCode>0.0</c:formatCode>
                <c:ptCount val="2"/>
                <c:pt idx="0">
                  <c:v>1885.7334850024477</c:v>
                </c:pt>
                <c:pt idx="1">
                  <c:v>0</c:v>
                </c:pt>
              </c:numCache>
            </c:numRef>
          </c:val>
        </c:ser>
        <c:ser>
          <c:idx val="14"/>
          <c:order val="14"/>
          <c:tx>
            <c:strRef>
              <c:f>VOC_cnty_welltype_tbl!$Q$51</c:f>
              <c:strCache>
                <c:ptCount val="1"/>
                <c:pt idx="0">
                  <c:v>Oil Well Truck Loading</c:v>
                </c:pt>
              </c:strCache>
            </c:strRef>
          </c:tx>
          <c:invertIfNegative val="0"/>
          <c:cat>
            <c:strRef>
              <c:f>VOC_cnty_welltype_tbl!$B$53:$B$54</c:f>
              <c:strCache>
                <c:ptCount val="2"/>
                <c:pt idx="0">
                  <c:v>Oil Wells</c:v>
                </c:pt>
                <c:pt idx="1">
                  <c:v>Gas Wells</c:v>
                </c:pt>
              </c:strCache>
            </c:strRef>
          </c:cat>
          <c:val>
            <c:numRef>
              <c:f>VOC_cnty_welltype_tbl!$Q$53:$Q$54</c:f>
              <c:numCache>
                <c:formatCode>0.0</c:formatCode>
                <c:ptCount val="2"/>
                <c:pt idx="0">
                  <c:v>92.45635911555874</c:v>
                </c:pt>
                <c:pt idx="1">
                  <c:v>0</c:v>
                </c:pt>
              </c:numCache>
            </c:numRef>
          </c:val>
        </c:ser>
        <c:ser>
          <c:idx val="15"/>
          <c:order val="15"/>
          <c:tx>
            <c:strRef>
              <c:f>VOC_cnty_welltype_tbl!$R$51</c:f>
              <c:strCache>
                <c:ptCount val="1"/>
                <c:pt idx="0">
                  <c:v>Casinghead Gas Venting</c:v>
                </c:pt>
              </c:strCache>
            </c:strRef>
          </c:tx>
          <c:invertIfNegative val="0"/>
          <c:cat>
            <c:strRef>
              <c:f>VOC_cnty_welltype_tbl!$B$53:$B$54</c:f>
              <c:strCache>
                <c:ptCount val="2"/>
                <c:pt idx="0">
                  <c:v>Oil Wells</c:v>
                </c:pt>
                <c:pt idx="1">
                  <c:v>Gas Wells</c:v>
                </c:pt>
              </c:strCache>
            </c:strRef>
          </c:cat>
          <c:val>
            <c:numRef>
              <c:f>VOC_cnty_welltype_tbl!$R$53:$R$54</c:f>
              <c:numCache>
                <c:formatCode>0.0</c:formatCode>
                <c:ptCount val="2"/>
                <c:pt idx="0">
                  <c:v>207.65582358186737</c:v>
                </c:pt>
                <c:pt idx="1">
                  <c:v>0</c:v>
                </c:pt>
              </c:numCache>
            </c:numRef>
          </c:val>
        </c:ser>
        <c:ser>
          <c:idx val="16"/>
          <c:order val="16"/>
          <c:tx>
            <c:strRef>
              <c:f>VOC_cnty_welltype_tbl!$S$51</c:f>
              <c:strCache>
                <c:ptCount val="1"/>
                <c:pt idx="0">
                  <c:v>Water tank losses</c:v>
                </c:pt>
              </c:strCache>
            </c:strRef>
          </c:tx>
          <c:invertIfNegative val="0"/>
          <c:cat>
            <c:strRef>
              <c:f>VOC_cnty_welltype_tbl!$B$53:$B$54</c:f>
              <c:strCache>
                <c:ptCount val="2"/>
                <c:pt idx="0">
                  <c:v>Oil Wells</c:v>
                </c:pt>
                <c:pt idx="1">
                  <c:v>Gas Wells</c:v>
                </c:pt>
              </c:strCache>
            </c:strRef>
          </c:cat>
          <c:val>
            <c:numRef>
              <c:f>VOC_cnty_welltype_tbl!$S$53:$S$54</c:f>
              <c:numCache>
                <c:formatCode>0.0</c:formatCode>
                <c:ptCount val="2"/>
                <c:pt idx="0">
                  <c:v>1141.6592980658972</c:v>
                </c:pt>
                <c:pt idx="1">
                  <c:v>83.250947050186738</c:v>
                </c:pt>
              </c:numCache>
            </c:numRef>
          </c:val>
        </c:ser>
        <c:ser>
          <c:idx val="17"/>
          <c:order val="17"/>
          <c:tx>
            <c:strRef>
              <c:f>VOC_cnty_welltype_tbl!$T$51</c:f>
              <c:strCache>
                <c:ptCount val="1"/>
                <c:pt idx="0">
                  <c:v>Other Categories</c:v>
                </c:pt>
              </c:strCache>
            </c:strRef>
          </c:tx>
          <c:invertIfNegative val="0"/>
          <c:cat>
            <c:strRef>
              <c:f>VOC_cnty_welltype_tbl!$B$53:$B$54</c:f>
              <c:strCache>
                <c:ptCount val="2"/>
                <c:pt idx="0">
                  <c:v>Oil Wells</c:v>
                </c:pt>
                <c:pt idx="1">
                  <c:v>Gas Wells</c:v>
                </c:pt>
              </c:strCache>
            </c:strRef>
          </c:cat>
          <c:val>
            <c:numRef>
              <c:f>VOC_cnty_welltype_tbl!$T$53:$T$54</c:f>
              <c:numCache>
                <c:formatCode>0.0</c:formatCode>
                <c:ptCount val="2"/>
                <c:pt idx="0">
                  <c:v>18.453538398509359</c:v>
                </c:pt>
                <c:pt idx="1">
                  <c:v>4.8598081627488208</c:v>
                </c:pt>
              </c:numCache>
            </c:numRef>
          </c:val>
        </c:ser>
        <c:dLbls>
          <c:showLegendKey val="0"/>
          <c:showVal val="0"/>
          <c:showCatName val="0"/>
          <c:showSerName val="0"/>
          <c:showPercent val="0"/>
          <c:showBubbleSize val="0"/>
        </c:dLbls>
        <c:gapWidth val="150"/>
        <c:overlap val="100"/>
        <c:axId val="113283456"/>
        <c:axId val="113284992"/>
      </c:barChart>
      <c:catAx>
        <c:axId val="113283456"/>
        <c:scaling>
          <c:orientation val="minMax"/>
        </c:scaling>
        <c:delete val="0"/>
        <c:axPos val="b"/>
        <c:majorTickMark val="out"/>
        <c:minorTickMark val="none"/>
        <c:tickLblPos val="nextTo"/>
        <c:crossAx val="113284992"/>
        <c:crosses val="autoZero"/>
        <c:auto val="1"/>
        <c:lblAlgn val="ctr"/>
        <c:lblOffset val="100"/>
        <c:noMultiLvlLbl val="0"/>
      </c:catAx>
      <c:valAx>
        <c:axId val="113284992"/>
        <c:scaling>
          <c:orientation val="minMax"/>
        </c:scaling>
        <c:delete val="0"/>
        <c:axPos val="l"/>
        <c:majorGridlines/>
        <c:title>
          <c:tx>
            <c:rich>
              <a:bodyPr rot="-5400000" vert="horz"/>
              <a:lstStyle/>
              <a:p>
                <a:pPr>
                  <a:defRPr sz="1200"/>
                </a:pPr>
                <a:r>
                  <a:rPr lang="en-US" sz="1200"/>
                  <a:t>VOC Emissions (tons/year)</a:t>
                </a:r>
              </a:p>
            </c:rich>
          </c:tx>
          <c:layout/>
          <c:overlay val="0"/>
        </c:title>
        <c:numFmt formatCode="0.0" sourceLinked="1"/>
        <c:majorTickMark val="out"/>
        <c:minorTickMark val="none"/>
        <c:tickLblPos val="nextTo"/>
        <c:crossAx val="113283456"/>
        <c:crosses val="autoZero"/>
        <c:crossBetween val="between"/>
      </c:valAx>
      <c:spPr>
        <a:noFill/>
        <a:ln>
          <a:solidFill>
            <a:schemeClr val="tx1"/>
          </a:solidFill>
        </a:ln>
      </c:spPr>
    </c:plotArea>
    <c:legend>
      <c:legendPos val="r"/>
      <c:layout>
        <c:manualLayout>
          <c:xMode val="edge"/>
          <c:yMode val="edge"/>
          <c:x val="0.83212526069883519"/>
          <c:y val="8.1167971460696042E-2"/>
          <c:w val="0.16787473930116478"/>
          <c:h val="0.65898685024597103"/>
        </c:manualLayout>
      </c:layout>
      <c:overlay val="0"/>
      <c:spPr>
        <a:solidFill>
          <a:schemeClr val="bg1"/>
        </a:solidFill>
        <a:ln>
          <a:solidFill>
            <a:schemeClr val="tx1"/>
          </a:solidFill>
        </a:ln>
      </c:spPr>
    </c:legend>
    <c:plotVisOnly val="1"/>
    <c:dispBlanksAs val="gap"/>
    <c:showDLblsOverMax val="0"/>
  </c:chart>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516646295124816E-2"/>
          <c:y val="5.2671752571684792E-2"/>
          <c:w val="0.69572599053450035"/>
          <c:h val="0.73990480055242247"/>
        </c:manualLayout>
      </c:layout>
      <c:barChart>
        <c:barDir val="col"/>
        <c:grouping val="stacked"/>
        <c:varyColors val="0"/>
        <c:ser>
          <c:idx val="0"/>
          <c:order val="0"/>
          <c:tx>
            <c:strRef>
              <c:f>NOx_cnty_welltype_tbl!$C$51</c:f>
              <c:strCache>
                <c:ptCount val="1"/>
                <c:pt idx="0">
                  <c:v>Compressor engines</c:v>
                </c:pt>
              </c:strCache>
            </c:strRef>
          </c:tx>
          <c:invertIfNegative val="0"/>
          <c:cat>
            <c:strRef>
              <c:f>NOx_cnty_welltype_tbl!$B$53:$B$54</c:f>
              <c:strCache>
                <c:ptCount val="2"/>
                <c:pt idx="0">
                  <c:v>Oil Wells</c:v>
                </c:pt>
                <c:pt idx="1">
                  <c:v>Gas Wells</c:v>
                </c:pt>
              </c:strCache>
            </c:strRef>
          </c:cat>
          <c:val>
            <c:numRef>
              <c:f>NOx_cnty_welltype_tbl!$C$53:$C$54</c:f>
              <c:numCache>
                <c:formatCode>0.0</c:formatCode>
                <c:ptCount val="2"/>
                <c:pt idx="0">
                  <c:v>177.19216318514199</c:v>
                </c:pt>
                <c:pt idx="1">
                  <c:v>79.981308050056882</c:v>
                </c:pt>
              </c:numCache>
            </c:numRef>
          </c:val>
        </c:ser>
        <c:ser>
          <c:idx val="1"/>
          <c:order val="1"/>
          <c:tx>
            <c:strRef>
              <c:f>NOx_cnty_welltype_tbl!$D$51</c:f>
              <c:strCache>
                <c:ptCount val="1"/>
                <c:pt idx="0">
                  <c:v>Drill rigs</c:v>
                </c:pt>
              </c:strCache>
            </c:strRef>
          </c:tx>
          <c:invertIfNegative val="0"/>
          <c:cat>
            <c:strRef>
              <c:f>NOx_cnty_welltype_tbl!$B$53:$B$54</c:f>
              <c:strCache>
                <c:ptCount val="2"/>
                <c:pt idx="0">
                  <c:v>Oil Wells</c:v>
                </c:pt>
                <c:pt idx="1">
                  <c:v>Gas Wells</c:v>
                </c:pt>
              </c:strCache>
            </c:strRef>
          </c:cat>
          <c:val>
            <c:numRef>
              <c:f>NOx_cnty_welltype_tbl!$D$53:$D$54</c:f>
              <c:numCache>
                <c:formatCode>0.0</c:formatCode>
                <c:ptCount val="2"/>
                <c:pt idx="0">
                  <c:v>11.539841270931303</c:v>
                </c:pt>
                <c:pt idx="1">
                  <c:v>31.432664551750833</c:v>
                </c:pt>
              </c:numCache>
            </c:numRef>
          </c:val>
        </c:ser>
        <c:ser>
          <c:idx val="2"/>
          <c:order val="2"/>
          <c:tx>
            <c:strRef>
              <c:f>NOx_cnty_welltype_tbl!$E$51</c:f>
              <c:strCache>
                <c:ptCount val="1"/>
                <c:pt idx="0">
                  <c:v>Heaters</c:v>
                </c:pt>
              </c:strCache>
            </c:strRef>
          </c:tx>
          <c:invertIfNegative val="0"/>
          <c:cat>
            <c:strRef>
              <c:f>NOx_cnty_welltype_tbl!$B$53:$B$54</c:f>
              <c:strCache>
                <c:ptCount val="2"/>
                <c:pt idx="0">
                  <c:v>Oil Wells</c:v>
                </c:pt>
                <c:pt idx="1">
                  <c:v>Gas Wells</c:v>
                </c:pt>
              </c:strCache>
            </c:strRef>
          </c:cat>
          <c:val>
            <c:numRef>
              <c:f>NOx_cnty_welltype_tbl!$E$53:$E$54</c:f>
              <c:numCache>
                <c:formatCode>0.0</c:formatCode>
                <c:ptCount val="2"/>
                <c:pt idx="0">
                  <c:v>86.753106987391661</c:v>
                </c:pt>
                <c:pt idx="1">
                  <c:v>18.34949836943612</c:v>
                </c:pt>
              </c:numCache>
            </c:numRef>
          </c:val>
        </c:ser>
        <c:ser>
          <c:idx val="3"/>
          <c:order val="3"/>
          <c:tx>
            <c:strRef>
              <c:f>NOx_cnty_welltype_tbl!$F$51</c:f>
              <c:strCache>
                <c:ptCount val="1"/>
                <c:pt idx="0">
                  <c:v>Pneumatic devices</c:v>
                </c:pt>
              </c:strCache>
            </c:strRef>
          </c:tx>
          <c:invertIfNegative val="0"/>
          <c:cat>
            <c:strRef>
              <c:f>NOx_cnty_welltype_tbl!$B$53:$B$54</c:f>
              <c:strCache>
                <c:ptCount val="2"/>
                <c:pt idx="0">
                  <c:v>Oil Wells</c:v>
                </c:pt>
                <c:pt idx="1">
                  <c:v>Gas Wells</c:v>
                </c:pt>
              </c:strCache>
            </c:strRef>
          </c:cat>
          <c:val>
            <c:numRef>
              <c:f>NOx_cnty_welltype_tbl!$F$53:$F$54</c:f>
              <c:numCache>
                <c:formatCode>0.0</c:formatCode>
                <c:ptCount val="2"/>
                <c:pt idx="0">
                  <c:v>0</c:v>
                </c:pt>
                <c:pt idx="1">
                  <c:v>0</c:v>
                </c:pt>
              </c:numCache>
            </c:numRef>
          </c:val>
        </c:ser>
        <c:ser>
          <c:idx val="4"/>
          <c:order val="4"/>
          <c:tx>
            <c:strRef>
              <c:f>NOx_cnty_welltype_tbl!$G$51</c:f>
              <c:strCache>
                <c:ptCount val="1"/>
                <c:pt idx="0">
                  <c:v>Venting - blowdowns</c:v>
                </c:pt>
              </c:strCache>
            </c:strRef>
          </c:tx>
          <c:invertIfNegative val="0"/>
          <c:cat>
            <c:strRef>
              <c:f>NOx_cnty_welltype_tbl!$B$53:$B$54</c:f>
              <c:strCache>
                <c:ptCount val="2"/>
                <c:pt idx="0">
                  <c:v>Oil Wells</c:v>
                </c:pt>
                <c:pt idx="1">
                  <c:v>Gas Wells</c:v>
                </c:pt>
              </c:strCache>
            </c:strRef>
          </c:cat>
          <c:val>
            <c:numRef>
              <c:f>NOx_cnty_welltype_tbl!$G$53:$G$54</c:f>
              <c:numCache>
                <c:formatCode>0.0</c:formatCode>
                <c:ptCount val="2"/>
                <c:pt idx="0">
                  <c:v>0</c:v>
                </c:pt>
                <c:pt idx="1">
                  <c:v>0</c:v>
                </c:pt>
              </c:numCache>
            </c:numRef>
          </c:val>
        </c:ser>
        <c:ser>
          <c:idx val="5"/>
          <c:order val="5"/>
          <c:tx>
            <c:strRef>
              <c:f>NOx_cnty_welltype_tbl!$H$51</c:f>
              <c:strCache>
                <c:ptCount val="1"/>
                <c:pt idx="0">
                  <c:v>Fracing</c:v>
                </c:pt>
              </c:strCache>
            </c:strRef>
          </c:tx>
          <c:invertIfNegative val="0"/>
          <c:cat>
            <c:strRef>
              <c:f>NOx_cnty_welltype_tbl!$B$53:$B$54</c:f>
              <c:strCache>
                <c:ptCount val="2"/>
                <c:pt idx="0">
                  <c:v>Oil Wells</c:v>
                </c:pt>
                <c:pt idx="1">
                  <c:v>Gas Wells</c:v>
                </c:pt>
              </c:strCache>
            </c:strRef>
          </c:cat>
          <c:val>
            <c:numRef>
              <c:f>NOx_cnty_welltype_tbl!$H$53:$H$54</c:f>
              <c:numCache>
                <c:formatCode>0.0</c:formatCode>
                <c:ptCount val="2"/>
                <c:pt idx="0">
                  <c:v>11.824082994969526</c:v>
                </c:pt>
                <c:pt idx="1">
                  <c:v>32.2068931181186</c:v>
                </c:pt>
              </c:numCache>
            </c:numRef>
          </c:val>
        </c:ser>
        <c:ser>
          <c:idx val="6"/>
          <c:order val="6"/>
          <c:tx>
            <c:strRef>
              <c:f>NOx_cnty_welltype_tbl!$I$51</c:f>
              <c:strCache>
                <c:ptCount val="1"/>
                <c:pt idx="0">
                  <c:v>Compressor Engine Startup/Shutdown</c:v>
                </c:pt>
              </c:strCache>
            </c:strRef>
          </c:tx>
          <c:invertIfNegative val="0"/>
          <c:cat>
            <c:strRef>
              <c:f>NOx_cnty_welltype_tbl!$B$53:$B$54</c:f>
              <c:strCache>
                <c:ptCount val="2"/>
                <c:pt idx="0">
                  <c:v>Oil Wells</c:v>
                </c:pt>
                <c:pt idx="1">
                  <c:v>Gas Wells</c:v>
                </c:pt>
              </c:strCache>
            </c:strRef>
          </c:cat>
          <c:val>
            <c:numRef>
              <c:f>NOx_cnty_welltype_tbl!$I$53:$I$54</c:f>
              <c:numCache>
                <c:formatCode>0.0</c:formatCode>
                <c:ptCount val="2"/>
                <c:pt idx="0">
                  <c:v>0</c:v>
                </c:pt>
                <c:pt idx="1">
                  <c:v>0</c:v>
                </c:pt>
              </c:numCache>
            </c:numRef>
          </c:val>
        </c:ser>
        <c:ser>
          <c:idx val="7"/>
          <c:order val="7"/>
          <c:tx>
            <c:strRef>
              <c:f>NOx_cnty_welltype_tbl!$J$51</c:f>
              <c:strCache>
                <c:ptCount val="1"/>
                <c:pt idx="0">
                  <c:v>Permitted Tank Losses</c:v>
                </c:pt>
              </c:strCache>
            </c:strRef>
          </c:tx>
          <c:invertIfNegative val="0"/>
          <c:cat>
            <c:strRef>
              <c:f>NOx_cnty_welltype_tbl!$B$53:$B$54</c:f>
              <c:strCache>
                <c:ptCount val="2"/>
                <c:pt idx="0">
                  <c:v>Oil Wells</c:v>
                </c:pt>
                <c:pt idx="1">
                  <c:v>Gas Wells</c:v>
                </c:pt>
              </c:strCache>
            </c:strRef>
          </c:cat>
          <c:val>
            <c:numRef>
              <c:f>NOx_cnty_welltype_tbl!$J$53:$J$54</c:f>
              <c:numCache>
                <c:formatCode>0.0</c:formatCode>
                <c:ptCount val="2"/>
                <c:pt idx="0">
                  <c:v>0</c:v>
                </c:pt>
                <c:pt idx="1">
                  <c:v>0</c:v>
                </c:pt>
              </c:numCache>
            </c:numRef>
          </c:val>
        </c:ser>
        <c:ser>
          <c:idx val="8"/>
          <c:order val="8"/>
          <c:tx>
            <c:strRef>
              <c:f>NOx_cnty_welltype_tbl!$K$51</c:f>
              <c:strCache>
                <c:ptCount val="1"/>
                <c:pt idx="0">
                  <c:v>Survey-based Fugitives</c:v>
                </c:pt>
              </c:strCache>
            </c:strRef>
          </c:tx>
          <c:invertIfNegative val="0"/>
          <c:cat>
            <c:strRef>
              <c:f>NOx_cnty_welltype_tbl!$B$53:$B$54</c:f>
              <c:strCache>
                <c:ptCount val="2"/>
                <c:pt idx="0">
                  <c:v>Oil Wells</c:v>
                </c:pt>
                <c:pt idx="1">
                  <c:v>Gas Wells</c:v>
                </c:pt>
              </c:strCache>
            </c:strRef>
          </c:cat>
          <c:val>
            <c:numRef>
              <c:f>NOx_cnty_welltype_tbl!$K$53:$K$54</c:f>
              <c:numCache>
                <c:formatCode>0.0</c:formatCode>
                <c:ptCount val="2"/>
                <c:pt idx="0">
                  <c:v>0</c:v>
                </c:pt>
                <c:pt idx="1">
                  <c:v>0</c:v>
                </c:pt>
              </c:numCache>
            </c:numRef>
          </c:val>
        </c:ser>
        <c:ser>
          <c:idx val="9"/>
          <c:order val="9"/>
          <c:tx>
            <c:strRef>
              <c:f>NOx_cnty_welltype_tbl!$L$51</c:f>
              <c:strCache>
                <c:ptCount val="1"/>
                <c:pt idx="0">
                  <c:v>Miscellaneous engines</c:v>
                </c:pt>
              </c:strCache>
            </c:strRef>
          </c:tx>
          <c:invertIfNegative val="0"/>
          <c:cat>
            <c:strRef>
              <c:f>NOx_cnty_welltype_tbl!$B$53:$B$54</c:f>
              <c:strCache>
                <c:ptCount val="2"/>
                <c:pt idx="0">
                  <c:v>Oil Wells</c:v>
                </c:pt>
                <c:pt idx="1">
                  <c:v>Gas Wells</c:v>
                </c:pt>
              </c:strCache>
            </c:strRef>
          </c:cat>
          <c:val>
            <c:numRef>
              <c:f>NOx_cnty_welltype_tbl!$L$53:$L$54</c:f>
              <c:numCache>
                <c:formatCode>0.0</c:formatCode>
                <c:ptCount val="2"/>
                <c:pt idx="0">
                  <c:v>54.785758811283323</c:v>
                </c:pt>
                <c:pt idx="1">
                  <c:v>104.31058515932614</c:v>
                </c:pt>
              </c:numCache>
            </c:numRef>
          </c:val>
        </c:ser>
        <c:ser>
          <c:idx val="10"/>
          <c:order val="10"/>
          <c:tx>
            <c:strRef>
              <c:f>NOx_cnty_welltype_tbl!$M$51</c:f>
              <c:strCache>
                <c:ptCount val="1"/>
                <c:pt idx="0">
                  <c:v>Artificial Lift</c:v>
                </c:pt>
              </c:strCache>
            </c:strRef>
          </c:tx>
          <c:invertIfNegative val="0"/>
          <c:cat>
            <c:strRef>
              <c:f>NOx_cnty_welltype_tbl!$B$53:$B$54</c:f>
              <c:strCache>
                <c:ptCount val="2"/>
                <c:pt idx="0">
                  <c:v>Oil Wells</c:v>
                </c:pt>
                <c:pt idx="1">
                  <c:v>Gas Wells</c:v>
                </c:pt>
              </c:strCache>
            </c:strRef>
          </c:cat>
          <c:val>
            <c:numRef>
              <c:f>NOx_cnty_welltype_tbl!$M$53:$M$54</c:f>
              <c:numCache>
                <c:formatCode>0.0</c:formatCode>
                <c:ptCount val="2"/>
                <c:pt idx="0">
                  <c:v>23.139634845284249</c:v>
                </c:pt>
                <c:pt idx="1">
                  <c:v>0</c:v>
                </c:pt>
              </c:numCache>
            </c:numRef>
          </c:val>
        </c:ser>
        <c:ser>
          <c:idx val="11"/>
          <c:order val="11"/>
          <c:tx>
            <c:strRef>
              <c:f>NOx_cnty_welltype_tbl!$N$51</c:f>
              <c:strCache>
                <c:ptCount val="1"/>
                <c:pt idx="0">
                  <c:v>Dehydrator</c:v>
                </c:pt>
              </c:strCache>
            </c:strRef>
          </c:tx>
          <c:invertIfNegative val="0"/>
          <c:cat>
            <c:strRef>
              <c:f>NOx_cnty_welltype_tbl!$B$53:$B$54</c:f>
              <c:strCache>
                <c:ptCount val="2"/>
                <c:pt idx="0">
                  <c:v>Oil Wells</c:v>
                </c:pt>
                <c:pt idx="1">
                  <c:v>Gas Wells</c:v>
                </c:pt>
              </c:strCache>
            </c:strRef>
          </c:cat>
          <c:val>
            <c:numRef>
              <c:f>NOx_cnty_welltype_tbl!$N$53:$N$54</c:f>
              <c:numCache>
                <c:formatCode>0.0</c:formatCode>
                <c:ptCount val="2"/>
                <c:pt idx="0">
                  <c:v>0</c:v>
                </c:pt>
                <c:pt idx="1">
                  <c:v>0</c:v>
                </c:pt>
              </c:numCache>
            </c:numRef>
          </c:val>
        </c:ser>
        <c:ser>
          <c:idx val="12"/>
          <c:order val="12"/>
          <c:tx>
            <c:strRef>
              <c:f>NOx_cnty_welltype_tbl!$O$51</c:f>
              <c:strCache>
                <c:ptCount val="1"/>
                <c:pt idx="0">
                  <c:v>Condensate tank </c:v>
                </c:pt>
              </c:strCache>
            </c:strRef>
          </c:tx>
          <c:invertIfNegative val="0"/>
          <c:cat>
            <c:strRef>
              <c:f>NOx_cnty_welltype_tbl!$B$53:$B$54</c:f>
              <c:strCache>
                <c:ptCount val="2"/>
                <c:pt idx="0">
                  <c:v>Oil Wells</c:v>
                </c:pt>
                <c:pt idx="1">
                  <c:v>Gas Wells</c:v>
                </c:pt>
              </c:strCache>
            </c:strRef>
          </c:cat>
          <c:val>
            <c:numRef>
              <c:f>NOx_cnty_welltype_tbl!$O$53:$O$54</c:f>
              <c:numCache>
                <c:formatCode>0.0</c:formatCode>
                <c:ptCount val="2"/>
                <c:pt idx="0">
                  <c:v>0</c:v>
                </c:pt>
                <c:pt idx="1">
                  <c:v>0</c:v>
                </c:pt>
              </c:numCache>
            </c:numRef>
          </c:val>
        </c:ser>
        <c:ser>
          <c:idx val="13"/>
          <c:order val="13"/>
          <c:tx>
            <c:strRef>
              <c:f>NOx_cnty_welltype_tbl!$P$51</c:f>
              <c:strCache>
                <c:ptCount val="1"/>
                <c:pt idx="0">
                  <c:v>Oil Tank</c:v>
                </c:pt>
              </c:strCache>
            </c:strRef>
          </c:tx>
          <c:invertIfNegative val="0"/>
          <c:cat>
            <c:strRef>
              <c:f>NOx_cnty_welltype_tbl!$B$53:$B$54</c:f>
              <c:strCache>
                <c:ptCount val="2"/>
                <c:pt idx="0">
                  <c:v>Oil Wells</c:v>
                </c:pt>
                <c:pt idx="1">
                  <c:v>Gas Wells</c:v>
                </c:pt>
              </c:strCache>
            </c:strRef>
          </c:cat>
          <c:val>
            <c:numRef>
              <c:f>NOx_cnty_welltype_tbl!$P$53:$P$54</c:f>
              <c:numCache>
                <c:formatCode>0.0</c:formatCode>
                <c:ptCount val="2"/>
                <c:pt idx="0">
                  <c:v>0</c:v>
                </c:pt>
                <c:pt idx="1">
                  <c:v>0</c:v>
                </c:pt>
              </c:numCache>
            </c:numRef>
          </c:val>
        </c:ser>
        <c:ser>
          <c:idx val="14"/>
          <c:order val="14"/>
          <c:tx>
            <c:strRef>
              <c:f>NOx_cnty_welltype_tbl!$Q$51</c:f>
              <c:strCache>
                <c:ptCount val="1"/>
                <c:pt idx="0">
                  <c:v>Oil Well Truck Loading</c:v>
                </c:pt>
              </c:strCache>
            </c:strRef>
          </c:tx>
          <c:invertIfNegative val="0"/>
          <c:cat>
            <c:strRef>
              <c:f>NOx_cnty_welltype_tbl!$B$53:$B$54</c:f>
              <c:strCache>
                <c:ptCount val="2"/>
                <c:pt idx="0">
                  <c:v>Oil Wells</c:v>
                </c:pt>
                <c:pt idx="1">
                  <c:v>Gas Wells</c:v>
                </c:pt>
              </c:strCache>
            </c:strRef>
          </c:cat>
          <c:val>
            <c:numRef>
              <c:f>NOx_cnty_welltype_tbl!$Q$53:$Q$54</c:f>
              <c:numCache>
                <c:formatCode>0.0</c:formatCode>
                <c:ptCount val="2"/>
                <c:pt idx="0">
                  <c:v>0</c:v>
                </c:pt>
                <c:pt idx="1">
                  <c:v>0</c:v>
                </c:pt>
              </c:numCache>
            </c:numRef>
          </c:val>
        </c:ser>
        <c:ser>
          <c:idx val="15"/>
          <c:order val="15"/>
          <c:tx>
            <c:strRef>
              <c:f>NOx_cnty_welltype_tbl!$R$51</c:f>
              <c:strCache>
                <c:ptCount val="1"/>
                <c:pt idx="0">
                  <c:v>Casinghead Gas Venting</c:v>
                </c:pt>
              </c:strCache>
            </c:strRef>
          </c:tx>
          <c:invertIfNegative val="0"/>
          <c:cat>
            <c:strRef>
              <c:f>NOx_cnty_welltype_tbl!$B$53:$B$54</c:f>
              <c:strCache>
                <c:ptCount val="2"/>
                <c:pt idx="0">
                  <c:v>Oil Wells</c:v>
                </c:pt>
                <c:pt idx="1">
                  <c:v>Gas Wells</c:v>
                </c:pt>
              </c:strCache>
            </c:strRef>
          </c:cat>
          <c:val>
            <c:numRef>
              <c:f>NOx_cnty_welltype_tbl!$R$53:$R$54</c:f>
              <c:numCache>
                <c:formatCode>0.0</c:formatCode>
                <c:ptCount val="2"/>
                <c:pt idx="0">
                  <c:v>0</c:v>
                </c:pt>
                <c:pt idx="1">
                  <c:v>0</c:v>
                </c:pt>
              </c:numCache>
            </c:numRef>
          </c:val>
        </c:ser>
        <c:ser>
          <c:idx val="16"/>
          <c:order val="16"/>
          <c:tx>
            <c:strRef>
              <c:f>NOx_cnty_welltype_tbl!$S$51</c:f>
              <c:strCache>
                <c:ptCount val="1"/>
                <c:pt idx="0">
                  <c:v>Water tank losses</c:v>
                </c:pt>
              </c:strCache>
            </c:strRef>
          </c:tx>
          <c:invertIfNegative val="0"/>
          <c:cat>
            <c:strRef>
              <c:f>NOx_cnty_welltype_tbl!$B$53:$B$54</c:f>
              <c:strCache>
                <c:ptCount val="2"/>
                <c:pt idx="0">
                  <c:v>Oil Wells</c:v>
                </c:pt>
                <c:pt idx="1">
                  <c:v>Gas Wells</c:v>
                </c:pt>
              </c:strCache>
            </c:strRef>
          </c:cat>
          <c:val>
            <c:numRef>
              <c:f>NOx_cnty_welltype_tbl!$S$53:$S$54</c:f>
              <c:numCache>
                <c:formatCode>0.0</c:formatCode>
                <c:ptCount val="2"/>
                <c:pt idx="0">
                  <c:v>0</c:v>
                </c:pt>
                <c:pt idx="1">
                  <c:v>0</c:v>
                </c:pt>
              </c:numCache>
            </c:numRef>
          </c:val>
        </c:ser>
        <c:ser>
          <c:idx val="17"/>
          <c:order val="17"/>
          <c:tx>
            <c:strRef>
              <c:f>NOx_cnty_welltype_tbl!$T$51</c:f>
              <c:strCache>
                <c:ptCount val="1"/>
                <c:pt idx="0">
                  <c:v>Other Categories</c:v>
                </c:pt>
              </c:strCache>
            </c:strRef>
          </c:tx>
          <c:invertIfNegative val="0"/>
          <c:cat>
            <c:strRef>
              <c:f>NOx_cnty_welltype_tbl!$B$53:$B$54</c:f>
              <c:strCache>
                <c:ptCount val="2"/>
                <c:pt idx="0">
                  <c:v>Oil Wells</c:v>
                </c:pt>
                <c:pt idx="1">
                  <c:v>Gas Wells</c:v>
                </c:pt>
              </c:strCache>
            </c:strRef>
          </c:cat>
          <c:val>
            <c:numRef>
              <c:f>NOx_cnty_welltype_tbl!$T$53:$T$54</c:f>
              <c:numCache>
                <c:formatCode>0.0</c:formatCode>
                <c:ptCount val="2"/>
                <c:pt idx="0">
                  <c:v>12.329362965095536</c:v>
                </c:pt>
                <c:pt idx="1">
                  <c:v>2.6460107999481104</c:v>
                </c:pt>
              </c:numCache>
            </c:numRef>
          </c:val>
        </c:ser>
        <c:dLbls>
          <c:showLegendKey val="0"/>
          <c:showVal val="0"/>
          <c:showCatName val="0"/>
          <c:showSerName val="0"/>
          <c:showPercent val="0"/>
          <c:showBubbleSize val="0"/>
        </c:dLbls>
        <c:gapWidth val="150"/>
        <c:overlap val="100"/>
        <c:axId val="113705728"/>
        <c:axId val="113707264"/>
      </c:barChart>
      <c:catAx>
        <c:axId val="113705728"/>
        <c:scaling>
          <c:orientation val="minMax"/>
        </c:scaling>
        <c:delete val="0"/>
        <c:axPos val="b"/>
        <c:majorTickMark val="out"/>
        <c:minorTickMark val="none"/>
        <c:tickLblPos val="nextTo"/>
        <c:crossAx val="113707264"/>
        <c:crosses val="autoZero"/>
        <c:auto val="1"/>
        <c:lblAlgn val="ctr"/>
        <c:lblOffset val="100"/>
        <c:noMultiLvlLbl val="0"/>
      </c:catAx>
      <c:valAx>
        <c:axId val="113707264"/>
        <c:scaling>
          <c:orientation val="minMax"/>
        </c:scaling>
        <c:delete val="0"/>
        <c:axPos val="l"/>
        <c:majorGridlines/>
        <c:title>
          <c:tx>
            <c:rich>
              <a:bodyPr rot="-5400000" vert="horz"/>
              <a:lstStyle/>
              <a:p>
                <a:pPr>
                  <a:defRPr sz="1200"/>
                </a:pPr>
                <a:r>
                  <a:rPr lang="en-US" sz="1200"/>
                  <a:t>NOx Emissions (tons/year)</a:t>
                </a:r>
              </a:p>
            </c:rich>
          </c:tx>
          <c:layout/>
          <c:overlay val="0"/>
        </c:title>
        <c:numFmt formatCode="0.0" sourceLinked="1"/>
        <c:majorTickMark val="out"/>
        <c:minorTickMark val="none"/>
        <c:tickLblPos val="nextTo"/>
        <c:crossAx val="113705728"/>
        <c:crosses val="autoZero"/>
        <c:crossBetween val="between"/>
      </c:valAx>
      <c:spPr>
        <a:noFill/>
        <a:ln>
          <a:solidFill>
            <a:schemeClr val="tx1"/>
          </a:solidFill>
        </a:ln>
      </c:spPr>
    </c:plotArea>
    <c:legend>
      <c:legendPos val="r"/>
      <c:layout>
        <c:manualLayout>
          <c:xMode val="edge"/>
          <c:yMode val="edge"/>
          <c:x val="0.83212526069883519"/>
          <c:y val="7.914338726963778E-2"/>
          <c:w val="0.16787473930116478"/>
          <c:h val="0.65898685024597103"/>
        </c:manualLayout>
      </c:layout>
      <c:overlay val="0"/>
      <c:spPr>
        <a:solidFill>
          <a:schemeClr val="bg1"/>
        </a:solidFill>
        <a:ln>
          <a:solidFill>
            <a:schemeClr val="tx1"/>
          </a:solidFill>
        </a:ln>
      </c:spPr>
    </c:legend>
    <c:plotVisOnly val="1"/>
    <c:dispBlanksAs val="gap"/>
    <c:showDLblsOverMax val="0"/>
  </c:chart>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VOC_bar_chart_data!$CG$5</c:f>
              <c:strCache>
                <c:ptCount val="1"/>
                <c:pt idx="0">
                  <c:v>Toole</c:v>
                </c:pt>
              </c:strCache>
            </c:strRef>
          </c:tx>
          <c:invertIfNegative val="0"/>
          <c:cat>
            <c:strRef>
              <c:f>VOC_bar_chart_data!$CH$4:$CK$4</c:f>
              <c:strCache>
                <c:ptCount val="4"/>
                <c:pt idx="0">
                  <c:v>BLM</c:v>
                </c:pt>
                <c:pt idx="1">
                  <c:v>Tribal</c:v>
                </c:pt>
                <c:pt idx="2">
                  <c:v>Pvt/State</c:v>
                </c:pt>
                <c:pt idx="3">
                  <c:v> U.S. Forest Service</c:v>
                </c:pt>
              </c:strCache>
            </c:strRef>
          </c:cat>
          <c:val>
            <c:numRef>
              <c:f>VOC_bar_chart_data!$CH$5:$CK$5</c:f>
              <c:numCache>
                <c:formatCode>0</c:formatCode>
                <c:ptCount val="4"/>
                <c:pt idx="0">
                  <c:v>161.34409951608546</c:v>
                </c:pt>
                <c:pt idx="1">
                  <c:v>0</c:v>
                </c:pt>
                <c:pt idx="2">
                  <c:v>1241.8374159659902</c:v>
                </c:pt>
                <c:pt idx="3">
                  <c:v>0</c:v>
                </c:pt>
              </c:numCache>
            </c:numRef>
          </c:val>
        </c:ser>
        <c:ser>
          <c:idx val="1"/>
          <c:order val="1"/>
          <c:tx>
            <c:strRef>
              <c:f>VOC_bar_chart_data!$CG$6</c:f>
              <c:strCache>
                <c:ptCount val="1"/>
                <c:pt idx="0">
                  <c:v>Pondera</c:v>
                </c:pt>
              </c:strCache>
            </c:strRef>
          </c:tx>
          <c:invertIfNegative val="0"/>
          <c:cat>
            <c:strRef>
              <c:f>VOC_bar_chart_data!$CH$4:$CK$4</c:f>
              <c:strCache>
                <c:ptCount val="4"/>
                <c:pt idx="0">
                  <c:v>BLM</c:v>
                </c:pt>
                <c:pt idx="1">
                  <c:v>Tribal</c:v>
                </c:pt>
                <c:pt idx="2">
                  <c:v>Pvt/State</c:v>
                </c:pt>
                <c:pt idx="3">
                  <c:v> U.S. Forest Service</c:v>
                </c:pt>
              </c:strCache>
            </c:strRef>
          </c:cat>
          <c:val>
            <c:numRef>
              <c:f>VOC_bar_chart_data!$CH$6:$CK$6</c:f>
              <c:numCache>
                <c:formatCode>0</c:formatCode>
                <c:ptCount val="4"/>
                <c:pt idx="0">
                  <c:v>1.2326229865695912</c:v>
                </c:pt>
                <c:pt idx="1">
                  <c:v>32.340964100874835</c:v>
                </c:pt>
                <c:pt idx="2">
                  <c:v>295.83522982366742</c:v>
                </c:pt>
                <c:pt idx="3">
                  <c:v>0</c:v>
                </c:pt>
              </c:numCache>
            </c:numRef>
          </c:val>
        </c:ser>
        <c:ser>
          <c:idx val="2"/>
          <c:order val="2"/>
          <c:tx>
            <c:strRef>
              <c:f>VOC_bar_chart_data!$CG$7</c:f>
              <c:strCache>
                <c:ptCount val="1"/>
                <c:pt idx="0">
                  <c:v>Glacier</c:v>
                </c:pt>
              </c:strCache>
            </c:strRef>
          </c:tx>
          <c:invertIfNegative val="0"/>
          <c:cat>
            <c:strRef>
              <c:f>VOC_bar_chart_data!$CH$4:$CK$4</c:f>
              <c:strCache>
                <c:ptCount val="4"/>
                <c:pt idx="0">
                  <c:v>BLM</c:v>
                </c:pt>
                <c:pt idx="1">
                  <c:v>Tribal</c:v>
                </c:pt>
                <c:pt idx="2">
                  <c:v>Pvt/State</c:v>
                </c:pt>
                <c:pt idx="3">
                  <c:v> U.S. Forest Service</c:v>
                </c:pt>
              </c:strCache>
            </c:strRef>
          </c:cat>
          <c:val>
            <c:numRef>
              <c:f>VOC_bar_chart_data!$CH$7:$CK$7</c:f>
              <c:numCache>
                <c:formatCode>0</c:formatCode>
                <c:ptCount val="4"/>
                <c:pt idx="0">
                  <c:v>12.133161402674437</c:v>
                </c:pt>
                <c:pt idx="1">
                  <c:v>447.0675815795795</c:v>
                </c:pt>
                <c:pt idx="2">
                  <c:v>493.37410178111844</c:v>
                </c:pt>
                <c:pt idx="3">
                  <c:v>0</c:v>
                </c:pt>
              </c:numCache>
            </c:numRef>
          </c:val>
        </c:ser>
        <c:ser>
          <c:idx val="3"/>
          <c:order val="3"/>
          <c:tx>
            <c:strRef>
              <c:f>VOC_bar_chart_data!$CG$8</c:f>
              <c:strCache>
                <c:ptCount val="1"/>
                <c:pt idx="0">
                  <c:v>Blaine</c:v>
                </c:pt>
              </c:strCache>
            </c:strRef>
          </c:tx>
          <c:invertIfNegative val="0"/>
          <c:cat>
            <c:strRef>
              <c:f>VOC_bar_chart_data!$CH$4:$CK$4</c:f>
              <c:strCache>
                <c:ptCount val="4"/>
                <c:pt idx="0">
                  <c:v>BLM</c:v>
                </c:pt>
                <c:pt idx="1">
                  <c:v>Tribal</c:v>
                </c:pt>
                <c:pt idx="2">
                  <c:v>Pvt/State</c:v>
                </c:pt>
                <c:pt idx="3">
                  <c:v> U.S. Forest Service</c:v>
                </c:pt>
              </c:strCache>
            </c:strRef>
          </c:cat>
          <c:val>
            <c:numRef>
              <c:f>VOC_bar_chart_data!$CH$8:$CK$8</c:f>
              <c:numCache>
                <c:formatCode>0</c:formatCode>
                <c:ptCount val="4"/>
                <c:pt idx="0">
                  <c:v>82.780559869788831</c:v>
                </c:pt>
                <c:pt idx="1">
                  <c:v>0.52011303409551823</c:v>
                </c:pt>
                <c:pt idx="2">
                  <c:v>458.36682476184228</c:v>
                </c:pt>
                <c:pt idx="3">
                  <c:v>0</c:v>
                </c:pt>
              </c:numCache>
            </c:numRef>
          </c:val>
        </c:ser>
        <c:ser>
          <c:idx val="4"/>
          <c:order val="4"/>
          <c:tx>
            <c:strRef>
              <c:f>VOC_bar_chart_data!$CG$9</c:f>
              <c:strCache>
                <c:ptCount val="1"/>
                <c:pt idx="0">
                  <c:v>Hill</c:v>
                </c:pt>
              </c:strCache>
            </c:strRef>
          </c:tx>
          <c:invertIfNegative val="0"/>
          <c:cat>
            <c:strRef>
              <c:f>VOC_bar_chart_data!$CH$4:$CK$4</c:f>
              <c:strCache>
                <c:ptCount val="4"/>
                <c:pt idx="0">
                  <c:v>BLM</c:v>
                </c:pt>
                <c:pt idx="1">
                  <c:v>Tribal</c:v>
                </c:pt>
                <c:pt idx="2">
                  <c:v>Pvt/State</c:v>
                </c:pt>
                <c:pt idx="3">
                  <c:v> U.S. Forest Service</c:v>
                </c:pt>
              </c:strCache>
            </c:strRef>
          </c:cat>
          <c:val>
            <c:numRef>
              <c:f>VOC_bar_chart_data!$CH$9:$CK$9</c:f>
              <c:numCache>
                <c:formatCode>0</c:formatCode>
                <c:ptCount val="4"/>
                <c:pt idx="0">
                  <c:v>1.689813398336742</c:v>
                </c:pt>
                <c:pt idx="1">
                  <c:v>7.3651206595230079</c:v>
                </c:pt>
                <c:pt idx="2">
                  <c:v>97.660558643843729</c:v>
                </c:pt>
                <c:pt idx="3">
                  <c:v>0</c:v>
                </c:pt>
              </c:numCache>
            </c:numRef>
          </c:val>
        </c:ser>
        <c:ser>
          <c:idx val="5"/>
          <c:order val="5"/>
          <c:tx>
            <c:strRef>
              <c:f>VOC_bar_chart_data!$CG$10</c:f>
              <c:strCache>
                <c:ptCount val="1"/>
                <c:pt idx="0">
                  <c:v>Liberty</c:v>
                </c:pt>
              </c:strCache>
            </c:strRef>
          </c:tx>
          <c:invertIfNegative val="0"/>
          <c:cat>
            <c:strRef>
              <c:f>VOC_bar_chart_data!$CH$4:$CK$4</c:f>
              <c:strCache>
                <c:ptCount val="4"/>
                <c:pt idx="0">
                  <c:v>BLM</c:v>
                </c:pt>
                <c:pt idx="1">
                  <c:v>Tribal</c:v>
                </c:pt>
                <c:pt idx="2">
                  <c:v>Pvt/State</c:v>
                </c:pt>
                <c:pt idx="3">
                  <c:v> U.S. Forest Service</c:v>
                </c:pt>
              </c:strCache>
            </c:strRef>
          </c:cat>
          <c:val>
            <c:numRef>
              <c:f>VOC_bar_chart_data!$CH$10:$CK$10</c:f>
              <c:numCache>
                <c:formatCode>0</c:formatCode>
                <c:ptCount val="4"/>
                <c:pt idx="0">
                  <c:v>33.715390039402308</c:v>
                </c:pt>
                <c:pt idx="1">
                  <c:v>0</c:v>
                </c:pt>
                <c:pt idx="2">
                  <c:v>304.88604184535535</c:v>
                </c:pt>
                <c:pt idx="3">
                  <c:v>0</c:v>
                </c:pt>
              </c:numCache>
            </c:numRef>
          </c:val>
        </c:ser>
        <c:ser>
          <c:idx val="6"/>
          <c:order val="6"/>
          <c:tx>
            <c:strRef>
              <c:f>VOC_bar_chart_data!$CG$11</c:f>
              <c:strCache>
                <c:ptCount val="1"/>
                <c:pt idx="0">
                  <c:v>Phillips</c:v>
                </c:pt>
              </c:strCache>
            </c:strRef>
          </c:tx>
          <c:invertIfNegative val="0"/>
          <c:cat>
            <c:strRef>
              <c:f>VOC_bar_chart_data!$CH$4:$CK$4</c:f>
              <c:strCache>
                <c:ptCount val="4"/>
                <c:pt idx="0">
                  <c:v>BLM</c:v>
                </c:pt>
                <c:pt idx="1">
                  <c:v>Tribal</c:v>
                </c:pt>
                <c:pt idx="2">
                  <c:v>Pvt/State</c:v>
                </c:pt>
                <c:pt idx="3">
                  <c:v> U.S. Forest Service</c:v>
                </c:pt>
              </c:strCache>
            </c:strRef>
          </c:cat>
          <c:val>
            <c:numRef>
              <c:f>VOC_bar_chart_data!$CH$11:$CK$11</c:f>
              <c:numCache>
                <c:formatCode>0</c:formatCode>
                <c:ptCount val="4"/>
                <c:pt idx="0">
                  <c:v>106.15842648607135</c:v>
                </c:pt>
                <c:pt idx="1">
                  <c:v>0.96070294668958878</c:v>
                </c:pt>
                <c:pt idx="2">
                  <c:v>88.474376624237664</c:v>
                </c:pt>
                <c:pt idx="3">
                  <c:v>0</c:v>
                </c:pt>
              </c:numCache>
            </c:numRef>
          </c:val>
        </c:ser>
        <c:ser>
          <c:idx val="7"/>
          <c:order val="7"/>
          <c:tx>
            <c:strRef>
              <c:f>VOC_bar_chart_data!$CG$12</c:f>
              <c:strCache>
                <c:ptCount val="1"/>
                <c:pt idx="0">
                  <c:v>Cascade</c:v>
                </c:pt>
              </c:strCache>
            </c:strRef>
          </c:tx>
          <c:invertIfNegative val="0"/>
          <c:cat>
            <c:strRef>
              <c:f>VOC_bar_chart_data!$CH$4:$CK$4</c:f>
              <c:strCache>
                <c:ptCount val="4"/>
                <c:pt idx="0">
                  <c:v>BLM</c:v>
                </c:pt>
                <c:pt idx="1">
                  <c:v>Tribal</c:v>
                </c:pt>
                <c:pt idx="2">
                  <c:v>Pvt/State</c:v>
                </c:pt>
                <c:pt idx="3">
                  <c:v> U.S. Forest Service</c:v>
                </c:pt>
              </c:strCache>
            </c:strRef>
          </c:cat>
          <c:val>
            <c:numRef>
              <c:f>VOC_bar_chart_data!$CH$12:$CK$12</c:f>
              <c:numCache>
                <c:formatCode>0</c:formatCode>
                <c:ptCount val="4"/>
                <c:pt idx="0">
                  <c:v>0</c:v>
                </c:pt>
                <c:pt idx="1">
                  <c:v>0</c:v>
                </c:pt>
                <c:pt idx="2">
                  <c:v>102.97388335260651</c:v>
                </c:pt>
                <c:pt idx="3">
                  <c:v>0</c:v>
                </c:pt>
              </c:numCache>
            </c:numRef>
          </c:val>
        </c:ser>
        <c:ser>
          <c:idx val="8"/>
          <c:order val="8"/>
          <c:tx>
            <c:strRef>
              <c:f>VOC_bar_chart_data!$CG$13</c:f>
              <c:strCache>
                <c:ptCount val="1"/>
                <c:pt idx="0">
                  <c:v>Yellowstone</c:v>
                </c:pt>
              </c:strCache>
            </c:strRef>
          </c:tx>
          <c:invertIfNegative val="0"/>
          <c:cat>
            <c:strRef>
              <c:f>VOC_bar_chart_data!$CH$4:$CK$4</c:f>
              <c:strCache>
                <c:ptCount val="4"/>
                <c:pt idx="0">
                  <c:v>BLM</c:v>
                </c:pt>
                <c:pt idx="1">
                  <c:v>Tribal</c:v>
                </c:pt>
                <c:pt idx="2">
                  <c:v>Pvt/State</c:v>
                </c:pt>
                <c:pt idx="3">
                  <c:v> U.S. Forest Service</c:v>
                </c:pt>
              </c:strCache>
            </c:strRef>
          </c:cat>
          <c:val>
            <c:numRef>
              <c:f>VOC_bar_chart_data!$CH$13:$CK$13</c:f>
              <c:numCache>
                <c:formatCode>0</c:formatCode>
                <c:ptCount val="4"/>
                <c:pt idx="0">
                  <c:v>1.7650743296663813</c:v>
                </c:pt>
                <c:pt idx="1">
                  <c:v>0</c:v>
                </c:pt>
                <c:pt idx="2">
                  <c:v>65.500976831918138</c:v>
                </c:pt>
                <c:pt idx="3">
                  <c:v>0</c:v>
                </c:pt>
              </c:numCache>
            </c:numRef>
          </c:val>
        </c:ser>
        <c:ser>
          <c:idx val="9"/>
          <c:order val="9"/>
          <c:tx>
            <c:strRef>
              <c:f>VOC_bar_chart_data!$CG$14</c:f>
              <c:strCache>
                <c:ptCount val="1"/>
                <c:pt idx="0">
                  <c:v>Golden Valley</c:v>
                </c:pt>
              </c:strCache>
            </c:strRef>
          </c:tx>
          <c:invertIfNegative val="0"/>
          <c:cat>
            <c:strRef>
              <c:f>VOC_bar_chart_data!$CH$4:$CK$4</c:f>
              <c:strCache>
                <c:ptCount val="4"/>
                <c:pt idx="0">
                  <c:v>BLM</c:v>
                </c:pt>
                <c:pt idx="1">
                  <c:v>Tribal</c:v>
                </c:pt>
                <c:pt idx="2">
                  <c:v>Pvt/State</c:v>
                </c:pt>
                <c:pt idx="3">
                  <c:v> U.S. Forest Service</c:v>
                </c:pt>
              </c:strCache>
            </c:strRef>
          </c:cat>
          <c:val>
            <c:numRef>
              <c:f>VOC_bar_chart_data!$CH$14:$CK$14</c:f>
              <c:numCache>
                <c:formatCode>0</c:formatCode>
                <c:ptCount val="4"/>
                <c:pt idx="0">
                  <c:v>0</c:v>
                </c:pt>
                <c:pt idx="1">
                  <c:v>0</c:v>
                </c:pt>
                <c:pt idx="2">
                  <c:v>11.149120316575889</c:v>
                </c:pt>
                <c:pt idx="3">
                  <c:v>0</c:v>
                </c:pt>
              </c:numCache>
            </c:numRef>
          </c:val>
        </c:ser>
        <c:ser>
          <c:idx val="10"/>
          <c:order val="10"/>
          <c:tx>
            <c:strRef>
              <c:f>VOC_bar_chart_data!$CG$15</c:f>
              <c:strCache>
                <c:ptCount val="1"/>
                <c:pt idx="0">
                  <c:v>Fergus</c:v>
                </c:pt>
              </c:strCache>
            </c:strRef>
          </c:tx>
          <c:invertIfNegative val="0"/>
          <c:cat>
            <c:strRef>
              <c:f>VOC_bar_chart_data!$CH$4:$CK$4</c:f>
              <c:strCache>
                <c:ptCount val="4"/>
                <c:pt idx="0">
                  <c:v>BLM</c:v>
                </c:pt>
                <c:pt idx="1">
                  <c:v>Tribal</c:v>
                </c:pt>
                <c:pt idx="2">
                  <c:v>Pvt/State</c:v>
                </c:pt>
                <c:pt idx="3">
                  <c:v> U.S. Forest Service</c:v>
                </c:pt>
              </c:strCache>
            </c:strRef>
          </c:cat>
          <c:val>
            <c:numRef>
              <c:f>VOC_bar_chart_data!$CH$15:$CK$15</c:f>
              <c:numCache>
                <c:formatCode>0</c:formatCode>
                <c:ptCount val="4"/>
                <c:pt idx="0">
                  <c:v>0.53351380778503932</c:v>
                </c:pt>
                <c:pt idx="1">
                  <c:v>0</c:v>
                </c:pt>
                <c:pt idx="2">
                  <c:v>0</c:v>
                </c:pt>
                <c:pt idx="3">
                  <c:v>0</c:v>
                </c:pt>
              </c:numCache>
            </c:numRef>
          </c:val>
        </c:ser>
        <c:ser>
          <c:idx val="11"/>
          <c:order val="11"/>
          <c:tx>
            <c:strRef>
              <c:f>VOC_bar_chart_data!$CG$16</c:f>
              <c:strCache>
                <c:ptCount val="1"/>
                <c:pt idx="0">
                  <c:v>Rosebud</c:v>
                </c:pt>
              </c:strCache>
            </c:strRef>
          </c:tx>
          <c:invertIfNegative val="0"/>
          <c:cat>
            <c:strRef>
              <c:f>VOC_bar_chart_data!$CH$4:$CK$4</c:f>
              <c:strCache>
                <c:ptCount val="4"/>
                <c:pt idx="0">
                  <c:v>BLM</c:v>
                </c:pt>
                <c:pt idx="1">
                  <c:v>Tribal</c:v>
                </c:pt>
                <c:pt idx="2">
                  <c:v>Pvt/State</c:v>
                </c:pt>
                <c:pt idx="3">
                  <c:v> U.S. Forest Service</c:v>
                </c:pt>
              </c:strCache>
            </c:strRef>
          </c:cat>
          <c:val>
            <c:numRef>
              <c:f>VOC_bar_chart_data!$CH$16:$CK$16</c:f>
              <c:numCache>
                <c:formatCode>0</c:formatCode>
                <c:ptCount val="4"/>
                <c:pt idx="0">
                  <c:v>82.589236131800973</c:v>
                </c:pt>
                <c:pt idx="1">
                  <c:v>0</c:v>
                </c:pt>
                <c:pt idx="2">
                  <c:v>523.90464188897681</c:v>
                </c:pt>
                <c:pt idx="3">
                  <c:v>0</c:v>
                </c:pt>
              </c:numCache>
            </c:numRef>
          </c:val>
        </c:ser>
        <c:ser>
          <c:idx val="12"/>
          <c:order val="12"/>
          <c:tx>
            <c:strRef>
              <c:f>VOC_bar_chart_data!$CG$17</c:f>
              <c:strCache>
                <c:ptCount val="1"/>
                <c:pt idx="0">
                  <c:v>Teton</c:v>
                </c:pt>
              </c:strCache>
            </c:strRef>
          </c:tx>
          <c:invertIfNegative val="0"/>
          <c:cat>
            <c:strRef>
              <c:f>VOC_bar_chart_data!$CH$4:$CK$4</c:f>
              <c:strCache>
                <c:ptCount val="4"/>
                <c:pt idx="0">
                  <c:v>BLM</c:v>
                </c:pt>
                <c:pt idx="1">
                  <c:v>Tribal</c:v>
                </c:pt>
                <c:pt idx="2">
                  <c:v>Pvt/State</c:v>
                </c:pt>
                <c:pt idx="3">
                  <c:v> U.S. Forest Service</c:v>
                </c:pt>
              </c:strCache>
            </c:strRef>
          </c:cat>
          <c:val>
            <c:numRef>
              <c:f>VOC_bar_chart_data!$CH$17:$CK$17</c:f>
              <c:numCache>
                <c:formatCode>0</c:formatCode>
                <c:ptCount val="4"/>
                <c:pt idx="0">
                  <c:v>0</c:v>
                </c:pt>
                <c:pt idx="1">
                  <c:v>0</c:v>
                </c:pt>
                <c:pt idx="2">
                  <c:v>181.88169818038273</c:v>
                </c:pt>
                <c:pt idx="3">
                  <c:v>0</c:v>
                </c:pt>
              </c:numCache>
            </c:numRef>
          </c:val>
        </c:ser>
        <c:ser>
          <c:idx val="13"/>
          <c:order val="13"/>
          <c:tx>
            <c:strRef>
              <c:f>VOC_bar_chart_data!$CG$18</c:f>
              <c:strCache>
                <c:ptCount val="1"/>
                <c:pt idx="0">
                  <c:v>Musselshell</c:v>
                </c:pt>
              </c:strCache>
            </c:strRef>
          </c:tx>
          <c:invertIfNegative val="0"/>
          <c:cat>
            <c:strRef>
              <c:f>VOC_bar_chart_data!$CH$4:$CK$4</c:f>
              <c:strCache>
                <c:ptCount val="4"/>
                <c:pt idx="0">
                  <c:v>BLM</c:v>
                </c:pt>
                <c:pt idx="1">
                  <c:v>Tribal</c:v>
                </c:pt>
                <c:pt idx="2">
                  <c:v>Pvt/State</c:v>
                </c:pt>
                <c:pt idx="3">
                  <c:v> U.S. Forest Service</c:v>
                </c:pt>
              </c:strCache>
            </c:strRef>
          </c:cat>
          <c:val>
            <c:numRef>
              <c:f>VOC_bar_chart_data!$CH$18:$CK$18</c:f>
              <c:numCache>
                <c:formatCode>0</c:formatCode>
                <c:ptCount val="4"/>
                <c:pt idx="0">
                  <c:v>9.8833784765954089</c:v>
                </c:pt>
                <c:pt idx="1">
                  <c:v>0</c:v>
                </c:pt>
                <c:pt idx="2">
                  <c:v>456.07383932610395</c:v>
                </c:pt>
                <c:pt idx="3">
                  <c:v>0</c:v>
                </c:pt>
              </c:numCache>
            </c:numRef>
          </c:val>
        </c:ser>
        <c:ser>
          <c:idx val="14"/>
          <c:order val="14"/>
          <c:tx>
            <c:strRef>
              <c:f>VOC_bar_chart_data!$CG$19</c:f>
              <c:strCache>
                <c:ptCount val="1"/>
                <c:pt idx="0">
                  <c:v>Petroleum</c:v>
                </c:pt>
              </c:strCache>
            </c:strRef>
          </c:tx>
          <c:invertIfNegative val="0"/>
          <c:cat>
            <c:strRef>
              <c:f>VOC_bar_chart_data!$CH$4:$CK$4</c:f>
              <c:strCache>
                <c:ptCount val="4"/>
                <c:pt idx="0">
                  <c:v>BLM</c:v>
                </c:pt>
                <c:pt idx="1">
                  <c:v>Tribal</c:v>
                </c:pt>
                <c:pt idx="2">
                  <c:v>Pvt/State</c:v>
                </c:pt>
                <c:pt idx="3">
                  <c:v> U.S. Forest Service</c:v>
                </c:pt>
              </c:strCache>
            </c:strRef>
          </c:cat>
          <c:val>
            <c:numRef>
              <c:f>VOC_bar_chart_data!$CH$19:$CK$19</c:f>
              <c:numCache>
                <c:formatCode>0</c:formatCode>
                <c:ptCount val="4"/>
                <c:pt idx="0">
                  <c:v>60.446710675980391</c:v>
                </c:pt>
                <c:pt idx="1">
                  <c:v>0</c:v>
                </c:pt>
                <c:pt idx="2">
                  <c:v>66.042924529896439</c:v>
                </c:pt>
                <c:pt idx="3">
                  <c:v>0</c:v>
                </c:pt>
              </c:numCache>
            </c:numRef>
          </c:val>
        </c:ser>
        <c:ser>
          <c:idx val="15"/>
          <c:order val="15"/>
          <c:tx>
            <c:strRef>
              <c:f>VOC_bar_chart_data!$CG$20</c:f>
              <c:strCache>
                <c:ptCount val="1"/>
                <c:pt idx="0">
                  <c:v>Chouteau</c:v>
                </c:pt>
              </c:strCache>
            </c:strRef>
          </c:tx>
          <c:invertIfNegative val="0"/>
          <c:cat>
            <c:strRef>
              <c:f>VOC_bar_chart_data!$CH$4:$CK$4</c:f>
              <c:strCache>
                <c:ptCount val="4"/>
                <c:pt idx="0">
                  <c:v>BLM</c:v>
                </c:pt>
                <c:pt idx="1">
                  <c:v>Tribal</c:v>
                </c:pt>
                <c:pt idx="2">
                  <c:v>Pvt/State</c:v>
                </c:pt>
                <c:pt idx="3">
                  <c:v> U.S. Forest Service</c:v>
                </c:pt>
              </c:strCache>
            </c:strRef>
          </c:cat>
          <c:val>
            <c:numRef>
              <c:f>VOC_bar_chart_data!$CH$20:$CK$20</c:f>
              <c:numCache>
                <c:formatCode>0</c:formatCode>
                <c:ptCount val="4"/>
                <c:pt idx="0">
                  <c:v>1.5218961281043089</c:v>
                </c:pt>
                <c:pt idx="1">
                  <c:v>5.757750225428928E-2</c:v>
                </c:pt>
                <c:pt idx="2">
                  <c:v>11.0062055011749</c:v>
                </c:pt>
                <c:pt idx="3">
                  <c:v>0</c:v>
                </c:pt>
              </c:numCache>
            </c:numRef>
          </c:val>
        </c:ser>
        <c:dLbls>
          <c:showLegendKey val="0"/>
          <c:showVal val="0"/>
          <c:showCatName val="0"/>
          <c:showSerName val="0"/>
          <c:showPercent val="0"/>
          <c:showBubbleSize val="0"/>
        </c:dLbls>
        <c:gapWidth val="150"/>
        <c:overlap val="100"/>
        <c:axId val="113848320"/>
        <c:axId val="113849856"/>
      </c:barChart>
      <c:catAx>
        <c:axId val="113848320"/>
        <c:scaling>
          <c:orientation val="minMax"/>
        </c:scaling>
        <c:delete val="0"/>
        <c:axPos val="b"/>
        <c:majorTickMark val="out"/>
        <c:minorTickMark val="none"/>
        <c:tickLblPos val="nextTo"/>
        <c:crossAx val="113849856"/>
        <c:crosses val="autoZero"/>
        <c:auto val="1"/>
        <c:lblAlgn val="ctr"/>
        <c:lblOffset val="100"/>
        <c:noMultiLvlLbl val="0"/>
      </c:catAx>
      <c:valAx>
        <c:axId val="113849856"/>
        <c:scaling>
          <c:orientation val="minMax"/>
        </c:scaling>
        <c:delete val="0"/>
        <c:axPos val="l"/>
        <c:majorGridlines/>
        <c:title>
          <c:tx>
            <c:rich>
              <a:bodyPr rot="-5400000" vert="horz"/>
              <a:lstStyle/>
              <a:p>
                <a:pPr>
                  <a:defRPr/>
                </a:pPr>
                <a:r>
                  <a:rPr lang="en-US"/>
                  <a:t>VOC Emissions (tons/year)</a:t>
                </a:r>
              </a:p>
            </c:rich>
          </c:tx>
          <c:layout/>
          <c:overlay val="0"/>
        </c:title>
        <c:numFmt formatCode="0" sourceLinked="1"/>
        <c:majorTickMark val="out"/>
        <c:minorTickMark val="none"/>
        <c:tickLblPos val="nextTo"/>
        <c:crossAx val="113848320"/>
        <c:crosses val="autoZero"/>
        <c:crossBetween val="between"/>
      </c:valAx>
      <c:spPr>
        <a:ln>
          <a:solidFill>
            <a:schemeClr val="tx1"/>
          </a:solidFill>
        </a:ln>
      </c:spPr>
    </c:plotArea>
    <c:legend>
      <c:legendPos val="r"/>
      <c:layout/>
      <c:overlay val="0"/>
    </c:legend>
    <c:plotVisOnly val="1"/>
    <c:dispBlanksAs val="gap"/>
    <c:showDLblsOverMax val="0"/>
  </c:char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NOx_bar_chart_data!$CG$5</c:f>
              <c:strCache>
                <c:ptCount val="1"/>
                <c:pt idx="0">
                  <c:v>Toole</c:v>
                </c:pt>
              </c:strCache>
            </c:strRef>
          </c:tx>
          <c:invertIfNegative val="0"/>
          <c:cat>
            <c:strRef>
              <c:f>NOx_bar_chart_data!$CH$4:$CK$4</c:f>
              <c:strCache>
                <c:ptCount val="4"/>
                <c:pt idx="0">
                  <c:v>BLM</c:v>
                </c:pt>
                <c:pt idx="1">
                  <c:v>Tribal</c:v>
                </c:pt>
                <c:pt idx="2">
                  <c:v>Pvt/State</c:v>
                </c:pt>
                <c:pt idx="3">
                  <c:v> U.S. Forest Service</c:v>
                </c:pt>
              </c:strCache>
            </c:strRef>
          </c:cat>
          <c:val>
            <c:numRef>
              <c:f>NOx_bar_chart_data!$CH$5:$CK$5</c:f>
              <c:numCache>
                <c:formatCode>0</c:formatCode>
                <c:ptCount val="4"/>
                <c:pt idx="0">
                  <c:v>25.799549816016043</c:v>
                </c:pt>
                <c:pt idx="1">
                  <c:v>0</c:v>
                </c:pt>
                <c:pt idx="2">
                  <c:v>293.21945758665026</c:v>
                </c:pt>
                <c:pt idx="3">
                  <c:v>0</c:v>
                </c:pt>
              </c:numCache>
            </c:numRef>
          </c:val>
        </c:ser>
        <c:ser>
          <c:idx val="1"/>
          <c:order val="1"/>
          <c:tx>
            <c:strRef>
              <c:f>NOx_bar_chart_data!$CG$6</c:f>
              <c:strCache>
                <c:ptCount val="1"/>
                <c:pt idx="0">
                  <c:v>Pondera</c:v>
                </c:pt>
              </c:strCache>
            </c:strRef>
          </c:tx>
          <c:invertIfNegative val="0"/>
          <c:cat>
            <c:strRef>
              <c:f>NOx_bar_chart_data!$CH$4:$CK$4</c:f>
              <c:strCache>
                <c:ptCount val="4"/>
                <c:pt idx="0">
                  <c:v>BLM</c:v>
                </c:pt>
                <c:pt idx="1">
                  <c:v>Tribal</c:v>
                </c:pt>
                <c:pt idx="2">
                  <c:v>Pvt/State</c:v>
                </c:pt>
                <c:pt idx="3">
                  <c:v> U.S. Forest Service</c:v>
                </c:pt>
              </c:strCache>
            </c:strRef>
          </c:cat>
          <c:val>
            <c:numRef>
              <c:f>NOx_bar_chart_data!$CH$6:$CK$6</c:f>
              <c:numCache>
                <c:formatCode>0</c:formatCode>
                <c:ptCount val="4"/>
                <c:pt idx="0">
                  <c:v>0.29064867080873769</c:v>
                </c:pt>
                <c:pt idx="1">
                  <c:v>3.2152617178362579</c:v>
                </c:pt>
                <c:pt idx="2">
                  <c:v>71.781834036680095</c:v>
                </c:pt>
                <c:pt idx="3">
                  <c:v>0</c:v>
                </c:pt>
              </c:numCache>
            </c:numRef>
          </c:val>
        </c:ser>
        <c:ser>
          <c:idx val="2"/>
          <c:order val="2"/>
          <c:tx>
            <c:strRef>
              <c:f>NOx_bar_chart_data!$CG$7</c:f>
              <c:strCache>
                <c:ptCount val="1"/>
                <c:pt idx="0">
                  <c:v>Glacier</c:v>
                </c:pt>
              </c:strCache>
            </c:strRef>
          </c:tx>
          <c:invertIfNegative val="0"/>
          <c:cat>
            <c:strRef>
              <c:f>NOx_bar_chart_data!$CH$4:$CK$4</c:f>
              <c:strCache>
                <c:ptCount val="4"/>
                <c:pt idx="0">
                  <c:v>BLM</c:v>
                </c:pt>
                <c:pt idx="1">
                  <c:v>Tribal</c:v>
                </c:pt>
                <c:pt idx="2">
                  <c:v>Pvt/State</c:v>
                </c:pt>
                <c:pt idx="3">
                  <c:v> U.S. Forest Service</c:v>
                </c:pt>
              </c:strCache>
            </c:strRef>
          </c:cat>
          <c:val>
            <c:numRef>
              <c:f>NOx_bar_chart_data!$CH$7:$CK$7</c:f>
              <c:numCache>
                <c:formatCode>0</c:formatCode>
                <c:ptCount val="4"/>
                <c:pt idx="0">
                  <c:v>1.6303092354381521</c:v>
                </c:pt>
                <c:pt idx="1">
                  <c:v>58.340330010430677</c:v>
                </c:pt>
                <c:pt idx="2">
                  <c:v>107.13490199713485</c:v>
                </c:pt>
                <c:pt idx="3">
                  <c:v>0</c:v>
                </c:pt>
              </c:numCache>
            </c:numRef>
          </c:val>
        </c:ser>
        <c:ser>
          <c:idx val="3"/>
          <c:order val="3"/>
          <c:tx>
            <c:strRef>
              <c:f>NOx_bar_chart_data!$CG$8</c:f>
              <c:strCache>
                <c:ptCount val="1"/>
                <c:pt idx="0">
                  <c:v>Blaine</c:v>
                </c:pt>
              </c:strCache>
            </c:strRef>
          </c:tx>
          <c:invertIfNegative val="0"/>
          <c:cat>
            <c:strRef>
              <c:f>NOx_bar_chart_data!$CH$4:$CK$4</c:f>
              <c:strCache>
                <c:ptCount val="4"/>
                <c:pt idx="0">
                  <c:v>BLM</c:v>
                </c:pt>
                <c:pt idx="1">
                  <c:v>Tribal</c:v>
                </c:pt>
                <c:pt idx="2">
                  <c:v>Pvt/State</c:v>
                </c:pt>
                <c:pt idx="3">
                  <c:v> U.S. Forest Service</c:v>
                </c:pt>
              </c:strCache>
            </c:strRef>
          </c:cat>
          <c:val>
            <c:numRef>
              <c:f>NOx_bar_chart_data!$CH$8:$CK$8</c:f>
              <c:numCache>
                <c:formatCode>0</c:formatCode>
                <c:ptCount val="4"/>
                <c:pt idx="0">
                  <c:v>9.1381756806984011</c:v>
                </c:pt>
                <c:pt idx="1">
                  <c:v>0.36532732504782228</c:v>
                </c:pt>
                <c:pt idx="2">
                  <c:v>542.52936860638476</c:v>
                </c:pt>
                <c:pt idx="3">
                  <c:v>0</c:v>
                </c:pt>
              </c:numCache>
            </c:numRef>
          </c:val>
        </c:ser>
        <c:ser>
          <c:idx val="4"/>
          <c:order val="4"/>
          <c:tx>
            <c:strRef>
              <c:f>NOx_bar_chart_data!$CG$9</c:f>
              <c:strCache>
                <c:ptCount val="1"/>
                <c:pt idx="0">
                  <c:v>Hill</c:v>
                </c:pt>
              </c:strCache>
            </c:strRef>
          </c:tx>
          <c:invertIfNegative val="0"/>
          <c:cat>
            <c:strRef>
              <c:f>NOx_bar_chart_data!$CH$4:$CK$4</c:f>
              <c:strCache>
                <c:ptCount val="4"/>
                <c:pt idx="0">
                  <c:v>BLM</c:v>
                </c:pt>
                <c:pt idx="1">
                  <c:v>Tribal</c:v>
                </c:pt>
                <c:pt idx="2">
                  <c:v>Pvt/State</c:v>
                </c:pt>
                <c:pt idx="3">
                  <c:v> U.S. Forest Service</c:v>
                </c:pt>
              </c:strCache>
            </c:strRef>
          </c:cat>
          <c:val>
            <c:numRef>
              <c:f>NOx_bar_chart_data!$CH$9:$CK$9</c:f>
              <c:numCache>
                <c:formatCode>0</c:formatCode>
                <c:ptCount val="4"/>
                <c:pt idx="0">
                  <c:v>0.68407419676845227</c:v>
                </c:pt>
                <c:pt idx="1">
                  <c:v>2.7819017335250389</c:v>
                </c:pt>
                <c:pt idx="2">
                  <c:v>42.938285599325205</c:v>
                </c:pt>
                <c:pt idx="3">
                  <c:v>0</c:v>
                </c:pt>
              </c:numCache>
            </c:numRef>
          </c:val>
        </c:ser>
        <c:ser>
          <c:idx val="5"/>
          <c:order val="5"/>
          <c:tx>
            <c:strRef>
              <c:f>NOx_bar_chart_data!$CG$10</c:f>
              <c:strCache>
                <c:ptCount val="1"/>
                <c:pt idx="0">
                  <c:v>Liberty</c:v>
                </c:pt>
              </c:strCache>
            </c:strRef>
          </c:tx>
          <c:invertIfNegative val="0"/>
          <c:cat>
            <c:strRef>
              <c:f>NOx_bar_chart_data!$CH$4:$CK$4</c:f>
              <c:strCache>
                <c:ptCount val="4"/>
                <c:pt idx="0">
                  <c:v>BLM</c:v>
                </c:pt>
                <c:pt idx="1">
                  <c:v>Tribal</c:v>
                </c:pt>
                <c:pt idx="2">
                  <c:v>Pvt/State</c:v>
                </c:pt>
                <c:pt idx="3">
                  <c:v> U.S. Forest Service</c:v>
                </c:pt>
              </c:strCache>
            </c:strRef>
          </c:cat>
          <c:val>
            <c:numRef>
              <c:f>NOx_bar_chart_data!$CH$10:$CK$10</c:f>
              <c:numCache>
                <c:formatCode>0</c:formatCode>
                <c:ptCount val="4"/>
                <c:pt idx="0">
                  <c:v>2.3150491615057547</c:v>
                </c:pt>
                <c:pt idx="1">
                  <c:v>0</c:v>
                </c:pt>
                <c:pt idx="2">
                  <c:v>28.241365011576409</c:v>
                </c:pt>
                <c:pt idx="3">
                  <c:v>0</c:v>
                </c:pt>
              </c:numCache>
            </c:numRef>
          </c:val>
        </c:ser>
        <c:ser>
          <c:idx val="6"/>
          <c:order val="6"/>
          <c:tx>
            <c:strRef>
              <c:f>NOx_bar_chart_data!$CG$11</c:f>
              <c:strCache>
                <c:ptCount val="1"/>
                <c:pt idx="0">
                  <c:v>Phillips</c:v>
                </c:pt>
              </c:strCache>
            </c:strRef>
          </c:tx>
          <c:invertIfNegative val="0"/>
          <c:cat>
            <c:strRef>
              <c:f>NOx_bar_chart_data!$CH$4:$CK$4</c:f>
              <c:strCache>
                <c:ptCount val="4"/>
                <c:pt idx="0">
                  <c:v>BLM</c:v>
                </c:pt>
                <c:pt idx="1">
                  <c:v>Tribal</c:v>
                </c:pt>
                <c:pt idx="2">
                  <c:v>Pvt/State</c:v>
                </c:pt>
                <c:pt idx="3">
                  <c:v> U.S. Forest Service</c:v>
                </c:pt>
              </c:strCache>
            </c:strRef>
          </c:cat>
          <c:val>
            <c:numRef>
              <c:f>NOx_bar_chart_data!$CH$11:$CK$11</c:f>
              <c:numCache>
                <c:formatCode>0</c:formatCode>
                <c:ptCount val="4"/>
                <c:pt idx="0">
                  <c:v>52.615574274986137</c:v>
                </c:pt>
                <c:pt idx="1">
                  <c:v>0.78994570089062632</c:v>
                </c:pt>
                <c:pt idx="2">
                  <c:v>79.245492717317333</c:v>
                </c:pt>
                <c:pt idx="3">
                  <c:v>0</c:v>
                </c:pt>
              </c:numCache>
            </c:numRef>
          </c:val>
        </c:ser>
        <c:ser>
          <c:idx val="7"/>
          <c:order val="7"/>
          <c:tx>
            <c:strRef>
              <c:f>NOx_bar_chart_data!$CG$12</c:f>
              <c:strCache>
                <c:ptCount val="1"/>
                <c:pt idx="0">
                  <c:v>Cascade</c:v>
                </c:pt>
              </c:strCache>
            </c:strRef>
          </c:tx>
          <c:invertIfNegative val="0"/>
          <c:cat>
            <c:strRef>
              <c:f>NOx_bar_chart_data!$CH$4:$CK$4</c:f>
              <c:strCache>
                <c:ptCount val="4"/>
                <c:pt idx="0">
                  <c:v>BLM</c:v>
                </c:pt>
                <c:pt idx="1">
                  <c:v>Tribal</c:v>
                </c:pt>
                <c:pt idx="2">
                  <c:v>Pvt/State</c:v>
                </c:pt>
                <c:pt idx="3">
                  <c:v> U.S. Forest Service</c:v>
                </c:pt>
              </c:strCache>
            </c:strRef>
          </c:cat>
          <c:val>
            <c:numRef>
              <c:f>NOx_bar_chart_data!$CH$12:$CK$12</c:f>
              <c:numCache>
                <c:formatCode>0</c:formatCode>
                <c:ptCount val="4"/>
                <c:pt idx="0">
                  <c:v>0</c:v>
                </c:pt>
                <c:pt idx="1">
                  <c:v>0</c:v>
                </c:pt>
                <c:pt idx="2">
                  <c:v>0</c:v>
                </c:pt>
                <c:pt idx="3">
                  <c:v>0</c:v>
                </c:pt>
              </c:numCache>
            </c:numRef>
          </c:val>
        </c:ser>
        <c:ser>
          <c:idx val="8"/>
          <c:order val="8"/>
          <c:tx>
            <c:strRef>
              <c:f>NOx_bar_chart_data!$CG$13</c:f>
              <c:strCache>
                <c:ptCount val="1"/>
                <c:pt idx="0">
                  <c:v>Yellowstone</c:v>
                </c:pt>
              </c:strCache>
            </c:strRef>
          </c:tx>
          <c:invertIfNegative val="0"/>
          <c:cat>
            <c:strRef>
              <c:f>NOx_bar_chart_data!$CH$4:$CK$4</c:f>
              <c:strCache>
                <c:ptCount val="4"/>
                <c:pt idx="0">
                  <c:v>BLM</c:v>
                </c:pt>
                <c:pt idx="1">
                  <c:v>Tribal</c:v>
                </c:pt>
                <c:pt idx="2">
                  <c:v>Pvt/State</c:v>
                </c:pt>
                <c:pt idx="3">
                  <c:v> U.S. Forest Service</c:v>
                </c:pt>
              </c:strCache>
            </c:strRef>
          </c:cat>
          <c:val>
            <c:numRef>
              <c:f>NOx_bar_chart_data!$CH$13:$CK$13</c:f>
              <c:numCache>
                <c:formatCode>0</c:formatCode>
                <c:ptCount val="4"/>
                <c:pt idx="0">
                  <c:v>0.16594668592941175</c:v>
                </c:pt>
                <c:pt idx="1">
                  <c:v>0</c:v>
                </c:pt>
                <c:pt idx="2">
                  <c:v>5.448813305298712</c:v>
                </c:pt>
                <c:pt idx="3">
                  <c:v>0</c:v>
                </c:pt>
              </c:numCache>
            </c:numRef>
          </c:val>
        </c:ser>
        <c:ser>
          <c:idx val="9"/>
          <c:order val="9"/>
          <c:tx>
            <c:strRef>
              <c:f>NOx_bar_chart_data!$CG$14</c:f>
              <c:strCache>
                <c:ptCount val="1"/>
                <c:pt idx="0">
                  <c:v>Golden Valley</c:v>
                </c:pt>
              </c:strCache>
            </c:strRef>
          </c:tx>
          <c:invertIfNegative val="0"/>
          <c:cat>
            <c:strRef>
              <c:f>NOx_bar_chart_data!$CH$4:$CK$4</c:f>
              <c:strCache>
                <c:ptCount val="4"/>
                <c:pt idx="0">
                  <c:v>BLM</c:v>
                </c:pt>
                <c:pt idx="1">
                  <c:v>Tribal</c:v>
                </c:pt>
                <c:pt idx="2">
                  <c:v>Pvt/State</c:v>
                </c:pt>
                <c:pt idx="3">
                  <c:v> U.S. Forest Service</c:v>
                </c:pt>
              </c:strCache>
            </c:strRef>
          </c:cat>
          <c:val>
            <c:numRef>
              <c:f>NOx_bar_chart_data!$CH$14:$CK$14</c:f>
              <c:numCache>
                <c:formatCode>0</c:formatCode>
                <c:ptCount val="4"/>
                <c:pt idx="0">
                  <c:v>0</c:v>
                </c:pt>
                <c:pt idx="1">
                  <c:v>0</c:v>
                </c:pt>
                <c:pt idx="2">
                  <c:v>0.21408108911391396</c:v>
                </c:pt>
                <c:pt idx="3">
                  <c:v>0</c:v>
                </c:pt>
              </c:numCache>
            </c:numRef>
          </c:val>
        </c:ser>
        <c:ser>
          <c:idx val="10"/>
          <c:order val="10"/>
          <c:tx>
            <c:strRef>
              <c:f>NOx_bar_chart_data!$CG$15</c:f>
              <c:strCache>
                <c:ptCount val="1"/>
                <c:pt idx="0">
                  <c:v>Fergus</c:v>
                </c:pt>
              </c:strCache>
            </c:strRef>
          </c:tx>
          <c:invertIfNegative val="0"/>
          <c:cat>
            <c:strRef>
              <c:f>NOx_bar_chart_data!$CH$4:$CK$4</c:f>
              <c:strCache>
                <c:ptCount val="4"/>
                <c:pt idx="0">
                  <c:v>BLM</c:v>
                </c:pt>
                <c:pt idx="1">
                  <c:v>Tribal</c:v>
                </c:pt>
                <c:pt idx="2">
                  <c:v>Pvt/State</c:v>
                </c:pt>
                <c:pt idx="3">
                  <c:v> U.S. Forest Service</c:v>
                </c:pt>
              </c:strCache>
            </c:strRef>
          </c:cat>
          <c:val>
            <c:numRef>
              <c:f>NOx_bar_chart_data!$CH$15:$CK$15</c:f>
              <c:numCache>
                <c:formatCode>0</c:formatCode>
                <c:ptCount val="4"/>
                <c:pt idx="0">
                  <c:v>0.35430798845455364</c:v>
                </c:pt>
                <c:pt idx="1">
                  <c:v>0</c:v>
                </c:pt>
                <c:pt idx="2">
                  <c:v>0</c:v>
                </c:pt>
                <c:pt idx="3">
                  <c:v>0</c:v>
                </c:pt>
              </c:numCache>
            </c:numRef>
          </c:val>
        </c:ser>
        <c:ser>
          <c:idx val="11"/>
          <c:order val="11"/>
          <c:tx>
            <c:strRef>
              <c:f>NOx_bar_chart_data!$CG$16</c:f>
              <c:strCache>
                <c:ptCount val="1"/>
                <c:pt idx="0">
                  <c:v>Rosebud</c:v>
                </c:pt>
              </c:strCache>
            </c:strRef>
          </c:tx>
          <c:invertIfNegative val="0"/>
          <c:cat>
            <c:strRef>
              <c:f>NOx_bar_chart_data!$CH$4:$CK$4</c:f>
              <c:strCache>
                <c:ptCount val="4"/>
                <c:pt idx="0">
                  <c:v>BLM</c:v>
                </c:pt>
                <c:pt idx="1">
                  <c:v>Tribal</c:v>
                </c:pt>
                <c:pt idx="2">
                  <c:v>Pvt/State</c:v>
                </c:pt>
                <c:pt idx="3">
                  <c:v> U.S. Forest Service</c:v>
                </c:pt>
              </c:strCache>
            </c:strRef>
          </c:cat>
          <c:val>
            <c:numRef>
              <c:f>NOx_bar_chart_data!$CH$16:$CK$16</c:f>
              <c:numCache>
                <c:formatCode>0</c:formatCode>
                <c:ptCount val="4"/>
                <c:pt idx="0">
                  <c:v>0.99813949289441994</c:v>
                </c:pt>
                <c:pt idx="1">
                  <c:v>0</c:v>
                </c:pt>
                <c:pt idx="2">
                  <c:v>35.201774092446136</c:v>
                </c:pt>
                <c:pt idx="3">
                  <c:v>0</c:v>
                </c:pt>
              </c:numCache>
            </c:numRef>
          </c:val>
        </c:ser>
        <c:ser>
          <c:idx val="12"/>
          <c:order val="12"/>
          <c:tx>
            <c:strRef>
              <c:f>NOx_bar_chart_data!$CG$17</c:f>
              <c:strCache>
                <c:ptCount val="1"/>
                <c:pt idx="0">
                  <c:v>Teton</c:v>
                </c:pt>
              </c:strCache>
            </c:strRef>
          </c:tx>
          <c:invertIfNegative val="0"/>
          <c:cat>
            <c:strRef>
              <c:f>NOx_bar_chart_data!$CH$4:$CK$4</c:f>
              <c:strCache>
                <c:ptCount val="4"/>
                <c:pt idx="0">
                  <c:v>BLM</c:v>
                </c:pt>
                <c:pt idx="1">
                  <c:v>Tribal</c:v>
                </c:pt>
                <c:pt idx="2">
                  <c:v>Pvt/State</c:v>
                </c:pt>
                <c:pt idx="3">
                  <c:v> U.S. Forest Service</c:v>
                </c:pt>
              </c:strCache>
            </c:strRef>
          </c:cat>
          <c:val>
            <c:numRef>
              <c:f>NOx_bar_chart_data!$CH$17:$CK$17</c:f>
              <c:numCache>
                <c:formatCode>0</c:formatCode>
                <c:ptCount val="4"/>
                <c:pt idx="0">
                  <c:v>0</c:v>
                </c:pt>
                <c:pt idx="1">
                  <c:v>0</c:v>
                </c:pt>
                <c:pt idx="2">
                  <c:v>18.428922062683771</c:v>
                </c:pt>
                <c:pt idx="3">
                  <c:v>0</c:v>
                </c:pt>
              </c:numCache>
            </c:numRef>
          </c:val>
        </c:ser>
        <c:ser>
          <c:idx val="13"/>
          <c:order val="13"/>
          <c:tx>
            <c:strRef>
              <c:f>NOx_bar_chart_data!$CG$18</c:f>
              <c:strCache>
                <c:ptCount val="1"/>
                <c:pt idx="0">
                  <c:v>Musselshell</c:v>
                </c:pt>
              </c:strCache>
            </c:strRef>
          </c:tx>
          <c:invertIfNegative val="0"/>
          <c:cat>
            <c:strRef>
              <c:f>NOx_bar_chart_data!$CH$4:$CK$4</c:f>
              <c:strCache>
                <c:ptCount val="4"/>
                <c:pt idx="0">
                  <c:v>BLM</c:v>
                </c:pt>
                <c:pt idx="1">
                  <c:v>Tribal</c:v>
                </c:pt>
                <c:pt idx="2">
                  <c:v>Pvt/State</c:v>
                </c:pt>
                <c:pt idx="3">
                  <c:v> U.S. Forest Service</c:v>
                </c:pt>
              </c:strCache>
            </c:strRef>
          </c:cat>
          <c:val>
            <c:numRef>
              <c:f>NOx_bar_chart_data!$CH$18:$CK$18</c:f>
              <c:numCache>
                <c:formatCode>0</c:formatCode>
                <c:ptCount val="4"/>
                <c:pt idx="0">
                  <c:v>0.82973342964705898</c:v>
                </c:pt>
                <c:pt idx="1">
                  <c:v>0</c:v>
                </c:pt>
                <c:pt idx="2">
                  <c:v>9.8108421132255508</c:v>
                </c:pt>
                <c:pt idx="3">
                  <c:v>0</c:v>
                </c:pt>
              </c:numCache>
            </c:numRef>
          </c:val>
        </c:ser>
        <c:ser>
          <c:idx val="14"/>
          <c:order val="14"/>
          <c:tx>
            <c:strRef>
              <c:f>NOx_bar_chart_data!$CG$19</c:f>
              <c:strCache>
                <c:ptCount val="1"/>
                <c:pt idx="0">
                  <c:v>Petroleum</c:v>
                </c:pt>
              </c:strCache>
            </c:strRef>
          </c:tx>
          <c:invertIfNegative val="0"/>
          <c:cat>
            <c:strRef>
              <c:f>NOx_bar_chart_data!$CH$4:$CK$4</c:f>
              <c:strCache>
                <c:ptCount val="4"/>
                <c:pt idx="0">
                  <c:v>BLM</c:v>
                </c:pt>
                <c:pt idx="1">
                  <c:v>Tribal</c:v>
                </c:pt>
                <c:pt idx="2">
                  <c:v>Pvt/State</c:v>
                </c:pt>
                <c:pt idx="3">
                  <c:v> U.S. Forest Service</c:v>
                </c:pt>
              </c:strCache>
            </c:strRef>
          </c:cat>
          <c:val>
            <c:numRef>
              <c:f>NOx_bar_chart_data!$CH$19:$CK$19</c:f>
              <c:numCache>
                <c:formatCode>0</c:formatCode>
                <c:ptCount val="4"/>
                <c:pt idx="0">
                  <c:v>2.8210936607999999</c:v>
                </c:pt>
                <c:pt idx="1">
                  <c:v>0</c:v>
                </c:pt>
                <c:pt idx="2">
                  <c:v>4.7957700639379057</c:v>
                </c:pt>
                <c:pt idx="3">
                  <c:v>0</c:v>
                </c:pt>
              </c:numCache>
            </c:numRef>
          </c:val>
        </c:ser>
        <c:ser>
          <c:idx val="15"/>
          <c:order val="15"/>
          <c:tx>
            <c:strRef>
              <c:f>NOx_bar_chart_data!$CG$20</c:f>
              <c:strCache>
                <c:ptCount val="1"/>
                <c:pt idx="0">
                  <c:v>Chouteau</c:v>
                </c:pt>
              </c:strCache>
            </c:strRef>
          </c:tx>
          <c:invertIfNegative val="0"/>
          <c:cat>
            <c:strRef>
              <c:f>NOx_bar_chart_data!$CH$4:$CK$4</c:f>
              <c:strCache>
                <c:ptCount val="4"/>
                <c:pt idx="0">
                  <c:v>BLM</c:v>
                </c:pt>
                <c:pt idx="1">
                  <c:v>Tribal</c:v>
                </c:pt>
                <c:pt idx="2">
                  <c:v>Pvt/State</c:v>
                </c:pt>
                <c:pt idx="3">
                  <c:v> U.S. Forest Service</c:v>
                </c:pt>
              </c:strCache>
            </c:strRef>
          </c:cat>
          <c:val>
            <c:numRef>
              <c:f>NOx_bar_chart_data!$CH$20:$CK$20</c:f>
              <c:numCache>
                <c:formatCode>0</c:formatCode>
                <c:ptCount val="4"/>
                <c:pt idx="0">
                  <c:v>0.72967914321968241</c:v>
                </c:pt>
                <c:pt idx="1">
                  <c:v>4.5604946451230151E-2</c:v>
                </c:pt>
                <c:pt idx="2">
                  <c:v>4.6673650458896088</c:v>
                </c:pt>
                <c:pt idx="3">
                  <c:v>0</c:v>
                </c:pt>
              </c:numCache>
            </c:numRef>
          </c:val>
        </c:ser>
        <c:dLbls>
          <c:showLegendKey val="0"/>
          <c:showVal val="0"/>
          <c:showCatName val="0"/>
          <c:showSerName val="0"/>
          <c:showPercent val="0"/>
          <c:showBubbleSize val="0"/>
        </c:dLbls>
        <c:gapWidth val="150"/>
        <c:overlap val="100"/>
        <c:axId val="113544192"/>
        <c:axId val="113554560"/>
      </c:barChart>
      <c:catAx>
        <c:axId val="113544192"/>
        <c:scaling>
          <c:orientation val="minMax"/>
        </c:scaling>
        <c:delete val="0"/>
        <c:axPos val="b"/>
        <c:title>
          <c:tx>
            <c:rich>
              <a:bodyPr/>
              <a:lstStyle/>
              <a:p>
                <a:pPr>
                  <a:defRPr/>
                </a:pPr>
                <a:r>
                  <a:rPr lang="en-US"/>
                  <a:t>County</a:t>
                </a:r>
              </a:p>
            </c:rich>
          </c:tx>
          <c:layout/>
          <c:overlay val="0"/>
        </c:title>
        <c:majorTickMark val="out"/>
        <c:minorTickMark val="none"/>
        <c:tickLblPos val="nextTo"/>
        <c:crossAx val="113554560"/>
        <c:crosses val="autoZero"/>
        <c:auto val="1"/>
        <c:lblAlgn val="ctr"/>
        <c:lblOffset val="100"/>
        <c:noMultiLvlLbl val="0"/>
      </c:catAx>
      <c:valAx>
        <c:axId val="113554560"/>
        <c:scaling>
          <c:orientation val="minMax"/>
        </c:scaling>
        <c:delete val="0"/>
        <c:axPos val="l"/>
        <c:majorGridlines/>
        <c:title>
          <c:tx>
            <c:rich>
              <a:bodyPr rot="-5400000" vert="horz"/>
              <a:lstStyle/>
              <a:p>
                <a:pPr>
                  <a:defRPr/>
                </a:pPr>
                <a:r>
                  <a:rPr lang="en-US"/>
                  <a:t>NOx Emissions (tons/year)</a:t>
                </a:r>
              </a:p>
            </c:rich>
          </c:tx>
          <c:layout/>
          <c:overlay val="0"/>
        </c:title>
        <c:numFmt formatCode="0" sourceLinked="1"/>
        <c:majorTickMark val="out"/>
        <c:minorTickMark val="none"/>
        <c:tickLblPos val="nextTo"/>
        <c:crossAx val="113544192"/>
        <c:crosses val="autoZero"/>
        <c:crossBetween val="between"/>
      </c:valAx>
      <c:spPr>
        <a:ln>
          <a:solidFill>
            <a:schemeClr val="tx1"/>
          </a:solidFill>
        </a:ln>
      </c:spPr>
    </c:plotArea>
    <c:legend>
      <c:legendPos val="r"/>
      <c:layout/>
      <c:overlay val="0"/>
    </c:legend>
    <c:plotVisOnly val="1"/>
    <c:dispBlanksAs val="gap"/>
    <c:showDLblsOverMax val="0"/>
  </c:char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516646295124816E-2"/>
          <c:y val="5.2671752571684792E-2"/>
          <c:w val="0.68692093486322103"/>
          <c:h val="0.73990480055242247"/>
        </c:manualLayout>
      </c:layout>
      <c:barChart>
        <c:barDir val="col"/>
        <c:grouping val="stacked"/>
        <c:varyColors val="0"/>
        <c:ser>
          <c:idx val="0"/>
          <c:order val="0"/>
          <c:tx>
            <c:strRef>
              <c:f>VOC_bar_chart_data!$B$5</c:f>
              <c:strCache>
                <c:ptCount val="1"/>
                <c:pt idx="0">
                  <c:v>Compressor engines</c:v>
                </c:pt>
              </c:strCache>
            </c:strRef>
          </c:tx>
          <c:invertIfNegative val="0"/>
          <c:cat>
            <c:strRef>
              <c:f>VOC_bar_chart_data!$C$4:$R$4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VOC_bar_chart_data!$C$5:$R$5</c:f>
              <c:numCache>
                <c:formatCode>#,##0</c:formatCode>
                <c:ptCount val="16"/>
                <c:pt idx="0">
                  <c:v>49.956925924081972</c:v>
                </c:pt>
                <c:pt idx="1">
                  <c:v>0</c:v>
                </c:pt>
                <c:pt idx="2">
                  <c:v>1.4991724249998464</c:v>
                </c:pt>
                <c:pt idx="3">
                  <c:v>9.6853205014176852E-2</c:v>
                </c:pt>
                <c:pt idx="4">
                  <c:v>47.482022297729181</c:v>
                </c:pt>
                <c:pt idx="5">
                  <c:v>5.5344688579529629E-2</c:v>
                </c:pt>
                <c:pt idx="6">
                  <c:v>29.035771517558231</c:v>
                </c:pt>
                <c:pt idx="7">
                  <c:v>8.6949521746701528</c:v>
                </c:pt>
                <c:pt idx="8">
                  <c:v>3.675179459908541</c:v>
                </c:pt>
                <c:pt idx="9">
                  <c:v>2.3917834580357167</c:v>
                </c:pt>
                <c:pt idx="10">
                  <c:v>53.88179816107877</c:v>
                </c:pt>
                <c:pt idx="11">
                  <c:v>16.102628654454943</c:v>
                </c:pt>
                <c:pt idx="12">
                  <c:v>26.379221408766881</c:v>
                </c:pt>
                <c:pt idx="13">
                  <c:v>6.3556523341370283</c:v>
                </c:pt>
                <c:pt idx="14">
                  <c:v>97.947732858797039</c:v>
                </c:pt>
                <c:pt idx="15">
                  <c:v>1.6917492751959951</c:v>
                </c:pt>
              </c:numCache>
            </c:numRef>
          </c:val>
        </c:ser>
        <c:ser>
          <c:idx val="1"/>
          <c:order val="1"/>
          <c:tx>
            <c:strRef>
              <c:f>VOC_bar_chart_data!$B$6</c:f>
              <c:strCache>
                <c:ptCount val="1"/>
                <c:pt idx="0">
                  <c:v>Drill rigs</c:v>
                </c:pt>
              </c:strCache>
            </c:strRef>
          </c:tx>
          <c:invertIfNegative val="0"/>
          <c:cat>
            <c:strRef>
              <c:f>VOC_bar_chart_data!$C$4:$R$4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VOC_bar_chart_data!$C$6:$R$6</c:f>
              <c:numCache>
                <c:formatCode>#,##0</c:formatCode>
                <c:ptCount val="16"/>
                <c:pt idx="0">
                  <c:v>0.77024002443850137</c:v>
                </c:pt>
                <c:pt idx="1">
                  <c:v>0</c:v>
                </c:pt>
                <c:pt idx="2">
                  <c:v>0</c:v>
                </c:pt>
                <c:pt idx="3">
                  <c:v>0</c:v>
                </c:pt>
                <c:pt idx="4">
                  <c:v>0.60991820440123945</c:v>
                </c:pt>
                <c:pt idx="5">
                  <c:v>0</c:v>
                </c:pt>
                <c:pt idx="6">
                  <c:v>0</c:v>
                </c:pt>
                <c:pt idx="7">
                  <c:v>0.11541661458843698</c:v>
                </c:pt>
                <c:pt idx="8">
                  <c:v>6.2813483293760221E-3</c:v>
                </c:pt>
                <c:pt idx="9">
                  <c:v>2.8615031278268543E-2</c:v>
                </c:pt>
                <c:pt idx="10">
                  <c:v>0.54340707453177528</c:v>
                </c:pt>
                <c:pt idx="11">
                  <c:v>2.3664400343656064E-2</c:v>
                </c:pt>
                <c:pt idx="12">
                  <c:v>3.3101708656394273E-2</c:v>
                </c:pt>
                <c:pt idx="13">
                  <c:v>1.0768025707501754E-2</c:v>
                </c:pt>
                <c:pt idx="14">
                  <c:v>0.93874635220926639</c:v>
                </c:pt>
                <c:pt idx="15">
                  <c:v>0</c:v>
                </c:pt>
              </c:numCache>
            </c:numRef>
          </c:val>
        </c:ser>
        <c:ser>
          <c:idx val="2"/>
          <c:order val="2"/>
          <c:tx>
            <c:strRef>
              <c:f>VOC_bar_chart_data!$B$7</c:f>
              <c:strCache>
                <c:ptCount val="1"/>
                <c:pt idx="0">
                  <c:v>Heaters</c:v>
                </c:pt>
              </c:strCache>
            </c:strRef>
          </c:tx>
          <c:invertIfNegative val="0"/>
          <c:cat>
            <c:strRef>
              <c:f>VOC_bar_chart_data!$C$4:$R$4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VOC_bar_chart_data!$C$7:$R$7</c:f>
              <c:numCache>
                <c:formatCode>#,##0</c:formatCode>
                <c:ptCount val="16"/>
                <c:pt idx="0">
                  <c:v>0.29827406529865164</c:v>
                </c:pt>
                <c:pt idx="1">
                  <c:v>0</c:v>
                </c:pt>
                <c:pt idx="2">
                  <c:v>2.8045963563643916E-2</c:v>
                </c:pt>
                <c:pt idx="3">
                  <c:v>1.7419796695002296E-3</c:v>
                </c:pt>
                <c:pt idx="4">
                  <c:v>1.1951897802573164</c:v>
                </c:pt>
                <c:pt idx="5">
                  <c:v>9.9541695400013112E-4</c:v>
                </c:pt>
                <c:pt idx="6">
                  <c:v>0.13838061779669056</c:v>
                </c:pt>
                <c:pt idx="7">
                  <c:v>0.25864051340380545</c:v>
                </c:pt>
                <c:pt idx="8">
                  <c:v>0.14106279018540155</c:v>
                </c:pt>
                <c:pt idx="9">
                  <c:v>9.1802768215896238E-2</c:v>
                </c:pt>
                <c:pt idx="10">
                  <c:v>0.38132141462390168</c:v>
                </c:pt>
                <c:pt idx="11">
                  <c:v>0.48258816139883853</c:v>
                </c:pt>
                <c:pt idx="12">
                  <c:v>0.18609348257799732</c:v>
                </c:pt>
                <c:pt idx="13">
                  <c:v>0.24281734298611707</c:v>
                </c:pt>
                <c:pt idx="14">
                  <c:v>2.2687553323703291</c:v>
                </c:pt>
                <c:pt idx="15">
                  <c:v>6.4933665323438805E-2</c:v>
                </c:pt>
              </c:numCache>
            </c:numRef>
          </c:val>
        </c:ser>
        <c:ser>
          <c:idx val="3"/>
          <c:order val="3"/>
          <c:tx>
            <c:strRef>
              <c:f>VOC_bar_chart_data!$B$8</c:f>
              <c:strCache>
                <c:ptCount val="1"/>
                <c:pt idx="0">
                  <c:v>Pneumatic devices</c:v>
                </c:pt>
              </c:strCache>
            </c:strRef>
          </c:tx>
          <c:invertIfNegative val="0"/>
          <c:cat>
            <c:strRef>
              <c:f>VOC_bar_chart_data!$C$4:$R$4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VOC_bar_chart_data!$C$8:$R$8</c:f>
              <c:numCache>
                <c:formatCode>#,##0</c:formatCode>
                <c:ptCount val="16"/>
                <c:pt idx="0">
                  <c:v>11.07111457196431</c:v>
                </c:pt>
                <c:pt idx="1">
                  <c:v>0</c:v>
                </c:pt>
                <c:pt idx="2">
                  <c:v>1.2782160227070061</c:v>
                </c:pt>
                <c:pt idx="3">
                  <c:v>8.2328519742625672E-2</c:v>
                </c:pt>
                <c:pt idx="4">
                  <c:v>29.990172416256826</c:v>
                </c:pt>
                <c:pt idx="5">
                  <c:v>4.7044868424357525E-2</c:v>
                </c:pt>
                <c:pt idx="6">
                  <c:v>6.4455165238306789</c:v>
                </c:pt>
                <c:pt idx="7">
                  <c:v>7.2135301951916535</c:v>
                </c:pt>
                <c:pt idx="8">
                  <c:v>3.3919900185105707</c:v>
                </c:pt>
                <c:pt idx="9">
                  <c:v>2.2074855676021174</c:v>
                </c:pt>
                <c:pt idx="10">
                  <c:v>17.9258444173255</c:v>
                </c:pt>
                <c:pt idx="11">
                  <c:v>12.064799482162696</c:v>
                </c:pt>
                <c:pt idx="12">
                  <c:v>4.4805734637152543</c:v>
                </c:pt>
                <c:pt idx="13">
                  <c:v>5.8618849001567659</c:v>
                </c:pt>
                <c:pt idx="14">
                  <c:v>58.80883062491565</c:v>
                </c:pt>
                <c:pt idx="15">
                  <c:v>1.5613922307429613</c:v>
                </c:pt>
              </c:numCache>
            </c:numRef>
          </c:val>
        </c:ser>
        <c:ser>
          <c:idx val="4"/>
          <c:order val="4"/>
          <c:tx>
            <c:strRef>
              <c:f>VOC_bar_chart_data!$B$9</c:f>
              <c:strCache>
                <c:ptCount val="1"/>
                <c:pt idx="0">
                  <c:v>Venting - blowdowns</c:v>
                </c:pt>
              </c:strCache>
            </c:strRef>
          </c:tx>
          <c:invertIfNegative val="0"/>
          <c:cat>
            <c:strRef>
              <c:f>VOC_bar_chart_data!$C$4:$R$4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VOC_bar_chart_data!$C$9:$R$9</c:f>
              <c:numCache>
                <c:formatCode>#,##0</c:formatCode>
                <c:ptCount val="16"/>
                <c:pt idx="0">
                  <c:v>12.518921165663752</c:v>
                </c:pt>
                <c:pt idx="1">
                  <c:v>0</c:v>
                </c:pt>
                <c:pt idx="2">
                  <c:v>0.61869697844632132</c:v>
                </c:pt>
                <c:pt idx="3">
                  <c:v>3.151586729886894E-2</c:v>
                </c:pt>
                <c:pt idx="4">
                  <c:v>83.994848120722637</c:v>
                </c:pt>
                <c:pt idx="5">
                  <c:v>1.800906702792511E-2</c:v>
                </c:pt>
                <c:pt idx="6">
                  <c:v>2.7261595841508601</c:v>
                </c:pt>
                <c:pt idx="7">
                  <c:v>16.473202463857618</c:v>
                </c:pt>
                <c:pt idx="8">
                  <c:v>10.26100550732184</c:v>
                </c:pt>
                <c:pt idx="9">
                  <c:v>6.6777972349237373</c:v>
                </c:pt>
                <c:pt idx="10">
                  <c:v>7.1247625381223658</c:v>
                </c:pt>
                <c:pt idx="11">
                  <c:v>34.019782939187564</c:v>
                </c:pt>
                <c:pt idx="12">
                  <c:v>13.522969839895278</c:v>
                </c:pt>
                <c:pt idx="13">
                  <c:v>17.6083042224368</c:v>
                </c:pt>
                <c:pt idx="14">
                  <c:v>155.01601459314324</c:v>
                </c:pt>
                <c:pt idx="15">
                  <c:v>4.7233199954338634</c:v>
                </c:pt>
              </c:numCache>
            </c:numRef>
          </c:val>
        </c:ser>
        <c:ser>
          <c:idx val="5"/>
          <c:order val="5"/>
          <c:tx>
            <c:strRef>
              <c:f>VOC_bar_chart_data!$B$10</c:f>
              <c:strCache>
                <c:ptCount val="1"/>
                <c:pt idx="0">
                  <c:v>Fracing</c:v>
                </c:pt>
              </c:strCache>
            </c:strRef>
          </c:tx>
          <c:invertIfNegative val="0"/>
          <c:cat>
            <c:strRef>
              <c:f>VOC_bar_chart_data!$C$4:$R$4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VOC_bar_chart_data!$C$10:$R$10</c:f>
              <c:numCache>
                <c:formatCode>#,##0</c:formatCode>
                <c:ptCount val="16"/>
                <c:pt idx="0">
                  <c:v>0.80425806771334041</c:v>
                </c:pt>
                <c:pt idx="1">
                  <c:v>0</c:v>
                </c:pt>
                <c:pt idx="2">
                  <c:v>0</c:v>
                </c:pt>
                <c:pt idx="3">
                  <c:v>0</c:v>
                </c:pt>
                <c:pt idx="4">
                  <c:v>0.6368555527772326</c:v>
                </c:pt>
                <c:pt idx="5">
                  <c:v>0</c:v>
                </c:pt>
                <c:pt idx="6">
                  <c:v>0</c:v>
                </c:pt>
                <c:pt idx="7">
                  <c:v>0.12051404820020895</c:v>
                </c:pt>
                <c:pt idx="8">
                  <c:v>6.5587672799801806E-3</c:v>
                </c:pt>
                <c:pt idx="9">
                  <c:v>2.9878828719909715E-2</c:v>
                </c:pt>
                <c:pt idx="10">
                  <c:v>0.56740692495600054</c:v>
                </c:pt>
                <c:pt idx="11">
                  <c:v>2.4709550646706664E-2</c:v>
                </c:pt>
                <c:pt idx="12">
                  <c:v>3.4563662491324129E-2</c:v>
                </c:pt>
                <c:pt idx="13">
                  <c:v>1.1243601051394599E-2</c:v>
                </c:pt>
                <c:pt idx="14">
                  <c:v>0.98020656333868916</c:v>
                </c:pt>
                <c:pt idx="15">
                  <c:v>0</c:v>
                </c:pt>
              </c:numCache>
            </c:numRef>
          </c:val>
        </c:ser>
        <c:ser>
          <c:idx val="6"/>
          <c:order val="6"/>
          <c:tx>
            <c:strRef>
              <c:f>VOC_bar_chart_data!$B$11</c:f>
              <c:strCache>
                <c:ptCount val="1"/>
                <c:pt idx="0">
                  <c:v>Compressor Engine Startup/Shutdown</c:v>
                </c:pt>
              </c:strCache>
            </c:strRef>
          </c:tx>
          <c:invertIfNegative val="0"/>
          <c:cat>
            <c:strRef>
              <c:f>VOC_bar_chart_data!$C$4:$R$4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VOC_bar_chart_data!$C$11:$R$11</c:f>
              <c:numCache>
                <c:formatCode>#,##0</c:formatCode>
                <c:ptCount val="16"/>
                <c:pt idx="0">
                  <c:v>1.0933428135768986</c:v>
                </c:pt>
                <c:pt idx="1">
                  <c:v>0</c:v>
                </c:pt>
                <c:pt idx="2">
                  <c:v>3.6879127206593088E-2</c:v>
                </c:pt>
                <c:pt idx="3">
                  <c:v>1.4745767139761909E-3</c:v>
                </c:pt>
                <c:pt idx="4">
                  <c:v>8.3750108335255469</c:v>
                </c:pt>
                <c:pt idx="5">
                  <c:v>8.426152651292519E-4</c:v>
                </c:pt>
                <c:pt idx="6">
                  <c:v>0.14341520231516922</c:v>
                </c:pt>
                <c:pt idx="7">
                  <c:v>1.6112688412391953</c:v>
                </c:pt>
                <c:pt idx="8">
                  <c:v>1.0294858242518234</c:v>
                </c:pt>
                <c:pt idx="9">
                  <c:v>0.6699828380051549</c:v>
                </c:pt>
                <c:pt idx="10">
                  <c:v>0.34945551103762684</c:v>
                </c:pt>
                <c:pt idx="11">
                  <c:v>3.3939873229936128</c:v>
                </c:pt>
                <c:pt idx="12">
                  <c:v>1.3565173746559862</c:v>
                </c:pt>
                <c:pt idx="13">
                  <c:v>1.765675456839684</c:v>
                </c:pt>
                <c:pt idx="14">
                  <c:v>15.375226579580493</c:v>
                </c:pt>
                <c:pt idx="15">
                  <c:v>0.47389030005242672</c:v>
                </c:pt>
              </c:numCache>
            </c:numRef>
          </c:val>
        </c:ser>
        <c:ser>
          <c:idx val="7"/>
          <c:order val="7"/>
          <c:tx>
            <c:strRef>
              <c:f>VOC_bar_chart_data!$B$12</c:f>
              <c:strCache>
                <c:ptCount val="1"/>
                <c:pt idx="0">
                  <c:v>Permitted Tank Losses</c:v>
                </c:pt>
              </c:strCache>
            </c:strRef>
          </c:tx>
          <c:invertIfNegative val="0"/>
          <c:cat>
            <c:strRef>
              <c:f>VOC_bar_chart_data!$C$4:$R$4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VOC_bar_chart_data!$C$12:$R$12</c:f>
              <c:numCache>
                <c:formatCode>#,##0</c:formatCode>
                <c:ptCount val="16"/>
                <c:pt idx="0">
                  <c:v>0.18111609229130854</c:v>
                </c:pt>
                <c:pt idx="1">
                  <c:v>101.77334936265403</c:v>
                </c:pt>
                <c:pt idx="2">
                  <c:v>0</c:v>
                </c:pt>
                <c:pt idx="3">
                  <c:v>0</c:v>
                </c:pt>
                <c:pt idx="4">
                  <c:v>0.31266699108880902</c:v>
                </c:pt>
                <c:pt idx="5">
                  <c:v>0</c:v>
                </c:pt>
                <c:pt idx="6">
                  <c:v>0.21434914825682905</c:v>
                </c:pt>
                <c:pt idx="7">
                  <c:v>0</c:v>
                </c:pt>
                <c:pt idx="8">
                  <c:v>0</c:v>
                </c:pt>
                <c:pt idx="9">
                  <c:v>0</c:v>
                </c:pt>
                <c:pt idx="10">
                  <c:v>0</c:v>
                </c:pt>
                <c:pt idx="11">
                  <c:v>0</c:v>
                </c:pt>
                <c:pt idx="12">
                  <c:v>0</c:v>
                </c:pt>
                <c:pt idx="13">
                  <c:v>0</c:v>
                </c:pt>
                <c:pt idx="14">
                  <c:v>1.2266166573484045</c:v>
                </c:pt>
                <c:pt idx="15">
                  <c:v>5.0621500896135145E-2</c:v>
                </c:pt>
              </c:numCache>
            </c:numRef>
          </c:val>
        </c:ser>
        <c:ser>
          <c:idx val="8"/>
          <c:order val="8"/>
          <c:tx>
            <c:strRef>
              <c:f>VOC_bar_chart_data!$B$13</c:f>
              <c:strCache>
                <c:ptCount val="1"/>
                <c:pt idx="0">
                  <c:v>Survey-based Fugitives</c:v>
                </c:pt>
              </c:strCache>
            </c:strRef>
          </c:tx>
          <c:invertIfNegative val="0"/>
          <c:cat>
            <c:strRef>
              <c:f>VOC_bar_chart_data!$C$4:$R$4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VOC_bar_chart_data!$C$13:$R$13</c:f>
              <c:numCache>
                <c:formatCode>#,##0</c:formatCode>
                <c:ptCount val="16"/>
                <c:pt idx="0">
                  <c:v>21.331547256594071</c:v>
                </c:pt>
                <c:pt idx="1">
                  <c:v>0</c:v>
                </c:pt>
                <c:pt idx="2">
                  <c:v>1.2375000989641267</c:v>
                </c:pt>
                <c:pt idx="3">
                  <c:v>6.7353418374765148E-2</c:v>
                </c:pt>
                <c:pt idx="4">
                  <c:v>132.01916669418665</c:v>
                </c:pt>
                <c:pt idx="5">
                  <c:v>3.8487667642722941E-2</c:v>
                </c:pt>
                <c:pt idx="6">
                  <c:v>5.6566817681603698</c:v>
                </c:pt>
                <c:pt idx="7">
                  <c:v>26.225683950708245</c:v>
                </c:pt>
                <c:pt idx="8">
                  <c:v>16.059659507766483</c:v>
                </c:pt>
                <c:pt idx="9">
                  <c:v>10.451524441562315</c:v>
                </c:pt>
                <c:pt idx="10">
                  <c:v>15.054526566965514</c:v>
                </c:pt>
                <c:pt idx="11">
                  <c:v>53.450172077505826</c:v>
                </c:pt>
                <c:pt idx="12">
                  <c:v>21.167586030317317</c:v>
                </c:pt>
                <c:pt idx="13">
                  <c:v>27.569332538099555</c:v>
                </c:pt>
                <c:pt idx="14">
                  <c:v>244.51448596186648</c:v>
                </c:pt>
                <c:pt idx="15">
                  <c:v>7.3925416781782234</c:v>
                </c:pt>
              </c:numCache>
            </c:numRef>
          </c:val>
        </c:ser>
        <c:ser>
          <c:idx val="9"/>
          <c:order val="9"/>
          <c:tx>
            <c:strRef>
              <c:f>VOC_bar_chart_data!$B$14</c:f>
              <c:strCache>
                <c:ptCount val="1"/>
                <c:pt idx="0">
                  <c:v>Miscellaneous engines</c:v>
                </c:pt>
              </c:strCache>
            </c:strRef>
          </c:tx>
          <c:invertIfNegative val="0"/>
          <c:cat>
            <c:strRef>
              <c:f>VOC_bar_chart_data!$C$4:$R$4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VOC_bar_chart_data!$C$14:$R$14</c:f>
              <c:numCache>
                <c:formatCode>#,##0</c:formatCode>
                <c:ptCount val="16"/>
                <c:pt idx="0">
                  <c:v>4.55232143970915</c:v>
                </c:pt>
                <c:pt idx="1">
                  <c:v>0</c:v>
                </c:pt>
                <c:pt idx="2">
                  <c:v>0.65471884842385064</c:v>
                </c:pt>
                <c:pt idx="3">
                  <c:v>4.3471504004450427E-2</c:v>
                </c:pt>
                <c:pt idx="4">
                  <c:v>4.5084834953581483</c:v>
                </c:pt>
                <c:pt idx="5">
                  <c:v>2.4840859431114529E-2</c:v>
                </c:pt>
                <c:pt idx="6">
                  <c:v>3.3629709318149144</c:v>
                </c:pt>
                <c:pt idx="7">
                  <c:v>1.6670767016025096</c:v>
                </c:pt>
                <c:pt idx="8">
                  <c:v>0.39106820844155959</c:v>
                </c:pt>
                <c:pt idx="9">
                  <c:v>0.25450470708101491</c:v>
                </c:pt>
                <c:pt idx="10">
                  <c:v>9.4242659936512858</c:v>
                </c:pt>
                <c:pt idx="11">
                  <c:v>1.7779007852576398</c:v>
                </c:pt>
                <c:pt idx="12">
                  <c:v>0.52142706089983326</c:v>
                </c:pt>
                <c:pt idx="13">
                  <c:v>0.69524350247378819</c:v>
                </c:pt>
                <c:pt idx="14">
                  <c:v>10.354872755251664</c:v>
                </c:pt>
                <c:pt idx="15">
                  <c:v>0.18001552452071792</c:v>
                </c:pt>
              </c:numCache>
            </c:numRef>
          </c:val>
        </c:ser>
        <c:ser>
          <c:idx val="10"/>
          <c:order val="10"/>
          <c:tx>
            <c:strRef>
              <c:f>VOC_bar_chart_data!$B$15</c:f>
              <c:strCache>
                <c:ptCount val="1"/>
                <c:pt idx="0">
                  <c:v>Artificial Lift</c:v>
                </c:pt>
              </c:strCache>
            </c:strRef>
          </c:tx>
          <c:invertIfNegative val="0"/>
          <c:cat>
            <c:strRef>
              <c:f>VOC_bar_chart_data!$C$4:$R$4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VOC_bar_chart_data!$C$15:$R$15</c:f>
              <c:numCache>
                <c:formatCode>#,##0</c:formatCode>
                <c:ptCount val="16"/>
                <c:pt idx="0">
                  <c:v>6.7540177733895326E-2</c:v>
                </c:pt>
                <c:pt idx="1">
                  <c:v>0</c:v>
                </c:pt>
                <c:pt idx="2">
                  <c:v>1.0553152770921145E-3</c:v>
                </c:pt>
                <c:pt idx="3">
                  <c:v>0</c:v>
                </c:pt>
                <c:pt idx="4">
                  <c:v>0.59144278401041883</c:v>
                </c:pt>
                <c:pt idx="5">
                  <c:v>0</c:v>
                </c:pt>
                <c:pt idx="6">
                  <c:v>2.1106305541842289E-3</c:v>
                </c:pt>
                <c:pt idx="7">
                  <c:v>0.11183645370378828</c:v>
                </c:pt>
                <c:pt idx="8">
                  <c:v>7.3100271656485125E-2</c:v>
                </c:pt>
                <c:pt idx="9">
                  <c:v>4.7573192665331575E-2</c:v>
                </c:pt>
                <c:pt idx="10">
                  <c:v>2.1421325027541427E-3</c:v>
                </c:pt>
                <c:pt idx="11">
                  <c:v>0.23980316515331526</c:v>
                </c:pt>
                <c:pt idx="12">
                  <c:v>9.6306707102988318E-2</c:v>
                </c:pt>
                <c:pt idx="13">
                  <c:v>0.12531475141111734</c:v>
                </c:pt>
                <c:pt idx="14">
                  <c:v>1.0807272689644924</c:v>
                </c:pt>
                <c:pt idx="15">
                  <c:v>3.3649331397429656E-2</c:v>
                </c:pt>
              </c:numCache>
            </c:numRef>
          </c:val>
        </c:ser>
        <c:ser>
          <c:idx val="11"/>
          <c:order val="11"/>
          <c:tx>
            <c:strRef>
              <c:f>VOC_bar_chart_data!$B$16</c:f>
              <c:strCache>
                <c:ptCount val="1"/>
                <c:pt idx="0">
                  <c:v>Dehydrator</c:v>
                </c:pt>
              </c:strCache>
            </c:strRef>
          </c:tx>
          <c:invertIfNegative val="0"/>
          <c:cat>
            <c:strRef>
              <c:f>VOC_bar_chart_data!$C$4:$R$4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VOC_bar_chart_data!$C$16:$R$16</c:f>
              <c:numCache>
                <c:formatCode>#,##0</c:formatCode>
                <c:ptCount val="16"/>
                <c:pt idx="0">
                  <c:v>63.697978473578637</c:v>
                </c:pt>
                <c:pt idx="1">
                  <c:v>0</c:v>
                </c:pt>
                <c:pt idx="2">
                  <c:v>6.4540766497583641</c:v>
                </c:pt>
                <c:pt idx="3">
                  <c:v>0.17503826823660248</c:v>
                </c:pt>
                <c:pt idx="4">
                  <c:v>11.552785735403866</c:v>
                </c:pt>
                <c:pt idx="5">
                  <c:v>9.3161385896593227</c:v>
                </c:pt>
                <c:pt idx="6">
                  <c:v>47.776192486502566</c:v>
                </c:pt>
                <c:pt idx="7">
                  <c:v>12.999334795120108</c:v>
                </c:pt>
                <c:pt idx="8">
                  <c:v>0.11403848926707155</c:v>
                </c:pt>
                <c:pt idx="9">
                  <c:v>6.3631667128278266E-2</c:v>
                </c:pt>
                <c:pt idx="10">
                  <c:v>76.084997485139112</c:v>
                </c:pt>
                <c:pt idx="11">
                  <c:v>2.1930479758610133</c:v>
                </c:pt>
                <c:pt idx="12">
                  <c:v>0.19072036357585001</c:v>
                </c:pt>
                <c:pt idx="13">
                  <c:v>5.2594325306170621E-3</c:v>
                </c:pt>
                <c:pt idx="14">
                  <c:v>43.795286055282581</c:v>
                </c:pt>
                <c:pt idx="15">
                  <c:v>0</c:v>
                </c:pt>
              </c:numCache>
            </c:numRef>
          </c:val>
        </c:ser>
        <c:ser>
          <c:idx val="12"/>
          <c:order val="12"/>
          <c:tx>
            <c:strRef>
              <c:f>VOC_bar_chart_data!$B$17</c:f>
              <c:strCache>
                <c:ptCount val="1"/>
                <c:pt idx="0">
                  <c:v>Condensate tank </c:v>
                </c:pt>
              </c:strCache>
            </c:strRef>
          </c:tx>
          <c:invertIfNegative val="0"/>
          <c:cat>
            <c:strRef>
              <c:f>VOC_bar_chart_data!$C$4:$R$4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VOC_bar_chart_data!$C$17:$R$17</c:f>
              <c:numCache>
                <c:formatCode>#,##0</c:formatCode>
                <c:ptCount val="16"/>
                <c:pt idx="0">
                  <c:v>0</c:v>
                </c:pt>
                <c:pt idx="1">
                  <c:v>0</c:v>
                </c:pt>
                <c:pt idx="2">
                  <c:v>0</c:v>
                </c:pt>
                <c:pt idx="3">
                  <c:v>0</c:v>
                </c:pt>
                <c:pt idx="4">
                  <c:v>0.59478433263478081</c:v>
                </c:pt>
                <c:pt idx="5">
                  <c:v>0</c:v>
                </c:pt>
                <c:pt idx="6">
                  <c:v>6.6953005158409651</c:v>
                </c:pt>
                <c:pt idx="7">
                  <c:v>27.515856150223314</c:v>
                </c:pt>
                <c:pt idx="8">
                  <c:v>0</c:v>
                </c:pt>
                <c:pt idx="9">
                  <c:v>0</c:v>
                </c:pt>
                <c:pt idx="10">
                  <c:v>0</c:v>
                </c:pt>
                <c:pt idx="11">
                  <c:v>1.515283895045751</c:v>
                </c:pt>
                <c:pt idx="12">
                  <c:v>14.129568548178172</c:v>
                </c:pt>
                <c:pt idx="13">
                  <c:v>0.17473573718569388</c:v>
                </c:pt>
                <c:pt idx="14">
                  <c:v>7.1397722469056024</c:v>
                </c:pt>
                <c:pt idx="15">
                  <c:v>0</c:v>
                </c:pt>
              </c:numCache>
            </c:numRef>
          </c:val>
        </c:ser>
        <c:ser>
          <c:idx val="13"/>
          <c:order val="13"/>
          <c:tx>
            <c:strRef>
              <c:f>VOC_bar_chart_data!$B$18</c:f>
              <c:strCache>
                <c:ptCount val="1"/>
                <c:pt idx="0">
                  <c:v>Oil Tank</c:v>
                </c:pt>
              </c:strCache>
            </c:strRef>
          </c:tx>
          <c:invertIfNegative val="0"/>
          <c:cat>
            <c:strRef>
              <c:f>VOC_bar_chart_data!$C$4:$R$4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VOC_bar_chart_data!$C$18:$R$18</c:f>
              <c:numCache>
                <c:formatCode>#,##0</c:formatCode>
                <c:ptCount val="16"/>
                <c:pt idx="0">
                  <c:v>292.01588031669115</c:v>
                </c:pt>
                <c:pt idx="1">
                  <c:v>0</c:v>
                </c:pt>
                <c:pt idx="2">
                  <c:v>0</c:v>
                </c:pt>
                <c:pt idx="3">
                  <c:v>0</c:v>
                </c:pt>
                <c:pt idx="4">
                  <c:v>385.96345465988668</c:v>
                </c:pt>
                <c:pt idx="5">
                  <c:v>0</c:v>
                </c:pt>
                <c:pt idx="6">
                  <c:v>0.54707652905083237</c:v>
                </c:pt>
                <c:pt idx="7">
                  <c:v>175.99194756554601</c:v>
                </c:pt>
                <c:pt idx="8">
                  <c:v>183.28559000006291</c:v>
                </c:pt>
                <c:pt idx="9">
                  <c:v>30.698764609888652</c:v>
                </c:pt>
                <c:pt idx="10">
                  <c:v>0</c:v>
                </c:pt>
                <c:pt idx="11">
                  <c:v>121.32966803161061</c:v>
                </c:pt>
                <c:pt idx="12">
                  <c:v>272.23348373577312</c:v>
                </c:pt>
                <c:pt idx="13">
                  <c:v>72.106313911886346</c:v>
                </c:pt>
                <c:pt idx="14">
                  <c:v>334.05749328070613</c:v>
                </c:pt>
                <c:pt idx="15">
                  <c:v>17.503812361344963</c:v>
                </c:pt>
              </c:numCache>
            </c:numRef>
          </c:val>
        </c:ser>
        <c:ser>
          <c:idx val="14"/>
          <c:order val="14"/>
          <c:tx>
            <c:strRef>
              <c:f>VOC_bar_chart_data!$B$19</c:f>
              <c:strCache>
                <c:ptCount val="1"/>
                <c:pt idx="0">
                  <c:v>Oil Well Truck Loading</c:v>
                </c:pt>
              </c:strCache>
            </c:strRef>
          </c:tx>
          <c:invertIfNegative val="0"/>
          <c:cat>
            <c:strRef>
              <c:f>VOC_bar_chart_data!$C$4:$R$4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VOC_bar_chart_data!$C$19:$R$19</c:f>
              <c:numCache>
                <c:formatCode>#,##0</c:formatCode>
                <c:ptCount val="16"/>
                <c:pt idx="0">
                  <c:v>14.317359962439749</c:v>
                </c:pt>
                <c:pt idx="1">
                  <c:v>0</c:v>
                </c:pt>
                <c:pt idx="2">
                  <c:v>0</c:v>
                </c:pt>
                <c:pt idx="3">
                  <c:v>0</c:v>
                </c:pt>
                <c:pt idx="4">
                  <c:v>18.923552057235618</c:v>
                </c:pt>
                <c:pt idx="5">
                  <c:v>0</c:v>
                </c:pt>
                <c:pt idx="6">
                  <c:v>2.6822827528860213E-2</c:v>
                </c:pt>
                <c:pt idx="7">
                  <c:v>8.628777520777593</c:v>
                </c:pt>
                <c:pt idx="8">
                  <c:v>8.9863803472370769</c:v>
                </c:pt>
                <c:pt idx="9">
                  <c:v>1.5051416479313284</c:v>
                </c:pt>
                <c:pt idx="10">
                  <c:v>0</c:v>
                </c:pt>
                <c:pt idx="11">
                  <c:v>5.948719396520425</c:v>
                </c:pt>
                <c:pt idx="12">
                  <c:v>13.347441160552757</c:v>
                </c:pt>
                <c:pt idx="13">
                  <c:v>3.5353284578960111</c:v>
                </c:pt>
                <c:pt idx="14">
                  <c:v>16.378634525845644</c:v>
                </c:pt>
                <c:pt idx="15">
                  <c:v>0.85820121159367646</c:v>
                </c:pt>
              </c:numCache>
            </c:numRef>
          </c:val>
        </c:ser>
        <c:ser>
          <c:idx val="15"/>
          <c:order val="15"/>
          <c:tx>
            <c:strRef>
              <c:f>VOC_bar_chart_data!$B$20</c:f>
              <c:strCache>
                <c:ptCount val="1"/>
                <c:pt idx="0">
                  <c:v>Casinghead Gas Venting</c:v>
                </c:pt>
              </c:strCache>
            </c:strRef>
          </c:tx>
          <c:invertIfNegative val="0"/>
          <c:cat>
            <c:strRef>
              <c:f>VOC_bar_chart_data!$C$4:$R$4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VOC_bar_chart_data!$C$20:$R$20</c:f>
              <c:numCache>
                <c:formatCode>#,##0</c:formatCode>
                <c:ptCount val="16"/>
                <c:pt idx="0">
                  <c:v>8.9615430401645213</c:v>
                </c:pt>
                <c:pt idx="1">
                  <c:v>0</c:v>
                </c:pt>
                <c:pt idx="2">
                  <c:v>0.56054559513458913</c:v>
                </c:pt>
                <c:pt idx="3">
                  <c:v>0</c:v>
                </c:pt>
                <c:pt idx="4">
                  <c:v>59.671202514361575</c:v>
                </c:pt>
                <c:pt idx="5">
                  <c:v>0</c:v>
                </c:pt>
                <c:pt idx="6">
                  <c:v>0.79985544536512532</c:v>
                </c:pt>
                <c:pt idx="7">
                  <c:v>21.164791648841156</c:v>
                </c:pt>
                <c:pt idx="8">
                  <c:v>3.0814667159932112</c:v>
                </c:pt>
                <c:pt idx="9">
                  <c:v>1.7194095221635515</c:v>
                </c:pt>
                <c:pt idx="10">
                  <c:v>1.5582602805611376</c:v>
                </c:pt>
                <c:pt idx="11">
                  <c:v>0</c:v>
                </c:pt>
                <c:pt idx="12">
                  <c:v>5.1535096281813235</c:v>
                </c:pt>
                <c:pt idx="13">
                  <c:v>4.289943917573731E-4</c:v>
                </c:pt>
                <c:pt idx="14">
                  <c:v>104.9848101967094</c:v>
                </c:pt>
                <c:pt idx="15">
                  <c:v>0</c:v>
                </c:pt>
              </c:numCache>
            </c:numRef>
          </c:val>
        </c:ser>
        <c:ser>
          <c:idx val="16"/>
          <c:order val="16"/>
          <c:tx>
            <c:strRef>
              <c:f>VOC_bar_chart_data!$B$21</c:f>
              <c:strCache>
                <c:ptCount val="1"/>
                <c:pt idx="0">
                  <c:v>Water tank losses</c:v>
                </c:pt>
              </c:strCache>
            </c:strRef>
          </c:tx>
          <c:invertIfNegative val="0"/>
          <c:cat>
            <c:strRef>
              <c:f>VOC_bar_chart_data!$C$4:$R$4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VOC_bar_chart_data!$C$21:$R$21</c:f>
              <c:numCache>
                <c:formatCode>#,##0</c:formatCode>
                <c:ptCount val="16"/>
                <c:pt idx="0">
                  <c:v>52.206760224059224</c:v>
                </c:pt>
                <c:pt idx="1">
                  <c:v>0</c:v>
                </c:pt>
                <c:pt idx="2">
                  <c:v>0.13056825023428006</c:v>
                </c:pt>
                <c:pt idx="3">
                  <c:v>2.8362331026149937E-2</c:v>
                </c:pt>
                <c:pt idx="4">
                  <c:v>150.03760871300304</c:v>
                </c:pt>
                <c:pt idx="5">
                  <c:v>0</c:v>
                </c:pt>
                <c:pt idx="6">
                  <c:v>2.5467058542710252</c:v>
                </c:pt>
                <c:pt idx="7">
                  <c:v>28.222568132037438</c:v>
                </c:pt>
                <c:pt idx="8">
                  <c:v>235.00728461895716</c:v>
                </c:pt>
                <c:pt idx="9">
                  <c:v>69.227852683000876</c:v>
                </c:pt>
                <c:pt idx="10">
                  <c:v>11.432005135421372</c:v>
                </c:pt>
                <c:pt idx="11">
                  <c:v>75.316220433229205</c:v>
                </c:pt>
                <c:pt idx="12">
                  <c:v>232.58958436830392</c:v>
                </c:pt>
                <c:pt idx="13">
                  <c:v>45.039663568661965</c:v>
                </c:pt>
                <c:pt idx="14">
                  <c:v>293.2839102685387</c:v>
                </c:pt>
                <c:pt idx="15">
                  <c:v>29.841150535339725</c:v>
                </c:pt>
              </c:numCache>
            </c:numRef>
          </c:val>
        </c:ser>
        <c:ser>
          <c:idx val="17"/>
          <c:order val="17"/>
          <c:tx>
            <c:strRef>
              <c:f>VOC_bar_chart_data!$B$22</c:f>
              <c:strCache>
                <c:ptCount val="1"/>
                <c:pt idx="0">
                  <c:v>Other Categories</c:v>
                </c:pt>
              </c:strCache>
            </c:strRef>
          </c:tx>
          <c:invertIfNegative val="0"/>
          <c:cat>
            <c:strRef>
              <c:f>VOC_bar_chart_data!$C$4:$R$4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VOC_bar_chart_data!$C$22:$R$22</c:f>
              <c:numCache>
                <c:formatCode>#,##0</c:formatCode>
                <c:ptCount val="16"/>
                <c:pt idx="0">
                  <c:v>7.8223740497275402</c:v>
                </c:pt>
                <c:pt idx="1">
                  <c:v>1.2005339899524827</c:v>
                </c:pt>
                <c:pt idx="2">
                  <c:v>8.620385681778403E-2</c:v>
                </c:pt>
                <c:pt idx="3">
                  <c:v>5.3741377039233382E-3</c:v>
                </c:pt>
                <c:pt idx="4">
                  <c:v>16.115679580532891</c:v>
                </c:pt>
                <c:pt idx="5">
                  <c:v>1.6474165435917876</c:v>
                </c:pt>
                <c:pt idx="6">
                  <c:v>0.5981831187061678</c:v>
                </c:pt>
                <c:pt idx="7">
                  <c:v>1.5860341150464998</c:v>
                </c:pt>
                <c:pt idx="8">
                  <c:v>0.44706592752985713</c:v>
                </c:pt>
                <c:pt idx="9">
                  <c:v>0.42388700767468968</c:v>
                </c:pt>
                <c:pt idx="10">
                  <c:v>1.2633124210814628</c:v>
                </c:pt>
                <c:pt idx="11">
                  <c:v>1.5258406397401061</c:v>
                </c:pt>
                <c:pt idx="12">
                  <c:v>1.0712094771334579</c:v>
                </c:pt>
                <c:pt idx="13">
                  <c:v>0.77373140253055828</c:v>
                </c:pt>
                <c:pt idx="14">
                  <c:v>15.029393360301638</c:v>
                </c:pt>
                <c:pt idx="15">
                  <c:v>2.890773551564954</c:v>
                </c:pt>
              </c:numCache>
            </c:numRef>
          </c:val>
        </c:ser>
        <c:dLbls>
          <c:showLegendKey val="0"/>
          <c:showVal val="0"/>
          <c:showCatName val="0"/>
          <c:showSerName val="0"/>
          <c:showPercent val="0"/>
          <c:showBubbleSize val="0"/>
        </c:dLbls>
        <c:gapWidth val="150"/>
        <c:overlap val="100"/>
        <c:axId val="114286592"/>
        <c:axId val="114288512"/>
      </c:barChart>
      <c:catAx>
        <c:axId val="114286592"/>
        <c:scaling>
          <c:orientation val="minMax"/>
        </c:scaling>
        <c:delete val="0"/>
        <c:axPos val="b"/>
        <c:title>
          <c:tx>
            <c:rich>
              <a:bodyPr/>
              <a:lstStyle/>
              <a:p>
                <a:pPr>
                  <a:defRPr/>
                </a:pPr>
                <a:r>
                  <a:rPr lang="en-US" sz="1200"/>
                  <a:t>County</a:t>
                </a:r>
              </a:p>
            </c:rich>
          </c:tx>
          <c:layout/>
          <c:overlay val="0"/>
        </c:title>
        <c:numFmt formatCode="General" sourceLinked="1"/>
        <c:majorTickMark val="out"/>
        <c:minorTickMark val="none"/>
        <c:tickLblPos val="nextTo"/>
        <c:crossAx val="114288512"/>
        <c:crosses val="autoZero"/>
        <c:auto val="1"/>
        <c:lblAlgn val="ctr"/>
        <c:lblOffset val="100"/>
        <c:noMultiLvlLbl val="0"/>
      </c:catAx>
      <c:valAx>
        <c:axId val="114288512"/>
        <c:scaling>
          <c:orientation val="minMax"/>
        </c:scaling>
        <c:delete val="0"/>
        <c:axPos val="l"/>
        <c:majorGridlines/>
        <c:title>
          <c:tx>
            <c:rich>
              <a:bodyPr rot="-5400000" vert="horz"/>
              <a:lstStyle/>
              <a:p>
                <a:pPr>
                  <a:defRPr sz="1200"/>
                </a:pPr>
                <a:r>
                  <a:rPr lang="en-US" sz="1200"/>
                  <a:t>VOC Emissions (tons/year)</a:t>
                </a:r>
              </a:p>
            </c:rich>
          </c:tx>
          <c:layout/>
          <c:overlay val="0"/>
        </c:title>
        <c:numFmt formatCode="#,##0" sourceLinked="1"/>
        <c:majorTickMark val="out"/>
        <c:minorTickMark val="none"/>
        <c:tickLblPos val="nextTo"/>
        <c:crossAx val="114286592"/>
        <c:crosses val="autoZero"/>
        <c:crossBetween val="between"/>
      </c:valAx>
      <c:spPr>
        <a:noFill/>
        <a:ln>
          <a:solidFill>
            <a:schemeClr val="tx1"/>
          </a:solidFill>
        </a:ln>
      </c:spPr>
    </c:plotArea>
    <c:legend>
      <c:legendPos val="r"/>
      <c:layout>
        <c:manualLayout>
          <c:xMode val="edge"/>
          <c:yMode val="edge"/>
          <c:x val="0.78956762498275457"/>
          <c:y val="3.4602535066356153E-2"/>
          <c:w val="0.21043239059026411"/>
          <c:h val="0.92639982859583292"/>
        </c:manualLayout>
      </c:layout>
      <c:overlay val="0"/>
      <c:spPr>
        <a:ln>
          <a:solidFill>
            <a:schemeClr val="tx1"/>
          </a:solidFill>
        </a:ln>
      </c:spPr>
      <c:txPr>
        <a:bodyPr/>
        <a:lstStyle/>
        <a:p>
          <a:pPr>
            <a:defRPr sz="1100"/>
          </a:pPr>
          <a:endParaRPr lang="en-US"/>
        </a:p>
      </c:txPr>
    </c:legend>
    <c:plotVisOnly val="1"/>
    <c:dispBlanksAs val="gap"/>
    <c:showDLblsOverMax val="0"/>
  </c:char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516646295124816E-2"/>
          <c:y val="5.2671752571684792E-2"/>
          <c:w val="0.68692093486322103"/>
          <c:h val="0.73990480055242247"/>
        </c:manualLayout>
      </c:layout>
      <c:barChart>
        <c:barDir val="col"/>
        <c:grouping val="stacked"/>
        <c:varyColors val="0"/>
        <c:ser>
          <c:idx val="0"/>
          <c:order val="0"/>
          <c:tx>
            <c:strRef>
              <c:f>NOx_bar_chart_data!$B$5</c:f>
              <c:strCache>
                <c:ptCount val="1"/>
                <c:pt idx="0">
                  <c:v>Compressor engines</c:v>
                </c:pt>
              </c:strCache>
            </c:strRef>
          </c:tx>
          <c:invertIfNegative val="0"/>
          <c:cat>
            <c:strRef>
              <c:f>NOx_bar_chart_data!$C$4:$R$4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NOx_bar_chart_data!$C$5:$R$5</c:f>
              <c:numCache>
                <c:formatCode>#,##0</c:formatCode>
                <c:ptCount val="16"/>
                <c:pt idx="0">
                  <c:v>503.74736967771008</c:v>
                </c:pt>
                <c:pt idx="1">
                  <c:v>0</c:v>
                </c:pt>
                <c:pt idx="2">
                  <c:v>2.1368905948311347</c:v>
                </c:pt>
                <c:pt idx="3">
                  <c:v>0.13805263452205466</c:v>
                </c:pt>
                <c:pt idx="4">
                  <c:v>93.040241985822604</c:v>
                </c:pt>
                <c:pt idx="5">
                  <c:v>7.8887219726888377E-2</c:v>
                </c:pt>
                <c:pt idx="6">
                  <c:v>26.258479214375438</c:v>
                </c:pt>
                <c:pt idx="7">
                  <c:v>13.819801147657364</c:v>
                </c:pt>
                <c:pt idx="8">
                  <c:v>5.238527797892182</c:v>
                </c:pt>
                <c:pt idx="9">
                  <c:v>3.4092006303742766</c:v>
                </c:pt>
                <c:pt idx="10">
                  <c:v>69.84567250184196</c:v>
                </c:pt>
                <c:pt idx="11">
                  <c:v>54.931310205220477</c:v>
                </c:pt>
                <c:pt idx="12">
                  <c:v>28.303373756134008</c:v>
                </c:pt>
                <c:pt idx="13">
                  <c:v>9.0592205875420593</c:v>
                </c:pt>
                <c:pt idx="14">
                  <c:v>183.89836182428456</c:v>
                </c:pt>
                <c:pt idx="15">
                  <c:v>2.411385811728147</c:v>
                </c:pt>
              </c:numCache>
            </c:numRef>
          </c:val>
        </c:ser>
        <c:ser>
          <c:idx val="1"/>
          <c:order val="1"/>
          <c:tx>
            <c:strRef>
              <c:f>NOx_bar_chart_data!$B$6</c:f>
              <c:strCache>
                <c:ptCount val="1"/>
                <c:pt idx="0">
                  <c:v>Drill rigs</c:v>
                </c:pt>
              </c:strCache>
            </c:strRef>
          </c:tx>
          <c:invertIfNegative val="0"/>
          <c:cat>
            <c:strRef>
              <c:f>NOx_bar_chart_data!$C$4:$R$4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NOx_bar_chart_data!$C$6:$R$6</c:f>
              <c:numCache>
                <c:formatCode>#,##0</c:formatCode>
                <c:ptCount val="16"/>
                <c:pt idx="0">
                  <c:v>10.745921314763242</c:v>
                </c:pt>
                <c:pt idx="1">
                  <c:v>0</c:v>
                </c:pt>
                <c:pt idx="2">
                  <c:v>0</c:v>
                </c:pt>
                <c:pt idx="3">
                  <c:v>0</c:v>
                </c:pt>
                <c:pt idx="4">
                  <c:v>8.5092085908094841</c:v>
                </c:pt>
                <c:pt idx="5">
                  <c:v>0</c:v>
                </c:pt>
                <c:pt idx="6">
                  <c:v>0</c:v>
                </c:pt>
                <c:pt idx="7">
                  <c:v>1.6102225532720622</c:v>
                </c:pt>
                <c:pt idx="8">
                  <c:v>8.7633559353527998E-2</c:v>
                </c:pt>
                <c:pt idx="9">
                  <c:v>0.39921954816607208</c:v>
                </c:pt>
                <c:pt idx="10">
                  <c:v>7.5812856765798742</c:v>
                </c:pt>
                <c:pt idx="11">
                  <c:v>0.33015135020977882</c:v>
                </c:pt>
                <c:pt idx="12">
                  <c:v>0.46181494770430631</c:v>
                </c:pt>
                <c:pt idx="13">
                  <c:v>0.15022895889176233</c:v>
                </c:pt>
                <c:pt idx="14">
                  <c:v>13.096819322932024</c:v>
                </c:pt>
                <c:pt idx="15">
                  <c:v>0</c:v>
                </c:pt>
              </c:numCache>
            </c:numRef>
          </c:val>
        </c:ser>
        <c:ser>
          <c:idx val="2"/>
          <c:order val="2"/>
          <c:tx>
            <c:strRef>
              <c:f>NOx_bar_chart_data!$B$7</c:f>
              <c:strCache>
                <c:ptCount val="1"/>
                <c:pt idx="0">
                  <c:v>Heaters</c:v>
                </c:pt>
              </c:strCache>
            </c:strRef>
          </c:tx>
          <c:invertIfNegative val="0"/>
          <c:cat>
            <c:strRef>
              <c:f>NOx_bar_chart_data!$C$4:$R$4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NOx_bar_chart_data!$C$7:$R$7</c:f>
              <c:numCache>
                <c:formatCode>#,##0</c:formatCode>
                <c:ptCount val="16"/>
                <c:pt idx="0">
                  <c:v>5.4231648236118488</c:v>
                </c:pt>
                <c:pt idx="1">
                  <c:v>0</c:v>
                </c:pt>
                <c:pt idx="2">
                  <c:v>0.50992661024807118</c:v>
                </c:pt>
                <c:pt idx="3">
                  <c:v>3.1672357627276909E-2</c:v>
                </c:pt>
                <c:pt idx="4">
                  <c:v>21.730723277405751</c:v>
                </c:pt>
                <c:pt idx="5">
                  <c:v>1.8098490072729661E-2</c:v>
                </c:pt>
                <c:pt idx="6">
                  <c:v>2.5160112326671009</c:v>
                </c:pt>
                <c:pt idx="7">
                  <c:v>4.7025547891600992</c:v>
                </c:pt>
                <c:pt idx="8">
                  <c:v>2.5647780033709373</c:v>
                </c:pt>
                <c:pt idx="9">
                  <c:v>1.6691412402890224</c:v>
                </c:pt>
                <c:pt idx="10">
                  <c:v>6.933116629525486</c:v>
                </c:pt>
                <c:pt idx="11">
                  <c:v>8.7743302072516105</c:v>
                </c:pt>
                <c:pt idx="12">
                  <c:v>3.3835178650544964</c:v>
                </c:pt>
                <c:pt idx="13">
                  <c:v>4.4148607815657641</c:v>
                </c:pt>
                <c:pt idx="14">
                  <c:v>41.250096952187796</c:v>
                </c:pt>
                <c:pt idx="15">
                  <c:v>1.1806120967897964</c:v>
                </c:pt>
              </c:numCache>
            </c:numRef>
          </c:val>
        </c:ser>
        <c:ser>
          <c:idx val="3"/>
          <c:order val="3"/>
          <c:tx>
            <c:strRef>
              <c:f>NOx_bar_chart_data!$B$8</c:f>
              <c:strCache>
                <c:ptCount val="1"/>
                <c:pt idx="0">
                  <c:v>Pneumatic devices</c:v>
                </c:pt>
              </c:strCache>
            </c:strRef>
          </c:tx>
          <c:invertIfNegative val="0"/>
          <c:cat>
            <c:strRef>
              <c:f>NOx_bar_chart_data!$C$4:$R$4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NOx_bar_chart_data!$C$8:$R$8</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er>
        <c:ser>
          <c:idx val="4"/>
          <c:order val="4"/>
          <c:tx>
            <c:strRef>
              <c:f>NOx_bar_chart_data!$B$9</c:f>
              <c:strCache>
                <c:ptCount val="1"/>
                <c:pt idx="0">
                  <c:v>Venting - blowdowns</c:v>
                </c:pt>
              </c:strCache>
            </c:strRef>
          </c:tx>
          <c:invertIfNegative val="0"/>
          <c:cat>
            <c:strRef>
              <c:f>NOx_bar_chart_data!$C$4:$R$4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NOx_bar_chart_data!$C$9:$R$9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er>
        <c:ser>
          <c:idx val="5"/>
          <c:order val="5"/>
          <c:tx>
            <c:strRef>
              <c:f>NOx_bar_chart_data!$B$10</c:f>
              <c:strCache>
                <c:ptCount val="1"/>
                <c:pt idx="0">
                  <c:v>Fracing</c:v>
                </c:pt>
              </c:strCache>
            </c:strRef>
          </c:tx>
          <c:invertIfNegative val="0"/>
          <c:cat>
            <c:strRef>
              <c:f>NOx_bar_chart_data!$C$4:$R$4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NOx_bar_chart_data!$C$10:$R$10</c:f>
              <c:numCache>
                <c:formatCode>#,##0</c:formatCode>
                <c:ptCount val="16"/>
                <c:pt idx="0">
                  <c:v>11.010607728482075</c:v>
                </c:pt>
                <c:pt idx="1">
                  <c:v>0</c:v>
                </c:pt>
                <c:pt idx="2">
                  <c:v>0</c:v>
                </c:pt>
                <c:pt idx="3">
                  <c:v>0</c:v>
                </c:pt>
                <c:pt idx="4">
                  <c:v>8.7188017787283805</c:v>
                </c:pt>
                <c:pt idx="5">
                  <c:v>0</c:v>
                </c:pt>
                <c:pt idx="6">
                  <c:v>0</c:v>
                </c:pt>
                <c:pt idx="7">
                  <c:v>1.6498844882919312</c:v>
                </c:pt>
                <c:pt idx="8">
                  <c:v>8.9792091122677956E-2</c:v>
                </c:pt>
                <c:pt idx="9">
                  <c:v>0.40905285955886622</c:v>
                </c:pt>
                <c:pt idx="10">
                  <c:v>7.7680228821050106</c:v>
                </c:pt>
                <c:pt idx="11">
                  <c:v>0.33828341951419494</c:v>
                </c:pt>
                <c:pt idx="12">
                  <c:v>0.47319006750363624</c:v>
                </c:pt>
                <c:pt idx="13">
                  <c:v>0.15392929906744793</c:v>
                </c:pt>
                <c:pt idx="14">
                  <c:v>13.419411498713906</c:v>
                </c:pt>
                <c:pt idx="15">
                  <c:v>0</c:v>
                </c:pt>
              </c:numCache>
            </c:numRef>
          </c:val>
        </c:ser>
        <c:ser>
          <c:idx val="6"/>
          <c:order val="6"/>
          <c:tx>
            <c:strRef>
              <c:f>NOx_bar_chart_data!$B$11</c:f>
              <c:strCache>
                <c:ptCount val="1"/>
                <c:pt idx="0">
                  <c:v>Compressor Engine Startup/Shutdown</c:v>
                </c:pt>
              </c:strCache>
            </c:strRef>
          </c:tx>
          <c:invertIfNegative val="0"/>
          <c:cat>
            <c:strRef>
              <c:f>NOx_bar_chart_data!$C$4:$R$4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NOx_bar_chart_data!$C$11:$R$11</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er>
        <c:ser>
          <c:idx val="7"/>
          <c:order val="7"/>
          <c:tx>
            <c:strRef>
              <c:f>NOx_bar_chart_data!$B$12</c:f>
              <c:strCache>
                <c:ptCount val="1"/>
                <c:pt idx="0">
                  <c:v>Permitted Tank Losses</c:v>
                </c:pt>
              </c:strCache>
            </c:strRef>
          </c:tx>
          <c:invertIfNegative val="0"/>
          <c:cat>
            <c:strRef>
              <c:f>NOx_bar_chart_data!$C$4:$R$4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NOx_bar_chart_data!$C$12:$R$12</c:f>
              <c:numCache>
                <c:formatCode>#,##0</c:formatCode>
                <c:ptCount val="16"/>
                <c:pt idx="0">
                  <c:v>0</c:v>
                </c:pt>
                <c:pt idx="1">
                  <c:v>0</c:v>
                </c:pt>
                <c:pt idx="2">
                  <c:v>0</c:v>
                </c:pt>
                <c:pt idx="3">
                  <c:v>0</c:v>
                </c:pt>
                <c:pt idx="4">
                  <c:v>6.7247779408763027</c:v>
                </c:pt>
                <c:pt idx="5">
                  <c:v>0</c:v>
                </c:pt>
                <c:pt idx="6">
                  <c:v>0.20996140981639361</c:v>
                </c:pt>
                <c:pt idx="7">
                  <c:v>0</c:v>
                </c:pt>
                <c:pt idx="8">
                  <c:v>0</c:v>
                </c:pt>
                <c:pt idx="9">
                  <c:v>0</c:v>
                </c:pt>
                <c:pt idx="10">
                  <c:v>0.16250883112723963</c:v>
                </c:pt>
                <c:pt idx="11">
                  <c:v>0</c:v>
                </c:pt>
                <c:pt idx="12">
                  <c:v>0</c:v>
                </c:pt>
                <c:pt idx="13">
                  <c:v>0</c:v>
                </c:pt>
                <c:pt idx="14">
                  <c:v>3.0608538342815583</c:v>
                </c:pt>
                <c:pt idx="15">
                  <c:v>0</c:v>
                </c:pt>
              </c:numCache>
            </c:numRef>
          </c:val>
        </c:ser>
        <c:ser>
          <c:idx val="8"/>
          <c:order val="8"/>
          <c:tx>
            <c:strRef>
              <c:f>NOx_bar_chart_data!$B$13</c:f>
              <c:strCache>
                <c:ptCount val="1"/>
                <c:pt idx="0">
                  <c:v>Survey-based Fugitives</c:v>
                </c:pt>
              </c:strCache>
            </c:strRef>
          </c:tx>
          <c:invertIfNegative val="0"/>
          <c:cat>
            <c:strRef>
              <c:f>NOx_bar_chart_data!$C$4:$R$4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NOx_bar_chart_data!$C$13:$R$13</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er>
        <c:ser>
          <c:idx val="9"/>
          <c:order val="9"/>
          <c:tx>
            <c:strRef>
              <c:f>NOx_bar_chart_data!$B$14</c:f>
              <c:strCache>
                <c:ptCount val="1"/>
                <c:pt idx="0">
                  <c:v>Miscellaneous engines</c:v>
                </c:pt>
              </c:strCache>
            </c:strRef>
          </c:tx>
          <c:invertIfNegative val="0"/>
          <c:cat>
            <c:strRef>
              <c:f>NOx_bar_chart_data!$C$4:$R$4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NOx_bar_chart_data!$C$14:$R$14</c:f>
              <c:numCache>
                <c:formatCode>#,##0</c:formatCode>
                <c:ptCount val="16"/>
                <c:pt idx="0">
                  <c:v>18.854405022799821</c:v>
                </c:pt>
                <c:pt idx="1">
                  <c:v>0</c:v>
                </c:pt>
                <c:pt idx="2">
                  <c:v>2.7116570101062649</c:v>
                </c:pt>
                <c:pt idx="3">
                  <c:v>0.18004645636414882</c:v>
                </c:pt>
                <c:pt idx="4">
                  <c:v>18.672840875999682</c:v>
                </c:pt>
                <c:pt idx="5">
                  <c:v>0.10288368935094216</c:v>
                </c:pt>
                <c:pt idx="6">
                  <c:v>13.928457572273718</c:v>
                </c:pt>
                <c:pt idx="7">
                  <c:v>6.9045518319319505</c:v>
                </c:pt>
                <c:pt idx="8">
                  <c:v>1.6196919508322229</c:v>
                </c:pt>
                <c:pt idx="9">
                  <c:v>1.0540852378431926</c:v>
                </c:pt>
                <c:pt idx="10">
                  <c:v>39.032596981607902</c:v>
                </c:pt>
                <c:pt idx="11">
                  <c:v>7.3635532858468533</c:v>
                </c:pt>
                <c:pt idx="12">
                  <c:v>2.1596007940690769</c:v>
                </c:pt>
                <c:pt idx="13">
                  <c:v>2.8794984622061817</c:v>
                </c:pt>
                <c:pt idx="14">
                  <c:v>42.886902314073765</c:v>
                </c:pt>
                <c:pt idx="15">
                  <c:v>0.74557248530372167</c:v>
                </c:pt>
              </c:numCache>
            </c:numRef>
          </c:val>
        </c:ser>
        <c:ser>
          <c:idx val="10"/>
          <c:order val="10"/>
          <c:tx>
            <c:strRef>
              <c:f>NOx_bar_chart_data!$B$15</c:f>
              <c:strCache>
                <c:ptCount val="1"/>
                <c:pt idx="0">
                  <c:v>Artificial Lift</c:v>
                </c:pt>
              </c:strCache>
            </c:strRef>
          </c:tx>
          <c:invertIfNegative val="0"/>
          <c:cat>
            <c:strRef>
              <c:f>NOx_bar_chart_data!$C$4:$R$4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NOx_bar_chart_data!$C$15:$R$15</c:f>
              <c:numCache>
                <c:formatCode>#,##0</c:formatCode>
                <c:ptCount val="16"/>
                <c:pt idx="0">
                  <c:v>0.63206894398173963</c:v>
                </c:pt>
                <c:pt idx="1">
                  <c:v>0</c:v>
                </c:pt>
                <c:pt idx="2">
                  <c:v>9.8760772497146817E-3</c:v>
                </c:pt>
                <c:pt idx="3">
                  <c:v>0</c:v>
                </c:pt>
                <c:pt idx="4">
                  <c:v>5.5349664223266624</c:v>
                </c:pt>
                <c:pt idx="5">
                  <c:v>0</c:v>
                </c:pt>
                <c:pt idx="6">
                  <c:v>1.9752154499429363E-2</c:v>
                </c:pt>
                <c:pt idx="7">
                  <c:v>1.0466118325854052</c:v>
                </c:pt>
                <c:pt idx="8">
                  <c:v>0.68410260471531092</c:v>
                </c:pt>
                <c:pt idx="9">
                  <c:v>0.445209631640123</c:v>
                </c:pt>
                <c:pt idx="10">
                  <c:v>2.0046962775540248E-2</c:v>
                </c:pt>
                <c:pt idx="11">
                  <c:v>2.2441772948706289</c:v>
                </c:pt>
                <c:pt idx="12">
                  <c:v>0.90127803478366375</c:v>
                </c:pt>
                <c:pt idx="13">
                  <c:v>1.1727473223691045</c:v>
                </c:pt>
                <c:pt idx="14">
                  <c:v>10.113893189887811</c:v>
                </c:pt>
                <c:pt idx="15">
                  <c:v>0.31490437359911139</c:v>
                </c:pt>
              </c:numCache>
            </c:numRef>
          </c:val>
        </c:ser>
        <c:ser>
          <c:idx val="11"/>
          <c:order val="11"/>
          <c:tx>
            <c:strRef>
              <c:f>NOx_bar_chart_data!$B$16</c:f>
              <c:strCache>
                <c:ptCount val="1"/>
                <c:pt idx="0">
                  <c:v>Dehydrator</c:v>
                </c:pt>
              </c:strCache>
            </c:strRef>
          </c:tx>
          <c:invertIfNegative val="0"/>
          <c:cat>
            <c:strRef>
              <c:f>NOx_bar_chart_data!$C$4:$R$4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NOx_bar_chart_data!$C$16:$R$16</c:f>
              <c:numCache>
                <c:formatCode>#,##0</c:formatCode>
                <c:ptCount val="16"/>
                <c:pt idx="0">
                  <c:v>0.44446165313300035</c:v>
                </c:pt>
                <c:pt idx="1">
                  <c:v>0</c:v>
                </c:pt>
                <c:pt idx="2">
                  <c:v>0</c:v>
                </c:pt>
                <c:pt idx="3">
                  <c:v>0</c:v>
                </c:pt>
                <c:pt idx="4">
                  <c:v>0.56065546738897676</c:v>
                </c:pt>
                <c:pt idx="5">
                  <c:v>0</c:v>
                </c:pt>
                <c:pt idx="6">
                  <c:v>0.34126854536720325</c:v>
                </c:pt>
                <c:pt idx="7">
                  <c:v>0</c:v>
                </c:pt>
                <c:pt idx="8">
                  <c:v>0</c:v>
                </c:pt>
                <c:pt idx="9">
                  <c:v>0</c:v>
                </c:pt>
                <c:pt idx="10">
                  <c:v>0.22913745188940784</c:v>
                </c:pt>
                <c:pt idx="11">
                  <c:v>0.11375618178906774</c:v>
                </c:pt>
                <c:pt idx="12">
                  <c:v>0</c:v>
                </c:pt>
                <c:pt idx="13">
                  <c:v>0</c:v>
                </c:pt>
                <c:pt idx="14">
                  <c:v>0.87754768808709405</c:v>
                </c:pt>
                <c:pt idx="15">
                  <c:v>0</c:v>
                </c:pt>
              </c:numCache>
            </c:numRef>
          </c:val>
        </c:ser>
        <c:ser>
          <c:idx val="12"/>
          <c:order val="12"/>
          <c:tx>
            <c:strRef>
              <c:f>NOx_bar_chart_data!$B$17</c:f>
              <c:strCache>
                <c:ptCount val="1"/>
                <c:pt idx="0">
                  <c:v>Condensate tank </c:v>
                </c:pt>
              </c:strCache>
            </c:strRef>
          </c:tx>
          <c:invertIfNegative val="0"/>
          <c:cat>
            <c:strRef>
              <c:f>NOx_bar_chart_data!$C$4:$R$4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NOx_bar_chart_data!$C$17:$R$17</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er>
        <c:ser>
          <c:idx val="13"/>
          <c:order val="13"/>
          <c:tx>
            <c:strRef>
              <c:f>NOx_bar_chart_data!$B$18</c:f>
              <c:strCache>
                <c:ptCount val="1"/>
                <c:pt idx="0">
                  <c:v>Oil Tank</c:v>
                </c:pt>
              </c:strCache>
            </c:strRef>
          </c:tx>
          <c:invertIfNegative val="0"/>
          <c:cat>
            <c:strRef>
              <c:f>NOx_bar_chart_data!$C$4:$R$4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NOx_bar_chart_data!$C$18:$R$18</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er>
        <c:ser>
          <c:idx val="14"/>
          <c:order val="14"/>
          <c:tx>
            <c:strRef>
              <c:f>NOx_bar_chart_data!$B$19</c:f>
              <c:strCache>
                <c:ptCount val="1"/>
                <c:pt idx="0">
                  <c:v>Oil Well Truck Loading</c:v>
                </c:pt>
              </c:strCache>
            </c:strRef>
          </c:tx>
          <c:invertIfNegative val="0"/>
          <c:cat>
            <c:strRef>
              <c:f>NOx_bar_chart_data!$C$4:$R$4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NOx_bar_chart_data!$C$19:$R$19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er>
        <c:ser>
          <c:idx val="15"/>
          <c:order val="15"/>
          <c:tx>
            <c:strRef>
              <c:f>NOx_bar_chart_data!$B$20</c:f>
              <c:strCache>
                <c:ptCount val="1"/>
                <c:pt idx="0">
                  <c:v>Casinghead Gas Venting</c:v>
                </c:pt>
              </c:strCache>
            </c:strRef>
          </c:tx>
          <c:invertIfNegative val="0"/>
          <c:cat>
            <c:strRef>
              <c:f>NOx_bar_chart_data!$C$4:$R$4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NOx_bar_chart_data!$C$20:$R$20</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er>
        <c:ser>
          <c:idx val="16"/>
          <c:order val="16"/>
          <c:tx>
            <c:strRef>
              <c:f>NOx_bar_chart_data!$B$21</c:f>
              <c:strCache>
                <c:ptCount val="1"/>
                <c:pt idx="0">
                  <c:v>Water tank losses</c:v>
                </c:pt>
              </c:strCache>
            </c:strRef>
          </c:tx>
          <c:invertIfNegative val="0"/>
          <c:cat>
            <c:strRef>
              <c:f>NOx_bar_chart_data!$C$4:$R$4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NOx_bar_chart_data!$C$21:$R$21</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er>
        <c:ser>
          <c:idx val="17"/>
          <c:order val="17"/>
          <c:tx>
            <c:strRef>
              <c:f>NOx_bar_chart_data!$B$22</c:f>
              <c:strCache>
                <c:ptCount val="1"/>
                <c:pt idx="0">
                  <c:v>Other Categories</c:v>
                </c:pt>
              </c:strCache>
            </c:strRef>
          </c:tx>
          <c:invertIfNegative val="0"/>
          <c:cat>
            <c:strRef>
              <c:f>NOx_bar_chart_data!$C$4:$R$4</c:f>
              <c:strCache>
                <c:ptCount val="16"/>
                <c:pt idx="0">
                  <c:v>Blaine- All</c:v>
                </c:pt>
                <c:pt idx="1">
                  <c:v>Cascade- All</c:v>
                </c:pt>
                <c:pt idx="2">
                  <c:v>Chouteau- All</c:v>
                </c:pt>
                <c:pt idx="3">
                  <c:v>Fergus- All</c:v>
                </c:pt>
                <c:pt idx="4">
                  <c:v>Glacier- All</c:v>
                </c:pt>
                <c:pt idx="5">
                  <c:v>Golden Valley- All</c:v>
                </c:pt>
                <c:pt idx="6">
                  <c:v>Hill- All</c:v>
                </c:pt>
                <c:pt idx="7">
                  <c:v>Liberty- All</c:v>
                </c:pt>
                <c:pt idx="8">
                  <c:v>Musselshell- All</c:v>
                </c:pt>
                <c:pt idx="9">
                  <c:v>Petroleum- All</c:v>
                </c:pt>
                <c:pt idx="10">
                  <c:v>Phillips- All</c:v>
                </c:pt>
                <c:pt idx="11">
                  <c:v>Pondera- All</c:v>
                </c:pt>
                <c:pt idx="12">
                  <c:v>Rosebud- All</c:v>
                </c:pt>
                <c:pt idx="13">
                  <c:v>Teton- All</c:v>
                </c:pt>
                <c:pt idx="14">
                  <c:v>Toole- All</c:v>
                </c:pt>
                <c:pt idx="15">
                  <c:v>Yellowstone- All</c:v>
                </c:pt>
              </c:strCache>
            </c:strRef>
          </c:cat>
          <c:val>
            <c:numRef>
              <c:f>NOx_bar_chart_data!$C$22:$R$22</c:f>
              <c:numCache>
                <c:formatCode>#,##0</c:formatCode>
                <c:ptCount val="16"/>
                <c:pt idx="0">
                  <c:v>1.1748724476494714</c:v>
                </c:pt>
                <c:pt idx="1">
                  <c:v>0</c:v>
                </c:pt>
                <c:pt idx="2">
                  <c:v>7.4298843125335856E-2</c:v>
                </c:pt>
                <c:pt idx="3">
                  <c:v>4.5365399410732272E-3</c:v>
                </c:pt>
                <c:pt idx="4">
                  <c:v>3.6133249036458537</c:v>
                </c:pt>
                <c:pt idx="5">
                  <c:v>1.4211689963353763E-2</c:v>
                </c:pt>
                <c:pt idx="6">
                  <c:v>3.1303314006194127</c:v>
                </c:pt>
                <c:pt idx="7">
                  <c:v>0.82278753018335038</c:v>
                </c:pt>
                <c:pt idx="8">
                  <c:v>0.35604953558575098</c:v>
                </c:pt>
                <c:pt idx="9">
                  <c:v>0.23095457686635279</c:v>
                </c:pt>
                <c:pt idx="10">
                  <c:v>1.0786247757416572</c:v>
                </c:pt>
                <c:pt idx="11">
                  <c:v>1.1921824806224885</c:v>
                </c:pt>
                <c:pt idx="12">
                  <c:v>0.51713812009136484</c:v>
                </c:pt>
                <c:pt idx="13">
                  <c:v>0.5984366510414475</c:v>
                </c:pt>
                <c:pt idx="14">
                  <c:v>10.415120778217872</c:v>
                </c:pt>
                <c:pt idx="15">
                  <c:v>0.96228522380734705</c:v>
                </c:pt>
              </c:numCache>
            </c:numRef>
          </c:val>
        </c:ser>
        <c:dLbls>
          <c:showLegendKey val="0"/>
          <c:showVal val="0"/>
          <c:showCatName val="0"/>
          <c:showSerName val="0"/>
          <c:showPercent val="0"/>
          <c:showBubbleSize val="0"/>
        </c:dLbls>
        <c:gapWidth val="150"/>
        <c:overlap val="100"/>
        <c:axId val="114070272"/>
        <c:axId val="114072192"/>
      </c:barChart>
      <c:catAx>
        <c:axId val="114070272"/>
        <c:scaling>
          <c:orientation val="minMax"/>
        </c:scaling>
        <c:delete val="0"/>
        <c:axPos val="b"/>
        <c:title>
          <c:tx>
            <c:rich>
              <a:bodyPr/>
              <a:lstStyle/>
              <a:p>
                <a:pPr>
                  <a:defRPr/>
                </a:pPr>
                <a:r>
                  <a:rPr lang="en-US" sz="1200"/>
                  <a:t>County</a:t>
                </a:r>
              </a:p>
            </c:rich>
          </c:tx>
          <c:layout/>
          <c:overlay val="0"/>
        </c:title>
        <c:numFmt formatCode="General" sourceLinked="1"/>
        <c:majorTickMark val="out"/>
        <c:minorTickMark val="none"/>
        <c:tickLblPos val="nextTo"/>
        <c:crossAx val="114072192"/>
        <c:crosses val="autoZero"/>
        <c:auto val="1"/>
        <c:lblAlgn val="ctr"/>
        <c:lblOffset val="100"/>
        <c:noMultiLvlLbl val="0"/>
      </c:catAx>
      <c:valAx>
        <c:axId val="114072192"/>
        <c:scaling>
          <c:orientation val="minMax"/>
        </c:scaling>
        <c:delete val="0"/>
        <c:axPos val="l"/>
        <c:majorGridlines/>
        <c:title>
          <c:tx>
            <c:rich>
              <a:bodyPr rot="-5400000" vert="horz"/>
              <a:lstStyle/>
              <a:p>
                <a:pPr>
                  <a:defRPr sz="1200"/>
                </a:pPr>
                <a:r>
                  <a:rPr lang="en-US" sz="1200"/>
                  <a:t>NOx Emissions (tons/year)</a:t>
                </a:r>
              </a:p>
            </c:rich>
          </c:tx>
          <c:layout/>
          <c:overlay val="0"/>
        </c:title>
        <c:numFmt formatCode="#,##0" sourceLinked="1"/>
        <c:majorTickMark val="out"/>
        <c:minorTickMark val="none"/>
        <c:tickLblPos val="nextTo"/>
        <c:crossAx val="114070272"/>
        <c:crosses val="autoZero"/>
        <c:crossBetween val="between"/>
      </c:valAx>
      <c:spPr>
        <a:noFill/>
        <a:ln>
          <a:solidFill>
            <a:schemeClr val="tx1"/>
          </a:solidFill>
        </a:ln>
      </c:spPr>
    </c:plotArea>
    <c:legend>
      <c:legendPos val="r"/>
      <c:layout>
        <c:manualLayout>
          <c:xMode val="edge"/>
          <c:yMode val="edge"/>
          <c:x val="0.78956762498275457"/>
          <c:y val="3.4602535066356153E-2"/>
          <c:w val="0.21043239059026411"/>
          <c:h val="0.94664567050641546"/>
        </c:manualLayout>
      </c:layout>
      <c:overlay val="0"/>
      <c:spPr>
        <a:ln>
          <a:solidFill>
            <a:schemeClr val="tx1"/>
          </a:solidFill>
        </a:ln>
      </c:spPr>
      <c:txPr>
        <a:bodyPr/>
        <a:lstStyle/>
        <a:p>
          <a:pPr>
            <a:defRPr sz="1100"/>
          </a:pPr>
          <a:endParaRPr lang="en-US"/>
        </a:p>
      </c:txPr>
    </c:legend>
    <c:plotVisOnly val="1"/>
    <c:dispBlanksAs val="gap"/>
    <c:showDLblsOverMax val="0"/>
  </c:char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Emission Contributions from Agency Provided Permitted Sources and Survey Based Emissions</a:t>
            </a:r>
            <a:endParaRPr lang="en-US"/>
          </a:p>
        </c:rich>
      </c:tx>
      <c:layout/>
      <c:overlay val="0"/>
    </c:title>
    <c:autoTitleDeleted val="0"/>
    <c:plotArea>
      <c:layout/>
      <c:barChart>
        <c:barDir val="col"/>
        <c:grouping val="percentStacked"/>
        <c:varyColors val="0"/>
        <c:ser>
          <c:idx val="0"/>
          <c:order val="0"/>
          <c:tx>
            <c:strRef>
              <c:f>all_src_inventory!$A$1117</c:f>
              <c:strCache>
                <c:ptCount val="1"/>
                <c:pt idx="0">
                  <c:v>Survey-based Sources</c:v>
                </c:pt>
              </c:strCache>
            </c:strRef>
          </c:tx>
          <c:invertIfNegative val="0"/>
          <c:cat>
            <c:strRef>
              <c:f>all_src_inventory!$B$1116:$C$1116</c:f>
              <c:strCache>
                <c:ptCount val="2"/>
                <c:pt idx="0">
                  <c:v>NOx (tons/year) - All</c:v>
                </c:pt>
                <c:pt idx="1">
                  <c:v>VOC (tons/year) - All</c:v>
                </c:pt>
              </c:strCache>
            </c:strRef>
          </c:cat>
          <c:val>
            <c:numRef>
              <c:f>all_src_inventory!$B$1117:$C$1117</c:f>
              <c:numCache>
                <c:formatCode>General</c:formatCode>
                <c:ptCount val="2"/>
                <c:pt idx="0">
                  <c:v>646.49091110873474</c:v>
                </c:pt>
                <c:pt idx="1">
                  <c:v>5091.4871451180197</c:v>
                </c:pt>
              </c:numCache>
            </c:numRef>
          </c:val>
        </c:ser>
        <c:ser>
          <c:idx val="1"/>
          <c:order val="1"/>
          <c:tx>
            <c:strRef>
              <c:f>all_src_inventory!$A$1118</c:f>
              <c:strCache>
                <c:ptCount val="1"/>
                <c:pt idx="0">
                  <c:v>Permitted Sources</c:v>
                </c:pt>
              </c:strCache>
            </c:strRef>
          </c:tx>
          <c:invertIfNegative val="0"/>
          <c:cat>
            <c:strRef>
              <c:f>all_src_inventory!$B$1116:$C$1116</c:f>
              <c:strCache>
                <c:ptCount val="2"/>
                <c:pt idx="0">
                  <c:v>NOx (tons/year) - All</c:v>
                </c:pt>
                <c:pt idx="1">
                  <c:v>VOC (tons/year) - All</c:v>
                </c:pt>
              </c:strCache>
            </c:strRef>
          </c:cat>
          <c:val>
            <c:numRef>
              <c:f>all_src_inventory!$B$1118:$C$1118</c:f>
              <c:numCache>
                <c:formatCode>#,##0</c:formatCode>
                <c:ptCount val="2"/>
                <c:pt idx="0">
                  <c:v>761.07801509027991</c:v>
                </c:pt>
                <c:pt idx="1">
                  <c:v>351.58663732755122</c:v>
                </c:pt>
              </c:numCache>
            </c:numRef>
          </c:val>
        </c:ser>
        <c:dLbls>
          <c:showLegendKey val="0"/>
          <c:showVal val="0"/>
          <c:showCatName val="0"/>
          <c:showSerName val="0"/>
          <c:showPercent val="0"/>
          <c:showBubbleSize val="0"/>
        </c:dLbls>
        <c:gapWidth val="150"/>
        <c:overlap val="100"/>
        <c:axId val="114213248"/>
        <c:axId val="114214784"/>
      </c:barChart>
      <c:catAx>
        <c:axId val="114213248"/>
        <c:scaling>
          <c:orientation val="minMax"/>
        </c:scaling>
        <c:delete val="0"/>
        <c:axPos val="b"/>
        <c:majorTickMark val="out"/>
        <c:minorTickMark val="none"/>
        <c:tickLblPos val="nextTo"/>
        <c:crossAx val="114214784"/>
        <c:crosses val="autoZero"/>
        <c:auto val="1"/>
        <c:lblAlgn val="ctr"/>
        <c:lblOffset val="100"/>
        <c:noMultiLvlLbl val="0"/>
      </c:catAx>
      <c:valAx>
        <c:axId val="114214784"/>
        <c:scaling>
          <c:orientation val="minMax"/>
        </c:scaling>
        <c:delete val="0"/>
        <c:axPos val="l"/>
        <c:majorGridlines/>
        <c:numFmt formatCode="0%" sourceLinked="1"/>
        <c:majorTickMark val="out"/>
        <c:minorTickMark val="none"/>
        <c:tickLblPos val="nextTo"/>
        <c:crossAx val="114213248"/>
        <c:crosses val="autoZero"/>
        <c:crossBetween val="between"/>
      </c:valAx>
      <c:spPr>
        <a:ln>
          <a:solidFill>
            <a:schemeClr val="tx1"/>
          </a:solidFill>
        </a:ln>
      </c:spPr>
    </c:plotArea>
    <c:legend>
      <c:legendPos val="r"/>
      <c:layout/>
      <c:overlay val="0"/>
    </c:legend>
    <c:plotVisOnly val="1"/>
    <c:dispBlanksAs val="gap"/>
    <c:showDLblsOverMax val="0"/>
  </c:chart>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5.xml"/></Relationships>
</file>

<file path=xl/chartsheets/sheet1.xml><?xml version="1.0" encoding="utf-8"?>
<chartsheet xmlns="http://schemas.openxmlformats.org/spreadsheetml/2006/main" xmlns:r="http://schemas.openxmlformats.org/officeDocument/2006/relationships">
  <sheetPr codeName="Chart7"/>
  <sheetViews>
    <sheetView zoomScale="70" workbookViewId="0"/>
  </sheetViews>
  <pageMargins left="0.75" right="0.75" top="1" bottom="1" header="0.5" footer="0.5"/>
  <pageSetup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codeName="Chart8"/>
  <sheetViews>
    <sheetView zoomScale="70" workbookViewId="0"/>
  </sheetViews>
  <pageMargins left="0.75" right="0.75" top="1" bottom="1" header="0.5" footer="0.5"/>
  <pageSetup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codeName="Chart9"/>
  <sheetViews>
    <sheetView zoomScale="70"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codeName="Chart10"/>
  <sheetViews>
    <sheetView zoomScale="70" workbookViewId="0"/>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codeName="Chart11"/>
  <sheetViews>
    <sheetView zoomScale="70" workbookViewId="0"/>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codeName="Chart14"/>
  <sheetViews>
    <sheetView zoomScale="55" workbookViewId="0"/>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sheetPr codeName="Chart12"/>
  <sheetViews>
    <sheetView zoomScale="70" workbookViewId="0"/>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codeName="Chart13"/>
  <sheetViews>
    <sheetView zoomScale="70" workbookViewId="0"/>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sheetPr/>
  <sheetViews>
    <sheetView zoomScale="55" workbookViewId="0"/>
  </sheetViews>
  <pageMargins left="0.7" right="0.7" top="0.75" bottom="0.75" header="0.3" footer="0.3"/>
  <drawing r:id="rId1"/>
</chartsheet>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458331</xdr:colOff>
      <xdr:row>30</xdr:row>
      <xdr:rowOff>56029</xdr:rowOff>
    </xdr:to>
    <xdr:sp macro="" textlink="">
      <xdr:nvSpPr>
        <xdr:cNvPr id="2" name="Text Box 6"/>
        <xdr:cNvSpPr txBox="1">
          <a:spLocks noChangeArrowheads="1"/>
        </xdr:cNvSpPr>
      </xdr:nvSpPr>
      <xdr:spPr bwMode="auto">
        <a:xfrm>
          <a:off x="0" y="0"/>
          <a:ext cx="5299272" cy="476250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1">
            <a:defRPr sz="1000"/>
          </a:pPr>
          <a:r>
            <a:rPr lang="en-US" sz="1000" b="1" i="0" strike="noStrike">
              <a:solidFill>
                <a:srgbClr val="000000"/>
              </a:solidFill>
              <a:latin typeface="Arial"/>
              <a:cs typeface="Arial"/>
            </a:rPr>
            <a:t>Project:</a:t>
          </a:r>
          <a:r>
            <a:rPr lang="en-US" sz="1000" b="0" i="0" strike="noStrike">
              <a:solidFill>
                <a:srgbClr val="000000"/>
              </a:solidFill>
              <a:latin typeface="Arial"/>
              <a:cs typeface="Arial"/>
            </a:rPr>
            <a:t> </a:t>
          </a:r>
          <a:r>
            <a:rPr lang="en-US" sz="1000" b="0" i="0" strike="noStrike">
              <a:solidFill>
                <a:srgbClr val="000000"/>
              </a:solidFill>
              <a:latin typeface="Arial" panose="020B0604020202020204" pitchFamily="34" charset="0"/>
              <a:cs typeface="Arial" panose="020B0604020202020204" pitchFamily="34" charset="0"/>
            </a:rPr>
            <a:t> </a:t>
          </a:r>
          <a:r>
            <a:rPr lang="en-US" sz="1000" b="0" i="0">
              <a:effectLst/>
              <a:latin typeface="Arial" panose="020B0604020202020204" pitchFamily="34" charset="0"/>
              <a:ea typeface="+mn-ea"/>
              <a:cs typeface="Arial" panose="020B0604020202020204" pitchFamily="34" charset="0"/>
            </a:rPr>
            <a:t> </a:t>
          </a:r>
          <a:r>
            <a:rPr lang="en-US" sz="1000" b="0" i="0" baseline="0">
              <a:effectLst/>
              <a:latin typeface="Arial" panose="020B0604020202020204" pitchFamily="34" charset="0"/>
              <a:ea typeface="+mn-ea"/>
              <a:cs typeface="Arial" panose="020B0604020202020204" pitchFamily="34" charset="0"/>
            </a:rPr>
            <a:t>Western Regional Air Partnership, </a:t>
          </a:r>
          <a:r>
            <a:rPr lang="en-US" sz="1000" b="0" i="0">
              <a:effectLst/>
              <a:latin typeface="Arial" panose="020B0604020202020204" pitchFamily="34" charset="0"/>
              <a:ea typeface="+mn-ea"/>
              <a:cs typeface="Arial" panose="020B0604020202020204" pitchFamily="34" charset="0"/>
            </a:rPr>
            <a:t>Oil and Gas Emissions Inventory</a:t>
          </a:r>
          <a:endParaRPr lang="en-US" sz="1000" b="0" i="0" strike="noStrike">
            <a:solidFill>
              <a:srgbClr val="000000"/>
            </a:solidFill>
            <a:latin typeface="Arial" panose="020B0604020202020204" pitchFamily="34" charset="0"/>
            <a:cs typeface="Arial" panose="020B0604020202020204" pitchFamily="34" charset="0"/>
          </a:endParaRPr>
        </a:p>
        <a:p>
          <a:pPr algn="l" rtl="1">
            <a:defRPr sz="1000"/>
          </a:pPr>
          <a:r>
            <a:rPr lang="en-US" sz="1000" b="1" i="0" strike="noStrike">
              <a:solidFill>
                <a:srgbClr val="000000"/>
              </a:solidFill>
              <a:latin typeface="Arial" pitchFamily="34" charset="0"/>
              <a:cs typeface="Arial" pitchFamily="34" charset="0"/>
            </a:rPr>
            <a:t>Area: </a:t>
          </a:r>
          <a:r>
            <a:rPr lang="en-US" sz="1000" b="0" i="0" strike="noStrike">
              <a:solidFill>
                <a:srgbClr val="000000"/>
              </a:solidFill>
              <a:latin typeface="Arial" pitchFamily="34" charset="0"/>
              <a:cs typeface="Arial" pitchFamily="34" charset="0"/>
            </a:rPr>
            <a:t> </a:t>
          </a:r>
          <a:r>
            <a:rPr lang="en-US" sz="1000" b="0" i="0" strike="noStrike">
              <a:solidFill>
                <a:sysClr val="windowText" lastClr="000000"/>
              </a:solidFill>
              <a:effectLst/>
              <a:latin typeface="Arial" pitchFamily="34" charset="0"/>
              <a:ea typeface="+mn-ea"/>
              <a:cs typeface="Arial" pitchFamily="34" charset="0"/>
            </a:rPr>
            <a:t>Great</a:t>
          </a:r>
          <a:r>
            <a:rPr lang="en-US" sz="1000" b="0" i="0" strike="noStrike" baseline="0">
              <a:solidFill>
                <a:sysClr val="windowText" lastClr="000000"/>
              </a:solidFill>
              <a:effectLst/>
              <a:latin typeface="Arial" pitchFamily="34" charset="0"/>
              <a:ea typeface="+mn-ea"/>
              <a:cs typeface="Arial" pitchFamily="34" charset="0"/>
            </a:rPr>
            <a:t> Plains</a:t>
          </a:r>
          <a:r>
            <a:rPr lang="en-US" sz="1000" b="0" i="0">
              <a:effectLst/>
              <a:latin typeface="Arial" pitchFamily="34" charset="0"/>
              <a:ea typeface="+mn-ea"/>
              <a:cs typeface="Arial" pitchFamily="34" charset="0"/>
            </a:rPr>
            <a:t> Basin, </a:t>
          </a:r>
          <a:r>
            <a:rPr lang="en-US" sz="1000" b="0" i="0" baseline="0">
              <a:effectLst/>
              <a:latin typeface="Arial" pitchFamily="34" charset="0"/>
              <a:ea typeface="+mn-ea"/>
              <a:cs typeface="Arial" pitchFamily="34" charset="0"/>
            </a:rPr>
            <a:t>Montana </a:t>
          </a:r>
          <a:endParaRPr lang="en-US" sz="1000" b="0" i="0" strike="noStrike">
            <a:solidFill>
              <a:srgbClr val="000000"/>
            </a:solidFill>
            <a:latin typeface="Arial" pitchFamily="34" charset="0"/>
            <a:cs typeface="Arial" pitchFamily="34" charset="0"/>
          </a:endParaRPr>
        </a:p>
        <a:p>
          <a:pPr algn="l" rtl="1">
            <a:defRPr sz="1000"/>
          </a:pPr>
          <a:r>
            <a:rPr lang="en-US" sz="1000" b="1" i="0" strike="noStrike">
              <a:solidFill>
                <a:srgbClr val="000000"/>
              </a:solidFill>
              <a:latin typeface="Arial"/>
              <a:cs typeface="Arial"/>
            </a:rPr>
            <a:t>Time Period:</a:t>
          </a:r>
          <a:r>
            <a:rPr lang="en-US" sz="1000" b="0" i="0" strike="noStrike">
              <a:solidFill>
                <a:srgbClr val="000000"/>
              </a:solidFill>
              <a:latin typeface="Arial"/>
              <a:cs typeface="Arial"/>
            </a:rPr>
            <a:t>  2015 annual, mid-term projection</a:t>
          </a:r>
        </a:p>
        <a:p>
          <a:pPr algn="l" rtl="1">
            <a:defRPr sz="1000"/>
          </a:pPr>
          <a:r>
            <a:rPr lang="en-US" sz="1000" b="1" i="0" strike="noStrike">
              <a:solidFill>
                <a:srgbClr val="000000"/>
              </a:solidFill>
              <a:latin typeface="Arial"/>
              <a:cs typeface="Arial"/>
            </a:rPr>
            <a:t>Pollutants:</a:t>
          </a:r>
          <a:r>
            <a:rPr lang="en-US" sz="1000" b="0" i="0" strike="noStrike">
              <a:solidFill>
                <a:srgbClr val="000000"/>
              </a:solidFill>
              <a:latin typeface="Arial"/>
              <a:cs typeface="Arial"/>
            </a:rPr>
            <a:t>  NOx, VOC, CO, SO2, PM10</a:t>
          </a:r>
        </a:p>
        <a:p>
          <a:pPr algn="l" rtl="1">
            <a:defRPr sz="1000"/>
          </a:pPr>
          <a:endParaRPr lang="en-US" sz="1000" b="0" i="0" strike="noStrike">
            <a:solidFill>
              <a:srgbClr val="000000"/>
            </a:solidFill>
            <a:latin typeface="Arial"/>
            <a:cs typeface="Arial"/>
          </a:endParaRPr>
        </a:p>
        <a:p>
          <a:pPr algn="l" rtl="1">
            <a:defRPr sz="1000"/>
          </a:pPr>
          <a:r>
            <a:rPr lang="en-US" sz="1000" b="0" i="0" strike="noStrike">
              <a:solidFill>
                <a:srgbClr val="000000"/>
              </a:solidFill>
              <a:latin typeface="Arial"/>
              <a:cs typeface="Arial"/>
            </a:rPr>
            <a:t>This spreadsheet contains the oil and gas sources emission inventory for the area and temporal period as listed above.  2011 base year emissions were projected to 2015 based on estimated changes in activity as well as control due to regulations.  Activity projections were made based on statistical analysis of historical activity data.  Each source category was assigned the projection estimate for the activity category to which it was most closely associated.  For example, future drill rig activity would be most closely associated and therefore assigned the activity projection of new spuds.  Emission projections also include the effects of regulations which require controls beyond those in place in the 2011 base year.</a:t>
          </a:r>
        </a:p>
        <a:p>
          <a:pPr algn="l" rtl="1">
            <a:defRPr sz="1000"/>
          </a:pPr>
          <a:endParaRPr lang="en-US" sz="1000" b="0" i="0" strike="noStrike">
            <a:solidFill>
              <a:srgbClr val="000000"/>
            </a:solidFill>
            <a:latin typeface="Arial"/>
            <a:cs typeface="Arial"/>
          </a:endParaRPr>
        </a:p>
        <a:p>
          <a:pPr algn="l" rtl="1">
            <a:defRPr sz="1000"/>
          </a:pPr>
          <a:r>
            <a:rPr lang="en-US" sz="1000" b="1" i="0" u="sng" strike="noStrike">
              <a:solidFill>
                <a:srgbClr val="000000"/>
              </a:solidFill>
              <a:latin typeface="Arial"/>
              <a:cs typeface="Arial"/>
            </a:rPr>
            <a:t>Spreadsheet Organization</a:t>
          </a:r>
        </a:p>
        <a:p>
          <a:pPr algn="l" rtl="1">
            <a:defRPr sz="1000"/>
          </a:pPr>
          <a:endParaRPr lang="en-US" sz="1000" b="1" i="0" u="sng" strike="noStrike">
            <a:solidFill>
              <a:srgbClr val="000000"/>
            </a:solidFill>
            <a:latin typeface="Arial" panose="020B0604020202020204" pitchFamily="34" charset="0"/>
            <a:cs typeface="Arial" panose="020B0604020202020204" pitchFamily="34" charset="0"/>
          </a:endParaRPr>
        </a:p>
        <a:p>
          <a:pPr algn="l" rtl="1"/>
          <a:r>
            <a:rPr lang="en-US" sz="1000" b="1" i="0">
              <a:effectLst/>
              <a:latin typeface="Arial" panose="020B0604020202020204" pitchFamily="34" charset="0"/>
              <a:ea typeface="+mn-ea"/>
              <a:cs typeface="Arial" panose="020B0604020202020204" pitchFamily="34" charset="0"/>
            </a:rPr>
            <a:t>Geographical Description of the Basin:</a:t>
          </a:r>
          <a:r>
            <a:rPr lang="en-US" sz="1000" b="0" i="0">
              <a:effectLst/>
              <a:latin typeface="Arial" panose="020B0604020202020204" pitchFamily="34" charset="0"/>
              <a:ea typeface="+mn-ea"/>
              <a:cs typeface="Arial" panose="020B0604020202020204" pitchFamily="34" charset="0"/>
            </a:rPr>
            <a:t>  Basin_Boundary</a:t>
          </a:r>
          <a:endParaRPr lang="en-US" sz="1000">
            <a:effectLst/>
            <a:latin typeface="Arial" panose="020B0604020202020204" pitchFamily="34" charset="0"/>
            <a:cs typeface="Arial" panose="020B0604020202020204" pitchFamily="34" charset="0"/>
          </a:endParaRPr>
        </a:p>
        <a:p>
          <a:pPr algn="l" rtl="1"/>
          <a:r>
            <a:rPr lang="en-US" sz="1000" b="1" i="0">
              <a:effectLst/>
              <a:latin typeface="Arial" panose="020B0604020202020204" pitchFamily="34" charset="0"/>
              <a:ea typeface="+mn-ea"/>
              <a:cs typeface="Arial" panose="020B0604020202020204" pitchFamily="34" charset="0"/>
            </a:rPr>
            <a:t>Comparison</a:t>
          </a:r>
          <a:r>
            <a:rPr lang="en-US" sz="1000" b="1" i="0" baseline="0">
              <a:effectLst/>
              <a:latin typeface="Arial" panose="020B0604020202020204" pitchFamily="34" charset="0"/>
              <a:ea typeface="+mn-ea"/>
              <a:cs typeface="Arial" panose="020B0604020202020204" pitchFamily="34" charset="0"/>
            </a:rPr>
            <a:t> of 2015 and 2011 Emissions: </a:t>
          </a:r>
          <a:r>
            <a:rPr lang="en-US" sz="1000" b="0" i="0">
              <a:effectLst/>
              <a:latin typeface="Arial" panose="020B0604020202020204" pitchFamily="34" charset="0"/>
              <a:ea typeface="+mn-ea"/>
              <a:cs typeface="Arial" panose="020B0604020202020204" pitchFamily="34" charset="0"/>
            </a:rPr>
            <a:t>change_summary_2011_2015</a:t>
          </a:r>
          <a:endParaRPr lang="en-US" sz="1000">
            <a:effectLst/>
            <a:latin typeface="Arial" panose="020B0604020202020204" pitchFamily="34" charset="0"/>
            <a:cs typeface="Arial" panose="020B0604020202020204" pitchFamily="34" charset="0"/>
          </a:endParaRPr>
        </a:p>
        <a:p>
          <a:pPr algn="l" rtl="1"/>
          <a:r>
            <a:rPr lang="en-US" sz="1000" b="1" i="0">
              <a:effectLst/>
              <a:latin typeface="Arial" panose="020B0604020202020204" pitchFamily="34" charset="0"/>
              <a:ea typeface="+mn-ea"/>
              <a:cs typeface="Arial" panose="020B0604020202020204" pitchFamily="34" charset="0"/>
            </a:rPr>
            <a:t>Table Summaries:</a:t>
          </a:r>
          <a:r>
            <a:rPr lang="en-US" sz="1000" b="0" i="0">
              <a:effectLst/>
              <a:latin typeface="Arial" panose="020B0604020202020204" pitchFamily="34" charset="0"/>
              <a:ea typeface="+mn-ea"/>
              <a:cs typeface="Arial" panose="020B0604020202020204" pitchFamily="34" charset="0"/>
            </a:rPr>
            <a:t>  by_cnty_allpol, by_src_allpol, VOC_cnty_welltype_tbl, NOx_cnty_welltype_tbl, VOC_cnty_tbl, NOx_cnty_tbl, VOC_bar_chart_data, NOx_bar_chart_data</a:t>
          </a:r>
          <a:endParaRPr lang="en-US" sz="1000">
            <a:effectLst/>
            <a:latin typeface="Arial" panose="020B0604020202020204" pitchFamily="34" charset="0"/>
            <a:cs typeface="Arial" panose="020B0604020202020204" pitchFamily="34" charset="0"/>
          </a:endParaRPr>
        </a:p>
        <a:p>
          <a:pPr algn="l" rtl="1"/>
          <a:r>
            <a:rPr lang="en-US" sz="1000" b="1" i="0">
              <a:effectLst/>
              <a:latin typeface="Arial" panose="020B0604020202020204" pitchFamily="34" charset="0"/>
              <a:ea typeface="+mn-ea"/>
              <a:cs typeface="Arial" panose="020B0604020202020204" pitchFamily="34" charset="0"/>
            </a:rPr>
            <a:t>Charts: </a:t>
          </a:r>
          <a:r>
            <a:rPr lang="en-US" sz="1000" b="0" i="0">
              <a:effectLst/>
              <a:latin typeface="Arial" panose="020B0604020202020204" pitchFamily="34" charset="0"/>
              <a:ea typeface="+mn-ea"/>
              <a:cs typeface="Arial" panose="020B0604020202020204" pitchFamily="34" charset="0"/>
            </a:rPr>
            <a:t> VOC-basin-pie, NOx-basin-pie, VOC-bar-categ-welltype, NOx-bar-categ-welltype, VOC_Tribal_BLM_Pvt_FS, NOx_Tribal_BLM_Pvt_FS, VOC-bar-cnty, NOx-bar-cnty, NOx_VOC_Contr_by_Source</a:t>
          </a:r>
          <a:endParaRPr lang="en-US" sz="1000">
            <a:effectLst/>
            <a:latin typeface="Arial" panose="020B0604020202020204" pitchFamily="34" charset="0"/>
            <a:cs typeface="Arial" panose="020B0604020202020204" pitchFamily="34" charset="0"/>
          </a:endParaRPr>
        </a:p>
        <a:p>
          <a:pPr algn="l" rtl="1"/>
          <a:r>
            <a:rPr lang="en-US" sz="1000" b="1" i="0">
              <a:effectLst/>
              <a:latin typeface="Arial" panose="020B0604020202020204" pitchFamily="34" charset="0"/>
              <a:ea typeface="+mn-ea"/>
              <a:cs typeface="Arial" panose="020B0604020202020204" pitchFamily="34" charset="0"/>
            </a:rPr>
            <a:t>By SCC and County Emissions:</a:t>
          </a:r>
          <a:r>
            <a:rPr lang="en-US" sz="1000" b="0" i="0">
              <a:effectLst/>
              <a:latin typeface="Arial" panose="020B0604020202020204" pitchFamily="34" charset="0"/>
              <a:ea typeface="+mn-ea"/>
              <a:cs typeface="Arial" panose="020B0604020202020204" pitchFamily="34" charset="0"/>
            </a:rPr>
            <a:t>  all_src_inventory</a:t>
          </a:r>
          <a:endParaRPr lang="en-US" sz="1000">
            <a:effectLst/>
            <a:latin typeface="Arial" panose="020B0604020202020204" pitchFamily="34" charset="0"/>
            <a:cs typeface="Arial" panose="020B0604020202020204" pitchFamily="34" charset="0"/>
          </a:endParaRPr>
        </a:p>
        <a:p>
          <a:pPr algn="l" rtl="1">
            <a:defRPr sz="1000"/>
          </a:pPr>
          <a:r>
            <a:rPr lang="en-US" sz="1000" b="1" i="0" strike="noStrike">
              <a:solidFill>
                <a:srgbClr val="000000"/>
              </a:solidFill>
              <a:latin typeface="Arial" panose="020B0604020202020204" pitchFamily="34" charset="0"/>
              <a:cs typeface="Arial" panose="020B0604020202020204" pitchFamily="34" charset="0"/>
            </a:rPr>
            <a:t>Growth Estimates:</a:t>
          </a:r>
          <a:r>
            <a:rPr lang="en-US" sz="1000" b="0" i="0" strike="noStrike">
              <a:solidFill>
                <a:srgbClr val="000000"/>
              </a:solidFill>
              <a:latin typeface="Arial" panose="020B0604020202020204" pitchFamily="34" charset="0"/>
              <a:cs typeface="Arial" panose="020B0604020202020204" pitchFamily="34" charset="0"/>
            </a:rPr>
            <a:t>  growth</a:t>
          </a:r>
        </a:p>
        <a:p>
          <a:pPr algn="l" rtl="1">
            <a:defRPr sz="1000"/>
          </a:pPr>
          <a:r>
            <a:rPr lang="en-US" sz="1000" b="1" i="0" strike="noStrike">
              <a:solidFill>
                <a:srgbClr val="000000"/>
              </a:solidFill>
              <a:latin typeface="Arial" panose="020B0604020202020204" pitchFamily="34" charset="0"/>
              <a:cs typeface="Arial" panose="020B0604020202020204" pitchFamily="34" charset="0"/>
            </a:rPr>
            <a:t>Controls:</a:t>
          </a:r>
          <a:r>
            <a:rPr lang="en-US" sz="1000" b="0" i="0" strike="noStrike">
              <a:solidFill>
                <a:srgbClr val="000000"/>
              </a:solidFill>
              <a:latin typeface="Arial" panose="020B0604020202020204" pitchFamily="34" charset="0"/>
              <a:cs typeface="Arial" panose="020B0604020202020204" pitchFamily="34" charset="0"/>
            </a:rPr>
            <a:t>  control</a:t>
          </a:r>
        </a:p>
        <a:p>
          <a:pPr algn="l" rtl="1">
            <a:defRPr sz="1000"/>
          </a:pPr>
          <a:r>
            <a:rPr lang="en-US" sz="1000" b="1" i="0" strike="noStrike">
              <a:solidFill>
                <a:srgbClr val="000000"/>
              </a:solidFill>
              <a:latin typeface="Arial" panose="020B0604020202020204" pitchFamily="34" charset="0"/>
              <a:cs typeface="Arial" panose="020B0604020202020204" pitchFamily="34" charset="0"/>
            </a:rPr>
            <a:t>Detailed By Category Emissions:  </a:t>
          </a:r>
          <a:r>
            <a:rPr lang="en-US" sz="1000" b="0" i="0" strike="noStrike">
              <a:solidFill>
                <a:srgbClr val="000000"/>
              </a:solidFill>
              <a:latin typeface="Arial" panose="020B0604020202020204" pitchFamily="34" charset="0"/>
              <a:cs typeface="Arial" panose="020B0604020202020204" pitchFamily="34" charset="0"/>
            </a:rPr>
            <a:t>MT_Permitted Sources, survey-based_src_summary</a:t>
          </a:r>
        </a:p>
        <a:p>
          <a:pPr algn="l" rtl="1">
            <a:defRPr sz="1000"/>
          </a:pPr>
          <a:r>
            <a:rPr lang="en-US" sz="1000" b="1" i="0" strike="noStrike">
              <a:solidFill>
                <a:srgbClr val="000000"/>
              </a:solidFill>
              <a:latin typeface="Arial" panose="020B0604020202020204" pitchFamily="34" charset="0"/>
              <a:cs typeface="Arial" panose="020B0604020202020204" pitchFamily="34" charset="0"/>
            </a:rPr>
            <a:t>Cross-reference Tables:  </a:t>
          </a:r>
          <a:r>
            <a:rPr lang="en-US" sz="1000" b="0" i="0" strike="noStrike">
              <a:solidFill>
                <a:srgbClr val="000000"/>
              </a:solidFill>
              <a:latin typeface="Arial" panose="020B0604020202020204" pitchFamily="34" charset="0"/>
              <a:cs typeface="Arial" panose="020B0604020202020204" pitchFamily="34" charset="0"/>
            </a:rPr>
            <a:t>SCC_xref, fips_xref</a:t>
          </a:r>
        </a:p>
        <a:p>
          <a:pPr algn="l" rtl="1">
            <a:defRPr sz="1000"/>
          </a:pPr>
          <a:endParaRPr lang="en-US" sz="10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0.78011</cdr:x>
      <cdr:y>0.81018</cdr:y>
    </cdr:from>
    <cdr:to>
      <cdr:x>1</cdr:x>
      <cdr:y>0.9853</cdr:y>
    </cdr:to>
    <cdr:sp macro="" textlink="">
      <cdr:nvSpPr>
        <cdr:cNvPr id="2" name="TextBox 1"/>
        <cdr:cNvSpPr txBox="1"/>
      </cdr:nvSpPr>
      <cdr:spPr>
        <a:xfrm xmlns:a="http://schemas.openxmlformats.org/drawingml/2006/main">
          <a:off x="6762750" y="5099049"/>
          <a:ext cx="1906206" cy="11021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t>Chart presents by</a:t>
          </a:r>
          <a:r>
            <a:rPr lang="en-US" sz="1200" baseline="0"/>
            <a:t> source category NOx emissions </a:t>
          </a:r>
          <a:r>
            <a:rPr lang="en-US" sz="1200" u="sng" baseline="0"/>
            <a:t>for survey-based sources only</a:t>
          </a:r>
          <a:r>
            <a:rPr lang="en-US" sz="1200" baseline="0"/>
            <a:t>.</a:t>
          </a:r>
          <a:endParaRPr lang="en-US" sz="1200"/>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8654143" cy="627289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8654143" cy="627289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8654143" cy="627289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0.83145</cdr:x>
      <cdr:y>0.65258</cdr:y>
    </cdr:from>
    <cdr:to>
      <cdr:x>0.99308</cdr:x>
      <cdr:y>0.91112</cdr:y>
    </cdr:to>
    <cdr:sp macro="" textlink="">
      <cdr:nvSpPr>
        <cdr:cNvPr id="2" name="TextBox 1"/>
        <cdr:cNvSpPr txBox="1"/>
      </cdr:nvSpPr>
      <cdr:spPr>
        <a:xfrm xmlns:a="http://schemas.openxmlformats.org/drawingml/2006/main">
          <a:off x="7205382" y="4101352"/>
          <a:ext cx="1400736" cy="16248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Basin-wide</a:t>
          </a:r>
          <a:r>
            <a:rPr lang="en-US" sz="1100" b="1" baseline="0"/>
            <a:t> NOx  Emissions (tons/year): 1,408</a:t>
          </a:r>
        </a:p>
        <a:p xmlns:a="http://schemas.openxmlformats.org/drawingml/2006/main">
          <a:endParaRPr lang="en-US" sz="1100" b="1" baseline="0"/>
        </a:p>
        <a:p xmlns:a="http://schemas.openxmlformats.org/drawingml/2006/main">
          <a:r>
            <a:rPr lang="en-US" sz="1100" b="1" baseline="0"/>
            <a:t>Basin-wide VOC Emissions (tons/year): 5,443</a:t>
          </a:r>
          <a:endParaRPr lang="en-US" sz="1100" b="1"/>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30</xdr:col>
      <xdr:colOff>336096</xdr:colOff>
      <xdr:row>12</xdr:row>
      <xdr:rowOff>13606</xdr:rowOff>
    </xdr:from>
    <xdr:to>
      <xdr:col>33</xdr:col>
      <xdr:colOff>935946</xdr:colOff>
      <xdr:row>19</xdr:row>
      <xdr:rowOff>80281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12132" y="2544535"/>
          <a:ext cx="4886100"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347383</xdr:colOff>
      <xdr:row>6</xdr:row>
      <xdr:rowOff>94843</xdr:rowOff>
    </xdr:from>
    <xdr:to>
      <xdr:col>11</xdr:col>
      <xdr:colOff>537882</xdr:colOff>
      <xdr:row>42</xdr:row>
      <xdr:rowOff>40341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383" y="2425667"/>
          <a:ext cx="7832911" cy="60527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0.7663</cdr:x>
      <cdr:y>0.84813</cdr:y>
    </cdr:from>
    <cdr:to>
      <cdr:x>0.97933</cdr:x>
      <cdr:y>0.9743</cdr:y>
    </cdr:to>
    <cdr:sp macro="" textlink="">
      <cdr:nvSpPr>
        <cdr:cNvPr id="2" name="TextBox 1"/>
        <cdr:cNvSpPr txBox="1"/>
      </cdr:nvSpPr>
      <cdr:spPr>
        <a:xfrm xmlns:a="http://schemas.openxmlformats.org/drawingml/2006/main">
          <a:off x="6558643" y="4939393"/>
          <a:ext cx="1823357" cy="7347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300" b="1"/>
            <a:t>Basin-wide VOC Emissions (tons/year): 5,443</a:t>
          </a:r>
        </a:p>
      </cdr:txBody>
    </cdr:sp>
  </cdr:relSizeAnchor>
</c:userShapes>
</file>

<file path=xl/drawings/drawing5.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0.72178</cdr:x>
      <cdr:y>0.86682</cdr:y>
    </cdr:from>
    <cdr:to>
      <cdr:x>0.99205</cdr:x>
      <cdr:y>0.98832</cdr:y>
    </cdr:to>
    <cdr:sp macro="" textlink="">
      <cdr:nvSpPr>
        <cdr:cNvPr id="2" name="TextBox 1"/>
        <cdr:cNvSpPr txBox="1"/>
      </cdr:nvSpPr>
      <cdr:spPr>
        <a:xfrm xmlns:a="http://schemas.openxmlformats.org/drawingml/2006/main">
          <a:off x="6177643" y="5048250"/>
          <a:ext cx="2313214" cy="707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300" b="1"/>
            <a:t>Basin-wide NOx Emissions</a:t>
          </a:r>
          <a:r>
            <a:rPr lang="en-US" sz="1300" b="1" baseline="0"/>
            <a:t> (tons/year): 1,408</a:t>
          </a:r>
          <a:endParaRPr lang="en-US" sz="1300" b="1"/>
        </a:p>
      </cdr:txBody>
    </cdr:sp>
  </cdr:relSizeAnchor>
</c:userShapes>
</file>

<file path=xl/drawings/drawing7.xml><?xml version="1.0" encoding="utf-8"?>
<xdr:wsDr xmlns:xdr="http://schemas.openxmlformats.org/drawingml/2006/spreadsheetDrawing" xmlns:a="http://schemas.openxmlformats.org/drawingml/2006/main">
  <xdr:absoluteAnchor>
    <xdr:pos x="0" y="0"/>
    <xdr:ext cx="8654143" cy="627289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0.78011</cdr:x>
      <cdr:y>0.81018</cdr:y>
    </cdr:from>
    <cdr:to>
      <cdr:x>1</cdr:x>
      <cdr:y>0.9853</cdr:y>
    </cdr:to>
    <cdr:sp macro="" textlink="">
      <cdr:nvSpPr>
        <cdr:cNvPr id="2" name="TextBox 1"/>
        <cdr:cNvSpPr txBox="1"/>
      </cdr:nvSpPr>
      <cdr:spPr>
        <a:xfrm xmlns:a="http://schemas.openxmlformats.org/drawingml/2006/main">
          <a:off x="6762750" y="5099049"/>
          <a:ext cx="1906206" cy="11021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t>Chart presents by</a:t>
          </a:r>
          <a:r>
            <a:rPr lang="en-US" sz="1200" baseline="0"/>
            <a:t> source category  VOC emissions </a:t>
          </a:r>
          <a:r>
            <a:rPr lang="en-US" sz="1200" u="sng" baseline="0"/>
            <a:t>for survey-based  sources only</a:t>
          </a:r>
          <a:r>
            <a:rPr lang="en-US" sz="1200" baseline="0"/>
            <a:t>.</a:t>
          </a:r>
          <a:endParaRPr lang="en-US" sz="1200"/>
        </a:p>
      </cdr:txBody>
    </cdr:sp>
  </cdr:relSizeAnchor>
</c:userShapes>
</file>

<file path=xl/drawings/drawing9.xml><?xml version="1.0" encoding="utf-8"?>
<xdr:wsDr xmlns:xdr="http://schemas.openxmlformats.org/drawingml/2006/spreadsheetDrawing" xmlns:a="http://schemas.openxmlformats.org/drawingml/2006/main">
  <xdr:absoluteAnchor>
    <xdr:pos x="0" y="0"/>
    <xdr:ext cx="8654143" cy="627289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Rajashi Parikh" refreshedDate="41835.482207986111" createdVersion="4" refreshedVersion="4" minRefreshableVersion="3" recordCount="83">
  <cacheSource type="worksheet">
    <worksheetSource ref="B26:X109" sheet="growth"/>
  </cacheSource>
  <cacheFields count="23">
    <cacheField name="Source" numFmtId="0">
      <sharedItems/>
    </cacheField>
    <cacheField name="Type of Well" numFmtId="0">
      <sharedItems count="3">
        <s v="Gas Wells"/>
        <s v="Oil Wells"/>
        <s v="All Wells"/>
      </sharedItems>
    </cacheField>
    <cacheField name="SCC" numFmtId="0">
      <sharedItems count="66">
        <s v="2310021603"/>
        <s v="2310020600"/>
        <s v="2310021604"/>
        <s v="2310021506"/>
        <s v="2310030220"/>
        <s v="2310021011"/>
        <s v="2310021400"/>
        <s v="2310021411"/>
        <s v="2310000220"/>
        <s v="2310021000"/>
        <s v="2310021509"/>
        <s v="2310021100"/>
        <s v="2310021601"/>
        <s v="2310121701"/>
        <s v="2310021700"/>
        <s v="2310021300"/>
        <s v="2310021310"/>
        <s v="2310020800"/>
        <s v="2310000550"/>
        <s v="2310000230"/>
        <s v="2310011600"/>
        <s v="2310011000"/>
        <s v="2310011506"/>
        <s v="2310011450"/>
        <s v="2310010700"/>
        <s v="2310010100"/>
        <s v="2310111702"/>
        <s v="2310111701"/>
        <s v="2310010200"/>
        <s v="2310010300"/>
        <s v="2310111401"/>
        <s v="2310010800"/>
        <s v="20200202"/>
        <s v="31000404"/>
        <s v="31000227"/>
        <s v="20200254"/>
        <s v="31000228"/>
        <s v="31000301"/>
        <s v="20200253"/>
        <s v="31000207"/>
        <s v="40400300"/>
        <s v="10500106"/>
        <s v="30502504"/>
        <s v="10200603"/>
        <s v="31000302"/>
        <s v="31000203"/>
        <s v="31000220"/>
        <s v="20100202"/>
        <s v="20200201"/>
        <s v="31000205"/>
        <s v="10101302"/>
        <s v="40400302"/>
        <s v="30501050"/>
        <s v="20300201"/>
        <s v="40301132"/>
        <s v="40301152"/>
        <s v="40400151"/>
        <s v="40400250"/>
        <s v="40400251"/>
        <s v="40301205"/>
        <s v="30600801"/>
        <s v="31088801"/>
        <s v="2310020700" u="1"/>
        <s v="2310000000" u="1"/>
        <s v="2310002305" u="1"/>
        <s v="2310030300" u="1"/>
      </sharedItems>
    </cacheField>
    <cacheField name="Description" numFmtId="0">
      <sharedItems count="43">
        <s v="Venting - blowdowns"/>
        <s v="Blowdown Flaring"/>
        <s v="Compressor engines"/>
        <s v="Compressor Engine Startup/Shutdown"/>
        <s v="Compressor Fugitives"/>
        <s v="Condensate tank "/>
        <s v="Condensate tank flaring"/>
        <s v="Dehydrator"/>
        <s v="Dehydrator Flaring"/>
        <s v="Drill rigs"/>
        <s v="Fracing"/>
        <s v="Survey-based Fugitives"/>
        <s v="Heaters"/>
        <s v="Venting - initial completions"/>
        <s v="Initial completion Flaring"/>
        <s v="Miscellaneous engines"/>
        <s v="Pneumatic devices"/>
        <s v="Pneumatic pumps"/>
        <s v="Refracing"/>
        <s v="Gas Well Truck Loading"/>
        <s v="Water tank losses"/>
        <s v="Water Tank Flaring"/>
        <s v="Workover rigs"/>
        <s v="Other Venting"/>
        <s v="Other Flaring"/>
        <s v="Artificial Lift"/>
        <s v="Casinghead Gas Venting"/>
        <s v="Casinghead Gas Flaring"/>
        <s v="Oil Tank"/>
        <s v="Oil Tank Flaring"/>
        <s v="Oil Well Truck Loading"/>
        <s v="Process Heaters"/>
        <s v="Permitted Fugitives"/>
        <s v="Permitted Tank Losses"/>
        <s v="Natural Gas Production, Other Not Classified"/>
        <s v="Natural Gas Production, Flares"/>
        <s v="Other Heaters"/>
        <s v="Other Engines"/>
        <s v="Tank Evaporation"/>
        <s v="Valves, Flanges, and Pumps"/>
        <s v="Other Evaporation"/>
        <s v="Pipeline Valves and Flanges Fugitives"/>
        <s v="Unpermitted Fugitives" u="1"/>
      </sharedItems>
    </cacheField>
    <cacheField name="Projection Parameter" numFmtId="0">
      <sharedItems/>
    </cacheField>
    <cacheField name="TOOLE" numFmtId="170">
      <sharedItems containsSemiMixedTypes="0" containsString="0" containsNumber="1" minValue="0.36363636363636359" maxValue="1.32729662473132"/>
    </cacheField>
    <cacheField name="PONDERA" numFmtId="170">
      <sharedItems containsSemiMixedTypes="0" containsString="0" containsNumber="1" minValue="0.36363636363636359" maxValue="1.32729662473132"/>
    </cacheField>
    <cacheField name="GLACIER" numFmtId="170">
      <sharedItems containsSemiMixedTypes="0" containsString="0" containsNumber="1" minValue="0.36363636363636359" maxValue="1.32729662473132"/>
    </cacheField>
    <cacheField name="BLAINE" numFmtId="170">
      <sharedItems containsSemiMixedTypes="0" containsString="0" containsNumber="1" minValue="0.74999999999999989" maxValue="3.9886148007590134"/>
    </cacheField>
    <cacheField name="HILL" numFmtId="170">
      <sharedItems containsSemiMixedTypes="0" containsString="0" containsNumber="1" minValue="0.74999999999999989" maxValue="3.9886148007590134"/>
    </cacheField>
    <cacheField name="LIBERTY" numFmtId="170">
      <sharedItems containsSemiMixedTypes="0" containsString="0" containsNumber="1" minValue="0.36363636363636359" maxValue="1.32729662473132"/>
    </cacheField>
    <cacheField name="PHILLIPS" numFmtId="170">
      <sharedItems containsSemiMixedTypes="0" containsString="0" containsNumber="1" minValue="0.74052418554863075" maxValue="1"/>
    </cacheField>
    <cacheField name="CASCADE" numFmtId="170">
      <sharedItems containsSemiMixedTypes="0" containsString="0" containsNumber="1" minValue="0" maxValue="1.4717721082571971"/>
    </cacheField>
    <cacheField name="YELLWSTN" numFmtId="170">
      <sharedItems containsSemiMixedTypes="0" containsString="0" containsNumber="1" minValue="0" maxValue="1.4717721082571971"/>
    </cacheField>
    <cacheField name="GLDN VAL" numFmtId="170">
      <sharedItems containsSemiMixedTypes="0" containsString="0" containsNumber="1" minValue="0" maxValue="1.4717721082571971"/>
    </cacheField>
    <cacheField name="FERGUS" numFmtId="170">
      <sharedItems containsSemiMixedTypes="0" containsString="0" containsNumber="1" minValue="0" maxValue="1.4717721082571971"/>
    </cacheField>
    <cacheField name="ROSEBUD" numFmtId="170">
      <sharedItems containsSemiMixedTypes="0" containsString="0" containsNumber="1" minValue="0" maxValue="1.4717721082571971"/>
    </cacheField>
    <cacheField name="TETON" numFmtId="170">
      <sharedItems containsSemiMixedTypes="0" containsString="0" containsNumber="1" minValue="0" maxValue="1.4717721082571971"/>
    </cacheField>
    <cacheField name="MSSLSHEL" numFmtId="170">
      <sharedItems containsSemiMixedTypes="0" containsString="0" containsNumber="1" minValue="0" maxValue="1.4717721082571971"/>
    </cacheField>
    <cacheField name="PETROLEM" numFmtId="170">
      <sharedItems containsSemiMixedTypes="0" containsString="0" containsNumber="1" minValue="0" maxValue="1.4717721082571971"/>
    </cacheField>
    <cacheField name="CHOUTEAU" numFmtId="170">
      <sharedItems containsSemiMixedTypes="0" containsString="0" containsNumber="1" minValue="0.74999999999999989" maxValue="3.9886148007590134"/>
    </cacheField>
    <cacheField name="Basinwide" numFmtId="170">
      <sharedItems containsSemiMixedTypes="0" containsString="0" containsNumber="1" minValue="0.38854640942006857" maxValue="1.2878753480363756"/>
    </cacheField>
    <cacheField name="Control (if applicabl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ajashi Parikh" refreshedDate="41844.641117824074" createdVersion="4" refreshedVersion="4" minRefreshableVersion="3" recordCount="1109">
  <cacheSource type="worksheet">
    <worksheetSource ref="A5:Z1114" sheet="all_src_inventory"/>
  </cacheSource>
  <cacheFields count="26">
    <cacheField name="Source" numFmtId="0">
      <sharedItems count="3">
        <s v="Survey-based Sources"/>
        <s v="MTDEQ Permitted Sources"/>
        <s v="Unpermitted Sources" u="1"/>
      </sharedItems>
    </cacheField>
    <cacheField name="STFIPs" numFmtId="0">
      <sharedItems containsMixedTypes="1" containsNumber="1" containsInteger="1" minValue="30" maxValue="30"/>
    </cacheField>
    <cacheField name="FIPS" numFmtId="0">
      <sharedItems count="31">
        <s v="30101"/>
        <s v="30051"/>
        <s v="30087"/>
        <s v="30099"/>
        <s v="30035"/>
        <s v="30073"/>
        <s v="30065"/>
        <s v="30069"/>
        <s v="30005"/>
        <s v="30111"/>
        <s v="30041"/>
        <s v="30071"/>
        <s v="30015"/>
        <s v="30027"/>
        <s v="30037"/>
        <s v="30013"/>
        <s v="25069" u="1"/>
        <s v="25015" u="1"/>
        <s v="25087" u="1"/>
        <s v="25071" u="1"/>
        <s v="25005" u="1"/>
        <s v="25051" u="1"/>
        <s v="25041" u="1"/>
        <s v="25037" u="1"/>
        <s v="25065" u="1"/>
        <s v="25027" u="1"/>
        <s v="25099" u="1"/>
        <s v="25111" u="1"/>
        <s v="25073" u="1"/>
        <s v="25101" u="1"/>
        <s v="25035" u="1"/>
      </sharedItems>
    </cacheField>
    <cacheField name="SCC" numFmtId="0">
      <sharedItems containsMixedTypes="1" containsNumber="1" containsInteger="1" minValue="10101302" maxValue="40400302"/>
    </cacheField>
    <cacheField name="Description" numFmtId="0">
      <sharedItems count="45">
        <s v="Artificial Lift"/>
        <s v="Venting - blowdowns"/>
        <s v="Blowdown Flaring"/>
        <s v="Compressor engines"/>
        <s v="Compressor Engine Startup/Shutdown"/>
        <s v="Compressor Fugitives"/>
        <s v="Casinghead Gas Venting"/>
        <s v="Casinghead Gas Flaring"/>
        <s v="Condensate tank "/>
        <s v="Condensate tank flaring"/>
        <s v="Dehydrator"/>
        <s v="Dehydrator Flaring"/>
        <s v="Drill rigs"/>
        <s v="Fracing"/>
        <s v="Survey-based Fugitives"/>
        <s v="Heaters"/>
        <s v="Venting - initial completions"/>
        <s v="Initial completion Flaring"/>
        <s v="Miscellaneous engines"/>
        <s v="Oil Tank"/>
        <s v="Oil Tank Flaring"/>
        <s v="Pneumatic devices"/>
        <s v="Pneumatic pumps"/>
        <s v="Refracing"/>
        <s v="Oil Well Truck Loading"/>
        <s v="Gas Well Truck Loading"/>
        <s v="Water tank losses"/>
        <s v="Water Tank Flaring"/>
        <s v="Workover rigs"/>
        <s v="Other Venting"/>
        <s v="Other Flaring"/>
        <s v="Process Heaters"/>
        <s v="Permitted Fugitives"/>
        <s v="Permitted Tank Losses"/>
        <s v="Natural Gas Production, Other Not Classified"/>
        <s v="Natural Gas Production, Flares"/>
        <s v="Other Heaters"/>
        <s v="Other Engines"/>
        <s v="Tank Evaporation"/>
        <s v="Valves, Flanges, and Pumps"/>
        <s v="Other Evaporation"/>
        <s v="Pipeline Valves and Flanges Fugitives"/>
        <s v="Casinghead Gas Venting and Flaring" u="1"/>
        <e v="#N/A" u="1"/>
        <s v="Unpermitted Fugitives" u="1"/>
      </sharedItems>
    </cacheField>
    <cacheField name="Well Type" numFmtId="0">
      <sharedItems containsBlank="1" count="4">
        <s v="Oil Wells"/>
        <s v="Gas Wells"/>
        <s v="NA"/>
        <m u="1"/>
      </sharedItems>
    </cacheField>
    <cacheField name="NOx (tons/year) - All" numFmtId="0">
      <sharedItems containsSemiMixedTypes="0" containsString="0" containsNumber="1" minValue="0" maxValue="405.73384856940561"/>
    </cacheField>
    <cacheField name="VOC (tons/year) - All" numFmtId="0">
      <sharedItems containsSemiMixedTypes="0" containsString="0" containsNumber="1" minValue="0" maxValue="385.96345465988668"/>
    </cacheField>
    <cacheField name="CO (tons/year) - All" numFmtId="0">
      <sharedItems containsSemiMixedTypes="0" containsString="0" containsNumber="1" minValue="0" maxValue="59.971945324298346"/>
    </cacheField>
    <cacheField name="SOx (tons/year) - All" numFmtId="0">
      <sharedItems containsSemiMixedTypes="0" containsString="0" containsNumber="1" minValue="0" maxValue="0.11593539030732734"/>
    </cacheField>
    <cacheField name="PM (tons/year) - All" numFmtId="0">
      <sharedItems containsSemiMixedTypes="0" containsString="0" containsNumber="1" minValue="0" maxValue="2.8817778003379058"/>
    </cacheField>
    <cacheField name="NOx (tons/year) - BLM" numFmtId="3">
      <sharedItems containsSemiMixedTypes="0" containsString="0" containsNumber="1" minValue="0" maxValue="26.659125197028608"/>
    </cacheField>
    <cacheField name="VOC (tons/year) - BLM" numFmtId="3">
      <sharedItems containsSemiMixedTypes="0" containsString="0" containsNumber="1" minValue="0" maxValue="53.265611850029799"/>
    </cacheField>
    <cacheField name="CO (tons/year) - BLM" numFmtId="3">
      <sharedItems containsSemiMixedTypes="0" containsString="0" containsNumber="1" minValue="0" maxValue="15.828792272662366"/>
    </cacheField>
    <cacheField name="SOx (tons/year) - BLM" numFmtId="3">
      <sharedItems containsSemiMixedTypes="0" containsString="0" containsNumber="1" minValue="0" maxValue="3.0599594532098637E-2"/>
    </cacheField>
    <cacheField name="PM (tons/year) - BLM" numFmtId="3">
      <sharedItems containsSemiMixedTypes="0" containsString="0" containsNumber="1" minValue="0" maxValue="0.54016198785098135"/>
    </cacheField>
    <cacheField name="NOx (tons/year) - Tribal" numFmtId="3">
      <sharedItems containsSemiMixedTypes="0" containsString="0" containsNumber="1" minValue="0" maxValue="19.65081152844478"/>
    </cacheField>
    <cacheField name="VOC (tons/year) - Tribal" numFmtId="3">
      <sharedItems containsSemiMixedTypes="0" containsString="0" containsNumber="1" minValue="0" maxValue="188.96092238708346"/>
    </cacheField>
    <cacheField name="CO (tons/year) - Tribal" numFmtId="3">
      <sharedItems containsSemiMixedTypes="0" containsString="0" containsNumber="1" minValue="0" maxValue="15.216762246463759"/>
    </cacheField>
    <cacheField name="SOx (tons/year) - Tribal" numFmtId="3">
      <sharedItems containsSemiMixedTypes="0" containsString="0" containsNumber="1" minValue="0" maxValue="2.9416442316784547E-2"/>
    </cacheField>
    <cacheField name="PM (tons/year) - Tribal" numFmtId="3">
      <sharedItems containsSemiMixedTypes="0" containsString="0" containsNumber="1" minValue="0" maxValue="0.73119735232454319"/>
    </cacheField>
    <cacheField name="NOx (tons/year) - Pvt/State" numFmtId="3">
      <sharedItems containsSemiMixedTypes="0" containsString="0" containsNumber="1" minValue="0" maxValue="405.73384856940561"/>
    </cacheField>
    <cacheField name="VOC (tons/year) - Pvt/State" numFmtId="3">
      <sharedItems containsSemiMixedTypes="0" containsString="0" containsNumber="1" minValue="0" maxValue="298.55885861345246"/>
    </cacheField>
    <cacheField name="CO (tons/year) - Pvt/State" numFmtId="3">
      <sharedItems containsSemiMixedTypes="0" containsString="0" containsNumber="1" minValue="0" maxValue="50.662867244108746"/>
    </cacheField>
    <cacheField name="SOx (tons/year) - Pvt/State" numFmtId="3">
      <sharedItems containsSemiMixedTypes="0" containsString="0" containsNumber="1" minValue="0" maxValue="9.7939449125294425E-2"/>
    </cacheField>
    <cacheField name="PM (tons/year) - Pvt/State" numFmtId="3">
      <sharedItems containsSemiMixedTypes="0" containsString="0" containsNumber="1" minValue="0" maxValue="2.434457067151126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Rajashi Parikh" refreshedDate="41844.641760069448" createdVersion="4" refreshedVersion="4" minRefreshableVersion="3" recordCount="1109">
  <cacheSource type="worksheet">
    <worksheetSource ref="A5:AE1114" sheet="all_src_inventory"/>
  </cacheSource>
  <cacheFields count="31">
    <cacheField name="Source" numFmtId="0">
      <sharedItems count="3">
        <s v="Survey-based Sources"/>
        <s v="MTDEQ Permitted Sources"/>
        <s v="Unpermitted Sources" u="1"/>
      </sharedItems>
    </cacheField>
    <cacheField name="STFIPs" numFmtId="0">
      <sharedItems containsMixedTypes="1" containsNumber="1" containsInteger="1" minValue="30" maxValue="30"/>
    </cacheField>
    <cacheField name="FIPS" numFmtId="0">
      <sharedItems count="16">
        <s v="30101"/>
        <s v="30051"/>
        <s v="30087"/>
        <s v="30099"/>
        <s v="30035"/>
        <s v="30073"/>
        <s v="30065"/>
        <s v="30069"/>
        <s v="30005"/>
        <s v="30111"/>
        <s v="30041"/>
        <s v="30071"/>
        <s v="30015"/>
        <s v="30027"/>
        <s v="30037"/>
        <s v="30013"/>
      </sharedItems>
    </cacheField>
    <cacheField name="SCC" numFmtId="0">
      <sharedItems containsMixedTypes="1" containsNumber="1" containsInteger="1" minValue="10101302" maxValue="40400302"/>
    </cacheField>
    <cacheField name="Description" numFmtId="0">
      <sharedItems count="47">
        <s v="Artificial Lift"/>
        <s v="Venting - blowdowns"/>
        <s v="Blowdown Flaring"/>
        <s v="Compressor engines"/>
        <s v="Compressor Engine Startup/Shutdown"/>
        <s v="Compressor Fugitives"/>
        <s v="Casinghead Gas Venting"/>
        <s v="Casinghead Gas Flaring"/>
        <s v="Condensate tank "/>
        <s v="Condensate tank flaring"/>
        <s v="Dehydrator"/>
        <s v="Dehydrator Flaring"/>
        <s v="Drill rigs"/>
        <s v="Fracing"/>
        <s v="Survey-based Fugitives"/>
        <s v="Heaters"/>
        <s v="Venting - initial completions"/>
        <s v="Initial completion Flaring"/>
        <s v="Miscellaneous engines"/>
        <s v="Oil Tank"/>
        <s v="Oil Tank Flaring"/>
        <s v="Pneumatic devices"/>
        <s v="Pneumatic pumps"/>
        <s v="Refracing"/>
        <s v="Oil Well Truck Loading"/>
        <s v="Gas Well Truck Loading"/>
        <s v="Water tank losses"/>
        <s v="Water Tank Flaring"/>
        <s v="Workover rigs"/>
        <s v="Other Venting"/>
        <s v="Other Flaring"/>
        <s v="Process Heaters"/>
        <s v="Permitted Fugitives"/>
        <s v="Permitted Tank Losses"/>
        <s v="Natural Gas Production, Other Not Classified"/>
        <s v="Natural Gas Production, Flares"/>
        <s v="Other Heaters"/>
        <s v="Other Engines"/>
        <s v="Tank Evaporation"/>
        <s v="Valves, Flanges, and Pumps"/>
        <s v="Other Evaporation"/>
        <s v="Pipeline Valves and Flanges Fugitives"/>
        <s v="Casinghead Gas Venting and Flaring" u="1"/>
        <e v="#N/A" u="1"/>
        <s v="Unpermitted Fugitives" u="1"/>
        <s v="Water  Tank Flaring" u="1"/>
        <s v="Rail Loading" u="1"/>
      </sharedItems>
    </cacheField>
    <cacheField name="Well Type" numFmtId="0">
      <sharedItems count="3">
        <s v="Oil Wells"/>
        <s v="Gas Wells"/>
        <s v="NA"/>
      </sharedItems>
    </cacheField>
    <cacheField name="NOx (tons/year) - All" numFmtId="0">
      <sharedItems containsSemiMixedTypes="0" containsString="0" containsNumber="1" minValue="0" maxValue="405.73384856940561"/>
    </cacheField>
    <cacheField name="VOC (tons/year) - All" numFmtId="0">
      <sharedItems containsSemiMixedTypes="0" containsString="0" containsNumber="1" minValue="0" maxValue="385.96345465988668"/>
    </cacheField>
    <cacheField name="CO (tons/year) - All" numFmtId="0">
      <sharedItems containsSemiMixedTypes="0" containsString="0" containsNumber="1" minValue="0" maxValue="59.971945324298346"/>
    </cacheField>
    <cacheField name="SOx (tons/year) - All" numFmtId="0">
      <sharedItems containsSemiMixedTypes="0" containsString="0" containsNumber="1" minValue="0" maxValue="0.11593539030732734"/>
    </cacheField>
    <cacheField name="PM (tons/year) - All" numFmtId="0">
      <sharedItems containsSemiMixedTypes="0" containsString="0" containsNumber="1" minValue="0" maxValue="2.8817778003379058"/>
    </cacheField>
    <cacheField name="NOx (tons/year) - BLM" numFmtId="3">
      <sharedItems containsSemiMixedTypes="0" containsString="0" containsNumber="1" minValue="0" maxValue="26.659125197028608"/>
    </cacheField>
    <cacheField name="VOC (tons/year) - BLM" numFmtId="3">
      <sharedItems containsSemiMixedTypes="0" containsString="0" containsNumber="1" minValue="0" maxValue="53.265611850029799"/>
    </cacheField>
    <cacheField name="CO (tons/year) - BLM" numFmtId="3">
      <sharedItems containsSemiMixedTypes="0" containsString="0" containsNumber="1" minValue="0" maxValue="15.828792272662366"/>
    </cacheField>
    <cacheField name="SOx (tons/year) - BLM" numFmtId="3">
      <sharedItems containsSemiMixedTypes="0" containsString="0" containsNumber="1" minValue="0" maxValue="3.0599594532098637E-2"/>
    </cacheField>
    <cacheField name="PM (tons/year) - BLM" numFmtId="3">
      <sharedItems containsSemiMixedTypes="0" containsString="0" containsNumber="1" minValue="0" maxValue="0.54016198785098135"/>
    </cacheField>
    <cacheField name="NOx (tons/year) - Tribal" numFmtId="3">
      <sharedItems containsSemiMixedTypes="0" containsString="0" containsNumber="1" minValue="0" maxValue="19.65081152844478"/>
    </cacheField>
    <cacheField name="VOC (tons/year) - Tribal" numFmtId="3">
      <sharedItems containsSemiMixedTypes="0" containsString="0" containsNumber="1" minValue="0" maxValue="188.96092238708346"/>
    </cacheField>
    <cacheField name="CO (tons/year) - Tribal" numFmtId="3">
      <sharedItems containsSemiMixedTypes="0" containsString="0" containsNumber="1" minValue="0" maxValue="15.216762246463759"/>
    </cacheField>
    <cacheField name="SOx (tons/year) - Tribal" numFmtId="3">
      <sharedItems containsSemiMixedTypes="0" containsString="0" containsNumber="1" minValue="0" maxValue="2.9416442316784547E-2"/>
    </cacheField>
    <cacheField name="PM (tons/year) - Tribal" numFmtId="3">
      <sharedItems containsSemiMixedTypes="0" containsString="0" containsNumber="1" minValue="0" maxValue="0.73119735232454319"/>
    </cacheField>
    <cacheField name="NOx (tons/year) - Pvt/State" numFmtId="3">
      <sharedItems containsSemiMixedTypes="0" containsString="0" containsNumber="1" minValue="0" maxValue="405.73384856940561"/>
    </cacheField>
    <cacheField name="VOC (tons/year) - Pvt/State" numFmtId="3">
      <sharedItems containsSemiMixedTypes="0" containsString="0" containsNumber="1" minValue="0" maxValue="298.55885861345246"/>
    </cacheField>
    <cacheField name="CO (tons/year) - Pvt/State" numFmtId="3">
      <sharedItems containsSemiMixedTypes="0" containsString="0" containsNumber="1" minValue="0" maxValue="50.662867244108746"/>
    </cacheField>
    <cacheField name="SOx (tons/year) - Pvt/State" numFmtId="3">
      <sharedItems containsSemiMixedTypes="0" containsString="0" containsNumber="1" minValue="0" maxValue="9.7939449125294425E-2"/>
    </cacheField>
    <cacheField name="PM (tons/year) - Pvt/State" numFmtId="3">
      <sharedItems containsSemiMixedTypes="0" containsString="0" containsNumber="1" minValue="0" maxValue="2.4344570671511261"/>
    </cacheField>
    <cacheField name="NOx  - U.S. Forest Service" numFmtId="3">
      <sharedItems containsSemiMixedTypes="0" containsString="0" containsNumber="1" containsInteger="1" minValue="0" maxValue="0"/>
    </cacheField>
    <cacheField name="VOC  - U.S. Forest Service" numFmtId="3">
      <sharedItems containsSemiMixedTypes="0" containsString="0" containsNumber="1" containsInteger="1" minValue="0" maxValue="0"/>
    </cacheField>
    <cacheField name="CO  - U.S. Forest Service" numFmtId="3">
      <sharedItems containsSemiMixedTypes="0" containsString="0" containsNumber="1" containsInteger="1" minValue="0" maxValue="0"/>
    </cacheField>
    <cacheField name="SOx  - U.S. Forest Service" numFmtId="3">
      <sharedItems containsSemiMixedTypes="0" containsString="0" containsNumber="1" containsInteger="1" minValue="0" maxValue="0"/>
    </cacheField>
    <cacheField name="PM  - U.S. Forest Service"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3">
  <r>
    <s v="Survey-based"/>
    <x v="0"/>
    <x v="0"/>
    <x v="0"/>
    <s v="Gas Well Well Count"/>
    <n v="0.98127340823970033"/>
    <n v="0.98127340823970033"/>
    <n v="0.98127340823970033"/>
    <n v="0.97609289617486339"/>
    <n v="0.97609289617486339"/>
    <n v="0.98127340823970033"/>
    <n v="0.99455205811138014"/>
    <n v="1.0833333333333333"/>
    <n v="1.0833333333333333"/>
    <n v="1.0833333333333333"/>
    <n v="1.0833333333333333"/>
    <n v="1.0833333333333333"/>
    <n v="1.0833333333333333"/>
    <n v="1.0833333333333333"/>
    <n v="1.0833333333333333"/>
    <n v="0.97609289617486339"/>
    <n v="0.98476361192023298"/>
    <m/>
  </r>
  <r>
    <s v="Survey-based"/>
    <x v="0"/>
    <x v="0"/>
    <x v="1"/>
    <s v="Gas Well Well Count"/>
    <n v="0.98127340823970033"/>
    <n v="0.98127340823970033"/>
    <n v="0.98127340823970033"/>
    <n v="0.97609289617486339"/>
    <n v="0.97609289617486339"/>
    <n v="0.98127340823970033"/>
    <n v="0.99455205811138014"/>
    <n v="1.0833333333333333"/>
    <n v="1.0833333333333333"/>
    <n v="1.0833333333333333"/>
    <n v="1.0833333333333333"/>
    <n v="1.0833333333333333"/>
    <n v="1.0833333333333333"/>
    <n v="1.0833333333333333"/>
    <n v="1.0833333333333333"/>
    <n v="0.97609289617486339"/>
    <n v="0.98476361192023298"/>
    <m/>
  </r>
  <r>
    <s v="Survey-based"/>
    <x v="0"/>
    <x v="1"/>
    <x v="2"/>
    <s v="Gas Well Well Count"/>
    <n v="0.98127340823970033"/>
    <n v="0.98127340823970033"/>
    <n v="0.98127340823970033"/>
    <n v="0.97609289617486339"/>
    <n v="0.97609289617486339"/>
    <n v="0.98127340823970033"/>
    <n v="0.99455205811138014"/>
    <n v="1.0833333333333333"/>
    <n v="1.0833333333333333"/>
    <n v="1.0833333333333333"/>
    <n v="1.0833333333333333"/>
    <n v="1.0833333333333333"/>
    <n v="1.0833333333333333"/>
    <n v="1.0833333333333333"/>
    <n v="1.0833333333333333"/>
    <n v="0.97609289617486339"/>
    <n v="0.98476361192023298"/>
    <m/>
  </r>
  <r>
    <s v="Survey-based"/>
    <x v="0"/>
    <x v="2"/>
    <x v="3"/>
    <s v="Gas Well Well Count"/>
    <n v="0.98127340823970033"/>
    <n v="0.98127340823970033"/>
    <n v="0.98127340823970033"/>
    <n v="0.97609289617486339"/>
    <n v="0.97609289617486339"/>
    <n v="0.98127340823970033"/>
    <n v="0.99455205811138014"/>
    <n v="1.0833333333333333"/>
    <n v="1.0833333333333333"/>
    <n v="1.0833333333333333"/>
    <n v="1.0833333333333333"/>
    <n v="1.0833333333333333"/>
    <n v="1.0833333333333333"/>
    <n v="1.0833333333333333"/>
    <n v="1.0833333333333333"/>
    <n v="0.97609289617486339"/>
    <n v="0.98476361192023298"/>
    <m/>
  </r>
  <r>
    <s v="Survey-based"/>
    <x v="0"/>
    <x v="3"/>
    <x v="4"/>
    <s v="Gas Well Well Count"/>
    <n v="0.98127340823970033"/>
    <n v="0.98127340823970033"/>
    <n v="0.98127340823970033"/>
    <n v="0.97609289617486339"/>
    <n v="0.97609289617486339"/>
    <n v="0.98127340823970033"/>
    <n v="0.99455205811138014"/>
    <n v="1.0833333333333333"/>
    <n v="1.0833333333333333"/>
    <n v="1.0833333333333333"/>
    <n v="1.0833333333333333"/>
    <n v="1.0833333333333333"/>
    <n v="1.0833333333333333"/>
    <n v="1.0833333333333333"/>
    <n v="1.0833333333333333"/>
    <n v="0.97609289617486339"/>
    <n v="0.98476361192023298"/>
    <m/>
  </r>
  <r>
    <s v="Survey-based"/>
    <x v="0"/>
    <x v="4"/>
    <x v="5"/>
    <s v="Gas Well Oil Production"/>
    <n v="0.74100581506805552"/>
    <n v="0.74100581506805552"/>
    <n v="0.74100581506805552"/>
    <n v="3.9886148007590134"/>
    <n v="3.9886148007590134"/>
    <n v="0.74100581506805552"/>
    <n v="1"/>
    <n v="0.68573195238831353"/>
    <n v="0.68573195238831353"/>
    <n v="0.68573195238831353"/>
    <n v="0.68573195238831353"/>
    <n v="0.68573195238831353"/>
    <n v="0.68573195238831353"/>
    <n v="0.68573195238831353"/>
    <n v="0.68573195238831353"/>
    <n v="3.9886148007590134"/>
    <n v="0.80079487745639211"/>
    <m/>
  </r>
  <r>
    <s v="Survey-based"/>
    <x v="0"/>
    <x v="5"/>
    <x v="6"/>
    <s v="Gas Well Oil Production"/>
    <n v="0.74100581506805552"/>
    <n v="0.74100581506805552"/>
    <n v="0.74100581506805552"/>
    <n v="3.9886148007590134"/>
    <n v="3.9886148007590134"/>
    <n v="0.74100581506805552"/>
    <n v="1"/>
    <n v="0.68573195238831353"/>
    <n v="0.68573195238831353"/>
    <n v="0.68573195238831353"/>
    <n v="0.68573195238831353"/>
    <n v="0.68573195238831353"/>
    <n v="0.68573195238831353"/>
    <n v="0.68573195238831353"/>
    <n v="0.68573195238831353"/>
    <n v="3.9886148007590134"/>
    <n v="0.80079487745639211"/>
    <m/>
  </r>
  <r>
    <s v="Survey-based"/>
    <x v="0"/>
    <x v="6"/>
    <x v="7"/>
    <s v="Gas Well Gas Production"/>
    <n v="0.92451676902552449"/>
    <n v="0.92451676902552449"/>
    <n v="0.92451676902552449"/>
    <n v="0.81713698372401322"/>
    <n v="0.81713698372401322"/>
    <n v="0.92451676902552449"/>
    <n v="0.74052418554863075"/>
    <n v="0.79527351080836861"/>
    <n v="0.79527351080836861"/>
    <n v="0.79527351080836861"/>
    <n v="0.79527351080836861"/>
    <n v="0.79527351080836861"/>
    <n v="0.79527351080836861"/>
    <n v="0.79527351080836861"/>
    <n v="0.79527351080836861"/>
    <n v="0.81713698372401322"/>
    <n v="0.80522005414546627"/>
    <m/>
  </r>
  <r>
    <s v="Survey-based"/>
    <x v="0"/>
    <x v="7"/>
    <x v="8"/>
    <s v="Gas Well Gas Production"/>
    <n v="0.92451676902552449"/>
    <n v="0.92451676902552449"/>
    <n v="0.92451676902552449"/>
    <n v="0.81713698372401322"/>
    <n v="0.81713698372401322"/>
    <n v="0.92451676902552449"/>
    <n v="0.74052418554863075"/>
    <n v="0.79527351080836861"/>
    <n v="0.79527351080836861"/>
    <n v="0.79527351080836861"/>
    <n v="0.79527351080836861"/>
    <n v="0.79527351080836861"/>
    <n v="0.79527351080836861"/>
    <n v="0.79527351080836861"/>
    <n v="0.79527351080836861"/>
    <n v="0.81713698372401322"/>
    <n v="0.80522005414546627"/>
    <m/>
  </r>
  <r>
    <s v="Survey-based"/>
    <x v="0"/>
    <x v="8"/>
    <x v="9"/>
    <s v="Gas Well Spuds"/>
    <n v="0.36363636363636359"/>
    <n v="0.36363636363636359"/>
    <n v="0.36363636363636359"/>
    <n v="0.75"/>
    <n v="0.75"/>
    <n v="0.36363636363636359"/>
    <n v="1"/>
    <n v="0"/>
    <n v="0"/>
    <n v="0"/>
    <n v="0"/>
    <n v="0"/>
    <n v="0"/>
    <n v="0"/>
    <n v="0"/>
    <n v="0.75"/>
    <n v="0.38854640942006857"/>
    <m/>
  </r>
  <r>
    <s v="Survey-based"/>
    <x v="0"/>
    <x v="9"/>
    <x v="10"/>
    <s v="Gas Well Spuds"/>
    <n v="0.36363636363636359"/>
    <n v="0.36363636363636359"/>
    <n v="0.36363636363636359"/>
    <n v="0.75"/>
    <n v="0.75"/>
    <n v="0.36363636363636359"/>
    <n v="1"/>
    <n v="0"/>
    <n v="0"/>
    <n v="0"/>
    <n v="0"/>
    <n v="0"/>
    <n v="0"/>
    <n v="0"/>
    <n v="0"/>
    <n v="0.75"/>
    <n v="0.38854640942006857"/>
    <m/>
  </r>
  <r>
    <s v="Survey-based"/>
    <x v="0"/>
    <x v="10"/>
    <x v="11"/>
    <s v="Gas Well Well Count"/>
    <n v="0.98127340823970033"/>
    <n v="0.98127340823970033"/>
    <n v="0.98127340823970033"/>
    <n v="0.97609289617486339"/>
    <n v="0.97609289617486339"/>
    <n v="0.98127340823970033"/>
    <n v="0.99455205811138014"/>
    <n v="1.0833333333333333"/>
    <n v="1.0833333333333333"/>
    <n v="1.0833333333333333"/>
    <n v="1.0833333333333333"/>
    <n v="1.0833333333333333"/>
    <n v="1.0833333333333333"/>
    <n v="1.0833333333333333"/>
    <n v="1.0833333333333333"/>
    <n v="0.97609289617486339"/>
    <n v="0.98476361192023298"/>
    <m/>
  </r>
  <r>
    <s v="Survey-based"/>
    <x v="0"/>
    <x v="11"/>
    <x v="12"/>
    <s v="Gas Well Well Count"/>
    <n v="0.98127340823970033"/>
    <n v="0.98127340823970033"/>
    <n v="0.98127340823970033"/>
    <n v="0.97609289617486339"/>
    <n v="0.97609289617486339"/>
    <n v="0.98127340823970033"/>
    <n v="0.99455205811138014"/>
    <n v="1.0833333333333333"/>
    <n v="1.0833333333333333"/>
    <n v="1.0833333333333333"/>
    <n v="1.0833333333333333"/>
    <n v="1.0833333333333333"/>
    <n v="1.0833333333333333"/>
    <n v="1.0833333333333333"/>
    <n v="1.0833333333333333"/>
    <n v="0.97609289617486339"/>
    <n v="0.98476361192023298"/>
    <m/>
  </r>
  <r>
    <s v="Survey-based"/>
    <x v="0"/>
    <x v="12"/>
    <x v="13"/>
    <s v="Gas Well Spuds"/>
    <n v="0.36363636363636359"/>
    <n v="0.36363636363636359"/>
    <n v="0.36363636363636359"/>
    <n v="0.75"/>
    <n v="0.75"/>
    <n v="0.36363636363636359"/>
    <n v="1"/>
    <n v="0"/>
    <n v="0"/>
    <n v="0"/>
    <n v="0"/>
    <n v="0"/>
    <n v="0"/>
    <n v="0"/>
    <n v="0"/>
    <n v="0.75"/>
    <n v="0.38854640942006857"/>
    <m/>
  </r>
  <r>
    <s v="Survey-based"/>
    <x v="0"/>
    <x v="13"/>
    <x v="14"/>
    <s v="Gas Well Spuds"/>
    <n v="0.36363636363636359"/>
    <n v="0.36363636363636359"/>
    <n v="0.36363636363636359"/>
    <n v="0.75"/>
    <n v="0.75"/>
    <n v="0.36363636363636359"/>
    <n v="1"/>
    <n v="0"/>
    <n v="0"/>
    <n v="0"/>
    <n v="0"/>
    <n v="0"/>
    <n v="0"/>
    <n v="0"/>
    <n v="0"/>
    <n v="0.75"/>
    <n v="0.38854640942006857"/>
    <m/>
  </r>
  <r>
    <s v="Survey-based"/>
    <x v="0"/>
    <x v="14"/>
    <x v="15"/>
    <s v="Gas Well Well Count"/>
    <n v="0.98127340823970033"/>
    <n v="0.98127340823970033"/>
    <n v="0.98127340823970033"/>
    <n v="0.97609289617486339"/>
    <n v="0.97609289617486339"/>
    <n v="0.98127340823970033"/>
    <n v="0.99455205811138014"/>
    <n v="1.0833333333333333"/>
    <n v="1.0833333333333333"/>
    <n v="1.0833333333333333"/>
    <n v="1.0833333333333333"/>
    <n v="1.0833333333333333"/>
    <n v="1.0833333333333333"/>
    <n v="1.0833333333333333"/>
    <n v="1.0833333333333333"/>
    <n v="0.97609289617486339"/>
    <n v="0.98476361192023298"/>
    <m/>
  </r>
  <r>
    <s v="Survey-based"/>
    <x v="0"/>
    <x v="15"/>
    <x v="16"/>
    <s v="Gas Well Well Count"/>
    <n v="0.98127340823970033"/>
    <n v="0.98127340823970033"/>
    <n v="0.98127340823970033"/>
    <n v="0.97609289617486339"/>
    <n v="0.97609289617486339"/>
    <n v="0.98127340823970033"/>
    <n v="0.99455205811138014"/>
    <n v="1.0833333333333333"/>
    <n v="1.0833333333333333"/>
    <n v="1.0833333333333333"/>
    <n v="1.0833333333333333"/>
    <n v="1.0833333333333333"/>
    <n v="1.0833333333333333"/>
    <n v="1.0833333333333333"/>
    <n v="1.0833333333333333"/>
    <n v="0.97609289617486339"/>
    <n v="0.98476361192023298"/>
    <m/>
  </r>
  <r>
    <s v="Survey-based"/>
    <x v="0"/>
    <x v="16"/>
    <x v="17"/>
    <s v="Gas Well Well Count"/>
    <n v="0.98127340823970033"/>
    <n v="0.98127340823970033"/>
    <n v="0.98127340823970033"/>
    <n v="0.97609289617486339"/>
    <n v="0.97609289617486339"/>
    <n v="0.98127340823970033"/>
    <n v="0.99455205811138014"/>
    <n v="1.0833333333333333"/>
    <n v="1.0833333333333333"/>
    <n v="1.0833333333333333"/>
    <n v="1.0833333333333333"/>
    <n v="1.0833333333333333"/>
    <n v="1.0833333333333333"/>
    <n v="1.0833333333333333"/>
    <n v="1.0833333333333333"/>
    <n v="0.97609289617486339"/>
    <n v="0.98476361192023298"/>
    <m/>
  </r>
  <r>
    <s v="Survey-based"/>
    <x v="0"/>
    <x v="9"/>
    <x v="18"/>
    <s v="Gas Well Well Count"/>
    <n v="0.98127340823970033"/>
    <n v="0.98127340823970033"/>
    <n v="0.98127340823970033"/>
    <n v="0.97609289617486339"/>
    <n v="0.97609289617486339"/>
    <n v="0.98127340823970033"/>
    <n v="0.99455205811138014"/>
    <n v="1.0833333333333333"/>
    <n v="1.0833333333333333"/>
    <n v="1.0833333333333333"/>
    <n v="1.0833333333333333"/>
    <n v="1.0833333333333333"/>
    <n v="1.0833333333333333"/>
    <n v="1.0833333333333333"/>
    <n v="1.0833333333333333"/>
    <n v="0.97609289617486339"/>
    <n v="0.98476361192023298"/>
    <m/>
  </r>
  <r>
    <s v="Survey-based"/>
    <x v="0"/>
    <x v="17"/>
    <x v="19"/>
    <s v="Gas Well Oil Production"/>
    <n v="0.74100581506805552"/>
    <n v="0.74100581506805552"/>
    <n v="0.74100581506805552"/>
    <n v="3.9886148007590134"/>
    <n v="3.9886148007590134"/>
    <n v="0.74100581506805552"/>
    <n v="1"/>
    <n v="0.68573195238831353"/>
    <n v="0.68573195238831353"/>
    <n v="0.68573195238831353"/>
    <n v="0.68573195238831353"/>
    <n v="0.68573195238831353"/>
    <n v="0.68573195238831353"/>
    <n v="0.68573195238831353"/>
    <n v="0.68573195238831353"/>
    <n v="3.9886148007590134"/>
    <n v="0.80079487745639211"/>
    <m/>
  </r>
  <r>
    <s v="Survey-based"/>
    <x v="0"/>
    <x v="18"/>
    <x v="20"/>
    <s v="Gas Well Water Production "/>
    <n v="0.92451676902552449"/>
    <n v="0.92451676902552449"/>
    <n v="0.92451676902552449"/>
    <n v="0.81713698372401322"/>
    <n v="0.81713698372401322"/>
    <n v="0.92451676902552449"/>
    <n v="0.74052418554863075"/>
    <n v="0.79527351080836861"/>
    <n v="0.79527351080836861"/>
    <n v="0.79527351080836861"/>
    <n v="0.79527351080836861"/>
    <n v="0.79527351080836861"/>
    <n v="0.79527351080836861"/>
    <n v="0.79527351080836861"/>
    <n v="0.79527351080836861"/>
    <n v="0.81713698372401322"/>
    <n v="0.80522005414546627"/>
    <m/>
  </r>
  <r>
    <s v="Survey-based"/>
    <x v="0"/>
    <x v="18"/>
    <x v="21"/>
    <s v="Gas Well Water Production "/>
    <n v="0.92451676902552449"/>
    <n v="0.92451676902552449"/>
    <n v="0.92451676902552449"/>
    <n v="0.81713698372401322"/>
    <n v="0.81713698372401322"/>
    <n v="0.92451676902552449"/>
    <n v="0.74052418554863075"/>
    <n v="0.79527351080836861"/>
    <n v="0.79527351080836861"/>
    <n v="0.79527351080836861"/>
    <n v="0.79527351080836861"/>
    <n v="0.79527351080836861"/>
    <n v="0.79527351080836861"/>
    <n v="0.79527351080836861"/>
    <n v="0.79527351080836861"/>
    <n v="0.81713698372401322"/>
    <n v="0.80522005414546627"/>
    <m/>
  </r>
  <r>
    <s v="Survey-based"/>
    <x v="0"/>
    <x v="19"/>
    <x v="22"/>
    <s v="Gas Well Well Count"/>
    <n v="0.98127340823970033"/>
    <n v="0.98127340823970033"/>
    <n v="0.98127340823970033"/>
    <n v="0.97609289617486339"/>
    <n v="0.97609289617486339"/>
    <n v="0.98127340823970033"/>
    <n v="0.99455205811138014"/>
    <n v="1.0833333333333333"/>
    <n v="1.0833333333333333"/>
    <n v="1.0833333333333333"/>
    <n v="1.0833333333333333"/>
    <n v="1.0833333333333333"/>
    <n v="1.0833333333333333"/>
    <n v="1.0833333333333333"/>
    <n v="1.0833333333333333"/>
    <n v="0.97609289617486339"/>
    <n v="0.98476361192023298"/>
    <m/>
  </r>
  <r>
    <s v="Survey-based"/>
    <x v="0"/>
    <x v="9"/>
    <x v="23"/>
    <s v="Gas Well Gas Production"/>
    <n v="0.92451676902552449"/>
    <n v="0.92451676902552449"/>
    <n v="0.92451676902552449"/>
    <n v="0.81713698372401322"/>
    <n v="0.81713698372401322"/>
    <n v="0.92451676902552449"/>
    <n v="0.74052418554863075"/>
    <n v="0.79527351080836861"/>
    <n v="0.79527351080836861"/>
    <n v="0.79527351080836861"/>
    <n v="0.79527351080836861"/>
    <n v="0.79527351080836861"/>
    <n v="0.79527351080836861"/>
    <n v="0.79527351080836861"/>
    <n v="0.79527351080836861"/>
    <n v="0.81713698372401322"/>
    <n v="0.80522005414546627"/>
    <m/>
  </r>
  <r>
    <s v="Survey-based"/>
    <x v="0"/>
    <x v="9"/>
    <x v="24"/>
    <s v="Gas Well Gas Production"/>
    <n v="0.92451676902552449"/>
    <n v="0.92451676902552449"/>
    <n v="0.92451676902552449"/>
    <n v="0.81713698372401322"/>
    <n v="0.81713698372401322"/>
    <n v="0.92451676902552449"/>
    <n v="0.74052418554863075"/>
    <n v="0.79527351080836861"/>
    <n v="0.79527351080836861"/>
    <n v="0.79527351080836861"/>
    <n v="0.79527351080836861"/>
    <n v="0.79527351080836861"/>
    <n v="0.79527351080836861"/>
    <n v="0.79527351080836861"/>
    <n v="0.79527351080836861"/>
    <n v="0.81713698372401322"/>
    <n v="0.80522005414546627"/>
    <m/>
  </r>
  <r>
    <s v="Survey-based"/>
    <x v="1"/>
    <x v="20"/>
    <x v="25"/>
    <s v="Oil Well Well Count"/>
    <n v="1.004"/>
    <n v="1.004"/>
    <n v="1.004"/>
    <n v="0.98529411764705888"/>
    <n v="0.98529411764705888"/>
    <n v="1.004"/>
    <n v="1"/>
    <n v="1.0833333333333333"/>
    <n v="1.0833333333333333"/>
    <n v="1.0833333333333333"/>
    <n v="1.0833333333333333"/>
    <n v="1.0833333333333333"/>
    <n v="1.0833333333333333"/>
    <n v="1.0833333333333333"/>
    <n v="1.0833333333333333"/>
    <n v="0.98529411764705888"/>
    <n v="1.010936132983377"/>
    <m/>
  </r>
  <r>
    <s v="Survey-based"/>
    <x v="1"/>
    <x v="21"/>
    <x v="0"/>
    <s v="Oil Well Well Count"/>
    <n v="1.004"/>
    <n v="1.004"/>
    <n v="1.004"/>
    <n v="0.98529411764705888"/>
    <n v="0.98529411764705888"/>
    <n v="1.004"/>
    <n v="1"/>
    <n v="1.0833333333333333"/>
    <n v="1.0833333333333333"/>
    <n v="1.0833333333333333"/>
    <n v="1.0833333333333333"/>
    <n v="1.0833333333333333"/>
    <n v="1.0833333333333333"/>
    <n v="1.0833333333333333"/>
    <n v="1.0833333333333333"/>
    <n v="0.98529411764705888"/>
    <n v="1.010936132983377"/>
    <m/>
  </r>
  <r>
    <s v="Survey-based"/>
    <x v="1"/>
    <x v="21"/>
    <x v="1"/>
    <s v="Oil Well Well Count"/>
    <n v="1.004"/>
    <n v="1.004"/>
    <n v="1.004"/>
    <n v="0.98529411764705888"/>
    <n v="0.98529411764705888"/>
    <n v="1.004"/>
    <n v="1"/>
    <n v="1.0833333333333333"/>
    <n v="1.0833333333333333"/>
    <n v="1.0833333333333333"/>
    <n v="1.0833333333333333"/>
    <n v="1.0833333333333333"/>
    <n v="1.0833333333333333"/>
    <n v="1.0833333333333333"/>
    <n v="1.0833333333333333"/>
    <n v="0.98529411764705888"/>
    <n v="1.010936132983377"/>
    <m/>
  </r>
  <r>
    <s v="Survey-based"/>
    <x v="1"/>
    <x v="1"/>
    <x v="2"/>
    <s v="Oil Well Well Count"/>
    <n v="1.004"/>
    <n v="1.004"/>
    <n v="1.004"/>
    <n v="0.98529411764705888"/>
    <n v="0.98529411764705888"/>
    <n v="1.004"/>
    <n v="1"/>
    <n v="1.0833333333333333"/>
    <n v="1.0833333333333333"/>
    <n v="1.0833333333333333"/>
    <n v="1.0833333333333333"/>
    <n v="1.0833333333333333"/>
    <n v="1.0833333333333333"/>
    <n v="1.0833333333333333"/>
    <n v="1.0833333333333333"/>
    <n v="0.98529411764705888"/>
    <n v="1.010936132983377"/>
    <m/>
  </r>
  <r>
    <s v="Survey-based"/>
    <x v="1"/>
    <x v="21"/>
    <x v="3"/>
    <s v="Oil Well Well Count"/>
    <n v="1.004"/>
    <n v="1.004"/>
    <n v="1.004"/>
    <n v="0.98529411764705888"/>
    <n v="0.98529411764705888"/>
    <n v="1.004"/>
    <n v="1"/>
    <n v="1.0833333333333333"/>
    <n v="1.0833333333333333"/>
    <n v="1.0833333333333333"/>
    <n v="1.0833333333333333"/>
    <n v="1.0833333333333333"/>
    <n v="1.0833333333333333"/>
    <n v="1.0833333333333333"/>
    <n v="1.0833333333333333"/>
    <n v="0.98529411764705888"/>
    <n v="1.010936132983377"/>
    <m/>
  </r>
  <r>
    <s v="Survey-based"/>
    <x v="1"/>
    <x v="22"/>
    <x v="4"/>
    <s v="Oil Well Well Count"/>
    <n v="1.004"/>
    <n v="1.004"/>
    <n v="1.004"/>
    <n v="0.98529411764705888"/>
    <n v="0.98529411764705888"/>
    <n v="1.004"/>
    <n v="1"/>
    <n v="1.0833333333333333"/>
    <n v="1.0833333333333333"/>
    <n v="1.0833333333333333"/>
    <n v="1.0833333333333333"/>
    <n v="1.0833333333333333"/>
    <n v="1.0833333333333333"/>
    <n v="1.0833333333333333"/>
    <n v="1.0833333333333333"/>
    <n v="0.98529411764705888"/>
    <n v="1.010936132983377"/>
    <m/>
  </r>
  <r>
    <s v="Survey-based"/>
    <x v="1"/>
    <x v="23"/>
    <x v="26"/>
    <s v="Oil Well Gas Production"/>
    <n v="1.32729662473132"/>
    <n v="1.32729662473132"/>
    <n v="1.32729662473132"/>
    <n v="0.82183387871614566"/>
    <n v="0.82183387871614566"/>
    <n v="1.32729662473132"/>
    <n v="0.82284131137448058"/>
    <n v="1.4717721082571971"/>
    <n v="1.4717721082571971"/>
    <n v="1.4717721082571971"/>
    <n v="1.4717721082571971"/>
    <n v="1.4717721082571971"/>
    <n v="1.4717721082571971"/>
    <n v="1.4717721082571971"/>
    <n v="1.4717721082571971"/>
    <n v="0.82183387871614566"/>
    <n v="1.2878753480363756"/>
    <m/>
  </r>
  <r>
    <s v="Survey-based"/>
    <x v="1"/>
    <x v="23"/>
    <x v="27"/>
    <s v="Oil Well Gas Production"/>
    <n v="1.32729662473132"/>
    <n v="1.32729662473132"/>
    <n v="1.32729662473132"/>
    <n v="0.82183387871614566"/>
    <n v="0.82183387871614566"/>
    <n v="1.32729662473132"/>
    <n v="0.82284131137448058"/>
    <n v="1.4717721082571971"/>
    <n v="1.4717721082571971"/>
    <n v="1.4717721082571971"/>
    <n v="1.4717721082571971"/>
    <n v="1.4717721082571971"/>
    <n v="1.4717721082571971"/>
    <n v="1.4717721082571971"/>
    <n v="1.4717721082571971"/>
    <n v="0.82183387871614566"/>
    <n v="1.2878753480363756"/>
    <m/>
  </r>
  <r>
    <s v="Survey-based"/>
    <x v="1"/>
    <x v="21"/>
    <x v="7"/>
    <s v="Oil Well Gas Production"/>
    <n v="1.32729662473132"/>
    <n v="1.32729662473132"/>
    <n v="1.32729662473132"/>
    <n v="0.82183387871614566"/>
    <n v="0.82183387871614566"/>
    <n v="1.32729662473132"/>
    <n v="0.82284131137448058"/>
    <n v="1.4717721082571971"/>
    <n v="1.4717721082571971"/>
    <n v="1.4717721082571971"/>
    <n v="1.4717721082571971"/>
    <n v="1.4717721082571971"/>
    <n v="1.4717721082571971"/>
    <n v="1.4717721082571971"/>
    <n v="1.4717721082571971"/>
    <n v="0.82183387871614566"/>
    <n v="1.2878753480363756"/>
    <m/>
  </r>
  <r>
    <s v="Survey-based"/>
    <x v="1"/>
    <x v="21"/>
    <x v="8"/>
    <s v="Oil Well Gas Production"/>
    <n v="1.32729662473132"/>
    <n v="1.32729662473132"/>
    <n v="1.32729662473132"/>
    <n v="0.82183387871614566"/>
    <n v="0.82183387871614566"/>
    <n v="1.32729662473132"/>
    <n v="0.82284131137448058"/>
    <n v="1.4717721082571971"/>
    <n v="1.4717721082571971"/>
    <n v="1.4717721082571971"/>
    <n v="1.4717721082571971"/>
    <n v="1.4717721082571971"/>
    <n v="1.4717721082571971"/>
    <n v="1.4717721082571971"/>
    <n v="1.4717721082571971"/>
    <n v="0.82183387871614566"/>
    <n v="1.2878753480363756"/>
    <m/>
  </r>
  <r>
    <s v="Survey-based"/>
    <x v="1"/>
    <x v="8"/>
    <x v="9"/>
    <s v="Oil Well Spuds"/>
    <n v="0.36363636363636365"/>
    <n v="0.36363636363636365"/>
    <n v="0.36363636363636365"/>
    <n v="0.74999999999999989"/>
    <n v="0.74999999999999989"/>
    <n v="0.36363636363636365"/>
    <n v="1"/>
    <n v="0.61538461538461531"/>
    <n v="0.61538461538461531"/>
    <n v="0.61538461538461531"/>
    <n v="0.61538461538461531"/>
    <n v="0.61538461538461531"/>
    <n v="0.61538461538461531"/>
    <n v="0.61538461538461531"/>
    <n v="0.61538461538461531"/>
    <n v="0.74999999999999989"/>
    <n v="0.48640412849633002"/>
    <m/>
  </r>
  <r>
    <s v="Survey-based"/>
    <x v="1"/>
    <x v="21"/>
    <x v="10"/>
    <s v="Oil Well Spuds"/>
    <n v="0.36363636363636365"/>
    <n v="0.36363636363636365"/>
    <n v="0.36363636363636365"/>
    <n v="0.74999999999999989"/>
    <n v="0.74999999999999989"/>
    <n v="0.36363636363636365"/>
    <n v="1"/>
    <n v="0.61538461538461531"/>
    <n v="0.61538461538461531"/>
    <n v="0.61538461538461531"/>
    <n v="0.61538461538461531"/>
    <n v="0.61538461538461531"/>
    <n v="0.61538461538461531"/>
    <n v="0.61538461538461531"/>
    <n v="0.61538461538461531"/>
    <n v="0.74999999999999989"/>
    <n v="0.48640412849633002"/>
    <m/>
  </r>
  <r>
    <s v="Survey-based"/>
    <x v="1"/>
    <x v="24"/>
    <x v="11"/>
    <s v="Oil Well Well Count"/>
    <n v="1.004"/>
    <n v="1.004"/>
    <n v="1.004"/>
    <n v="0.98529411764705888"/>
    <n v="0.98529411764705888"/>
    <n v="1.004"/>
    <n v="1"/>
    <n v="1.0833333333333333"/>
    <n v="1.0833333333333333"/>
    <n v="1.0833333333333333"/>
    <n v="1.0833333333333333"/>
    <n v="1.0833333333333333"/>
    <n v="1.0833333333333333"/>
    <n v="1.0833333333333333"/>
    <n v="1.0833333333333333"/>
    <n v="0.98529411764705888"/>
    <n v="1.010936132983377"/>
    <m/>
  </r>
  <r>
    <s v="Survey-based"/>
    <x v="1"/>
    <x v="25"/>
    <x v="12"/>
    <s v="Oil Well Well Count"/>
    <n v="1.004"/>
    <n v="1.004"/>
    <n v="1.004"/>
    <n v="0.98529411764705888"/>
    <n v="0.98529411764705888"/>
    <n v="1.004"/>
    <n v="1"/>
    <n v="1.0833333333333333"/>
    <n v="1.0833333333333333"/>
    <n v="1.0833333333333333"/>
    <n v="1.0833333333333333"/>
    <n v="1.0833333333333333"/>
    <n v="1.0833333333333333"/>
    <n v="1.0833333333333333"/>
    <n v="1.0833333333333333"/>
    <n v="0.98529411764705888"/>
    <n v="1.010936132983377"/>
    <m/>
  </r>
  <r>
    <s v="Survey-based"/>
    <x v="1"/>
    <x v="26"/>
    <x v="13"/>
    <s v="Oil Well Spuds"/>
    <n v="0.36363636363636365"/>
    <n v="0.36363636363636365"/>
    <n v="0.36363636363636365"/>
    <n v="0.74999999999999989"/>
    <n v="0.74999999999999989"/>
    <n v="0.36363636363636365"/>
    <n v="1"/>
    <n v="0.61538461538461531"/>
    <n v="0.61538461538461531"/>
    <n v="0.61538461538461531"/>
    <n v="0.61538461538461531"/>
    <n v="0.61538461538461531"/>
    <n v="0.61538461538461531"/>
    <n v="0.61538461538461531"/>
    <n v="0.61538461538461531"/>
    <n v="0.74999999999999989"/>
    <n v="0.48640412849633002"/>
    <m/>
  </r>
  <r>
    <s v="Survey-based"/>
    <x v="1"/>
    <x v="27"/>
    <x v="14"/>
    <s v="Oil Well Spuds"/>
    <n v="0.36363636363636365"/>
    <n v="0.36363636363636365"/>
    <n v="0.36363636363636365"/>
    <n v="0.74999999999999989"/>
    <n v="0.74999999999999989"/>
    <n v="0.36363636363636365"/>
    <n v="1"/>
    <n v="0.61538461538461531"/>
    <n v="0.61538461538461531"/>
    <n v="0.61538461538461531"/>
    <n v="0.61538461538461531"/>
    <n v="0.61538461538461531"/>
    <n v="0.61538461538461531"/>
    <n v="0.61538461538461531"/>
    <n v="0.61538461538461531"/>
    <n v="0.74999999999999989"/>
    <n v="0.48640412849633002"/>
    <m/>
  </r>
  <r>
    <s v="Survey-based"/>
    <x v="1"/>
    <x v="21"/>
    <x v="15"/>
    <s v="Oil Well Well Count"/>
    <n v="1.004"/>
    <n v="1.004"/>
    <n v="1.004"/>
    <n v="0.98529411764705888"/>
    <n v="0.98529411764705888"/>
    <n v="1.004"/>
    <n v="1"/>
    <n v="1.0833333333333333"/>
    <n v="1.0833333333333333"/>
    <n v="1.0833333333333333"/>
    <n v="1.0833333333333333"/>
    <n v="1.0833333333333333"/>
    <n v="1.0833333333333333"/>
    <n v="1.0833333333333333"/>
    <n v="1.0833333333333333"/>
    <n v="0.98529411764705888"/>
    <n v="1.010936132983377"/>
    <m/>
  </r>
  <r>
    <s v="Survey-based"/>
    <x v="1"/>
    <x v="28"/>
    <x v="28"/>
    <s v="Oil Well Oil Production"/>
    <n v="0.96922322869821476"/>
    <n v="0.96922322869821476"/>
    <n v="0.96922322869821476"/>
    <n v="1.0938378801495956"/>
    <n v="1.0938378801495956"/>
    <n v="0.96922322869821476"/>
    <n v="1"/>
    <n v="1.2818519961916226"/>
    <n v="1.2818519961916226"/>
    <n v="1.2818519961916226"/>
    <n v="1.2818519961916226"/>
    <n v="1.2818519961916226"/>
    <n v="1.2818519961916226"/>
    <n v="1.2818519961916226"/>
    <n v="1.2818519961916226"/>
    <n v="1.0938378801495956"/>
    <n v="1.057667153895258"/>
    <m/>
  </r>
  <r>
    <s v="Survey-based"/>
    <x v="1"/>
    <x v="28"/>
    <x v="29"/>
    <s v="Oil Well Oil Production"/>
    <n v="0.96922322869821476"/>
    <n v="0.96922322869821476"/>
    <n v="0.96922322869821476"/>
    <n v="1.0938378801495956"/>
    <n v="1.0938378801495956"/>
    <n v="0.96922322869821476"/>
    <n v="1"/>
    <n v="1.2818519961916226"/>
    <n v="1.2818519961916226"/>
    <n v="1.2818519961916226"/>
    <n v="1.2818519961916226"/>
    <n v="1.2818519961916226"/>
    <n v="1.2818519961916226"/>
    <n v="1.2818519961916226"/>
    <n v="1.2818519961916226"/>
    <n v="1.0938378801495956"/>
    <n v="1.057667153895258"/>
    <m/>
  </r>
  <r>
    <s v="Survey-based"/>
    <x v="1"/>
    <x v="29"/>
    <x v="16"/>
    <s v="Oil Well Well Count"/>
    <n v="1.004"/>
    <n v="1.004"/>
    <n v="1.004"/>
    <n v="0.98529411764705888"/>
    <n v="0.98529411764705888"/>
    <n v="1.004"/>
    <n v="1"/>
    <n v="1.0833333333333333"/>
    <n v="1.0833333333333333"/>
    <n v="1.0833333333333333"/>
    <n v="1.0833333333333333"/>
    <n v="1.0833333333333333"/>
    <n v="1.0833333333333333"/>
    <n v="1.0833333333333333"/>
    <n v="1.0833333333333333"/>
    <n v="0.98529411764705888"/>
    <n v="1.010936132983377"/>
    <m/>
  </r>
  <r>
    <s v="Survey-based"/>
    <x v="1"/>
    <x v="30"/>
    <x v="17"/>
    <s v="Oil Well Well Count"/>
    <n v="1.004"/>
    <n v="1.004"/>
    <n v="1.004"/>
    <n v="0.98529411764705888"/>
    <n v="0.98529411764705888"/>
    <n v="1.004"/>
    <n v="1"/>
    <n v="1.0833333333333333"/>
    <n v="1.0833333333333333"/>
    <n v="1.0833333333333333"/>
    <n v="1.0833333333333333"/>
    <n v="1.0833333333333333"/>
    <n v="1.0833333333333333"/>
    <n v="1.0833333333333333"/>
    <n v="1.0833333333333333"/>
    <n v="0.98529411764705888"/>
    <n v="1.010936132983377"/>
    <m/>
  </r>
  <r>
    <s v="Survey-based"/>
    <x v="1"/>
    <x v="21"/>
    <x v="18"/>
    <s v="Oil Well Well Count"/>
    <n v="1.004"/>
    <n v="1.004"/>
    <n v="1.004"/>
    <n v="0.98529411764705888"/>
    <n v="0.98529411764705888"/>
    <n v="1.004"/>
    <n v="1"/>
    <n v="1.0833333333333333"/>
    <n v="1.0833333333333333"/>
    <n v="1.0833333333333333"/>
    <n v="1.0833333333333333"/>
    <n v="1.0833333333333333"/>
    <n v="1.0833333333333333"/>
    <n v="1.0833333333333333"/>
    <n v="1.0833333333333333"/>
    <n v="0.98529411764705888"/>
    <n v="1.010936132983377"/>
    <m/>
  </r>
  <r>
    <s v="Survey-based"/>
    <x v="1"/>
    <x v="31"/>
    <x v="30"/>
    <s v="Oil Well Oil Production"/>
    <n v="0.96922322869821476"/>
    <n v="0.96922322869821476"/>
    <n v="0.96922322869821476"/>
    <n v="1.0938378801495956"/>
    <n v="1.0938378801495956"/>
    <n v="0.96922322869821476"/>
    <n v="1"/>
    <n v="1.2818519961916226"/>
    <n v="1.2818519961916226"/>
    <n v="1.2818519961916226"/>
    <n v="1.2818519961916226"/>
    <n v="1.2818519961916226"/>
    <n v="1.2818519961916226"/>
    <n v="1.2818519961916226"/>
    <n v="1.2818519961916226"/>
    <n v="1.0938378801495956"/>
    <n v="1.057667153895258"/>
    <m/>
  </r>
  <r>
    <s v="Survey-based"/>
    <x v="1"/>
    <x v="18"/>
    <x v="20"/>
    <s v="Oil Well Water Production "/>
    <n v="0.96922322869821476"/>
    <n v="0.96922322869821476"/>
    <n v="0.96922322869821476"/>
    <n v="1.0938378801495956"/>
    <n v="1.0938378801495956"/>
    <n v="0.96922322869821476"/>
    <n v="1"/>
    <n v="1.2818519961916226"/>
    <n v="1.2818519961916226"/>
    <n v="1.2818519961916226"/>
    <n v="1.2818519961916226"/>
    <n v="1.2818519961916226"/>
    <n v="1.2818519961916226"/>
    <n v="1.2818519961916226"/>
    <n v="1.2818519961916226"/>
    <n v="1.0938378801495956"/>
    <n v="1.057667153895258"/>
    <m/>
  </r>
  <r>
    <s v="Survey-based"/>
    <x v="1"/>
    <x v="18"/>
    <x v="21"/>
    <s v="Oil Well Water Production "/>
    <n v="0.96922322869821476"/>
    <n v="0.96922322869821476"/>
    <n v="0.96922322869821476"/>
    <n v="1.0938378801495956"/>
    <n v="1.0938378801495956"/>
    <n v="0.96922322869821476"/>
    <n v="1"/>
    <n v="1.2818519961916226"/>
    <n v="1.2818519961916226"/>
    <n v="1.2818519961916226"/>
    <n v="1.2818519961916226"/>
    <n v="1.2818519961916226"/>
    <n v="1.2818519961916226"/>
    <n v="1.2818519961916226"/>
    <n v="1.2818519961916226"/>
    <n v="1.0938378801495956"/>
    <n v="1.057667153895258"/>
    <m/>
  </r>
  <r>
    <s v="Survey-based"/>
    <x v="1"/>
    <x v="19"/>
    <x v="22"/>
    <s v="Oil Well Well Count"/>
    <n v="1.004"/>
    <n v="1.004"/>
    <n v="1.004"/>
    <n v="0.98529411764705888"/>
    <n v="0.98529411764705888"/>
    <n v="1.004"/>
    <n v="1"/>
    <n v="1.0833333333333333"/>
    <n v="1.0833333333333333"/>
    <n v="1.0833333333333333"/>
    <n v="1.0833333333333333"/>
    <n v="1.0833333333333333"/>
    <n v="1.0833333333333333"/>
    <n v="1.0833333333333333"/>
    <n v="1.0833333333333333"/>
    <n v="0.98529411764705888"/>
    <n v="1.010936132983377"/>
    <m/>
  </r>
  <r>
    <s v="Survey-based"/>
    <x v="1"/>
    <x v="21"/>
    <x v="23"/>
    <s v="Oil Well Gas Production"/>
    <n v="1.32729662473132"/>
    <n v="1.32729662473132"/>
    <n v="1.32729662473132"/>
    <n v="0.82183387871614566"/>
    <n v="0.82183387871614566"/>
    <n v="1.32729662473132"/>
    <n v="0.82284131137448058"/>
    <n v="1.4717721082571971"/>
    <n v="1.4717721082571971"/>
    <n v="1.4717721082571971"/>
    <n v="1.4717721082571971"/>
    <n v="1.4717721082571971"/>
    <n v="1.4717721082571971"/>
    <n v="1.4717721082571971"/>
    <n v="1.4717721082571971"/>
    <n v="0.82183387871614566"/>
    <n v="1.2878753480363756"/>
    <m/>
  </r>
  <r>
    <s v="Survey-based"/>
    <x v="1"/>
    <x v="21"/>
    <x v="24"/>
    <s v="Oil Well Gas Production"/>
    <n v="1.32729662473132"/>
    <n v="1.32729662473132"/>
    <n v="1.32729662473132"/>
    <n v="0.82183387871614566"/>
    <n v="0.82183387871614566"/>
    <n v="1.32729662473132"/>
    <n v="0.82284131137448058"/>
    <n v="1.4717721082571971"/>
    <n v="1.4717721082571971"/>
    <n v="1.4717721082571971"/>
    <n v="1.4717721082571971"/>
    <n v="1.4717721082571971"/>
    <n v="1.4717721082571971"/>
    <n v="1.4717721082571971"/>
    <n v="1.4717721082571971"/>
    <n v="0.82183387871614566"/>
    <n v="1.2878753480363756"/>
    <m/>
  </r>
  <r>
    <s v="MTDEQ Permitted Sources"/>
    <x v="2"/>
    <x v="32"/>
    <x v="2"/>
    <s v="Total Gas Production"/>
    <n v="0.95531817194596502"/>
    <n v="0.95531817194596502"/>
    <n v="0.95531817194596502"/>
    <n v="0.81714947198503274"/>
    <n v="0.81714947198503274"/>
    <n v="0.95531817194596502"/>
    <n v="0.74056353739134018"/>
    <n v="0.86095084285529"/>
    <n v="0.86095084285529"/>
    <n v="0.86095084285529"/>
    <n v="0.86095084285529"/>
    <n v="0.86095084285529"/>
    <n v="0.86095084285529"/>
    <n v="0.86095084285529"/>
    <n v="0.86095084285529"/>
    <n v="0.81714947198503274"/>
    <n v="0.81254415563619808"/>
    <m/>
  </r>
  <r>
    <s v="MTDEQ Permitted Sources"/>
    <x v="2"/>
    <x v="33"/>
    <x v="31"/>
    <s v="Total Gas Production"/>
    <n v="0.95531817194596502"/>
    <n v="0.95531817194596502"/>
    <n v="0.95531817194596502"/>
    <n v="0.81714947198503274"/>
    <n v="0.81714947198503274"/>
    <n v="0.95531817194596502"/>
    <n v="0.74056353739134018"/>
    <n v="0.86095084285529"/>
    <n v="0.86095084285529"/>
    <n v="0.86095084285529"/>
    <n v="0.86095084285529"/>
    <n v="0.86095084285529"/>
    <n v="0.86095084285529"/>
    <n v="0.86095084285529"/>
    <n v="0.86095084285529"/>
    <n v="0.81714947198503274"/>
    <n v="0.81254415563619808"/>
    <m/>
  </r>
  <r>
    <s v="MTDEQ Permitted Sources"/>
    <x v="2"/>
    <x v="34"/>
    <x v="7"/>
    <s v="Total Gas Production"/>
    <n v="0.95531817194596502"/>
    <n v="0.95531817194596502"/>
    <n v="0.95531817194596502"/>
    <n v="0.81714947198503274"/>
    <n v="0.81714947198503274"/>
    <n v="0.95531817194596502"/>
    <n v="0.74056353739134018"/>
    <n v="0.86095084285529"/>
    <n v="0.86095084285529"/>
    <n v="0.86095084285529"/>
    <n v="0.86095084285529"/>
    <n v="0.86095084285529"/>
    <n v="0.86095084285529"/>
    <n v="0.86095084285529"/>
    <n v="0.86095084285529"/>
    <n v="0.81714947198503274"/>
    <n v="0.81254415563619808"/>
    <m/>
  </r>
  <r>
    <s v="MTDEQ Permitted Sources"/>
    <x v="2"/>
    <x v="35"/>
    <x v="2"/>
    <s v="Total Gas Production"/>
    <n v="0.95531817194596502"/>
    <n v="0.95531817194596502"/>
    <n v="0.95531817194596502"/>
    <n v="0.81714947198503274"/>
    <n v="0.81714947198503274"/>
    <n v="0.95531817194596502"/>
    <n v="0.74056353739134018"/>
    <n v="0.86095084285529"/>
    <n v="0.86095084285529"/>
    <n v="0.86095084285529"/>
    <n v="0.86095084285529"/>
    <n v="0.86095084285529"/>
    <n v="0.86095084285529"/>
    <n v="0.86095084285529"/>
    <n v="0.86095084285529"/>
    <n v="0.81714947198503274"/>
    <n v="0.81254415563619808"/>
    <m/>
  </r>
  <r>
    <s v="MTDEQ Permitted Sources"/>
    <x v="2"/>
    <x v="36"/>
    <x v="7"/>
    <s v="Total Gas Production"/>
    <n v="0.95531817194596502"/>
    <n v="0.95531817194596502"/>
    <n v="0.95531817194596502"/>
    <n v="0.81714947198503274"/>
    <n v="0.81714947198503274"/>
    <n v="0.95531817194596502"/>
    <n v="0.74056353739134018"/>
    <n v="0.86095084285529"/>
    <n v="0.86095084285529"/>
    <n v="0.86095084285529"/>
    <n v="0.86095084285529"/>
    <n v="0.86095084285529"/>
    <n v="0.86095084285529"/>
    <n v="0.86095084285529"/>
    <n v="0.86095084285529"/>
    <n v="0.81714947198503274"/>
    <n v="0.81254415563619808"/>
    <m/>
  </r>
  <r>
    <s v="MTDEQ Permitted Sources"/>
    <x v="2"/>
    <x v="37"/>
    <x v="7"/>
    <s v="Total Gas Production"/>
    <n v="0.95531817194596502"/>
    <n v="0.95531817194596502"/>
    <n v="0.95531817194596502"/>
    <n v="0.81714947198503274"/>
    <n v="0.81714947198503274"/>
    <n v="0.95531817194596502"/>
    <n v="0.74056353739134018"/>
    <n v="0.86095084285529"/>
    <n v="0.86095084285529"/>
    <n v="0.86095084285529"/>
    <n v="0.86095084285529"/>
    <n v="0.86095084285529"/>
    <n v="0.86095084285529"/>
    <n v="0.86095084285529"/>
    <n v="0.86095084285529"/>
    <n v="0.81714947198503274"/>
    <n v="0.81254415563619808"/>
    <m/>
  </r>
  <r>
    <s v="MTDEQ Permitted Sources"/>
    <x v="2"/>
    <x v="38"/>
    <x v="2"/>
    <s v="Total Gas Production"/>
    <n v="0.95531817194596502"/>
    <n v="0.95531817194596502"/>
    <n v="0.95531817194596502"/>
    <n v="0.81714947198503274"/>
    <n v="0.81714947198503274"/>
    <n v="0.95531817194596502"/>
    <n v="0.74056353739134018"/>
    <n v="0.86095084285529"/>
    <n v="0.86095084285529"/>
    <n v="0.86095084285529"/>
    <n v="0.86095084285529"/>
    <n v="0.86095084285529"/>
    <n v="0.86095084285529"/>
    <n v="0.86095084285529"/>
    <n v="0.86095084285529"/>
    <n v="0.81714947198503274"/>
    <n v="0.81254415563619808"/>
    <m/>
  </r>
  <r>
    <s v="MTDEQ Permitted Sources"/>
    <x v="2"/>
    <x v="39"/>
    <x v="32"/>
    <s v="Total Gas Production"/>
    <n v="0.95531817194596502"/>
    <n v="0.95531817194596502"/>
    <n v="0.95531817194596502"/>
    <n v="0.81714947198503274"/>
    <n v="0.81714947198503274"/>
    <n v="0.95531817194596502"/>
    <n v="0.74056353739134018"/>
    <n v="0.86095084285529"/>
    <n v="0.86095084285529"/>
    <n v="0.86095084285529"/>
    <n v="0.86095084285529"/>
    <n v="0.86095084285529"/>
    <n v="0.86095084285529"/>
    <n v="0.86095084285529"/>
    <n v="0.86095084285529"/>
    <n v="0.81714947198503274"/>
    <n v="0.81254415563619808"/>
    <m/>
  </r>
  <r>
    <s v="MTDEQ Permitted Sources"/>
    <x v="2"/>
    <x v="40"/>
    <x v="33"/>
    <s v="Total Gas Production"/>
    <n v="0.95531817194596502"/>
    <n v="0.95531817194596502"/>
    <n v="0.95531817194596502"/>
    <n v="0.81714947198503274"/>
    <n v="0.81714947198503274"/>
    <n v="0.95531817194596502"/>
    <n v="0.74056353739134018"/>
    <n v="0.86095084285529"/>
    <n v="0.86095084285529"/>
    <n v="0.86095084285529"/>
    <n v="0.86095084285529"/>
    <n v="0.86095084285529"/>
    <n v="0.86095084285529"/>
    <n v="0.86095084285529"/>
    <n v="0.86095084285529"/>
    <n v="0.81714947198503274"/>
    <n v="0.81254415563619808"/>
    <m/>
  </r>
  <r>
    <s v="MTDEQ Permitted Sources"/>
    <x v="2"/>
    <x v="41"/>
    <x v="31"/>
    <s v="Total Gas Production"/>
    <n v="0.95531817194596502"/>
    <n v="0.95531817194596502"/>
    <n v="0.95531817194596502"/>
    <n v="0.81714947198503274"/>
    <n v="0.81714947198503274"/>
    <n v="0.95531817194596502"/>
    <n v="0.74056353739134018"/>
    <n v="0.86095084285529"/>
    <n v="0.86095084285529"/>
    <n v="0.86095084285529"/>
    <n v="0.86095084285529"/>
    <n v="0.86095084285529"/>
    <n v="0.86095084285529"/>
    <n v="0.86095084285529"/>
    <n v="0.86095084285529"/>
    <n v="0.81714947198503274"/>
    <n v="0.81254415563619808"/>
    <m/>
  </r>
  <r>
    <s v="MTDEQ Permitted Sources"/>
    <x v="2"/>
    <x v="42"/>
    <x v="34"/>
    <s v="Total Gas Production"/>
    <n v="0.95531817194596502"/>
    <n v="0.95531817194596502"/>
    <n v="0.95531817194596502"/>
    <n v="0.81714947198503274"/>
    <n v="0.81714947198503274"/>
    <n v="0.95531817194596502"/>
    <n v="0.74056353739134018"/>
    <n v="0.86095084285529"/>
    <n v="0.86095084285529"/>
    <n v="0.86095084285529"/>
    <n v="0.86095084285529"/>
    <n v="0.86095084285529"/>
    <n v="0.86095084285529"/>
    <n v="0.86095084285529"/>
    <n v="0.86095084285529"/>
    <n v="0.81714947198503274"/>
    <n v="0.81254415563619808"/>
    <m/>
  </r>
  <r>
    <s v="MTDEQ Permitted Sources"/>
    <x v="2"/>
    <x v="43"/>
    <x v="31"/>
    <s v="Total Gas Production"/>
    <n v="0.95531817194596502"/>
    <n v="0.95531817194596502"/>
    <n v="0.95531817194596502"/>
    <n v="0.81714947198503274"/>
    <n v="0.81714947198503274"/>
    <n v="0.95531817194596502"/>
    <n v="0.74056353739134018"/>
    <n v="0.86095084285529"/>
    <n v="0.86095084285529"/>
    <n v="0.86095084285529"/>
    <n v="0.86095084285529"/>
    <n v="0.86095084285529"/>
    <n v="0.86095084285529"/>
    <n v="0.86095084285529"/>
    <n v="0.86095084285529"/>
    <n v="0.81714947198503274"/>
    <n v="0.81254415563619808"/>
    <m/>
  </r>
  <r>
    <s v="MTDEQ Permitted Sources"/>
    <x v="2"/>
    <x v="44"/>
    <x v="7"/>
    <s v="Total Gas Production"/>
    <n v="0.95531817194596502"/>
    <n v="0.95531817194596502"/>
    <n v="0.95531817194596502"/>
    <n v="0.81714947198503274"/>
    <n v="0.81714947198503274"/>
    <n v="0.95531817194596502"/>
    <n v="0.74056353739134018"/>
    <n v="0.86095084285529"/>
    <n v="0.86095084285529"/>
    <n v="0.86095084285529"/>
    <n v="0.86095084285529"/>
    <n v="0.86095084285529"/>
    <n v="0.86095084285529"/>
    <n v="0.86095084285529"/>
    <n v="0.86095084285529"/>
    <n v="0.81714947198503274"/>
    <n v="0.81254415563619808"/>
    <m/>
  </r>
  <r>
    <s v="MTDEQ Permitted Sources"/>
    <x v="2"/>
    <x v="45"/>
    <x v="2"/>
    <s v="Total Gas Production"/>
    <n v="0.95531817194596502"/>
    <n v="0.95531817194596502"/>
    <n v="0.95531817194596502"/>
    <n v="0.81714947198503274"/>
    <n v="0.81714947198503274"/>
    <n v="0.95531817194596502"/>
    <n v="0.74056353739134018"/>
    <n v="0.86095084285529"/>
    <n v="0.86095084285529"/>
    <n v="0.86095084285529"/>
    <n v="0.86095084285529"/>
    <n v="0.86095084285529"/>
    <n v="0.86095084285529"/>
    <n v="0.86095084285529"/>
    <n v="0.86095084285529"/>
    <n v="0.81714947198503274"/>
    <n v="0.81254415563619808"/>
    <m/>
  </r>
  <r>
    <s v="MTDEQ Permitted Sources"/>
    <x v="2"/>
    <x v="46"/>
    <x v="32"/>
    <s v="Total Gas Production"/>
    <n v="0.95531817194596502"/>
    <n v="0.95531817194596502"/>
    <n v="0.95531817194596502"/>
    <n v="0.81714947198503274"/>
    <n v="0.81714947198503274"/>
    <n v="0.95531817194596502"/>
    <n v="0.74056353739134018"/>
    <n v="0.86095084285529"/>
    <n v="0.86095084285529"/>
    <n v="0.86095084285529"/>
    <n v="0.86095084285529"/>
    <n v="0.86095084285529"/>
    <n v="0.86095084285529"/>
    <n v="0.86095084285529"/>
    <n v="0.86095084285529"/>
    <n v="0.81714947198503274"/>
    <n v="0.81254415563619808"/>
    <m/>
  </r>
  <r>
    <s v="MTDEQ Permitted Sources"/>
    <x v="2"/>
    <x v="47"/>
    <x v="2"/>
    <s v="Total Gas Production"/>
    <n v="0.95531817194596502"/>
    <n v="0.95531817194596502"/>
    <n v="0.95531817194596502"/>
    <n v="0.81714947198503274"/>
    <n v="0.81714947198503274"/>
    <n v="0.95531817194596502"/>
    <n v="0.74056353739134018"/>
    <n v="0.86095084285529"/>
    <n v="0.86095084285529"/>
    <n v="0.86095084285529"/>
    <n v="0.86095084285529"/>
    <n v="0.86095084285529"/>
    <n v="0.86095084285529"/>
    <n v="0.86095084285529"/>
    <n v="0.86095084285529"/>
    <n v="0.81714947198503274"/>
    <n v="0.81254415563619808"/>
    <m/>
  </r>
  <r>
    <s v="MTDEQ Permitted Sources"/>
    <x v="2"/>
    <x v="48"/>
    <x v="2"/>
    <s v="Total Gas Production"/>
    <n v="0.95531817194596502"/>
    <n v="0.95531817194596502"/>
    <n v="0.95531817194596502"/>
    <n v="0.81714947198503274"/>
    <n v="0.81714947198503274"/>
    <n v="0.95531817194596502"/>
    <n v="0.74056353739134018"/>
    <n v="0.86095084285529"/>
    <n v="0.86095084285529"/>
    <n v="0.86095084285529"/>
    <n v="0.86095084285529"/>
    <n v="0.86095084285529"/>
    <n v="0.86095084285529"/>
    <n v="0.86095084285529"/>
    <n v="0.86095084285529"/>
    <n v="0.81714947198503274"/>
    <n v="0.81254415563619808"/>
    <m/>
  </r>
  <r>
    <s v="MTDEQ Permitted Sources"/>
    <x v="2"/>
    <x v="49"/>
    <x v="35"/>
    <s v="Total Gas Production"/>
    <n v="0.95531817194596502"/>
    <n v="0.95531817194596502"/>
    <n v="0.95531817194596502"/>
    <n v="0.81714947198503274"/>
    <n v="0.81714947198503274"/>
    <n v="0.95531817194596502"/>
    <n v="0.74056353739134018"/>
    <n v="0.86095084285529"/>
    <n v="0.86095084285529"/>
    <n v="0.86095084285529"/>
    <n v="0.86095084285529"/>
    <n v="0.86095084285529"/>
    <n v="0.86095084285529"/>
    <n v="0.86095084285529"/>
    <n v="0.86095084285529"/>
    <n v="0.81714947198503274"/>
    <n v="0.81254415563619808"/>
    <m/>
  </r>
  <r>
    <s v="MTDEQ Permitted Sources"/>
    <x v="2"/>
    <x v="50"/>
    <x v="36"/>
    <s v="Total Gas Production"/>
    <n v="0.95531817194596502"/>
    <n v="0.95531817194596502"/>
    <n v="0.95531817194596502"/>
    <n v="0.81714947198503274"/>
    <n v="0.81714947198503274"/>
    <n v="0.95531817194596502"/>
    <n v="0.74056353739134018"/>
    <n v="0.86095084285529"/>
    <n v="0.86095084285529"/>
    <n v="0.86095084285529"/>
    <n v="0.86095084285529"/>
    <n v="0.86095084285529"/>
    <n v="0.86095084285529"/>
    <n v="0.86095084285529"/>
    <n v="0.86095084285529"/>
    <n v="0.81714947198503274"/>
    <n v="0.81254415563619808"/>
    <m/>
  </r>
  <r>
    <s v="MTDEQ Permitted Sources"/>
    <x v="2"/>
    <x v="51"/>
    <x v="33"/>
    <s v="Total Gas Production"/>
    <n v="0.95531817194596502"/>
    <n v="0.95531817194596502"/>
    <n v="0.95531817194596502"/>
    <n v="0.81714947198503274"/>
    <n v="0.81714947198503274"/>
    <n v="0.95531817194596502"/>
    <n v="0.74056353739134018"/>
    <n v="0.86095084285529"/>
    <n v="0.86095084285529"/>
    <n v="0.86095084285529"/>
    <n v="0.86095084285529"/>
    <n v="0.86095084285529"/>
    <n v="0.86095084285529"/>
    <n v="0.86095084285529"/>
    <n v="0.86095084285529"/>
    <n v="0.81714947198503274"/>
    <n v="0.81254415563619808"/>
    <m/>
  </r>
  <r>
    <s v="MTDEQ Permitted Sources"/>
    <x v="2"/>
    <x v="52"/>
    <x v="34"/>
    <s v="Total Gas Production"/>
    <n v="0.95531817194596502"/>
    <n v="0.95531817194596502"/>
    <n v="0.95531817194596502"/>
    <n v="0.81714947198503274"/>
    <n v="0.81714947198503274"/>
    <n v="0.95531817194596502"/>
    <n v="0.74056353739134018"/>
    <n v="0.86095084285529"/>
    <n v="0.86095084285529"/>
    <n v="0.86095084285529"/>
    <n v="0.86095084285529"/>
    <n v="0.86095084285529"/>
    <n v="0.86095084285529"/>
    <n v="0.86095084285529"/>
    <n v="0.86095084285529"/>
    <n v="0.81714947198503274"/>
    <n v="0.81254415563619808"/>
    <m/>
  </r>
  <r>
    <s v="MTDEQ Permitted Sources"/>
    <x v="2"/>
    <x v="53"/>
    <x v="37"/>
    <s v="Total Gas Production"/>
    <n v="0.95531817194596502"/>
    <n v="0.95531817194596502"/>
    <n v="0.95531817194596502"/>
    <n v="0.81714947198503274"/>
    <n v="0.81714947198503274"/>
    <n v="0.95531817194596502"/>
    <n v="0.74056353739134018"/>
    <n v="0.86095084285529"/>
    <n v="0.86095084285529"/>
    <n v="0.86095084285529"/>
    <n v="0.86095084285529"/>
    <n v="0.86095084285529"/>
    <n v="0.86095084285529"/>
    <n v="0.86095084285529"/>
    <n v="0.86095084285529"/>
    <n v="0.81714947198503274"/>
    <n v="0.81254415563619808"/>
    <m/>
  </r>
  <r>
    <s v="MTDEQ Permitted Sources"/>
    <x v="2"/>
    <x v="54"/>
    <x v="38"/>
    <s v="Total Gas Production"/>
    <n v="0.95531817194596502"/>
    <n v="0.95531817194596502"/>
    <n v="0.95531817194596502"/>
    <n v="0.81714947198503274"/>
    <n v="0.81714947198503274"/>
    <n v="0.95531817194596502"/>
    <n v="0.74056353739134018"/>
    <n v="0.86095084285529"/>
    <n v="0.86095084285529"/>
    <n v="0.86095084285529"/>
    <n v="0.86095084285529"/>
    <n v="0.86095084285529"/>
    <n v="0.86095084285529"/>
    <n v="0.86095084285529"/>
    <n v="0.86095084285529"/>
    <n v="0.81714947198503274"/>
    <n v="0.81254415563619808"/>
    <m/>
  </r>
  <r>
    <s v="MTDEQ Permitted Sources"/>
    <x v="2"/>
    <x v="55"/>
    <x v="38"/>
    <s v="Total Gas Production"/>
    <n v="0.95531817194596502"/>
    <n v="0.95531817194596502"/>
    <n v="0.95531817194596502"/>
    <n v="0.81714947198503274"/>
    <n v="0.81714947198503274"/>
    <n v="0.95531817194596502"/>
    <n v="0.74056353739134018"/>
    <n v="0.86095084285529"/>
    <n v="0.86095084285529"/>
    <n v="0.86095084285529"/>
    <n v="0.86095084285529"/>
    <n v="0.86095084285529"/>
    <n v="0.86095084285529"/>
    <n v="0.86095084285529"/>
    <n v="0.86095084285529"/>
    <n v="0.81714947198503274"/>
    <n v="0.81254415563619808"/>
    <m/>
  </r>
  <r>
    <s v="MTDEQ Permitted Sources"/>
    <x v="2"/>
    <x v="56"/>
    <x v="32"/>
    <s v="Total Gas Production"/>
    <n v="0.95531817194596502"/>
    <n v="0.95531817194596502"/>
    <n v="0.95531817194596502"/>
    <n v="0.81714947198503274"/>
    <n v="0.81714947198503274"/>
    <n v="0.95531817194596502"/>
    <n v="0.74056353739134018"/>
    <n v="0.86095084285529"/>
    <n v="0.86095084285529"/>
    <n v="0.86095084285529"/>
    <n v="0.86095084285529"/>
    <n v="0.86095084285529"/>
    <n v="0.86095084285529"/>
    <n v="0.86095084285529"/>
    <n v="0.86095084285529"/>
    <n v="0.81714947198503274"/>
    <n v="0.81254415563619808"/>
    <m/>
  </r>
  <r>
    <s v="MTDEQ Permitted Sources"/>
    <x v="2"/>
    <x v="57"/>
    <x v="33"/>
    <s v="Total Gas Production"/>
    <n v="0.95531817194596502"/>
    <n v="0.95531817194596502"/>
    <n v="0.95531817194596502"/>
    <n v="0.81714947198503274"/>
    <n v="0.81714947198503274"/>
    <n v="0.95531817194596502"/>
    <n v="0.74056353739134018"/>
    <n v="0.86095084285529"/>
    <n v="0.86095084285529"/>
    <n v="0.86095084285529"/>
    <n v="0.86095084285529"/>
    <n v="0.86095084285529"/>
    <n v="0.86095084285529"/>
    <n v="0.86095084285529"/>
    <n v="0.86095084285529"/>
    <n v="0.81714947198503274"/>
    <n v="0.81254415563619808"/>
    <m/>
  </r>
  <r>
    <s v="MTDEQ Permitted Sources"/>
    <x v="2"/>
    <x v="58"/>
    <x v="39"/>
    <s v="Total Gas Production"/>
    <n v="0.95531817194596502"/>
    <n v="0.95531817194596502"/>
    <n v="0.95531817194596502"/>
    <n v="0.81714947198503274"/>
    <n v="0.81714947198503274"/>
    <n v="0.95531817194596502"/>
    <n v="0.74056353739134018"/>
    <n v="0.86095084285529"/>
    <n v="0.86095084285529"/>
    <n v="0.86095084285529"/>
    <n v="0.86095084285529"/>
    <n v="0.86095084285529"/>
    <n v="0.86095084285529"/>
    <n v="0.86095084285529"/>
    <n v="0.86095084285529"/>
    <n v="0.81714947198503274"/>
    <n v="0.81254415563619808"/>
    <m/>
  </r>
  <r>
    <s v="MTDEQ Permitted Sources"/>
    <x v="2"/>
    <x v="59"/>
    <x v="40"/>
    <s v="Total Gas Production"/>
    <n v="0.95531817194596502"/>
    <n v="0.95531817194596502"/>
    <n v="0.95531817194596502"/>
    <n v="0.81714947198503274"/>
    <n v="0.81714947198503274"/>
    <n v="0.95531817194596502"/>
    <n v="0.74056353739134018"/>
    <n v="0.86095084285529"/>
    <n v="0.86095084285529"/>
    <n v="0.86095084285529"/>
    <n v="0.86095084285529"/>
    <n v="0.86095084285529"/>
    <n v="0.86095084285529"/>
    <n v="0.86095084285529"/>
    <n v="0.86095084285529"/>
    <n v="0.81714947198503274"/>
    <n v="0.81254415563619808"/>
    <m/>
  </r>
  <r>
    <s v="MTDEQ Permitted Sources"/>
    <x v="2"/>
    <x v="60"/>
    <x v="41"/>
    <s v="Total Gas Production"/>
    <n v="0.95531817194596502"/>
    <n v="0.95531817194596502"/>
    <n v="0.95531817194596502"/>
    <n v="0.81714947198503274"/>
    <n v="0.81714947198503274"/>
    <n v="0.95531817194596502"/>
    <n v="0.74056353739134018"/>
    <n v="0.86095084285529"/>
    <n v="0.86095084285529"/>
    <n v="0.86095084285529"/>
    <n v="0.86095084285529"/>
    <n v="0.86095084285529"/>
    <n v="0.86095084285529"/>
    <n v="0.86095084285529"/>
    <n v="0.86095084285529"/>
    <n v="0.81714947198503274"/>
    <n v="0.81254415563619808"/>
    <m/>
  </r>
  <r>
    <s v="MTDEQ Permitted Sources"/>
    <x v="2"/>
    <x v="61"/>
    <x v="32"/>
    <s v="Total Gas Production"/>
    <n v="0.95531817194596502"/>
    <n v="0.95531817194596502"/>
    <n v="0.95531817194596502"/>
    <n v="0.81714947198503274"/>
    <n v="0.81714947198503274"/>
    <n v="0.95531817194596502"/>
    <n v="0.74056353739134018"/>
    <n v="0.86095084285529"/>
    <n v="0.86095084285529"/>
    <n v="0.86095084285529"/>
    <n v="0.86095084285529"/>
    <n v="0.86095084285529"/>
    <n v="0.86095084285529"/>
    <n v="0.86095084285529"/>
    <n v="0.86095084285529"/>
    <n v="0.81714947198503274"/>
    <n v="0.81254415563619808"/>
    <m/>
  </r>
</pivotCacheRecords>
</file>

<file path=xl/pivotCache/pivotCacheRecords2.xml><?xml version="1.0" encoding="utf-8"?>
<pivotCacheRecords xmlns="http://schemas.openxmlformats.org/spreadsheetml/2006/main" xmlns:r="http://schemas.openxmlformats.org/officeDocument/2006/relationships" count="1109">
  <r>
    <x v="0"/>
    <s v="30"/>
    <x v="0"/>
    <s v="2310011600"/>
    <x v="0"/>
    <x v="0"/>
    <n v="10.113893189887811"/>
    <n v="1.0807272689644924"/>
    <n v="34.525575334621195"/>
    <n v="0"/>
    <n v="4.2176368598364523E-2"/>
    <n v="1.5699177488781078"/>
    <n v="0.16775468055568241"/>
    <n v="5.3591937832844838"/>
    <n v="0"/>
    <n v="6.5467796033282242E-3"/>
    <n v="0"/>
    <n v="0"/>
    <n v="0"/>
    <n v="0"/>
    <n v="0"/>
    <n v="8.5439754410097013"/>
    <n v="0.91297258840881002"/>
    <n v="29.166381551336706"/>
    <n v="0"/>
    <n v="3.5629588995036293E-2"/>
  </r>
  <r>
    <x v="0"/>
    <s v="30"/>
    <x v="1"/>
    <s v="2310011600"/>
    <x v="0"/>
    <x v="0"/>
    <n v="1.0466118325854052"/>
    <n v="0.11183645370378828"/>
    <n v="3.5727958555229895"/>
    <n v="0"/>
    <n v="4.3645197355521494E-3"/>
    <n v="9.9677317389086195E-2"/>
    <n v="1.0651090828932216E-2"/>
    <n v="0.34026627195457043"/>
    <n v="0"/>
    <n v="4.156685462430618E-4"/>
    <n v="0"/>
    <n v="0"/>
    <n v="0"/>
    <n v="0"/>
    <n v="0"/>
    <n v="0.94693451519631899"/>
    <n v="0.10118536287485605"/>
    <n v="3.2325295835684189"/>
    <n v="0"/>
    <n v="3.9488511893090873E-3"/>
  </r>
  <r>
    <x v="0"/>
    <s v="30"/>
    <x v="2"/>
    <s v="2310011600"/>
    <x v="0"/>
    <x v="0"/>
    <n v="0.90127803478366375"/>
    <n v="9.6306707102988318E-2"/>
    <n v="3.0766730578561599"/>
    <n v="0"/>
    <n v="3.7584571925924262E-3"/>
    <n v="6.5152629020505809E-2"/>
    <n v="6.9619306339509628E-3"/>
    <n v="0.22241010056791516"/>
    <n v="0"/>
    <n v="2.7169570066933198E-4"/>
    <n v="0"/>
    <n v="0"/>
    <n v="0"/>
    <n v="0"/>
    <n v="0"/>
    <n v="0.83612540576315786"/>
    <n v="8.9344776469037351E-2"/>
    <n v="2.8542629572882445"/>
    <n v="0"/>
    <n v="3.486761491923094E-3"/>
  </r>
  <r>
    <x v="0"/>
    <s v="30"/>
    <x v="3"/>
    <s v="2310011600"/>
    <x v="0"/>
    <x v="0"/>
    <n v="1.1727473223691045"/>
    <n v="0.12531475141111734"/>
    <n v="4.0033818102224732"/>
    <n v="0"/>
    <n v="4.8905226120479761E-3"/>
    <n v="0"/>
    <n v="0"/>
    <n v="0"/>
    <n v="0"/>
    <n v="0"/>
    <n v="0"/>
    <n v="0"/>
    <n v="0"/>
    <n v="0"/>
    <n v="0"/>
    <n v="1.1727473223691045"/>
    <n v="0.12531475141111734"/>
    <n v="4.0033818102224732"/>
    <n v="0"/>
    <n v="4.8905226120479761E-3"/>
  </r>
  <r>
    <x v="0"/>
    <s v="30"/>
    <x v="4"/>
    <s v="2310011600"/>
    <x v="0"/>
    <x v="0"/>
    <n v="5.5349664223266624"/>
    <n v="0.59144278401041883"/>
    <n v="18.89459346670812"/>
    <n v="0"/>
    <n v="2.3081594755323866E-2"/>
    <n v="0.10063575313321203"/>
    <n v="1.0753505163825795E-2"/>
    <n v="0.34353806303105672"/>
    <n v="0"/>
    <n v="4.1966535918770665E-4"/>
    <n v="2.5662117048969071"/>
    <n v="0.27421438167755779"/>
    <n v="8.7602206072919468"/>
    <n v="0"/>
    <n v="1.0701466659286519E-2"/>
    <n v="2.868118964296543"/>
    <n v="0.3064748971690352"/>
    <n v="9.7908347963851163"/>
    <n v="0"/>
    <n v="1.1960462736849642E-2"/>
  </r>
  <r>
    <x v="0"/>
    <s v="30"/>
    <x v="5"/>
    <s v="2310011600"/>
    <x v="0"/>
    <x v="0"/>
    <n v="2.2441772948706289"/>
    <n v="0.23980316515331526"/>
    <n v="7.6608988055925646"/>
    <n v="0"/>
    <n v="9.3585375098858593E-3"/>
    <n v="1.0018648637815306E-2"/>
    <n v="1.070549844434443E-3"/>
    <n v="3.4200441096395369E-2"/>
    <n v="0"/>
    <n v="4.1779185311990438E-5"/>
    <n v="0.21039162139412146"/>
    <n v="2.2481546733123307E-2"/>
    <n v="0.71820926302430288"/>
    <n v="0"/>
    <n v="8.773628915517992E-4"/>
    <n v="2.0237670248386923"/>
    <n v="0.21625106857575752"/>
    <n v="6.9084891014718668"/>
    <n v="0"/>
    <n v="8.4393954330220702E-3"/>
  </r>
  <r>
    <x v="0"/>
    <s v="30"/>
    <x v="6"/>
    <s v="2310011600"/>
    <x v="0"/>
    <x v="0"/>
    <n v="0.68410260471531092"/>
    <n v="7.3100271656485125E-2"/>
    <n v="2.3353060559631089"/>
    <n v="0"/>
    <n v="2.8528048570279859E-3"/>
    <n v="5.4293857517088158E-2"/>
    <n v="5.8016088616258035E-3"/>
    <n v="0.18534175047326262"/>
    <n v="0"/>
    <n v="2.2641308389111E-4"/>
    <n v="0"/>
    <n v="0"/>
    <n v="0"/>
    <n v="0"/>
    <n v="0"/>
    <n v="0.62980874719822266"/>
    <n v="6.7298662794859312E-2"/>
    <n v="2.1499643054898465"/>
    <n v="0"/>
    <n v="2.6263917731368758E-3"/>
  </r>
  <r>
    <x v="0"/>
    <s v="30"/>
    <x v="7"/>
    <s v="2310011600"/>
    <x v="0"/>
    <x v="0"/>
    <n v="0.445209631640123"/>
    <n v="4.7573192665331575E-2"/>
    <n v="1.5198023538807535"/>
    <n v="0"/>
    <n v="1.8565872879071021E-3"/>
    <n v="0.18459911555809977"/>
    <n v="1.9725470129527727E-2"/>
    <n v="0.63016195160909283"/>
    <n v="0"/>
    <n v="7.6980448522977402E-4"/>
    <n v="0"/>
    <n v="0"/>
    <n v="0"/>
    <n v="0"/>
    <n v="0"/>
    <n v="0.26061051608202324"/>
    <n v="2.7847722535803844E-2"/>
    <n v="0.88964040227166052"/>
    <n v="0"/>
    <n v="1.0867828026773279E-3"/>
  </r>
  <r>
    <x v="0"/>
    <s v="30"/>
    <x v="8"/>
    <s v="2310011600"/>
    <x v="0"/>
    <x v="0"/>
    <n v="0.63206894398173963"/>
    <n v="6.7540177733895326E-2"/>
    <n v="2.1576798896724441"/>
    <n v="0"/>
    <n v="2.6358171141857372E-3"/>
    <n v="0.13407523054158113"/>
    <n v="1.4326704367795979E-2"/>
    <n v="0.45768967356688206"/>
    <n v="0"/>
    <n v="5.5911272119091402E-4"/>
    <n v="0"/>
    <n v="0"/>
    <n v="0"/>
    <n v="0"/>
    <n v="0"/>
    <n v="0.49799371344015847"/>
    <n v="5.3213473366099343E-2"/>
    <n v="1.699990216105562"/>
    <n v="0"/>
    <n v="2.0767043929948233E-3"/>
  </r>
  <r>
    <x v="0"/>
    <s v="30"/>
    <x v="9"/>
    <s v="2310011600"/>
    <x v="0"/>
    <x v="0"/>
    <n v="0.31490437359911139"/>
    <n v="3.3649331397429656E-2"/>
    <n v="1.0749821527449233"/>
    <n v="0"/>
    <n v="1.3131958865684381E-3"/>
    <n v="1.0858771503417634E-2"/>
    <n v="1.1603217723251606E-3"/>
    <n v="3.7068350094652529E-2"/>
    <n v="0"/>
    <n v="4.5282616778221999E-5"/>
    <n v="0"/>
    <n v="0"/>
    <n v="0"/>
    <n v="0"/>
    <n v="0"/>
    <n v="0.30404560209569376"/>
    <n v="3.2489009625104495E-2"/>
    <n v="1.0379138026502708"/>
    <n v="0"/>
    <n v="1.2679132697902163E-3"/>
  </r>
  <r>
    <x v="0"/>
    <s v="30"/>
    <x v="10"/>
    <s v="2310011600"/>
    <x v="0"/>
    <x v="0"/>
    <n v="1.9752154499429363E-2"/>
    <n v="2.1106305541842289E-3"/>
    <n v="6.7427496552263877E-2"/>
    <n v="0"/>
    <n v="8.2369284818304287E-5"/>
    <n v="0"/>
    <n v="0"/>
    <n v="0"/>
    <n v="0"/>
    <n v="0"/>
    <n v="0"/>
    <n v="0"/>
    <n v="0"/>
    <n v="0"/>
    <n v="0"/>
    <n v="1.9752154499429363E-2"/>
    <n v="2.1106305541842289E-3"/>
    <n v="6.7427496552263877E-2"/>
    <n v="0"/>
    <n v="8.2369284818304287E-5"/>
  </r>
  <r>
    <x v="0"/>
    <s v="30"/>
    <x v="11"/>
    <s v="2310011600"/>
    <x v="0"/>
    <x v="0"/>
    <n v="2.0046962775540248E-2"/>
    <n v="2.1421325027541427E-3"/>
    <n v="6.8433877097820048E-2"/>
    <n v="0"/>
    <n v="8.3598677129025236E-5"/>
    <n v="1.0023481387770124E-2"/>
    <n v="1.0710662513770714E-3"/>
    <n v="3.4216938548910024E-2"/>
    <n v="0"/>
    <n v="4.1799338564512618E-5"/>
    <n v="0"/>
    <n v="0"/>
    <n v="0"/>
    <n v="0"/>
    <n v="0"/>
    <n v="1.0023481387770124E-2"/>
    <n v="1.0710662513770714E-3"/>
    <n v="3.4216938548910024E-2"/>
    <n v="0"/>
    <n v="4.1799338564512618E-5"/>
  </r>
  <r>
    <x v="0"/>
    <s v="30"/>
    <x v="12"/>
    <s v="2310011600"/>
    <x v="0"/>
    <x v="0"/>
    <n v="9.8760772497146817E-3"/>
    <n v="1.0553152770921145E-3"/>
    <n v="3.3713748276131938E-2"/>
    <n v="0"/>
    <n v="4.1184642409152144E-5"/>
    <n v="0"/>
    <n v="0"/>
    <n v="0"/>
    <n v="0"/>
    <n v="0"/>
    <n v="0"/>
    <n v="0"/>
    <n v="0"/>
    <n v="0"/>
    <n v="0"/>
    <n v="9.8760772497146817E-3"/>
    <n v="1.0553152770921145E-3"/>
    <n v="3.3713748276131938E-2"/>
    <n v="0"/>
    <n v="4.1184642409152144E-5"/>
  </r>
  <r>
    <x v="0"/>
    <s v="30"/>
    <x v="13"/>
    <s v="2310011600"/>
    <x v="0"/>
    <x v="0"/>
    <n v="0"/>
    <n v="0"/>
    <n v="0"/>
    <n v="0"/>
    <n v="0"/>
    <n v="0"/>
    <n v="0"/>
    <n v="0"/>
    <n v="0"/>
    <n v="0"/>
    <n v="0"/>
    <n v="0"/>
    <n v="0"/>
    <n v="0"/>
    <n v="0"/>
    <n v="0"/>
    <n v="0"/>
    <n v="0"/>
    <n v="0"/>
    <n v="0"/>
  </r>
  <r>
    <x v="0"/>
    <s v="30"/>
    <x v="14"/>
    <s v="2310011600"/>
    <x v="0"/>
    <x v="0"/>
    <n v="0"/>
    <n v="0"/>
    <n v="0"/>
    <n v="0"/>
    <n v="0"/>
    <n v="0"/>
    <n v="0"/>
    <n v="0"/>
    <n v="0"/>
    <n v="0"/>
    <n v="0"/>
    <n v="0"/>
    <n v="0"/>
    <n v="0"/>
    <n v="0"/>
    <n v="0"/>
    <n v="0"/>
    <n v="0"/>
    <n v="0"/>
    <n v="0"/>
  </r>
  <r>
    <x v="0"/>
    <s v="30"/>
    <x v="0"/>
    <s v="2310011000"/>
    <x v="1"/>
    <x v="0"/>
    <n v="0"/>
    <n v="151.70050955308255"/>
    <n v="0"/>
    <n v="0"/>
    <n v="0"/>
    <n v="0"/>
    <n v="23.547541781374004"/>
    <n v="0"/>
    <n v="0"/>
    <n v="0"/>
    <n v="0"/>
    <n v="0"/>
    <n v="0"/>
    <n v="0"/>
    <n v="0"/>
    <n v="0"/>
    <n v="128.15296777170855"/>
    <n v="0"/>
    <n v="0"/>
    <n v="0"/>
  </r>
  <r>
    <x v="0"/>
    <s v="30"/>
    <x v="1"/>
    <s v="2310011000"/>
    <x v="1"/>
    <x v="0"/>
    <n v="0"/>
    <n v="15.698361187582673"/>
    <n v="0"/>
    <n v="0"/>
    <n v="0"/>
    <n v="0"/>
    <n v="1.4950820178650164"/>
    <n v="0"/>
    <n v="0"/>
    <n v="0"/>
    <n v="0"/>
    <n v="0"/>
    <n v="0"/>
    <n v="0"/>
    <n v="0"/>
    <n v="0"/>
    <n v="14.203279169717657"/>
    <n v="0"/>
    <n v="0"/>
    <n v="0"/>
  </r>
  <r>
    <x v="0"/>
    <s v="30"/>
    <x v="2"/>
    <s v="2310011000"/>
    <x v="1"/>
    <x v="0"/>
    <n v="0"/>
    <n v="13.518467573138297"/>
    <n v="0"/>
    <n v="0"/>
    <n v="0"/>
    <n v="0"/>
    <n v="0.97723861974493709"/>
    <n v="0"/>
    <n v="0"/>
    <n v="0"/>
    <n v="0"/>
    <n v="0"/>
    <n v="0"/>
    <n v="0"/>
    <n v="0"/>
    <n v="0"/>
    <n v="12.541228953393359"/>
    <n v="0"/>
    <n v="0"/>
    <n v="0"/>
  </r>
  <r>
    <x v="0"/>
    <s v="30"/>
    <x v="3"/>
    <s v="2310011000"/>
    <x v="1"/>
    <x v="0"/>
    <n v="0"/>
    <n v="17.590295155408874"/>
    <n v="0"/>
    <n v="0"/>
    <n v="0"/>
    <n v="0"/>
    <n v="0"/>
    <n v="0"/>
    <n v="0"/>
    <n v="0"/>
    <n v="0"/>
    <n v="0"/>
    <n v="0"/>
    <n v="0"/>
    <n v="0"/>
    <n v="0"/>
    <n v="17.590295155408874"/>
    <n v="0"/>
    <n v="0"/>
    <n v="0"/>
  </r>
  <r>
    <x v="0"/>
    <s v="30"/>
    <x v="4"/>
    <s v="2310011000"/>
    <x v="1"/>
    <x v="0"/>
    <n v="0"/>
    <n v="83.020179357408367"/>
    <n v="0"/>
    <n v="0"/>
    <n v="0"/>
    <n v="0"/>
    <n v="1.5094578064983339"/>
    <n v="0"/>
    <n v="0"/>
    <n v="0"/>
    <n v="0"/>
    <n v="38.491174065707519"/>
    <n v="0"/>
    <n v="0"/>
    <n v="0"/>
    <n v="0"/>
    <n v="43.019547485202516"/>
    <n v="0"/>
    <n v="0"/>
    <n v="0"/>
  </r>
  <r>
    <x v="0"/>
    <s v="30"/>
    <x v="5"/>
    <s v="2310011000"/>
    <x v="1"/>
    <x v="0"/>
    <n v="0"/>
    <n v="33.660909084912852"/>
    <n v="0"/>
    <n v="0"/>
    <n v="0"/>
    <n v="0"/>
    <n v="0.15027191555764666"/>
    <n v="0"/>
    <n v="0"/>
    <n v="0"/>
    <n v="0"/>
    <n v="3.1557102267105797"/>
    <n v="0"/>
    <n v="0"/>
    <n v="0"/>
    <n v="0"/>
    <n v="30.354926942644624"/>
    <n v="0"/>
    <n v="0"/>
    <n v="0"/>
  </r>
  <r>
    <x v="0"/>
    <s v="30"/>
    <x v="6"/>
    <s v="2310011000"/>
    <x v="1"/>
    <x v="0"/>
    <n v="0"/>
    <n v="10.26100550732184"/>
    <n v="0"/>
    <n v="0"/>
    <n v="0"/>
    <n v="0"/>
    <n v="0.81436551645411426"/>
    <n v="0"/>
    <n v="0"/>
    <n v="0"/>
    <n v="0"/>
    <n v="0"/>
    <n v="0"/>
    <n v="0"/>
    <n v="0"/>
    <n v="0"/>
    <n v="9.446639990867725"/>
    <n v="0"/>
    <n v="0"/>
    <n v="0"/>
  </r>
  <r>
    <x v="0"/>
    <s v="30"/>
    <x v="7"/>
    <s v="2310011000"/>
    <x v="1"/>
    <x v="0"/>
    <n v="0"/>
    <n v="6.6777972349237373"/>
    <n v="0"/>
    <n v="0"/>
    <n v="0"/>
    <n v="0"/>
    <n v="2.7688427559439881"/>
    <n v="0"/>
    <n v="0"/>
    <n v="0"/>
    <n v="0"/>
    <n v="0"/>
    <n v="0"/>
    <n v="0"/>
    <n v="0"/>
    <n v="0"/>
    <n v="3.9089544789797483"/>
    <n v="0"/>
    <n v="0"/>
    <n v="0"/>
  </r>
  <r>
    <x v="0"/>
    <s v="30"/>
    <x v="8"/>
    <s v="2310011000"/>
    <x v="1"/>
    <x v="0"/>
    <n v="0"/>
    <n v="9.4805411797879895"/>
    <n v="0"/>
    <n v="0"/>
    <n v="0"/>
    <n v="0"/>
    <n v="2.0110238866216945"/>
    <n v="0"/>
    <n v="0"/>
    <n v="0"/>
    <n v="0"/>
    <n v="0"/>
    <n v="0"/>
    <n v="0"/>
    <n v="0"/>
    <n v="0"/>
    <n v="7.4695172931662936"/>
    <n v="0"/>
    <n v="0"/>
    <n v="0"/>
  </r>
  <r>
    <x v="0"/>
    <s v="30"/>
    <x v="9"/>
    <s v="2310011000"/>
    <x v="1"/>
    <x v="0"/>
    <n v="0"/>
    <n v="4.7233199954338634"/>
    <n v="0"/>
    <n v="0"/>
    <n v="0"/>
    <n v="0"/>
    <n v="0.16287310329082286"/>
    <n v="0"/>
    <n v="0"/>
    <n v="0"/>
    <n v="0"/>
    <n v="0"/>
    <n v="0"/>
    <n v="0"/>
    <n v="0"/>
    <n v="0"/>
    <n v="4.5604468921430401"/>
    <n v="0"/>
    <n v="0"/>
    <n v="0"/>
  </r>
  <r>
    <x v="0"/>
    <s v="30"/>
    <x v="10"/>
    <s v="2310011000"/>
    <x v="1"/>
    <x v="0"/>
    <n v="0"/>
    <n v="0.29626691186837467"/>
    <n v="0"/>
    <n v="0"/>
    <n v="0"/>
    <n v="0"/>
    <n v="0"/>
    <n v="0"/>
    <n v="0"/>
    <n v="0"/>
    <n v="0"/>
    <n v="0"/>
    <n v="0"/>
    <n v="0"/>
    <n v="0"/>
    <n v="0"/>
    <n v="0.29626691186837467"/>
    <n v="0"/>
    <n v="0"/>
    <n v="0"/>
  </r>
  <r>
    <x v="0"/>
    <s v="30"/>
    <x v="11"/>
    <s v="2310011000"/>
    <x v="1"/>
    <x v="0"/>
    <n v="0"/>
    <n v="0.3006888060753653"/>
    <n v="0"/>
    <n v="0"/>
    <n v="0"/>
    <n v="0"/>
    <n v="0.15034440303768265"/>
    <n v="0"/>
    <n v="0"/>
    <n v="0"/>
    <n v="0"/>
    <n v="0"/>
    <n v="0"/>
    <n v="0"/>
    <n v="0"/>
    <n v="0"/>
    <n v="0.15034440303768265"/>
    <n v="0"/>
    <n v="0"/>
    <n v="0"/>
  </r>
  <r>
    <x v="0"/>
    <s v="30"/>
    <x v="12"/>
    <s v="2310011000"/>
    <x v="1"/>
    <x v="0"/>
    <n v="0"/>
    <n v="0.14813345593418734"/>
    <n v="0"/>
    <n v="0"/>
    <n v="0"/>
    <n v="0"/>
    <n v="0"/>
    <n v="0"/>
    <n v="0"/>
    <n v="0"/>
    <n v="0"/>
    <n v="0"/>
    <n v="0"/>
    <n v="0"/>
    <n v="0"/>
    <n v="0"/>
    <n v="0.14813345593418734"/>
    <n v="0"/>
    <n v="0"/>
    <n v="0"/>
  </r>
  <r>
    <x v="0"/>
    <s v="30"/>
    <x v="13"/>
    <s v="2310011000"/>
    <x v="1"/>
    <x v="0"/>
    <n v="0"/>
    <n v="0"/>
    <n v="0"/>
    <n v="0"/>
    <n v="0"/>
    <n v="0"/>
    <n v="0"/>
    <n v="0"/>
    <n v="0"/>
    <n v="0"/>
    <n v="0"/>
    <n v="0"/>
    <n v="0"/>
    <n v="0"/>
    <n v="0"/>
    <n v="0"/>
    <n v="0"/>
    <n v="0"/>
    <n v="0"/>
    <n v="0"/>
  </r>
  <r>
    <x v="0"/>
    <s v="30"/>
    <x v="14"/>
    <s v="2310011000"/>
    <x v="1"/>
    <x v="0"/>
    <n v="0"/>
    <n v="0"/>
    <n v="0"/>
    <n v="0"/>
    <n v="0"/>
    <n v="0"/>
    <n v="0"/>
    <n v="0"/>
    <n v="0"/>
    <n v="0"/>
    <n v="0"/>
    <n v="0"/>
    <n v="0"/>
    <n v="0"/>
    <n v="0"/>
    <n v="0"/>
    <n v="0"/>
    <n v="0"/>
    <n v="0"/>
    <n v="0"/>
  </r>
  <r>
    <x v="0"/>
    <s v="30"/>
    <x v="0"/>
    <s v="2310021603"/>
    <x v="1"/>
    <x v="1"/>
    <n v="0"/>
    <n v="3.315505040060688"/>
    <n v="0"/>
    <n v="0"/>
    <n v="0"/>
    <n v="0"/>
    <n v="0.15943859008923159"/>
    <n v="0"/>
    <n v="0"/>
    <n v="0"/>
    <n v="0"/>
    <n v="0"/>
    <n v="0"/>
    <n v="0"/>
    <n v="0"/>
    <n v="0"/>
    <n v="3.1560664499714561"/>
    <n v="0"/>
    <n v="0"/>
    <n v="0"/>
  </r>
  <r>
    <x v="0"/>
    <s v="30"/>
    <x v="1"/>
    <s v="2310021603"/>
    <x v="1"/>
    <x v="1"/>
    <n v="0"/>
    <n v="0.77484127627494548"/>
    <n v="0"/>
    <n v="0"/>
    <n v="0"/>
    <n v="0"/>
    <n v="6.9327903666705645E-2"/>
    <n v="0"/>
    <n v="0"/>
    <n v="0"/>
    <n v="0"/>
    <n v="0"/>
    <n v="0"/>
    <n v="0"/>
    <n v="0"/>
    <n v="0"/>
    <n v="0.70551337260823987"/>
    <n v="0"/>
    <n v="0"/>
    <n v="0"/>
  </r>
  <r>
    <x v="0"/>
    <s v="30"/>
    <x v="2"/>
    <s v="2310021603"/>
    <x v="1"/>
    <x v="1"/>
    <n v="0"/>
    <n v="4.5022667569812776E-3"/>
    <n v="0"/>
    <n v="0"/>
    <n v="0"/>
    <n v="0"/>
    <n v="0"/>
    <n v="0"/>
    <n v="0"/>
    <n v="0"/>
    <n v="0"/>
    <n v="0"/>
    <n v="0"/>
    <n v="0"/>
    <n v="0"/>
    <n v="0"/>
    <n v="4.5022667569812776E-3"/>
    <n v="0"/>
    <n v="0"/>
    <n v="0"/>
  </r>
  <r>
    <x v="0"/>
    <s v="30"/>
    <x v="3"/>
    <s v="2310021603"/>
    <x v="1"/>
    <x v="1"/>
    <n v="0"/>
    <n v="1.800906702792511E-2"/>
    <n v="0"/>
    <n v="0"/>
    <n v="0"/>
    <n v="0"/>
    <n v="0"/>
    <n v="0"/>
    <n v="0"/>
    <n v="0"/>
    <n v="0"/>
    <n v="0"/>
    <n v="0"/>
    <n v="0"/>
    <n v="0"/>
    <n v="0"/>
    <n v="1.800906702792511E-2"/>
    <n v="0"/>
    <n v="0"/>
    <n v="0"/>
  </r>
  <r>
    <x v="0"/>
    <s v="30"/>
    <x v="4"/>
    <s v="2310021603"/>
    <x v="1"/>
    <x v="1"/>
    <n v="0"/>
    <n v="0.97466876331427355"/>
    <n v="0"/>
    <n v="0"/>
    <n v="0"/>
    <n v="0"/>
    <n v="8.1562239607888987E-3"/>
    <n v="0"/>
    <n v="0"/>
    <n v="0"/>
    <n v="0"/>
    <n v="0.15496825525498908"/>
    <n v="0"/>
    <n v="0"/>
    <n v="0"/>
    <n v="0"/>
    <n v="0.81154428409849555"/>
    <n v="0"/>
    <n v="0"/>
    <n v="0"/>
  </r>
  <r>
    <x v="0"/>
    <s v="30"/>
    <x v="5"/>
    <s v="2310021603"/>
    <x v="1"/>
    <x v="1"/>
    <n v="0"/>
    <n v="0.35887385427471163"/>
    <n v="0"/>
    <n v="0"/>
    <n v="0"/>
    <n v="0"/>
    <n v="1.2234335941183351E-2"/>
    <n v="0"/>
    <n v="0"/>
    <n v="0"/>
    <n v="0"/>
    <n v="0"/>
    <n v="0"/>
    <n v="0"/>
    <n v="0"/>
    <n v="0"/>
    <n v="0.3466395183335283"/>
    <n v="0"/>
    <n v="0"/>
    <n v="0"/>
  </r>
  <r>
    <x v="0"/>
    <s v="30"/>
    <x v="6"/>
    <s v="2310021603"/>
    <x v="1"/>
    <x v="1"/>
    <n v="0"/>
    <n v="0"/>
    <n v="0"/>
    <n v="0"/>
    <n v="0"/>
    <n v="0"/>
    <n v="0"/>
    <n v="0"/>
    <n v="0"/>
    <n v="0"/>
    <n v="0"/>
    <n v="0"/>
    <n v="0"/>
    <n v="0"/>
    <n v="0"/>
    <n v="0"/>
    <n v="0"/>
    <n v="0"/>
    <n v="0"/>
    <n v="0"/>
  </r>
  <r>
    <x v="0"/>
    <s v="30"/>
    <x v="7"/>
    <s v="2310021603"/>
    <x v="1"/>
    <x v="1"/>
    <n v="0"/>
    <n v="0"/>
    <n v="0"/>
    <n v="0"/>
    <n v="0"/>
    <n v="0"/>
    <n v="0"/>
    <n v="0"/>
    <n v="0"/>
    <n v="0"/>
    <n v="0"/>
    <n v="0"/>
    <n v="0"/>
    <n v="0"/>
    <n v="0"/>
    <n v="0"/>
    <n v="0"/>
    <n v="0"/>
    <n v="0"/>
    <n v="0"/>
  </r>
  <r>
    <x v="0"/>
    <s v="30"/>
    <x v="8"/>
    <s v="2310021603"/>
    <x v="1"/>
    <x v="1"/>
    <n v="0"/>
    <n v="3.0383799858757619"/>
    <n v="0"/>
    <n v="0"/>
    <n v="0"/>
    <n v="0"/>
    <n v="0.62961082595019124"/>
    <n v="0"/>
    <n v="0"/>
    <n v="0"/>
    <n v="0"/>
    <n v="3.2496042629687291E-2"/>
    <n v="0"/>
    <n v="0"/>
    <n v="0"/>
    <n v="0"/>
    <n v="2.3762731172958831"/>
    <n v="0"/>
    <n v="0"/>
    <n v="0"/>
  </r>
  <r>
    <x v="0"/>
    <s v="30"/>
    <x v="9"/>
    <s v="2310021603"/>
    <x v="1"/>
    <x v="1"/>
    <n v="0"/>
    <n v="0"/>
    <n v="0"/>
    <n v="0"/>
    <n v="0"/>
    <n v="0"/>
    <n v="0"/>
    <n v="0"/>
    <n v="0"/>
    <n v="0"/>
    <n v="0"/>
    <n v="0"/>
    <n v="0"/>
    <n v="0"/>
    <n v="0"/>
    <n v="0"/>
    <n v="0"/>
    <n v="0"/>
    <n v="0"/>
    <n v="0"/>
  </r>
  <r>
    <x v="0"/>
    <s v="30"/>
    <x v="10"/>
    <s v="2310021603"/>
    <x v="1"/>
    <x v="1"/>
    <n v="0"/>
    <n v="2.4298926722824854"/>
    <n v="0"/>
    <n v="0"/>
    <n v="0"/>
    <n v="0"/>
    <n v="6.0848731359327682E-2"/>
    <n v="0"/>
    <n v="0"/>
    <n v="0"/>
    <n v="0"/>
    <n v="0.24745150752793252"/>
    <n v="0"/>
    <n v="0"/>
    <n v="0"/>
    <n v="0"/>
    <n v="2.1215924333952252"/>
    <n v="0"/>
    <n v="0"/>
    <n v="0"/>
  </r>
  <r>
    <x v="0"/>
    <s v="30"/>
    <x v="11"/>
    <s v="2310021603"/>
    <x v="1"/>
    <x v="1"/>
    <n v="0"/>
    <n v="6.8240737320470002"/>
    <n v="0"/>
    <n v="0"/>
    <n v="0"/>
    <n v="0"/>
    <n v="4.6664925763059131"/>
    <n v="0"/>
    <n v="0"/>
    <n v="0"/>
    <n v="0"/>
    <n v="7.0266052964748027E-2"/>
    <n v="0"/>
    <n v="0"/>
    <n v="0"/>
    <n v="0"/>
    <n v="2.0873151027763388"/>
    <n v="0"/>
    <n v="0"/>
    <n v="0"/>
  </r>
  <r>
    <x v="0"/>
    <s v="30"/>
    <x v="12"/>
    <s v="2310021603"/>
    <x v="1"/>
    <x v="1"/>
    <n v="0"/>
    <n v="0.47056352251213396"/>
    <n v="0"/>
    <n v="0"/>
    <n v="0"/>
    <n v="0"/>
    <n v="6.49053134499495E-2"/>
    <n v="0"/>
    <n v="0"/>
    <n v="0"/>
    <n v="0"/>
    <n v="4.0565820906218438E-3"/>
    <n v="0"/>
    <n v="0"/>
    <n v="0"/>
    <n v="0"/>
    <n v="0.40160162697156254"/>
    <n v="0"/>
    <n v="0"/>
    <n v="0"/>
  </r>
  <r>
    <x v="0"/>
    <s v="30"/>
    <x v="13"/>
    <s v="2310021603"/>
    <x v="1"/>
    <x v="1"/>
    <n v="0"/>
    <n v="3.151586729886894E-2"/>
    <n v="0"/>
    <n v="0"/>
    <n v="0"/>
    <n v="0"/>
    <n v="3.151586729886894E-2"/>
    <n v="0"/>
    <n v="0"/>
    <n v="0"/>
    <n v="0"/>
    <n v="0"/>
    <n v="0"/>
    <n v="0"/>
    <n v="0"/>
    <n v="0"/>
    <n v="0"/>
    <n v="0"/>
    <n v="0"/>
    <n v="0"/>
  </r>
  <r>
    <x v="0"/>
    <s v="30"/>
    <x v="14"/>
    <s v="2310021603"/>
    <x v="1"/>
    <x v="1"/>
    <n v="0"/>
    <n v="1.800906702792511E-2"/>
    <n v="0"/>
    <n v="0"/>
    <n v="0"/>
    <n v="0"/>
    <n v="0"/>
    <n v="0"/>
    <n v="0"/>
    <n v="0"/>
    <n v="0"/>
    <n v="0"/>
    <n v="0"/>
    <n v="0"/>
    <n v="0"/>
    <n v="0"/>
    <n v="1.800906702792511E-2"/>
    <n v="0"/>
    <n v="0"/>
    <n v="0"/>
  </r>
  <r>
    <x v="0"/>
    <s v="30"/>
    <x v="0"/>
    <s v="2310011000"/>
    <x v="2"/>
    <x v="0"/>
    <n v="0"/>
    <n v="0"/>
    <n v="0"/>
    <n v="0"/>
    <n v="0"/>
    <n v="0"/>
    <n v="0"/>
    <n v="0"/>
    <n v="0"/>
    <n v="0"/>
    <n v="0"/>
    <n v="0"/>
    <n v="0"/>
    <n v="0"/>
    <n v="0"/>
    <n v="0"/>
    <n v="0"/>
    <n v="0"/>
    <n v="0"/>
    <n v="0"/>
  </r>
  <r>
    <x v="0"/>
    <s v="30"/>
    <x v="1"/>
    <s v="2310011000"/>
    <x v="2"/>
    <x v="0"/>
    <n v="0"/>
    <n v="0"/>
    <n v="0"/>
    <n v="0"/>
    <n v="0"/>
    <n v="0"/>
    <n v="0"/>
    <n v="0"/>
    <n v="0"/>
    <n v="0"/>
    <n v="0"/>
    <n v="0"/>
    <n v="0"/>
    <n v="0"/>
    <n v="0"/>
    <n v="0"/>
    <n v="0"/>
    <n v="0"/>
    <n v="0"/>
    <n v="0"/>
  </r>
  <r>
    <x v="0"/>
    <s v="30"/>
    <x v="2"/>
    <s v="2310011000"/>
    <x v="2"/>
    <x v="0"/>
    <n v="0"/>
    <n v="0"/>
    <n v="0"/>
    <n v="0"/>
    <n v="0"/>
    <n v="0"/>
    <n v="0"/>
    <n v="0"/>
    <n v="0"/>
    <n v="0"/>
    <n v="0"/>
    <n v="0"/>
    <n v="0"/>
    <n v="0"/>
    <n v="0"/>
    <n v="0"/>
    <n v="0"/>
    <n v="0"/>
    <n v="0"/>
    <n v="0"/>
  </r>
  <r>
    <x v="0"/>
    <s v="30"/>
    <x v="3"/>
    <s v="2310011000"/>
    <x v="2"/>
    <x v="0"/>
    <n v="0"/>
    <n v="0"/>
    <n v="0"/>
    <n v="0"/>
    <n v="0"/>
    <n v="0"/>
    <n v="0"/>
    <n v="0"/>
    <n v="0"/>
    <n v="0"/>
    <n v="0"/>
    <n v="0"/>
    <n v="0"/>
    <n v="0"/>
    <n v="0"/>
    <n v="0"/>
    <n v="0"/>
    <n v="0"/>
    <n v="0"/>
    <n v="0"/>
  </r>
  <r>
    <x v="0"/>
    <s v="30"/>
    <x v="4"/>
    <s v="2310011000"/>
    <x v="2"/>
    <x v="0"/>
    <n v="0"/>
    <n v="0"/>
    <n v="0"/>
    <n v="0"/>
    <n v="0"/>
    <n v="0"/>
    <n v="0"/>
    <n v="0"/>
    <n v="0"/>
    <n v="0"/>
    <n v="0"/>
    <n v="0"/>
    <n v="0"/>
    <n v="0"/>
    <n v="0"/>
    <n v="0"/>
    <n v="0"/>
    <n v="0"/>
    <n v="0"/>
    <n v="0"/>
  </r>
  <r>
    <x v="0"/>
    <s v="30"/>
    <x v="5"/>
    <s v="2310011000"/>
    <x v="2"/>
    <x v="0"/>
    <n v="0"/>
    <n v="0"/>
    <n v="0"/>
    <n v="0"/>
    <n v="0"/>
    <n v="0"/>
    <n v="0"/>
    <n v="0"/>
    <n v="0"/>
    <n v="0"/>
    <n v="0"/>
    <n v="0"/>
    <n v="0"/>
    <n v="0"/>
    <n v="0"/>
    <n v="0"/>
    <n v="0"/>
    <n v="0"/>
    <n v="0"/>
    <n v="0"/>
  </r>
  <r>
    <x v="0"/>
    <s v="30"/>
    <x v="6"/>
    <s v="2310011000"/>
    <x v="2"/>
    <x v="0"/>
    <n v="0"/>
    <n v="0"/>
    <n v="0"/>
    <n v="0"/>
    <n v="0"/>
    <n v="0"/>
    <n v="0"/>
    <n v="0"/>
    <n v="0"/>
    <n v="0"/>
    <n v="0"/>
    <n v="0"/>
    <n v="0"/>
    <n v="0"/>
    <n v="0"/>
    <n v="0"/>
    <n v="0"/>
    <n v="0"/>
    <n v="0"/>
    <n v="0"/>
  </r>
  <r>
    <x v="0"/>
    <s v="30"/>
    <x v="7"/>
    <s v="2310011000"/>
    <x v="2"/>
    <x v="0"/>
    <n v="0"/>
    <n v="0"/>
    <n v="0"/>
    <n v="0"/>
    <n v="0"/>
    <n v="0"/>
    <n v="0"/>
    <n v="0"/>
    <n v="0"/>
    <n v="0"/>
    <n v="0"/>
    <n v="0"/>
    <n v="0"/>
    <n v="0"/>
    <n v="0"/>
    <n v="0"/>
    <n v="0"/>
    <n v="0"/>
    <n v="0"/>
    <n v="0"/>
  </r>
  <r>
    <x v="0"/>
    <s v="30"/>
    <x v="8"/>
    <s v="2310011000"/>
    <x v="2"/>
    <x v="0"/>
    <n v="0"/>
    <n v="0"/>
    <n v="0"/>
    <n v="0"/>
    <n v="0"/>
    <n v="0"/>
    <n v="0"/>
    <n v="0"/>
    <n v="0"/>
    <n v="0"/>
    <n v="0"/>
    <n v="0"/>
    <n v="0"/>
    <n v="0"/>
    <n v="0"/>
    <n v="0"/>
    <n v="0"/>
    <n v="0"/>
    <n v="0"/>
    <n v="0"/>
  </r>
  <r>
    <x v="0"/>
    <s v="30"/>
    <x v="9"/>
    <s v="2310011000"/>
    <x v="2"/>
    <x v="0"/>
    <n v="0"/>
    <n v="0"/>
    <n v="0"/>
    <n v="0"/>
    <n v="0"/>
    <n v="0"/>
    <n v="0"/>
    <n v="0"/>
    <n v="0"/>
    <n v="0"/>
    <n v="0"/>
    <n v="0"/>
    <n v="0"/>
    <n v="0"/>
    <n v="0"/>
    <n v="0"/>
    <n v="0"/>
    <n v="0"/>
    <n v="0"/>
    <n v="0"/>
  </r>
  <r>
    <x v="0"/>
    <s v="30"/>
    <x v="10"/>
    <s v="2310011000"/>
    <x v="2"/>
    <x v="0"/>
    <n v="0"/>
    <n v="0"/>
    <n v="0"/>
    <n v="0"/>
    <n v="0"/>
    <n v="0"/>
    <n v="0"/>
    <n v="0"/>
    <n v="0"/>
    <n v="0"/>
    <n v="0"/>
    <n v="0"/>
    <n v="0"/>
    <n v="0"/>
    <n v="0"/>
    <n v="0"/>
    <n v="0"/>
    <n v="0"/>
    <n v="0"/>
    <n v="0"/>
  </r>
  <r>
    <x v="0"/>
    <s v="30"/>
    <x v="11"/>
    <s v="2310011000"/>
    <x v="2"/>
    <x v="0"/>
    <n v="0"/>
    <n v="0"/>
    <n v="0"/>
    <n v="0"/>
    <n v="0"/>
    <n v="0"/>
    <n v="0"/>
    <n v="0"/>
    <n v="0"/>
    <n v="0"/>
    <n v="0"/>
    <n v="0"/>
    <n v="0"/>
    <n v="0"/>
    <n v="0"/>
    <n v="0"/>
    <n v="0"/>
    <n v="0"/>
    <n v="0"/>
    <n v="0"/>
  </r>
  <r>
    <x v="0"/>
    <s v="30"/>
    <x v="12"/>
    <s v="2310011000"/>
    <x v="2"/>
    <x v="0"/>
    <n v="0"/>
    <n v="0"/>
    <n v="0"/>
    <n v="0"/>
    <n v="0"/>
    <n v="0"/>
    <n v="0"/>
    <n v="0"/>
    <n v="0"/>
    <n v="0"/>
    <n v="0"/>
    <n v="0"/>
    <n v="0"/>
    <n v="0"/>
    <n v="0"/>
    <n v="0"/>
    <n v="0"/>
    <n v="0"/>
    <n v="0"/>
    <n v="0"/>
  </r>
  <r>
    <x v="0"/>
    <s v="30"/>
    <x v="13"/>
    <s v="2310011000"/>
    <x v="2"/>
    <x v="0"/>
    <n v="0"/>
    <n v="0"/>
    <n v="0"/>
    <n v="0"/>
    <n v="0"/>
    <n v="0"/>
    <n v="0"/>
    <n v="0"/>
    <n v="0"/>
    <n v="0"/>
    <n v="0"/>
    <n v="0"/>
    <n v="0"/>
    <n v="0"/>
    <n v="0"/>
    <n v="0"/>
    <n v="0"/>
    <n v="0"/>
    <n v="0"/>
    <n v="0"/>
  </r>
  <r>
    <x v="0"/>
    <s v="30"/>
    <x v="14"/>
    <s v="2310011000"/>
    <x v="2"/>
    <x v="0"/>
    <n v="0"/>
    <n v="0"/>
    <n v="0"/>
    <n v="0"/>
    <n v="0"/>
    <n v="0"/>
    <n v="0"/>
    <n v="0"/>
    <n v="0"/>
    <n v="0"/>
    <n v="0"/>
    <n v="0"/>
    <n v="0"/>
    <n v="0"/>
    <n v="0"/>
    <n v="0"/>
    <n v="0"/>
    <n v="0"/>
    <n v="0"/>
    <n v="0"/>
  </r>
  <r>
    <x v="0"/>
    <s v="30"/>
    <x v="0"/>
    <s v="2310021603"/>
    <x v="2"/>
    <x v="1"/>
    <n v="0"/>
    <n v="0"/>
    <n v="0"/>
    <n v="0"/>
    <n v="0"/>
    <n v="0"/>
    <n v="0"/>
    <n v="0"/>
    <n v="0"/>
    <n v="0"/>
    <n v="0"/>
    <n v="0"/>
    <n v="0"/>
    <n v="0"/>
    <n v="0"/>
    <n v="0"/>
    <n v="0"/>
    <n v="0"/>
    <n v="0"/>
    <n v="0"/>
  </r>
  <r>
    <x v="0"/>
    <s v="30"/>
    <x v="1"/>
    <s v="2310021603"/>
    <x v="2"/>
    <x v="1"/>
    <n v="0"/>
    <n v="0"/>
    <n v="0"/>
    <n v="0"/>
    <n v="0"/>
    <n v="0"/>
    <n v="0"/>
    <n v="0"/>
    <n v="0"/>
    <n v="0"/>
    <n v="0"/>
    <n v="0"/>
    <n v="0"/>
    <n v="0"/>
    <n v="0"/>
    <n v="0"/>
    <n v="0"/>
    <n v="0"/>
    <n v="0"/>
    <n v="0"/>
  </r>
  <r>
    <x v="0"/>
    <s v="30"/>
    <x v="2"/>
    <s v="2310021603"/>
    <x v="2"/>
    <x v="1"/>
    <n v="0"/>
    <n v="0"/>
    <n v="0"/>
    <n v="0"/>
    <n v="0"/>
    <n v="0"/>
    <n v="0"/>
    <n v="0"/>
    <n v="0"/>
    <n v="0"/>
    <n v="0"/>
    <n v="0"/>
    <n v="0"/>
    <n v="0"/>
    <n v="0"/>
    <n v="0"/>
    <n v="0"/>
    <n v="0"/>
    <n v="0"/>
    <n v="0"/>
  </r>
  <r>
    <x v="0"/>
    <s v="30"/>
    <x v="3"/>
    <s v="2310021603"/>
    <x v="2"/>
    <x v="1"/>
    <n v="0"/>
    <n v="0"/>
    <n v="0"/>
    <n v="0"/>
    <n v="0"/>
    <n v="0"/>
    <n v="0"/>
    <n v="0"/>
    <n v="0"/>
    <n v="0"/>
    <n v="0"/>
    <n v="0"/>
    <n v="0"/>
    <n v="0"/>
    <n v="0"/>
    <n v="0"/>
    <n v="0"/>
    <n v="0"/>
    <n v="0"/>
    <n v="0"/>
  </r>
  <r>
    <x v="0"/>
    <s v="30"/>
    <x v="4"/>
    <s v="2310021603"/>
    <x v="2"/>
    <x v="1"/>
    <n v="0"/>
    <n v="0"/>
    <n v="0"/>
    <n v="0"/>
    <n v="0"/>
    <n v="0"/>
    <n v="0"/>
    <n v="0"/>
    <n v="0"/>
    <n v="0"/>
    <n v="0"/>
    <n v="0"/>
    <n v="0"/>
    <n v="0"/>
    <n v="0"/>
    <n v="0"/>
    <n v="0"/>
    <n v="0"/>
    <n v="0"/>
    <n v="0"/>
  </r>
  <r>
    <x v="0"/>
    <s v="30"/>
    <x v="5"/>
    <s v="2310021603"/>
    <x v="2"/>
    <x v="1"/>
    <n v="0"/>
    <n v="0"/>
    <n v="0"/>
    <n v="0"/>
    <n v="0"/>
    <n v="0"/>
    <n v="0"/>
    <n v="0"/>
    <n v="0"/>
    <n v="0"/>
    <n v="0"/>
    <n v="0"/>
    <n v="0"/>
    <n v="0"/>
    <n v="0"/>
    <n v="0"/>
    <n v="0"/>
    <n v="0"/>
    <n v="0"/>
    <n v="0"/>
  </r>
  <r>
    <x v="0"/>
    <s v="30"/>
    <x v="6"/>
    <s v="2310021603"/>
    <x v="2"/>
    <x v="1"/>
    <n v="0"/>
    <n v="0"/>
    <n v="0"/>
    <n v="0"/>
    <n v="0"/>
    <n v="0"/>
    <n v="0"/>
    <n v="0"/>
    <n v="0"/>
    <n v="0"/>
    <n v="0"/>
    <n v="0"/>
    <n v="0"/>
    <n v="0"/>
    <n v="0"/>
    <n v="0"/>
    <n v="0"/>
    <n v="0"/>
    <n v="0"/>
    <n v="0"/>
  </r>
  <r>
    <x v="0"/>
    <s v="30"/>
    <x v="7"/>
    <s v="2310021603"/>
    <x v="2"/>
    <x v="1"/>
    <n v="0"/>
    <n v="0"/>
    <n v="0"/>
    <n v="0"/>
    <n v="0"/>
    <n v="0"/>
    <n v="0"/>
    <n v="0"/>
    <n v="0"/>
    <n v="0"/>
    <n v="0"/>
    <n v="0"/>
    <n v="0"/>
    <n v="0"/>
    <n v="0"/>
    <n v="0"/>
    <n v="0"/>
    <n v="0"/>
    <n v="0"/>
    <n v="0"/>
  </r>
  <r>
    <x v="0"/>
    <s v="30"/>
    <x v="8"/>
    <s v="2310021603"/>
    <x v="2"/>
    <x v="1"/>
    <n v="0"/>
    <n v="0"/>
    <n v="0"/>
    <n v="0"/>
    <n v="0"/>
    <n v="0"/>
    <n v="0"/>
    <n v="0"/>
    <n v="0"/>
    <n v="0"/>
    <n v="0"/>
    <n v="0"/>
    <n v="0"/>
    <n v="0"/>
    <n v="0"/>
    <n v="0"/>
    <n v="0"/>
    <n v="0"/>
    <n v="0"/>
    <n v="0"/>
  </r>
  <r>
    <x v="0"/>
    <s v="30"/>
    <x v="9"/>
    <s v="2310021603"/>
    <x v="2"/>
    <x v="1"/>
    <n v="0"/>
    <n v="0"/>
    <n v="0"/>
    <n v="0"/>
    <n v="0"/>
    <n v="0"/>
    <n v="0"/>
    <n v="0"/>
    <n v="0"/>
    <n v="0"/>
    <n v="0"/>
    <n v="0"/>
    <n v="0"/>
    <n v="0"/>
    <n v="0"/>
    <n v="0"/>
    <n v="0"/>
    <n v="0"/>
    <n v="0"/>
    <n v="0"/>
  </r>
  <r>
    <x v="0"/>
    <s v="30"/>
    <x v="10"/>
    <s v="2310021603"/>
    <x v="2"/>
    <x v="1"/>
    <n v="0"/>
    <n v="0"/>
    <n v="0"/>
    <n v="0"/>
    <n v="0"/>
    <n v="0"/>
    <n v="0"/>
    <n v="0"/>
    <n v="0"/>
    <n v="0"/>
    <n v="0"/>
    <n v="0"/>
    <n v="0"/>
    <n v="0"/>
    <n v="0"/>
    <n v="0"/>
    <n v="0"/>
    <n v="0"/>
    <n v="0"/>
    <n v="0"/>
  </r>
  <r>
    <x v="0"/>
    <s v="30"/>
    <x v="11"/>
    <s v="2310021603"/>
    <x v="2"/>
    <x v="1"/>
    <n v="0"/>
    <n v="0"/>
    <n v="0"/>
    <n v="0"/>
    <n v="0"/>
    <n v="0"/>
    <n v="0"/>
    <n v="0"/>
    <n v="0"/>
    <n v="0"/>
    <n v="0"/>
    <n v="0"/>
    <n v="0"/>
    <n v="0"/>
    <n v="0"/>
    <n v="0"/>
    <n v="0"/>
    <n v="0"/>
    <n v="0"/>
    <n v="0"/>
  </r>
  <r>
    <x v="0"/>
    <s v="30"/>
    <x v="12"/>
    <s v="2310021603"/>
    <x v="2"/>
    <x v="1"/>
    <n v="0"/>
    <n v="0"/>
    <n v="0"/>
    <n v="0"/>
    <n v="0"/>
    <n v="0"/>
    <n v="0"/>
    <n v="0"/>
    <n v="0"/>
    <n v="0"/>
    <n v="0"/>
    <n v="0"/>
    <n v="0"/>
    <n v="0"/>
    <n v="0"/>
    <n v="0"/>
    <n v="0"/>
    <n v="0"/>
    <n v="0"/>
    <n v="0"/>
  </r>
  <r>
    <x v="0"/>
    <s v="30"/>
    <x v="13"/>
    <s v="2310021603"/>
    <x v="2"/>
    <x v="1"/>
    <n v="0"/>
    <n v="0"/>
    <n v="0"/>
    <n v="0"/>
    <n v="0"/>
    <n v="0"/>
    <n v="0"/>
    <n v="0"/>
    <n v="0"/>
    <n v="0"/>
    <n v="0"/>
    <n v="0"/>
    <n v="0"/>
    <n v="0"/>
    <n v="0"/>
    <n v="0"/>
    <n v="0"/>
    <n v="0"/>
    <n v="0"/>
    <n v="0"/>
  </r>
  <r>
    <x v="0"/>
    <s v="30"/>
    <x v="14"/>
    <s v="2310021603"/>
    <x v="2"/>
    <x v="1"/>
    <n v="0"/>
    <n v="0"/>
    <n v="0"/>
    <n v="0"/>
    <n v="0"/>
    <n v="0"/>
    <n v="0"/>
    <n v="0"/>
    <n v="0"/>
    <n v="0"/>
    <n v="0"/>
    <n v="0"/>
    <n v="0"/>
    <n v="0"/>
    <n v="0"/>
    <n v="0"/>
    <n v="0"/>
    <n v="0"/>
    <n v="0"/>
    <n v="0"/>
  </r>
  <r>
    <x v="0"/>
    <s v="30"/>
    <x v="0"/>
    <s v="2310020600"/>
    <x v="3"/>
    <x v="0"/>
    <n v="77.447316023870613"/>
    <n v="54.334499320687414"/>
    <n v="59.971945324298346"/>
    <n v="0.11593539030732734"/>
    <n v="2.0465595001591792"/>
    <n v="12.021672935048572"/>
    <n v="8.4340118348529725"/>
    <n v="9.3090780801895932"/>
    <n v="1.7995941182032901E-2"/>
    <n v="0.31767490748739496"/>
    <n v="0"/>
    <n v="0"/>
    <n v="0"/>
    <n v="0"/>
    <n v="0"/>
    <n v="65.425643088822028"/>
    <n v="45.900487485834432"/>
    <n v="50.662867244108746"/>
    <n v="9.7939449125294425E-2"/>
    <n v="1.728884592671784"/>
  </r>
  <r>
    <x v="0"/>
    <s v="30"/>
    <x v="1"/>
    <s v="2310020600"/>
    <x v="3"/>
    <x v="0"/>
    <n v="8.0144486233657144"/>
    <n v="5.622674556568648"/>
    <n v="6.2060520534597297"/>
    <n v="1.1997294121355268E-2"/>
    <n v="0.2117832716582633"/>
    <n v="0.76328082127292518"/>
    <n v="0.53549281491129974"/>
    <n v="0.59105257651997423"/>
    <n v="1.1425994401290732E-3"/>
    <n v="2.0169835396025078E-2"/>
    <n v="0"/>
    <n v="0"/>
    <n v="0"/>
    <n v="0"/>
    <n v="0"/>
    <n v="7.2511678020927892"/>
    <n v="5.0871817416573482"/>
    <n v="5.6149994769397553"/>
    <n v="1.0854694681226195E-2"/>
    <n v="0.19161343626223823"/>
  </r>
  <r>
    <x v="0"/>
    <s v="30"/>
    <x v="2"/>
    <s v="2310020600"/>
    <x v="3"/>
    <x v="0"/>
    <n v="6.9015524956357313"/>
    <n v="4.8419030979747442"/>
    <n v="5.3442720828888355"/>
    <n v="1.0331335201615281E-2"/>
    <n v="0.18237478780332683"/>
    <n v="0.49890740932306493"/>
    <n v="0.35001709141986098"/>
    <n v="0.38633292165461458"/>
    <n v="7.4684350855050213E-4"/>
    <n v="1.3183719600240493E-2"/>
    <n v="0"/>
    <n v="0"/>
    <n v="0"/>
    <n v="0"/>
    <n v="0"/>
    <n v="6.402645086312666"/>
    <n v="4.4918860065548829"/>
    <n v="4.9579391612342203"/>
    <n v="9.584491693064778E-3"/>
    <n v="0.16919106820308633"/>
  </r>
  <r>
    <x v="0"/>
    <s v="30"/>
    <x v="3"/>
    <s v="2310020600"/>
    <x v="3"/>
    <x v="0"/>
    <n v="8.9803333678151702"/>
    <n v="6.3003076455574991"/>
    <n v="6.9539925897830628"/>
    <n v="1.3443183153909039E-2"/>
    <n v="0.2373069528043289"/>
    <n v="0"/>
    <n v="0"/>
    <n v="0"/>
    <n v="0"/>
    <n v="0"/>
    <n v="0"/>
    <n v="0"/>
    <n v="0"/>
    <n v="0"/>
    <n v="0"/>
    <n v="8.9803333678151702"/>
    <n v="6.3003076455574991"/>
    <n v="6.9539925897830628"/>
    <n v="1.3443183153909039E-2"/>
    <n v="0.2373069528043289"/>
  </r>
  <r>
    <x v="0"/>
    <s v="30"/>
    <x v="4"/>
    <s v="2310020600"/>
    <x v="3"/>
    <x v="0"/>
    <n v="42.384103296645605"/>
    <n v="29.73529813569958"/>
    <n v="32.820467590412029"/>
    <n v="6.3447228526398045E-2"/>
    <n v="1.120007686654277"/>
    <n v="0.77062005993901084"/>
    <n v="0.54064178428544685"/>
    <n v="0.59673577437112768"/>
    <n v="1.1535859732072372E-3"/>
    <n v="2.0363776120986849E-2"/>
    <n v="19.65081152844478"/>
    <n v="13.786365499278896"/>
    <n v="15.216762246463759"/>
    <n v="2.9416442316784547E-2"/>
    <n v="0.51927629108516471"/>
    <n v="21.962671708261816"/>
    <n v="15.408290852135238"/>
    <n v="17.006969569577144"/>
    <n v="3.2877200236406265E-2"/>
    <n v="0.58036761944812532"/>
  </r>
  <r>
    <x v="0"/>
    <s v="30"/>
    <x v="5"/>
    <s v="2310020600"/>
    <x v="3"/>
    <x v="0"/>
    <n v="17.184827336639948"/>
    <n v="12.056311789565466"/>
    <n v="13.307207768476152"/>
    <n v="2.5724967202521393E-2"/>
    <n v="0.4541122074980069"/>
    <n v="7.6717979181428336E-2"/>
    <n v="5.3822820489131541E-2"/>
    <n v="5.9407177537839966E-2"/>
    <n v="1.1484360358268478E-4"/>
    <n v="2.0272866406161019E-3"/>
    <n v="1.6110775628099951"/>
    <n v="1.1302792302717624"/>
    <n v="1.2475507282946392"/>
    <n v="2.4117156752363807E-3"/>
    <n v="4.2573019452938149E-2"/>
    <n v="15.497031794648525"/>
    <n v="10.872209738804573"/>
    <n v="12.000249862643674"/>
    <n v="2.3198407923702327E-2"/>
    <n v="0.40951190140445271"/>
  </r>
  <r>
    <x v="0"/>
    <s v="30"/>
    <x v="6"/>
    <s v="2310020600"/>
    <x v="3"/>
    <x v="0"/>
    <n v="5.238527797892182"/>
    <n v="3.675179459908541"/>
    <n v="4.0564956773734533"/>
    <n v="7.8418568397802743E-3"/>
    <n v="0.13842905580252518"/>
    <n v="0.41575617443588747"/>
    <n v="0.29168090951655085"/>
    <n v="0.32194410137884549"/>
    <n v="6.2236959045875188E-4"/>
    <n v="1.0986433000200409E-2"/>
    <n v="0"/>
    <n v="0"/>
    <n v="0"/>
    <n v="0"/>
    <n v="0"/>
    <n v="4.8227716234562941"/>
    <n v="3.3834985503919897"/>
    <n v="3.7345515759946077"/>
    <n v="7.2194872493215228E-3"/>
    <n v="0.12744262280232477"/>
  </r>
  <r>
    <x v="0"/>
    <s v="30"/>
    <x v="7"/>
    <s v="2310020600"/>
    <x v="3"/>
    <x v="0"/>
    <n v="3.4092006303742766"/>
    <n v="2.3917834580357167"/>
    <n v="2.6399416313065331"/>
    <n v="5.1034306417617643E-3"/>
    <n v="9.0088750601643369E-2"/>
    <n v="1.4135709930820173"/>
    <n v="0.99171509235627286"/>
    <n v="1.0946099446880746"/>
    <n v="2.1160566075597558E-3"/>
    <n v="3.7353872200681398E-2"/>
    <n v="0"/>
    <n v="0"/>
    <n v="0"/>
    <n v="0"/>
    <n v="0"/>
    <n v="1.9956296372922593"/>
    <n v="1.4000683656794437"/>
    <n v="1.5453316866184581"/>
    <n v="2.9873740342020081E-3"/>
    <n v="5.2734878400961964E-2"/>
  </r>
  <r>
    <x v="0"/>
    <s v="30"/>
    <x v="8"/>
    <s v="2310020600"/>
    <x v="3"/>
    <x v="0"/>
    <n v="4.840079120310639"/>
    <n v="3.3956409230958466"/>
    <n v="3.7479537738800621"/>
    <n v="7.2453958476573618E-3"/>
    <n v="0.12789997657427882"/>
    <n v="1.026683449762863"/>
    <n v="0.72028746853548264"/>
    <n v="0.79502049748971015"/>
    <n v="1.5369021495030767E-3"/>
    <n v="2.7130298061210659E-2"/>
    <n v="0"/>
    <n v="0"/>
    <n v="0"/>
    <n v="0"/>
    <n v="0"/>
    <n v="3.8133956705477763"/>
    <n v="2.6753534545603643"/>
    <n v="2.9529332763903517"/>
    <n v="5.7084936981542846E-3"/>
    <n v="0.10076967851306814"/>
  </r>
  <r>
    <x v="0"/>
    <s v="30"/>
    <x v="9"/>
    <s v="2310020600"/>
    <x v="3"/>
    <x v="0"/>
    <n v="2.411385811728147"/>
    <n v="1.6917492751959951"/>
    <n v="1.8672757879973041"/>
    <n v="3.6097436246607609E-3"/>
    <n v="6.3721311401162384E-2"/>
    <n v="8.3151234887177475E-2"/>
    <n v="5.8336181903310171E-2"/>
    <n v="6.4388820275769115E-2"/>
    <n v="1.2447391809175035E-4"/>
    <n v="2.197286600040082E-3"/>
    <n v="0"/>
    <n v="0"/>
    <n v="0"/>
    <n v="0"/>
    <n v="0"/>
    <n v="2.3282345768409698"/>
    <n v="1.6334130932926849"/>
    <n v="1.8028869677215349"/>
    <n v="3.4852697065690108E-3"/>
    <n v="6.1524024801122304E-2"/>
  </r>
  <r>
    <x v="0"/>
    <s v="30"/>
    <x v="10"/>
    <s v="2310020600"/>
    <x v="3"/>
    <x v="0"/>
    <n v="0.15125247250970747"/>
    <n v="0.10611377884674521"/>
    <n v="0.11712355543375194"/>
    <n v="2.2641862023929256E-4"/>
    <n v="3.996874267946213E-3"/>
    <n v="0"/>
    <n v="0"/>
    <n v="0"/>
    <n v="0"/>
    <n v="0"/>
    <n v="0"/>
    <n v="0"/>
    <n v="0"/>
    <n v="0"/>
    <n v="0"/>
    <n v="0.15125247250970747"/>
    <n v="0.10611377884674521"/>
    <n v="0.11712355543375194"/>
    <n v="2.2641862023929256E-4"/>
    <n v="3.996874267946213E-3"/>
  </r>
  <r>
    <x v="0"/>
    <s v="30"/>
    <x v="11"/>
    <s v="2310020600"/>
    <x v="3"/>
    <x v="0"/>
    <n v="0.15350997209940459"/>
    <n v="0.10769756659072648"/>
    <n v="0.11887166820141988"/>
    <n v="2.2979800263092377E-4"/>
    <n v="4.056529107766306E-3"/>
    <n v="7.6754986049702295E-2"/>
    <n v="5.3848783295363238E-2"/>
    <n v="5.943583410070994E-2"/>
    <n v="1.1489900131546188E-4"/>
    <n v="2.028264553883153E-3"/>
    <n v="0"/>
    <n v="0"/>
    <n v="0"/>
    <n v="0"/>
    <n v="0"/>
    <n v="7.6754986049702295E-2"/>
    <n v="5.3848783295363238E-2"/>
    <n v="5.943583410070994E-2"/>
    <n v="1.1489900131546188E-4"/>
    <n v="2.028264553883153E-3"/>
  </r>
  <r>
    <x v="0"/>
    <s v="30"/>
    <x v="12"/>
    <s v="2310020600"/>
    <x v="3"/>
    <x v="0"/>
    <n v="7.5626236254853735E-2"/>
    <n v="5.3056889423372604E-2"/>
    <n v="5.8561777716875971E-2"/>
    <n v="1.1320931011964628E-4"/>
    <n v="1.9984371339731065E-3"/>
    <n v="0"/>
    <n v="0"/>
    <n v="0"/>
    <n v="0"/>
    <n v="0"/>
    <n v="0"/>
    <n v="0"/>
    <n v="0"/>
    <n v="0"/>
    <n v="0"/>
    <n v="7.5626236254853735E-2"/>
    <n v="5.3056889423372604E-2"/>
    <n v="5.8561777716875971E-2"/>
    <n v="1.1320931011964628E-4"/>
    <n v="1.9984371339731065E-3"/>
  </r>
  <r>
    <x v="0"/>
    <s v="30"/>
    <x v="13"/>
    <s v="2310020600"/>
    <x v="3"/>
    <x v="0"/>
    <n v="0"/>
    <n v="0"/>
    <n v="0"/>
    <n v="0"/>
    <n v="0"/>
    <n v="0"/>
    <n v="0"/>
    <n v="0"/>
    <n v="0"/>
    <n v="0"/>
    <n v="0"/>
    <n v="0"/>
    <n v="0"/>
    <n v="0"/>
    <n v="0"/>
    <n v="0"/>
    <n v="0"/>
    <n v="0"/>
    <n v="0"/>
    <n v="0"/>
  </r>
  <r>
    <x v="0"/>
    <s v="30"/>
    <x v="14"/>
    <s v="2310020600"/>
    <x v="3"/>
    <x v="0"/>
    <n v="0"/>
    <n v="0"/>
    <n v="0"/>
    <n v="0"/>
    <n v="0"/>
    <n v="0"/>
    <n v="0"/>
    <n v="0"/>
    <n v="0"/>
    <n v="0"/>
    <n v="0"/>
    <n v="0"/>
    <n v="0"/>
    <n v="0"/>
    <n v="0"/>
    <n v="0"/>
    <n v="0"/>
    <n v="0"/>
    <n v="0"/>
    <n v="0"/>
  </r>
  <r>
    <x v="0"/>
    <s v="30"/>
    <x v="0"/>
    <s v="2310020600"/>
    <x v="3"/>
    <x v="1"/>
    <n v="14.523293971603792"/>
    <n v="10.189067187183481"/>
    <n v="11.246228232431966"/>
    <n v="2.1740763161204629E-2"/>
    <n v="0.38378070121925445"/>
    <n v="0.69840747828920824"/>
    <n v="0.48997980308280609"/>
    <n v="0.54081738725628437"/>
    <n v="1.0454867611430093E-3"/>
    <n v="1.8455545434711371E-2"/>
    <n v="0"/>
    <n v="0"/>
    <n v="0"/>
    <n v="0"/>
    <n v="0"/>
    <n v="13.824886493314583"/>
    <n v="9.6990873841006753"/>
    <n v="10.705410845175679"/>
    <n v="2.0695276400061621E-2"/>
    <n v="0.36532515578454305"/>
  </r>
  <r>
    <x v="0"/>
    <s v="30"/>
    <x v="1"/>
    <s v="2310020600"/>
    <x v="3"/>
    <x v="1"/>
    <n v="3.3941277424412308"/>
    <n v="2.381208813732917"/>
    <n v="2.6282698206175565"/>
    <n v="5.0808671594451162E-3"/>
    <n v="8.9690446779407573E-2"/>
    <n v="0.30368511379737329"/>
    <n v="0.21305552543926101"/>
    <n v="0.23516098394999188"/>
    <n v="4.5460390373982618E-4"/>
    <n v="8.0249347118417306E-3"/>
    <n v="0"/>
    <n v="0"/>
    <n v="0"/>
    <n v="0"/>
    <n v="0"/>
    <n v="3.0904426286438582"/>
    <n v="2.1681532882936563"/>
    <n v="2.3931088366675648"/>
    <n v="4.6262632557052897E-3"/>
    <n v="8.1665512067565851E-2"/>
  </r>
  <r>
    <x v="0"/>
    <s v="30"/>
    <x v="2"/>
    <s v="2310020600"/>
    <x v="3"/>
    <x v="1"/>
    <n v="1.9721804931722094E-2"/>
    <n v="1.3836172144882407E-2"/>
    <n v="1.5271736553106229E-2"/>
    <n v="2.9522716469857367E-5"/>
    <n v="5.2115230475981589E-4"/>
    <n v="0"/>
    <n v="0"/>
    <n v="0"/>
    <n v="0"/>
    <n v="0"/>
    <n v="0"/>
    <n v="0"/>
    <n v="0"/>
    <n v="0"/>
    <n v="0"/>
    <n v="1.9721804931722094E-2"/>
    <n v="1.3836172144882407E-2"/>
    <n v="1.5271736553106229E-2"/>
    <n v="2.9522716469857367E-5"/>
    <n v="5.2115230475981589E-4"/>
  </r>
  <r>
    <x v="0"/>
    <s v="30"/>
    <x v="3"/>
    <s v="2310020600"/>
    <x v="3"/>
    <x v="1"/>
    <n v="7.8887219726888377E-2"/>
    <n v="5.5344688579529629E-2"/>
    <n v="6.1086946212424914E-2"/>
    <n v="1.1809086587942947E-4"/>
    <n v="2.0846092190392636E-3"/>
    <n v="0"/>
    <n v="0"/>
    <n v="0"/>
    <n v="0"/>
    <n v="0"/>
    <n v="0"/>
    <n v="0"/>
    <n v="0"/>
    <n v="0"/>
    <n v="0"/>
    <n v="7.8887219726888377E-2"/>
    <n v="5.5344688579529629E-2"/>
    <n v="6.1086946212424914E-2"/>
    <n v="1.1809086587942947E-4"/>
    <n v="2.0846092190392636E-3"/>
  </r>
  <r>
    <x v="0"/>
    <s v="30"/>
    <x v="4"/>
    <s v="2310020600"/>
    <x v="3"/>
    <x v="1"/>
    <n v="4.2694554233866011"/>
    <n v="2.9953100341166694"/>
    <n v="3.306086774355768"/>
    <n v="6.3911960584599088E-3"/>
    <n v="0.11282114094883373"/>
    <n v="3.5727660446749798E-2"/>
    <n v="2.5065355934030704E-2"/>
    <n v="2.7665998111763748E-2"/>
    <n v="5.3482812204685419E-5"/>
    <n v="9.44109966099027E-4"/>
    <n v="0.67882554848824628"/>
    <n v="0.47624176274658342"/>
    <n v="0.52565396412351129"/>
    <n v="1.016173431889023E-3"/>
    <n v="1.7938089355881516E-2"/>
    <n v="3.5549022144516051"/>
    <n v="2.494002915436055"/>
    <n v="2.7527668121204929"/>
    <n v="5.3215398143661996E-3"/>
    <n v="9.3938941626853192E-2"/>
  </r>
  <r>
    <x v="0"/>
    <s v="30"/>
    <x v="5"/>
    <s v="2310020600"/>
    <x v="3"/>
    <x v="1"/>
    <n v="1.5720170596569913"/>
    <n v="1.1028756610973509"/>
    <n v="1.2173039169176052"/>
    <n v="2.3532437370061593E-3"/>
    <n v="4.1540838508357193E-2"/>
    <n v="5.3591490670124697E-2"/>
    <n v="3.7598033901046053E-2"/>
    <n v="4.1498997167645622E-2"/>
    <n v="8.0224218307028158E-5"/>
    <n v="1.4161649491485407E-3"/>
    <n v="0"/>
    <n v="0"/>
    <n v="0"/>
    <n v="0"/>
    <n v="0"/>
    <n v="1.5184255689868666"/>
    <n v="1.0652776271963049"/>
    <n v="1.1758049197499596"/>
    <n v="2.2730195186991312E-3"/>
    <n v="4.0124673559208651E-2"/>
  </r>
  <r>
    <x v="0"/>
    <s v="30"/>
    <x v="6"/>
    <s v="2310020600"/>
    <x v="3"/>
    <x v="1"/>
    <n v="0"/>
    <n v="0"/>
    <n v="0"/>
    <n v="0"/>
    <n v="0"/>
    <n v="0"/>
    <n v="0"/>
    <n v="0"/>
    <n v="0"/>
    <n v="0"/>
    <n v="0"/>
    <n v="0"/>
    <n v="0"/>
    <n v="0"/>
    <n v="0"/>
    <n v="0"/>
    <n v="0"/>
    <n v="0"/>
    <n v="0"/>
    <n v="0"/>
  </r>
  <r>
    <x v="0"/>
    <s v="30"/>
    <x v="7"/>
    <s v="2310020600"/>
    <x v="3"/>
    <x v="1"/>
    <n v="0"/>
    <n v="0"/>
    <n v="0"/>
    <n v="0"/>
    <n v="0"/>
    <n v="0"/>
    <n v="0"/>
    <n v="0"/>
    <n v="0"/>
    <n v="0"/>
    <n v="0"/>
    <n v="0"/>
    <n v="0"/>
    <n v="0"/>
    <n v="0"/>
    <n v="0"/>
    <n v="0"/>
    <n v="0"/>
    <n v="0"/>
    <n v="0"/>
  </r>
  <r>
    <x v="0"/>
    <s v="30"/>
    <x v="8"/>
    <s v="2310020600"/>
    <x v="3"/>
    <x v="1"/>
    <n v="13.309370729083057"/>
    <n v="9.3374184150584405"/>
    <n v="10.306217111763692"/>
    <n v="1.9923570879403666E-2"/>
    <n v="0.35170255736622386"/>
    <n v="2.7579578382458201"/>
    <n v="1.9348928533877785"/>
    <n v="2.1356465940152036"/>
    <n v="4.1285474415876577E-3"/>
    <n v="7.2879540630701456E-2"/>
    <n v="0.1423462110062359"/>
    <n v="9.9865437594207906E-2"/>
    <n v="0.11022692098142986"/>
    <n v="2.1308631956581459E-4"/>
    <n v="3.761524677713624E-3"/>
    <n v="10.409066679831"/>
    <n v="7.3026601240764544"/>
    <n v="8.0603435967670585"/>
    <n v="1.5581937118250197E-2"/>
    <n v="0.27506149205780878"/>
  </r>
  <r>
    <x v="0"/>
    <s v="30"/>
    <x v="9"/>
    <s v="2310020600"/>
    <x v="3"/>
    <x v="1"/>
    <n v="0"/>
    <n v="0"/>
    <n v="0"/>
    <n v="0"/>
    <n v="0"/>
    <n v="0"/>
    <n v="0"/>
    <n v="0"/>
    <n v="0"/>
    <n v="0"/>
    <n v="0"/>
    <n v="0"/>
    <n v="0"/>
    <n v="0"/>
    <n v="0"/>
    <n v="0"/>
    <n v="0"/>
    <n v="0"/>
    <n v="0"/>
    <n v="0"/>
  </r>
  <r>
    <x v="0"/>
    <s v="30"/>
    <x v="10"/>
    <s v="2310020600"/>
    <x v="3"/>
    <x v="1"/>
    <n v="10.643942679199935"/>
    <n v="7.467441429399206"/>
    <n v="8.2422216955226322"/>
    <n v="1.5933536657894251E-2"/>
    <n v="0.28126813332759426"/>
    <n v="0.26654280498831218"/>
    <n v="0.18699769856592335"/>
    <n v="0.20639954162410598"/>
    <n v="3.990034221509412E-4"/>
    <n v="7.0434424038629626E-3"/>
    <n v="1.083940740285803"/>
    <n v="0.7604573075014216"/>
    <n v="0.83935813593803099"/>
    <n v="1.6226139167471608E-3"/>
    <n v="2.8643332442376043E-2"/>
    <n v="9.2934591339258183"/>
    <n v="6.5199864233318605"/>
    <n v="7.1964640179604951"/>
    <n v="1.3911919318996149E-2"/>
    <n v="0.24558135848135526"/>
  </r>
  <r>
    <x v="0"/>
    <s v="30"/>
    <x v="11"/>
    <s v="2310020600"/>
    <x v="3"/>
    <x v="1"/>
    <n v="29.892287207201438"/>
    <n v="20.971449268208048"/>
    <n v="23.147330418215734"/>
    <n v="4.4747502721430334E-2"/>
    <n v="0.78990916026746705"/>
    <n v="20.441182469370336"/>
    <n v="14.340863854516586"/>
    <n v="15.828792272662366"/>
    <n v="3.0599594532098637E-2"/>
    <n v="0.54016198785098135"/>
    <n v="0.30779459874162596"/>
    <n v="0.2159386054267334"/>
    <n v="0.23834319631112508"/>
    <n v="4.6075563068704765E-4"/>
    <n v="8.1335286036020218E-3"/>
    <n v="9.1433101390894773"/>
    <n v="6.4146468082647274"/>
    <n v="7.0801949492422454"/>
    <n v="1.3687152558644652E-2"/>
    <n v="0.24161364381288361"/>
  </r>
  <r>
    <x v="0"/>
    <s v="30"/>
    <x v="12"/>
    <s v="2310020600"/>
    <x v="3"/>
    <x v="1"/>
    <n v="2.0612643585762811"/>
    <n v="1.4461155355764739"/>
    <n v="1.5961564552264196"/>
    <n v="3.0856264646339456E-3"/>
    <n v="5.4469287923206898E-2"/>
    <n v="0.28431232532086642"/>
    <n v="0.19946421180365156"/>
    <n v="0.22015951106571305"/>
    <n v="4.256036502943373E-4"/>
    <n v="7.5130052307871582E-3"/>
    <n v="1.7769520332554151E-2"/>
    <n v="1.2466513237728223E-2"/>
    <n v="1.3759969441607066E-2"/>
    <n v="2.6600228143396081E-5"/>
    <n v="4.6956282692419739E-4"/>
    <n v="1.7591825129228604"/>
    <n v="1.2341848105350941"/>
    <n v="1.3622369747190994"/>
    <n v="2.6334225861962125E-3"/>
    <n v="4.6486719865495546E-2"/>
  </r>
  <r>
    <x v="0"/>
    <s v="30"/>
    <x v="13"/>
    <s v="2310020600"/>
    <x v="3"/>
    <x v="1"/>
    <n v="0.13805263452205466"/>
    <n v="9.6853205014176852E-2"/>
    <n v="0.10690215587174361"/>
    <n v="2.0665901528900158E-4"/>
    <n v="3.6480661333187117E-3"/>
    <n v="0.13805263452205466"/>
    <n v="9.6853205014176852E-2"/>
    <n v="0.10690215587174361"/>
    <n v="2.0665901528900158E-4"/>
    <n v="3.6480661333187117E-3"/>
    <n v="0"/>
    <n v="0"/>
    <n v="0"/>
    <n v="0"/>
    <n v="0"/>
    <n v="0"/>
    <n v="0"/>
    <n v="0"/>
    <n v="0"/>
    <n v="0"/>
  </r>
  <r>
    <x v="0"/>
    <s v="30"/>
    <x v="14"/>
    <s v="2310020600"/>
    <x v="3"/>
    <x v="1"/>
    <n v="7.8887219726888377E-2"/>
    <n v="5.5344688579529629E-2"/>
    <n v="6.1086946212424914E-2"/>
    <n v="1.1809086587942947E-4"/>
    <n v="2.0846092190392636E-3"/>
    <n v="0"/>
    <n v="0"/>
    <n v="0"/>
    <n v="0"/>
    <n v="0"/>
    <n v="0"/>
    <n v="0"/>
    <n v="0"/>
    <n v="0"/>
    <n v="0"/>
    <n v="7.8887219726888377E-2"/>
    <n v="5.5344688579529629E-2"/>
    <n v="6.1086946212424914E-2"/>
    <n v="1.1809086587942947E-4"/>
    <n v="2.0846092190392636E-3"/>
  </r>
  <r>
    <x v="0"/>
    <s v="30"/>
    <x v="0"/>
    <s v="2310011000"/>
    <x v="4"/>
    <x v="0"/>
    <n v="0"/>
    <n v="15.22009943423553"/>
    <n v="0"/>
    <n v="0"/>
    <n v="0"/>
    <n v="0"/>
    <n v="2.3625228972544705"/>
    <n v="0"/>
    <n v="0"/>
    <n v="0"/>
    <n v="0"/>
    <n v="0"/>
    <n v="0"/>
    <n v="0"/>
    <n v="0"/>
    <n v="0"/>
    <n v="12.85757653698106"/>
    <n v="0"/>
    <n v="0"/>
    <n v="0"/>
  </r>
  <r>
    <x v="0"/>
    <s v="30"/>
    <x v="1"/>
    <s v="2310011000"/>
    <x v="4"/>
    <x v="0"/>
    <n v="0"/>
    <n v="1.5750152648363136"/>
    <n v="0"/>
    <n v="0"/>
    <n v="0"/>
    <n v="0"/>
    <n v="0.15000145379393462"/>
    <n v="0"/>
    <n v="0"/>
    <n v="0"/>
    <n v="0"/>
    <n v="0"/>
    <n v="0"/>
    <n v="0"/>
    <n v="0"/>
    <n v="0"/>
    <n v="1.4250138110423789"/>
    <n v="0"/>
    <n v="0"/>
    <n v="0"/>
  </r>
  <r>
    <x v="0"/>
    <s v="30"/>
    <x v="2"/>
    <s v="2310011000"/>
    <x v="4"/>
    <x v="0"/>
    <n v="0"/>
    <n v="1.3563067208397039"/>
    <n v="0"/>
    <n v="0"/>
    <n v="0"/>
    <n v="0"/>
    <n v="9.8046268976364148E-2"/>
    <n v="0"/>
    <n v="0"/>
    <n v="0"/>
    <n v="0"/>
    <n v="0"/>
    <n v="0"/>
    <n v="0"/>
    <n v="0"/>
    <n v="0"/>
    <n v="1.2582604518633398"/>
    <n v="0"/>
    <n v="0"/>
    <n v="0"/>
  </r>
  <r>
    <x v="0"/>
    <s v="30"/>
    <x v="3"/>
    <s v="2310011000"/>
    <x v="4"/>
    <x v="0"/>
    <n v="0"/>
    <n v="1.7648328415745547"/>
    <n v="0"/>
    <n v="0"/>
    <n v="0"/>
    <n v="0"/>
    <n v="0"/>
    <n v="0"/>
    <n v="0"/>
    <n v="0"/>
    <n v="0"/>
    <n v="0"/>
    <n v="0"/>
    <n v="0"/>
    <n v="0"/>
    <n v="0"/>
    <n v="1.7648328415745547"/>
    <n v="0"/>
    <n v="0"/>
    <n v="0"/>
  </r>
  <r>
    <x v="0"/>
    <s v="30"/>
    <x v="4"/>
    <s v="2310011000"/>
    <x v="4"/>
    <x v="0"/>
    <n v="0"/>
    <n v="8.329407650576659"/>
    <n v="0"/>
    <n v="0"/>
    <n v="0"/>
    <n v="0"/>
    <n v="0.15144377546503016"/>
    <n v="0"/>
    <n v="0"/>
    <n v="0"/>
    <n v="0"/>
    <n v="3.8618162743582691"/>
    <n v="0"/>
    <n v="0"/>
    <n v="0"/>
    <n v="0"/>
    <n v="4.3161476007533599"/>
    <n v="0"/>
    <n v="0"/>
    <n v="0"/>
  </r>
  <r>
    <x v="0"/>
    <s v="30"/>
    <x v="5"/>
    <s v="2310011000"/>
    <x v="4"/>
    <x v="0"/>
    <n v="0"/>
    <n v="3.3771961928701728"/>
    <n v="0"/>
    <n v="0"/>
    <n v="0"/>
    <n v="0"/>
    <n v="1.5076768718170415E-2"/>
    <n v="0"/>
    <n v="0"/>
    <n v="0"/>
    <n v="0"/>
    <n v="0.3166121430815787"/>
    <n v="0"/>
    <n v="0"/>
    <n v="0"/>
    <n v="0"/>
    <n v="3.0455072810704236"/>
    <n v="0"/>
    <n v="0"/>
    <n v="0"/>
  </r>
  <r>
    <x v="0"/>
    <s v="30"/>
    <x v="6"/>
    <s v="2310011000"/>
    <x v="4"/>
    <x v="0"/>
    <n v="0"/>
    <n v="1.0294858242518234"/>
    <n v="0"/>
    <n v="0"/>
    <n v="0"/>
    <n v="0"/>
    <n v="8.1705224146970123E-2"/>
    <n v="0"/>
    <n v="0"/>
    <n v="0"/>
    <n v="0"/>
    <n v="0"/>
    <n v="0"/>
    <n v="0"/>
    <n v="0"/>
    <n v="0"/>
    <n v="0.94778060010485321"/>
    <n v="0"/>
    <n v="0"/>
    <n v="0"/>
  </r>
  <r>
    <x v="0"/>
    <s v="30"/>
    <x v="7"/>
    <s v="2310011000"/>
    <x v="4"/>
    <x v="0"/>
    <n v="0"/>
    <n v="0.6699828380051549"/>
    <n v="0"/>
    <n v="0"/>
    <n v="0"/>
    <n v="0"/>
    <n v="0.27779776209969836"/>
    <n v="0"/>
    <n v="0"/>
    <n v="0"/>
    <n v="0"/>
    <n v="0"/>
    <n v="0"/>
    <n v="0"/>
    <n v="0"/>
    <n v="0"/>
    <n v="0.39218507590545654"/>
    <n v="0"/>
    <n v="0"/>
    <n v="0"/>
  </r>
  <r>
    <x v="0"/>
    <s v="30"/>
    <x v="8"/>
    <s v="2310011000"/>
    <x v="4"/>
    <x v="0"/>
    <n v="0"/>
    <n v="0.95118190355350551"/>
    <n v="0"/>
    <n v="0"/>
    <n v="0"/>
    <n v="0"/>
    <n v="0.20176585832953148"/>
    <n v="0"/>
    <n v="0"/>
    <n v="0"/>
    <n v="0"/>
    <n v="0"/>
    <n v="0"/>
    <n v="0"/>
    <n v="0"/>
    <n v="0"/>
    <n v="0.74941604522397409"/>
    <n v="0"/>
    <n v="0"/>
    <n v="0"/>
  </r>
  <r>
    <x v="0"/>
    <s v="30"/>
    <x v="9"/>
    <s v="2310011000"/>
    <x v="4"/>
    <x v="0"/>
    <n v="0"/>
    <n v="0.47389030005242672"/>
    <n v="0"/>
    <n v="0"/>
    <n v="0"/>
    <n v="0"/>
    <n v="1.6341044829394025E-2"/>
    <n v="0"/>
    <n v="0"/>
    <n v="0"/>
    <n v="0"/>
    <n v="0"/>
    <n v="0"/>
    <n v="0"/>
    <n v="0"/>
    <n v="0"/>
    <n v="0.45754925522303269"/>
    <n v="0"/>
    <n v="0"/>
    <n v="0"/>
  </r>
  <r>
    <x v="0"/>
    <s v="30"/>
    <x v="10"/>
    <s v="2310011000"/>
    <x v="4"/>
    <x v="0"/>
    <n v="0"/>
    <n v="2.9724434486047047E-2"/>
    <n v="0"/>
    <n v="0"/>
    <n v="0"/>
    <n v="0"/>
    <n v="0"/>
    <n v="0"/>
    <n v="0"/>
    <n v="0"/>
    <n v="0"/>
    <n v="0"/>
    <n v="0"/>
    <n v="0"/>
    <n v="0"/>
    <n v="0"/>
    <n v="2.9724434486047047E-2"/>
    <n v="0"/>
    <n v="0"/>
    <n v="0"/>
  </r>
  <r>
    <x v="0"/>
    <s v="30"/>
    <x v="11"/>
    <s v="2310011000"/>
    <x v="4"/>
    <x v="0"/>
    <n v="0"/>
    <n v="3.0168082761958197E-2"/>
    <n v="0"/>
    <n v="0"/>
    <n v="0"/>
    <n v="0"/>
    <n v="1.5084041380979098E-2"/>
    <n v="0"/>
    <n v="0"/>
    <n v="0"/>
    <n v="0"/>
    <n v="0"/>
    <n v="0"/>
    <n v="0"/>
    <n v="0"/>
    <n v="0"/>
    <n v="1.5084041380979098E-2"/>
    <n v="0"/>
    <n v="0"/>
    <n v="0"/>
  </r>
  <r>
    <x v="0"/>
    <s v="30"/>
    <x v="12"/>
    <s v="2310011000"/>
    <x v="4"/>
    <x v="0"/>
    <n v="0"/>
    <n v="1.4862217243023524E-2"/>
    <n v="0"/>
    <n v="0"/>
    <n v="0"/>
    <n v="0"/>
    <n v="0"/>
    <n v="0"/>
    <n v="0"/>
    <n v="0"/>
    <n v="0"/>
    <n v="0"/>
    <n v="0"/>
    <n v="0"/>
    <n v="0"/>
    <n v="0"/>
    <n v="1.4862217243023524E-2"/>
    <n v="0"/>
    <n v="0"/>
    <n v="0"/>
  </r>
  <r>
    <x v="0"/>
    <s v="30"/>
    <x v="13"/>
    <s v="2310011000"/>
    <x v="4"/>
    <x v="0"/>
    <n v="0"/>
    <n v="0"/>
    <n v="0"/>
    <n v="0"/>
    <n v="0"/>
    <n v="0"/>
    <n v="0"/>
    <n v="0"/>
    <n v="0"/>
    <n v="0"/>
    <n v="0"/>
    <n v="0"/>
    <n v="0"/>
    <n v="0"/>
    <n v="0"/>
    <n v="0"/>
    <n v="0"/>
    <n v="0"/>
    <n v="0"/>
    <n v="0"/>
  </r>
  <r>
    <x v="0"/>
    <s v="30"/>
    <x v="14"/>
    <s v="2310011000"/>
    <x v="4"/>
    <x v="0"/>
    <n v="0"/>
    <n v="0"/>
    <n v="0"/>
    <n v="0"/>
    <n v="0"/>
    <n v="0"/>
    <n v="0"/>
    <n v="0"/>
    <n v="0"/>
    <n v="0"/>
    <n v="0"/>
    <n v="0"/>
    <n v="0"/>
    <n v="0"/>
    <n v="0"/>
    <n v="0"/>
    <n v="0"/>
    <n v="0"/>
    <n v="0"/>
    <n v="0"/>
  </r>
  <r>
    <x v="0"/>
    <s v="30"/>
    <x v="0"/>
    <s v="2310021604"/>
    <x v="4"/>
    <x v="1"/>
    <n v="0"/>
    <n v="0.15512714534496236"/>
    <n v="0"/>
    <n v="0"/>
    <n v="0"/>
    <n v="0"/>
    <n v="7.4598750535801875E-3"/>
    <n v="0"/>
    <n v="0"/>
    <n v="0"/>
    <n v="0"/>
    <n v="0"/>
    <n v="0"/>
    <n v="0"/>
    <n v="0"/>
    <n v="0"/>
    <n v="0.14766727029138219"/>
    <n v="0"/>
    <n v="0"/>
    <n v="0"/>
  </r>
  <r>
    <x v="0"/>
    <s v="30"/>
    <x v="1"/>
    <s v="2310021604"/>
    <x v="4"/>
    <x v="1"/>
    <n v="0"/>
    <n v="3.6253576402881738E-2"/>
    <n v="0"/>
    <n v="0"/>
    <n v="0"/>
    <n v="0"/>
    <n v="3.2437410465736291E-3"/>
    <n v="0"/>
    <n v="0"/>
    <n v="0"/>
    <n v="0"/>
    <n v="0"/>
    <n v="0"/>
    <n v="0"/>
    <n v="0"/>
    <n v="0"/>
    <n v="3.3009835356308109E-2"/>
    <n v="0"/>
    <n v="0"/>
    <n v="0"/>
  </r>
  <r>
    <x v="0"/>
    <s v="30"/>
    <x v="2"/>
    <s v="2310021604"/>
    <x v="4"/>
    <x v="1"/>
    <n v="0"/>
    <n v="2.1065381628231297E-4"/>
    <n v="0"/>
    <n v="0"/>
    <n v="0"/>
    <n v="0"/>
    <n v="0"/>
    <n v="0"/>
    <n v="0"/>
    <n v="0"/>
    <n v="0"/>
    <n v="0"/>
    <n v="0"/>
    <n v="0"/>
    <n v="0"/>
    <n v="0"/>
    <n v="2.1065381628231297E-4"/>
    <n v="0"/>
    <n v="0"/>
    <n v="0"/>
  </r>
  <r>
    <x v="0"/>
    <s v="30"/>
    <x v="3"/>
    <s v="2310021604"/>
    <x v="4"/>
    <x v="1"/>
    <n v="0"/>
    <n v="8.426152651292519E-4"/>
    <n v="0"/>
    <n v="0"/>
    <n v="0"/>
    <n v="0"/>
    <n v="0"/>
    <n v="0"/>
    <n v="0"/>
    <n v="0"/>
    <n v="0"/>
    <n v="0"/>
    <n v="0"/>
    <n v="0"/>
    <n v="0"/>
    <n v="0"/>
    <n v="8.426152651292519E-4"/>
    <n v="0"/>
    <n v="0"/>
    <n v="0"/>
  </r>
  <r>
    <x v="0"/>
    <s v="30"/>
    <x v="4"/>
    <s v="2310021604"/>
    <x v="4"/>
    <x v="1"/>
    <n v="0"/>
    <n v="4.5603182948888071E-2"/>
    <n v="0"/>
    <n v="0"/>
    <n v="0"/>
    <n v="0"/>
    <n v="3.8161659371454453E-4"/>
    <n v="0"/>
    <n v="0"/>
    <n v="0"/>
    <n v="0"/>
    <n v="7.2507152805763465E-3"/>
    <n v="0"/>
    <n v="0"/>
    <n v="0"/>
    <n v="0"/>
    <n v="3.7970851074597183E-2"/>
    <n v="0"/>
    <n v="0"/>
    <n v="0"/>
  </r>
  <r>
    <x v="0"/>
    <s v="30"/>
    <x v="5"/>
    <s v="2310021604"/>
    <x v="4"/>
    <x v="1"/>
    <n v="0"/>
    <n v="1.6791130123439961E-2"/>
    <n v="0"/>
    <n v="0"/>
    <n v="0"/>
    <n v="0"/>
    <n v="5.724248905718169E-4"/>
    <n v="0"/>
    <n v="0"/>
    <n v="0"/>
    <n v="0"/>
    <n v="0"/>
    <n v="0"/>
    <n v="0"/>
    <n v="0"/>
    <n v="0"/>
    <n v="1.6218705232868145E-2"/>
    <n v="0"/>
    <n v="0"/>
    <n v="0"/>
  </r>
  <r>
    <x v="0"/>
    <s v="30"/>
    <x v="6"/>
    <s v="2310021604"/>
    <x v="4"/>
    <x v="1"/>
    <n v="0"/>
    <n v="0"/>
    <n v="0"/>
    <n v="0"/>
    <n v="0"/>
    <n v="0"/>
    <n v="0"/>
    <n v="0"/>
    <n v="0"/>
    <n v="0"/>
    <n v="0"/>
    <n v="0"/>
    <n v="0"/>
    <n v="0"/>
    <n v="0"/>
    <n v="0"/>
    <n v="0"/>
    <n v="0"/>
    <n v="0"/>
    <n v="0"/>
  </r>
  <r>
    <x v="0"/>
    <s v="30"/>
    <x v="7"/>
    <s v="2310021604"/>
    <x v="4"/>
    <x v="1"/>
    <n v="0"/>
    <n v="0"/>
    <n v="0"/>
    <n v="0"/>
    <n v="0"/>
    <n v="0"/>
    <n v="0"/>
    <n v="0"/>
    <n v="0"/>
    <n v="0"/>
    <n v="0"/>
    <n v="0"/>
    <n v="0"/>
    <n v="0"/>
    <n v="0"/>
    <n v="0"/>
    <n v="0"/>
    <n v="0"/>
    <n v="0"/>
    <n v="0"/>
  </r>
  <r>
    <x v="0"/>
    <s v="30"/>
    <x v="8"/>
    <s v="2310021604"/>
    <x v="4"/>
    <x v="1"/>
    <n v="0"/>
    <n v="0.14216091002339315"/>
    <n v="0"/>
    <n v="0"/>
    <n v="0"/>
    <n v="0"/>
    <n v="2.9458477344419701E-2"/>
    <n v="0"/>
    <n v="0"/>
    <n v="0"/>
    <n v="0"/>
    <n v="1.5204375403571461E-3"/>
    <n v="0"/>
    <n v="0"/>
    <n v="0"/>
    <n v="0"/>
    <n v="0.1111819951386163"/>
    <n v="0"/>
    <n v="0"/>
    <n v="0"/>
  </r>
  <r>
    <x v="0"/>
    <s v="30"/>
    <x v="9"/>
    <s v="2310021604"/>
    <x v="4"/>
    <x v="1"/>
    <n v="0"/>
    <n v="0"/>
    <n v="0"/>
    <n v="0"/>
    <n v="0"/>
    <n v="0"/>
    <n v="0"/>
    <n v="0"/>
    <n v="0"/>
    <n v="0"/>
    <n v="0"/>
    <n v="0"/>
    <n v="0"/>
    <n v="0"/>
    <n v="0"/>
    <n v="0"/>
    <n v="0"/>
    <n v="0"/>
    <n v="0"/>
    <n v="0"/>
  </r>
  <r>
    <x v="0"/>
    <s v="30"/>
    <x v="10"/>
    <s v="2310021604"/>
    <x v="4"/>
    <x v="1"/>
    <n v="0"/>
    <n v="0.11369076782912216"/>
    <n v="0"/>
    <n v="0"/>
    <n v="0"/>
    <n v="0"/>
    <n v="2.8470142194270995E-3"/>
    <n v="0"/>
    <n v="0"/>
    <n v="0"/>
    <n v="0"/>
    <n v="1.1577857825670203E-2"/>
    <n v="0"/>
    <n v="0"/>
    <n v="0"/>
    <n v="0"/>
    <n v="9.9265895784024852E-2"/>
    <n v="0"/>
    <n v="0"/>
    <n v="0"/>
  </r>
  <r>
    <x v="0"/>
    <s v="30"/>
    <x v="11"/>
    <s v="2310021604"/>
    <x v="4"/>
    <x v="1"/>
    <n v="0"/>
    <n v="0.31928742827566864"/>
    <n v="0"/>
    <n v="0"/>
    <n v="0"/>
    <n v="0"/>
    <n v="0.21833767808796481"/>
    <n v="0"/>
    <n v="0"/>
    <n v="0"/>
    <n v="0"/>
    <n v="3.2876355425114278E-3"/>
    <n v="0"/>
    <n v="0"/>
    <n v="0"/>
    <n v="0"/>
    <n v="9.7662114645192408E-2"/>
    <n v="0"/>
    <n v="0"/>
    <n v="0"/>
  </r>
  <r>
    <x v="0"/>
    <s v="30"/>
    <x v="12"/>
    <s v="2310021604"/>
    <x v="4"/>
    <x v="1"/>
    <n v="0"/>
    <n v="2.2016909963569566E-2"/>
    <n v="0"/>
    <n v="0"/>
    <n v="0"/>
    <n v="0"/>
    <n v="3.0368151673889053E-3"/>
    <n v="0"/>
    <n v="0"/>
    <n v="0"/>
    <n v="0"/>
    <n v="1.8980094796180658E-4"/>
    <n v="0"/>
    <n v="0"/>
    <n v="0"/>
    <n v="0"/>
    <n v="1.8790293848218856E-2"/>
    <n v="0"/>
    <n v="0"/>
    <n v="0"/>
  </r>
  <r>
    <x v="0"/>
    <s v="30"/>
    <x v="13"/>
    <s v="2310021604"/>
    <x v="4"/>
    <x v="1"/>
    <n v="0"/>
    <n v="1.4745767139761909E-3"/>
    <n v="0"/>
    <n v="0"/>
    <n v="0"/>
    <n v="0"/>
    <n v="1.4745767139761909E-3"/>
    <n v="0"/>
    <n v="0"/>
    <n v="0"/>
    <n v="0"/>
    <n v="0"/>
    <n v="0"/>
    <n v="0"/>
    <n v="0"/>
    <n v="0"/>
    <n v="0"/>
    <n v="0"/>
    <n v="0"/>
    <n v="0"/>
  </r>
  <r>
    <x v="0"/>
    <s v="30"/>
    <x v="14"/>
    <s v="2310021604"/>
    <x v="4"/>
    <x v="1"/>
    <n v="0"/>
    <n v="8.426152651292519E-4"/>
    <n v="0"/>
    <n v="0"/>
    <n v="0"/>
    <n v="0"/>
    <n v="0"/>
    <n v="0"/>
    <n v="0"/>
    <n v="0"/>
    <n v="0"/>
    <n v="0"/>
    <n v="0"/>
    <n v="0"/>
    <n v="0"/>
    <n v="0"/>
    <n v="8.426152651292519E-4"/>
    <n v="0"/>
    <n v="0"/>
    <n v="0"/>
  </r>
  <r>
    <x v="0"/>
    <s v="30"/>
    <x v="0"/>
    <s v="2310011506"/>
    <x v="5"/>
    <x v="0"/>
    <n v="0"/>
    <n v="1.3811569689506145"/>
    <n v="0"/>
    <n v="0"/>
    <n v="0"/>
    <n v="0"/>
    <n v="0.21438854443412525"/>
    <n v="0"/>
    <n v="0"/>
    <n v="0"/>
    <n v="0"/>
    <n v="0"/>
    <n v="0"/>
    <n v="0"/>
    <n v="0"/>
    <n v="0"/>
    <n v="1.1667684245164891"/>
    <n v="0"/>
    <n v="0"/>
    <n v="0"/>
  </r>
  <r>
    <x v="0"/>
    <s v="30"/>
    <x v="1"/>
    <s v="2310011506"/>
    <x v="5"/>
    <x v="0"/>
    <n v="0"/>
    <n v="0.14292569628941681"/>
    <n v="0"/>
    <n v="0"/>
    <n v="0"/>
    <n v="0"/>
    <n v="1.3611971075182553E-2"/>
    <n v="0"/>
    <n v="0"/>
    <n v="0"/>
    <n v="0"/>
    <n v="0"/>
    <n v="0"/>
    <n v="0"/>
    <n v="0"/>
    <n v="0"/>
    <n v="0.12931372521423426"/>
    <n v="0"/>
    <n v="0"/>
    <n v="0"/>
  </r>
  <r>
    <x v="0"/>
    <s v="30"/>
    <x v="2"/>
    <s v="2310011506"/>
    <x v="5"/>
    <x v="0"/>
    <n v="0"/>
    <n v="0.12307885947897572"/>
    <n v="0"/>
    <n v="0"/>
    <n v="0"/>
    <n v="0"/>
    <n v="8.8972669502874017E-3"/>
    <n v="0"/>
    <n v="0"/>
    <n v="0"/>
    <n v="0"/>
    <n v="0"/>
    <n v="0"/>
    <n v="0"/>
    <n v="0"/>
    <n v="0"/>
    <n v="0.11418159252868831"/>
    <n v="0"/>
    <n v="0"/>
    <n v="0"/>
  </r>
  <r>
    <x v="0"/>
    <s v="30"/>
    <x v="3"/>
    <s v="2310011506"/>
    <x v="5"/>
    <x v="0"/>
    <n v="0"/>
    <n v="0.16015080510517324"/>
    <n v="0"/>
    <n v="0"/>
    <n v="0"/>
    <n v="0"/>
    <n v="0"/>
    <n v="0"/>
    <n v="0"/>
    <n v="0"/>
    <n v="0"/>
    <n v="0"/>
    <n v="0"/>
    <n v="0"/>
    <n v="0"/>
    <n v="0"/>
    <n v="0.16015080510517324"/>
    <n v="0"/>
    <n v="0"/>
    <n v="0"/>
  </r>
  <r>
    <x v="0"/>
    <s v="30"/>
    <x v="4"/>
    <s v="2310011506"/>
    <x v="5"/>
    <x v="0"/>
    <n v="0"/>
    <n v="0.75585704768441586"/>
    <n v="0"/>
    <n v="0"/>
    <n v="0"/>
    <n v="0"/>
    <n v="1.3742855412443923E-2"/>
    <n v="0"/>
    <n v="0"/>
    <n v="0"/>
    <n v="0"/>
    <n v="0.35044281301732011"/>
    <n v="0"/>
    <n v="0"/>
    <n v="0"/>
    <n v="0"/>
    <n v="0.39167137925465184"/>
    <n v="0"/>
    <n v="0"/>
    <n v="0"/>
  </r>
  <r>
    <x v="0"/>
    <s v="30"/>
    <x v="5"/>
    <s v="2310011506"/>
    <x v="5"/>
    <x v="0"/>
    <n v="0"/>
    <n v="0.30646567569749955"/>
    <n v="0"/>
    <n v="0"/>
    <n v="0"/>
    <n v="0"/>
    <n v="1.368150337935266E-3"/>
    <n v="0"/>
    <n v="0"/>
    <n v="0"/>
    <n v="0"/>
    <n v="2.8731157096640585E-2"/>
    <n v="0"/>
    <n v="0"/>
    <n v="0"/>
    <n v="0"/>
    <n v="0.27636636826292371"/>
    <n v="0"/>
    <n v="0"/>
    <n v="0"/>
  </r>
  <r>
    <x v="0"/>
    <s v="30"/>
    <x v="6"/>
    <s v="2310011506"/>
    <x v="5"/>
    <x v="0"/>
    <n v="0"/>
    <n v="9.342130297801772E-2"/>
    <n v="0"/>
    <n v="0"/>
    <n v="0"/>
    <n v="0"/>
    <n v="7.4143891252395006E-3"/>
    <n v="0"/>
    <n v="0"/>
    <n v="0"/>
    <n v="0"/>
    <n v="0"/>
    <n v="0"/>
    <n v="0"/>
    <n v="0"/>
    <n v="0"/>
    <n v="8.6006913852778227E-2"/>
    <n v="0"/>
    <n v="0"/>
    <n v="0"/>
  </r>
  <r>
    <x v="0"/>
    <s v="30"/>
    <x v="7"/>
    <s v="2310011506"/>
    <x v="5"/>
    <x v="0"/>
    <n v="0"/>
    <n v="6.0797990826963903E-2"/>
    <n v="0"/>
    <n v="0"/>
    <n v="0"/>
    <n v="0"/>
    <n v="2.52089230258143E-2"/>
    <n v="0"/>
    <n v="0"/>
    <n v="0"/>
    <n v="0"/>
    <n v="0"/>
    <n v="0"/>
    <n v="0"/>
    <n v="0"/>
    <n v="0"/>
    <n v="3.5589067801149607E-2"/>
    <n v="0"/>
    <n v="0"/>
    <n v="0"/>
  </r>
  <r>
    <x v="0"/>
    <s v="30"/>
    <x v="8"/>
    <s v="2310011506"/>
    <x v="5"/>
    <x v="0"/>
    <n v="0"/>
    <n v="8.631556715572937E-2"/>
    <n v="0"/>
    <n v="0"/>
    <n v="0"/>
    <n v="0"/>
    <n v="1.8309362730003203E-2"/>
    <n v="0"/>
    <n v="0"/>
    <n v="0"/>
    <n v="0"/>
    <n v="0"/>
    <n v="0"/>
    <n v="0"/>
    <n v="0"/>
    <n v="0"/>
    <n v="6.8006204425726163E-2"/>
    <n v="0"/>
    <n v="0"/>
    <n v="0"/>
  </r>
  <r>
    <x v="0"/>
    <s v="30"/>
    <x v="9"/>
    <s v="2310011506"/>
    <x v="5"/>
    <x v="0"/>
    <n v="0"/>
    <n v="4.3003456926389107E-2"/>
    <n v="0"/>
    <n v="0"/>
    <n v="0"/>
    <n v="0"/>
    <n v="1.4828778250479001E-3"/>
    <n v="0"/>
    <n v="0"/>
    <n v="0"/>
    <n v="0"/>
    <n v="0"/>
    <n v="0"/>
    <n v="0"/>
    <n v="0"/>
    <n v="0"/>
    <n v="4.1520579101341201E-2"/>
    <n v="0"/>
    <n v="0"/>
    <n v="0"/>
  </r>
  <r>
    <x v="0"/>
    <s v="30"/>
    <x v="10"/>
    <s v="2310011506"/>
    <x v="5"/>
    <x v="0"/>
    <n v="0"/>
    <n v="2.6973614736165428E-3"/>
    <n v="0"/>
    <n v="0"/>
    <n v="0"/>
    <n v="0"/>
    <n v="0"/>
    <n v="0"/>
    <n v="0"/>
    <n v="0"/>
    <n v="0"/>
    <n v="0"/>
    <n v="0"/>
    <n v="0"/>
    <n v="0"/>
    <n v="0"/>
    <n v="2.6973614736165428E-3"/>
    <n v="0"/>
    <n v="0"/>
    <n v="0"/>
  </r>
  <r>
    <x v="0"/>
    <s v="30"/>
    <x v="11"/>
    <s v="2310011506"/>
    <x v="5"/>
    <x v="0"/>
    <n v="0"/>
    <n v="2.7376206000884313E-3"/>
    <n v="0"/>
    <n v="0"/>
    <n v="0"/>
    <n v="0"/>
    <n v="1.3688103000442156E-3"/>
    <n v="0"/>
    <n v="0"/>
    <n v="0"/>
    <n v="0"/>
    <n v="0"/>
    <n v="0"/>
    <n v="0"/>
    <n v="0"/>
    <n v="0"/>
    <n v="1.3688103000442156E-3"/>
    <n v="0"/>
    <n v="0"/>
    <n v="0"/>
  </r>
  <r>
    <x v="0"/>
    <s v="30"/>
    <x v="12"/>
    <s v="2310011506"/>
    <x v="5"/>
    <x v="0"/>
    <n v="0"/>
    <n v="1.3486807368082714E-3"/>
    <n v="0"/>
    <n v="0"/>
    <n v="0"/>
    <n v="0"/>
    <n v="0"/>
    <n v="0"/>
    <n v="0"/>
    <n v="0"/>
    <n v="0"/>
    <n v="0"/>
    <n v="0"/>
    <n v="0"/>
    <n v="0"/>
    <n v="0"/>
    <n v="1.3486807368082714E-3"/>
    <n v="0"/>
    <n v="0"/>
    <n v="0"/>
  </r>
  <r>
    <x v="0"/>
    <s v="30"/>
    <x v="13"/>
    <s v="2310011506"/>
    <x v="5"/>
    <x v="0"/>
    <n v="0"/>
    <n v="0"/>
    <n v="0"/>
    <n v="0"/>
    <n v="0"/>
    <n v="0"/>
    <n v="0"/>
    <n v="0"/>
    <n v="0"/>
    <n v="0"/>
    <n v="0"/>
    <n v="0"/>
    <n v="0"/>
    <n v="0"/>
    <n v="0"/>
    <n v="0"/>
    <n v="0"/>
    <n v="0"/>
    <n v="0"/>
    <n v="0"/>
  </r>
  <r>
    <x v="0"/>
    <s v="30"/>
    <x v="14"/>
    <s v="2310011506"/>
    <x v="5"/>
    <x v="0"/>
    <n v="0"/>
    <n v="0"/>
    <n v="0"/>
    <n v="0"/>
    <n v="0"/>
    <n v="0"/>
    <n v="0"/>
    <n v="0"/>
    <n v="0"/>
    <n v="0"/>
    <n v="0"/>
    <n v="0"/>
    <n v="0"/>
    <n v="0"/>
    <n v="0"/>
    <n v="0"/>
    <n v="0"/>
    <n v="0"/>
    <n v="0"/>
    <n v="0"/>
  </r>
  <r>
    <x v="0"/>
    <s v="30"/>
    <x v="0"/>
    <s v="2310021506"/>
    <x v="5"/>
    <x v="1"/>
    <n v="0"/>
    <n v="1.8573531140769085E-2"/>
    <n v="0"/>
    <n v="0"/>
    <n v="0"/>
    <n v="0"/>
    <n v="8.9317843956842702E-4"/>
    <n v="0"/>
    <n v="0"/>
    <n v="0"/>
    <n v="0"/>
    <n v="0"/>
    <n v="0"/>
    <n v="0"/>
    <n v="0"/>
    <n v="0"/>
    <n v="1.7680352701200656E-2"/>
    <n v="0"/>
    <n v="0"/>
    <n v="0"/>
  </r>
  <r>
    <x v="0"/>
    <s v="30"/>
    <x v="1"/>
    <s v="2310021506"/>
    <x v="5"/>
    <x v="1"/>
    <n v="0"/>
    <n v="4.3406776343740796E-3"/>
    <n v="0"/>
    <n v="0"/>
    <n v="0"/>
    <n v="0"/>
    <n v="3.8837641991768077E-4"/>
    <n v="0"/>
    <n v="0"/>
    <n v="0"/>
    <n v="0"/>
    <n v="0"/>
    <n v="0"/>
    <n v="0"/>
    <n v="0"/>
    <n v="0"/>
    <n v="3.9523012144563989E-3"/>
    <n v="0"/>
    <n v="0"/>
    <n v="0"/>
  </r>
  <r>
    <x v="0"/>
    <s v="30"/>
    <x v="2"/>
    <s v="2310021506"/>
    <x v="5"/>
    <x v="1"/>
    <n v="0"/>
    <n v="2.52217960173303E-5"/>
    <n v="0"/>
    <n v="0"/>
    <n v="0"/>
    <n v="0"/>
    <n v="0"/>
    <n v="0"/>
    <n v="0"/>
    <n v="0"/>
    <n v="0"/>
    <n v="0"/>
    <n v="0"/>
    <n v="0"/>
    <n v="0"/>
    <n v="0"/>
    <n v="2.52217960173303E-5"/>
    <n v="0"/>
    <n v="0"/>
    <n v="0"/>
  </r>
  <r>
    <x v="0"/>
    <s v="30"/>
    <x v="3"/>
    <s v="2310021506"/>
    <x v="5"/>
    <x v="1"/>
    <n v="0"/>
    <n v="1.008871840693212E-4"/>
    <n v="0"/>
    <n v="0"/>
    <n v="0"/>
    <n v="0"/>
    <n v="0"/>
    <n v="0"/>
    <n v="0"/>
    <n v="0"/>
    <n v="0"/>
    <n v="0"/>
    <n v="0"/>
    <n v="0"/>
    <n v="0"/>
    <n v="0"/>
    <n v="1.008871840693212E-4"/>
    <n v="0"/>
    <n v="0"/>
    <n v="0"/>
  </r>
  <r>
    <x v="0"/>
    <s v="30"/>
    <x v="4"/>
    <s v="2310021506"/>
    <x v="5"/>
    <x v="1"/>
    <n v="0"/>
    <n v="5.4601155506073945E-3"/>
    <n v="0"/>
    <n v="0"/>
    <n v="0"/>
    <n v="0"/>
    <n v="4.569134351972715E-5"/>
    <n v="0"/>
    <n v="0"/>
    <n v="0"/>
    <n v="0"/>
    <n v="8.6813552687481583E-4"/>
    <n v="0"/>
    <n v="0"/>
    <n v="0"/>
    <n v="0"/>
    <n v="4.5462886802128512E-3"/>
    <n v="0"/>
    <n v="0"/>
    <n v="0"/>
  </r>
  <r>
    <x v="0"/>
    <s v="30"/>
    <x v="5"/>
    <s v="2310021506"/>
    <x v="5"/>
    <x v="1"/>
    <n v="0"/>
    <n v="2.0104191148679947E-3"/>
    <n v="0"/>
    <n v="0"/>
    <n v="0"/>
    <n v="0"/>
    <n v="6.8537015279590728E-5"/>
    <n v="0"/>
    <n v="0"/>
    <n v="0"/>
    <n v="0"/>
    <n v="0"/>
    <n v="0"/>
    <n v="0"/>
    <n v="0"/>
    <n v="0"/>
    <n v="1.941882099588404E-3"/>
    <n v="0"/>
    <n v="0"/>
    <n v="0"/>
  </r>
  <r>
    <x v="0"/>
    <s v="30"/>
    <x v="6"/>
    <s v="2310021506"/>
    <x v="5"/>
    <x v="1"/>
    <n v="0"/>
    <n v="0"/>
    <n v="0"/>
    <n v="0"/>
    <n v="0"/>
    <n v="0"/>
    <n v="0"/>
    <n v="0"/>
    <n v="0"/>
    <n v="0"/>
    <n v="0"/>
    <n v="0"/>
    <n v="0"/>
    <n v="0"/>
    <n v="0"/>
    <n v="0"/>
    <n v="0"/>
    <n v="0"/>
    <n v="0"/>
    <n v="0"/>
  </r>
  <r>
    <x v="0"/>
    <s v="30"/>
    <x v="7"/>
    <s v="2310021506"/>
    <x v="5"/>
    <x v="1"/>
    <n v="0"/>
    <n v="0"/>
    <n v="0"/>
    <n v="0"/>
    <n v="0"/>
    <n v="0"/>
    <n v="0"/>
    <n v="0"/>
    <n v="0"/>
    <n v="0"/>
    <n v="0"/>
    <n v="0"/>
    <n v="0"/>
    <n v="0"/>
    <n v="0"/>
    <n v="0"/>
    <n v="0"/>
    <n v="0"/>
    <n v="0"/>
    <n v="0"/>
  </r>
  <r>
    <x v="0"/>
    <s v="30"/>
    <x v="8"/>
    <s v="2310021506"/>
    <x v="5"/>
    <x v="1"/>
    <n v="0"/>
    <n v="1.7021070576964056E-2"/>
    <n v="0"/>
    <n v="0"/>
    <n v="0"/>
    <n v="0"/>
    <n v="3.5270935019110004E-3"/>
    <n v="0"/>
    <n v="0"/>
    <n v="0"/>
    <n v="0"/>
    <n v="1.8204353558250324E-4"/>
    <n v="0"/>
    <n v="0"/>
    <n v="0"/>
    <n v="0"/>
    <n v="1.3311933539470553E-2"/>
    <n v="0"/>
    <n v="0"/>
    <n v="0"/>
  </r>
  <r>
    <x v="0"/>
    <s v="30"/>
    <x v="9"/>
    <s v="2310021506"/>
    <x v="5"/>
    <x v="1"/>
    <n v="0"/>
    <n v="0"/>
    <n v="0"/>
    <n v="0"/>
    <n v="0"/>
    <n v="0"/>
    <n v="0"/>
    <n v="0"/>
    <n v="0"/>
    <n v="0"/>
    <n v="0"/>
    <n v="0"/>
    <n v="0"/>
    <n v="0"/>
    <n v="0"/>
    <n v="0"/>
    <n v="0"/>
    <n v="0"/>
    <n v="0"/>
    <n v="0"/>
  </r>
  <r>
    <x v="0"/>
    <s v="30"/>
    <x v="10"/>
    <s v="2310021506"/>
    <x v="5"/>
    <x v="1"/>
    <n v="0"/>
    <n v="1.3612311449401159E-2"/>
    <n v="0"/>
    <n v="0"/>
    <n v="0"/>
    <n v="0"/>
    <n v="3.4087591275628953E-4"/>
    <n v="0"/>
    <n v="0"/>
    <n v="0"/>
    <n v="0"/>
    <n v="1.3862287118755771E-3"/>
    <n v="0"/>
    <n v="0"/>
    <n v="0"/>
    <n v="0"/>
    <n v="1.1885206824769292E-2"/>
    <n v="0"/>
    <n v="0"/>
    <n v="0"/>
  </r>
  <r>
    <x v="0"/>
    <s v="30"/>
    <x v="11"/>
    <s v="2310021506"/>
    <x v="5"/>
    <x v="1"/>
    <n v="0"/>
    <n v="3.8228609046771125E-2"/>
    <n v="0"/>
    <n v="0"/>
    <n v="0"/>
    <n v="0"/>
    <n v="2.6141792618900424E-2"/>
    <n v="0"/>
    <n v="0"/>
    <n v="0"/>
    <n v="0"/>
    <n v="3.9363195263180447E-4"/>
    <n v="0"/>
    <n v="0"/>
    <n v="0"/>
    <n v="0"/>
    <n v="1.1693184475238896E-2"/>
    <n v="0"/>
    <n v="0"/>
    <n v="0"/>
  </r>
  <r>
    <x v="0"/>
    <s v="30"/>
    <x v="12"/>
    <s v="2310021506"/>
    <x v="5"/>
    <x v="1"/>
    <n v="0"/>
    <n v="2.6361070586486384E-3"/>
    <n v="0"/>
    <n v="0"/>
    <n v="0"/>
    <n v="0"/>
    <n v="3.6360097360670871E-4"/>
    <n v="0"/>
    <n v="0"/>
    <n v="0"/>
    <n v="0"/>
    <n v="2.2725060850419294E-5"/>
    <n v="0"/>
    <n v="0"/>
    <n v="0"/>
    <n v="0"/>
    <n v="2.2497810241915101E-3"/>
    <n v="0"/>
    <n v="0"/>
    <n v="0"/>
  </r>
  <r>
    <x v="0"/>
    <s v="30"/>
    <x v="13"/>
    <s v="2310021506"/>
    <x v="5"/>
    <x v="1"/>
    <n v="0"/>
    <n v="1.7655257212131209E-4"/>
    <n v="0"/>
    <n v="0"/>
    <n v="0"/>
    <n v="0"/>
    <n v="1.7655257212131209E-4"/>
    <n v="0"/>
    <n v="0"/>
    <n v="0"/>
    <n v="0"/>
    <n v="0"/>
    <n v="0"/>
    <n v="0"/>
    <n v="0"/>
    <n v="0"/>
    <n v="0"/>
    <n v="0"/>
    <n v="0"/>
    <n v="0"/>
  </r>
  <r>
    <x v="0"/>
    <s v="30"/>
    <x v="14"/>
    <s v="2310021506"/>
    <x v="5"/>
    <x v="1"/>
    <n v="0"/>
    <n v="1.008871840693212E-4"/>
    <n v="0"/>
    <n v="0"/>
    <n v="0"/>
    <n v="0"/>
    <n v="0"/>
    <n v="0"/>
    <n v="0"/>
    <n v="0"/>
    <n v="0"/>
    <n v="0"/>
    <n v="0"/>
    <n v="0"/>
    <n v="0"/>
    <n v="0"/>
    <n v="1.008871840693212E-4"/>
    <n v="0"/>
    <n v="0"/>
    <n v="0"/>
  </r>
  <r>
    <x v="0"/>
    <s v="30"/>
    <x v="0"/>
    <s v="2310011450"/>
    <x v="6"/>
    <x v="0"/>
    <n v="0"/>
    <n v="104.9848101967094"/>
    <n v="0"/>
    <n v="0"/>
    <n v="0"/>
    <n v="0"/>
    <n v="5.198031651447363"/>
    <n v="0"/>
    <n v="0"/>
    <n v="0"/>
    <n v="0"/>
    <n v="0"/>
    <n v="0"/>
    <n v="0"/>
    <n v="0"/>
    <n v="0"/>
    <n v="99.786778545262052"/>
    <n v="0"/>
    <n v="0"/>
    <n v="0"/>
  </r>
  <r>
    <x v="0"/>
    <s v="30"/>
    <x v="1"/>
    <s v="2310011450"/>
    <x v="6"/>
    <x v="0"/>
    <n v="0"/>
    <n v="21.164791648841156"/>
    <n v="0"/>
    <n v="0"/>
    <n v="0"/>
    <n v="0"/>
    <n v="4.4781644305073742"/>
    <n v="0"/>
    <n v="0"/>
    <n v="0"/>
    <n v="0"/>
    <n v="0"/>
    <n v="0"/>
    <n v="0"/>
    <n v="0"/>
    <n v="0"/>
    <n v="16.686627218333783"/>
    <n v="0"/>
    <n v="0"/>
    <n v="0"/>
  </r>
  <r>
    <x v="0"/>
    <s v="30"/>
    <x v="2"/>
    <s v="2310011450"/>
    <x v="6"/>
    <x v="0"/>
    <n v="0"/>
    <n v="5.1535096281813235"/>
    <n v="0"/>
    <n v="0"/>
    <n v="0"/>
    <n v="0"/>
    <n v="0.8914503460718215"/>
    <n v="0"/>
    <n v="0"/>
    <n v="0"/>
    <n v="0"/>
    <n v="0"/>
    <n v="0"/>
    <n v="0"/>
    <n v="0"/>
    <n v="0"/>
    <n v="4.2620592821095018"/>
    <n v="0"/>
    <n v="0"/>
    <n v="0"/>
  </r>
  <r>
    <x v="0"/>
    <s v="30"/>
    <x v="3"/>
    <s v="2310011450"/>
    <x v="6"/>
    <x v="0"/>
    <n v="0"/>
    <n v="4.289943917573731E-4"/>
    <n v="0"/>
    <n v="0"/>
    <n v="0"/>
    <n v="0"/>
    <n v="0"/>
    <n v="0"/>
    <n v="0"/>
    <n v="0"/>
    <n v="0"/>
    <n v="0"/>
    <n v="0"/>
    <n v="0"/>
    <n v="0"/>
    <n v="0"/>
    <n v="4.289943917573731E-4"/>
    <n v="0"/>
    <n v="0"/>
    <n v="0"/>
  </r>
  <r>
    <x v="0"/>
    <s v="30"/>
    <x v="4"/>
    <s v="2310011450"/>
    <x v="6"/>
    <x v="0"/>
    <n v="0"/>
    <n v="59.671202514361575"/>
    <n v="0"/>
    <n v="0"/>
    <n v="0"/>
    <n v="0"/>
    <n v="0.24373594740558491"/>
    <n v="0"/>
    <n v="0"/>
    <n v="0"/>
    <n v="0"/>
    <n v="55.058016106640629"/>
    <n v="0"/>
    <n v="0"/>
    <n v="0"/>
    <n v="0"/>
    <n v="4.3694504603153588"/>
    <n v="0"/>
    <n v="0"/>
    <n v="0"/>
  </r>
  <r>
    <x v="0"/>
    <s v="30"/>
    <x v="5"/>
    <s v="2310011450"/>
    <x v="6"/>
    <x v="0"/>
    <n v="0"/>
    <n v="0"/>
    <n v="0"/>
    <n v="0"/>
    <n v="0"/>
    <n v="0"/>
    <n v="0"/>
    <n v="0"/>
    <n v="0"/>
    <n v="0"/>
    <n v="0"/>
    <n v="0"/>
    <n v="0"/>
    <n v="0"/>
    <n v="0"/>
    <n v="0"/>
    <n v="0"/>
    <n v="0"/>
    <n v="0"/>
    <n v="0"/>
  </r>
  <r>
    <x v="0"/>
    <s v="30"/>
    <x v="6"/>
    <s v="2310011450"/>
    <x v="6"/>
    <x v="0"/>
    <n v="0"/>
    <n v="3.0814667159932112"/>
    <n v="0"/>
    <n v="0"/>
    <n v="0"/>
    <n v="0"/>
    <n v="0"/>
    <n v="0"/>
    <n v="0"/>
    <n v="0"/>
    <n v="0"/>
    <n v="0"/>
    <n v="0"/>
    <n v="0"/>
    <n v="0"/>
    <n v="0"/>
    <n v="3.0814667159932112"/>
    <n v="0"/>
    <n v="0"/>
    <n v="0"/>
  </r>
  <r>
    <x v="0"/>
    <s v="30"/>
    <x v="7"/>
    <s v="2310011450"/>
    <x v="6"/>
    <x v="0"/>
    <n v="0"/>
    <n v="1.7194095221635515"/>
    <n v="0"/>
    <n v="0"/>
    <n v="0"/>
    <n v="0"/>
    <n v="0"/>
    <n v="0"/>
    <n v="0"/>
    <n v="0"/>
    <n v="0"/>
    <n v="0"/>
    <n v="0"/>
    <n v="0"/>
    <n v="0"/>
    <n v="0"/>
    <n v="1.7194095221635515"/>
    <n v="0"/>
    <n v="0"/>
    <n v="0"/>
  </r>
  <r>
    <x v="0"/>
    <s v="30"/>
    <x v="8"/>
    <s v="2310011450"/>
    <x v="6"/>
    <x v="0"/>
    <n v="0"/>
    <n v="8.9615430401645213"/>
    <n v="0"/>
    <n v="0"/>
    <n v="0"/>
    <n v="0"/>
    <n v="3.9816548326772079"/>
    <n v="0"/>
    <n v="0"/>
    <n v="0"/>
    <n v="0"/>
    <n v="0"/>
    <n v="0"/>
    <n v="0"/>
    <n v="0"/>
    <n v="0"/>
    <n v="4.9798882074873134"/>
    <n v="0"/>
    <n v="0"/>
    <n v="0"/>
  </r>
  <r>
    <x v="0"/>
    <s v="30"/>
    <x v="9"/>
    <s v="2310011450"/>
    <x v="6"/>
    <x v="0"/>
    <n v="0"/>
    <n v="0"/>
    <n v="0"/>
    <n v="0"/>
    <n v="0"/>
    <n v="0"/>
    <n v="0"/>
    <n v="0"/>
    <n v="0"/>
    <n v="0"/>
    <n v="0"/>
    <n v="0"/>
    <n v="0"/>
    <n v="0"/>
    <n v="0"/>
    <n v="0"/>
    <n v="0"/>
    <n v="0"/>
    <n v="0"/>
    <n v="0"/>
  </r>
  <r>
    <x v="0"/>
    <s v="30"/>
    <x v="10"/>
    <s v="2310011450"/>
    <x v="6"/>
    <x v="0"/>
    <n v="0"/>
    <n v="0.79985544536512532"/>
    <n v="0"/>
    <n v="0"/>
    <n v="0"/>
    <n v="0"/>
    <n v="0"/>
    <n v="0"/>
    <n v="0"/>
    <n v="0"/>
    <n v="0"/>
    <n v="0"/>
    <n v="0"/>
    <n v="0"/>
    <n v="0"/>
    <n v="0"/>
    <n v="0.79985544536512532"/>
    <n v="0"/>
    <n v="0"/>
    <n v="0"/>
  </r>
  <r>
    <x v="0"/>
    <s v="30"/>
    <x v="11"/>
    <s v="2310011450"/>
    <x v="6"/>
    <x v="0"/>
    <n v="0"/>
    <n v="1.5582602805611376"/>
    <n v="0"/>
    <n v="0"/>
    <n v="0"/>
    <n v="0"/>
    <n v="0.25543284574382202"/>
    <n v="0"/>
    <n v="0"/>
    <n v="0"/>
    <n v="0"/>
    <n v="0"/>
    <n v="0"/>
    <n v="0"/>
    <n v="0"/>
    <n v="0"/>
    <n v="1.3028274348173157"/>
    <n v="0"/>
    <n v="0"/>
    <n v="0"/>
  </r>
  <r>
    <x v="0"/>
    <s v="30"/>
    <x v="12"/>
    <s v="2310011450"/>
    <x v="6"/>
    <x v="0"/>
    <n v="0"/>
    <n v="0.56054559513458913"/>
    <n v="0"/>
    <n v="0"/>
    <n v="0"/>
    <n v="0"/>
    <n v="0"/>
    <n v="0"/>
    <n v="0"/>
    <n v="0"/>
    <n v="0"/>
    <n v="0"/>
    <n v="0"/>
    <n v="0"/>
    <n v="0"/>
    <n v="0"/>
    <n v="0.56054559513458913"/>
    <n v="0"/>
    <n v="0"/>
    <n v="0"/>
  </r>
  <r>
    <x v="0"/>
    <s v="30"/>
    <x v="13"/>
    <s v="2310011450"/>
    <x v="6"/>
    <x v="0"/>
    <n v="0"/>
    <n v="0"/>
    <n v="0"/>
    <n v="0"/>
    <n v="0"/>
    <n v="0"/>
    <n v="0"/>
    <n v="0"/>
    <n v="0"/>
    <n v="0"/>
    <n v="0"/>
    <n v="0"/>
    <n v="0"/>
    <n v="0"/>
    <n v="0"/>
    <n v="0"/>
    <n v="0"/>
    <n v="0"/>
    <n v="0"/>
    <n v="0"/>
  </r>
  <r>
    <x v="0"/>
    <s v="30"/>
    <x v="14"/>
    <s v="2310011450"/>
    <x v="6"/>
    <x v="0"/>
    <n v="0"/>
    <n v="0"/>
    <n v="0"/>
    <n v="0"/>
    <n v="0"/>
    <n v="0"/>
    <n v="0"/>
    <n v="0"/>
    <n v="0"/>
    <n v="0"/>
    <n v="0"/>
    <n v="0"/>
    <n v="0"/>
    <n v="0"/>
    <n v="0"/>
    <n v="0"/>
    <n v="0"/>
    <n v="0"/>
    <n v="0"/>
    <n v="0"/>
  </r>
  <r>
    <x v="0"/>
    <s v="30"/>
    <x v="0"/>
    <s v="2310011450"/>
    <x v="7"/>
    <x v="0"/>
    <n v="0.28963728834110791"/>
    <n v="0"/>
    <n v="1.5759675983266166"/>
    <n v="0"/>
    <n v="0"/>
    <n v="1.4340586885050676E-2"/>
    <n v="0"/>
    <n v="7.8029663933363969E-2"/>
    <n v="0"/>
    <n v="0"/>
    <n v="0"/>
    <n v="0"/>
    <n v="0"/>
    <n v="0"/>
    <n v="0"/>
    <n v="0.27529670145605728"/>
    <n v="0"/>
    <n v="1.4979379343932526"/>
    <n v="0"/>
    <n v="0"/>
  </r>
  <r>
    <x v="0"/>
    <s v="30"/>
    <x v="1"/>
    <s v="2310011450"/>
    <x v="7"/>
    <x v="0"/>
    <n v="5.8390474298033429E-2"/>
    <n v="0"/>
    <n v="0.3177128748569466"/>
    <n v="0"/>
    <n v="0"/>
    <n v="1.2354581581540177E-2"/>
    <n v="0"/>
    <n v="6.7223458605439199E-2"/>
    <n v="0"/>
    <n v="0"/>
    <n v="0"/>
    <n v="0"/>
    <n v="0"/>
    <n v="0"/>
    <n v="0"/>
    <n v="4.6035892716493255E-2"/>
    <n v="0"/>
    <n v="0.25048941625150739"/>
    <n v="0"/>
    <n v="0"/>
  </r>
  <r>
    <x v="0"/>
    <s v="30"/>
    <x v="2"/>
    <s v="2310011450"/>
    <x v="7"/>
    <x v="0"/>
    <n v="1.4217757324602133E-2"/>
    <n v="0"/>
    <n v="7.7361326619158663E-2"/>
    <n v="0"/>
    <n v="0"/>
    <n v="2.4593773179491579E-3"/>
    <n v="0"/>
    <n v="1.338190599472336E-2"/>
    <n v="0"/>
    <n v="0"/>
    <n v="0"/>
    <n v="0"/>
    <n v="0"/>
    <n v="0"/>
    <n v="0"/>
    <n v="1.1758380006652976E-2"/>
    <n v="0"/>
    <n v="6.3979420624435304E-2"/>
    <n v="0"/>
    <n v="0"/>
  </r>
  <r>
    <x v="0"/>
    <s v="30"/>
    <x v="3"/>
    <s v="2310011450"/>
    <x v="7"/>
    <x v="0"/>
    <n v="1.1835309518523376E-6"/>
    <n v="0"/>
    <n v="6.4398007674318365E-6"/>
    <n v="0"/>
    <n v="0"/>
    <n v="0"/>
    <n v="0"/>
    <n v="0"/>
    <n v="0"/>
    <n v="0"/>
    <n v="0"/>
    <n v="0"/>
    <n v="0"/>
    <n v="0"/>
    <n v="0"/>
    <n v="1.1835309518523376E-6"/>
    <n v="0"/>
    <n v="6.4398007674318365E-6"/>
    <n v="0"/>
    <n v="0"/>
  </r>
  <r>
    <x v="0"/>
    <s v="30"/>
    <x v="4"/>
    <s v="2310011450"/>
    <x v="7"/>
    <x v="0"/>
    <n v="0.1646238656423698"/>
    <n v="0"/>
    <n v="0.89574750423054172"/>
    <n v="0"/>
    <n v="0"/>
    <n v="6.7243079018318029E-4"/>
    <n v="0"/>
    <n v="3.6588145936437754E-3"/>
    <n v="0"/>
    <n v="0"/>
    <n v="0.15189677875007734"/>
    <n v="0"/>
    <n v="0.82649717849306803"/>
    <n v="0"/>
    <n v="0"/>
    <n v="1.2054656102109266E-2"/>
    <n v="0"/>
    <n v="6.5591511143829842E-2"/>
    <n v="0"/>
    <n v="0"/>
  </r>
  <r>
    <x v="0"/>
    <s v="30"/>
    <x v="5"/>
    <s v="2310011450"/>
    <x v="7"/>
    <x v="0"/>
    <n v="0"/>
    <n v="0"/>
    <n v="0"/>
    <n v="0"/>
    <n v="0"/>
    <n v="0"/>
    <n v="0"/>
    <n v="0"/>
    <n v="0"/>
    <n v="0"/>
    <n v="0"/>
    <n v="0"/>
    <n v="0"/>
    <n v="0"/>
    <n v="0"/>
    <n v="0"/>
    <n v="0"/>
    <n v="0"/>
    <n v="0"/>
    <n v="0"/>
  </r>
  <r>
    <x v="0"/>
    <s v="30"/>
    <x v="6"/>
    <s v="2310011450"/>
    <x v="7"/>
    <x v="0"/>
    <n v="8.5013028271553395E-3"/>
    <n v="0"/>
    <n v="4.6257088912462892E-2"/>
    <n v="0"/>
    <n v="0"/>
    <n v="0"/>
    <n v="0"/>
    <n v="0"/>
    <n v="0"/>
    <n v="0"/>
    <n v="0"/>
    <n v="0"/>
    <n v="0"/>
    <n v="0"/>
    <n v="0"/>
    <n v="8.5013028271553395E-3"/>
    <n v="0"/>
    <n v="4.6257088912462892E-2"/>
    <n v="0"/>
    <n v="0"/>
  </r>
  <r>
    <x v="0"/>
    <s v="30"/>
    <x v="7"/>
    <s v="2310011450"/>
    <x v="7"/>
    <x v="0"/>
    <n v="4.7435920550241688E-3"/>
    <n v="0"/>
    <n v="2.5810721475866803E-2"/>
    <n v="0"/>
    <n v="0"/>
    <n v="0"/>
    <n v="0"/>
    <n v="0"/>
    <n v="0"/>
    <n v="0"/>
    <n v="0"/>
    <n v="0"/>
    <n v="0"/>
    <n v="0"/>
    <n v="0"/>
    <n v="4.7435920550241688E-3"/>
    <n v="0"/>
    <n v="2.5810721475866803E-2"/>
    <n v="0"/>
    <n v="0"/>
  </r>
  <r>
    <x v="0"/>
    <s v="30"/>
    <x v="8"/>
    <s v="2310011450"/>
    <x v="7"/>
    <x v="0"/>
    <n v="2.472354829848266E-2"/>
    <n v="0"/>
    <n v="0.13452518927115564"/>
    <n v="0"/>
    <n v="0"/>
    <n v="1.0984786338957829E-2"/>
    <n v="0"/>
    <n v="5.9770160961976411E-2"/>
    <n v="0"/>
    <n v="0"/>
    <n v="0"/>
    <n v="0"/>
    <n v="0"/>
    <n v="0"/>
    <n v="0"/>
    <n v="1.3738761959524833E-2"/>
    <n v="0"/>
    <n v="7.4755028309179225E-2"/>
    <n v="0"/>
    <n v="0"/>
  </r>
  <r>
    <x v="0"/>
    <s v="30"/>
    <x v="9"/>
    <s v="2310011450"/>
    <x v="7"/>
    <x v="0"/>
    <n v="0"/>
    <n v="0"/>
    <n v="0"/>
    <n v="0"/>
    <n v="0"/>
    <n v="0"/>
    <n v="0"/>
    <n v="0"/>
    <n v="0"/>
    <n v="0"/>
    <n v="0"/>
    <n v="0"/>
    <n v="0"/>
    <n v="0"/>
    <n v="0"/>
    <n v="0"/>
    <n v="0"/>
    <n v="0"/>
    <n v="0"/>
    <n v="0"/>
  </r>
  <r>
    <x v="0"/>
    <s v="30"/>
    <x v="10"/>
    <s v="2310011450"/>
    <x v="7"/>
    <x v="0"/>
    <n v="2.2066807743553489E-3"/>
    <n v="0"/>
    <n v="1.2006939507521753E-2"/>
    <n v="0"/>
    <n v="0"/>
    <n v="0"/>
    <n v="0"/>
    <n v="0"/>
    <n v="0"/>
    <n v="0"/>
    <n v="0"/>
    <n v="0"/>
    <n v="0"/>
    <n v="0"/>
    <n v="0"/>
    <n v="2.2066807743553489E-3"/>
    <n v="0"/>
    <n v="1.2006939507521753E-2"/>
    <n v="0"/>
    <n v="0"/>
  </r>
  <r>
    <x v="0"/>
    <s v="30"/>
    <x v="11"/>
    <s v="2310011450"/>
    <x v="7"/>
    <x v="0"/>
    <n v="4.2990055546676424E-3"/>
    <n v="0"/>
    <n v="2.3391647870985705E-2"/>
    <n v="0"/>
    <n v="0"/>
    <n v="7.0470077200570096E-4"/>
    <n v="0"/>
    <n v="3.8344012594427848E-3"/>
    <n v="0"/>
    <n v="0"/>
    <n v="0"/>
    <n v="0"/>
    <n v="0"/>
    <n v="0"/>
    <n v="0"/>
    <n v="3.5943047826619413E-3"/>
    <n v="0"/>
    <n v="1.9557246611542917E-2"/>
    <n v="0"/>
    <n v="0"/>
  </r>
  <r>
    <x v="0"/>
    <s v="30"/>
    <x v="12"/>
    <s v="2310011450"/>
    <x v="7"/>
    <x v="0"/>
    <n v="1.5464609200333981E-3"/>
    <n v="0"/>
    <n v="8.4145667707699601E-3"/>
    <n v="0"/>
    <n v="0"/>
    <n v="0"/>
    <n v="0"/>
    <n v="0"/>
    <n v="0"/>
    <n v="0"/>
    <n v="0"/>
    <n v="0"/>
    <n v="0"/>
    <n v="0"/>
    <n v="0"/>
    <n v="1.5464609200333981E-3"/>
    <n v="0"/>
    <n v="8.4145667707699601E-3"/>
    <n v="0"/>
    <n v="0"/>
  </r>
  <r>
    <x v="0"/>
    <s v="30"/>
    <x v="13"/>
    <s v="2310011450"/>
    <x v="7"/>
    <x v="0"/>
    <n v="0"/>
    <n v="0"/>
    <n v="0"/>
    <n v="0"/>
    <n v="0"/>
    <n v="0"/>
    <n v="0"/>
    <n v="0"/>
    <n v="0"/>
    <n v="0"/>
    <n v="0"/>
    <n v="0"/>
    <n v="0"/>
    <n v="0"/>
    <n v="0"/>
    <n v="0"/>
    <n v="0"/>
    <n v="0"/>
    <n v="0"/>
    <n v="0"/>
  </r>
  <r>
    <x v="0"/>
    <s v="30"/>
    <x v="14"/>
    <s v="2310011450"/>
    <x v="7"/>
    <x v="0"/>
    <n v="0"/>
    <n v="0"/>
    <n v="0"/>
    <n v="0"/>
    <n v="0"/>
    <n v="0"/>
    <n v="0"/>
    <n v="0"/>
    <n v="0"/>
    <n v="0"/>
    <n v="0"/>
    <n v="0"/>
    <n v="0"/>
    <n v="0"/>
    <n v="0"/>
    <n v="0"/>
    <n v="0"/>
    <n v="0"/>
    <n v="0"/>
    <n v="0"/>
  </r>
  <r>
    <x v="0"/>
    <s v="30"/>
    <x v="0"/>
    <s v="2310030220"/>
    <x v="8"/>
    <x v="1"/>
    <n v="0"/>
    <n v="7.1397722469056024"/>
    <n v="0"/>
    <n v="0"/>
    <n v="0"/>
    <n v="0"/>
    <n v="3.2500715318971944"/>
    <n v="0"/>
    <n v="0"/>
    <n v="0"/>
    <n v="0"/>
    <n v="0"/>
    <n v="0"/>
    <n v="0"/>
    <n v="0"/>
    <n v="0"/>
    <n v="3.889700715008408"/>
    <n v="0"/>
    <n v="0"/>
    <n v="0"/>
  </r>
  <r>
    <x v="0"/>
    <s v="30"/>
    <x v="1"/>
    <s v="2310030220"/>
    <x v="8"/>
    <x v="1"/>
    <n v="0"/>
    <n v="27.515856150223314"/>
    <n v="0"/>
    <n v="0"/>
    <n v="0"/>
    <n v="0"/>
    <n v="0"/>
    <n v="0"/>
    <n v="0"/>
    <n v="0"/>
    <n v="0"/>
    <n v="0"/>
    <n v="0"/>
    <n v="0"/>
    <n v="0"/>
    <n v="0"/>
    <n v="27.515856150223314"/>
    <n v="0"/>
    <n v="0"/>
    <n v="0"/>
  </r>
  <r>
    <x v="0"/>
    <s v="30"/>
    <x v="2"/>
    <s v="2310030220"/>
    <x v="8"/>
    <x v="1"/>
    <n v="0"/>
    <n v="14.129568548178172"/>
    <n v="0"/>
    <n v="0"/>
    <n v="0"/>
    <n v="0"/>
    <n v="0"/>
    <n v="0"/>
    <n v="0"/>
    <n v="0"/>
    <n v="0"/>
    <n v="0"/>
    <n v="0"/>
    <n v="0"/>
    <n v="0"/>
    <n v="0"/>
    <n v="14.129568548178172"/>
    <n v="0"/>
    <n v="0"/>
    <n v="0"/>
  </r>
  <r>
    <x v="0"/>
    <s v="30"/>
    <x v="3"/>
    <s v="2310030220"/>
    <x v="8"/>
    <x v="1"/>
    <n v="0"/>
    <n v="0.17473573718569388"/>
    <n v="0"/>
    <n v="0"/>
    <n v="0"/>
    <n v="0"/>
    <n v="0"/>
    <n v="0"/>
    <n v="0"/>
    <n v="0"/>
    <n v="0"/>
    <n v="0"/>
    <n v="0"/>
    <n v="0"/>
    <n v="0"/>
    <n v="0"/>
    <n v="0.17473573718569388"/>
    <n v="0"/>
    <n v="0"/>
    <n v="0"/>
  </r>
  <r>
    <x v="0"/>
    <s v="30"/>
    <x v="4"/>
    <s v="2310030220"/>
    <x v="8"/>
    <x v="1"/>
    <n v="0"/>
    <n v="0.59478433263478081"/>
    <n v="0"/>
    <n v="0"/>
    <n v="0"/>
    <n v="0"/>
    <n v="0"/>
    <n v="0"/>
    <n v="0"/>
    <n v="0"/>
    <n v="0"/>
    <n v="0"/>
    <n v="0"/>
    <n v="0"/>
    <n v="0"/>
    <n v="0"/>
    <n v="0.59478433263478081"/>
    <n v="0"/>
    <n v="0"/>
    <n v="0"/>
  </r>
  <r>
    <x v="0"/>
    <s v="30"/>
    <x v="5"/>
    <s v="2310030220"/>
    <x v="8"/>
    <x v="1"/>
    <n v="0"/>
    <n v="1.515283895045751"/>
    <n v="0"/>
    <n v="0"/>
    <n v="0"/>
    <n v="0"/>
    <n v="0"/>
    <n v="0"/>
    <n v="0"/>
    <n v="0"/>
    <n v="0"/>
    <n v="0"/>
    <n v="0"/>
    <n v="0"/>
    <n v="0"/>
    <n v="0"/>
    <n v="1.515283895045751"/>
    <n v="0"/>
    <n v="0"/>
    <n v="0"/>
  </r>
  <r>
    <x v="0"/>
    <s v="30"/>
    <x v="6"/>
    <s v="2310030220"/>
    <x v="8"/>
    <x v="1"/>
    <n v="0"/>
    <n v="0"/>
    <n v="0"/>
    <n v="0"/>
    <n v="0"/>
    <n v="0"/>
    <n v="0"/>
    <n v="0"/>
    <n v="0"/>
    <n v="0"/>
    <n v="0"/>
    <n v="0"/>
    <n v="0"/>
    <n v="0"/>
    <n v="0"/>
    <n v="0"/>
    <n v="0"/>
    <n v="0"/>
    <n v="0"/>
    <n v="0"/>
  </r>
  <r>
    <x v="0"/>
    <s v="30"/>
    <x v="7"/>
    <s v="2310030220"/>
    <x v="8"/>
    <x v="1"/>
    <n v="0"/>
    <n v="0"/>
    <n v="0"/>
    <n v="0"/>
    <n v="0"/>
    <n v="0"/>
    <n v="0"/>
    <n v="0"/>
    <n v="0"/>
    <n v="0"/>
    <n v="0"/>
    <n v="0"/>
    <n v="0"/>
    <n v="0"/>
    <n v="0"/>
    <n v="0"/>
    <n v="0"/>
    <n v="0"/>
    <n v="0"/>
    <n v="0"/>
  </r>
  <r>
    <x v="0"/>
    <s v="30"/>
    <x v="8"/>
    <s v="2310030220"/>
    <x v="8"/>
    <x v="1"/>
    <n v="0"/>
    <n v="0"/>
    <n v="0"/>
    <n v="0"/>
    <n v="0"/>
    <n v="0"/>
    <n v="0"/>
    <n v="0"/>
    <n v="0"/>
    <n v="0"/>
    <n v="0"/>
    <n v="0"/>
    <n v="0"/>
    <n v="0"/>
    <n v="0"/>
    <n v="0"/>
    <n v="0"/>
    <n v="0"/>
    <n v="0"/>
    <n v="0"/>
  </r>
  <r>
    <x v="0"/>
    <s v="30"/>
    <x v="9"/>
    <s v="2310030220"/>
    <x v="8"/>
    <x v="1"/>
    <n v="0"/>
    <n v="0"/>
    <n v="0"/>
    <n v="0"/>
    <n v="0"/>
    <n v="0"/>
    <n v="0"/>
    <n v="0"/>
    <n v="0"/>
    <n v="0"/>
    <n v="0"/>
    <n v="0"/>
    <n v="0"/>
    <n v="0"/>
    <n v="0"/>
    <n v="0"/>
    <n v="0"/>
    <n v="0"/>
    <n v="0"/>
    <n v="0"/>
  </r>
  <r>
    <x v="0"/>
    <s v="30"/>
    <x v="10"/>
    <s v="2310030220"/>
    <x v="8"/>
    <x v="1"/>
    <n v="0"/>
    <n v="6.6953005158409651"/>
    <n v="0"/>
    <n v="0"/>
    <n v="0"/>
    <n v="0"/>
    <n v="0"/>
    <n v="0"/>
    <n v="0"/>
    <n v="0"/>
    <n v="0"/>
    <n v="0"/>
    <n v="0"/>
    <n v="0"/>
    <n v="0"/>
    <n v="0"/>
    <n v="6.695300515840966"/>
    <n v="0"/>
    <n v="0"/>
    <n v="0"/>
  </r>
  <r>
    <x v="0"/>
    <s v="30"/>
    <x v="11"/>
    <s v="2310030220"/>
    <x v="8"/>
    <x v="1"/>
    <n v="0"/>
    <n v="0"/>
    <n v="0"/>
    <n v="0"/>
    <n v="0"/>
    <n v="0"/>
    <n v="0"/>
    <n v="0"/>
    <n v="0"/>
    <n v="0"/>
    <n v="0"/>
    <n v="0"/>
    <n v="0"/>
    <n v="0"/>
    <n v="0"/>
    <n v="0"/>
    <n v="0"/>
    <n v="0"/>
    <n v="0"/>
    <n v="0"/>
  </r>
  <r>
    <x v="0"/>
    <s v="30"/>
    <x v="12"/>
    <s v="2310030220"/>
    <x v="8"/>
    <x v="1"/>
    <n v="0"/>
    <n v="0"/>
    <n v="0"/>
    <n v="0"/>
    <n v="0"/>
    <n v="0"/>
    <n v="0"/>
    <n v="0"/>
    <n v="0"/>
    <n v="0"/>
    <n v="0"/>
    <n v="0"/>
    <n v="0"/>
    <n v="0"/>
    <n v="0"/>
    <n v="0"/>
    <n v="0"/>
    <n v="0"/>
    <n v="0"/>
    <n v="0"/>
  </r>
  <r>
    <x v="0"/>
    <s v="30"/>
    <x v="13"/>
    <s v="2310030220"/>
    <x v="8"/>
    <x v="1"/>
    <n v="0"/>
    <n v="0"/>
    <n v="0"/>
    <n v="0"/>
    <n v="0"/>
    <n v="0"/>
    <n v="0"/>
    <n v="0"/>
    <n v="0"/>
    <n v="0"/>
    <n v="0"/>
    <n v="0"/>
    <n v="0"/>
    <n v="0"/>
    <n v="0"/>
    <n v="0"/>
    <n v="0"/>
    <n v="0"/>
    <n v="0"/>
    <n v="0"/>
  </r>
  <r>
    <x v="0"/>
    <s v="30"/>
    <x v="14"/>
    <s v="2310030220"/>
    <x v="8"/>
    <x v="1"/>
    <n v="0"/>
    <n v="0"/>
    <n v="0"/>
    <n v="0"/>
    <n v="0"/>
    <n v="0"/>
    <n v="0"/>
    <n v="0"/>
    <n v="0"/>
    <n v="0"/>
    <n v="0"/>
    <n v="0"/>
    <n v="0"/>
    <n v="0"/>
    <n v="0"/>
    <n v="0"/>
    <n v="0"/>
    <n v="0"/>
    <n v="0"/>
    <n v="0"/>
  </r>
  <r>
    <x v="0"/>
    <s v="30"/>
    <x v="0"/>
    <s v="2310021011"/>
    <x v="9"/>
    <x v="1"/>
    <n v="1.8872818227123089E-3"/>
    <n v="0"/>
    <n v="1.0269033447111095E-2"/>
    <n v="0"/>
    <n v="0"/>
    <n v="8.5910316359499145E-4"/>
    <n v="0"/>
    <n v="4.6745319195609846E-3"/>
    <n v="0"/>
    <n v="0"/>
    <n v="0"/>
    <n v="0"/>
    <n v="0"/>
    <n v="0"/>
    <n v="0"/>
    <n v="1.0281786591173176E-3"/>
    <n v="0"/>
    <n v="5.5945015275501104E-3"/>
    <n v="0"/>
    <n v="0"/>
  </r>
  <r>
    <x v="0"/>
    <s v="30"/>
    <x v="1"/>
    <s v="2310021011"/>
    <x v="9"/>
    <x v="1"/>
    <n v="7.2733657815471408E-3"/>
    <n v="0"/>
    <n v="3.9575666752535911E-2"/>
    <n v="0"/>
    <n v="0"/>
    <n v="0"/>
    <n v="0"/>
    <n v="0"/>
    <n v="0"/>
    <n v="0"/>
    <n v="0"/>
    <n v="0"/>
    <n v="0"/>
    <n v="0"/>
    <n v="0"/>
    <n v="7.2733657815471408E-3"/>
    <n v="0"/>
    <n v="3.9575666752535911E-2"/>
    <n v="0"/>
    <n v="0"/>
  </r>
  <r>
    <x v="0"/>
    <s v="30"/>
    <x v="2"/>
    <s v="2310021011"/>
    <x v="9"/>
    <x v="1"/>
    <n v="3.7349199612496807E-3"/>
    <n v="0"/>
    <n v="2.0322358612682088E-2"/>
    <n v="0"/>
    <n v="0"/>
    <n v="0"/>
    <n v="0"/>
    <n v="0"/>
    <n v="0"/>
    <n v="0"/>
    <n v="0"/>
    <n v="0"/>
    <n v="0"/>
    <n v="0"/>
    <n v="0"/>
    <n v="3.7349199612496807E-3"/>
    <n v="0"/>
    <n v="2.0322358612682088E-2"/>
    <n v="0"/>
    <n v="0"/>
  </r>
  <r>
    <x v="0"/>
    <s v="30"/>
    <x v="3"/>
    <s v="2310021011"/>
    <x v="9"/>
    <x v="1"/>
    <n v="4.6188529432674979E-5"/>
    <n v="0"/>
    <n v="2.5131993956014329E-4"/>
    <n v="0"/>
    <n v="0"/>
    <n v="0"/>
    <n v="0"/>
    <n v="0"/>
    <n v="0"/>
    <n v="0"/>
    <n v="0"/>
    <n v="0"/>
    <n v="0"/>
    <n v="0"/>
    <n v="0"/>
    <n v="4.6188529432674979E-5"/>
    <n v="0"/>
    <n v="2.5131993956014329E-4"/>
    <n v="0"/>
    <n v="0"/>
  </r>
  <r>
    <x v="0"/>
    <s v="30"/>
    <x v="4"/>
    <s v="2310021011"/>
    <x v="9"/>
    <x v="1"/>
    <n v="1.5722149399124031E-4"/>
    <n v="0"/>
    <n v="8.5546989377586645E-4"/>
    <n v="0"/>
    <n v="0"/>
    <n v="0"/>
    <n v="0"/>
    <n v="0"/>
    <n v="0"/>
    <n v="0"/>
    <n v="0"/>
    <n v="0"/>
    <n v="0"/>
    <n v="0"/>
    <n v="0"/>
    <n v="1.5722149399124031E-4"/>
    <n v="0"/>
    <n v="8.5546989377586645E-4"/>
    <n v="0"/>
    <n v="0"/>
  </r>
  <r>
    <x v="0"/>
    <s v="30"/>
    <x v="5"/>
    <s v="2310021011"/>
    <x v="9"/>
    <x v="1"/>
    <n v="4.005404727872074E-4"/>
    <n v="0"/>
    <n v="2.1794113960480407E-3"/>
    <n v="0"/>
    <n v="0"/>
    <n v="0"/>
    <n v="0"/>
    <n v="0"/>
    <n v="0"/>
    <n v="0"/>
    <n v="0"/>
    <n v="0"/>
    <n v="0"/>
    <n v="0"/>
    <n v="0"/>
    <n v="4.005404727872074E-4"/>
    <n v="0"/>
    <n v="2.1794113960480407E-3"/>
    <n v="0"/>
    <n v="0"/>
  </r>
  <r>
    <x v="0"/>
    <s v="30"/>
    <x v="6"/>
    <s v="2310021011"/>
    <x v="9"/>
    <x v="1"/>
    <n v="0"/>
    <n v="0"/>
    <n v="0"/>
    <n v="0"/>
    <n v="0"/>
    <n v="0"/>
    <n v="0"/>
    <n v="0"/>
    <n v="0"/>
    <n v="0"/>
    <n v="0"/>
    <n v="0"/>
    <n v="0"/>
    <n v="0"/>
    <n v="0"/>
    <n v="0"/>
    <n v="0"/>
    <n v="0"/>
    <n v="0"/>
    <n v="0"/>
  </r>
  <r>
    <x v="0"/>
    <s v="30"/>
    <x v="7"/>
    <s v="2310021011"/>
    <x v="9"/>
    <x v="1"/>
    <n v="0"/>
    <n v="0"/>
    <n v="0"/>
    <n v="0"/>
    <n v="0"/>
    <n v="0"/>
    <n v="0"/>
    <n v="0"/>
    <n v="0"/>
    <n v="0"/>
    <n v="0"/>
    <n v="0"/>
    <n v="0"/>
    <n v="0"/>
    <n v="0"/>
    <n v="0"/>
    <n v="0"/>
    <n v="0"/>
    <n v="0"/>
    <n v="0"/>
  </r>
  <r>
    <x v="0"/>
    <s v="30"/>
    <x v="8"/>
    <s v="2310021011"/>
    <x v="9"/>
    <x v="1"/>
    <n v="0"/>
    <n v="0"/>
    <n v="0"/>
    <n v="0"/>
    <n v="0"/>
    <n v="0"/>
    <n v="0"/>
    <n v="0"/>
    <n v="0"/>
    <n v="0"/>
    <n v="0"/>
    <n v="0"/>
    <n v="0"/>
    <n v="0"/>
    <n v="0"/>
    <n v="0"/>
    <n v="0"/>
    <n v="0"/>
    <n v="0"/>
    <n v="0"/>
  </r>
  <r>
    <x v="0"/>
    <s v="30"/>
    <x v="9"/>
    <s v="2310021011"/>
    <x v="9"/>
    <x v="1"/>
    <n v="0"/>
    <n v="0"/>
    <n v="0"/>
    <n v="0"/>
    <n v="0"/>
    <n v="0"/>
    <n v="0"/>
    <n v="0"/>
    <n v="0"/>
    <n v="0"/>
    <n v="0"/>
    <n v="0"/>
    <n v="0"/>
    <n v="0"/>
    <n v="0"/>
    <n v="0"/>
    <n v="0"/>
    <n v="0"/>
    <n v="0"/>
    <n v="0"/>
  </r>
  <r>
    <x v="0"/>
    <s v="30"/>
    <x v="10"/>
    <s v="2310021011"/>
    <x v="9"/>
    <x v="1"/>
    <n v="1.7697930023775536E-3"/>
    <n v="0"/>
    <n v="9.6297560423484543E-3"/>
    <n v="0"/>
    <n v="0"/>
    <n v="0"/>
    <n v="0"/>
    <n v="0"/>
    <n v="0"/>
    <n v="0"/>
    <n v="0"/>
    <n v="0"/>
    <n v="0"/>
    <n v="0"/>
    <n v="0"/>
    <n v="1.7697930023775539E-3"/>
    <n v="0"/>
    <n v="9.6297560423484543E-3"/>
    <n v="0"/>
    <n v="0"/>
  </r>
  <r>
    <x v="0"/>
    <s v="30"/>
    <x v="11"/>
    <s v="2310021011"/>
    <x v="9"/>
    <x v="1"/>
    <n v="0"/>
    <n v="0"/>
    <n v="0"/>
    <n v="0"/>
    <n v="0"/>
    <n v="0"/>
    <n v="0"/>
    <n v="0"/>
    <n v="0"/>
    <n v="0"/>
    <n v="0"/>
    <n v="0"/>
    <n v="0"/>
    <n v="0"/>
    <n v="0"/>
    <n v="0"/>
    <n v="0"/>
    <n v="0"/>
    <n v="0"/>
    <n v="0"/>
  </r>
  <r>
    <x v="0"/>
    <s v="30"/>
    <x v="12"/>
    <s v="2310021011"/>
    <x v="9"/>
    <x v="1"/>
    <n v="0"/>
    <n v="0"/>
    <n v="0"/>
    <n v="0"/>
    <n v="0"/>
    <n v="0"/>
    <n v="0"/>
    <n v="0"/>
    <n v="0"/>
    <n v="0"/>
    <n v="0"/>
    <n v="0"/>
    <n v="0"/>
    <n v="0"/>
    <n v="0"/>
    <n v="0"/>
    <n v="0"/>
    <n v="0"/>
    <n v="0"/>
    <n v="0"/>
  </r>
  <r>
    <x v="0"/>
    <s v="30"/>
    <x v="13"/>
    <s v="2310021011"/>
    <x v="9"/>
    <x v="1"/>
    <n v="0"/>
    <n v="0"/>
    <n v="0"/>
    <n v="0"/>
    <n v="0"/>
    <n v="0"/>
    <n v="0"/>
    <n v="0"/>
    <n v="0"/>
    <n v="0"/>
    <n v="0"/>
    <n v="0"/>
    <n v="0"/>
    <n v="0"/>
    <n v="0"/>
    <n v="0"/>
    <n v="0"/>
    <n v="0"/>
    <n v="0"/>
    <n v="0"/>
  </r>
  <r>
    <x v="0"/>
    <s v="30"/>
    <x v="14"/>
    <s v="2310021011"/>
    <x v="9"/>
    <x v="1"/>
    <n v="0"/>
    <n v="0"/>
    <n v="0"/>
    <n v="0"/>
    <n v="0"/>
    <n v="0"/>
    <n v="0"/>
    <n v="0"/>
    <n v="0"/>
    <n v="0"/>
    <n v="0"/>
    <n v="0"/>
    <n v="0"/>
    <n v="0"/>
    <n v="0"/>
    <n v="0"/>
    <n v="0"/>
    <n v="0"/>
    <n v="0"/>
    <n v="0"/>
  </r>
  <r>
    <x v="0"/>
    <s v="30"/>
    <x v="0"/>
    <s v="2310011000"/>
    <x v="10"/>
    <x v="0"/>
    <n v="0"/>
    <n v="3.8852631731133602"/>
    <n v="0"/>
    <n v="0"/>
    <n v="0"/>
    <n v="0"/>
    <n v="0.19236802838625378"/>
    <n v="0"/>
    <n v="0"/>
    <n v="0"/>
    <n v="0"/>
    <n v="0"/>
    <n v="0"/>
    <n v="0"/>
    <n v="0"/>
    <n v="0"/>
    <n v="3.6928951447271068"/>
    <n v="0"/>
    <n v="0"/>
    <n v="0"/>
  </r>
  <r>
    <x v="0"/>
    <s v="30"/>
    <x v="1"/>
    <s v="2310011000"/>
    <x v="10"/>
    <x v="0"/>
    <n v="0"/>
    <n v="0.78326364933921777"/>
    <n v="0"/>
    <n v="0"/>
    <n v="0"/>
    <n v="0"/>
    <n v="0.16572728295070824"/>
    <n v="0"/>
    <n v="0"/>
    <n v="0"/>
    <n v="0"/>
    <n v="0"/>
    <n v="0"/>
    <n v="0"/>
    <n v="0"/>
    <n v="0"/>
    <n v="0.61753636638850951"/>
    <n v="0"/>
    <n v="0"/>
    <n v="0"/>
  </r>
  <r>
    <x v="0"/>
    <s v="30"/>
    <x v="2"/>
    <s v="2310011000"/>
    <x v="10"/>
    <x v="0"/>
    <n v="0"/>
    <n v="0.19072036357585001"/>
    <n v="0"/>
    <n v="0"/>
    <n v="0"/>
    <n v="0"/>
    <n v="3.299066973367322E-2"/>
    <n v="0"/>
    <n v="0"/>
    <n v="0"/>
    <n v="0"/>
    <n v="0"/>
    <n v="0"/>
    <n v="0"/>
    <n v="0"/>
    <n v="0"/>
    <n v="0.1577296938421768"/>
    <n v="0"/>
    <n v="0"/>
    <n v="0"/>
  </r>
  <r>
    <x v="0"/>
    <s v="30"/>
    <x v="3"/>
    <s v="2310011000"/>
    <x v="10"/>
    <x v="0"/>
    <n v="0"/>
    <n v="1.5876164453163237E-5"/>
    <n v="0"/>
    <n v="0"/>
    <n v="0"/>
    <n v="0"/>
    <n v="0"/>
    <n v="0"/>
    <n v="0"/>
    <n v="0"/>
    <n v="0"/>
    <n v="0"/>
    <n v="0"/>
    <n v="0"/>
    <n v="0"/>
    <n v="0"/>
    <n v="1.5876164453163237E-5"/>
    <n v="0"/>
    <n v="0"/>
    <n v="0"/>
  </r>
  <r>
    <x v="0"/>
    <s v="30"/>
    <x v="4"/>
    <s v="2310011000"/>
    <x v="10"/>
    <x v="0"/>
    <n v="0"/>
    <n v="2.2083035173378347"/>
    <n v="0"/>
    <n v="0"/>
    <n v="0"/>
    <n v="0"/>
    <n v="9.0201458539046382E-3"/>
    <n v="0"/>
    <n v="0"/>
    <n v="0"/>
    <n v="0"/>
    <n v="2.0375793599379"/>
    <n v="0"/>
    <n v="0"/>
    <n v="0"/>
    <n v="0"/>
    <n v="0.16170401154603015"/>
    <n v="0"/>
    <n v="0"/>
    <n v="0"/>
  </r>
  <r>
    <x v="0"/>
    <s v="30"/>
    <x v="5"/>
    <s v="2310011000"/>
    <x v="10"/>
    <x v="0"/>
    <n v="0"/>
    <n v="0"/>
    <n v="0"/>
    <n v="0"/>
    <n v="0"/>
    <n v="0"/>
    <n v="0"/>
    <n v="0"/>
    <n v="0"/>
    <n v="0"/>
    <n v="0"/>
    <n v="0"/>
    <n v="0"/>
    <n v="0"/>
    <n v="0"/>
    <n v="0"/>
    <n v="0"/>
    <n v="0"/>
    <n v="0"/>
    <n v="0"/>
  </r>
  <r>
    <x v="0"/>
    <s v="30"/>
    <x v="6"/>
    <s v="2310011000"/>
    <x v="10"/>
    <x v="0"/>
    <n v="0"/>
    <n v="0.11403848926707155"/>
    <n v="0"/>
    <n v="0"/>
    <n v="0"/>
    <n v="0"/>
    <n v="0"/>
    <n v="0"/>
    <n v="0"/>
    <n v="0"/>
    <n v="0"/>
    <n v="0"/>
    <n v="0"/>
    <n v="0"/>
    <n v="0"/>
    <n v="0"/>
    <n v="0.11403848926707155"/>
    <n v="0"/>
    <n v="0"/>
    <n v="0"/>
  </r>
  <r>
    <x v="0"/>
    <s v="30"/>
    <x v="7"/>
    <s v="2310011000"/>
    <x v="10"/>
    <x v="0"/>
    <n v="0"/>
    <n v="6.3631667128278266E-2"/>
    <n v="0"/>
    <n v="0"/>
    <n v="0"/>
    <n v="0"/>
    <n v="0"/>
    <n v="0"/>
    <n v="0"/>
    <n v="0"/>
    <n v="0"/>
    <n v="0"/>
    <n v="0"/>
    <n v="0"/>
    <n v="0"/>
    <n v="0"/>
    <n v="6.3631667128278266E-2"/>
    <n v="0"/>
    <n v="0"/>
    <n v="0"/>
  </r>
  <r>
    <x v="0"/>
    <s v="30"/>
    <x v="8"/>
    <s v="2310011000"/>
    <x v="10"/>
    <x v="0"/>
    <n v="0"/>
    <n v="0.33164753151416249"/>
    <n v="0"/>
    <n v="0"/>
    <n v="0"/>
    <n v="0"/>
    <n v="0.14735252519353956"/>
    <n v="0"/>
    <n v="0"/>
    <n v="0"/>
    <n v="0"/>
    <n v="0"/>
    <n v="0"/>
    <n v="0"/>
    <n v="0"/>
    <n v="0"/>
    <n v="0.18429500632062296"/>
    <n v="0"/>
    <n v="0"/>
    <n v="0"/>
  </r>
  <r>
    <x v="0"/>
    <s v="30"/>
    <x v="9"/>
    <s v="2310011000"/>
    <x v="10"/>
    <x v="0"/>
    <n v="0"/>
    <n v="0"/>
    <n v="0"/>
    <n v="0"/>
    <n v="0"/>
    <n v="0"/>
    <n v="0"/>
    <n v="0"/>
    <n v="0"/>
    <n v="0"/>
    <n v="0"/>
    <n v="0"/>
    <n v="0"/>
    <n v="0"/>
    <n v="0"/>
    <n v="0"/>
    <n v="0"/>
    <n v="0"/>
    <n v="0"/>
    <n v="0"/>
  </r>
  <r>
    <x v="0"/>
    <s v="30"/>
    <x v="10"/>
    <s v="2310011000"/>
    <x v="10"/>
    <x v="0"/>
    <n v="0"/>
    <n v="2.9600938458321006E-2"/>
    <n v="0"/>
    <n v="0"/>
    <n v="0"/>
    <n v="0"/>
    <n v="0"/>
    <n v="0"/>
    <n v="0"/>
    <n v="0"/>
    <n v="0"/>
    <n v="0"/>
    <n v="0"/>
    <n v="0"/>
    <n v="0"/>
    <n v="0"/>
    <n v="2.9600938458321006E-2"/>
    <n v="0"/>
    <n v="0"/>
    <n v="0"/>
  </r>
  <r>
    <x v="0"/>
    <s v="30"/>
    <x v="11"/>
    <s v="2310011000"/>
    <x v="10"/>
    <x v="0"/>
    <n v="0"/>
    <n v="5.7667878532576919E-2"/>
    <n v="0"/>
    <n v="0"/>
    <n v="0"/>
    <n v="0"/>
    <n v="9.4530230317368662E-3"/>
    <n v="0"/>
    <n v="0"/>
    <n v="0"/>
    <n v="0"/>
    <n v="0"/>
    <n v="0"/>
    <n v="0"/>
    <n v="0"/>
    <n v="0"/>
    <n v="4.8214855500840051E-2"/>
    <n v="0"/>
    <n v="0"/>
    <n v="0"/>
  </r>
  <r>
    <x v="0"/>
    <s v="30"/>
    <x v="12"/>
    <s v="2310011000"/>
    <x v="10"/>
    <x v="0"/>
    <n v="0"/>
    <n v="2.074459298965892E-2"/>
    <n v="0"/>
    <n v="0"/>
    <n v="0"/>
    <n v="0"/>
    <n v="0"/>
    <n v="0"/>
    <n v="0"/>
    <n v="0"/>
    <n v="0"/>
    <n v="0"/>
    <n v="0"/>
    <n v="0"/>
    <n v="0"/>
    <n v="0"/>
    <n v="2.0744592989658917E-2"/>
    <n v="0"/>
    <n v="0"/>
    <n v="0"/>
  </r>
  <r>
    <x v="0"/>
    <s v="30"/>
    <x v="13"/>
    <s v="2310011000"/>
    <x v="10"/>
    <x v="0"/>
    <n v="0"/>
    <n v="0"/>
    <n v="0"/>
    <n v="0"/>
    <n v="0"/>
    <n v="0"/>
    <n v="0"/>
    <n v="0"/>
    <n v="0"/>
    <n v="0"/>
    <n v="0"/>
    <n v="0"/>
    <n v="0"/>
    <n v="0"/>
    <n v="0"/>
    <n v="0"/>
    <n v="0"/>
    <n v="0"/>
    <n v="0"/>
    <n v="0"/>
  </r>
  <r>
    <x v="0"/>
    <s v="30"/>
    <x v="14"/>
    <s v="2310011000"/>
    <x v="10"/>
    <x v="0"/>
    <n v="0"/>
    <n v="0"/>
    <n v="0"/>
    <n v="0"/>
    <n v="0"/>
    <n v="0"/>
    <n v="0"/>
    <n v="0"/>
    <n v="0"/>
    <n v="0"/>
    <n v="0"/>
    <n v="0"/>
    <n v="0"/>
    <n v="0"/>
    <n v="0"/>
    <n v="0"/>
    <n v="0"/>
    <n v="0"/>
    <n v="0"/>
    <n v="0"/>
  </r>
  <r>
    <x v="0"/>
    <s v="30"/>
    <x v="0"/>
    <s v="2310021400"/>
    <x v="10"/>
    <x v="1"/>
    <n v="0"/>
    <n v="19.677673406827886"/>
    <n v="0"/>
    <n v="0"/>
    <n v="0"/>
    <n v="0"/>
    <n v="1.1639759894775303"/>
    <n v="0"/>
    <n v="0"/>
    <n v="0"/>
    <n v="0"/>
    <n v="0"/>
    <n v="0"/>
    <n v="0"/>
    <n v="0"/>
    <n v="0"/>
    <n v="18.513697417350354"/>
    <n v="0"/>
    <n v="0"/>
    <n v="0"/>
  </r>
  <r>
    <x v="0"/>
    <s v="30"/>
    <x v="1"/>
    <s v="2310021400"/>
    <x v="10"/>
    <x v="1"/>
    <n v="0"/>
    <n v="9.0130220842629978"/>
    <n v="0"/>
    <n v="0"/>
    <n v="0"/>
    <n v="0"/>
    <n v="0.262129164038576"/>
    <n v="0"/>
    <n v="0"/>
    <n v="0"/>
    <n v="0"/>
    <n v="0"/>
    <n v="0"/>
    <n v="0"/>
    <n v="0"/>
    <n v="0"/>
    <n v="8.7508929202244214"/>
    <n v="0"/>
    <n v="0"/>
    <n v="0"/>
  </r>
  <r>
    <x v="0"/>
    <s v="30"/>
    <x v="2"/>
    <s v="2310021400"/>
    <x v="10"/>
    <x v="1"/>
    <n v="0"/>
    <n v="0"/>
    <n v="0"/>
    <n v="0"/>
    <n v="0"/>
    <n v="0"/>
    <n v="0"/>
    <n v="0"/>
    <n v="0"/>
    <n v="0"/>
    <n v="0"/>
    <n v="0"/>
    <n v="0"/>
    <n v="0"/>
    <n v="0"/>
    <n v="0"/>
    <n v="0"/>
    <n v="0"/>
    <n v="0"/>
    <n v="0"/>
  </r>
  <r>
    <x v="0"/>
    <s v="30"/>
    <x v="3"/>
    <s v="2310021400"/>
    <x v="10"/>
    <x v="1"/>
    <n v="0"/>
    <n v="5.2435563661638986E-3"/>
    <n v="0"/>
    <n v="0"/>
    <n v="0"/>
    <n v="0"/>
    <n v="0"/>
    <n v="0"/>
    <n v="0"/>
    <n v="0"/>
    <n v="0"/>
    <n v="0"/>
    <n v="0"/>
    <n v="0"/>
    <n v="0"/>
    <n v="0"/>
    <n v="5.2435563661638986E-3"/>
    <n v="0"/>
    <n v="0"/>
    <n v="0"/>
  </r>
  <r>
    <x v="0"/>
    <s v="30"/>
    <x v="4"/>
    <s v="2310021400"/>
    <x v="10"/>
    <x v="1"/>
    <n v="0"/>
    <n v="9.1056754907245505"/>
    <n v="0"/>
    <n v="0"/>
    <n v="0"/>
    <n v="0"/>
    <n v="5.8206836164431792E-2"/>
    <n v="0"/>
    <n v="0"/>
    <n v="0"/>
    <n v="0"/>
    <n v="1.1721343480507682"/>
    <n v="0"/>
    <n v="0"/>
    <n v="0"/>
    <n v="0"/>
    <n v="7.87533430650935"/>
    <n v="0"/>
    <n v="0"/>
    <n v="0"/>
  </r>
  <r>
    <x v="0"/>
    <s v="30"/>
    <x v="5"/>
    <s v="2310021400"/>
    <x v="10"/>
    <x v="1"/>
    <n v="0"/>
    <n v="1.65693134197225"/>
    <n v="0"/>
    <n v="0"/>
    <n v="0"/>
    <n v="0"/>
    <n v="1.0474220282997777E-2"/>
    <n v="0"/>
    <n v="0"/>
    <n v="0"/>
    <n v="0"/>
    <n v="0"/>
    <n v="0"/>
    <n v="0"/>
    <n v="0"/>
    <n v="0"/>
    <n v="1.6464571216892523"/>
    <n v="0"/>
    <n v="0"/>
    <n v="0"/>
  </r>
  <r>
    <x v="0"/>
    <s v="30"/>
    <x v="6"/>
    <s v="2310021400"/>
    <x v="10"/>
    <x v="1"/>
    <n v="0"/>
    <n v="0"/>
    <n v="0"/>
    <n v="0"/>
    <n v="0"/>
    <n v="0"/>
    <n v="0"/>
    <n v="0"/>
    <n v="0"/>
    <n v="0"/>
    <n v="0"/>
    <n v="0"/>
    <n v="0"/>
    <n v="0"/>
    <n v="0"/>
    <n v="0"/>
    <n v="0"/>
    <n v="0"/>
    <n v="0"/>
    <n v="0"/>
  </r>
  <r>
    <x v="0"/>
    <s v="30"/>
    <x v="7"/>
    <s v="2310021400"/>
    <x v="10"/>
    <x v="1"/>
    <n v="0"/>
    <n v="0"/>
    <n v="0"/>
    <n v="0"/>
    <n v="0"/>
    <n v="0"/>
    <n v="0"/>
    <n v="0"/>
    <n v="0"/>
    <n v="0"/>
    <n v="0"/>
    <n v="0"/>
    <n v="0"/>
    <n v="0"/>
    <n v="0"/>
    <n v="0"/>
    <n v="0"/>
    <n v="0"/>
    <n v="0"/>
    <n v="0"/>
  </r>
  <r>
    <x v="0"/>
    <s v="30"/>
    <x v="8"/>
    <s v="2310021400"/>
    <x v="10"/>
    <x v="1"/>
    <n v="0"/>
    <n v="49.636691089864065"/>
    <n v="0"/>
    <n v="0"/>
    <n v="0"/>
    <n v="0"/>
    <n v="13.660215150590838"/>
    <n v="0"/>
    <n v="0"/>
    <n v="0"/>
    <n v="0"/>
    <n v="0.17973297109315656"/>
    <n v="0"/>
    <n v="0"/>
    <n v="0"/>
    <n v="0"/>
    <n v="35.79674296818007"/>
    <n v="0"/>
    <n v="0"/>
    <n v="0"/>
  </r>
  <r>
    <x v="0"/>
    <s v="30"/>
    <x v="9"/>
    <s v="2310021400"/>
    <x v="10"/>
    <x v="1"/>
    <n v="0"/>
    <n v="0"/>
    <n v="0"/>
    <n v="0"/>
    <n v="0"/>
    <n v="0"/>
    <n v="0"/>
    <n v="0"/>
    <n v="0"/>
    <n v="0"/>
    <n v="0"/>
    <n v="0"/>
    <n v="0"/>
    <n v="0"/>
    <n v="0"/>
    <n v="0"/>
    <n v="0"/>
    <n v="0"/>
    <n v="0"/>
    <n v="0"/>
  </r>
  <r>
    <x v="0"/>
    <s v="30"/>
    <x v="10"/>
    <s v="2310021400"/>
    <x v="10"/>
    <x v="1"/>
    <n v="0"/>
    <n v="41.663967253367233"/>
    <n v="0"/>
    <n v="0"/>
    <n v="0"/>
    <n v="0"/>
    <n v="0.99493667602074409"/>
    <n v="0"/>
    <n v="0"/>
    <n v="0"/>
    <n v="0"/>
    <n v="4.7696238346025597"/>
    <n v="0"/>
    <n v="0"/>
    <n v="0"/>
    <n v="0"/>
    <n v="35.899406742743928"/>
    <n v="0"/>
    <n v="0"/>
    <n v="0"/>
  </r>
  <r>
    <x v="0"/>
    <s v="30"/>
    <x v="11"/>
    <s v="2310021400"/>
    <x v="10"/>
    <x v="1"/>
    <n v="0"/>
    <n v="74.439130800000015"/>
    <n v="0"/>
    <n v="0"/>
    <n v="0"/>
    <n v="0"/>
    <n v="48.166694965026331"/>
    <n v="0"/>
    <n v="0"/>
    <n v="0"/>
    <n v="0"/>
    <n v="0.2242366475776098"/>
    <n v="0"/>
    <n v="0"/>
    <n v="0"/>
    <n v="0"/>
    <n v="26.048199187396076"/>
    <n v="0"/>
    <n v="0"/>
    <n v="0"/>
  </r>
  <r>
    <x v="0"/>
    <s v="30"/>
    <x v="12"/>
    <s v="2310021400"/>
    <x v="10"/>
    <x v="1"/>
    <n v="0"/>
    <n v="6.4333320567687053"/>
    <n v="0"/>
    <n v="0"/>
    <n v="0"/>
    <n v="0"/>
    <n v="0.81628961267189126"/>
    <n v="0"/>
    <n v="0"/>
    <n v="0"/>
    <n v="0"/>
    <n v="1.5086800130496457E-2"/>
    <n v="0"/>
    <n v="0"/>
    <n v="0"/>
    <n v="0"/>
    <n v="5.6019556439663178"/>
    <n v="0"/>
    <n v="0"/>
    <n v="0"/>
  </r>
  <r>
    <x v="0"/>
    <s v="30"/>
    <x v="13"/>
    <s v="2310021400"/>
    <x v="10"/>
    <x v="1"/>
    <n v="0"/>
    <n v="0.17503826823660248"/>
    <n v="0"/>
    <n v="0"/>
    <n v="0"/>
    <n v="0"/>
    <n v="0.17503826823660248"/>
    <n v="0"/>
    <n v="0"/>
    <n v="0"/>
    <n v="0"/>
    <n v="0"/>
    <n v="0"/>
    <n v="0"/>
    <n v="0"/>
    <n v="0"/>
    <n v="0"/>
    <n v="0"/>
    <n v="0"/>
    <n v="0"/>
  </r>
  <r>
    <x v="0"/>
    <s v="30"/>
    <x v="14"/>
    <s v="2310021400"/>
    <x v="10"/>
    <x v="1"/>
    <n v="0"/>
    <n v="1.0949793317633973"/>
    <n v="0"/>
    <n v="0"/>
    <n v="0"/>
    <n v="0"/>
    <n v="0"/>
    <n v="0"/>
    <n v="0"/>
    <n v="0"/>
    <n v="0"/>
    <n v="0"/>
    <n v="0"/>
    <n v="0"/>
    <n v="0"/>
    <n v="0"/>
    <n v="1.0949793317633973"/>
    <n v="0"/>
    <n v="0"/>
    <n v="0"/>
  </r>
  <r>
    <x v="0"/>
    <s v="30"/>
    <x v="0"/>
    <s v="2310011000"/>
    <x v="11"/>
    <x v="0"/>
    <n v="0"/>
    <n v="0"/>
    <n v="0"/>
    <n v="0"/>
    <n v="0"/>
    <n v="0"/>
    <n v="0"/>
    <n v="0"/>
    <n v="0"/>
    <n v="0"/>
    <n v="0"/>
    <n v="0"/>
    <n v="0"/>
    <n v="0"/>
    <n v="0"/>
    <n v="0"/>
    <n v="0"/>
    <n v="0"/>
    <n v="0"/>
    <n v="0"/>
  </r>
  <r>
    <x v="0"/>
    <s v="30"/>
    <x v="1"/>
    <s v="2310011000"/>
    <x v="11"/>
    <x v="0"/>
    <n v="0"/>
    <n v="0"/>
    <n v="0"/>
    <n v="0"/>
    <n v="0"/>
    <n v="0"/>
    <n v="0"/>
    <n v="0"/>
    <n v="0"/>
    <n v="0"/>
    <n v="0"/>
    <n v="0"/>
    <n v="0"/>
    <n v="0"/>
    <n v="0"/>
    <n v="0"/>
    <n v="0"/>
    <n v="0"/>
    <n v="0"/>
    <n v="0"/>
  </r>
  <r>
    <x v="0"/>
    <s v="30"/>
    <x v="2"/>
    <s v="2310011000"/>
    <x v="11"/>
    <x v="0"/>
    <n v="0"/>
    <n v="0"/>
    <n v="0"/>
    <n v="0"/>
    <n v="0"/>
    <n v="0"/>
    <n v="0"/>
    <n v="0"/>
    <n v="0"/>
    <n v="0"/>
    <n v="0"/>
    <n v="0"/>
    <n v="0"/>
    <n v="0"/>
    <n v="0"/>
    <n v="0"/>
    <n v="0"/>
    <n v="0"/>
    <n v="0"/>
    <n v="0"/>
  </r>
  <r>
    <x v="0"/>
    <s v="30"/>
    <x v="3"/>
    <s v="2310011000"/>
    <x v="11"/>
    <x v="0"/>
    <n v="0"/>
    <n v="0"/>
    <n v="0"/>
    <n v="0"/>
    <n v="0"/>
    <n v="0"/>
    <n v="0"/>
    <n v="0"/>
    <n v="0"/>
    <n v="0"/>
    <n v="0"/>
    <n v="0"/>
    <n v="0"/>
    <n v="0"/>
    <n v="0"/>
    <n v="0"/>
    <n v="0"/>
    <n v="0"/>
    <n v="0"/>
    <n v="0"/>
  </r>
  <r>
    <x v="0"/>
    <s v="30"/>
    <x v="4"/>
    <s v="2310011000"/>
    <x v="11"/>
    <x v="0"/>
    <n v="0"/>
    <n v="0"/>
    <n v="0"/>
    <n v="0"/>
    <n v="0"/>
    <n v="0"/>
    <n v="0"/>
    <n v="0"/>
    <n v="0"/>
    <n v="0"/>
    <n v="0"/>
    <n v="0"/>
    <n v="0"/>
    <n v="0"/>
    <n v="0"/>
    <n v="0"/>
    <n v="0"/>
    <n v="0"/>
    <n v="0"/>
    <n v="0"/>
  </r>
  <r>
    <x v="0"/>
    <s v="30"/>
    <x v="5"/>
    <s v="2310011000"/>
    <x v="11"/>
    <x v="0"/>
    <n v="0"/>
    <n v="0"/>
    <n v="0"/>
    <n v="0"/>
    <n v="0"/>
    <n v="0"/>
    <n v="0"/>
    <n v="0"/>
    <n v="0"/>
    <n v="0"/>
    <n v="0"/>
    <n v="0"/>
    <n v="0"/>
    <n v="0"/>
    <n v="0"/>
    <n v="0"/>
    <n v="0"/>
    <n v="0"/>
    <n v="0"/>
    <n v="0"/>
  </r>
  <r>
    <x v="0"/>
    <s v="30"/>
    <x v="6"/>
    <s v="2310011000"/>
    <x v="11"/>
    <x v="0"/>
    <n v="0"/>
    <n v="0"/>
    <n v="0"/>
    <n v="0"/>
    <n v="0"/>
    <n v="0"/>
    <n v="0"/>
    <n v="0"/>
    <n v="0"/>
    <n v="0"/>
    <n v="0"/>
    <n v="0"/>
    <n v="0"/>
    <n v="0"/>
    <n v="0"/>
    <n v="0"/>
    <n v="0"/>
    <n v="0"/>
    <n v="0"/>
    <n v="0"/>
  </r>
  <r>
    <x v="0"/>
    <s v="30"/>
    <x v="7"/>
    <s v="2310011000"/>
    <x v="11"/>
    <x v="0"/>
    <n v="0"/>
    <n v="0"/>
    <n v="0"/>
    <n v="0"/>
    <n v="0"/>
    <n v="0"/>
    <n v="0"/>
    <n v="0"/>
    <n v="0"/>
    <n v="0"/>
    <n v="0"/>
    <n v="0"/>
    <n v="0"/>
    <n v="0"/>
    <n v="0"/>
    <n v="0"/>
    <n v="0"/>
    <n v="0"/>
    <n v="0"/>
    <n v="0"/>
  </r>
  <r>
    <x v="0"/>
    <s v="30"/>
    <x v="8"/>
    <s v="2310011000"/>
    <x v="11"/>
    <x v="0"/>
    <n v="0"/>
    <n v="0"/>
    <n v="0"/>
    <n v="0"/>
    <n v="0"/>
    <n v="0"/>
    <n v="0"/>
    <n v="0"/>
    <n v="0"/>
    <n v="0"/>
    <n v="0"/>
    <n v="0"/>
    <n v="0"/>
    <n v="0"/>
    <n v="0"/>
    <n v="0"/>
    <n v="0"/>
    <n v="0"/>
    <n v="0"/>
    <n v="0"/>
  </r>
  <r>
    <x v="0"/>
    <s v="30"/>
    <x v="9"/>
    <s v="2310011000"/>
    <x v="11"/>
    <x v="0"/>
    <n v="0"/>
    <n v="0"/>
    <n v="0"/>
    <n v="0"/>
    <n v="0"/>
    <n v="0"/>
    <n v="0"/>
    <n v="0"/>
    <n v="0"/>
    <n v="0"/>
    <n v="0"/>
    <n v="0"/>
    <n v="0"/>
    <n v="0"/>
    <n v="0"/>
    <n v="0"/>
    <n v="0"/>
    <n v="0"/>
    <n v="0"/>
    <n v="0"/>
  </r>
  <r>
    <x v="0"/>
    <s v="30"/>
    <x v="10"/>
    <s v="2310011000"/>
    <x v="11"/>
    <x v="0"/>
    <n v="0"/>
    <n v="0"/>
    <n v="0"/>
    <n v="0"/>
    <n v="0"/>
    <n v="0"/>
    <n v="0"/>
    <n v="0"/>
    <n v="0"/>
    <n v="0"/>
    <n v="0"/>
    <n v="0"/>
    <n v="0"/>
    <n v="0"/>
    <n v="0"/>
    <n v="0"/>
    <n v="0"/>
    <n v="0"/>
    <n v="0"/>
    <n v="0"/>
  </r>
  <r>
    <x v="0"/>
    <s v="30"/>
    <x v="11"/>
    <s v="2310011000"/>
    <x v="11"/>
    <x v="0"/>
    <n v="0"/>
    <n v="0"/>
    <n v="0"/>
    <n v="0"/>
    <n v="0"/>
    <n v="0"/>
    <n v="0"/>
    <n v="0"/>
    <n v="0"/>
    <n v="0"/>
    <n v="0"/>
    <n v="0"/>
    <n v="0"/>
    <n v="0"/>
    <n v="0"/>
    <n v="0"/>
    <n v="0"/>
    <n v="0"/>
    <n v="0"/>
    <n v="0"/>
  </r>
  <r>
    <x v="0"/>
    <s v="30"/>
    <x v="12"/>
    <s v="2310011000"/>
    <x v="11"/>
    <x v="0"/>
    <n v="0"/>
    <n v="0"/>
    <n v="0"/>
    <n v="0"/>
    <n v="0"/>
    <n v="0"/>
    <n v="0"/>
    <n v="0"/>
    <n v="0"/>
    <n v="0"/>
    <n v="0"/>
    <n v="0"/>
    <n v="0"/>
    <n v="0"/>
    <n v="0"/>
    <n v="0"/>
    <n v="0"/>
    <n v="0"/>
    <n v="0"/>
    <n v="0"/>
  </r>
  <r>
    <x v="0"/>
    <s v="30"/>
    <x v="13"/>
    <s v="2310011000"/>
    <x v="11"/>
    <x v="0"/>
    <n v="0"/>
    <n v="0"/>
    <n v="0"/>
    <n v="0"/>
    <n v="0"/>
    <n v="0"/>
    <n v="0"/>
    <n v="0"/>
    <n v="0"/>
    <n v="0"/>
    <n v="0"/>
    <n v="0"/>
    <n v="0"/>
    <n v="0"/>
    <n v="0"/>
    <n v="0"/>
    <n v="0"/>
    <n v="0"/>
    <n v="0"/>
    <n v="0"/>
  </r>
  <r>
    <x v="0"/>
    <s v="30"/>
    <x v="14"/>
    <s v="2310011000"/>
    <x v="11"/>
    <x v="0"/>
    <n v="0"/>
    <n v="0"/>
    <n v="0"/>
    <n v="0"/>
    <n v="0"/>
    <n v="0"/>
    <n v="0"/>
    <n v="0"/>
    <n v="0"/>
    <n v="0"/>
    <n v="0"/>
    <n v="0"/>
    <n v="0"/>
    <n v="0"/>
    <n v="0"/>
    <n v="0"/>
    <n v="0"/>
    <n v="0"/>
    <n v="0"/>
    <n v="0"/>
  </r>
  <r>
    <x v="0"/>
    <s v="30"/>
    <x v="0"/>
    <s v="2310021411"/>
    <x v="11"/>
    <x v="1"/>
    <n v="0"/>
    <n v="0"/>
    <n v="0"/>
    <n v="0"/>
    <n v="0"/>
    <n v="0"/>
    <n v="0"/>
    <n v="0"/>
    <n v="0"/>
    <n v="0"/>
    <n v="0"/>
    <n v="0"/>
    <n v="0"/>
    <n v="0"/>
    <n v="0"/>
    <n v="0"/>
    <n v="0"/>
    <n v="0"/>
    <n v="0"/>
    <n v="0"/>
  </r>
  <r>
    <x v="0"/>
    <s v="30"/>
    <x v="1"/>
    <s v="2310021411"/>
    <x v="11"/>
    <x v="1"/>
    <n v="0"/>
    <n v="0"/>
    <n v="0"/>
    <n v="0"/>
    <n v="0"/>
    <n v="0"/>
    <n v="0"/>
    <n v="0"/>
    <n v="0"/>
    <n v="0"/>
    <n v="0"/>
    <n v="0"/>
    <n v="0"/>
    <n v="0"/>
    <n v="0"/>
    <n v="0"/>
    <n v="0"/>
    <n v="0"/>
    <n v="0"/>
    <n v="0"/>
  </r>
  <r>
    <x v="0"/>
    <s v="30"/>
    <x v="2"/>
    <s v="2310021411"/>
    <x v="11"/>
    <x v="1"/>
    <n v="0"/>
    <n v="0"/>
    <n v="0"/>
    <n v="0"/>
    <n v="0"/>
    <n v="0"/>
    <n v="0"/>
    <n v="0"/>
    <n v="0"/>
    <n v="0"/>
    <n v="0"/>
    <n v="0"/>
    <n v="0"/>
    <n v="0"/>
    <n v="0"/>
    <n v="0"/>
    <n v="0"/>
    <n v="0"/>
    <n v="0"/>
    <n v="0"/>
  </r>
  <r>
    <x v="0"/>
    <s v="30"/>
    <x v="3"/>
    <s v="2310021411"/>
    <x v="11"/>
    <x v="1"/>
    <n v="0"/>
    <n v="0"/>
    <n v="0"/>
    <n v="0"/>
    <n v="0"/>
    <n v="0"/>
    <n v="0"/>
    <n v="0"/>
    <n v="0"/>
    <n v="0"/>
    <n v="0"/>
    <n v="0"/>
    <n v="0"/>
    <n v="0"/>
    <n v="0"/>
    <n v="0"/>
    <n v="0"/>
    <n v="0"/>
    <n v="0"/>
    <n v="0"/>
  </r>
  <r>
    <x v="0"/>
    <s v="30"/>
    <x v="4"/>
    <s v="2310021411"/>
    <x v="11"/>
    <x v="1"/>
    <n v="0"/>
    <n v="0"/>
    <n v="0"/>
    <n v="0"/>
    <n v="0"/>
    <n v="0"/>
    <n v="0"/>
    <n v="0"/>
    <n v="0"/>
    <n v="0"/>
    <n v="0"/>
    <n v="0"/>
    <n v="0"/>
    <n v="0"/>
    <n v="0"/>
    <n v="0"/>
    <n v="0"/>
    <n v="0"/>
    <n v="0"/>
    <n v="0"/>
  </r>
  <r>
    <x v="0"/>
    <s v="30"/>
    <x v="5"/>
    <s v="2310021411"/>
    <x v="11"/>
    <x v="1"/>
    <n v="0"/>
    <n v="0"/>
    <n v="0"/>
    <n v="0"/>
    <n v="0"/>
    <n v="0"/>
    <n v="0"/>
    <n v="0"/>
    <n v="0"/>
    <n v="0"/>
    <n v="0"/>
    <n v="0"/>
    <n v="0"/>
    <n v="0"/>
    <n v="0"/>
    <n v="0"/>
    <n v="0"/>
    <n v="0"/>
    <n v="0"/>
    <n v="0"/>
  </r>
  <r>
    <x v="0"/>
    <s v="30"/>
    <x v="6"/>
    <s v="2310021411"/>
    <x v="11"/>
    <x v="1"/>
    <n v="0"/>
    <n v="0"/>
    <n v="0"/>
    <n v="0"/>
    <n v="0"/>
    <n v="0"/>
    <n v="0"/>
    <n v="0"/>
    <n v="0"/>
    <n v="0"/>
    <n v="0"/>
    <n v="0"/>
    <n v="0"/>
    <n v="0"/>
    <n v="0"/>
    <n v="0"/>
    <n v="0"/>
    <n v="0"/>
    <n v="0"/>
    <n v="0"/>
  </r>
  <r>
    <x v="0"/>
    <s v="30"/>
    <x v="7"/>
    <s v="2310021411"/>
    <x v="11"/>
    <x v="1"/>
    <n v="0"/>
    <n v="0"/>
    <n v="0"/>
    <n v="0"/>
    <n v="0"/>
    <n v="0"/>
    <n v="0"/>
    <n v="0"/>
    <n v="0"/>
    <n v="0"/>
    <n v="0"/>
    <n v="0"/>
    <n v="0"/>
    <n v="0"/>
    <n v="0"/>
    <n v="0"/>
    <n v="0"/>
    <n v="0"/>
    <n v="0"/>
    <n v="0"/>
  </r>
  <r>
    <x v="0"/>
    <s v="30"/>
    <x v="8"/>
    <s v="2310021411"/>
    <x v="11"/>
    <x v="1"/>
    <n v="0"/>
    <n v="0"/>
    <n v="0"/>
    <n v="0"/>
    <n v="0"/>
    <n v="0"/>
    <n v="0"/>
    <n v="0"/>
    <n v="0"/>
    <n v="0"/>
    <n v="0"/>
    <n v="0"/>
    <n v="0"/>
    <n v="0"/>
    <n v="0"/>
    <n v="0"/>
    <n v="0"/>
    <n v="0"/>
    <n v="0"/>
    <n v="0"/>
  </r>
  <r>
    <x v="0"/>
    <s v="30"/>
    <x v="9"/>
    <s v="2310021411"/>
    <x v="11"/>
    <x v="1"/>
    <n v="0"/>
    <n v="0"/>
    <n v="0"/>
    <n v="0"/>
    <n v="0"/>
    <n v="0"/>
    <n v="0"/>
    <n v="0"/>
    <n v="0"/>
    <n v="0"/>
    <n v="0"/>
    <n v="0"/>
    <n v="0"/>
    <n v="0"/>
    <n v="0"/>
    <n v="0"/>
    <n v="0"/>
    <n v="0"/>
    <n v="0"/>
    <n v="0"/>
  </r>
  <r>
    <x v="0"/>
    <s v="30"/>
    <x v="10"/>
    <s v="2310021411"/>
    <x v="11"/>
    <x v="1"/>
    <n v="0"/>
    <n v="0"/>
    <n v="0"/>
    <n v="0"/>
    <n v="0"/>
    <n v="0"/>
    <n v="0"/>
    <n v="0"/>
    <n v="0"/>
    <n v="0"/>
    <n v="0"/>
    <n v="0"/>
    <n v="0"/>
    <n v="0"/>
    <n v="0"/>
    <n v="0"/>
    <n v="0"/>
    <n v="0"/>
    <n v="0"/>
    <n v="0"/>
  </r>
  <r>
    <x v="0"/>
    <s v="30"/>
    <x v="11"/>
    <s v="2310021411"/>
    <x v="11"/>
    <x v="1"/>
    <n v="0"/>
    <n v="0"/>
    <n v="0"/>
    <n v="0"/>
    <n v="0"/>
    <n v="0"/>
    <n v="0"/>
    <n v="0"/>
    <n v="0"/>
    <n v="0"/>
    <n v="0"/>
    <n v="0"/>
    <n v="0"/>
    <n v="0"/>
    <n v="0"/>
    <n v="0"/>
    <n v="0"/>
    <n v="0"/>
    <n v="0"/>
    <n v="0"/>
  </r>
  <r>
    <x v="0"/>
    <s v="30"/>
    <x v="12"/>
    <s v="2310021411"/>
    <x v="11"/>
    <x v="1"/>
    <n v="0"/>
    <n v="0"/>
    <n v="0"/>
    <n v="0"/>
    <n v="0"/>
    <n v="0"/>
    <n v="0"/>
    <n v="0"/>
    <n v="0"/>
    <n v="0"/>
    <n v="0"/>
    <n v="0"/>
    <n v="0"/>
    <n v="0"/>
    <n v="0"/>
    <n v="0"/>
    <n v="0"/>
    <n v="0"/>
    <n v="0"/>
    <n v="0"/>
  </r>
  <r>
    <x v="0"/>
    <s v="30"/>
    <x v="13"/>
    <s v="2310021411"/>
    <x v="11"/>
    <x v="1"/>
    <n v="0"/>
    <n v="0"/>
    <n v="0"/>
    <n v="0"/>
    <n v="0"/>
    <n v="0"/>
    <n v="0"/>
    <n v="0"/>
    <n v="0"/>
    <n v="0"/>
    <n v="0"/>
    <n v="0"/>
    <n v="0"/>
    <n v="0"/>
    <n v="0"/>
    <n v="0"/>
    <n v="0"/>
    <n v="0"/>
    <n v="0"/>
    <n v="0"/>
  </r>
  <r>
    <x v="0"/>
    <s v="30"/>
    <x v="14"/>
    <s v="2310021411"/>
    <x v="11"/>
    <x v="1"/>
    <n v="0"/>
    <n v="0"/>
    <n v="0"/>
    <n v="0"/>
    <n v="0"/>
    <n v="0"/>
    <n v="0"/>
    <n v="0"/>
    <n v="0"/>
    <n v="0"/>
    <n v="0"/>
    <n v="0"/>
    <n v="0"/>
    <n v="0"/>
    <n v="0"/>
    <n v="0"/>
    <n v="0"/>
    <n v="0"/>
    <n v="0"/>
    <n v="0"/>
  </r>
  <r>
    <x v="0"/>
    <s v="30"/>
    <x v="0"/>
    <s v="2310000220"/>
    <x v="12"/>
    <x v="0"/>
    <n v="4.9564175452547348"/>
    <n v="0.35526327239522837"/>
    <n v="1.713523882009879"/>
    <n v="1.8353089044569767E-3"/>
    <n v="0.2475353062037185"/>
    <n v="0"/>
    <n v="0"/>
    <n v="0"/>
    <n v="0"/>
    <n v="0"/>
    <n v="0"/>
    <n v="0"/>
    <n v="0"/>
    <n v="0"/>
    <n v="0"/>
    <n v="4.9564175452547348"/>
    <n v="0.35526327239522837"/>
    <n v="1.713523882009879"/>
    <n v="1.8353089044569767E-3"/>
    <n v="0.2475353062037185"/>
  </r>
  <r>
    <x v="0"/>
    <s v="30"/>
    <x v="1"/>
    <s v="2310000220"/>
    <x v="12"/>
    <x v="0"/>
    <n v="0.34193527343714253"/>
    <n v="2.4509041677680758E-2"/>
    <n v="0.1182132562049933"/>
    <n v="1.2661500899736354E-4"/>
    <n v="1.7077062583871785E-2"/>
    <n v="0"/>
    <n v="0"/>
    <n v="0"/>
    <n v="0"/>
    <n v="0"/>
    <n v="0"/>
    <n v="0"/>
    <n v="0"/>
    <n v="0"/>
    <n v="0"/>
    <n v="0.34193527343714253"/>
    <n v="2.4509041677680758E-2"/>
    <n v="0.1182132562049933"/>
    <n v="1.2661500899736354E-4"/>
    <n v="1.7077062583871785E-2"/>
  </r>
  <r>
    <x v="0"/>
    <s v="30"/>
    <x v="2"/>
    <s v="2310000220"/>
    <x v="12"/>
    <x v="0"/>
    <n v="0.46181494770430631"/>
    <n v="3.3101708656394273E-2"/>
    <n v="0.15965784454905158"/>
    <n v="1.7100518227010784E-4"/>
    <n v="2.30641392589866E-2"/>
    <n v="0"/>
    <n v="0"/>
    <n v="0"/>
    <n v="0"/>
    <n v="0"/>
    <n v="0"/>
    <n v="0"/>
    <n v="0"/>
    <n v="0"/>
    <n v="0"/>
    <n v="0.46181494770430631"/>
    <n v="3.3101708656394273E-2"/>
    <n v="0.15965784454905158"/>
    <n v="1.7100518227010784E-4"/>
    <n v="2.30641392589866E-2"/>
  </r>
  <r>
    <x v="0"/>
    <s v="30"/>
    <x v="3"/>
    <s v="2310000220"/>
    <x v="12"/>
    <x v="0"/>
    <n v="0.15022895889176233"/>
    <n v="1.0768025707501754E-2"/>
    <n v="5.1936889190655353E-2"/>
    <n v="5.5628191822806171E-5"/>
    <n v="7.5027922890679314E-3"/>
    <n v="0"/>
    <n v="0"/>
    <n v="0"/>
    <n v="0"/>
    <n v="0"/>
    <n v="0"/>
    <n v="0"/>
    <n v="0"/>
    <n v="0"/>
    <n v="0"/>
    <n v="0.15022895889176233"/>
    <n v="1.0768025707501754E-2"/>
    <n v="5.1936889190655353E-2"/>
    <n v="5.5628191822806164E-5"/>
    <n v="7.5027922890679314E-3"/>
  </r>
  <r>
    <x v="0"/>
    <s v="30"/>
    <x v="4"/>
    <s v="2310000220"/>
    <x v="12"/>
    <x v="0"/>
    <n v="4.5207788555391444"/>
    <n v="0.32403781064241388"/>
    <n v="1.562915646941017"/>
    <n v="1.6739965131862967E-3"/>
    <n v="0.22577847166176643"/>
    <n v="0"/>
    <n v="0"/>
    <n v="0"/>
    <n v="0"/>
    <n v="0"/>
    <n v="4.5207788555391444"/>
    <n v="0.32403781064241388"/>
    <n v="1.562915646941017"/>
    <n v="1.6739965131862967E-3"/>
    <n v="0.22577847166176643"/>
    <n v="0"/>
    <n v="0"/>
    <n v="0"/>
    <n v="0"/>
    <n v="0"/>
  </r>
  <r>
    <x v="0"/>
    <s v="30"/>
    <x v="5"/>
    <s v="2310000220"/>
    <x v="12"/>
    <x v="0"/>
    <n v="0.18329703359731442"/>
    <n v="1.3138260322410602E-2"/>
    <n v="6.3369125321426717E-2"/>
    <n v="6.7872949534644411E-5"/>
    <n v="9.1542907601043499E-3"/>
    <n v="0"/>
    <n v="0"/>
    <n v="0"/>
    <n v="0"/>
    <n v="0"/>
    <n v="0"/>
    <n v="0"/>
    <n v="0"/>
    <n v="0"/>
    <n v="0"/>
    <n v="0.18329703359731442"/>
    <n v="1.3138260322410602E-2"/>
    <n v="6.3369125321426717E-2"/>
    <n v="6.7872949534644411E-5"/>
    <n v="9.1542907601043499E-3"/>
  </r>
  <r>
    <x v="0"/>
    <s v="30"/>
    <x v="6"/>
    <s v="2310000220"/>
    <x v="12"/>
    <x v="0"/>
    <n v="8.7633559353527998E-2"/>
    <n v="6.2813483293760221E-3"/>
    <n v="3.0296518694548944E-2"/>
    <n v="3.244977856330359E-5"/>
    <n v="4.3766288352896253E-3"/>
    <n v="0"/>
    <n v="0"/>
    <n v="0"/>
    <n v="0"/>
    <n v="0"/>
    <n v="0"/>
    <n v="0"/>
    <n v="0"/>
    <n v="0"/>
    <n v="0"/>
    <n v="8.7633559353527998E-2"/>
    <n v="6.2813483293760221E-3"/>
    <n v="3.0296518694548948E-2"/>
    <n v="3.244977856330359E-5"/>
    <n v="4.3766288352896253E-3"/>
  </r>
  <r>
    <x v="0"/>
    <s v="30"/>
    <x v="7"/>
    <s v="2310000220"/>
    <x v="12"/>
    <x v="0"/>
    <n v="0.39921954816607208"/>
    <n v="2.8615031278268543E-2"/>
    <n v="0.1380174740529452"/>
    <n v="1.4782676901060529E-4"/>
    <n v="1.9937975805208296E-2"/>
    <n v="0"/>
    <n v="0"/>
    <n v="0"/>
    <n v="0"/>
    <n v="0"/>
    <n v="0"/>
    <n v="0"/>
    <n v="0"/>
    <n v="0"/>
    <n v="0"/>
    <n v="0.39921954816607208"/>
    <n v="2.8615031278268543E-2"/>
    <n v="0.1380174740529452"/>
    <n v="1.4782676901060529E-4"/>
    <n v="1.9937975805208296E-2"/>
  </r>
  <r>
    <x v="0"/>
    <s v="30"/>
    <x v="8"/>
    <s v="2310000220"/>
    <x v="12"/>
    <x v="0"/>
    <n v="0.43399477013175775"/>
    <n v="3.1107629821671728E-2"/>
    <n v="0.15003990210633766"/>
    <n v="1.6070366526588448E-4"/>
    <n v="2.1674733279529575E-2"/>
    <n v="0"/>
    <n v="0"/>
    <n v="0"/>
    <n v="0"/>
    <n v="0"/>
    <n v="0"/>
    <n v="0"/>
    <n v="0"/>
    <n v="0"/>
    <n v="0"/>
    <n v="0.43399477013175775"/>
    <n v="3.1107629821671728E-2"/>
    <n v="0.15003990210633766"/>
    <n v="1.6070366526588448E-4"/>
    <n v="2.1674733279529575E-2"/>
  </r>
  <r>
    <x v="0"/>
    <s v="30"/>
    <x v="9"/>
    <s v="2310000220"/>
    <x v="12"/>
    <x v="0"/>
    <n v="0"/>
    <n v="0"/>
    <n v="0"/>
    <n v="0"/>
    <n v="0"/>
    <n v="0"/>
    <n v="0"/>
    <n v="0"/>
    <n v="0"/>
    <n v="0"/>
    <n v="0"/>
    <n v="0"/>
    <n v="0"/>
    <n v="0"/>
    <n v="0"/>
    <n v="0"/>
    <n v="0"/>
    <n v="0"/>
    <n v="0"/>
    <n v="0"/>
  </r>
  <r>
    <x v="0"/>
    <s v="30"/>
    <x v="10"/>
    <s v="2310000220"/>
    <x v="12"/>
    <x v="0"/>
    <n v="0"/>
    <n v="0"/>
    <n v="0"/>
    <n v="0"/>
    <n v="0"/>
    <n v="0"/>
    <n v="0"/>
    <n v="0"/>
    <n v="0"/>
    <n v="0"/>
    <n v="0"/>
    <n v="0"/>
    <n v="0"/>
    <n v="0"/>
    <n v="0"/>
    <n v="0"/>
    <n v="0"/>
    <n v="0"/>
    <n v="0"/>
    <n v="0"/>
  </r>
  <r>
    <x v="0"/>
    <s v="30"/>
    <x v="11"/>
    <s v="2310000220"/>
    <x v="12"/>
    <x v="0"/>
    <n v="4.5207788555391443E-3"/>
    <n v="3.2403781064241387E-4"/>
    <n v="1.5629156469410175E-3"/>
    <n v="1.6739965131862968E-6"/>
    <n v="2.2577847166176644E-4"/>
    <n v="0"/>
    <n v="0"/>
    <n v="0"/>
    <n v="0"/>
    <n v="0"/>
    <n v="0"/>
    <n v="0"/>
    <n v="0"/>
    <n v="0"/>
    <n v="0"/>
    <n v="4.5207788555391443E-3"/>
    <n v="3.2403781064241393E-4"/>
    <n v="1.5629156469410175E-3"/>
    <n v="1.6739965131862968E-6"/>
    <n v="2.2577847166176644E-4"/>
  </r>
  <r>
    <x v="0"/>
    <s v="30"/>
    <x v="12"/>
    <s v="2310000220"/>
    <x v="12"/>
    <x v="0"/>
    <n v="0"/>
    <n v="0"/>
    <n v="0"/>
    <n v="0"/>
    <n v="0"/>
    <n v="0"/>
    <n v="0"/>
    <n v="0"/>
    <n v="0"/>
    <n v="0"/>
    <n v="0"/>
    <n v="0"/>
    <n v="0"/>
    <n v="0"/>
    <n v="0"/>
    <n v="0"/>
    <n v="0"/>
    <n v="0"/>
    <n v="0"/>
    <n v="0"/>
  </r>
  <r>
    <x v="0"/>
    <s v="30"/>
    <x v="13"/>
    <s v="2310000220"/>
    <x v="12"/>
    <x v="0"/>
    <n v="0"/>
    <n v="0"/>
    <n v="0"/>
    <n v="0"/>
    <n v="0"/>
    <n v="0"/>
    <n v="0"/>
    <n v="0"/>
    <n v="0"/>
    <n v="0"/>
    <n v="0"/>
    <n v="0"/>
    <n v="0"/>
    <n v="0"/>
    <n v="0"/>
    <n v="0"/>
    <n v="0"/>
    <n v="0"/>
    <n v="0"/>
    <n v="0"/>
  </r>
  <r>
    <x v="0"/>
    <s v="30"/>
    <x v="14"/>
    <s v="2310000220"/>
    <x v="12"/>
    <x v="0"/>
    <n v="0"/>
    <n v="0"/>
    <n v="0"/>
    <n v="0"/>
    <n v="0"/>
    <n v="0"/>
    <n v="0"/>
    <n v="0"/>
    <n v="0"/>
    <n v="0"/>
    <n v="0"/>
    <n v="0"/>
    <n v="0"/>
    <n v="0"/>
    <n v="0"/>
    <n v="0"/>
    <n v="0"/>
    <n v="0"/>
    <n v="0"/>
    <n v="0"/>
  </r>
  <r>
    <x v="0"/>
    <s v="30"/>
    <x v="0"/>
    <s v="2310000220"/>
    <x v="12"/>
    <x v="1"/>
    <n v="8.1404017776772886"/>
    <n v="0.58348307981403802"/>
    <n v="2.814285263064698"/>
    <n v="3.0143045318553109E-3"/>
    <n v="0.40655106803659719"/>
    <n v="0"/>
    <n v="0"/>
    <n v="0"/>
    <n v="0"/>
    <n v="0"/>
    <n v="0"/>
    <n v="0"/>
    <n v="0"/>
    <n v="0"/>
    <n v="0"/>
    <n v="8.1404017776772886"/>
    <n v="0.58348307981403802"/>
    <n v="2.814285263064698"/>
    <n v="3.0143045318553109E-3"/>
    <n v="0.40655106803659719"/>
  </r>
  <r>
    <x v="0"/>
    <s v="30"/>
    <x v="1"/>
    <s v="2310000220"/>
    <x v="12"/>
    <x v="1"/>
    <n v="1.2682872798349196"/>
    <n v="9.0907572910756226E-2"/>
    <n v="0.43847002868576679"/>
    <n v="4.696333423964814E-4"/>
    <n v="6.3341289812999982E-2"/>
    <n v="0"/>
    <n v="0"/>
    <n v="0"/>
    <n v="0"/>
    <n v="0"/>
    <n v="0"/>
    <n v="0"/>
    <n v="0"/>
    <n v="0"/>
    <n v="0"/>
    <n v="1.2682872798349196"/>
    <n v="9.0907572910756226E-2"/>
    <n v="0.43847002868576679"/>
    <n v="4.6963334239648146E-4"/>
    <n v="6.3341289812999982E-2"/>
  </r>
  <r>
    <x v="0"/>
    <s v="30"/>
    <x v="2"/>
    <s v="2310000220"/>
    <x v="12"/>
    <x v="1"/>
    <n v="0"/>
    <n v="0"/>
    <n v="0"/>
    <n v="0"/>
    <n v="0"/>
    <n v="0"/>
    <n v="0"/>
    <n v="0"/>
    <n v="0"/>
    <n v="0"/>
    <n v="0"/>
    <n v="0"/>
    <n v="0"/>
    <n v="0"/>
    <n v="0"/>
    <n v="0"/>
    <n v="0"/>
    <n v="0"/>
    <n v="0"/>
    <n v="0"/>
  </r>
  <r>
    <x v="0"/>
    <s v="30"/>
    <x v="3"/>
    <s v="2310000220"/>
    <x v="12"/>
    <x v="1"/>
    <n v="0"/>
    <n v="0"/>
    <n v="0"/>
    <n v="0"/>
    <n v="0"/>
    <n v="0"/>
    <n v="0"/>
    <n v="0"/>
    <n v="0"/>
    <n v="0"/>
    <n v="0"/>
    <n v="0"/>
    <n v="0"/>
    <n v="0"/>
    <n v="0"/>
    <n v="0"/>
    <n v="0"/>
    <n v="0"/>
    <n v="0"/>
    <n v="0"/>
  </r>
  <r>
    <x v="0"/>
    <s v="30"/>
    <x v="4"/>
    <s v="2310000220"/>
    <x v="12"/>
    <x v="1"/>
    <n v="3.9884297352703393"/>
    <n v="0.28588039375882551"/>
    <n v="1.3788728533670824"/>
    <n v="1.4768732741152508E-3"/>
    <n v="0.1991916877014078"/>
    <n v="0"/>
    <n v="0"/>
    <n v="0"/>
    <n v="0"/>
    <n v="0"/>
    <n v="3.9884297352703393"/>
    <n v="0.28588039375882551"/>
    <n v="1.3788728533670824"/>
    <n v="1.4768732741152508E-3"/>
    <n v="0.1991916877014078"/>
    <n v="0"/>
    <n v="0"/>
    <n v="0"/>
    <n v="0"/>
    <n v="0"/>
  </r>
  <r>
    <x v="0"/>
    <s v="30"/>
    <x v="5"/>
    <s v="2310000220"/>
    <x v="12"/>
    <x v="1"/>
    <n v="0.14685431661246437"/>
    <n v="1.052614002124546E-2"/>
    <n v="5.0770213847825631E-2"/>
    <n v="5.4378597540645219E-5"/>
    <n v="7.3342546099263127E-3"/>
    <n v="0"/>
    <n v="0"/>
    <n v="0"/>
    <n v="0"/>
    <n v="0"/>
    <n v="0"/>
    <n v="0"/>
    <n v="0"/>
    <n v="0"/>
    <n v="0"/>
    <n v="0.14685431661246437"/>
    <n v="1.052614002124546E-2"/>
    <n v="5.0770213847825638E-2"/>
    <n v="5.4378597540645219E-5"/>
    <n v="7.3342546099263127E-3"/>
  </r>
  <r>
    <x v="0"/>
    <s v="30"/>
    <x v="6"/>
    <s v="2310000220"/>
    <x v="12"/>
    <x v="1"/>
    <n v="0"/>
    <n v="0"/>
    <n v="0"/>
    <n v="0"/>
    <n v="0"/>
    <n v="0"/>
    <n v="0"/>
    <n v="0"/>
    <n v="0"/>
    <n v="0"/>
    <n v="0"/>
    <n v="0"/>
    <n v="0"/>
    <n v="0"/>
    <n v="0"/>
    <n v="0"/>
    <n v="0"/>
    <n v="0"/>
    <n v="0"/>
    <n v="0"/>
  </r>
  <r>
    <x v="0"/>
    <s v="30"/>
    <x v="7"/>
    <s v="2310000220"/>
    <x v="12"/>
    <x v="1"/>
    <n v="0"/>
    <n v="0"/>
    <n v="0"/>
    <n v="0"/>
    <n v="0"/>
    <n v="0"/>
    <n v="0"/>
    <n v="0"/>
    <n v="0"/>
    <n v="0"/>
    <n v="0"/>
    <n v="0"/>
    <n v="0"/>
    <n v="0"/>
    <n v="0"/>
    <n v="0"/>
    <n v="0"/>
    <n v="0"/>
    <n v="0"/>
    <n v="0"/>
  </r>
  <r>
    <x v="0"/>
    <s v="30"/>
    <x v="8"/>
    <s v="2310000220"/>
    <x v="12"/>
    <x v="1"/>
    <n v="10.311926544631485"/>
    <n v="0.73913239461682967"/>
    <n v="3.5650209536270063"/>
    <n v="3.8183971460571818E-3"/>
    <n v="0.51500219089076327"/>
    <n v="0"/>
    <n v="0"/>
    <n v="0"/>
    <n v="0"/>
    <n v="0"/>
    <n v="0"/>
    <n v="0"/>
    <n v="0"/>
    <n v="0"/>
    <n v="0"/>
    <n v="10.311926544631485"/>
    <n v="0.73913239461682967"/>
    <n v="3.5650209536270063"/>
    <n v="3.8183971460571818E-3"/>
    <n v="0.51500219089076327"/>
  </r>
  <r>
    <x v="0"/>
    <s v="30"/>
    <x v="9"/>
    <s v="2310000220"/>
    <x v="12"/>
    <x v="1"/>
    <n v="0"/>
    <n v="0"/>
    <n v="0"/>
    <n v="0"/>
    <n v="0"/>
    <n v="0"/>
    <n v="0"/>
    <n v="0"/>
    <n v="0"/>
    <n v="0"/>
    <n v="0"/>
    <n v="0"/>
    <n v="0"/>
    <n v="0"/>
    <n v="0"/>
    <n v="0"/>
    <n v="0"/>
    <n v="0"/>
    <n v="0"/>
    <n v="0"/>
  </r>
  <r>
    <x v="0"/>
    <s v="30"/>
    <x v="10"/>
    <s v="2310000220"/>
    <x v="12"/>
    <x v="1"/>
    <n v="0"/>
    <n v="0"/>
    <n v="0"/>
    <n v="0"/>
    <n v="0"/>
    <n v="0"/>
    <n v="0"/>
    <n v="0"/>
    <n v="0"/>
    <n v="0"/>
    <n v="0"/>
    <n v="0"/>
    <n v="0"/>
    <n v="0"/>
    <n v="0"/>
    <n v="0"/>
    <n v="0"/>
    <n v="0"/>
    <n v="0"/>
    <n v="0"/>
  </r>
  <r>
    <x v="0"/>
    <s v="30"/>
    <x v="11"/>
    <s v="2310000220"/>
    <x v="12"/>
    <x v="1"/>
    <n v="7.5767648977243347"/>
    <n v="0.54308303672113289"/>
    <n v="2.6194257207112539"/>
    <n v="2.8055957668626642E-3"/>
    <n v="0.3784016987808857"/>
    <n v="0"/>
    <n v="0"/>
    <n v="0"/>
    <n v="0"/>
    <n v="0"/>
    <n v="0"/>
    <n v="0"/>
    <n v="0"/>
    <n v="0"/>
    <n v="0"/>
    <n v="7.5767648977243347"/>
    <n v="0.54308303672113289"/>
    <n v="2.6194257207112539"/>
    <n v="2.8055957668626642E-3"/>
    <n v="0.3784016987808857"/>
  </r>
  <r>
    <x v="0"/>
    <s v="30"/>
    <x v="12"/>
    <s v="2310000220"/>
    <x v="12"/>
    <x v="1"/>
    <n v="0"/>
    <n v="0"/>
    <n v="0"/>
    <n v="0"/>
    <n v="0"/>
    <n v="0"/>
    <n v="0"/>
    <n v="0"/>
    <n v="0"/>
    <n v="0"/>
    <n v="0"/>
    <n v="0"/>
    <n v="0"/>
    <n v="0"/>
    <n v="0"/>
    <n v="0"/>
    <n v="0"/>
    <n v="0"/>
    <n v="0"/>
    <n v="0"/>
  </r>
  <r>
    <x v="0"/>
    <s v="30"/>
    <x v="13"/>
    <s v="2310000220"/>
    <x v="12"/>
    <x v="1"/>
    <n v="0"/>
    <n v="0"/>
    <n v="0"/>
    <n v="0"/>
    <n v="0"/>
    <n v="0"/>
    <n v="0"/>
    <n v="0"/>
    <n v="0"/>
    <n v="0"/>
    <n v="0"/>
    <n v="0"/>
    <n v="0"/>
    <n v="0"/>
    <n v="0"/>
    <n v="0"/>
    <n v="0"/>
    <n v="0"/>
    <n v="0"/>
    <n v="0"/>
  </r>
  <r>
    <x v="0"/>
    <s v="30"/>
    <x v="14"/>
    <s v="2310000220"/>
    <x v="12"/>
    <x v="1"/>
    <n v="0"/>
    <n v="0"/>
    <n v="0"/>
    <n v="0"/>
    <n v="0"/>
    <n v="0"/>
    <n v="0"/>
    <n v="0"/>
    <n v="0"/>
    <n v="0"/>
    <n v="0"/>
    <n v="0"/>
    <n v="0"/>
    <n v="0"/>
    <n v="0"/>
    <n v="0"/>
    <n v="0"/>
    <n v="0"/>
    <n v="0"/>
    <n v="0"/>
  </r>
  <r>
    <x v="0"/>
    <s v="30"/>
    <x v="0"/>
    <s v="2310011000"/>
    <x v="13"/>
    <x v="0"/>
    <n v="5.0785007381722407"/>
    <n v="0.37095365590017787"/>
    <n v="1.5724420731780249"/>
    <n v="5.6754712448533013E-3"/>
    <n v="0.20555245120466847"/>
    <n v="0"/>
    <n v="0"/>
    <n v="0"/>
    <n v="0"/>
    <n v="0"/>
    <n v="0"/>
    <n v="0"/>
    <n v="0"/>
    <n v="0"/>
    <n v="0"/>
    <n v="5.0785007381722407"/>
    <n v="0.37095365590017787"/>
    <n v="1.5724420731780249"/>
    <n v="5.6754712448533013E-3"/>
    <n v="0.20555245120466845"/>
  </r>
  <r>
    <x v="0"/>
    <s v="30"/>
    <x v="1"/>
    <s v="2310011000"/>
    <x v="13"/>
    <x v="0"/>
    <n v="0.35035759653062221"/>
    <n v="2.5591495995766829E-2"/>
    <n v="0.1084802491612037"/>
    <n v="3.9154163148573347E-4"/>
    <n v="1.418073295209653E-2"/>
    <n v="0"/>
    <n v="0"/>
    <n v="0"/>
    <n v="0"/>
    <n v="0"/>
    <n v="0"/>
    <n v="0"/>
    <n v="0"/>
    <n v="0"/>
    <n v="0"/>
    <n v="0.35035759653062221"/>
    <n v="2.5591495995766829E-2"/>
    <n v="0.1084802491612037"/>
    <n v="3.9154163148573352E-4"/>
    <n v="1.418073295209653E-2"/>
  </r>
  <r>
    <x v="0"/>
    <s v="30"/>
    <x v="2"/>
    <s v="2310011000"/>
    <x v="13"/>
    <x v="0"/>
    <n v="0.47319006750363624"/>
    <n v="3.4563662491324129E-2"/>
    <n v="0.14651252586417005"/>
    <n v="5.2881288394448903E-4"/>
    <n v="1.9152380451574164E-2"/>
    <n v="0"/>
    <n v="0"/>
    <n v="0"/>
    <n v="0"/>
    <n v="0"/>
    <n v="0"/>
    <n v="0"/>
    <n v="0"/>
    <n v="0"/>
    <n v="0"/>
    <n v="0.47319006750363629"/>
    <n v="3.4563662491324129E-2"/>
    <n v="0.14651252586417005"/>
    <n v="5.2881288394448903E-4"/>
    <n v="1.9152380451574164E-2"/>
  </r>
  <r>
    <x v="0"/>
    <s v="30"/>
    <x v="3"/>
    <s v="2310011000"/>
    <x v="13"/>
    <x v="0"/>
    <n v="0.15392929906744793"/>
    <n v="1.1243601051394599E-2"/>
    <n v="4.7660701184730023E-2"/>
    <n v="1.7202346827109889E-4"/>
    <n v="6.2302924360542458E-3"/>
    <n v="0"/>
    <n v="0"/>
    <n v="0"/>
    <n v="0"/>
    <n v="0"/>
    <n v="0"/>
    <n v="0"/>
    <n v="0"/>
    <n v="0"/>
    <n v="0"/>
    <n v="0.15392929906744793"/>
    <n v="1.1243601051394599E-2"/>
    <n v="4.7660701184730023E-2"/>
    <n v="1.7202346827109889E-4"/>
    <n v="6.2302924360542458E-3"/>
  </r>
  <r>
    <x v="0"/>
    <s v="30"/>
    <x v="4"/>
    <s v="2310011000"/>
    <x v="13"/>
    <x v="0"/>
    <n v="4.6321316849000533"/>
    <n v="0.33834910571326338"/>
    <n v="1.4342340634293758"/>
    <n v="5.1766321470469575E-3"/>
    <n v="0.18748565201089162"/>
    <n v="0"/>
    <n v="0"/>
    <n v="0"/>
    <n v="0"/>
    <n v="0"/>
    <n v="4.6321316849000533"/>
    <n v="0.33834910571326338"/>
    <n v="1.434234063429376"/>
    <n v="5.1766321470469575E-3"/>
    <n v="0.18748565201089162"/>
    <n v="0"/>
    <n v="0"/>
    <n v="0"/>
    <n v="0"/>
    <n v="0"/>
  </r>
  <r>
    <x v="0"/>
    <s v="30"/>
    <x v="5"/>
    <s v="2310011000"/>
    <x v="13"/>
    <x v="0"/>
    <n v="0.18781188467867493"/>
    <n v="1.3718518286192315E-2"/>
    <n v="5.8151672026318331E-2"/>
    <n v="2.0988890341663122E-4"/>
    <n v="7.6016909815325171E-3"/>
    <n v="0"/>
    <n v="0"/>
    <n v="0"/>
    <n v="0"/>
    <n v="0"/>
    <n v="0"/>
    <n v="0"/>
    <n v="0"/>
    <n v="0"/>
    <n v="0"/>
    <n v="0.18781188467867493"/>
    <n v="1.3718518286192317E-2"/>
    <n v="5.8151672026318331E-2"/>
    <n v="2.0988890341663122E-4"/>
    <n v="7.6016909815325171E-3"/>
  </r>
  <r>
    <x v="0"/>
    <s v="30"/>
    <x v="6"/>
    <s v="2310011000"/>
    <x v="13"/>
    <x v="0"/>
    <n v="8.9792091122677956E-2"/>
    <n v="6.5587672799801806E-3"/>
    <n v="2.7802075691092505E-2"/>
    <n v="1.0034702315814099E-4"/>
    <n v="3.6343372543649753E-3"/>
    <n v="0"/>
    <n v="0"/>
    <n v="0"/>
    <n v="0"/>
    <n v="0"/>
    <n v="0"/>
    <n v="0"/>
    <n v="0"/>
    <n v="0"/>
    <n v="0"/>
    <n v="8.9792091122677956E-2"/>
    <n v="6.5587672799801806E-3"/>
    <n v="2.7802075691092505E-2"/>
    <n v="1.0034702315814099E-4"/>
    <n v="3.6343372543649749E-3"/>
  </r>
  <r>
    <x v="0"/>
    <s v="30"/>
    <x v="7"/>
    <s v="2310011000"/>
    <x v="13"/>
    <x v="0"/>
    <n v="0.40905285955886622"/>
    <n v="2.9878828719909715E-2"/>
    <n v="0.12665390037053254"/>
    <n v="4.5713643883153119E-4"/>
    <n v="1.6556425269884888E-2"/>
    <n v="0"/>
    <n v="0"/>
    <n v="0"/>
    <n v="0"/>
    <n v="0"/>
    <n v="0"/>
    <n v="0"/>
    <n v="0"/>
    <n v="0"/>
    <n v="0"/>
    <n v="0.40905285955886622"/>
    <n v="2.9878828719909715E-2"/>
    <n v="0.12665390037053254"/>
    <n v="4.5713643883153119E-4"/>
    <n v="1.6556425269884888E-2"/>
  </r>
  <r>
    <x v="0"/>
    <s v="30"/>
    <x v="8"/>
    <s v="2310011000"/>
    <x v="13"/>
    <x v="0"/>
    <n v="0.44468464175040506"/>
    <n v="3.2481514148473278E-2"/>
    <n v="0.13768647008922005"/>
    <n v="4.969566861165078E-4"/>
    <n v="1.7998622593045594E-2"/>
    <n v="0"/>
    <n v="0"/>
    <n v="0"/>
    <n v="0"/>
    <n v="0"/>
    <n v="0"/>
    <n v="0"/>
    <n v="0"/>
    <n v="0"/>
    <n v="0"/>
    <n v="0.44468464175040501"/>
    <n v="3.2481514148473278E-2"/>
    <n v="0.13768647008922005"/>
    <n v="4.969566861165078E-4"/>
    <n v="1.7998622593045594E-2"/>
  </r>
  <r>
    <x v="0"/>
    <s v="30"/>
    <x v="9"/>
    <s v="2310011000"/>
    <x v="13"/>
    <x v="0"/>
    <n v="0"/>
    <n v="0"/>
    <n v="0"/>
    <n v="0"/>
    <n v="0"/>
    <n v="0"/>
    <n v="0"/>
    <n v="0"/>
    <n v="0"/>
    <n v="0"/>
    <n v="0"/>
    <n v="0"/>
    <n v="0"/>
    <n v="0"/>
    <n v="0"/>
    <n v="0"/>
    <n v="0"/>
    <n v="0"/>
    <n v="0"/>
    <n v="0"/>
  </r>
  <r>
    <x v="0"/>
    <s v="30"/>
    <x v="10"/>
    <s v="2310011000"/>
    <x v="13"/>
    <x v="0"/>
    <n v="0"/>
    <n v="0"/>
    <n v="0"/>
    <n v="0"/>
    <n v="0"/>
    <n v="0"/>
    <n v="0"/>
    <n v="0"/>
    <n v="0"/>
    <n v="0"/>
    <n v="0"/>
    <n v="0"/>
    <n v="0"/>
    <n v="0"/>
    <n v="0"/>
    <n v="0"/>
    <n v="0"/>
    <n v="0"/>
    <n v="0"/>
    <n v="0"/>
  </r>
  <r>
    <x v="0"/>
    <s v="30"/>
    <x v="11"/>
    <s v="2310011000"/>
    <x v="13"/>
    <x v="0"/>
    <n v="4.6321316849000536E-3"/>
    <n v="3.3834910571326339E-4"/>
    <n v="1.4342340634293756E-3"/>
    <n v="5.1766321470469573E-6"/>
    <n v="1.8748565201089163E-4"/>
    <n v="0"/>
    <n v="0"/>
    <n v="0"/>
    <n v="0"/>
    <n v="0"/>
    <n v="0"/>
    <n v="0"/>
    <n v="0"/>
    <n v="0"/>
    <n v="0"/>
    <n v="4.6321316849000536E-3"/>
    <n v="3.3834910571326339E-4"/>
    <n v="1.4342340634293756E-3"/>
    <n v="5.1766321470469573E-6"/>
    <n v="1.8748565201089163E-4"/>
  </r>
  <r>
    <x v="0"/>
    <s v="30"/>
    <x v="12"/>
    <s v="2310011000"/>
    <x v="13"/>
    <x v="0"/>
    <n v="0"/>
    <n v="0"/>
    <n v="0"/>
    <n v="0"/>
    <n v="0"/>
    <n v="0"/>
    <n v="0"/>
    <n v="0"/>
    <n v="0"/>
    <n v="0"/>
    <n v="0"/>
    <n v="0"/>
    <n v="0"/>
    <n v="0"/>
    <n v="0"/>
    <n v="0"/>
    <n v="0"/>
    <n v="0"/>
    <n v="0"/>
    <n v="0"/>
  </r>
  <r>
    <x v="0"/>
    <s v="30"/>
    <x v="13"/>
    <s v="2310011000"/>
    <x v="13"/>
    <x v="0"/>
    <n v="0"/>
    <n v="0"/>
    <n v="0"/>
    <n v="0"/>
    <n v="0"/>
    <n v="0"/>
    <n v="0"/>
    <n v="0"/>
    <n v="0"/>
    <n v="0"/>
    <n v="0"/>
    <n v="0"/>
    <n v="0"/>
    <n v="0"/>
    <n v="0"/>
    <n v="0"/>
    <n v="0"/>
    <n v="0"/>
    <n v="0"/>
    <n v="0"/>
  </r>
  <r>
    <x v="0"/>
    <s v="30"/>
    <x v="14"/>
    <s v="2310011000"/>
    <x v="13"/>
    <x v="0"/>
    <n v="0"/>
    <n v="0"/>
    <n v="0"/>
    <n v="0"/>
    <n v="0"/>
    <n v="0"/>
    <n v="0"/>
    <n v="0"/>
    <n v="0"/>
    <n v="0"/>
    <n v="0"/>
    <n v="0"/>
    <n v="0"/>
    <n v="0"/>
    <n v="0"/>
    <n v="0"/>
    <n v="0"/>
    <n v="0"/>
    <n v="0"/>
    <n v="0"/>
  </r>
  <r>
    <x v="0"/>
    <s v="30"/>
    <x v="0"/>
    <s v="2310021000"/>
    <x v="13"/>
    <x v="1"/>
    <n v="8.3409107605416644"/>
    <n v="0.60925290743851135"/>
    <n v="2.5825730239470941"/>
    <n v="9.3213729047086687E-3"/>
    <n v="0.33759858283013355"/>
    <n v="0"/>
    <n v="0"/>
    <n v="0"/>
    <n v="0"/>
    <n v="0"/>
    <n v="0"/>
    <n v="0"/>
    <n v="0"/>
    <n v="0"/>
    <n v="0"/>
    <n v="8.3409107605416644"/>
    <n v="0.60925290743851135"/>
    <n v="2.5825730239470941"/>
    <n v="9.3213729047086687E-3"/>
    <n v="0.33759858283013355"/>
  </r>
  <r>
    <x v="0"/>
    <s v="30"/>
    <x v="1"/>
    <s v="2310021000"/>
    <x v="13"/>
    <x v="1"/>
    <n v="1.299526891761309"/>
    <n v="9.4922552204442109E-2"/>
    <n v="0.4023689008199654"/>
    <n v="1.4522844213978245E-3"/>
    <n v="5.2598385188786685E-2"/>
    <n v="0"/>
    <n v="0"/>
    <n v="0"/>
    <n v="0"/>
    <n v="0"/>
    <n v="0"/>
    <n v="0"/>
    <n v="0"/>
    <n v="0"/>
    <n v="0"/>
    <n v="1.299526891761309"/>
    <n v="9.4922552204442109E-2"/>
    <n v="0.4023689008199654"/>
    <n v="1.4522844213978245E-3"/>
    <n v="5.2598385188786685E-2"/>
  </r>
  <r>
    <x v="0"/>
    <s v="30"/>
    <x v="2"/>
    <s v="2310021000"/>
    <x v="13"/>
    <x v="1"/>
    <n v="0"/>
    <n v="0"/>
    <n v="0"/>
    <n v="0"/>
    <n v="0"/>
    <n v="0"/>
    <n v="0"/>
    <n v="0"/>
    <n v="0"/>
    <n v="0"/>
    <n v="0"/>
    <n v="0"/>
    <n v="0"/>
    <n v="0"/>
    <n v="0"/>
    <n v="0"/>
    <n v="0"/>
    <n v="0"/>
    <n v="0"/>
    <n v="0"/>
  </r>
  <r>
    <x v="0"/>
    <s v="30"/>
    <x v="3"/>
    <s v="2310021000"/>
    <x v="13"/>
    <x v="1"/>
    <n v="0"/>
    <n v="0"/>
    <n v="0"/>
    <n v="0"/>
    <n v="0"/>
    <n v="0"/>
    <n v="0"/>
    <n v="0"/>
    <n v="0"/>
    <n v="0"/>
    <n v="0"/>
    <n v="0"/>
    <n v="0"/>
    <n v="0"/>
    <n v="0"/>
    <n v="0"/>
    <n v="0"/>
    <n v="0"/>
    <n v="0"/>
    <n v="0"/>
  </r>
  <r>
    <x v="0"/>
    <s v="30"/>
    <x v="4"/>
    <s v="2310021000"/>
    <x v="13"/>
    <x v="1"/>
    <n v="4.0866700938283262"/>
    <n v="0.29850644706396923"/>
    <n v="1.2653443065259438"/>
    <n v="4.5670523251852627E-3"/>
    <n v="0.16540807973842125"/>
    <n v="0"/>
    <n v="0"/>
    <n v="0"/>
    <n v="0"/>
    <n v="0"/>
    <n v="4.0866700938283262"/>
    <n v="0.29850644706396923"/>
    <n v="1.2653443065259438"/>
    <n v="4.5670523251852627E-3"/>
    <n v="0.16540807973842125"/>
    <n v="0"/>
    <n v="0"/>
    <n v="0"/>
    <n v="0"/>
    <n v="0"/>
  </r>
  <r>
    <x v="0"/>
    <s v="30"/>
    <x v="5"/>
    <s v="2310021000"/>
    <x v="13"/>
    <x v="1"/>
    <n v="0.15047153483551998"/>
    <n v="1.0991032360514349E-2"/>
    <n v="4.6590083252838109E-2"/>
    <n v="1.6815924879343225E-4"/>
    <n v="6.0903393376489845E-3"/>
    <n v="0"/>
    <n v="0"/>
    <n v="0"/>
    <n v="0"/>
    <n v="0"/>
    <n v="0"/>
    <n v="0"/>
    <n v="0"/>
    <n v="0"/>
    <n v="0"/>
    <n v="0.15047153483551998"/>
    <n v="1.0991032360514349E-2"/>
    <n v="4.6590083252838109E-2"/>
    <n v="1.6815924879343225E-4"/>
    <n v="6.0903393376489845E-3"/>
  </r>
  <r>
    <x v="0"/>
    <s v="30"/>
    <x v="6"/>
    <s v="2310021000"/>
    <x v="13"/>
    <x v="1"/>
    <n v="0"/>
    <n v="0"/>
    <n v="0"/>
    <n v="0"/>
    <n v="0"/>
    <n v="0"/>
    <n v="0"/>
    <n v="0"/>
    <n v="0"/>
    <n v="0"/>
    <n v="0"/>
    <n v="0"/>
    <n v="0"/>
    <n v="0"/>
    <n v="0"/>
    <n v="0"/>
    <n v="0"/>
    <n v="0"/>
    <n v="0"/>
    <n v="0"/>
  </r>
  <r>
    <x v="0"/>
    <s v="30"/>
    <x v="7"/>
    <s v="2310021000"/>
    <x v="13"/>
    <x v="1"/>
    <n v="0"/>
    <n v="0"/>
    <n v="0"/>
    <n v="0"/>
    <n v="0"/>
    <n v="0"/>
    <n v="0"/>
    <n v="0"/>
    <n v="0"/>
    <n v="0"/>
    <n v="0"/>
    <n v="0"/>
    <n v="0"/>
    <n v="0"/>
    <n v="0"/>
    <n v="0"/>
    <n v="0"/>
    <n v="0"/>
    <n v="0"/>
    <n v="0"/>
  </r>
  <r>
    <x v="0"/>
    <s v="30"/>
    <x v="8"/>
    <s v="2310021000"/>
    <x v="13"/>
    <x v="1"/>
    <n v="10.56592308673167"/>
    <n v="0.77177655356486707"/>
    <n v="3.2714974084102257"/>
    <n v="1.1807932251213824E-2"/>
    <n v="0.42765601536553965"/>
    <n v="0"/>
    <n v="0"/>
    <n v="0"/>
    <n v="0"/>
    <n v="0"/>
    <n v="0"/>
    <n v="0"/>
    <n v="0"/>
    <n v="0"/>
    <n v="0"/>
    <n v="10.56592308673167"/>
    <n v="0.77177655356486707"/>
    <n v="3.2714974084102257"/>
    <n v="1.1807932251213824E-2"/>
    <n v="0.42765601536553965"/>
  </r>
  <r>
    <x v="0"/>
    <s v="30"/>
    <x v="9"/>
    <s v="2310021000"/>
    <x v="13"/>
    <x v="1"/>
    <n v="0"/>
    <n v="0"/>
    <n v="0"/>
    <n v="0"/>
    <n v="0"/>
    <n v="0"/>
    <n v="0"/>
    <n v="0"/>
    <n v="0"/>
    <n v="0"/>
    <n v="0"/>
    <n v="0"/>
    <n v="0"/>
    <n v="0"/>
    <n v="0"/>
    <n v="0"/>
    <n v="0"/>
    <n v="0"/>
    <n v="0"/>
    <n v="0"/>
  </r>
  <r>
    <x v="0"/>
    <s v="30"/>
    <x v="10"/>
    <s v="2310021000"/>
    <x v="13"/>
    <x v="1"/>
    <n v="0"/>
    <n v="0"/>
    <n v="0"/>
    <n v="0"/>
    <n v="0"/>
    <n v="0"/>
    <n v="0"/>
    <n v="0"/>
    <n v="0"/>
    <n v="0"/>
    <n v="0"/>
    <n v="0"/>
    <n v="0"/>
    <n v="0"/>
    <n v="0"/>
    <n v="0"/>
    <n v="0"/>
    <n v="0"/>
    <n v="0"/>
    <n v="0"/>
  </r>
  <r>
    <x v="0"/>
    <s v="30"/>
    <x v="11"/>
    <s v="2310021000"/>
    <x v="13"/>
    <x v="1"/>
    <n v="7.7633907504201103"/>
    <n v="0.56706857585028725"/>
    <n v="2.4037571078261157"/>
    <n v="8.6759662424361478E-3"/>
    <n v="0.31422344520182727"/>
    <n v="0"/>
    <n v="0"/>
    <n v="0"/>
    <n v="0"/>
    <n v="0"/>
    <n v="0"/>
    <n v="0"/>
    <n v="0"/>
    <n v="0"/>
    <n v="0"/>
    <n v="7.7633907504201103"/>
    <n v="0.56706857585028725"/>
    <n v="2.4037571078261162"/>
    <n v="8.6759662424361478E-3"/>
    <n v="0.31422344520182727"/>
  </r>
  <r>
    <x v="0"/>
    <s v="30"/>
    <x v="12"/>
    <s v="2310021000"/>
    <x v="13"/>
    <x v="1"/>
    <n v="0"/>
    <n v="0"/>
    <n v="0"/>
    <n v="0"/>
    <n v="0"/>
    <n v="0"/>
    <n v="0"/>
    <n v="0"/>
    <n v="0"/>
    <n v="0"/>
    <n v="0"/>
    <n v="0"/>
    <n v="0"/>
    <n v="0"/>
    <n v="0"/>
    <n v="0"/>
    <n v="0"/>
    <n v="0"/>
    <n v="0"/>
    <n v="0"/>
  </r>
  <r>
    <x v="0"/>
    <s v="30"/>
    <x v="13"/>
    <s v="2310021000"/>
    <x v="13"/>
    <x v="1"/>
    <n v="0"/>
    <n v="0"/>
    <n v="0"/>
    <n v="0"/>
    <n v="0"/>
    <n v="0"/>
    <n v="0"/>
    <n v="0"/>
    <n v="0"/>
    <n v="0"/>
    <n v="0"/>
    <n v="0"/>
    <n v="0"/>
    <n v="0"/>
    <n v="0"/>
    <n v="0"/>
    <n v="0"/>
    <n v="0"/>
    <n v="0"/>
    <n v="0"/>
  </r>
  <r>
    <x v="0"/>
    <s v="30"/>
    <x v="14"/>
    <s v="2310021000"/>
    <x v="13"/>
    <x v="1"/>
    <n v="0"/>
    <n v="0"/>
    <n v="0"/>
    <n v="0"/>
    <n v="0"/>
    <n v="0"/>
    <n v="0"/>
    <n v="0"/>
    <n v="0"/>
    <n v="0"/>
    <n v="0"/>
    <n v="0"/>
    <n v="0"/>
    <n v="0"/>
    <n v="0"/>
    <n v="0"/>
    <n v="0"/>
    <n v="0"/>
    <n v="0"/>
    <n v="0"/>
  </r>
  <r>
    <x v="0"/>
    <s v="30"/>
    <x v="0"/>
    <s v="2310010700"/>
    <x v="14"/>
    <x v="0"/>
    <n v="0"/>
    <n v="237.42882983921666"/>
    <n v="0"/>
    <n v="0"/>
    <n v="0"/>
    <n v="0"/>
    <n v="36.854624333251543"/>
    <n v="0"/>
    <n v="0"/>
    <n v="0"/>
    <n v="0"/>
    <n v="0"/>
    <n v="0"/>
    <n v="0"/>
    <n v="0"/>
    <n v="0"/>
    <n v="200.5742055059651"/>
    <n v="0"/>
    <n v="0"/>
    <n v="0"/>
  </r>
  <r>
    <x v="0"/>
    <s v="30"/>
    <x v="1"/>
    <s v="2310010700"/>
    <x v="14"/>
    <x v="0"/>
    <n v="0"/>
    <n v="24.56974955550103"/>
    <n v="0"/>
    <n v="0"/>
    <n v="0"/>
    <n v="0"/>
    <n v="2.3399761481429553"/>
    <n v="0"/>
    <n v="0"/>
    <n v="0"/>
    <n v="0"/>
    <n v="0"/>
    <n v="0"/>
    <n v="0"/>
    <n v="0"/>
    <n v="0"/>
    <n v="22.229773407358074"/>
    <n v="0"/>
    <n v="0"/>
    <n v="0"/>
  </r>
  <r>
    <x v="0"/>
    <s v="30"/>
    <x v="2"/>
    <s v="2310010700"/>
    <x v="14"/>
    <x v="0"/>
    <n v="0"/>
    <n v="21.157964113406635"/>
    <n v="0"/>
    <n v="0"/>
    <n v="0"/>
    <n v="0"/>
    <n v="1.5294913816920459"/>
    <n v="0"/>
    <n v="0"/>
    <n v="0"/>
    <n v="0"/>
    <n v="0"/>
    <n v="0"/>
    <n v="0"/>
    <n v="0"/>
    <n v="0"/>
    <n v="19.628472731714588"/>
    <n v="0"/>
    <n v="0"/>
    <n v="0"/>
  </r>
  <r>
    <x v="0"/>
    <s v="30"/>
    <x v="3"/>
    <s v="2310010700"/>
    <x v="14"/>
    <x v="0"/>
    <n v="0"/>
    <n v="27.530844870456832"/>
    <n v="0"/>
    <n v="0"/>
    <n v="0"/>
    <n v="0"/>
    <n v="0"/>
    <n v="0"/>
    <n v="0"/>
    <n v="0"/>
    <n v="0"/>
    <n v="0"/>
    <n v="0"/>
    <n v="0"/>
    <n v="0"/>
    <n v="0"/>
    <n v="27.530844870456832"/>
    <n v="0"/>
    <n v="0"/>
    <n v="0"/>
  </r>
  <r>
    <x v="0"/>
    <s v="30"/>
    <x v="4"/>
    <s v="2310010700"/>
    <x v="14"/>
    <x v="0"/>
    <n v="0"/>
    <n v="129.93617553389967"/>
    <n v="0"/>
    <n v="0"/>
    <n v="0"/>
    <n v="0"/>
    <n v="2.3624759187981756"/>
    <n v="0"/>
    <n v="0"/>
    <n v="0"/>
    <n v="0"/>
    <n v="60.243135929353478"/>
    <n v="0"/>
    <n v="0"/>
    <n v="0"/>
    <n v="0"/>
    <n v="67.330563685748018"/>
    <n v="0"/>
    <n v="0"/>
    <n v="0"/>
  </r>
  <r>
    <x v="0"/>
    <s v="30"/>
    <x v="5"/>
    <s v="2310010700"/>
    <x v="14"/>
    <x v="0"/>
    <n v="0"/>
    <n v="52.683212989199326"/>
    <n v="0"/>
    <n v="0"/>
    <n v="0"/>
    <n v="0"/>
    <n v="0.23519291513035412"/>
    <n v="0"/>
    <n v="0"/>
    <n v="0"/>
    <n v="0"/>
    <n v="4.9390512177374379"/>
    <n v="0"/>
    <n v="0"/>
    <n v="0"/>
    <n v="0"/>
    <n v="47.508968856331542"/>
    <n v="0"/>
    <n v="0"/>
    <n v="0"/>
  </r>
  <r>
    <x v="0"/>
    <s v="30"/>
    <x v="6"/>
    <s v="2310010700"/>
    <x v="14"/>
    <x v="0"/>
    <n v="0"/>
    <n v="16.059659507766483"/>
    <n v="0"/>
    <n v="0"/>
    <n v="0"/>
    <n v="0"/>
    <n v="1.2745761514100382"/>
    <n v="0"/>
    <n v="0"/>
    <n v="0"/>
    <n v="0"/>
    <n v="0"/>
    <n v="0"/>
    <n v="0"/>
    <n v="0"/>
    <n v="0"/>
    <n v="14.785083356356443"/>
    <n v="0"/>
    <n v="0"/>
    <n v="0"/>
  </r>
  <r>
    <x v="0"/>
    <s v="30"/>
    <x v="7"/>
    <s v="2310010700"/>
    <x v="14"/>
    <x v="0"/>
    <n v="0"/>
    <n v="10.451524441562315"/>
    <n v="0"/>
    <n v="0"/>
    <n v="0"/>
    <n v="0"/>
    <n v="4.3335589147941302"/>
    <n v="0"/>
    <n v="0"/>
    <n v="0"/>
    <n v="0"/>
    <n v="0"/>
    <n v="0"/>
    <n v="0"/>
    <n v="0"/>
    <n v="0"/>
    <n v="6.1179655267681836"/>
    <n v="0"/>
    <n v="0"/>
    <n v="0"/>
  </r>
  <r>
    <x v="0"/>
    <s v="30"/>
    <x v="8"/>
    <s v="2310010700"/>
    <x v="14"/>
    <x v="0"/>
    <n v="0"/>
    <n v="14.838142635057679"/>
    <n v="0"/>
    <n v="0"/>
    <n v="0"/>
    <n v="0"/>
    <n v="3.1474848013758714"/>
    <n v="0"/>
    <n v="0"/>
    <n v="0"/>
    <n v="0"/>
    <n v="0"/>
    <n v="0"/>
    <n v="0"/>
    <n v="0"/>
    <n v="0"/>
    <n v="11.690657833681806"/>
    <n v="0"/>
    <n v="0"/>
    <n v="0"/>
  </r>
  <r>
    <x v="0"/>
    <s v="30"/>
    <x v="9"/>
    <s v="2310010700"/>
    <x v="14"/>
    <x v="0"/>
    <n v="0"/>
    <n v="7.3925416781782234"/>
    <n v="0"/>
    <n v="0"/>
    <n v="0"/>
    <n v="0"/>
    <n v="0.25491523028200769"/>
    <n v="0"/>
    <n v="0"/>
    <n v="0"/>
    <n v="0"/>
    <n v="0"/>
    <n v="0"/>
    <n v="0"/>
    <n v="0"/>
    <n v="0"/>
    <n v="7.1376264478962161"/>
    <n v="0"/>
    <n v="0"/>
    <n v="0"/>
  </r>
  <r>
    <x v="0"/>
    <s v="30"/>
    <x v="10"/>
    <s v="2310010700"/>
    <x v="14"/>
    <x v="0"/>
    <n v="0"/>
    <n v="0.46369195734555246"/>
    <n v="0"/>
    <n v="0"/>
    <n v="0"/>
    <n v="0"/>
    <n v="0"/>
    <n v="0"/>
    <n v="0"/>
    <n v="0"/>
    <n v="0"/>
    <n v="0"/>
    <n v="0"/>
    <n v="0"/>
    <n v="0"/>
    <n v="0"/>
    <n v="0.46369195734555246"/>
    <n v="0"/>
    <n v="0"/>
    <n v="0"/>
  </r>
  <r>
    <x v="0"/>
    <s v="30"/>
    <x v="11"/>
    <s v="2310010700"/>
    <x v="14"/>
    <x v="0"/>
    <n v="0"/>
    <n v="0.47061273282832189"/>
    <n v="0"/>
    <n v="0"/>
    <n v="0"/>
    <n v="0"/>
    <n v="0.23530636641416094"/>
    <n v="0"/>
    <n v="0"/>
    <n v="0"/>
    <n v="0"/>
    <n v="0"/>
    <n v="0"/>
    <n v="0"/>
    <n v="0"/>
    <n v="0"/>
    <n v="0.23530636641416094"/>
    <n v="0"/>
    <n v="0"/>
    <n v="0"/>
  </r>
  <r>
    <x v="0"/>
    <s v="30"/>
    <x v="12"/>
    <s v="2310010700"/>
    <x v="14"/>
    <x v="0"/>
    <n v="0"/>
    <n v="0.23184597867277623"/>
    <n v="0"/>
    <n v="0"/>
    <n v="0"/>
    <n v="0"/>
    <n v="0"/>
    <n v="0"/>
    <n v="0"/>
    <n v="0"/>
    <n v="0"/>
    <n v="0"/>
    <n v="0"/>
    <n v="0"/>
    <n v="0"/>
    <n v="0"/>
    <n v="0.23184597867277623"/>
    <n v="0"/>
    <n v="0"/>
    <n v="0"/>
  </r>
  <r>
    <x v="0"/>
    <s v="30"/>
    <x v="13"/>
    <s v="2310010700"/>
    <x v="14"/>
    <x v="0"/>
    <n v="0"/>
    <n v="0"/>
    <n v="0"/>
    <n v="0"/>
    <n v="0"/>
    <n v="0"/>
    <n v="0"/>
    <n v="0"/>
    <n v="0"/>
    <n v="0"/>
    <n v="0"/>
    <n v="0"/>
    <n v="0"/>
    <n v="0"/>
    <n v="0"/>
    <n v="0"/>
    <n v="0"/>
    <n v="0"/>
    <n v="0"/>
    <n v="0"/>
  </r>
  <r>
    <x v="0"/>
    <s v="30"/>
    <x v="14"/>
    <s v="2310010700"/>
    <x v="14"/>
    <x v="0"/>
    <n v="0"/>
    <n v="0"/>
    <n v="0"/>
    <n v="0"/>
    <n v="0"/>
    <n v="0"/>
    <n v="0"/>
    <n v="0"/>
    <n v="0"/>
    <n v="0"/>
    <n v="0"/>
    <n v="0"/>
    <n v="0"/>
    <n v="0"/>
    <n v="0"/>
    <n v="0"/>
    <n v="0"/>
    <n v="0"/>
    <n v="0"/>
    <n v="0"/>
  </r>
  <r>
    <x v="0"/>
    <s v="30"/>
    <x v="0"/>
    <s v="2310021509"/>
    <x v="14"/>
    <x v="1"/>
    <n v="0"/>
    <n v="7.085656122649822"/>
    <n v="0"/>
    <n v="0"/>
    <n v="0"/>
    <n v="0"/>
    <n v="0.34074055337033671"/>
    <n v="0"/>
    <n v="0"/>
    <n v="0"/>
    <n v="0"/>
    <n v="0"/>
    <n v="0"/>
    <n v="0"/>
    <n v="0"/>
    <n v="0"/>
    <n v="6.7449155692794855"/>
    <n v="0"/>
    <n v="0"/>
    <n v="0"/>
  </r>
  <r>
    <x v="0"/>
    <s v="30"/>
    <x v="1"/>
    <s v="2310021509"/>
    <x v="14"/>
    <x v="1"/>
    <n v="0"/>
    <n v="1.6559343952072154"/>
    <n v="0"/>
    <n v="0"/>
    <n v="0"/>
    <n v="0"/>
    <n v="0.14816255115011928"/>
    <n v="0"/>
    <n v="0"/>
    <n v="0"/>
    <n v="0"/>
    <n v="0"/>
    <n v="0"/>
    <n v="0"/>
    <n v="0"/>
    <n v="0"/>
    <n v="1.5077718440570962"/>
    <n v="0"/>
    <n v="0"/>
    <n v="0"/>
  </r>
  <r>
    <x v="0"/>
    <s v="30"/>
    <x v="2"/>
    <s v="2310021509"/>
    <x v="14"/>
    <x v="1"/>
    <n v="0"/>
    <n v="9.6219169106807351E-3"/>
    <n v="0"/>
    <n v="0"/>
    <n v="0"/>
    <n v="0"/>
    <n v="0"/>
    <n v="0"/>
    <n v="0"/>
    <n v="0"/>
    <n v="0"/>
    <n v="0"/>
    <n v="0"/>
    <n v="0"/>
    <n v="0"/>
    <n v="0"/>
    <n v="9.6219169106807351E-3"/>
    <n v="0"/>
    <n v="0"/>
    <n v="0"/>
  </r>
  <r>
    <x v="0"/>
    <s v="30"/>
    <x v="3"/>
    <s v="2310021509"/>
    <x v="14"/>
    <x v="1"/>
    <n v="0"/>
    <n v="3.8487667642722941E-2"/>
    <n v="0"/>
    <n v="0"/>
    <n v="0"/>
    <n v="0"/>
    <n v="0"/>
    <n v="0"/>
    <n v="0"/>
    <n v="0"/>
    <n v="0"/>
    <n v="0"/>
    <n v="0"/>
    <n v="0"/>
    <n v="0"/>
    <n v="0"/>
    <n v="3.8487667642722941E-2"/>
    <n v="0"/>
    <n v="0"/>
    <n v="0"/>
  </r>
  <r>
    <x v="0"/>
    <s v="30"/>
    <x v="4"/>
    <s v="2310021509"/>
    <x v="14"/>
    <x v="1"/>
    <n v="0"/>
    <n v="2.0829911602869711"/>
    <n v="0"/>
    <n v="0"/>
    <n v="0"/>
    <n v="0"/>
    <n v="1.7430888370602266E-2"/>
    <n v="0"/>
    <n v="0"/>
    <n v="0"/>
    <n v="0"/>
    <n v="0.33118687904144306"/>
    <n v="0"/>
    <n v="0"/>
    <n v="0"/>
    <n v="0"/>
    <n v="1.7343733928749256"/>
    <n v="0"/>
    <n v="0"/>
    <n v="0"/>
  </r>
  <r>
    <x v="0"/>
    <s v="30"/>
    <x v="5"/>
    <s v="2310021509"/>
    <x v="14"/>
    <x v="1"/>
    <n v="0"/>
    <n v="0.76695908830649984"/>
    <n v="0"/>
    <n v="0"/>
    <n v="0"/>
    <n v="0"/>
    <n v="2.6146332555903401E-2"/>
    <n v="0"/>
    <n v="0"/>
    <n v="0"/>
    <n v="0"/>
    <n v="0"/>
    <n v="0"/>
    <n v="0"/>
    <n v="0"/>
    <n v="0"/>
    <n v="0.74081275575059646"/>
    <n v="0"/>
    <n v="0"/>
    <n v="0"/>
  </r>
  <r>
    <x v="0"/>
    <s v="30"/>
    <x v="6"/>
    <s v="2310021509"/>
    <x v="14"/>
    <x v="1"/>
    <n v="0"/>
    <n v="0"/>
    <n v="0"/>
    <n v="0"/>
    <n v="0"/>
    <n v="0"/>
    <n v="0"/>
    <n v="0"/>
    <n v="0"/>
    <n v="0"/>
    <n v="0"/>
    <n v="0"/>
    <n v="0"/>
    <n v="0"/>
    <n v="0"/>
    <n v="0"/>
    <n v="0"/>
    <n v="0"/>
    <n v="0"/>
    <n v="0"/>
  </r>
  <r>
    <x v="0"/>
    <s v="30"/>
    <x v="7"/>
    <s v="2310021509"/>
    <x v="14"/>
    <x v="1"/>
    <n v="0"/>
    <n v="0"/>
    <n v="0"/>
    <n v="0"/>
    <n v="0"/>
    <n v="0"/>
    <n v="0"/>
    <n v="0"/>
    <n v="0"/>
    <n v="0"/>
    <n v="0"/>
    <n v="0"/>
    <n v="0"/>
    <n v="0"/>
    <n v="0"/>
    <n v="0"/>
    <n v="0"/>
    <n v="0"/>
    <n v="0"/>
    <n v="0"/>
  </r>
  <r>
    <x v="0"/>
    <s v="30"/>
    <x v="8"/>
    <s v="2310021509"/>
    <x v="14"/>
    <x v="1"/>
    <n v="0"/>
    <n v="6.4934046215363921"/>
    <n v="0"/>
    <n v="0"/>
    <n v="0"/>
    <n v="0"/>
    <n v="1.3455584443023272"/>
    <n v="0"/>
    <n v="0"/>
    <n v="0"/>
    <n v="0"/>
    <n v="6.9448177770442696E-2"/>
    <n v="0"/>
    <n v="0"/>
    <n v="0"/>
    <n v="0"/>
    <n v="5.0783979994636228"/>
    <n v="0"/>
    <n v="0"/>
    <n v="0"/>
  </r>
  <r>
    <x v="0"/>
    <s v="30"/>
    <x v="9"/>
    <s v="2310021509"/>
    <x v="14"/>
    <x v="1"/>
    <n v="0"/>
    <n v="0"/>
    <n v="0"/>
    <n v="0"/>
    <n v="0"/>
    <n v="0"/>
    <n v="0"/>
    <n v="0"/>
    <n v="0"/>
    <n v="0"/>
    <n v="0"/>
    <n v="0"/>
    <n v="0"/>
    <n v="0"/>
    <n v="0"/>
    <n v="0"/>
    <n v="0"/>
    <n v="0"/>
    <n v="0"/>
    <n v="0"/>
  </r>
  <r>
    <x v="0"/>
    <s v="30"/>
    <x v="10"/>
    <s v="2310021509"/>
    <x v="14"/>
    <x v="1"/>
    <n v="0"/>
    <n v="5.1929898108148178"/>
    <n v="0"/>
    <n v="0"/>
    <n v="0"/>
    <n v="0"/>
    <n v="0.13004148107215735"/>
    <n v="0"/>
    <n v="0"/>
    <n v="0"/>
    <n v="0"/>
    <n v="0.5288353563601067"/>
    <n v="0"/>
    <n v="0"/>
    <n v="0"/>
    <n v="0"/>
    <n v="4.5341129733825545"/>
    <n v="0"/>
    <n v="0"/>
    <n v="0"/>
  </r>
  <r>
    <x v="0"/>
    <s v="30"/>
    <x v="11"/>
    <s v="2310021509"/>
    <x v="14"/>
    <x v="1"/>
    <n v="0"/>
    <n v="14.583913834137192"/>
    <n v="0"/>
    <n v="0"/>
    <n v="0"/>
    <n v="0"/>
    <n v="9.97288838203567"/>
    <n v="0"/>
    <n v="0"/>
    <n v="0"/>
    <n v="0"/>
    <n v="0.15016749556652473"/>
    <n v="0"/>
    <n v="0"/>
    <n v="0"/>
    <n v="0"/>
    <n v="4.4608579565349986"/>
    <n v="0"/>
    <n v="0"/>
    <n v="0"/>
  </r>
  <r>
    <x v="0"/>
    <s v="30"/>
    <x v="12"/>
    <s v="2310021509"/>
    <x v="14"/>
    <x v="1"/>
    <n v="0"/>
    <n v="1.0056541202913505"/>
    <n v="0"/>
    <n v="0"/>
    <n v="0"/>
    <n v="0"/>
    <n v="0.13871091314363454"/>
    <n v="0"/>
    <n v="0"/>
    <n v="0"/>
    <n v="0"/>
    <n v="8.6694320714771587E-3"/>
    <n v="0"/>
    <n v="0"/>
    <n v="0"/>
    <n v="0"/>
    <n v="0.8582737750762387"/>
    <n v="0"/>
    <n v="0"/>
    <n v="0"/>
  </r>
  <r>
    <x v="0"/>
    <s v="30"/>
    <x v="13"/>
    <s v="2310021509"/>
    <x v="14"/>
    <x v="1"/>
    <n v="0"/>
    <n v="6.7353418374765148E-2"/>
    <n v="0"/>
    <n v="0"/>
    <n v="0"/>
    <n v="0"/>
    <n v="6.7353418374765148E-2"/>
    <n v="0"/>
    <n v="0"/>
    <n v="0"/>
    <n v="0"/>
    <n v="0"/>
    <n v="0"/>
    <n v="0"/>
    <n v="0"/>
    <n v="0"/>
    <n v="0"/>
    <n v="0"/>
    <n v="0"/>
    <n v="0"/>
  </r>
  <r>
    <x v="0"/>
    <s v="30"/>
    <x v="14"/>
    <s v="2310021509"/>
    <x v="14"/>
    <x v="1"/>
    <n v="0"/>
    <n v="3.8487667642722941E-2"/>
    <n v="0"/>
    <n v="0"/>
    <n v="0"/>
    <n v="0"/>
    <n v="0"/>
    <n v="0"/>
    <n v="0"/>
    <n v="0"/>
    <n v="0"/>
    <n v="0"/>
    <n v="0"/>
    <n v="0"/>
    <n v="0"/>
    <n v="0"/>
    <n v="3.8487667642722941E-2"/>
    <n v="0"/>
    <n v="0"/>
    <n v="0"/>
  </r>
  <r>
    <x v="0"/>
    <s v="30"/>
    <x v="0"/>
    <s v="2310010100"/>
    <x v="15"/>
    <x v="0"/>
    <n v="37.918128951814545"/>
    <n v="2.0854970923498004"/>
    <n v="31.851228319524218"/>
    <n v="0"/>
    <n v="2.8817778003379058"/>
    <n v="5.8857991208786746"/>
    <n v="0.3237189516483272"/>
    <n v="4.9440712615380873"/>
    <n v="0"/>
    <n v="0.44732073318677945"/>
    <n v="0"/>
    <n v="0"/>
    <n v="0"/>
    <n v="0"/>
    <n v="0"/>
    <n v="32.032329830935872"/>
    <n v="1.761778140701473"/>
    <n v="26.907157057986129"/>
    <n v="0"/>
    <n v="2.4344570671511261"/>
  </r>
  <r>
    <x v="0"/>
    <s v="30"/>
    <x v="1"/>
    <s v="2310010100"/>
    <x v="15"/>
    <x v="0"/>
    <n v="3.9238660805857841"/>
    <n v="0.21581263443221813"/>
    <n v="3.2960475076920588"/>
    <n v="0"/>
    <n v="0.29821382212451958"/>
    <n v="0.37370153148436036"/>
    <n v="2.0553584231639822E-2"/>
    <n v="0.31390928644686272"/>
    <n v="0"/>
    <n v="2.8401316392811387E-2"/>
    <n v="0"/>
    <n v="0"/>
    <n v="0"/>
    <n v="0"/>
    <n v="0"/>
    <n v="3.550164549101424"/>
    <n v="0.19525905020057829"/>
    <n v="2.9821382212451963"/>
    <n v="0"/>
    <n v="0.26981250573170817"/>
  </r>
  <r>
    <x v="0"/>
    <s v="30"/>
    <x v="2"/>
    <s v="2310010100"/>
    <x v="15"/>
    <x v="0"/>
    <n v="3.3789932425363141"/>
    <n v="0.18584462833949728"/>
    <n v="2.8383543237305036"/>
    <n v="0"/>
    <n v="0.25680348643275985"/>
    <n v="0.24426457174961305"/>
    <n v="1.3434551446228717E-2"/>
    <n v="0.20518224026967491"/>
    <n v="0"/>
    <n v="1.8564107452970591E-2"/>
    <n v="0"/>
    <n v="0"/>
    <n v="0"/>
    <n v="0"/>
    <n v="0"/>
    <n v="3.1347286707867008"/>
    <n v="0.17241007689326854"/>
    <n v="2.6331720834608285"/>
    <n v="0"/>
    <n v="0.23823937897978925"/>
  </r>
  <r>
    <x v="0"/>
    <s v="30"/>
    <x v="3"/>
    <s v="2310010100"/>
    <x v="15"/>
    <x v="0"/>
    <n v="4.3967622914930349"/>
    <n v="0.24182192603211694"/>
    <n v="3.6932803248541495"/>
    <n v="0"/>
    <n v="0.33415393415347061"/>
    <n v="0"/>
    <n v="0"/>
    <n v="0"/>
    <n v="0"/>
    <n v="0"/>
    <n v="0"/>
    <n v="0"/>
    <n v="0"/>
    <n v="0"/>
    <n v="0"/>
    <n v="4.3967622914930349"/>
    <n v="0.24182192603211694"/>
    <n v="3.6932803248541495"/>
    <n v="0"/>
    <n v="0.33415393415347061"/>
  </r>
  <r>
    <x v="0"/>
    <s v="30"/>
    <x v="4"/>
    <s v="2310010100"/>
    <x v="15"/>
    <x v="0"/>
    <n v="20.751214849251745"/>
    <n v="1.1413168167088461"/>
    <n v="17.431020473371461"/>
    <n v="0"/>
    <n v="1.5770923285431324"/>
    <n v="0.37729481544094079"/>
    <n v="2.0751214849251749E-2"/>
    <n v="0.31692764497039017"/>
    <n v="0"/>
    <n v="2.8674405973511494E-2"/>
    <n v="9.6210177937439898"/>
    <n v="0.52915597865591946"/>
    <n v="8.0816549467449494"/>
    <n v="0"/>
    <n v="0.73119735232454319"/>
    <n v="10.752902240066813"/>
    <n v="0.59140962320367485"/>
    <n v="9.0324378816561204"/>
    <n v="0"/>
    <n v="0.81722057024507777"/>
  </r>
  <r>
    <x v="0"/>
    <s v="30"/>
    <x v="5"/>
    <s v="2310010100"/>
    <x v="15"/>
    <x v="0"/>
    <n v="8.41367438433298"/>
    <n v="0.46275209113831389"/>
    <n v="7.067486482839703"/>
    <n v="0"/>
    <n v="0.63943925320930639"/>
    <n v="3.7561046358629377E-2"/>
    <n v="2.0658575497246156E-3"/>
    <n v="3.1551278941248671E-2"/>
    <n v="0"/>
    <n v="2.8546395232558319E-3"/>
    <n v="0.78878197353121693"/>
    <n v="4.3383008544216929E-2"/>
    <n v="0.66257685776622222"/>
    <n v="0"/>
    <n v="5.9947429988372471E-2"/>
    <n v="7.5873313644431342"/>
    <n v="0.41730322504437234"/>
    <n v="6.3733583461322327"/>
    <n v="0"/>
    <n v="0.57663718369767814"/>
  </r>
  <r>
    <x v="0"/>
    <s v="30"/>
    <x v="6"/>
    <s v="2310010100"/>
    <x v="15"/>
    <x v="0"/>
    <n v="2.5647780033709373"/>
    <n v="0.14106279018540155"/>
    <n v="2.1544135228315868"/>
    <n v="0"/>
    <n v="0.19492312825619121"/>
    <n v="0.20355380979134421"/>
    <n v="1.1195459538523933E-2"/>
    <n v="0.1709852002247291"/>
    <n v="0"/>
    <n v="1.5470089544142158E-2"/>
    <n v="0"/>
    <n v="0"/>
    <n v="0"/>
    <n v="0"/>
    <n v="0"/>
    <n v="2.3612241935795928"/>
    <n v="0.12986733064687764"/>
    <n v="1.9834283226068576"/>
    <n v="0"/>
    <n v="0.17945303871204904"/>
  </r>
  <r>
    <x v="0"/>
    <s v="30"/>
    <x v="7"/>
    <s v="2310010100"/>
    <x v="15"/>
    <x v="0"/>
    <n v="1.6691412402890224"/>
    <n v="9.1802768215896238E-2"/>
    <n v="1.4020786418427789"/>
    <n v="0"/>
    <n v="0.1268547342619657"/>
    <n v="0.69208295329057035"/>
    <n v="3.8064562430981365E-2"/>
    <n v="0.58134968076407889"/>
    <n v="0"/>
    <n v="5.2598304450083337E-2"/>
    <n v="0"/>
    <n v="0"/>
    <n v="0"/>
    <n v="0"/>
    <n v="0"/>
    <n v="0.9770582869984521"/>
    <n v="5.3738205784914859E-2"/>
    <n v="0.82072896107869975"/>
    <n v="0"/>
    <n v="7.4256429811882366E-2"/>
  </r>
  <r>
    <x v="0"/>
    <s v="30"/>
    <x v="8"/>
    <s v="2310010100"/>
    <x v="15"/>
    <x v="0"/>
    <n v="2.3696979268378753"/>
    <n v="0.13033338597608315"/>
    <n v="1.9905462585438152"/>
    <n v="0"/>
    <n v="0.18009704243967853"/>
    <n v="0.50266319660197356"/>
    <n v="2.7646475813108549E-2"/>
    <n v="0.42223708514565772"/>
    <n v="0"/>
    <n v="3.8202402941749994E-2"/>
    <n v="0"/>
    <n v="0"/>
    <n v="0"/>
    <n v="0"/>
    <n v="0"/>
    <n v="1.8670347302359014"/>
    <n v="0.1026869101629746"/>
    <n v="1.5683091733981573"/>
    <n v="0"/>
    <n v="0.14189463949792852"/>
  </r>
  <r>
    <x v="0"/>
    <s v="30"/>
    <x v="9"/>
    <s v="2310010100"/>
    <x v="15"/>
    <x v="0"/>
    <n v="1.1806120967897964"/>
    <n v="6.4933665323438805E-2"/>
    <n v="0.99171416130342893"/>
    <n v="0"/>
    <n v="8.972651935602452E-2"/>
    <n v="4.0710761958268837E-2"/>
    <n v="2.2390919077047862E-3"/>
    <n v="3.4197040044945823E-2"/>
    <n v="0"/>
    <n v="3.0940179088284319E-3"/>
    <n v="0"/>
    <n v="0"/>
    <n v="0"/>
    <n v="0"/>
    <n v="0"/>
    <n v="1.1399013348315277"/>
    <n v="6.269457341573402E-2"/>
    <n v="0.95751712125848321"/>
    <n v="0"/>
    <n v="8.6632501447196086E-2"/>
  </r>
  <r>
    <x v="0"/>
    <s v="30"/>
    <x v="10"/>
    <s v="2310010100"/>
    <x v="15"/>
    <x v="0"/>
    <n v="7.4053060213683602E-2"/>
    <n v="4.0729183117525986E-3"/>
    <n v="6.2204570579494224E-2"/>
    <n v="0"/>
    <n v="5.628032576239954E-3"/>
    <n v="0"/>
    <n v="0"/>
    <n v="0"/>
    <n v="0"/>
    <n v="0"/>
    <n v="0"/>
    <n v="0"/>
    <n v="0"/>
    <n v="0"/>
    <n v="0"/>
    <n v="7.4053060213683602E-2"/>
    <n v="4.0729183117525986E-3"/>
    <n v="6.2204570579494231E-2"/>
    <n v="0"/>
    <n v="5.628032576239954E-3"/>
  </r>
  <r>
    <x v="0"/>
    <s v="30"/>
    <x v="11"/>
    <s v="2310010100"/>
    <x v="15"/>
    <x v="0"/>
    <n v="7.5158329769111715E-2"/>
    <n v="4.1337081373011442E-3"/>
    <n v="6.3132997006053834E-2"/>
    <n v="0"/>
    <n v="5.7120330624524903E-3"/>
    <n v="3.7579164884555857E-2"/>
    <n v="2.0668540686505721E-3"/>
    <n v="3.1566498503026917E-2"/>
    <n v="0"/>
    <n v="2.8560165312262451E-3"/>
    <n v="0"/>
    <n v="0"/>
    <n v="0"/>
    <n v="0"/>
    <n v="0"/>
    <n v="3.7579164884555857E-2"/>
    <n v="2.0668540686505721E-3"/>
    <n v="3.1566498503026917E-2"/>
    <n v="0"/>
    <n v="2.8560165312262451E-3"/>
  </r>
  <r>
    <x v="0"/>
    <s v="30"/>
    <x v="12"/>
    <s v="2310010100"/>
    <x v="15"/>
    <x v="0"/>
    <n v="3.7026530106841801E-2"/>
    <n v="2.0364591558762993E-3"/>
    <n v="3.1102285289747112E-2"/>
    <n v="0"/>
    <n v="2.814016288119977E-3"/>
    <n v="0"/>
    <n v="0"/>
    <n v="0"/>
    <n v="0"/>
    <n v="0"/>
    <n v="0"/>
    <n v="0"/>
    <n v="0"/>
    <n v="0"/>
    <n v="0"/>
    <n v="3.7026530106841801E-2"/>
    <n v="2.0364591558762993E-3"/>
    <n v="3.1102285289747116E-2"/>
    <n v="0"/>
    <n v="2.814016288119977E-3"/>
  </r>
  <r>
    <x v="0"/>
    <s v="30"/>
    <x v="13"/>
    <s v="2310010100"/>
    <x v="15"/>
    <x v="0"/>
    <n v="0"/>
    <n v="0"/>
    <n v="0"/>
    <n v="0"/>
    <n v="0"/>
    <n v="0"/>
    <n v="0"/>
    <n v="0"/>
    <n v="0"/>
    <n v="0"/>
    <n v="0"/>
    <n v="0"/>
    <n v="0"/>
    <n v="0"/>
    <n v="0"/>
    <n v="0"/>
    <n v="0"/>
    <n v="0"/>
    <n v="0"/>
    <n v="0"/>
  </r>
  <r>
    <x v="0"/>
    <s v="30"/>
    <x v="14"/>
    <s v="2310010100"/>
    <x v="15"/>
    <x v="0"/>
    <n v="0"/>
    <n v="0"/>
    <n v="0"/>
    <n v="0"/>
    <n v="0"/>
    <n v="0"/>
    <n v="0"/>
    <n v="0"/>
    <n v="0"/>
    <n v="0"/>
    <n v="0"/>
    <n v="0"/>
    <n v="0"/>
    <n v="0"/>
    <n v="0"/>
    <n v="0"/>
    <n v="0"/>
    <n v="0"/>
    <n v="0"/>
    <n v="0"/>
  </r>
  <r>
    <x v="0"/>
    <s v="30"/>
    <x v="0"/>
    <s v="2310021100"/>
    <x v="15"/>
    <x v="1"/>
    <n v="3.3319680003732532"/>
    <n v="0.1832582400205289"/>
    <n v="2.7988531203135327"/>
    <n v="0"/>
    <n v="0.25322956802836727"/>
    <n v="0.16023027375407753"/>
    <n v="8.8126650564742635E-3"/>
    <n v="0.13459342995342513"/>
    <n v="0"/>
    <n v="1.2177500805309893E-2"/>
    <n v="0"/>
    <n v="0"/>
    <n v="0"/>
    <n v="0"/>
    <n v="0"/>
    <n v="3.1717377266191757"/>
    <n v="0.17444557496405463"/>
    <n v="2.6642596903601077"/>
    <n v="0"/>
    <n v="0.24105206722305736"/>
  </r>
  <r>
    <x v="0"/>
    <s v="30"/>
    <x v="1"/>
    <s v="2310021100"/>
    <x v="15"/>
    <x v="1"/>
    <n v="0.77868870857431505"/>
    <n v="4.2827878971587317E-2"/>
    <n v="0.65409851520242457"/>
    <n v="0"/>
    <n v="5.9180341851647951E-2"/>
    <n v="6.9672147609280824E-2"/>
    <n v="3.8319681185104443E-3"/>
    <n v="5.8524603991795876E-2"/>
    <n v="0"/>
    <n v="5.2950832183053425E-3"/>
    <n v="0"/>
    <n v="0"/>
    <n v="0"/>
    <n v="0"/>
    <n v="0"/>
    <n v="0.70901656096503418"/>
    <n v="3.8995910853076875E-2"/>
    <n v="0.59557391121062875"/>
    <n v="0"/>
    <n v="5.3885258633342606E-2"/>
  </r>
  <r>
    <x v="0"/>
    <s v="30"/>
    <x v="2"/>
    <s v="2310021100"/>
    <x v="15"/>
    <x v="1"/>
    <n v="4.5246225181824152E-3"/>
    <n v="2.4885423850003278E-4"/>
    <n v="3.8006829152732284E-3"/>
    <n v="0"/>
    <n v="3.4387131138186359E-4"/>
    <n v="0"/>
    <n v="0"/>
    <n v="0"/>
    <n v="0"/>
    <n v="0"/>
    <n v="0"/>
    <n v="0"/>
    <n v="0"/>
    <n v="0"/>
    <n v="0"/>
    <n v="4.5246225181824152E-3"/>
    <n v="2.4885423850003278E-4"/>
    <n v="3.800682915273228E-3"/>
    <n v="0"/>
    <n v="3.4387131138186359E-4"/>
  </r>
  <r>
    <x v="0"/>
    <s v="30"/>
    <x v="3"/>
    <s v="2310021100"/>
    <x v="15"/>
    <x v="1"/>
    <n v="1.8098490072729661E-2"/>
    <n v="9.9541695400013112E-4"/>
    <n v="1.5202731661092914E-2"/>
    <n v="0"/>
    <n v="1.3754852455274543E-3"/>
    <n v="0"/>
    <n v="0"/>
    <n v="0"/>
    <n v="0"/>
    <n v="0"/>
    <n v="0"/>
    <n v="0"/>
    <n v="0"/>
    <n v="0"/>
    <n v="0"/>
    <n v="1.8098490072729661E-2"/>
    <n v="9.9541695400013112E-4"/>
    <n v="1.5202731661092912E-2"/>
    <n v="0"/>
    <n v="1.3754852455274543E-3"/>
  </r>
  <r>
    <x v="0"/>
    <s v="30"/>
    <x v="4"/>
    <s v="2310021100"/>
    <x v="15"/>
    <x v="1"/>
    <n v="0.97950842815400685"/>
    <n v="5.3872963548470369E-2"/>
    <n v="0.8227870796493657"/>
    <n v="0"/>
    <n v="7.4442640539704522E-2"/>
    <n v="8.1967232481506853E-3"/>
    <n v="4.5081977864828754E-4"/>
    <n v="6.8852475284465744E-3"/>
    <n v="0"/>
    <n v="6.2295096685945203E-4"/>
    <n v="0.15573774171486301"/>
    <n v="8.5655757943174649E-3"/>
    <n v="0.13081970304048493"/>
    <n v="0"/>
    <n v="1.1836068370329588E-2"/>
    <n v="0.81557396319099307"/>
    <n v="4.4856567975504615E-2"/>
    <n v="0.6850821290804342"/>
    <n v="0"/>
    <n v="6.1983621202515472E-2"/>
  </r>
  <r>
    <x v="0"/>
    <s v="30"/>
    <x v="5"/>
    <s v="2310021100"/>
    <x v="15"/>
    <x v="1"/>
    <n v="0.36065582291863013"/>
    <n v="1.9836070260524658E-2"/>
    <n v="0.30295089125164931"/>
    <n v="0"/>
    <n v="2.7409842541815898E-2"/>
    <n v="1.2295084872226027E-2"/>
    <n v="6.7622966797243147E-4"/>
    <n v="1.0327871292669861E-2"/>
    <n v="0"/>
    <n v="9.3442645028917826E-4"/>
    <n v="0"/>
    <n v="0"/>
    <n v="0"/>
    <n v="0"/>
    <n v="0"/>
    <n v="0.34836073804640411"/>
    <n v="1.915984059255223E-2"/>
    <n v="0.29262301995897944"/>
    <n v="0"/>
    <n v="2.6475416091526722E-2"/>
  </r>
  <r>
    <x v="0"/>
    <s v="30"/>
    <x v="6"/>
    <s v="2310021100"/>
    <x v="15"/>
    <x v="1"/>
    <n v="0"/>
    <n v="0"/>
    <n v="0"/>
    <n v="0"/>
    <n v="0"/>
    <n v="0"/>
    <n v="0"/>
    <n v="0"/>
    <n v="0"/>
    <n v="0"/>
    <n v="0"/>
    <n v="0"/>
    <n v="0"/>
    <n v="0"/>
    <n v="0"/>
    <n v="0"/>
    <n v="0"/>
    <n v="0"/>
    <n v="0"/>
    <n v="0"/>
  </r>
  <r>
    <x v="0"/>
    <s v="30"/>
    <x v="7"/>
    <s v="2310021100"/>
    <x v="15"/>
    <x v="1"/>
    <n v="0"/>
    <n v="0"/>
    <n v="0"/>
    <n v="0"/>
    <n v="0"/>
    <n v="0"/>
    <n v="0"/>
    <n v="0"/>
    <n v="0"/>
    <n v="0"/>
    <n v="0"/>
    <n v="0"/>
    <n v="0"/>
    <n v="0"/>
    <n v="0"/>
    <n v="0"/>
    <n v="0"/>
    <n v="0"/>
    <n v="0"/>
    <n v="0"/>
  </r>
  <r>
    <x v="0"/>
    <s v="30"/>
    <x v="8"/>
    <s v="2310021100"/>
    <x v="15"/>
    <x v="1"/>
    <n v="3.0534668967739731"/>
    <n v="0.16794067932256851"/>
    <n v="2.5649121932901369"/>
    <n v="0"/>
    <n v="0.232063484154822"/>
    <n v="0.63273712433150509"/>
    <n v="3.4800541838232779E-2"/>
    <n v="0.53149918443846422"/>
    <n v="0"/>
    <n v="4.8088021449194392E-2"/>
    <n v="3.2657399965497033E-2"/>
    <n v="1.796156998102337E-3"/>
    <n v="2.7432215971017509E-2"/>
    <n v="0"/>
    <n v="2.4819623973777751E-3"/>
    <n v="2.3880723724769708"/>
    <n v="0.13134398048623339"/>
    <n v="2.005980792880655"/>
    <n v="0"/>
    <n v="0.18149350030824982"/>
  </r>
  <r>
    <x v="0"/>
    <s v="30"/>
    <x v="9"/>
    <s v="2310021100"/>
    <x v="15"/>
    <x v="1"/>
    <n v="0"/>
    <n v="0"/>
    <n v="0"/>
    <n v="0"/>
    <n v="0"/>
    <n v="0"/>
    <n v="0"/>
    <n v="0"/>
    <n v="0"/>
    <n v="0"/>
    <n v="0"/>
    <n v="0"/>
    <n v="0"/>
    <n v="0"/>
    <n v="0"/>
    <n v="0"/>
    <n v="0"/>
    <n v="0"/>
    <n v="0"/>
    <n v="0"/>
  </r>
  <r>
    <x v="0"/>
    <s v="30"/>
    <x v="10"/>
    <s v="2310021100"/>
    <x v="15"/>
    <x v="1"/>
    <n v="2.4419581724534174"/>
    <n v="0.13430769948493795"/>
    <n v="2.051244864860871"/>
    <n v="0"/>
    <n v="0.18558882110645977"/>
    <n v="6.1150872432055539E-2"/>
    <n v="3.363297983763054E-3"/>
    <n v="5.136673284292665E-2"/>
    <n v="0"/>
    <n v="4.6474663048362208E-3"/>
    <n v="0.2486802145570258"/>
    <n v="1.3677411800636419E-2"/>
    <n v="0.20889138022790174"/>
    <n v="0"/>
    <n v="1.8899696306333969E-2"/>
    <n v="2.1321270854643362"/>
    <n v="0.11726698970053848"/>
    <n v="1.7909867517900424"/>
    <n v="0"/>
    <n v="0.16204165849528956"/>
  </r>
  <r>
    <x v="0"/>
    <s v="30"/>
    <x v="11"/>
    <s v="2310021100"/>
    <x v="15"/>
    <x v="1"/>
    <n v="6.8579582997563744"/>
    <n v="0.37718770648660055"/>
    <n v="5.7606849717953539"/>
    <n v="0"/>
    <n v="0.52120483078148461"/>
    <n v="4.6896637918988171"/>
    <n v="0.25793150855443492"/>
    <n v="3.9393175851950053"/>
    <n v="0"/>
    <n v="0.35641444818431017"/>
    <n v="7.0614955236740384E-2"/>
    <n v="3.8838225380207207E-3"/>
    <n v="5.9316562398861912E-2"/>
    <n v="0"/>
    <n v="5.3667365979922707E-3"/>
    <n v="2.0976795526208174"/>
    <n v="0.11537237539414492"/>
    <n v="1.7620508242014863"/>
    <n v="0"/>
    <n v="0.15942364599918216"/>
  </r>
  <r>
    <x v="0"/>
    <s v="30"/>
    <x v="12"/>
    <s v="2310021100"/>
    <x v="15"/>
    <x v="1"/>
    <n v="0.47290008014122942"/>
    <n v="2.6009504407767618E-2"/>
    <n v="0.3972360673186327"/>
    <n v="0"/>
    <n v="3.5940406090733443E-2"/>
    <n v="6.5227597260859235E-2"/>
    <n v="3.5875178493472576E-3"/>
    <n v="5.4791181699121748E-2"/>
    <n v="0"/>
    <n v="4.9572973918253025E-3"/>
    <n v="4.0767248288037022E-3"/>
    <n v="2.242198655842036E-4"/>
    <n v="3.4244488561951092E-3"/>
    <n v="0"/>
    <n v="3.0983108698908141E-4"/>
    <n v="0.40359575805156644"/>
    <n v="2.2197766692836157E-2"/>
    <n v="0.33902043676331589"/>
    <n v="0"/>
    <n v="3.0673277611919059E-2"/>
  </r>
  <r>
    <x v="0"/>
    <s v="30"/>
    <x v="13"/>
    <s v="2310021100"/>
    <x v="15"/>
    <x v="1"/>
    <n v="3.1672357627276909E-2"/>
    <n v="1.7419796695002296E-3"/>
    <n v="2.6604780406912599E-2"/>
    <n v="0"/>
    <n v="2.4070991796730453E-3"/>
    <n v="3.1672357627276909E-2"/>
    <n v="1.7419796695002296E-3"/>
    <n v="2.6604780406912595E-2"/>
    <n v="0"/>
    <n v="2.4070991796730453E-3"/>
    <n v="0"/>
    <n v="0"/>
    <n v="0"/>
    <n v="0"/>
    <n v="0"/>
    <n v="0"/>
    <n v="0"/>
    <n v="0"/>
    <n v="0"/>
    <n v="0"/>
  </r>
  <r>
    <x v="0"/>
    <s v="30"/>
    <x v="14"/>
    <s v="2310021100"/>
    <x v="15"/>
    <x v="1"/>
    <n v="1.8098490072729661E-2"/>
    <n v="9.9541695400013112E-4"/>
    <n v="1.5202731661092914E-2"/>
    <n v="0"/>
    <n v="1.3754852455274543E-3"/>
    <n v="0"/>
    <n v="0"/>
    <n v="0"/>
    <n v="0"/>
    <n v="0"/>
    <n v="0"/>
    <n v="0"/>
    <n v="0"/>
    <n v="0"/>
    <n v="0"/>
    <n v="1.8098490072729661E-2"/>
    <n v="9.9541695400013112E-4"/>
    <n v="1.5202731661092912E-2"/>
    <n v="0"/>
    <n v="1.3754852455274543E-3"/>
  </r>
  <r>
    <x v="0"/>
    <s v="30"/>
    <x v="0"/>
    <s v="2310111702"/>
    <x v="16"/>
    <x v="0"/>
    <n v="0"/>
    <n v="1.9255570779523072"/>
    <n v="0"/>
    <n v="0"/>
    <n v="0"/>
    <n v="0"/>
    <n v="0"/>
    <n v="0"/>
    <n v="0"/>
    <n v="0"/>
    <n v="0"/>
    <n v="0"/>
    <n v="0"/>
    <n v="0"/>
    <n v="0"/>
    <n v="0"/>
    <n v="1.9255570779523072"/>
    <n v="0"/>
    <n v="0"/>
    <n v="0"/>
  </r>
  <r>
    <x v="0"/>
    <s v="30"/>
    <x v="1"/>
    <s v="2310111702"/>
    <x v="16"/>
    <x v="0"/>
    <n v="0"/>
    <n v="0.13284108531146926"/>
    <n v="0"/>
    <n v="0"/>
    <n v="0"/>
    <n v="0"/>
    <n v="0"/>
    <n v="0"/>
    <n v="0"/>
    <n v="0"/>
    <n v="0"/>
    <n v="0"/>
    <n v="0"/>
    <n v="0"/>
    <n v="0"/>
    <n v="0"/>
    <n v="0.13284108531146926"/>
    <n v="0"/>
    <n v="0"/>
    <n v="0"/>
  </r>
  <r>
    <x v="0"/>
    <s v="30"/>
    <x v="2"/>
    <s v="2310111702"/>
    <x v="16"/>
    <x v="0"/>
    <n v="0"/>
    <n v="0.17941406936297546"/>
    <n v="0"/>
    <n v="0"/>
    <n v="0"/>
    <n v="0"/>
    <n v="0"/>
    <n v="0"/>
    <n v="0"/>
    <n v="0"/>
    <n v="0"/>
    <n v="0"/>
    <n v="0"/>
    <n v="0"/>
    <n v="0"/>
    <n v="0"/>
    <n v="0.17941406936297546"/>
    <n v="0"/>
    <n v="0"/>
    <n v="0"/>
  </r>
  <r>
    <x v="0"/>
    <s v="30"/>
    <x v="3"/>
    <s v="2310111702"/>
    <x v="16"/>
    <x v="0"/>
    <n v="0"/>
    <n v="5.8363612925305286E-2"/>
    <n v="0"/>
    <n v="0"/>
    <n v="0"/>
    <n v="0"/>
    <n v="0"/>
    <n v="0"/>
    <n v="0"/>
    <n v="0"/>
    <n v="0"/>
    <n v="0"/>
    <n v="0"/>
    <n v="0"/>
    <n v="0"/>
    <n v="0"/>
    <n v="5.8363612925305286E-2"/>
    <n v="0"/>
    <n v="0"/>
    <n v="0"/>
  </r>
  <r>
    <x v="0"/>
    <s v="30"/>
    <x v="4"/>
    <s v="2310111702"/>
    <x v="16"/>
    <x v="0"/>
    <n v="0"/>
    <n v="1.756312425992983"/>
    <n v="0"/>
    <n v="0"/>
    <n v="0"/>
    <n v="0"/>
    <n v="0"/>
    <n v="0"/>
    <n v="0"/>
    <n v="0"/>
    <n v="0"/>
    <n v="1.756312425992983"/>
    <n v="0"/>
    <n v="0"/>
    <n v="0"/>
    <n v="0"/>
    <n v="0"/>
    <n v="0"/>
    <n v="0"/>
    <n v="0"/>
  </r>
  <r>
    <x v="0"/>
    <s v="30"/>
    <x v="5"/>
    <s v="2310111702"/>
    <x v="16"/>
    <x v="0"/>
    <n v="0"/>
    <n v="7.1210485635715512E-2"/>
    <n v="0"/>
    <n v="0"/>
    <n v="0"/>
    <n v="0"/>
    <n v="0"/>
    <n v="0"/>
    <n v="0"/>
    <n v="0"/>
    <n v="0"/>
    <n v="0"/>
    <n v="0"/>
    <n v="0"/>
    <n v="0"/>
    <n v="0"/>
    <n v="7.1210485635715512E-2"/>
    <n v="0"/>
    <n v="0"/>
    <n v="0"/>
  </r>
  <r>
    <x v="0"/>
    <s v="30"/>
    <x v="6"/>
    <s v="2310111702"/>
    <x v="16"/>
    <x v="0"/>
    <n v="0"/>
    <n v="3.4045440873094739E-2"/>
    <n v="0"/>
    <n v="0"/>
    <n v="0"/>
    <n v="0"/>
    <n v="0"/>
    <n v="0"/>
    <n v="0"/>
    <n v="0"/>
    <n v="0"/>
    <n v="0"/>
    <n v="0"/>
    <n v="0"/>
    <n v="0"/>
    <n v="0"/>
    <n v="3.4045440873094739E-2"/>
    <n v="0"/>
    <n v="0"/>
    <n v="0"/>
  </r>
  <r>
    <x v="0"/>
    <s v="30"/>
    <x v="7"/>
    <s v="2310111702"/>
    <x v="16"/>
    <x v="0"/>
    <n v="0"/>
    <n v="0.15509589731076495"/>
    <n v="0"/>
    <n v="0"/>
    <n v="0"/>
    <n v="0"/>
    <n v="0"/>
    <n v="0"/>
    <n v="0"/>
    <n v="0"/>
    <n v="0"/>
    <n v="0"/>
    <n v="0"/>
    <n v="0"/>
    <n v="0"/>
    <n v="0"/>
    <n v="0.15509589731076495"/>
    <n v="0"/>
    <n v="0"/>
    <n v="0"/>
  </r>
  <r>
    <x v="0"/>
    <s v="30"/>
    <x v="8"/>
    <s v="2310111702"/>
    <x v="16"/>
    <x v="0"/>
    <n v="0"/>
    <n v="0.16860599289532635"/>
    <n v="0"/>
    <n v="0"/>
    <n v="0"/>
    <n v="0"/>
    <n v="0"/>
    <n v="0"/>
    <n v="0"/>
    <n v="0"/>
    <n v="0"/>
    <n v="0"/>
    <n v="0"/>
    <n v="0"/>
    <n v="0"/>
    <n v="0"/>
    <n v="0.16860599289532635"/>
    <n v="0"/>
    <n v="0"/>
    <n v="0"/>
  </r>
  <r>
    <x v="0"/>
    <s v="30"/>
    <x v="9"/>
    <s v="2310111702"/>
    <x v="16"/>
    <x v="0"/>
    <n v="0"/>
    <n v="0"/>
    <n v="0"/>
    <n v="0"/>
    <n v="0"/>
    <n v="0"/>
    <n v="0"/>
    <n v="0"/>
    <n v="0"/>
    <n v="0"/>
    <n v="0"/>
    <n v="0"/>
    <n v="0"/>
    <n v="0"/>
    <n v="0"/>
    <n v="0"/>
    <n v="0"/>
    <n v="0"/>
    <n v="0"/>
    <n v="0"/>
  </r>
  <r>
    <x v="0"/>
    <s v="30"/>
    <x v="10"/>
    <s v="2310111702"/>
    <x v="16"/>
    <x v="0"/>
    <n v="0"/>
    <n v="0"/>
    <n v="0"/>
    <n v="0"/>
    <n v="0"/>
    <n v="0"/>
    <n v="0"/>
    <n v="0"/>
    <n v="0"/>
    <n v="0"/>
    <n v="0"/>
    <n v="0"/>
    <n v="0"/>
    <n v="0"/>
    <n v="0"/>
    <n v="0"/>
    <n v="0"/>
    <n v="0"/>
    <n v="0"/>
    <n v="0"/>
  </r>
  <r>
    <x v="0"/>
    <s v="30"/>
    <x v="11"/>
    <s v="2310111702"/>
    <x v="16"/>
    <x v="0"/>
    <n v="0"/>
    <n v="1.7563124259929832E-3"/>
    <n v="0"/>
    <n v="0"/>
    <n v="0"/>
    <n v="0"/>
    <n v="0"/>
    <n v="0"/>
    <n v="0"/>
    <n v="0"/>
    <n v="0"/>
    <n v="0"/>
    <n v="0"/>
    <n v="0"/>
    <n v="0"/>
    <n v="0"/>
    <n v="1.7563124259929832E-3"/>
    <n v="0"/>
    <n v="0"/>
    <n v="0"/>
  </r>
  <r>
    <x v="0"/>
    <s v="30"/>
    <x v="12"/>
    <s v="2310111702"/>
    <x v="16"/>
    <x v="0"/>
    <n v="0"/>
    <n v="0"/>
    <n v="0"/>
    <n v="0"/>
    <n v="0"/>
    <n v="0"/>
    <n v="0"/>
    <n v="0"/>
    <n v="0"/>
    <n v="0"/>
    <n v="0"/>
    <n v="0"/>
    <n v="0"/>
    <n v="0"/>
    <n v="0"/>
    <n v="0"/>
    <n v="0"/>
    <n v="0"/>
    <n v="0"/>
    <n v="0"/>
  </r>
  <r>
    <x v="0"/>
    <s v="30"/>
    <x v="13"/>
    <s v="2310111702"/>
    <x v="16"/>
    <x v="0"/>
    <n v="0"/>
    <n v="0"/>
    <n v="0"/>
    <n v="0"/>
    <n v="0"/>
    <n v="0"/>
    <n v="0"/>
    <n v="0"/>
    <n v="0"/>
    <n v="0"/>
    <n v="0"/>
    <n v="0"/>
    <n v="0"/>
    <n v="0"/>
    <n v="0"/>
    <n v="0"/>
    <n v="0"/>
    <n v="0"/>
    <n v="0"/>
    <n v="0"/>
  </r>
  <r>
    <x v="0"/>
    <s v="30"/>
    <x v="14"/>
    <s v="2310111702"/>
    <x v="16"/>
    <x v="0"/>
    <n v="0"/>
    <n v="0"/>
    <n v="0"/>
    <n v="0"/>
    <n v="0"/>
    <n v="0"/>
    <n v="0"/>
    <n v="0"/>
    <n v="0"/>
    <n v="0"/>
    <n v="0"/>
    <n v="0"/>
    <n v="0"/>
    <n v="0"/>
    <n v="0"/>
    <n v="0"/>
    <n v="0"/>
    <n v="0"/>
    <n v="0"/>
    <n v="0"/>
  </r>
  <r>
    <x v="0"/>
    <s v="30"/>
    <x v="0"/>
    <s v="2310021601"/>
    <x v="16"/>
    <x v="1"/>
    <n v="0"/>
    <n v="8.7381911289404188E-2"/>
    <n v="0"/>
    <n v="0"/>
    <n v="0"/>
    <n v="0"/>
    <n v="0"/>
    <n v="0"/>
    <n v="0"/>
    <n v="0"/>
    <n v="0"/>
    <n v="0"/>
    <n v="0"/>
    <n v="0"/>
    <n v="0"/>
    <n v="0"/>
    <n v="8.7381911289404188E-2"/>
    <n v="0"/>
    <n v="0"/>
    <n v="0"/>
  </r>
  <r>
    <x v="0"/>
    <s v="30"/>
    <x v="1"/>
    <s v="2310021601"/>
    <x v="16"/>
    <x v="1"/>
    <n v="0"/>
    <n v="1.3614237921268384E-2"/>
    <n v="0"/>
    <n v="0"/>
    <n v="0"/>
    <n v="0"/>
    <n v="0"/>
    <n v="0"/>
    <n v="0"/>
    <n v="0"/>
    <n v="0"/>
    <n v="0"/>
    <n v="0"/>
    <n v="0"/>
    <n v="0"/>
    <n v="0"/>
    <n v="1.3614237921268386E-2"/>
    <n v="0"/>
    <n v="0"/>
    <n v="0"/>
  </r>
  <r>
    <x v="0"/>
    <s v="30"/>
    <x v="2"/>
    <s v="2310021601"/>
    <x v="16"/>
    <x v="1"/>
    <n v="0"/>
    <n v="0"/>
    <n v="0"/>
    <n v="0"/>
    <n v="0"/>
    <n v="0"/>
    <n v="0"/>
    <n v="0"/>
    <n v="0"/>
    <n v="0"/>
    <n v="0"/>
    <n v="0"/>
    <n v="0"/>
    <n v="0"/>
    <n v="0"/>
    <n v="0"/>
    <n v="0"/>
    <n v="0"/>
    <n v="0"/>
    <n v="0"/>
  </r>
  <r>
    <x v="0"/>
    <s v="30"/>
    <x v="3"/>
    <s v="2310021601"/>
    <x v="16"/>
    <x v="1"/>
    <n v="0"/>
    <n v="0"/>
    <n v="0"/>
    <n v="0"/>
    <n v="0"/>
    <n v="0"/>
    <n v="0"/>
    <n v="0"/>
    <n v="0"/>
    <n v="0"/>
    <n v="0"/>
    <n v="0"/>
    <n v="0"/>
    <n v="0"/>
    <n v="0"/>
    <n v="0"/>
    <n v="0"/>
    <n v="0"/>
    <n v="0"/>
    <n v="0"/>
  </r>
  <r>
    <x v="0"/>
    <s v="30"/>
    <x v="4"/>
    <s v="2310021601"/>
    <x v="16"/>
    <x v="1"/>
    <n v="0"/>
    <n v="4.2813195568199257E-2"/>
    <n v="0"/>
    <n v="0"/>
    <n v="0"/>
    <n v="0"/>
    <n v="0"/>
    <n v="0"/>
    <n v="0"/>
    <n v="0"/>
    <n v="0"/>
    <n v="4.2813195568199257E-2"/>
    <n v="0"/>
    <n v="0"/>
    <n v="0"/>
    <n v="0"/>
    <n v="0"/>
    <n v="0"/>
    <n v="0"/>
    <n v="0"/>
  </r>
  <r>
    <x v="0"/>
    <s v="30"/>
    <x v="5"/>
    <s v="2310021601"/>
    <x v="16"/>
    <x v="1"/>
    <n v="0"/>
    <n v="1.5763854435152868E-3"/>
    <n v="0"/>
    <n v="0"/>
    <n v="0"/>
    <n v="0"/>
    <n v="0"/>
    <n v="0"/>
    <n v="0"/>
    <n v="0"/>
    <n v="0"/>
    <n v="0"/>
    <n v="0"/>
    <n v="0"/>
    <n v="0"/>
    <n v="0"/>
    <n v="1.5763854435152868E-3"/>
    <n v="0"/>
    <n v="0"/>
    <n v="0"/>
  </r>
  <r>
    <x v="0"/>
    <s v="30"/>
    <x v="6"/>
    <s v="2310021601"/>
    <x v="16"/>
    <x v="1"/>
    <n v="0"/>
    <n v="0"/>
    <n v="0"/>
    <n v="0"/>
    <n v="0"/>
    <n v="0"/>
    <n v="0"/>
    <n v="0"/>
    <n v="0"/>
    <n v="0"/>
    <n v="0"/>
    <n v="0"/>
    <n v="0"/>
    <n v="0"/>
    <n v="0"/>
    <n v="0"/>
    <n v="0"/>
    <n v="0"/>
    <n v="0"/>
    <n v="0"/>
  </r>
  <r>
    <x v="0"/>
    <s v="30"/>
    <x v="7"/>
    <s v="2310021601"/>
    <x v="16"/>
    <x v="1"/>
    <n v="0"/>
    <n v="0"/>
    <n v="0"/>
    <n v="0"/>
    <n v="0"/>
    <n v="0"/>
    <n v="0"/>
    <n v="0"/>
    <n v="0"/>
    <n v="0"/>
    <n v="0"/>
    <n v="0"/>
    <n v="0"/>
    <n v="0"/>
    <n v="0"/>
    <n v="0"/>
    <n v="0"/>
    <n v="0"/>
    <n v="0"/>
    <n v="0"/>
  </r>
  <r>
    <x v="0"/>
    <s v="30"/>
    <x v="8"/>
    <s v="2310021601"/>
    <x v="16"/>
    <x v="1"/>
    <n v="0"/>
    <n v="0.11069181536183904"/>
    <n v="0"/>
    <n v="0"/>
    <n v="0"/>
    <n v="0"/>
    <n v="0"/>
    <n v="0"/>
    <n v="0"/>
    <n v="0"/>
    <n v="0"/>
    <n v="0"/>
    <n v="0"/>
    <n v="0"/>
    <n v="0"/>
    <n v="0"/>
    <n v="0.11069181536183904"/>
    <n v="0"/>
    <n v="0"/>
    <n v="0"/>
  </r>
  <r>
    <x v="0"/>
    <s v="30"/>
    <x v="9"/>
    <s v="2310021601"/>
    <x v="16"/>
    <x v="1"/>
    <n v="0"/>
    <n v="0"/>
    <n v="0"/>
    <n v="0"/>
    <n v="0"/>
    <n v="0"/>
    <n v="0"/>
    <n v="0"/>
    <n v="0"/>
    <n v="0"/>
    <n v="0"/>
    <n v="0"/>
    <n v="0"/>
    <n v="0"/>
    <n v="0"/>
    <n v="0"/>
    <n v="0"/>
    <n v="0"/>
    <n v="0"/>
    <n v="0"/>
  </r>
  <r>
    <x v="0"/>
    <s v="30"/>
    <x v="10"/>
    <s v="2310021601"/>
    <x v="16"/>
    <x v="1"/>
    <n v="0"/>
    <n v="0"/>
    <n v="0"/>
    <n v="0"/>
    <n v="0"/>
    <n v="0"/>
    <n v="0"/>
    <n v="0"/>
    <n v="0"/>
    <n v="0"/>
    <n v="0"/>
    <n v="0"/>
    <n v="0"/>
    <n v="0"/>
    <n v="0"/>
    <n v="0"/>
    <n v="0"/>
    <n v="0"/>
    <n v="0"/>
    <n v="0"/>
  </r>
  <r>
    <x v="0"/>
    <s v="30"/>
    <x v="11"/>
    <s v="2310021601"/>
    <x v="16"/>
    <x v="1"/>
    <n v="0"/>
    <n v="8.133163647636682E-2"/>
    <n v="0"/>
    <n v="0"/>
    <n v="0"/>
    <n v="0"/>
    <n v="0"/>
    <n v="0"/>
    <n v="0"/>
    <n v="0"/>
    <n v="0"/>
    <n v="0"/>
    <n v="0"/>
    <n v="0"/>
    <n v="0"/>
    <n v="0"/>
    <n v="8.133163647636682E-2"/>
    <n v="0"/>
    <n v="0"/>
    <n v="0"/>
  </r>
  <r>
    <x v="0"/>
    <s v="30"/>
    <x v="12"/>
    <s v="2310021601"/>
    <x v="16"/>
    <x v="1"/>
    <n v="0"/>
    <n v="0"/>
    <n v="0"/>
    <n v="0"/>
    <n v="0"/>
    <n v="0"/>
    <n v="0"/>
    <n v="0"/>
    <n v="0"/>
    <n v="0"/>
    <n v="0"/>
    <n v="0"/>
    <n v="0"/>
    <n v="0"/>
    <n v="0"/>
    <n v="0"/>
    <n v="0"/>
    <n v="0"/>
    <n v="0"/>
    <n v="0"/>
  </r>
  <r>
    <x v="0"/>
    <s v="30"/>
    <x v="13"/>
    <s v="2310021601"/>
    <x v="16"/>
    <x v="1"/>
    <n v="0"/>
    <n v="0"/>
    <n v="0"/>
    <n v="0"/>
    <n v="0"/>
    <n v="0"/>
    <n v="0"/>
    <n v="0"/>
    <n v="0"/>
    <n v="0"/>
    <n v="0"/>
    <n v="0"/>
    <n v="0"/>
    <n v="0"/>
    <n v="0"/>
    <n v="0"/>
    <n v="0"/>
    <n v="0"/>
    <n v="0"/>
    <n v="0"/>
  </r>
  <r>
    <x v="0"/>
    <s v="30"/>
    <x v="14"/>
    <s v="2310021601"/>
    <x v="16"/>
    <x v="1"/>
    <n v="0"/>
    <n v="0"/>
    <n v="0"/>
    <n v="0"/>
    <n v="0"/>
    <n v="0"/>
    <n v="0"/>
    <n v="0"/>
    <n v="0"/>
    <n v="0"/>
    <n v="0"/>
    <n v="0"/>
    <n v="0"/>
    <n v="0"/>
    <n v="0"/>
    <n v="0"/>
    <n v="0"/>
    <n v="0"/>
    <n v="0"/>
    <n v="0"/>
  </r>
  <r>
    <x v="0"/>
    <s v="30"/>
    <x v="0"/>
    <s v="2310111701"/>
    <x v="17"/>
    <x v="0"/>
    <n v="4.1717598717891065E-4"/>
    <n v="0"/>
    <n v="2.269928165532308E-3"/>
    <n v="0"/>
    <n v="0"/>
    <n v="0"/>
    <n v="0"/>
    <n v="0"/>
    <n v="0"/>
    <n v="0"/>
    <n v="0"/>
    <n v="0"/>
    <n v="0"/>
    <n v="0"/>
    <n v="0"/>
    <n v="4.1717598717891065E-4"/>
    <n v="0"/>
    <n v="2.269928165532308E-3"/>
    <n v="0"/>
    <n v="0"/>
  </r>
  <r>
    <x v="0"/>
    <s v="30"/>
    <x v="1"/>
    <s v="2310111701"/>
    <x v="17"/>
    <x v="0"/>
    <n v="2.8780300276356018E-5"/>
    <n v="0"/>
    <n v="1.5659869268017245E-4"/>
    <n v="0"/>
    <n v="0"/>
    <n v="0"/>
    <n v="0"/>
    <n v="0"/>
    <n v="0"/>
    <n v="0"/>
    <n v="0"/>
    <n v="0"/>
    <n v="0"/>
    <n v="0"/>
    <n v="0"/>
    <n v="2.8780300276356018E-5"/>
    <n v="0"/>
    <n v="1.5659869268017248E-4"/>
    <n v="0"/>
    <n v="0"/>
  </r>
  <r>
    <x v="0"/>
    <s v="30"/>
    <x v="2"/>
    <s v="2310111701"/>
    <x v="17"/>
    <x v="0"/>
    <n v="3.8870435136557759E-5"/>
    <n v="0"/>
    <n v="2.1150089706656425E-4"/>
    <n v="0"/>
    <n v="0"/>
    <n v="0"/>
    <n v="0"/>
    <n v="0"/>
    <n v="0"/>
    <n v="0"/>
    <n v="0"/>
    <n v="0"/>
    <n v="0"/>
    <n v="0"/>
    <n v="0"/>
    <n v="3.8870435136557759E-5"/>
    <n v="0"/>
    <n v="2.1150089706656425E-4"/>
    <n v="0"/>
    <n v="0"/>
  </r>
  <r>
    <x v="0"/>
    <s v="30"/>
    <x v="3"/>
    <s v="2310111701"/>
    <x v="17"/>
    <x v="0"/>
    <n v="1.2644599381771803E-5"/>
    <n v="0"/>
    <n v="6.8801496636111285E-5"/>
    <n v="0"/>
    <n v="0"/>
    <n v="0"/>
    <n v="0"/>
    <n v="0"/>
    <n v="0"/>
    <n v="0"/>
    <n v="0"/>
    <n v="0"/>
    <n v="0"/>
    <n v="0"/>
    <n v="0"/>
    <n v="1.2644599381771803E-5"/>
    <n v="0"/>
    <n v="6.8801496636111285E-5"/>
    <n v="0"/>
    <n v="0"/>
  </r>
  <r>
    <x v="0"/>
    <s v="30"/>
    <x v="4"/>
    <s v="2310111701"/>
    <x v="17"/>
    <x v="0"/>
    <n v="3.8050877769220702E-4"/>
    <n v="0"/>
    <n v="2.0704154080311262E-3"/>
    <n v="0"/>
    <n v="0"/>
    <n v="0"/>
    <n v="0"/>
    <n v="0"/>
    <n v="0"/>
    <n v="0"/>
    <n v="3.8050877769220702E-4"/>
    <n v="0"/>
    <n v="2.0704154080311262E-3"/>
    <n v="0"/>
    <n v="0"/>
    <n v="0"/>
    <n v="0"/>
    <n v="0"/>
    <n v="0"/>
    <n v="0"/>
  </r>
  <r>
    <x v="0"/>
    <s v="30"/>
    <x v="5"/>
    <s v="2310111701"/>
    <x v="17"/>
    <x v="0"/>
    <n v="1.542790135006585E-5"/>
    <n v="0"/>
    <n v="8.3945933816534769E-5"/>
    <n v="0"/>
    <n v="0"/>
    <n v="0"/>
    <n v="0"/>
    <n v="0"/>
    <n v="0"/>
    <n v="0"/>
    <n v="0"/>
    <n v="0"/>
    <n v="0"/>
    <n v="0"/>
    <n v="0"/>
    <n v="1.542790135006585E-5"/>
    <n v="0"/>
    <n v="8.3945933816534769E-5"/>
    <n v="0"/>
    <n v="0"/>
  </r>
  <r>
    <x v="0"/>
    <s v="30"/>
    <x v="6"/>
    <s v="2310111701"/>
    <x v="17"/>
    <x v="0"/>
    <n v="7.37601630603355E-6"/>
    <n v="0"/>
    <n v="4.0134206371064903E-5"/>
    <n v="0"/>
    <n v="0"/>
    <n v="0"/>
    <n v="0"/>
    <n v="0"/>
    <n v="0"/>
    <n v="0"/>
    <n v="0"/>
    <n v="0"/>
    <n v="0"/>
    <n v="0"/>
    <n v="0"/>
    <n v="7.37601630603355E-6"/>
    <n v="0"/>
    <n v="4.0134206371064903E-5"/>
    <n v="0"/>
    <n v="0"/>
  </r>
  <r>
    <x v="0"/>
    <s v="30"/>
    <x v="7"/>
    <s v="2310111701"/>
    <x v="17"/>
    <x v="0"/>
    <n v="3.360185206081951E-5"/>
    <n v="0"/>
    <n v="1.8283360680151789E-4"/>
    <n v="0"/>
    <n v="0"/>
    <n v="0"/>
    <n v="0"/>
    <n v="0"/>
    <n v="0"/>
    <n v="0"/>
    <n v="0"/>
    <n v="0"/>
    <n v="0"/>
    <n v="0"/>
    <n v="0"/>
    <n v="3.360185206081951E-5"/>
    <n v="0"/>
    <n v="1.8283360680151789E-4"/>
    <n v="0"/>
    <n v="0"/>
  </r>
  <r>
    <x v="0"/>
    <s v="30"/>
    <x v="8"/>
    <s v="2310111701"/>
    <x v="17"/>
    <x v="0"/>
    <n v="3.6528842658451866E-5"/>
    <n v="0"/>
    <n v="1.9875987917098811E-4"/>
    <n v="0"/>
    <n v="0"/>
    <n v="0"/>
    <n v="0"/>
    <n v="0"/>
    <n v="0"/>
    <n v="0"/>
    <n v="0"/>
    <n v="0"/>
    <n v="0"/>
    <n v="0"/>
    <n v="0"/>
    <n v="3.6528842658451866E-5"/>
    <n v="0"/>
    <n v="1.9875987917098811E-4"/>
    <n v="0"/>
    <n v="0"/>
  </r>
  <r>
    <x v="0"/>
    <s v="30"/>
    <x v="9"/>
    <s v="2310111701"/>
    <x v="17"/>
    <x v="0"/>
    <n v="0"/>
    <n v="0"/>
    <n v="0"/>
    <n v="0"/>
    <n v="0"/>
    <n v="0"/>
    <n v="0"/>
    <n v="0"/>
    <n v="0"/>
    <n v="0"/>
    <n v="0"/>
    <n v="0"/>
    <n v="0"/>
    <n v="0"/>
    <n v="0"/>
    <n v="0"/>
    <n v="0"/>
    <n v="0"/>
    <n v="0"/>
    <n v="0"/>
  </r>
  <r>
    <x v="0"/>
    <s v="30"/>
    <x v="10"/>
    <s v="2310111701"/>
    <x v="17"/>
    <x v="0"/>
    <n v="0"/>
    <n v="0"/>
    <n v="0"/>
    <n v="0"/>
    <n v="0"/>
    <n v="0"/>
    <n v="0"/>
    <n v="0"/>
    <n v="0"/>
    <n v="0"/>
    <n v="0"/>
    <n v="0"/>
    <n v="0"/>
    <n v="0"/>
    <n v="0"/>
    <n v="0"/>
    <n v="0"/>
    <n v="0"/>
    <n v="0"/>
    <n v="0"/>
  </r>
  <r>
    <x v="0"/>
    <s v="30"/>
    <x v="11"/>
    <s v="2310111701"/>
    <x v="17"/>
    <x v="0"/>
    <n v="3.8050877769220699E-7"/>
    <n v="0"/>
    <n v="2.0704154080311264E-6"/>
    <n v="0"/>
    <n v="0"/>
    <n v="0"/>
    <n v="0"/>
    <n v="0"/>
    <n v="0"/>
    <n v="0"/>
    <n v="0"/>
    <n v="0"/>
    <n v="0"/>
    <n v="0"/>
    <n v="0"/>
    <n v="3.8050877769220699E-7"/>
    <n v="0"/>
    <n v="2.0704154080311264E-6"/>
    <n v="0"/>
    <n v="0"/>
  </r>
  <r>
    <x v="0"/>
    <s v="30"/>
    <x v="12"/>
    <s v="2310111701"/>
    <x v="17"/>
    <x v="0"/>
    <n v="0"/>
    <n v="0"/>
    <n v="0"/>
    <n v="0"/>
    <n v="0"/>
    <n v="0"/>
    <n v="0"/>
    <n v="0"/>
    <n v="0"/>
    <n v="0"/>
    <n v="0"/>
    <n v="0"/>
    <n v="0"/>
    <n v="0"/>
    <n v="0"/>
    <n v="0"/>
    <n v="0"/>
    <n v="0"/>
    <n v="0"/>
    <n v="0"/>
  </r>
  <r>
    <x v="0"/>
    <s v="30"/>
    <x v="13"/>
    <s v="2310111701"/>
    <x v="17"/>
    <x v="0"/>
    <n v="0"/>
    <n v="0"/>
    <n v="0"/>
    <n v="0"/>
    <n v="0"/>
    <n v="0"/>
    <n v="0"/>
    <n v="0"/>
    <n v="0"/>
    <n v="0"/>
    <n v="0"/>
    <n v="0"/>
    <n v="0"/>
    <n v="0"/>
    <n v="0"/>
    <n v="0"/>
    <n v="0"/>
    <n v="0"/>
    <n v="0"/>
    <n v="0"/>
  </r>
  <r>
    <x v="0"/>
    <s v="30"/>
    <x v="14"/>
    <s v="2310111701"/>
    <x v="17"/>
    <x v="0"/>
    <n v="0"/>
    <n v="0"/>
    <n v="0"/>
    <n v="0"/>
    <n v="0"/>
    <n v="0"/>
    <n v="0"/>
    <n v="0"/>
    <n v="0"/>
    <n v="0"/>
    <n v="0"/>
    <n v="0"/>
    <n v="0"/>
    <n v="0"/>
    <n v="0"/>
    <n v="0"/>
    <n v="0"/>
    <n v="0"/>
    <n v="0"/>
    <n v="0"/>
  </r>
  <r>
    <x v="0"/>
    <s v="30"/>
    <x v="0"/>
    <s v="2310121701"/>
    <x v="17"/>
    <x v="1"/>
    <n v="6.4231353979794196E-4"/>
    <n v="0"/>
    <n v="3.4949413194888014E-3"/>
    <n v="0"/>
    <n v="0"/>
    <n v="0"/>
    <n v="0"/>
    <n v="0"/>
    <n v="0"/>
    <n v="0"/>
    <n v="0"/>
    <n v="0"/>
    <n v="0"/>
    <n v="0"/>
    <n v="0"/>
    <n v="6.4231353979794196E-4"/>
    <n v="0"/>
    <n v="3.4949413194888014E-3"/>
    <n v="0"/>
    <n v="0"/>
  </r>
  <r>
    <x v="0"/>
    <s v="30"/>
    <x v="1"/>
    <s v="2310121701"/>
    <x v="17"/>
    <x v="1"/>
    <n v="1.000734502350217E-4"/>
    <n v="0"/>
    <n v="5.4451730274938264E-4"/>
    <n v="0"/>
    <n v="0"/>
    <n v="0"/>
    <n v="0"/>
    <n v="0"/>
    <n v="0"/>
    <n v="0"/>
    <n v="0"/>
    <n v="0"/>
    <n v="0"/>
    <n v="0"/>
    <n v="0"/>
    <n v="1.000734502350217E-4"/>
    <n v="0"/>
    <n v="5.4451730274938264E-4"/>
    <n v="0"/>
    <n v="0"/>
  </r>
  <r>
    <x v="0"/>
    <s v="30"/>
    <x v="2"/>
    <s v="2310121701"/>
    <x v="17"/>
    <x v="1"/>
    <n v="0"/>
    <n v="0"/>
    <n v="0"/>
    <n v="0"/>
    <n v="0"/>
    <n v="0"/>
    <n v="0"/>
    <n v="0"/>
    <n v="0"/>
    <n v="0"/>
    <n v="0"/>
    <n v="0"/>
    <n v="0"/>
    <n v="0"/>
    <n v="0"/>
    <n v="0"/>
    <n v="0"/>
    <n v="0"/>
    <n v="0"/>
    <n v="0"/>
  </r>
  <r>
    <x v="0"/>
    <s v="30"/>
    <x v="3"/>
    <s v="2310121701"/>
    <x v="17"/>
    <x v="1"/>
    <n v="0"/>
    <n v="0"/>
    <n v="0"/>
    <n v="0"/>
    <n v="0"/>
    <n v="0"/>
    <n v="0"/>
    <n v="0"/>
    <n v="0"/>
    <n v="0"/>
    <n v="0"/>
    <n v="0"/>
    <n v="0"/>
    <n v="0"/>
    <n v="0"/>
    <n v="0"/>
    <n v="0"/>
    <n v="0"/>
    <n v="0"/>
    <n v="0"/>
  </r>
  <r>
    <x v="0"/>
    <s v="30"/>
    <x v="4"/>
    <s v="2310121701"/>
    <x v="17"/>
    <x v="1"/>
    <n v="3.1470466587066033E-4"/>
    <n v="0"/>
    <n v="1.7123636231197691E-3"/>
    <n v="0"/>
    <n v="0"/>
    <n v="0"/>
    <n v="0"/>
    <n v="0"/>
    <n v="0"/>
    <n v="0"/>
    <n v="3.1470466587066033E-4"/>
    <n v="0"/>
    <n v="1.7123636231197691E-3"/>
    <n v="0"/>
    <n v="0"/>
    <n v="0"/>
    <n v="0"/>
    <n v="0"/>
    <n v="0"/>
    <n v="0"/>
  </r>
  <r>
    <x v="0"/>
    <s v="30"/>
    <x v="5"/>
    <s v="2310121701"/>
    <x v="17"/>
    <x v="1"/>
    <n v="1.1587452132476196E-5"/>
    <n v="0"/>
    <n v="6.3049371897296933E-5"/>
    <n v="0"/>
    <n v="0"/>
    <n v="0"/>
    <n v="0"/>
    <n v="0"/>
    <n v="0"/>
    <n v="0"/>
    <n v="0"/>
    <n v="0"/>
    <n v="0"/>
    <n v="0"/>
    <n v="0"/>
    <n v="1.1587452132476196E-5"/>
    <n v="0"/>
    <n v="6.3049371897296933E-5"/>
    <n v="0"/>
    <n v="0"/>
  </r>
  <r>
    <x v="0"/>
    <s v="30"/>
    <x v="6"/>
    <s v="2310121701"/>
    <x v="17"/>
    <x v="1"/>
    <n v="0"/>
    <n v="0"/>
    <n v="0"/>
    <n v="0"/>
    <n v="0"/>
    <n v="0"/>
    <n v="0"/>
    <n v="0"/>
    <n v="0"/>
    <n v="0"/>
    <n v="0"/>
    <n v="0"/>
    <n v="0"/>
    <n v="0"/>
    <n v="0"/>
    <n v="0"/>
    <n v="0"/>
    <n v="0"/>
    <n v="0"/>
    <n v="0"/>
  </r>
  <r>
    <x v="0"/>
    <s v="30"/>
    <x v="7"/>
    <s v="2310121701"/>
    <x v="17"/>
    <x v="1"/>
    <n v="0"/>
    <n v="0"/>
    <n v="0"/>
    <n v="0"/>
    <n v="0"/>
    <n v="0"/>
    <n v="0"/>
    <n v="0"/>
    <n v="0"/>
    <n v="0"/>
    <n v="0"/>
    <n v="0"/>
    <n v="0"/>
    <n v="0"/>
    <n v="0"/>
    <n v="0"/>
    <n v="0"/>
    <n v="0"/>
    <n v="0"/>
    <n v="0"/>
  </r>
  <r>
    <x v="0"/>
    <s v="30"/>
    <x v="8"/>
    <s v="2310121701"/>
    <x v="17"/>
    <x v="1"/>
    <n v="8.1365640442731299E-4"/>
    <n v="0"/>
    <n v="4.4272480829133203E-3"/>
    <n v="0"/>
    <n v="0"/>
    <n v="0"/>
    <n v="0"/>
    <n v="0"/>
    <n v="0"/>
    <n v="0"/>
    <n v="0"/>
    <n v="0"/>
    <n v="0"/>
    <n v="0"/>
    <n v="0"/>
    <n v="8.1365640442731299E-4"/>
    <n v="0"/>
    <n v="4.4272480829133203E-3"/>
    <n v="0"/>
    <n v="0"/>
  </r>
  <r>
    <x v="0"/>
    <s v="30"/>
    <x v="9"/>
    <s v="2310121701"/>
    <x v="17"/>
    <x v="1"/>
    <n v="0"/>
    <n v="0"/>
    <n v="0"/>
    <n v="0"/>
    <n v="0"/>
    <n v="0"/>
    <n v="0"/>
    <n v="0"/>
    <n v="0"/>
    <n v="0"/>
    <n v="0"/>
    <n v="0"/>
    <n v="0"/>
    <n v="0"/>
    <n v="0"/>
    <n v="0"/>
    <n v="0"/>
    <n v="0"/>
    <n v="0"/>
    <n v="0"/>
  </r>
  <r>
    <x v="0"/>
    <s v="30"/>
    <x v="10"/>
    <s v="2310121701"/>
    <x v="17"/>
    <x v="1"/>
    <n v="0"/>
    <n v="0"/>
    <n v="0"/>
    <n v="0"/>
    <n v="0"/>
    <n v="0"/>
    <n v="0"/>
    <n v="0"/>
    <n v="0"/>
    <n v="0"/>
    <n v="0"/>
    <n v="0"/>
    <n v="0"/>
    <n v="0"/>
    <n v="0"/>
    <n v="0"/>
    <n v="0"/>
    <n v="0"/>
    <n v="0"/>
    <n v="0"/>
  </r>
  <r>
    <x v="0"/>
    <s v="30"/>
    <x v="11"/>
    <s v="2310121701"/>
    <x v="17"/>
    <x v="1"/>
    <n v="5.9784010845994381E-4"/>
    <n v="0"/>
    <n v="3.2529535313261643E-3"/>
    <n v="0"/>
    <n v="0"/>
    <n v="0"/>
    <n v="0"/>
    <n v="0"/>
    <n v="0"/>
    <n v="0"/>
    <n v="0"/>
    <n v="0"/>
    <n v="0"/>
    <n v="0"/>
    <n v="0"/>
    <n v="5.9784010845994381E-4"/>
    <n v="0"/>
    <n v="3.2529535313261643E-3"/>
    <n v="0"/>
    <n v="0"/>
  </r>
  <r>
    <x v="0"/>
    <s v="30"/>
    <x v="12"/>
    <s v="2310121701"/>
    <x v="17"/>
    <x v="1"/>
    <n v="0"/>
    <n v="0"/>
    <n v="0"/>
    <n v="0"/>
    <n v="0"/>
    <n v="0"/>
    <n v="0"/>
    <n v="0"/>
    <n v="0"/>
    <n v="0"/>
    <n v="0"/>
    <n v="0"/>
    <n v="0"/>
    <n v="0"/>
    <n v="0"/>
    <n v="0"/>
    <n v="0"/>
    <n v="0"/>
    <n v="0"/>
    <n v="0"/>
  </r>
  <r>
    <x v="0"/>
    <s v="30"/>
    <x v="13"/>
    <s v="2310121701"/>
    <x v="17"/>
    <x v="1"/>
    <n v="0"/>
    <n v="0"/>
    <n v="0"/>
    <n v="0"/>
    <n v="0"/>
    <n v="0"/>
    <n v="0"/>
    <n v="0"/>
    <n v="0"/>
    <n v="0"/>
    <n v="0"/>
    <n v="0"/>
    <n v="0"/>
    <n v="0"/>
    <n v="0"/>
    <n v="0"/>
    <n v="0"/>
    <n v="0"/>
    <n v="0"/>
    <n v="0"/>
  </r>
  <r>
    <x v="0"/>
    <s v="30"/>
    <x v="14"/>
    <s v="2310121701"/>
    <x v="17"/>
    <x v="1"/>
    <n v="0"/>
    <n v="0"/>
    <n v="0"/>
    <n v="0"/>
    <n v="0"/>
    <n v="0"/>
    <n v="0"/>
    <n v="0"/>
    <n v="0"/>
    <n v="0"/>
    <n v="0"/>
    <n v="0"/>
    <n v="0"/>
    <n v="0"/>
    <n v="0"/>
    <n v="0"/>
    <n v="0"/>
    <n v="0"/>
    <n v="0"/>
    <n v="0"/>
  </r>
  <r>
    <x v="0"/>
    <s v="30"/>
    <x v="0"/>
    <s v="2310011000"/>
    <x v="18"/>
    <x v="0"/>
    <n v="23.945810582105928"/>
    <n v="5.7816211528454566"/>
    <n v="8.6717115166629224"/>
    <n v="1.2318729036623814E-2"/>
    <n v="0.11300454940227878"/>
    <n v="3.7169616425955465"/>
    <n v="0.89744567148645893"/>
    <n v="1.3460567130342447"/>
    <n v="1.9121609250878754E-3"/>
    <n v="1.7541004683338794E-2"/>
    <n v="0"/>
    <n v="0"/>
    <n v="0"/>
    <n v="0"/>
    <n v="0"/>
    <n v="20.228848939510378"/>
    <n v="4.8841754813589979"/>
    <n v="7.3256548036286775"/>
    <n v="1.0406568111535938E-2"/>
    <n v="9.5463544718939988E-2"/>
  </r>
  <r>
    <x v="0"/>
    <s v="30"/>
    <x v="1"/>
    <s v="2310011000"/>
    <x v="18"/>
    <x v="0"/>
    <n v="2.4779744283970313"/>
    <n v="0.5982971143243061"/>
    <n v="0.89737114202282986"/>
    <n v="1.2747739500585838E-3"/>
    <n v="1.1694003122225863E-2"/>
    <n v="0.23599756460924107"/>
    <n v="5.6980677554695817E-2"/>
    <n v="8.546391828788856E-2"/>
    <n v="1.2140704286272227E-4"/>
    <n v="1.1137145830691297E-3"/>
    <n v="0"/>
    <n v="0"/>
    <n v="0"/>
    <n v="0"/>
    <n v="0"/>
    <n v="2.2419768637877904"/>
    <n v="0.54131643676961028"/>
    <n v="0.81190722373494129"/>
    <n v="1.1533669071958615E-3"/>
    <n v="1.0580288539156732E-2"/>
  </r>
  <r>
    <x v="0"/>
    <s v="30"/>
    <x v="2"/>
    <s v="2310011000"/>
    <x v="18"/>
    <x v="0"/>
    <n v="2.1338798717313412"/>
    <n v="0.51521684604205464"/>
    <n v="0.77276108885183092"/>
    <n v="1.0977572818607077E-3"/>
    <n v="1.0070159561179725E-2"/>
    <n v="0.15425637626973551"/>
    <n v="3.724459128014853E-2"/>
    <n v="5.5862247386879338E-2"/>
    <n v="7.9355948086316216E-5"/>
    <n v="7.279633417720283E-4"/>
    <n v="0"/>
    <n v="0"/>
    <n v="0"/>
    <n v="0"/>
    <n v="0"/>
    <n v="1.9796234954616057"/>
    <n v="0.47797225476190613"/>
    <n v="0.71689884146495153"/>
    <n v="1.0184013337743915E-3"/>
    <n v="9.3421962194076957E-3"/>
  </r>
  <r>
    <x v="0"/>
    <s v="30"/>
    <x v="3"/>
    <s v="2310011000"/>
    <x v="18"/>
    <x v="0"/>
    <n v="2.7766147728552393"/>
    <n v="0.67040264304267361"/>
    <n v="1.0055204529638284"/>
    <n v="1.4284070655536918E-3"/>
    <n v="1.3103340151896511E-2"/>
    <n v="0"/>
    <n v="0"/>
    <n v="0"/>
    <n v="0"/>
    <n v="0"/>
    <n v="0"/>
    <n v="0"/>
    <n v="0"/>
    <n v="0"/>
    <n v="0"/>
    <n v="2.7766147728552393"/>
    <n v="0.67040264304267361"/>
    <n v="1.0055204529638284"/>
    <n v="1.4284070655536918E-3"/>
    <n v="1.3103340151896511E-2"/>
  </r>
  <r>
    <x v="0"/>
    <s v="30"/>
    <x v="4"/>
    <s v="2310011000"/>
    <x v="18"/>
    <x v="0"/>
    <n v="13.104672457868915"/>
    <n v="3.1640712776766184"/>
    <n v="4.7457127703130428"/>
    <n v="6.7415930051175103E-3"/>
    <n v="6.1843285742540624E-2"/>
    <n v="0.23826677196125298"/>
    <n v="5.7528568685029431E-2"/>
    <n v="8.6285686732964412E-2"/>
    <n v="1.2257441827486382E-4"/>
    <n v="1.1244233771371022E-3"/>
    <n v="6.0758026850119515"/>
    <n v="1.4669785014682504"/>
    <n v="2.2002850116905925"/>
    <n v="3.1256476660090271E-3"/>
    <n v="2.8672796116996108E-2"/>
    <n v="6.790603000895711"/>
    <n v="1.6395642075233385"/>
    <n v="2.4591420718894859"/>
    <n v="3.493370920833619E-3"/>
    <n v="3.2046066248407418E-2"/>
  </r>
  <r>
    <x v="0"/>
    <s v="30"/>
    <x v="5"/>
    <s v="2310011000"/>
    <x v="18"/>
    <x v="0"/>
    <n v="5.3133490147359428"/>
    <n v="1.2828870816761562"/>
    <n v="1.9241708141451064"/>
    <n v="2.7334095275294633E-3"/>
    <n v="2.5074641310157381E-2"/>
    <n v="2.3720308101499745E-2"/>
    <n v="5.7271744717685537E-3"/>
    <n v="8.5900482774335096E-3"/>
    <n v="1.2202721105042246E-5"/>
    <n v="1.1194036299177401E-4"/>
    <n v="0.49812647013149464"/>
    <n v="0.12027066390713964"/>
    <n v="0.18039101382610373"/>
    <n v="2.5625714320588722E-4"/>
    <n v="2.3507476228272544E-3"/>
    <n v="4.7915022365029483"/>
    <n v="1.1568892432972482"/>
    <n v="1.7351897520415691"/>
    <n v="2.464949663218534E-3"/>
    <n v="2.2611953324338355E-2"/>
  </r>
  <r>
    <x v="0"/>
    <s v="30"/>
    <x v="6"/>
    <s v="2310011000"/>
    <x v="18"/>
    <x v="0"/>
    <n v="1.6196919508322229"/>
    <n v="0.39106820844155959"/>
    <n v="0.58655359756223313"/>
    <n v="8.3323745490632031E-4"/>
    <n v="7.6436150886062971E-3"/>
    <n v="0.12854698022477959"/>
    <n v="3.103715940012378E-2"/>
    <n v="4.6551872822399448E-2"/>
    <n v="6.6129956738596838E-5"/>
    <n v="6.0663611814335699E-4"/>
    <n v="0"/>
    <n v="0"/>
    <n v="0"/>
    <n v="0"/>
    <n v="0"/>
    <n v="1.4911449706074436"/>
    <n v="0.36003104904143585"/>
    <n v="0.54000172473983354"/>
    <n v="7.6710749816772338E-4"/>
    <n v="7.0369789704629393E-3"/>
  </r>
  <r>
    <x v="0"/>
    <s v="30"/>
    <x v="7"/>
    <s v="2310011000"/>
    <x v="18"/>
    <x v="0"/>
    <n v="1.0540852378431926"/>
    <n v="0.25450470708101491"/>
    <n v="0.3817253571436755"/>
    <n v="5.4226564525649407E-4"/>
    <n v="4.9744161687755271E-3"/>
    <n v="0.43705973276425059"/>
    <n v="0.10552634196042082"/>
    <n v="0.15827636759615812"/>
    <n v="2.2484185291122923E-4"/>
    <n v="2.0625628016874135E-3"/>
    <n v="0"/>
    <n v="0"/>
    <n v="0"/>
    <n v="0"/>
    <n v="0"/>
    <n v="0.61702550507894194"/>
    <n v="0.14897836512059409"/>
    <n v="0.22344898954751735"/>
    <n v="3.1742379234526481E-4"/>
    <n v="2.9118533670881132E-3"/>
  </r>
  <r>
    <x v="0"/>
    <s v="30"/>
    <x v="8"/>
    <s v="2310011000"/>
    <x v="18"/>
    <x v="0"/>
    <n v="1.4964962476122758"/>
    <n v="0.36132309368614685"/>
    <n v="0.54193963075777973"/>
    <n v="7.6986041944371948E-4"/>
    <n v="7.0622326007204923E-3"/>
    <n v="0.31743859797836155"/>
    <n v="7.6644292600091757E-2"/>
    <n v="0.11495689137286237"/>
    <n v="1.6330372533654658E-4"/>
    <n v="1.4980493395467711E-3"/>
    <n v="0"/>
    <n v="0"/>
    <n v="0"/>
    <n v="0"/>
    <n v="0"/>
    <n v="1.1790576496339142"/>
    <n v="0.28467880108605509"/>
    <n v="0.42698273938491732"/>
    <n v="6.0655669410717295E-4"/>
    <n v="5.5641832611737219E-3"/>
  </r>
  <r>
    <x v="0"/>
    <s v="30"/>
    <x v="9"/>
    <s v="2310011000"/>
    <x v="18"/>
    <x v="0"/>
    <n v="0.74557248530372167"/>
    <n v="0.18001552452071792"/>
    <n v="0.27000086236991688"/>
    <n v="3.8355374908386169E-4"/>
    <n v="3.5184894852314701E-3"/>
    <n v="2.570939604495592E-2"/>
    <n v="6.2074318800247556E-3"/>
    <n v="9.3103745644798931E-3"/>
    <n v="1.322599134771937E-5"/>
    <n v="1.2132722362867138E-4"/>
    <n v="0"/>
    <n v="0"/>
    <n v="0"/>
    <n v="0"/>
    <n v="0"/>
    <n v="0.71986308925876574"/>
    <n v="0.17380809264069319"/>
    <n v="0.26069048780543702"/>
    <n v="3.7032775773614238E-4"/>
    <n v="3.3971622616027985E-3"/>
  </r>
  <r>
    <x v="0"/>
    <s v="30"/>
    <x v="10"/>
    <s v="2310011000"/>
    <x v="18"/>
    <x v="0"/>
    <n v="4.676550773788362E-2"/>
    <n v="1.1291346677692089E-2"/>
    <n v="1.6935613461180617E-2"/>
    <n v="2.4058138107616234E-5"/>
    <n v="2.2069476877251539E-4"/>
    <n v="0"/>
    <n v="0"/>
    <n v="0"/>
    <n v="0"/>
    <n v="0"/>
    <n v="0"/>
    <n v="0"/>
    <n v="0"/>
    <n v="0"/>
    <n v="0"/>
    <n v="4.676550773788362E-2"/>
    <n v="1.1291346677692087E-2"/>
    <n v="1.6935613461180617E-2"/>
    <n v="2.4058138107616234E-5"/>
    <n v="2.2069476877251539E-4"/>
  </r>
  <r>
    <x v="0"/>
    <s v="30"/>
    <x v="11"/>
    <s v="2310011000"/>
    <x v="18"/>
    <x v="0"/>
    <n v="4.7463500390687849E-2"/>
    <n v="1.1459874240045702E-2"/>
    <n v="1.7188383811347491E-2"/>
    <n v="2.4417214795789608E-5"/>
    <n v="2.2398872054523949E-4"/>
    <n v="2.3731750195343924E-2"/>
    <n v="5.7299371200228511E-3"/>
    <n v="8.5941919056737454E-3"/>
    <n v="1.2208607397894804E-5"/>
    <n v="1.1199436027261975E-4"/>
    <n v="0"/>
    <n v="0"/>
    <n v="0"/>
    <n v="0"/>
    <n v="0"/>
    <n v="2.3731750195343924E-2"/>
    <n v="5.7299371200228511E-3"/>
    <n v="8.5941919056737454E-3"/>
    <n v="1.2208607397894804E-5"/>
    <n v="1.1199436027261975E-4"/>
  </r>
  <r>
    <x v="0"/>
    <s v="30"/>
    <x v="12"/>
    <s v="2310011000"/>
    <x v="18"/>
    <x v="0"/>
    <n v="2.338275386894181E-2"/>
    <n v="5.6456733388460445E-3"/>
    <n v="8.4678067305903083E-3"/>
    <n v="1.2029069053808117E-5"/>
    <n v="1.1034738438625769E-4"/>
    <n v="0"/>
    <n v="0"/>
    <n v="0"/>
    <n v="0"/>
    <n v="0"/>
    <n v="0"/>
    <n v="0"/>
    <n v="0"/>
    <n v="0"/>
    <n v="0"/>
    <n v="2.338275386894181E-2"/>
    <n v="5.6456733388460436E-3"/>
    <n v="8.4678067305903083E-3"/>
    <n v="1.2029069053808117E-5"/>
    <n v="1.1034738438625769E-4"/>
  </r>
  <r>
    <x v="0"/>
    <s v="30"/>
    <x v="13"/>
    <s v="2310011000"/>
    <x v="18"/>
    <x v="0"/>
    <n v="0"/>
    <n v="0"/>
    <n v="0"/>
    <n v="0"/>
    <n v="0"/>
    <n v="0"/>
    <n v="0"/>
    <n v="0"/>
    <n v="0"/>
    <n v="0"/>
    <n v="0"/>
    <n v="0"/>
    <n v="0"/>
    <n v="0"/>
    <n v="0"/>
    <n v="0"/>
    <n v="0"/>
    <n v="0"/>
    <n v="0"/>
    <n v="0"/>
  </r>
  <r>
    <x v="0"/>
    <s v="30"/>
    <x v="14"/>
    <s v="2310011000"/>
    <x v="18"/>
    <x v="0"/>
    <n v="0"/>
    <n v="0"/>
    <n v="0"/>
    <n v="0"/>
    <n v="0"/>
    <n v="0"/>
    <n v="0"/>
    <n v="0"/>
    <n v="0"/>
    <n v="0"/>
    <n v="0"/>
    <n v="0"/>
    <n v="0"/>
    <n v="0"/>
    <n v="0"/>
    <n v="0"/>
    <n v="0"/>
    <n v="0"/>
    <n v="0"/>
    <n v="0"/>
  </r>
  <r>
    <x v="0"/>
    <s v="30"/>
    <x v="0"/>
    <s v="2310021700"/>
    <x v="18"/>
    <x v="1"/>
    <n v="18.941091731967838"/>
    <n v="4.5732516024062075"/>
    <n v="6.8593077167751142"/>
    <n v="9.7440918069530268E-3"/>
    <n v="8.9386388864102176E-2"/>
    <n v="0.9108539797123868"/>
    <n v="0.21992208692212345"/>
    <n v="0.32985573483875397"/>
    <n v="4.6858148023571885E-4"/>
    <n v="4.2984823251541121E-3"/>
    <n v="0"/>
    <n v="0"/>
    <n v="0"/>
    <n v="0"/>
    <n v="0"/>
    <n v="18.030237752255449"/>
    <n v="4.3533295154840834"/>
    <n v="6.5294519819363606"/>
    <n v="9.2755103267173084E-3"/>
    <n v="8.5087906538948058E-2"/>
  </r>
  <r>
    <x v="0"/>
    <s v="30"/>
    <x v="1"/>
    <s v="2310021700"/>
    <x v="18"/>
    <x v="1"/>
    <n v="4.4265774035349192"/>
    <n v="1.0687795872782035"/>
    <n v="1.6030362437727819"/>
    <n v="2.2772170274551968E-3"/>
    <n v="2.0889807975620435E-2"/>
    <n v="0.3960621887373349"/>
    <n v="9.5627647282786638E-2"/>
    <n v="0.14342955865335416"/>
    <n v="2.0375099719335973E-4"/>
    <n v="1.8690880820291967E-3"/>
    <n v="0"/>
    <n v="0"/>
    <n v="0"/>
    <n v="0"/>
    <n v="0"/>
    <n v="4.0305152147975845"/>
    <n v="0.97315193999541694"/>
    <n v="1.4596066851194278"/>
    <n v="2.0734660302618372E-3"/>
    <n v="1.9020719893591241E-2"/>
  </r>
  <r>
    <x v="0"/>
    <s v="30"/>
    <x v="2"/>
    <s v="2310021700"/>
    <x v="18"/>
    <x v="1"/>
    <n v="2.5720922337735541E-2"/>
    <n v="6.2102148577786323E-3"/>
    <n v="9.3145486844370667E-3"/>
    <n v="1.3231920956034867E-5"/>
    <n v="1.2138161825930516E-4"/>
    <n v="0"/>
    <n v="0"/>
    <n v="0"/>
    <n v="0"/>
    <n v="0"/>
    <n v="0"/>
    <n v="0"/>
    <n v="0"/>
    <n v="0"/>
    <n v="0"/>
    <n v="2.5720922337735541E-2"/>
    <n v="6.2102148577786323E-3"/>
    <n v="9.3145486844370667E-3"/>
    <n v="1.3231920956034867E-5"/>
    <n v="1.2138161825930516E-4"/>
  </r>
  <r>
    <x v="0"/>
    <s v="30"/>
    <x v="3"/>
    <s v="2310021700"/>
    <x v="18"/>
    <x v="1"/>
    <n v="0.10288368935094216"/>
    <n v="2.4840859431114529E-2"/>
    <n v="3.7258194737748267E-2"/>
    <n v="5.2927683824139468E-5"/>
    <n v="4.8552647303722063E-4"/>
    <n v="0"/>
    <n v="0"/>
    <n v="0"/>
    <n v="0"/>
    <n v="0"/>
    <n v="0"/>
    <n v="0"/>
    <n v="0"/>
    <n v="0"/>
    <n v="0"/>
    <n v="0.10288368935094216"/>
    <n v="2.4840859431114529E-2"/>
    <n v="3.7258194737748267E-2"/>
    <n v="5.2927683824139468E-5"/>
    <n v="4.8552647303722063E-4"/>
  </r>
  <r>
    <x v="0"/>
    <s v="30"/>
    <x v="4"/>
    <s v="2310021700"/>
    <x v="18"/>
    <x v="1"/>
    <n v="5.5681684181307665"/>
    <n v="1.3444122176815296"/>
    <n v="2.0164508540089203"/>
    <n v="2.8644993134831162E-3"/>
    <n v="2.6277179506175179E-2"/>
    <n v="4.6595551616157034E-2"/>
    <n v="1.1250311445033721E-2"/>
    <n v="1.6874065723924015E-2"/>
    <n v="2.3970705552159966E-5"/>
    <n v="2.1989271553284667E-4"/>
    <n v="0.88531548070698385"/>
    <n v="0.21375591745564068"/>
    <n v="0.32060724875455632"/>
    <n v="4.5544340549103938E-4"/>
    <n v="4.1779615951240872E-3"/>
    <n v="4.6362573858076255"/>
    <n v="1.1194059887808552"/>
    <n v="1.6789695395304398"/>
    <n v="2.3850852024399172E-3"/>
    <n v="2.1879325195518246E-2"/>
  </r>
  <r>
    <x v="0"/>
    <s v="30"/>
    <x v="5"/>
    <s v="2310021700"/>
    <x v="18"/>
    <x v="1"/>
    <n v="2.0502042711109101"/>
    <n v="0.49501370358148372"/>
    <n v="0.74245889185265679"/>
    <n v="1.0547110442950386E-3"/>
    <n v="9.6752794834452545E-3"/>
    <n v="6.9893327424235568E-2"/>
    <n v="1.6875467167550579E-2"/>
    <n v="2.5311098585886028E-2"/>
    <n v="3.5956058328239949E-5"/>
    <n v="3.2983907329927004E-4"/>
    <n v="0"/>
    <n v="0"/>
    <n v="0"/>
    <n v="0"/>
    <n v="0"/>
    <n v="1.9803109436866748"/>
    <n v="0.47813823641393316"/>
    <n v="0.71714779326677081"/>
    <n v="1.0187549859667986E-3"/>
    <n v="9.3454404101459831E-3"/>
  </r>
  <r>
    <x v="0"/>
    <s v="30"/>
    <x v="6"/>
    <s v="2310021700"/>
    <x v="18"/>
    <x v="1"/>
    <n v="0"/>
    <n v="0"/>
    <n v="0"/>
    <n v="0"/>
    <n v="0"/>
    <n v="0"/>
    <n v="0"/>
    <n v="0"/>
    <n v="0"/>
    <n v="0"/>
    <n v="0"/>
    <n v="0"/>
    <n v="0"/>
    <n v="0"/>
    <n v="0"/>
    <n v="0"/>
    <n v="0"/>
    <n v="0"/>
    <n v="0"/>
    <n v="0"/>
  </r>
  <r>
    <x v="0"/>
    <s v="30"/>
    <x v="7"/>
    <s v="2310021700"/>
    <x v="18"/>
    <x v="1"/>
    <n v="0"/>
    <n v="0"/>
    <n v="0"/>
    <n v="0"/>
    <n v="0"/>
    <n v="0"/>
    <n v="0"/>
    <n v="0"/>
    <n v="0"/>
    <n v="0"/>
    <n v="0"/>
    <n v="0"/>
    <n v="0"/>
    <n v="0"/>
    <n v="0"/>
    <n v="0"/>
    <n v="0"/>
    <n v="0"/>
    <n v="0"/>
    <n v="0"/>
  </r>
  <r>
    <x v="0"/>
    <s v="30"/>
    <x v="8"/>
    <s v="2310021700"/>
    <x v="18"/>
    <x v="1"/>
    <n v="17.357908775187546"/>
    <n v="4.1909983460230036"/>
    <n v="6.2859754492278475"/>
    <n v="8.9296361094477923E-3"/>
    <n v="8.1915066227564809E-2"/>
    <n v="3.5968928611685422"/>
    <n v="0.86845553961706623"/>
    <n v="1.3025751265111181"/>
    <n v="1.8503925093107058E-3"/>
    <n v="1.6974378696888427E-2"/>
    <n v="0.18564608315708606"/>
    <n v="4.482351172217116E-2"/>
    <n v="6.7229683948960936E-2"/>
    <n v="9.5504129512810604E-5"/>
    <n v="8.7609696500069311E-4"/>
    <n v="13.575369830861918"/>
    <n v="3.2777192946837665"/>
    <n v="4.9161706387677677"/>
    <n v="6.9837394706242766E-3"/>
    <n v="6.4064590565675691E-2"/>
  </r>
  <r>
    <x v="0"/>
    <s v="30"/>
    <x v="9"/>
    <s v="2310021700"/>
    <x v="18"/>
    <x v="1"/>
    <n v="0"/>
    <n v="0"/>
    <n v="0"/>
    <n v="0"/>
    <n v="0"/>
    <n v="0"/>
    <n v="0"/>
    <n v="0"/>
    <n v="0"/>
    <n v="0"/>
    <n v="0"/>
    <n v="0"/>
    <n v="0"/>
    <n v="0"/>
    <n v="0"/>
    <n v="0"/>
    <n v="0"/>
    <n v="0"/>
    <n v="0"/>
    <n v="0"/>
  </r>
  <r>
    <x v="0"/>
    <s v="30"/>
    <x v="10"/>
    <s v="2310021700"/>
    <x v="18"/>
    <x v="1"/>
    <n v="13.881692064535834"/>
    <n v="3.3516795851372221"/>
    <n v="5.0271018612649945"/>
    <n v="7.1413244720416914E-3"/>
    <n v="6.5510179800148616E-2"/>
    <n v="0.34762167106517117"/>
    <n v="8.3931876088578189E-2"/>
    <n v="0.12588735879628535"/>
    <n v="1.7883116374060997E-4"/>
    <n v="1.6404886427416182E-3"/>
    <n v="1.4136614623316959"/>
    <n v="0.3413229627602179"/>
    <n v="0.51194192577156028"/>
    <n v="7.2724673254514712E-4"/>
    <n v="6.6713204804825805E-3"/>
    <n v="12.120408931138966"/>
    <n v="2.9264247462884256"/>
    <n v="4.3892725766971488"/>
    <n v="6.2352465757559332E-3"/>
    <n v="5.7198370676924418E-2"/>
  </r>
  <r>
    <x v="0"/>
    <s v="30"/>
    <x v="11"/>
    <s v="2310021700"/>
    <x v="18"/>
    <x v="1"/>
    <n v="38.985133481217211"/>
    <n v="9.4128061194112398"/>
    <n v="14.118036632275951"/>
    <n v="2.0055587350657569E-2"/>
    <n v="0.18397779550318311"/>
    <n v="26.659125197028608"/>
    <n v="6.4367402233890303"/>
    <n v="9.6543085147423078"/>
    <n v="1.3714571846694366E-2"/>
    <n v="0.12580916482319426"/>
    <n v="0.40142172573028018"/>
    <n v="9.692168626892253E-2"/>
    <n v="0.14537045593500375"/>
    <n v="2.0650816775359096E-4"/>
    <n v="1.8943806926433149E-3"/>
    <n v="11.924586558458323"/>
    <n v="2.8791442097532864"/>
    <n v="4.3183576615986405"/>
    <n v="6.1345073362096131E-3"/>
    <n v="5.627424998734553E-2"/>
  </r>
  <r>
    <x v="0"/>
    <s v="30"/>
    <x v="12"/>
    <s v="2310021700"/>
    <x v="18"/>
    <x v="1"/>
    <n v="2.6882742562373232"/>
    <n v="0.64907317508500462"/>
    <n v="0.97352890802460645"/>
    <n v="1.3829609995940505E-3"/>
    <n v="1.2686445503868512E-2"/>
    <n v="0.37079644913618248"/>
    <n v="8.9527334494483399E-2"/>
    <n v="0.13427984938270435"/>
    <n v="1.9075324132331731E-4"/>
    <n v="1.7498545522577258E-3"/>
    <n v="2.3174778071011405E-2"/>
    <n v="5.5954584059052124E-3"/>
    <n v="8.3924905864190217E-3"/>
    <n v="1.1922077582707332E-5"/>
    <n v="1.0936590951610786E-4"/>
    <n v="2.2943030290301292"/>
    <n v="0.55395038218461601"/>
    <n v="0.83085656805548314"/>
    <n v="1.1802856806880258E-3"/>
    <n v="1.082722504209468E-2"/>
  </r>
  <r>
    <x v="0"/>
    <s v="30"/>
    <x v="13"/>
    <s v="2310021700"/>
    <x v="18"/>
    <x v="1"/>
    <n v="0.18004645636414882"/>
    <n v="4.3471504004450427E-2"/>
    <n v="6.5201840791059451E-2"/>
    <n v="9.2623446692244077E-5"/>
    <n v="8.4967132781513612E-4"/>
    <n v="0.18004645636414882"/>
    <n v="4.3471504004450427E-2"/>
    <n v="6.5201840791059451E-2"/>
    <n v="9.2623446692244077E-5"/>
    <n v="8.4967132781513623E-4"/>
    <n v="0"/>
    <n v="0"/>
    <n v="0"/>
    <n v="0"/>
    <n v="0"/>
    <n v="0"/>
    <n v="0"/>
    <n v="0"/>
    <n v="0"/>
    <n v="0"/>
  </r>
  <r>
    <x v="0"/>
    <s v="30"/>
    <x v="14"/>
    <s v="2310021700"/>
    <x v="18"/>
    <x v="1"/>
    <n v="0.10288368935094216"/>
    <n v="2.4840859431114529E-2"/>
    <n v="3.7258194737748267E-2"/>
    <n v="5.2927683824139468E-5"/>
    <n v="4.8552647303722063E-4"/>
    <n v="0"/>
    <n v="0"/>
    <n v="0"/>
    <n v="0"/>
    <n v="0"/>
    <n v="0"/>
    <n v="0"/>
    <n v="0"/>
    <n v="0"/>
    <n v="0"/>
    <n v="0.10288368935094216"/>
    <n v="2.4840859431114529E-2"/>
    <n v="3.7258194737748267E-2"/>
    <n v="5.2927683824139468E-5"/>
    <n v="4.8552647303722063E-4"/>
  </r>
  <r>
    <x v="0"/>
    <s v="30"/>
    <x v="0"/>
    <s v="2310010200"/>
    <x v="19"/>
    <x v="0"/>
    <n v="0"/>
    <n v="334.05749328070613"/>
    <n v="0"/>
    <n v="0"/>
    <n v="0"/>
    <n v="0"/>
    <n v="35.498634667253604"/>
    <n v="0"/>
    <n v="0"/>
    <n v="0"/>
    <n v="0"/>
    <n v="0"/>
    <n v="0"/>
    <n v="0"/>
    <n v="0"/>
    <n v="0"/>
    <n v="298.55885861345246"/>
    <n v="0"/>
    <n v="0"/>
    <n v="0"/>
  </r>
  <r>
    <x v="0"/>
    <s v="30"/>
    <x v="1"/>
    <s v="2310010200"/>
    <x v="19"/>
    <x v="0"/>
    <n v="0"/>
    <n v="175.99194756554601"/>
    <n v="0"/>
    <n v="0"/>
    <n v="0"/>
    <n v="0"/>
    <n v="20.980522614226444"/>
    <n v="0"/>
    <n v="0"/>
    <n v="0"/>
    <n v="0"/>
    <n v="0"/>
    <n v="0"/>
    <n v="0"/>
    <n v="0"/>
    <n v="0"/>
    <n v="155.01142495131958"/>
    <n v="0"/>
    <n v="0"/>
    <n v="0"/>
  </r>
  <r>
    <x v="0"/>
    <s v="30"/>
    <x v="2"/>
    <s v="2310010200"/>
    <x v="19"/>
    <x v="0"/>
    <n v="0"/>
    <n v="272.23348373577312"/>
    <n v="0"/>
    <n v="0"/>
    <n v="0"/>
    <n v="0"/>
    <n v="53.265611850029799"/>
    <n v="0"/>
    <n v="0"/>
    <n v="0"/>
    <n v="0"/>
    <n v="0"/>
    <n v="0"/>
    <n v="0"/>
    <n v="0"/>
    <n v="0"/>
    <n v="218.96787188574334"/>
    <n v="0"/>
    <n v="0"/>
    <n v="0"/>
  </r>
  <r>
    <x v="0"/>
    <s v="30"/>
    <x v="3"/>
    <s v="2310010200"/>
    <x v="19"/>
    <x v="0"/>
    <n v="0"/>
    <n v="72.106313911886346"/>
    <n v="0"/>
    <n v="0"/>
    <n v="0"/>
    <n v="0"/>
    <n v="0"/>
    <n v="0"/>
    <n v="0"/>
    <n v="0"/>
    <n v="0"/>
    <n v="0"/>
    <n v="0"/>
    <n v="0"/>
    <n v="0"/>
    <n v="0"/>
    <n v="72.106313911886346"/>
    <n v="0"/>
    <n v="0"/>
    <n v="0"/>
  </r>
  <r>
    <x v="0"/>
    <s v="30"/>
    <x v="4"/>
    <s v="2310010200"/>
    <x v="19"/>
    <x v="0"/>
    <n v="0"/>
    <n v="385.96345465988668"/>
    <n v="0"/>
    <n v="0"/>
    <n v="0"/>
    <n v="0"/>
    <n v="5.4478149214122213"/>
    <n v="0"/>
    <n v="0"/>
    <n v="0"/>
    <n v="0"/>
    <n v="188.96092238708346"/>
    <n v="0"/>
    <n v="0"/>
    <n v="0"/>
    <n v="0"/>
    <n v="191.55471735139099"/>
    <n v="0"/>
    <n v="0"/>
    <n v="0"/>
  </r>
  <r>
    <x v="0"/>
    <s v="30"/>
    <x v="5"/>
    <s v="2310010200"/>
    <x v="19"/>
    <x v="0"/>
    <n v="0"/>
    <n v="121.32966803161061"/>
    <n v="0"/>
    <n v="0"/>
    <n v="0"/>
    <n v="0"/>
    <n v="0.53548103210984077"/>
    <n v="0"/>
    <n v="0"/>
    <n v="0"/>
    <n v="0"/>
    <n v="19.02554712682192"/>
    <n v="0"/>
    <n v="0"/>
    <n v="0"/>
    <n v="0"/>
    <n v="101.76863987267885"/>
    <n v="0"/>
    <n v="0"/>
    <n v="0"/>
  </r>
  <r>
    <x v="0"/>
    <s v="30"/>
    <x v="6"/>
    <s v="2310010200"/>
    <x v="19"/>
    <x v="0"/>
    <n v="0"/>
    <n v="183.28559000006291"/>
    <n v="0"/>
    <n v="0"/>
    <n v="0"/>
    <n v="0"/>
    <n v="5.6830236897211712"/>
    <n v="0"/>
    <n v="0"/>
    <n v="0"/>
    <n v="0"/>
    <n v="0"/>
    <n v="0"/>
    <n v="0"/>
    <n v="0"/>
    <n v="0"/>
    <n v="177.60256631034173"/>
    <n v="0"/>
    <n v="0"/>
    <n v="0"/>
  </r>
  <r>
    <x v="0"/>
    <s v="30"/>
    <x v="7"/>
    <s v="2310010200"/>
    <x v="19"/>
    <x v="0"/>
    <n v="0"/>
    <n v="30.698764609888652"/>
    <n v="0"/>
    <n v="0"/>
    <n v="0"/>
    <n v="0"/>
    <n v="13.211104261653961"/>
    <n v="0"/>
    <n v="0"/>
    <n v="0"/>
    <n v="0"/>
    <n v="0"/>
    <n v="0"/>
    <n v="0"/>
    <n v="0"/>
    <n v="0"/>
    <n v="17.487660348234691"/>
    <n v="0"/>
    <n v="0"/>
    <n v="0"/>
  </r>
  <r>
    <x v="0"/>
    <s v="30"/>
    <x v="8"/>
    <s v="2310010200"/>
    <x v="19"/>
    <x v="0"/>
    <n v="0"/>
    <n v="292.01588031669115"/>
    <n v="0"/>
    <n v="0"/>
    <n v="0"/>
    <n v="0"/>
    <n v="41.222640554312811"/>
    <n v="0"/>
    <n v="0"/>
    <n v="0"/>
    <n v="0"/>
    <n v="0"/>
    <n v="0"/>
    <n v="0"/>
    <n v="0"/>
    <n v="0"/>
    <n v="250.79323976237833"/>
    <n v="0"/>
    <n v="0"/>
    <n v="0"/>
  </r>
  <r>
    <x v="0"/>
    <s v="30"/>
    <x v="9"/>
    <s v="2310010200"/>
    <x v="19"/>
    <x v="0"/>
    <n v="0"/>
    <n v="17.503812361344963"/>
    <n v="0"/>
    <n v="0"/>
    <n v="0"/>
    <n v="0"/>
    <n v="0.26215959740515238"/>
    <n v="0"/>
    <n v="0"/>
    <n v="0"/>
    <n v="0"/>
    <n v="0"/>
    <n v="0"/>
    <n v="0"/>
    <n v="0"/>
    <n v="0"/>
    <n v="17.241652763939811"/>
    <n v="0"/>
    <n v="0"/>
    <n v="0"/>
  </r>
  <r>
    <x v="0"/>
    <s v="30"/>
    <x v="10"/>
    <s v="2310010200"/>
    <x v="19"/>
    <x v="0"/>
    <n v="0"/>
    <n v="0.54707652905083237"/>
    <n v="0"/>
    <n v="0"/>
    <n v="0"/>
    <n v="0"/>
    <n v="0"/>
    <n v="0"/>
    <n v="0"/>
    <n v="0"/>
    <n v="0"/>
    <n v="0"/>
    <n v="0"/>
    <n v="0"/>
    <n v="0"/>
    <n v="0"/>
    <n v="0.54707652905083237"/>
    <n v="0"/>
    <n v="0"/>
    <n v="0"/>
  </r>
  <r>
    <x v="0"/>
    <s v="30"/>
    <x v="11"/>
    <s v="2310010200"/>
    <x v="19"/>
    <x v="0"/>
    <n v="0"/>
    <n v="0"/>
    <n v="0"/>
    <n v="0"/>
    <n v="0"/>
    <n v="0"/>
    <n v="0"/>
    <n v="0"/>
    <n v="0"/>
    <n v="0"/>
    <n v="0"/>
    <n v="0"/>
    <n v="0"/>
    <n v="0"/>
    <n v="0"/>
    <n v="0"/>
    <n v="0"/>
    <n v="0"/>
    <n v="0"/>
    <n v="0"/>
  </r>
  <r>
    <x v="0"/>
    <s v="30"/>
    <x v="12"/>
    <s v="2310010200"/>
    <x v="19"/>
    <x v="0"/>
    <n v="0"/>
    <n v="0"/>
    <n v="0"/>
    <n v="0"/>
    <n v="0"/>
    <n v="0"/>
    <n v="0"/>
    <n v="0"/>
    <n v="0"/>
    <n v="0"/>
    <n v="0"/>
    <n v="0"/>
    <n v="0"/>
    <n v="0"/>
    <n v="0"/>
    <n v="0"/>
    <n v="0"/>
    <n v="0"/>
    <n v="0"/>
    <n v="0"/>
  </r>
  <r>
    <x v="0"/>
    <s v="30"/>
    <x v="13"/>
    <s v="2310010200"/>
    <x v="19"/>
    <x v="0"/>
    <n v="0"/>
    <n v="0"/>
    <n v="0"/>
    <n v="0"/>
    <n v="0"/>
    <n v="0"/>
    <n v="0"/>
    <n v="0"/>
    <n v="0"/>
    <n v="0"/>
    <n v="0"/>
    <n v="0"/>
    <n v="0"/>
    <n v="0"/>
    <n v="0"/>
    <n v="0"/>
    <n v="0"/>
    <n v="0"/>
    <n v="0"/>
    <n v="0"/>
  </r>
  <r>
    <x v="0"/>
    <s v="30"/>
    <x v="14"/>
    <s v="2310010200"/>
    <x v="19"/>
    <x v="0"/>
    <n v="0"/>
    <n v="0"/>
    <n v="0"/>
    <n v="0"/>
    <n v="0"/>
    <n v="0"/>
    <n v="0"/>
    <n v="0"/>
    <n v="0"/>
    <n v="0"/>
    <n v="0"/>
    <n v="0"/>
    <n v="0"/>
    <n v="0"/>
    <n v="0"/>
    <n v="0"/>
    <n v="0"/>
    <n v="0"/>
    <n v="0"/>
    <n v="0"/>
  </r>
  <r>
    <x v="0"/>
    <s v="30"/>
    <x v="0"/>
    <s v="2310010200"/>
    <x v="20"/>
    <x v="0"/>
    <n v="0"/>
    <n v="0"/>
    <n v="0"/>
    <n v="0"/>
    <n v="0"/>
    <n v="0"/>
    <n v="0"/>
    <n v="0"/>
    <n v="0"/>
    <n v="0"/>
    <n v="0"/>
    <n v="0"/>
    <n v="0"/>
    <n v="0"/>
    <n v="0"/>
    <n v="0"/>
    <n v="0"/>
    <n v="0"/>
    <n v="0"/>
    <n v="0"/>
  </r>
  <r>
    <x v="0"/>
    <s v="30"/>
    <x v="1"/>
    <s v="2310010200"/>
    <x v="20"/>
    <x v="0"/>
    <n v="0"/>
    <n v="0"/>
    <n v="0"/>
    <n v="0"/>
    <n v="0"/>
    <n v="0"/>
    <n v="0"/>
    <n v="0"/>
    <n v="0"/>
    <n v="0"/>
    <n v="0"/>
    <n v="0"/>
    <n v="0"/>
    <n v="0"/>
    <n v="0"/>
    <n v="0"/>
    <n v="0"/>
    <n v="0"/>
    <n v="0"/>
    <n v="0"/>
  </r>
  <r>
    <x v="0"/>
    <s v="30"/>
    <x v="2"/>
    <s v="2310010200"/>
    <x v="20"/>
    <x v="0"/>
    <n v="0"/>
    <n v="0"/>
    <n v="0"/>
    <n v="0"/>
    <n v="0"/>
    <n v="0"/>
    <n v="0"/>
    <n v="0"/>
    <n v="0"/>
    <n v="0"/>
    <n v="0"/>
    <n v="0"/>
    <n v="0"/>
    <n v="0"/>
    <n v="0"/>
    <n v="0"/>
    <n v="0"/>
    <n v="0"/>
    <n v="0"/>
    <n v="0"/>
  </r>
  <r>
    <x v="0"/>
    <s v="30"/>
    <x v="3"/>
    <s v="2310010200"/>
    <x v="20"/>
    <x v="0"/>
    <n v="0"/>
    <n v="0"/>
    <n v="0"/>
    <n v="0"/>
    <n v="0"/>
    <n v="0"/>
    <n v="0"/>
    <n v="0"/>
    <n v="0"/>
    <n v="0"/>
    <n v="0"/>
    <n v="0"/>
    <n v="0"/>
    <n v="0"/>
    <n v="0"/>
    <n v="0"/>
    <n v="0"/>
    <n v="0"/>
    <n v="0"/>
    <n v="0"/>
  </r>
  <r>
    <x v="0"/>
    <s v="30"/>
    <x v="4"/>
    <s v="2310010200"/>
    <x v="20"/>
    <x v="0"/>
    <n v="0"/>
    <n v="0"/>
    <n v="0"/>
    <n v="0"/>
    <n v="0"/>
    <n v="0"/>
    <n v="0"/>
    <n v="0"/>
    <n v="0"/>
    <n v="0"/>
    <n v="0"/>
    <n v="0"/>
    <n v="0"/>
    <n v="0"/>
    <n v="0"/>
    <n v="0"/>
    <n v="0"/>
    <n v="0"/>
    <n v="0"/>
    <n v="0"/>
  </r>
  <r>
    <x v="0"/>
    <s v="30"/>
    <x v="5"/>
    <s v="2310010200"/>
    <x v="20"/>
    <x v="0"/>
    <n v="0"/>
    <n v="0"/>
    <n v="0"/>
    <n v="0"/>
    <n v="0"/>
    <n v="0"/>
    <n v="0"/>
    <n v="0"/>
    <n v="0"/>
    <n v="0"/>
    <n v="0"/>
    <n v="0"/>
    <n v="0"/>
    <n v="0"/>
    <n v="0"/>
    <n v="0"/>
    <n v="0"/>
    <n v="0"/>
    <n v="0"/>
    <n v="0"/>
  </r>
  <r>
    <x v="0"/>
    <s v="30"/>
    <x v="6"/>
    <s v="2310010200"/>
    <x v="20"/>
    <x v="0"/>
    <n v="0"/>
    <n v="0"/>
    <n v="0"/>
    <n v="0"/>
    <n v="0"/>
    <n v="0"/>
    <n v="0"/>
    <n v="0"/>
    <n v="0"/>
    <n v="0"/>
    <n v="0"/>
    <n v="0"/>
    <n v="0"/>
    <n v="0"/>
    <n v="0"/>
    <n v="0"/>
    <n v="0"/>
    <n v="0"/>
    <n v="0"/>
    <n v="0"/>
  </r>
  <r>
    <x v="0"/>
    <s v="30"/>
    <x v="7"/>
    <s v="2310010200"/>
    <x v="20"/>
    <x v="0"/>
    <n v="0"/>
    <n v="0"/>
    <n v="0"/>
    <n v="0"/>
    <n v="0"/>
    <n v="0"/>
    <n v="0"/>
    <n v="0"/>
    <n v="0"/>
    <n v="0"/>
    <n v="0"/>
    <n v="0"/>
    <n v="0"/>
    <n v="0"/>
    <n v="0"/>
    <n v="0"/>
    <n v="0"/>
    <n v="0"/>
    <n v="0"/>
    <n v="0"/>
  </r>
  <r>
    <x v="0"/>
    <s v="30"/>
    <x v="8"/>
    <s v="2310010200"/>
    <x v="20"/>
    <x v="0"/>
    <n v="0"/>
    <n v="0"/>
    <n v="0"/>
    <n v="0"/>
    <n v="0"/>
    <n v="0"/>
    <n v="0"/>
    <n v="0"/>
    <n v="0"/>
    <n v="0"/>
    <n v="0"/>
    <n v="0"/>
    <n v="0"/>
    <n v="0"/>
    <n v="0"/>
    <n v="0"/>
    <n v="0"/>
    <n v="0"/>
    <n v="0"/>
    <n v="0"/>
  </r>
  <r>
    <x v="0"/>
    <s v="30"/>
    <x v="9"/>
    <s v="2310010200"/>
    <x v="20"/>
    <x v="0"/>
    <n v="0"/>
    <n v="0"/>
    <n v="0"/>
    <n v="0"/>
    <n v="0"/>
    <n v="0"/>
    <n v="0"/>
    <n v="0"/>
    <n v="0"/>
    <n v="0"/>
    <n v="0"/>
    <n v="0"/>
    <n v="0"/>
    <n v="0"/>
    <n v="0"/>
    <n v="0"/>
    <n v="0"/>
    <n v="0"/>
    <n v="0"/>
    <n v="0"/>
  </r>
  <r>
    <x v="0"/>
    <s v="30"/>
    <x v="10"/>
    <s v="2310010200"/>
    <x v="20"/>
    <x v="0"/>
    <n v="0"/>
    <n v="0"/>
    <n v="0"/>
    <n v="0"/>
    <n v="0"/>
    <n v="0"/>
    <n v="0"/>
    <n v="0"/>
    <n v="0"/>
    <n v="0"/>
    <n v="0"/>
    <n v="0"/>
    <n v="0"/>
    <n v="0"/>
    <n v="0"/>
    <n v="0"/>
    <n v="0"/>
    <n v="0"/>
    <n v="0"/>
    <n v="0"/>
  </r>
  <r>
    <x v="0"/>
    <s v="30"/>
    <x v="11"/>
    <s v="2310010200"/>
    <x v="20"/>
    <x v="0"/>
    <n v="0"/>
    <n v="0"/>
    <n v="0"/>
    <n v="0"/>
    <n v="0"/>
    <n v="0"/>
    <n v="0"/>
    <n v="0"/>
    <n v="0"/>
    <n v="0"/>
    <n v="0"/>
    <n v="0"/>
    <n v="0"/>
    <n v="0"/>
    <n v="0"/>
    <n v="0"/>
    <n v="0"/>
    <n v="0"/>
    <n v="0"/>
    <n v="0"/>
  </r>
  <r>
    <x v="0"/>
    <s v="30"/>
    <x v="12"/>
    <s v="2310010200"/>
    <x v="20"/>
    <x v="0"/>
    <n v="0"/>
    <n v="0"/>
    <n v="0"/>
    <n v="0"/>
    <n v="0"/>
    <n v="0"/>
    <n v="0"/>
    <n v="0"/>
    <n v="0"/>
    <n v="0"/>
    <n v="0"/>
    <n v="0"/>
    <n v="0"/>
    <n v="0"/>
    <n v="0"/>
    <n v="0"/>
    <n v="0"/>
    <n v="0"/>
    <n v="0"/>
    <n v="0"/>
  </r>
  <r>
    <x v="0"/>
    <s v="30"/>
    <x v="13"/>
    <s v="2310010200"/>
    <x v="20"/>
    <x v="0"/>
    <n v="0"/>
    <n v="0"/>
    <n v="0"/>
    <n v="0"/>
    <n v="0"/>
    <n v="0"/>
    <n v="0"/>
    <n v="0"/>
    <n v="0"/>
    <n v="0"/>
    <n v="0"/>
    <n v="0"/>
    <n v="0"/>
    <n v="0"/>
    <n v="0"/>
    <n v="0"/>
    <n v="0"/>
    <n v="0"/>
    <n v="0"/>
    <n v="0"/>
  </r>
  <r>
    <x v="0"/>
    <s v="30"/>
    <x v="14"/>
    <s v="2310010200"/>
    <x v="20"/>
    <x v="0"/>
    <n v="0"/>
    <n v="0"/>
    <n v="0"/>
    <n v="0"/>
    <n v="0"/>
    <n v="0"/>
    <n v="0"/>
    <n v="0"/>
    <n v="0"/>
    <n v="0"/>
    <n v="0"/>
    <n v="0"/>
    <n v="0"/>
    <n v="0"/>
    <n v="0"/>
    <n v="0"/>
    <n v="0"/>
    <n v="0"/>
    <n v="0"/>
    <n v="0"/>
  </r>
  <r>
    <x v="0"/>
    <s v="30"/>
    <x v="0"/>
    <s v="2310010300"/>
    <x v="21"/>
    <x v="0"/>
    <n v="0"/>
    <n v="50.147776827509688"/>
    <n v="0"/>
    <n v="0"/>
    <n v="0"/>
    <n v="0"/>
    <n v="7.7841325224791156"/>
    <n v="0"/>
    <n v="0"/>
    <n v="0"/>
    <n v="0"/>
    <n v="0"/>
    <n v="0"/>
    <n v="0"/>
    <n v="0"/>
    <n v="0"/>
    <n v="42.363644305030562"/>
    <n v="0"/>
    <n v="0"/>
    <n v="0"/>
  </r>
  <r>
    <x v="0"/>
    <s v="30"/>
    <x v="1"/>
    <s v="2310010300"/>
    <x v="21"/>
    <x v="0"/>
    <n v="0"/>
    <n v="5.1894216816527443"/>
    <n v="0"/>
    <n v="0"/>
    <n v="0"/>
    <n v="0"/>
    <n v="0.49423063634788034"/>
    <n v="0"/>
    <n v="0"/>
    <n v="0"/>
    <n v="0"/>
    <n v="0"/>
    <n v="0"/>
    <n v="0"/>
    <n v="0"/>
    <n v="0"/>
    <n v="4.6951910453048633"/>
    <n v="0"/>
    <n v="0"/>
    <n v="0"/>
  </r>
  <r>
    <x v="0"/>
    <s v="30"/>
    <x v="2"/>
    <s v="2310010300"/>
    <x v="21"/>
    <x v="0"/>
    <n v="0"/>
    <n v="4.4688122466091649"/>
    <n v="0"/>
    <n v="0"/>
    <n v="0"/>
    <n v="0"/>
    <n v="0.32304666842957819"/>
    <n v="0"/>
    <n v="0"/>
    <n v="0"/>
    <n v="0"/>
    <n v="0"/>
    <n v="0"/>
    <n v="0"/>
    <n v="0"/>
    <n v="0"/>
    <n v="4.1457655781795868"/>
    <n v="0"/>
    <n v="0"/>
    <n v="0"/>
  </r>
  <r>
    <x v="0"/>
    <s v="30"/>
    <x v="3"/>
    <s v="2310010300"/>
    <x v="21"/>
    <x v="0"/>
    <n v="0"/>
    <n v="5.814840031732408"/>
    <n v="0"/>
    <n v="0"/>
    <n v="0"/>
    <n v="0"/>
    <n v="0"/>
    <n v="0"/>
    <n v="0"/>
    <n v="0"/>
    <n v="0"/>
    <n v="0"/>
    <n v="0"/>
    <n v="0"/>
    <n v="0"/>
    <n v="0"/>
    <n v="5.814840031732408"/>
    <n v="0"/>
    <n v="0"/>
    <n v="0"/>
  </r>
  <r>
    <x v="0"/>
    <s v="30"/>
    <x v="4"/>
    <s v="2310010300"/>
    <x v="21"/>
    <x v="0"/>
    <n v="0"/>
    <n v="27.444056970278936"/>
    <n v="0"/>
    <n v="0"/>
    <n v="0"/>
    <n v="0"/>
    <n v="0.49898285400507153"/>
    <n v="0"/>
    <n v="0"/>
    <n v="0"/>
    <n v="0"/>
    <n v="12.724062777129324"/>
    <n v="0"/>
    <n v="0"/>
    <n v="0"/>
    <n v="0"/>
    <n v="14.221011339144541"/>
    <n v="0"/>
    <n v="0"/>
    <n v="0"/>
  </r>
  <r>
    <x v="0"/>
    <s v="30"/>
    <x v="5"/>
    <s v="2310010300"/>
    <x v="21"/>
    <x v="0"/>
    <n v="0"/>
    <n v="11.127317644313097"/>
    <n v="0"/>
    <n v="0"/>
    <n v="0"/>
    <n v="0"/>
    <n v="4.9675525197826316E-2"/>
    <n v="0"/>
    <n v="0"/>
    <n v="0"/>
    <n v="0"/>
    <n v="1.0431860291543529"/>
    <n v="0"/>
    <n v="0"/>
    <n v="0"/>
    <n v="0"/>
    <n v="10.034456089960917"/>
    <n v="0"/>
    <n v="0"/>
    <n v="0"/>
  </r>
  <r>
    <x v="0"/>
    <s v="30"/>
    <x v="6"/>
    <s v="2310010300"/>
    <x v="21"/>
    <x v="0"/>
    <n v="0"/>
    <n v="3.3919900185105707"/>
    <n v="0"/>
    <n v="0"/>
    <n v="0"/>
    <n v="0"/>
    <n v="0.26920555702464843"/>
    <n v="0"/>
    <n v="0"/>
    <n v="0"/>
    <n v="0"/>
    <n v="0"/>
    <n v="0"/>
    <n v="0"/>
    <n v="0"/>
    <n v="0"/>
    <n v="3.1227844614859221"/>
    <n v="0"/>
    <n v="0"/>
    <n v="0"/>
  </r>
  <r>
    <x v="0"/>
    <s v="30"/>
    <x v="7"/>
    <s v="2310010300"/>
    <x v="21"/>
    <x v="0"/>
    <n v="0"/>
    <n v="2.2074855676021174"/>
    <n v="0"/>
    <n v="0"/>
    <n v="0"/>
    <n v="0"/>
    <n v="0.91529889388380481"/>
    <n v="0"/>
    <n v="0"/>
    <n v="0"/>
    <n v="0"/>
    <n v="0"/>
    <n v="0"/>
    <n v="0"/>
    <n v="0"/>
    <n v="0"/>
    <n v="1.2921866737183125"/>
    <n v="0"/>
    <n v="0"/>
    <n v="0"/>
  </r>
  <r>
    <x v="0"/>
    <s v="30"/>
    <x v="8"/>
    <s v="2310010300"/>
    <x v="21"/>
    <x v="0"/>
    <n v="0"/>
    <n v="3.1339912086561799"/>
    <n v="0"/>
    <n v="0"/>
    <n v="0"/>
    <n v="0"/>
    <n v="0.66478601395737158"/>
    <n v="0"/>
    <n v="0"/>
    <n v="0"/>
    <n v="0"/>
    <n v="0"/>
    <n v="0"/>
    <n v="0"/>
    <n v="0"/>
    <n v="0"/>
    <n v="2.4692051946988083"/>
    <n v="0"/>
    <n v="0"/>
    <n v="0"/>
  </r>
  <r>
    <x v="0"/>
    <s v="30"/>
    <x v="9"/>
    <s v="2310010300"/>
    <x v="21"/>
    <x v="0"/>
    <n v="0"/>
    <n v="1.5613922307429613"/>
    <n v="0"/>
    <n v="0"/>
    <n v="0"/>
    <n v="0"/>
    <n v="5.3841111404929698E-2"/>
    <n v="0"/>
    <n v="0"/>
    <n v="0"/>
    <n v="0"/>
    <n v="0"/>
    <n v="0"/>
    <n v="0"/>
    <n v="0"/>
    <n v="0"/>
    <n v="1.5075511193380318"/>
    <n v="0"/>
    <n v="0"/>
    <n v="0"/>
  </r>
  <r>
    <x v="0"/>
    <s v="30"/>
    <x v="10"/>
    <s v="2310010300"/>
    <x v="21"/>
    <x v="0"/>
    <n v="0"/>
    <n v="9.7937225270505621E-2"/>
    <n v="0"/>
    <n v="0"/>
    <n v="0"/>
    <n v="0"/>
    <n v="0"/>
    <n v="0"/>
    <n v="0"/>
    <n v="0"/>
    <n v="0"/>
    <n v="0"/>
    <n v="0"/>
    <n v="0"/>
    <n v="0"/>
    <n v="0"/>
    <n v="9.7937225270505621E-2"/>
    <n v="0"/>
    <n v="0"/>
    <n v="0"/>
  </r>
  <r>
    <x v="0"/>
    <s v="30"/>
    <x v="11"/>
    <s v="2310010300"/>
    <x v="21"/>
    <x v="0"/>
    <n v="0"/>
    <n v="9.9398974901408685E-2"/>
    <n v="0"/>
    <n v="0"/>
    <n v="0"/>
    <n v="0"/>
    <n v="4.9699487450704342E-2"/>
    <n v="0"/>
    <n v="0"/>
    <n v="0"/>
    <n v="0"/>
    <n v="0"/>
    <n v="0"/>
    <n v="0"/>
    <n v="0"/>
    <n v="0"/>
    <n v="4.9699487450704342E-2"/>
    <n v="0"/>
    <n v="0"/>
    <n v="0"/>
  </r>
  <r>
    <x v="0"/>
    <s v="30"/>
    <x v="12"/>
    <s v="2310010300"/>
    <x v="21"/>
    <x v="0"/>
    <n v="0"/>
    <n v="4.896861263525281E-2"/>
    <n v="0"/>
    <n v="0"/>
    <n v="0"/>
    <n v="0"/>
    <n v="0"/>
    <n v="0"/>
    <n v="0"/>
    <n v="0"/>
    <n v="0"/>
    <n v="0"/>
    <n v="0"/>
    <n v="0"/>
    <n v="0"/>
    <n v="0"/>
    <n v="4.896861263525281E-2"/>
    <n v="0"/>
    <n v="0"/>
    <n v="0"/>
  </r>
  <r>
    <x v="0"/>
    <s v="30"/>
    <x v="13"/>
    <s v="2310010300"/>
    <x v="21"/>
    <x v="0"/>
    <n v="0"/>
    <n v="0"/>
    <n v="0"/>
    <n v="0"/>
    <n v="0"/>
    <n v="0"/>
    <n v="0"/>
    <n v="0"/>
    <n v="0"/>
    <n v="0"/>
    <n v="0"/>
    <n v="0"/>
    <n v="0"/>
    <n v="0"/>
    <n v="0"/>
    <n v="0"/>
    <n v="0"/>
    <n v="0"/>
    <n v="0"/>
    <n v="0"/>
  </r>
  <r>
    <x v="0"/>
    <s v="30"/>
    <x v="14"/>
    <s v="2310010300"/>
    <x v="21"/>
    <x v="0"/>
    <n v="0"/>
    <n v="0"/>
    <n v="0"/>
    <n v="0"/>
    <n v="0"/>
    <n v="0"/>
    <n v="0"/>
    <n v="0"/>
    <n v="0"/>
    <n v="0"/>
    <n v="0"/>
    <n v="0"/>
    <n v="0"/>
    <n v="0"/>
    <n v="0"/>
    <n v="0"/>
    <n v="0"/>
    <n v="0"/>
    <n v="0"/>
    <n v="0"/>
  </r>
  <r>
    <x v="0"/>
    <s v="30"/>
    <x v="0"/>
    <s v="2310021300"/>
    <x v="21"/>
    <x v="1"/>
    <n v="0"/>
    <n v="8.6610537974059625"/>
    <n v="0"/>
    <n v="0"/>
    <n v="0"/>
    <n v="0"/>
    <n v="0.4164995044375247"/>
    <n v="0"/>
    <n v="0"/>
    <n v="0"/>
    <n v="0"/>
    <n v="0"/>
    <n v="0"/>
    <n v="0"/>
    <n v="0"/>
    <n v="0"/>
    <n v="8.2445542929684379"/>
    <n v="0"/>
    <n v="0"/>
    <n v="0"/>
  </r>
  <r>
    <x v="0"/>
    <s v="30"/>
    <x v="1"/>
    <s v="2310021300"/>
    <x v="21"/>
    <x v="1"/>
    <n v="0"/>
    <n v="2.0241085135389087"/>
    <n v="0"/>
    <n v="0"/>
    <n v="0"/>
    <n v="0"/>
    <n v="0.18110444594821817"/>
    <n v="0"/>
    <n v="0"/>
    <n v="0"/>
    <n v="0"/>
    <n v="0"/>
    <n v="0"/>
    <n v="0"/>
    <n v="0"/>
    <n v="0"/>
    <n v="1.8430040675906907"/>
    <n v="0"/>
    <n v="0"/>
    <n v="0"/>
  </r>
  <r>
    <x v="0"/>
    <s v="30"/>
    <x v="2"/>
    <s v="2310021300"/>
    <x v="21"/>
    <x v="1"/>
    <n v="0"/>
    <n v="1.1761217106089381E-2"/>
    <n v="0"/>
    <n v="0"/>
    <n v="0"/>
    <n v="0"/>
    <n v="0"/>
    <n v="0"/>
    <n v="0"/>
    <n v="0"/>
    <n v="0"/>
    <n v="0"/>
    <n v="0"/>
    <n v="0"/>
    <n v="0"/>
    <n v="0"/>
    <n v="1.1761217106089379E-2"/>
    <n v="0"/>
    <n v="0"/>
    <n v="0"/>
  </r>
  <r>
    <x v="0"/>
    <s v="30"/>
    <x v="3"/>
    <s v="2310021300"/>
    <x v="21"/>
    <x v="1"/>
    <n v="0"/>
    <n v="4.7044868424357525E-2"/>
    <n v="0"/>
    <n v="0"/>
    <n v="0"/>
    <n v="0"/>
    <n v="0"/>
    <n v="0"/>
    <n v="0"/>
    <n v="0"/>
    <n v="0"/>
    <n v="0"/>
    <n v="0"/>
    <n v="0"/>
    <n v="0"/>
    <n v="0"/>
    <n v="4.7044868424357518E-2"/>
    <n v="0"/>
    <n v="0"/>
    <n v="0"/>
  </r>
  <r>
    <x v="0"/>
    <s v="30"/>
    <x v="4"/>
    <s v="2310021300"/>
    <x v="21"/>
    <x v="1"/>
    <n v="0"/>
    <n v="2.5461154459778905"/>
    <n v="0"/>
    <n v="0"/>
    <n v="0"/>
    <n v="0"/>
    <n v="2.1306405405672722E-2"/>
    <n v="0"/>
    <n v="0"/>
    <n v="0"/>
    <n v="0"/>
    <n v="0.40482170270778173"/>
    <n v="0"/>
    <n v="0"/>
    <n v="0"/>
    <n v="0"/>
    <n v="2.1199873378644356"/>
    <n v="0"/>
    <n v="0"/>
    <n v="0"/>
  </r>
  <r>
    <x v="0"/>
    <s v="30"/>
    <x v="5"/>
    <s v="2310021300"/>
    <x v="21"/>
    <x v="1"/>
    <n v="0"/>
    <n v="0.93748183784959993"/>
    <n v="0"/>
    <n v="0"/>
    <n v="0"/>
    <n v="0"/>
    <n v="3.1959608108509084E-2"/>
    <n v="0"/>
    <n v="0"/>
    <n v="0"/>
    <n v="0"/>
    <n v="0"/>
    <n v="0"/>
    <n v="0"/>
    <n v="0"/>
    <n v="0"/>
    <n v="0.90552222974109087"/>
    <n v="0"/>
    <n v="0"/>
    <n v="0"/>
  </r>
  <r>
    <x v="0"/>
    <s v="30"/>
    <x v="6"/>
    <s v="2310021300"/>
    <x v="21"/>
    <x v="1"/>
    <n v="0"/>
    <n v="0"/>
    <n v="0"/>
    <n v="0"/>
    <n v="0"/>
    <n v="0"/>
    <n v="0"/>
    <n v="0"/>
    <n v="0"/>
    <n v="0"/>
    <n v="0"/>
    <n v="0"/>
    <n v="0"/>
    <n v="0"/>
    <n v="0"/>
    <n v="0"/>
    <n v="0"/>
    <n v="0"/>
    <n v="0"/>
    <n v="0"/>
  </r>
  <r>
    <x v="0"/>
    <s v="30"/>
    <x v="7"/>
    <s v="2310021300"/>
    <x v="21"/>
    <x v="1"/>
    <n v="0"/>
    <n v="0"/>
    <n v="0"/>
    <n v="0"/>
    <n v="0"/>
    <n v="0"/>
    <n v="0"/>
    <n v="0"/>
    <n v="0"/>
    <n v="0"/>
    <n v="0"/>
    <n v="0"/>
    <n v="0"/>
    <n v="0"/>
    <n v="0"/>
    <n v="0"/>
    <n v="0"/>
    <n v="0"/>
    <n v="0"/>
    <n v="0"/>
  </r>
  <r>
    <x v="0"/>
    <s v="30"/>
    <x v="8"/>
    <s v="2310021300"/>
    <x v="21"/>
    <x v="1"/>
    <n v="0"/>
    <n v="7.93712336330813"/>
    <n v="0"/>
    <n v="0"/>
    <n v="0"/>
    <n v="0"/>
    <n v="1.6447247611133158"/>
    <n v="0"/>
    <n v="0"/>
    <n v="0"/>
    <n v="0"/>
    <n v="8.4889019928429191E-2"/>
    <n v="0"/>
    <n v="0"/>
    <n v="0"/>
    <n v="0"/>
    <n v="6.2075095822663853"/>
    <n v="0"/>
    <n v="0"/>
    <n v="0"/>
  </r>
  <r>
    <x v="0"/>
    <s v="30"/>
    <x v="9"/>
    <s v="2310021300"/>
    <x v="21"/>
    <x v="1"/>
    <n v="0"/>
    <n v="0"/>
    <n v="0"/>
    <n v="0"/>
    <n v="0"/>
    <n v="0"/>
    <n v="0"/>
    <n v="0"/>
    <n v="0"/>
    <n v="0"/>
    <n v="0"/>
    <n v="0"/>
    <n v="0"/>
    <n v="0"/>
    <n v="0"/>
    <n v="0"/>
    <n v="0"/>
    <n v="0"/>
    <n v="0"/>
    <n v="0"/>
  </r>
  <r>
    <x v="0"/>
    <s v="30"/>
    <x v="10"/>
    <s v="2310021300"/>
    <x v="21"/>
    <x v="1"/>
    <n v="0"/>
    <n v="6.3475792985601736"/>
    <n v="0"/>
    <n v="0"/>
    <n v="0"/>
    <n v="0"/>
    <n v="0.15895440647479564"/>
    <n v="0"/>
    <n v="0"/>
    <n v="0"/>
    <n v="0"/>
    <n v="0.64641458633083571"/>
    <n v="0"/>
    <n v="0"/>
    <n v="0"/>
    <n v="0"/>
    <n v="5.5422103057545415"/>
    <n v="0"/>
    <n v="0"/>
    <n v="0"/>
  </r>
  <r>
    <x v="0"/>
    <s v="30"/>
    <x v="11"/>
    <s v="2310021300"/>
    <x v="21"/>
    <x v="1"/>
    <n v="0"/>
    <n v="17.826445442424092"/>
    <n v="0"/>
    <n v="0"/>
    <n v="0"/>
    <n v="0"/>
    <n v="12.190222231675831"/>
    <n v="0"/>
    <n v="0"/>
    <n v="0"/>
    <n v="0"/>
    <n v="0.18355516203586283"/>
    <n v="0"/>
    <n v="0"/>
    <n v="0"/>
    <n v="0"/>
    <n v="5.452668048712396"/>
    <n v="0"/>
    <n v="0"/>
    <n v="0"/>
  </r>
  <r>
    <x v="0"/>
    <s v="30"/>
    <x v="12"/>
    <s v="2310021300"/>
    <x v="21"/>
    <x v="1"/>
    <n v="0"/>
    <n v="1.2292474100717532"/>
    <n v="0"/>
    <n v="0"/>
    <n v="0"/>
    <n v="0"/>
    <n v="0.1695513669064487"/>
    <n v="0"/>
    <n v="0"/>
    <n v="0"/>
    <n v="0"/>
    <n v="1.0596960431653044E-2"/>
    <n v="0"/>
    <n v="0"/>
    <n v="0"/>
    <n v="0"/>
    <n v="1.0490990827336515"/>
    <n v="0"/>
    <n v="0"/>
    <n v="0"/>
  </r>
  <r>
    <x v="0"/>
    <s v="30"/>
    <x v="13"/>
    <s v="2310021300"/>
    <x v="21"/>
    <x v="1"/>
    <n v="0"/>
    <n v="8.2328519742625672E-2"/>
    <n v="0"/>
    <n v="0"/>
    <n v="0"/>
    <n v="0"/>
    <n v="8.2328519742625672E-2"/>
    <n v="0"/>
    <n v="0"/>
    <n v="0"/>
    <n v="0"/>
    <n v="0"/>
    <n v="0"/>
    <n v="0"/>
    <n v="0"/>
    <n v="0"/>
    <n v="0"/>
    <n v="0"/>
    <n v="0"/>
    <n v="0"/>
  </r>
  <r>
    <x v="0"/>
    <s v="30"/>
    <x v="14"/>
    <s v="2310021300"/>
    <x v="21"/>
    <x v="1"/>
    <n v="0"/>
    <n v="4.7044868424357525E-2"/>
    <n v="0"/>
    <n v="0"/>
    <n v="0"/>
    <n v="0"/>
    <n v="0"/>
    <n v="0"/>
    <n v="0"/>
    <n v="0"/>
    <n v="0"/>
    <n v="0"/>
    <n v="0"/>
    <n v="0"/>
    <n v="0"/>
    <n v="0"/>
    <n v="4.7044868424357518E-2"/>
    <n v="0"/>
    <n v="0"/>
    <n v="0"/>
  </r>
  <r>
    <x v="0"/>
    <s v="30"/>
    <x v="0"/>
    <s v="2310111401"/>
    <x v="22"/>
    <x v="0"/>
    <n v="0"/>
    <n v="4.5495692291725431"/>
    <n v="0"/>
    <n v="0"/>
    <n v="0"/>
    <n v="0"/>
    <n v="0.70620179079693202"/>
    <n v="0"/>
    <n v="0"/>
    <n v="0"/>
    <n v="0"/>
    <n v="0"/>
    <n v="0"/>
    <n v="0"/>
    <n v="0"/>
    <n v="0"/>
    <n v="3.8433674383756111"/>
    <n v="0"/>
    <n v="0"/>
    <n v="0"/>
  </r>
  <r>
    <x v="0"/>
    <s v="30"/>
    <x v="1"/>
    <s v="2310111401"/>
    <x v="22"/>
    <x v="0"/>
    <n v="0"/>
    <n v="0.47080119386462133"/>
    <n v="0"/>
    <n v="0"/>
    <n v="0"/>
    <n v="0"/>
    <n v="4.4838208939487742E-2"/>
    <n v="0"/>
    <n v="0"/>
    <n v="0"/>
    <n v="0"/>
    <n v="0"/>
    <n v="0"/>
    <n v="0"/>
    <n v="0"/>
    <n v="0"/>
    <n v="0.42596298492513357"/>
    <n v="0"/>
    <n v="0"/>
    <n v="0"/>
  </r>
  <r>
    <x v="0"/>
    <s v="30"/>
    <x v="2"/>
    <s v="2310111401"/>
    <x v="22"/>
    <x v="0"/>
    <n v="0"/>
    <n v="0.40542516486930996"/>
    <n v="0"/>
    <n v="0"/>
    <n v="0"/>
    <n v="0"/>
    <n v="2.9307843243564575E-2"/>
    <n v="0"/>
    <n v="0"/>
    <n v="0"/>
    <n v="0"/>
    <n v="0"/>
    <n v="0"/>
    <n v="0"/>
    <n v="0"/>
    <n v="0"/>
    <n v="0.37611732162574546"/>
    <n v="0"/>
    <n v="0"/>
    <n v="0"/>
  </r>
  <r>
    <x v="0"/>
    <s v="30"/>
    <x v="3"/>
    <s v="2310111401"/>
    <x v="22"/>
    <x v="0"/>
    <n v="0"/>
    <n v="0.52754117838416237"/>
    <n v="0"/>
    <n v="0"/>
    <n v="0"/>
    <n v="0"/>
    <n v="0"/>
    <n v="0"/>
    <n v="0"/>
    <n v="0"/>
    <n v="0"/>
    <n v="0"/>
    <n v="0"/>
    <n v="0"/>
    <n v="0"/>
    <n v="0"/>
    <n v="0.52754117838416237"/>
    <n v="0"/>
    <n v="0"/>
    <n v="0"/>
  </r>
  <r>
    <x v="0"/>
    <s v="30"/>
    <x v="4"/>
    <s v="2310111401"/>
    <x v="22"/>
    <x v="0"/>
    <n v="0"/>
    <n v="2.4898140060148246"/>
    <n v="0"/>
    <n v="0"/>
    <n v="0"/>
    <n v="0"/>
    <n v="4.5269345563905904E-2"/>
    <n v="0"/>
    <n v="0"/>
    <n v="0"/>
    <n v="0"/>
    <n v="1.1543683118796002"/>
    <n v="0"/>
    <n v="0"/>
    <n v="0"/>
    <n v="0"/>
    <n v="1.2901763485713182"/>
    <n v="0"/>
    <n v="0"/>
    <n v="0"/>
  </r>
  <r>
    <x v="0"/>
    <s v="30"/>
    <x v="5"/>
    <s v="2310111401"/>
    <x v="22"/>
    <x v="0"/>
    <n v="0"/>
    <n v="1.0095064060751016"/>
    <n v="0"/>
    <n v="0"/>
    <n v="0"/>
    <n v="0"/>
    <n v="4.5067250271209891E-3"/>
    <n v="0"/>
    <n v="0"/>
    <n v="0"/>
    <n v="0"/>
    <n v="9.4641225569540771E-2"/>
    <n v="0"/>
    <n v="0"/>
    <n v="0"/>
    <n v="0"/>
    <n v="0.91035845547843974"/>
    <n v="0"/>
    <n v="0"/>
    <n v="0"/>
  </r>
  <r>
    <x v="0"/>
    <s v="30"/>
    <x v="6"/>
    <s v="2310111401"/>
    <x v="22"/>
    <x v="0"/>
    <n v="0"/>
    <n v="0.30773235405742805"/>
    <n v="0"/>
    <n v="0"/>
    <n v="0"/>
    <n v="0"/>
    <n v="2.4423202702970478E-2"/>
    <n v="0"/>
    <n v="0"/>
    <n v="0"/>
    <n v="0"/>
    <n v="0"/>
    <n v="0"/>
    <n v="0"/>
    <n v="0"/>
    <n v="0"/>
    <n v="0.28330915135445756"/>
    <n v="0"/>
    <n v="0"/>
    <n v="0"/>
  </r>
  <r>
    <x v="0"/>
    <s v="30"/>
    <x v="7"/>
    <s v="2310111401"/>
    <x v="22"/>
    <x v="0"/>
    <n v="0"/>
    <n v="0.20027026216435789"/>
    <n v="0"/>
    <n v="0"/>
    <n v="0"/>
    <n v="0"/>
    <n v="8.3038889190099607E-2"/>
    <n v="0"/>
    <n v="0"/>
    <n v="0"/>
    <n v="0"/>
    <n v="0"/>
    <n v="0"/>
    <n v="0"/>
    <n v="0"/>
    <n v="0"/>
    <n v="0.11723137297425827"/>
    <n v="0"/>
    <n v="0"/>
    <n v="0"/>
  </r>
  <r>
    <x v="0"/>
    <s v="30"/>
    <x v="8"/>
    <s v="2310111401"/>
    <x v="22"/>
    <x v="0"/>
    <n v="0"/>
    <n v="0.28432586386516945"/>
    <n v="0"/>
    <n v="0"/>
    <n v="0"/>
    <n v="0"/>
    <n v="6.0311546880490494E-2"/>
    <n v="0"/>
    <n v="0"/>
    <n v="0"/>
    <n v="0"/>
    <n v="0"/>
    <n v="0"/>
    <n v="0"/>
    <n v="0"/>
    <n v="0"/>
    <n v="0.22401431698467894"/>
    <n v="0"/>
    <n v="0"/>
    <n v="0"/>
  </r>
  <r>
    <x v="0"/>
    <s v="30"/>
    <x v="9"/>
    <s v="2310111401"/>
    <x v="22"/>
    <x v="0"/>
    <n v="0"/>
    <n v="0.14165457567722878"/>
    <n v="0"/>
    <n v="0"/>
    <n v="0"/>
    <n v="0"/>
    <n v="4.8846405405940955E-3"/>
    <n v="0"/>
    <n v="0"/>
    <n v="0"/>
    <n v="0"/>
    <n v="0"/>
    <n v="0"/>
    <n v="0"/>
    <n v="0"/>
    <n v="0"/>
    <n v="0.13676993513663466"/>
    <n v="0"/>
    <n v="0"/>
    <n v="0"/>
  </r>
  <r>
    <x v="0"/>
    <s v="30"/>
    <x v="10"/>
    <s v="2310111401"/>
    <x v="22"/>
    <x v="0"/>
    <n v="0"/>
    <n v="8.8851832457865453E-3"/>
    <n v="0"/>
    <n v="0"/>
    <n v="0"/>
    <n v="0"/>
    <n v="0"/>
    <n v="0"/>
    <n v="0"/>
    <n v="0"/>
    <n v="0"/>
    <n v="0"/>
    <n v="0"/>
    <n v="0"/>
    <n v="0"/>
    <n v="0"/>
    <n v="8.8851832457865453E-3"/>
    <n v="0"/>
    <n v="0"/>
    <n v="0"/>
  </r>
  <r>
    <x v="0"/>
    <s v="30"/>
    <x v="11"/>
    <s v="2310111401"/>
    <x v="22"/>
    <x v="0"/>
    <n v="0"/>
    <n v="9.0177979210967919E-3"/>
    <n v="0"/>
    <n v="0"/>
    <n v="0"/>
    <n v="0"/>
    <n v="4.5088989605483959E-3"/>
    <n v="0"/>
    <n v="0"/>
    <n v="0"/>
    <n v="0"/>
    <n v="0"/>
    <n v="0"/>
    <n v="0"/>
    <n v="0"/>
    <n v="0"/>
    <n v="4.5088989605483959E-3"/>
    <n v="0"/>
    <n v="0"/>
    <n v="0"/>
  </r>
  <r>
    <x v="0"/>
    <s v="30"/>
    <x v="12"/>
    <s v="2310111401"/>
    <x v="22"/>
    <x v="0"/>
    <n v="0"/>
    <n v="4.4425916228932726E-3"/>
    <n v="0"/>
    <n v="0"/>
    <n v="0"/>
    <n v="0"/>
    <n v="0"/>
    <n v="0"/>
    <n v="0"/>
    <n v="0"/>
    <n v="0"/>
    <n v="0"/>
    <n v="0"/>
    <n v="0"/>
    <n v="0"/>
    <n v="0"/>
    <n v="4.4425916228932726E-3"/>
    <n v="0"/>
    <n v="0"/>
    <n v="0"/>
  </r>
  <r>
    <x v="0"/>
    <s v="30"/>
    <x v="13"/>
    <s v="2310111401"/>
    <x v="22"/>
    <x v="0"/>
    <n v="0"/>
    <n v="0"/>
    <n v="0"/>
    <n v="0"/>
    <n v="0"/>
    <n v="0"/>
    <n v="0"/>
    <n v="0"/>
    <n v="0"/>
    <n v="0"/>
    <n v="0"/>
    <n v="0"/>
    <n v="0"/>
    <n v="0"/>
    <n v="0"/>
    <n v="0"/>
    <n v="0"/>
    <n v="0"/>
    <n v="0"/>
    <n v="0"/>
  </r>
  <r>
    <x v="0"/>
    <s v="30"/>
    <x v="14"/>
    <s v="2310111401"/>
    <x v="22"/>
    <x v="0"/>
    <n v="0"/>
    <n v="0"/>
    <n v="0"/>
    <n v="0"/>
    <n v="0"/>
    <n v="0"/>
    <n v="0"/>
    <n v="0"/>
    <n v="0"/>
    <n v="0"/>
    <n v="0"/>
    <n v="0"/>
    <n v="0"/>
    <n v="0"/>
    <n v="0"/>
    <n v="0"/>
    <n v="0"/>
    <n v="0"/>
    <n v="0"/>
    <n v="0"/>
  </r>
  <r>
    <x v="0"/>
    <s v="30"/>
    <x v="0"/>
    <s v="2310021310"/>
    <x v="22"/>
    <x v="1"/>
    <n v="0"/>
    <n v="0.52060911764612794"/>
    <n v="0"/>
    <n v="0"/>
    <n v="0"/>
    <n v="0"/>
    <n v="2.503545695215658E-2"/>
    <n v="0"/>
    <n v="0"/>
    <n v="0"/>
    <n v="0"/>
    <n v="0"/>
    <n v="0"/>
    <n v="0"/>
    <n v="0"/>
    <n v="0"/>
    <n v="0.4955736606939713"/>
    <n v="0"/>
    <n v="0"/>
    <n v="0"/>
  </r>
  <r>
    <x v="0"/>
    <s v="30"/>
    <x v="1"/>
    <s v="2310021310"/>
    <x v="22"/>
    <x v="1"/>
    <n v="0"/>
    <n v="0.1216675674695748"/>
    <n v="0"/>
    <n v="0"/>
    <n v="0"/>
    <n v="0"/>
    <n v="1.0886045510435639E-2"/>
    <n v="0"/>
    <n v="0"/>
    <n v="0"/>
    <n v="0"/>
    <n v="0"/>
    <n v="0"/>
    <n v="0"/>
    <n v="0"/>
    <n v="0"/>
    <n v="0.11078152195913915"/>
    <n v="0"/>
    <n v="0"/>
    <n v="0"/>
  </r>
  <r>
    <x v="0"/>
    <s v="30"/>
    <x v="2"/>
    <s v="2310021310"/>
    <x v="22"/>
    <x v="1"/>
    <n v="0"/>
    <n v="7.0695749077088208E-4"/>
    <n v="0"/>
    <n v="0"/>
    <n v="0"/>
    <n v="0"/>
    <n v="0"/>
    <n v="0"/>
    <n v="0"/>
    <n v="0"/>
    <n v="0"/>
    <n v="0"/>
    <n v="0"/>
    <n v="0"/>
    <n v="0"/>
    <n v="0"/>
    <n v="7.0695749077088208E-4"/>
    <n v="0"/>
    <n v="0"/>
    <n v="0"/>
  </r>
  <r>
    <x v="0"/>
    <s v="30"/>
    <x v="3"/>
    <s v="2310021310"/>
    <x v="22"/>
    <x v="1"/>
    <n v="0"/>
    <n v="2.8278299630835283E-3"/>
    <n v="0"/>
    <n v="0"/>
    <n v="0"/>
    <n v="0"/>
    <n v="0"/>
    <n v="0"/>
    <n v="0"/>
    <n v="0"/>
    <n v="0"/>
    <n v="0"/>
    <n v="0"/>
    <n v="0"/>
    <n v="0"/>
    <n v="0"/>
    <n v="2.8278299630835283E-3"/>
    <n v="0"/>
    <n v="0"/>
    <n v="0"/>
  </r>
  <r>
    <x v="0"/>
    <s v="30"/>
    <x v="4"/>
    <s v="2310021310"/>
    <x v="22"/>
    <x v="1"/>
    <n v="0"/>
    <n v="0.15304499276435987"/>
    <n v="0"/>
    <n v="0"/>
    <n v="0"/>
    <n v="0"/>
    <n v="1.2807112365218398E-3"/>
    <n v="0"/>
    <n v="0"/>
    <n v="0"/>
    <n v="0"/>
    <n v="2.4333513493914959E-2"/>
    <n v="0"/>
    <n v="0"/>
    <n v="0"/>
    <n v="0"/>
    <n v="0.12743076803392306"/>
    <n v="0"/>
    <n v="0"/>
    <n v="0"/>
  </r>
  <r>
    <x v="0"/>
    <s v="30"/>
    <x v="5"/>
    <s v="2310021310"/>
    <x v="22"/>
    <x v="1"/>
    <n v="0"/>
    <n v="5.6351294406960961E-2"/>
    <n v="0"/>
    <n v="0"/>
    <n v="0"/>
    <n v="0"/>
    <n v="1.9210668547827599E-3"/>
    <n v="0"/>
    <n v="0"/>
    <n v="0"/>
    <n v="0"/>
    <n v="0"/>
    <n v="0"/>
    <n v="0"/>
    <n v="0"/>
    <n v="0"/>
    <n v="5.4430227552178204E-2"/>
    <n v="0"/>
    <n v="0"/>
    <n v="0"/>
  </r>
  <r>
    <x v="0"/>
    <s v="30"/>
    <x v="6"/>
    <s v="2310021310"/>
    <x v="22"/>
    <x v="1"/>
    <n v="0"/>
    <n v="0"/>
    <n v="0"/>
    <n v="0"/>
    <n v="0"/>
    <n v="0"/>
    <n v="0"/>
    <n v="0"/>
    <n v="0"/>
    <n v="0"/>
    <n v="0"/>
    <n v="0"/>
    <n v="0"/>
    <n v="0"/>
    <n v="0"/>
    <n v="0"/>
    <n v="0"/>
    <n v="0"/>
    <n v="0"/>
    <n v="0"/>
  </r>
  <r>
    <x v="0"/>
    <s v="30"/>
    <x v="7"/>
    <s v="2310021310"/>
    <x v="22"/>
    <x v="1"/>
    <n v="0"/>
    <n v="0"/>
    <n v="0"/>
    <n v="0"/>
    <n v="0"/>
    <n v="0"/>
    <n v="0"/>
    <n v="0"/>
    <n v="0"/>
    <n v="0"/>
    <n v="0"/>
    <n v="0"/>
    <n v="0"/>
    <n v="0"/>
    <n v="0"/>
    <n v="0"/>
    <n v="0"/>
    <n v="0"/>
    <n v="0"/>
    <n v="0"/>
  </r>
  <r>
    <x v="0"/>
    <s v="30"/>
    <x v="8"/>
    <s v="2310021310"/>
    <x v="22"/>
    <x v="1"/>
    <n v="0"/>
    <n v="0.47709422981045485"/>
    <n v="0"/>
    <n v="0"/>
    <n v="0"/>
    <n v="0"/>
    <n v="9.8863109118476608E-2"/>
    <n v="0"/>
    <n v="0"/>
    <n v="0"/>
    <n v="0"/>
    <n v="5.1026120835342761E-3"/>
    <n v="0"/>
    <n v="0"/>
    <n v="0"/>
    <n v="0"/>
    <n v="0.37312850860844393"/>
    <n v="0"/>
    <n v="0"/>
    <n v="0"/>
  </r>
  <r>
    <x v="0"/>
    <s v="30"/>
    <x v="9"/>
    <s v="2310021310"/>
    <x v="22"/>
    <x v="1"/>
    <n v="0"/>
    <n v="0"/>
    <n v="0"/>
    <n v="0"/>
    <n v="0"/>
    <n v="0"/>
    <n v="0"/>
    <n v="0"/>
    <n v="0"/>
    <n v="0"/>
    <n v="0"/>
    <n v="0"/>
    <n v="0"/>
    <n v="0"/>
    <n v="0"/>
    <n v="0"/>
    <n v="0"/>
    <n v="0"/>
    <n v="0"/>
    <n v="0"/>
  </r>
  <r>
    <x v="0"/>
    <s v="30"/>
    <x v="10"/>
    <s v="2310021310"/>
    <x v="22"/>
    <x v="1"/>
    <n v="0"/>
    <n v="0.38154798886043045"/>
    <n v="0"/>
    <n v="0"/>
    <n v="0"/>
    <n v="0"/>
    <n v="9.5546240950024324E-3"/>
    <n v="0"/>
    <n v="0"/>
    <n v="0"/>
    <n v="0"/>
    <n v="3.8855471319676559E-2"/>
    <n v="0"/>
    <n v="0"/>
    <n v="0"/>
    <n v="0"/>
    <n v="0.33313789344575145"/>
    <n v="0"/>
    <n v="0"/>
    <n v="0"/>
  </r>
  <r>
    <x v="0"/>
    <s v="30"/>
    <x v="11"/>
    <s v="2310021310"/>
    <x v="22"/>
    <x v="1"/>
    <n v="0"/>
    <n v="1.0715335858237993"/>
    <n v="0"/>
    <n v="0"/>
    <n v="0"/>
    <n v="0"/>
    <n v="0.73274465075413042"/>
    <n v="0"/>
    <n v="0"/>
    <n v="0"/>
    <n v="0"/>
    <n v="1.1033356122958563E-2"/>
    <n v="0"/>
    <n v="0"/>
    <n v="0"/>
    <n v="0"/>
    <n v="0.32775557894671026"/>
    <n v="0"/>
    <n v="0"/>
    <n v="0"/>
  </r>
  <r>
    <x v="0"/>
    <s v="30"/>
    <x v="12"/>
    <s v="2310021310"/>
    <x v="22"/>
    <x v="1"/>
    <n v="0"/>
    <n v="7.3889093001352157E-2"/>
    <n v="0"/>
    <n v="0"/>
    <n v="0"/>
    <n v="0"/>
    <n v="1.0191599034669261E-2"/>
    <n v="0"/>
    <n v="0"/>
    <n v="0"/>
    <n v="0"/>
    <n v="6.3697493966682883E-4"/>
    <n v="0"/>
    <n v="0"/>
    <n v="0"/>
    <n v="0"/>
    <n v="6.3060519027016065E-2"/>
    <n v="0"/>
    <n v="0"/>
    <n v="0"/>
  </r>
  <r>
    <x v="0"/>
    <s v="30"/>
    <x v="13"/>
    <s v="2310021310"/>
    <x v="22"/>
    <x v="1"/>
    <n v="0"/>
    <n v="4.9487024353961741E-3"/>
    <n v="0"/>
    <n v="0"/>
    <n v="0"/>
    <n v="0"/>
    <n v="4.9487024353961741E-3"/>
    <n v="0"/>
    <n v="0"/>
    <n v="0"/>
    <n v="0"/>
    <n v="0"/>
    <n v="0"/>
    <n v="0"/>
    <n v="0"/>
    <n v="0"/>
    <n v="0"/>
    <n v="0"/>
    <n v="0"/>
    <n v="0"/>
  </r>
  <r>
    <x v="0"/>
    <s v="30"/>
    <x v="14"/>
    <s v="2310021310"/>
    <x v="22"/>
    <x v="1"/>
    <n v="0"/>
    <n v="2.8278299630835283E-3"/>
    <n v="0"/>
    <n v="0"/>
    <n v="0"/>
    <n v="0"/>
    <n v="0"/>
    <n v="0"/>
    <n v="0"/>
    <n v="0"/>
    <n v="0"/>
    <n v="0"/>
    <n v="0"/>
    <n v="0"/>
    <n v="0"/>
    <n v="0"/>
    <n v="2.8278299630835283E-3"/>
    <n v="0"/>
    <n v="0"/>
    <n v="0"/>
  </r>
  <r>
    <x v="0"/>
    <s v="30"/>
    <x v="0"/>
    <s v="2310011000"/>
    <x v="23"/>
    <x v="0"/>
    <n v="0"/>
    <n v="0"/>
    <n v="0"/>
    <n v="0"/>
    <n v="0"/>
    <n v="0"/>
    <n v="0"/>
    <n v="0"/>
    <n v="0"/>
    <n v="0"/>
    <n v="0"/>
    <n v="0"/>
    <n v="0"/>
    <n v="0"/>
    <n v="0"/>
    <n v="0"/>
    <n v="0"/>
    <n v="0"/>
    <n v="0"/>
    <n v="0"/>
  </r>
  <r>
    <x v="0"/>
    <s v="30"/>
    <x v="1"/>
    <s v="2310011000"/>
    <x v="23"/>
    <x v="0"/>
    <n v="0"/>
    <n v="0"/>
    <n v="0"/>
    <n v="0"/>
    <n v="0"/>
    <n v="0"/>
    <n v="0"/>
    <n v="0"/>
    <n v="0"/>
    <n v="0"/>
    <n v="0"/>
    <n v="0"/>
    <n v="0"/>
    <n v="0"/>
    <n v="0"/>
    <n v="0"/>
    <n v="0"/>
    <n v="0"/>
    <n v="0"/>
    <n v="0"/>
  </r>
  <r>
    <x v="0"/>
    <s v="30"/>
    <x v="2"/>
    <s v="2310011000"/>
    <x v="23"/>
    <x v="0"/>
    <n v="0"/>
    <n v="0"/>
    <n v="0"/>
    <n v="0"/>
    <n v="0"/>
    <n v="0"/>
    <n v="0"/>
    <n v="0"/>
    <n v="0"/>
    <n v="0"/>
    <n v="0"/>
    <n v="0"/>
    <n v="0"/>
    <n v="0"/>
    <n v="0"/>
    <n v="0"/>
    <n v="0"/>
    <n v="0"/>
    <n v="0"/>
    <n v="0"/>
  </r>
  <r>
    <x v="0"/>
    <s v="30"/>
    <x v="3"/>
    <s v="2310011000"/>
    <x v="23"/>
    <x v="0"/>
    <n v="0"/>
    <n v="0"/>
    <n v="0"/>
    <n v="0"/>
    <n v="0"/>
    <n v="0"/>
    <n v="0"/>
    <n v="0"/>
    <n v="0"/>
    <n v="0"/>
    <n v="0"/>
    <n v="0"/>
    <n v="0"/>
    <n v="0"/>
    <n v="0"/>
    <n v="0"/>
    <n v="0"/>
    <n v="0"/>
    <n v="0"/>
    <n v="0"/>
  </r>
  <r>
    <x v="0"/>
    <s v="30"/>
    <x v="4"/>
    <s v="2310011000"/>
    <x v="23"/>
    <x v="0"/>
    <n v="0"/>
    <n v="0"/>
    <n v="0"/>
    <n v="0"/>
    <n v="0"/>
    <n v="0"/>
    <n v="0"/>
    <n v="0"/>
    <n v="0"/>
    <n v="0"/>
    <n v="0"/>
    <n v="0"/>
    <n v="0"/>
    <n v="0"/>
    <n v="0"/>
    <n v="0"/>
    <n v="0"/>
    <n v="0"/>
    <n v="0"/>
    <n v="0"/>
  </r>
  <r>
    <x v="0"/>
    <s v="30"/>
    <x v="5"/>
    <s v="2310011000"/>
    <x v="23"/>
    <x v="0"/>
    <n v="0"/>
    <n v="0"/>
    <n v="0"/>
    <n v="0"/>
    <n v="0"/>
    <n v="0"/>
    <n v="0"/>
    <n v="0"/>
    <n v="0"/>
    <n v="0"/>
    <n v="0"/>
    <n v="0"/>
    <n v="0"/>
    <n v="0"/>
    <n v="0"/>
    <n v="0"/>
    <n v="0"/>
    <n v="0"/>
    <n v="0"/>
    <n v="0"/>
  </r>
  <r>
    <x v="0"/>
    <s v="30"/>
    <x v="6"/>
    <s v="2310011000"/>
    <x v="23"/>
    <x v="0"/>
    <n v="0"/>
    <n v="0"/>
    <n v="0"/>
    <n v="0"/>
    <n v="0"/>
    <n v="0"/>
    <n v="0"/>
    <n v="0"/>
    <n v="0"/>
    <n v="0"/>
    <n v="0"/>
    <n v="0"/>
    <n v="0"/>
    <n v="0"/>
    <n v="0"/>
    <n v="0"/>
    <n v="0"/>
    <n v="0"/>
    <n v="0"/>
    <n v="0"/>
  </r>
  <r>
    <x v="0"/>
    <s v="30"/>
    <x v="7"/>
    <s v="2310011000"/>
    <x v="23"/>
    <x v="0"/>
    <n v="0"/>
    <n v="0"/>
    <n v="0"/>
    <n v="0"/>
    <n v="0"/>
    <n v="0"/>
    <n v="0"/>
    <n v="0"/>
    <n v="0"/>
    <n v="0"/>
    <n v="0"/>
    <n v="0"/>
    <n v="0"/>
    <n v="0"/>
    <n v="0"/>
    <n v="0"/>
    <n v="0"/>
    <n v="0"/>
    <n v="0"/>
    <n v="0"/>
  </r>
  <r>
    <x v="0"/>
    <s v="30"/>
    <x v="8"/>
    <s v="2310011000"/>
    <x v="23"/>
    <x v="0"/>
    <n v="0"/>
    <n v="0"/>
    <n v="0"/>
    <n v="0"/>
    <n v="0"/>
    <n v="0"/>
    <n v="0"/>
    <n v="0"/>
    <n v="0"/>
    <n v="0"/>
    <n v="0"/>
    <n v="0"/>
    <n v="0"/>
    <n v="0"/>
    <n v="0"/>
    <n v="0"/>
    <n v="0"/>
    <n v="0"/>
    <n v="0"/>
    <n v="0"/>
  </r>
  <r>
    <x v="0"/>
    <s v="30"/>
    <x v="9"/>
    <s v="2310011000"/>
    <x v="23"/>
    <x v="0"/>
    <n v="0"/>
    <n v="0"/>
    <n v="0"/>
    <n v="0"/>
    <n v="0"/>
    <n v="0"/>
    <n v="0"/>
    <n v="0"/>
    <n v="0"/>
    <n v="0"/>
    <n v="0"/>
    <n v="0"/>
    <n v="0"/>
    <n v="0"/>
    <n v="0"/>
    <n v="0"/>
    <n v="0"/>
    <n v="0"/>
    <n v="0"/>
    <n v="0"/>
  </r>
  <r>
    <x v="0"/>
    <s v="30"/>
    <x v="10"/>
    <s v="2310011000"/>
    <x v="23"/>
    <x v="0"/>
    <n v="0"/>
    <n v="0"/>
    <n v="0"/>
    <n v="0"/>
    <n v="0"/>
    <n v="0"/>
    <n v="0"/>
    <n v="0"/>
    <n v="0"/>
    <n v="0"/>
    <n v="0"/>
    <n v="0"/>
    <n v="0"/>
    <n v="0"/>
    <n v="0"/>
    <n v="0"/>
    <n v="0"/>
    <n v="0"/>
    <n v="0"/>
    <n v="0"/>
  </r>
  <r>
    <x v="0"/>
    <s v="30"/>
    <x v="11"/>
    <s v="2310011000"/>
    <x v="23"/>
    <x v="0"/>
    <n v="0"/>
    <n v="0"/>
    <n v="0"/>
    <n v="0"/>
    <n v="0"/>
    <n v="0"/>
    <n v="0"/>
    <n v="0"/>
    <n v="0"/>
    <n v="0"/>
    <n v="0"/>
    <n v="0"/>
    <n v="0"/>
    <n v="0"/>
    <n v="0"/>
    <n v="0"/>
    <n v="0"/>
    <n v="0"/>
    <n v="0"/>
    <n v="0"/>
  </r>
  <r>
    <x v="0"/>
    <s v="30"/>
    <x v="12"/>
    <s v="2310011000"/>
    <x v="23"/>
    <x v="0"/>
    <n v="0"/>
    <n v="0"/>
    <n v="0"/>
    <n v="0"/>
    <n v="0"/>
    <n v="0"/>
    <n v="0"/>
    <n v="0"/>
    <n v="0"/>
    <n v="0"/>
    <n v="0"/>
    <n v="0"/>
    <n v="0"/>
    <n v="0"/>
    <n v="0"/>
    <n v="0"/>
    <n v="0"/>
    <n v="0"/>
    <n v="0"/>
    <n v="0"/>
  </r>
  <r>
    <x v="0"/>
    <s v="30"/>
    <x v="13"/>
    <s v="2310011000"/>
    <x v="23"/>
    <x v="0"/>
    <n v="0"/>
    <n v="0"/>
    <n v="0"/>
    <n v="0"/>
    <n v="0"/>
    <n v="0"/>
    <n v="0"/>
    <n v="0"/>
    <n v="0"/>
    <n v="0"/>
    <n v="0"/>
    <n v="0"/>
    <n v="0"/>
    <n v="0"/>
    <n v="0"/>
    <n v="0"/>
    <n v="0"/>
    <n v="0"/>
    <n v="0"/>
    <n v="0"/>
  </r>
  <r>
    <x v="0"/>
    <s v="30"/>
    <x v="14"/>
    <s v="2310011000"/>
    <x v="23"/>
    <x v="0"/>
    <n v="0"/>
    <n v="0"/>
    <n v="0"/>
    <n v="0"/>
    <n v="0"/>
    <n v="0"/>
    <n v="0"/>
    <n v="0"/>
    <n v="0"/>
    <n v="0"/>
    <n v="0"/>
    <n v="0"/>
    <n v="0"/>
    <n v="0"/>
    <n v="0"/>
    <n v="0"/>
    <n v="0"/>
    <n v="0"/>
    <n v="0"/>
    <n v="0"/>
  </r>
  <r>
    <x v="0"/>
    <s v="30"/>
    <x v="0"/>
    <s v="2310021000"/>
    <x v="23"/>
    <x v="1"/>
    <n v="0"/>
    <n v="0"/>
    <n v="0"/>
    <n v="0"/>
    <n v="0"/>
    <n v="0"/>
    <n v="0"/>
    <n v="0"/>
    <n v="0"/>
    <n v="0"/>
    <n v="0"/>
    <n v="0"/>
    <n v="0"/>
    <n v="0"/>
    <n v="0"/>
    <n v="0"/>
    <n v="0"/>
    <n v="0"/>
    <n v="0"/>
    <n v="0"/>
  </r>
  <r>
    <x v="0"/>
    <s v="30"/>
    <x v="1"/>
    <s v="2310021000"/>
    <x v="23"/>
    <x v="1"/>
    <n v="0"/>
    <n v="0"/>
    <n v="0"/>
    <n v="0"/>
    <n v="0"/>
    <n v="0"/>
    <n v="0"/>
    <n v="0"/>
    <n v="0"/>
    <n v="0"/>
    <n v="0"/>
    <n v="0"/>
    <n v="0"/>
    <n v="0"/>
    <n v="0"/>
    <n v="0"/>
    <n v="0"/>
    <n v="0"/>
    <n v="0"/>
    <n v="0"/>
  </r>
  <r>
    <x v="0"/>
    <s v="30"/>
    <x v="2"/>
    <s v="2310021000"/>
    <x v="23"/>
    <x v="1"/>
    <n v="0"/>
    <n v="0"/>
    <n v="0"/>
    <n v="0"/>
    <n v="0"/>
    <n v="0"/>
    <n v="0"/>
    <n v="0"/>
    <n v="0"/>
    <n v="0"/>
    <n v="0"/>
    <n v="0"/>
    <n v="0"/>
    <n v="0"/>
    <n v="0"/>
    <n v="0"/>
    <n v="0"/>
    <n v="0"/>
    <n v="0"/>
    <n v="0"/>
  </r>
  <r>
    <x v="0"/>
    <s v="30"/>
    <x v="3"/>
    <s v="2310021000"/>
    <x v="23"/>
    <x v="1"/>
    <n v="0"/>
    <n v="0"/>
    <n v="0"/>
    <n v="0"/>
    <n v="0"/>
    <n v="0"/>
    <n v="0"/>
    <n v="0"/>
    <n v="0"/>
    <n v="0"/>
    <n v="0"/>
    <n v="0"/>
    <n v="0"/>
    <n v="0"/>
    <n v="0"/>
    <n v="0"/>
    <n v="0"/>
    <n v="0"/>
    <n v="0"/>
    <n v="0"/>
  </r>
  <r>
    <x v="0"/>
    <s v="30"/>
    <x v="4"/>
    <s v="2310021000"/>
    <x v="23"/>
    <x v="1"/>
    <n v="0"/>
    <n v="0"/>
    <n v="0"/>
    <n v="0"/>
    <n v="0"/>
    <n v="0"/>
    <n v="0"/>
    <n v="0"/>
    <n v="0"/>
    <n v="0"/>
    <n v="0"/>
    <n v="0"/>
    <n v="0"/>
    <n v="0"/>
    <n v="0"/>
    <n v="0"/>
    <n v="0"/>
    <n v="0"/>
    <n v="0"/>
    <n v="0"/>
  </r>
  <r>
    <x v="0"/>
    <s v="30"/>
    <x v="5"/>
    <s v="2310021000"/>
    <x v="23"/>
    <x v="1"/>
    <n v="0"/>
    <n v="0"/>
    <n v="0"/>
    <n v="0"/>
    <n v="0"/>
    <n v="0"/>
    <n v="0"/>
    <n v="0"/>
    <n v="0"/>
    <n v="0"/>
    <n v="0"/>
    <n v="0"/>
    <n v="0"/>
    <n v="0"/>
    <n v="0"/>
    <n v="0"/>
    <n v="0"/>
    <n v="0"/>
    <n v="0"/>
    <n v="0"/>
  </r>
  <r>
    <x v="0"/>
    <s v="30"/>
    <x v="6"/>
    <s v="2310021000"/>
    <x v="23"/>
    <x v="1"/>
    <n v="0"/>
    <n v="0"/>
    <n v="0"/>
    <n v="0"/>
    <n v="0"/>
    <n v="0"/>
    <n v="0"/>
    <n v="0"/>
    <n v="0"/>
    <n v="0"/>
    <n v="0"/>
    <n v="0"/>
    <n v="0"/>
    <n v="0"/>
    <n v="0"/>
    <n v="0"/>
    <n v="0"/>
    <n v="0"/>
    <n v="0"/>
    <n v="0"/>
  </r>
  <r>
    <x v="0"/>
    <s v="30"/>
    <x v="7"/>
    <s v="2310021000"/>
    <x v="23"/>
    <x v="1"/>
    <n v="0"/>
    <n v="0"/>
    <n v="0"/>
    <n v="0"/>
    <n v="0"/>
    <n v="0"/>
    <n v="0"/>
    <n v="0"/>
    <n v="0"/>
    <n v="0"/>
    <n v="0"/>
    <n v="0"/>
    <n v="0"/>
    <n v="0"/>
    <n v="0"/>
    <n v="0"/>
    <n v="0"/>
    <n v="0"/>
    <n v="0"/>
    <n v="0"/>
  </r>
  <r>
    <x v="0"/>
    <s v="30"/>
    <x v="8"/>
    <s v="2310021000"/>
    <x v="23"/>
    <x v="1"/>
    <n v="0"/>
    <n v="0"/>
    <n v="0"/>
    <n v="0"/>
    <n v="0"/>
    <n v="0"/>
    <n v="0"/>
    <n v="0"/>
    <n v="0"/>
    <n v="0"/>
    <n v="0"/>
    <n v="0"/>
    <n v="0"/>
    <n v="0"/>
    <n v="0"/>
    <n v="0"/>
    <n v="0"/>
    <n v="0"/>
    <n v="0"/>
    <n v="0"/>
  </r>
  <r>
    <x v="0"/>
    <s v="30"/>
    <x v="9"/>
    <s v="2310021000"/>
    <x v="23"/>
    <x v="1"/>
    <n v="0"/>
    <n v="0"/>
    <n v="0"/>
    <n v="0"/>
    <n v="0"/>
    <n v="0"/>
    <n v="0"/>
    <n v="0"/>
    <n v="0"/>
    <n v="0"/>
    <n v="0"/>
    <n v="0"/>
    <n v="0"/>
    <n v="0"/>
    <n v="0"/>
    <n v="0"/>
    <n v="0"/>
    <n v="0"/>
    <n v="0"/>
    <n v="0"/>
  </r>
  <r>
    <x v="0"/>
    <s v="30"/>
    <x v="10"/>
    <s v="2310021000"/>
    <x v="23"/>
    <x v="1"/>
    <n v="0"/>
    <n v="0"/>
    <n v="0"/>
    <n v="0"/>
    <n v="0"/>
    <n v="0"/>
    <n v="0"/>
    <n v="0"/>
    <n v="0"/>
    <n v="0"/>
    <n v="0"/>
    <n v="0"/>
    <n v="0"/>
    <n v="0"/>
    <n v="0"/>
    <n v="0"/>
    <n v="0"/>
    <n v="0"/>
    <n v="0"/>
    <n v="0"/>
  </r>
  <r>
    <x v="0"/>
    <s v="30"/>
    <x v="11"/>
    <s v="2310021000"/>
    <x v="23"/>
    <x v="1"/>
    <n v="0"/>
    <n v="0"/>
    <n v="0"/>
    <n v="0"/>
    <n v="0"/>
    <n v="0"/>
    <n v="0"/>
    <n v="0"/>
    <n v="0"/>
    <n v="0"/>
    <n v="0"/>
    <n v="0"/>
    <n v="0"/>
    <n v="0"/>
    <n v="0"/>
    <n v="0"/>
    <n v="0"/>
    <n v="0"/>
    <n v="0"/>
    <n v="0"/>
  </r>
  <r>
    <x v="0"/>
    <s v="30"/>
    <x v="12"/>
    <s v="2310021000"/>
    <x v="23"/>
    <x v="1"/>
    <n v="0"/>
    <n v="0"/>
    <n v="0"/>
    <n v="0"/>
    <n v="0"/>
    <n v="0"/>
    <n v="0"/>
    <n v="0"/>
    <n v="0"/>
    <n v="0"/>
    <n v="0"/>
    <n v="0"/>
    <n v="0"/>
    <n v="0"/>
    <n v="0"/>
    <n v="0"/>
    <n v="0"/>
    <n v="0"/>
    <n v="0"/>
    <n v="0"/>
  </r>
  <r>
    <x v="0"/>
    <s v="30"/>
    <x v="13"/>
    <s v="2310021000"/>
    <x v="23"/>
    <x v="1"/>
    <n v="0"/>
    <n v="0"/>
    <n v="0"/>
    <n v="0"/>
    <n v="0"/>
    <n v="0"/>
    <n v="0"/>
    <n v="0"/>
    <n v="0"/>
    <n v="0"/>
    <n v="0"/>
    <n v="0"/>
    <n v="0"/>
    <n v="0"/>
    <n v="0"/>
    <n v="0"/>
    <n v="0"/>
    <n v="0"/>
    <n v="0"/>
    <n v="0"/>
  </r>
  <r>
    <x v="0"/>
    <s v="30"/>
    <x v="14"/>
    <s v="2310021000"/>
    <x v="23"/>
    <x v="1"/>
    <n v="0"/>
    <n v="0"/>
    <n v="0"/>
    <n v="0"/>
    <n v="0"/>
    <n v="0"/>
    <n v="0"/>
    <n v="0"/>
    <n v="0"/>
    <n v="0"/>
    <n v="0"/>
    <n v="0"/>
    <n v="0"/>
    <n v="0"/>
    <n v="0"/>
    <n v="0"/>
    <n v="0"/>
    <n v="0"/>
    <n v="0"/>
    <n v="0"/>
  </r>
  <r>
    <x v="0"/>
    <s v="30"/>
    <x v="0"/>
    <s v="2310010800"/>
    <x v="24"/>
    <x v="0"/>
    <n v="0"/>
    <n v="16.378634525845644"/>
    <n v="0"/>
    <n v="0"/>
    <n v="0"/>
    <n v="0"/>
    <n v="1.7404763403792249"/>
    <n v="0"/>
    <n v="0"/>
    <n v="0"/>
    <n v="0"/>
    <n v="0"/>
    <n v="0"/>
    <n v="0"/>
    <n v="0"/>
    <n v="0"/>
    <n v="14.638158185466418"/>
    <n v="0"/>
    <n v="0"/>
    <n v="0"/>
  </r>
  <r>
    <x v="0"/>
    <s v="30"/>
    <x v="1"/>
    <s v="2310010800"/>
    <x v="24"/>
    <x v="0"/>
    <n v="0"/>
    <n v="8.628777520777593"/>
    <n v="0"/>
    <n v="0"/>
    <n v="0"/>
    <n v="0"/>
    <n v="1.0286621883105098"/>
    <n v="0"/>
    <n v="0"/>
    <n v="0"/>
    <n v="0"/>
    <n v="0"/>
    <n v="0"/>
    <n v="0"/>
    <n v="0"/>
    <n v="0"/>
    <n v="7.600115332467082"/>
    <n v="0"/>
    <n v="0"/>
    <n v="0"/>
  </r>
  <r>
    <x v="0"/>
    <s v="30"/>
    <x v="2"/>
    <s v="2310010800"/>
    <x v="24"/>
    <x v="0"/>
    <n v="0"/>
    <n v="13.347441160552757"/>
    <n v="0"/>
    <n v="0"/>
    <n v="0"/>
    <n v="0"/>
    <n v="2.6115803621686893"/>
    <n v="0"/>
    <n v="0"/>
    <n v="0"/>
    <n v="0"/>
    <n v="0"/>
    <n v="0"/>
    <n v="0"/>
    <n v="0"/>
    <n v="0"/>
    <n v="10.735860798384065"/>
    <n v="0"/>
    <n v="0"/>
    <n v="0"/>
  </r>
  <r>
    <x v="0"/>
    <s v="30"/>
    <x v="3"/>
    <s v="2310010800"/>
    <x v="24"/>
    <x v="0"/>
    <n v="0"/>
    <n v="3.5353284578960111"/>
    <n v="0"/>
    <n v="0"/>
    <n v="0"/>
    <n v="0"/>
    <n v="0"/>
    <n v="0"/>
    <n v="0"/>
    <n v="0"/>
    <n v="0"/>
    <n v="0"/>
    <n v="0"/>
    <n v="0"/>
    <n v="0"/>
    <n v="0"/>
    <n v="3.5353284578960111"/>
    <n v="0"/>
    <n v="0"/>
    <n v="0"/>
  </r>
  <r>
    <x v="0"/>
    <s v="30"/>
    <x v="4"/>
    <s v="2310010800"/>
    <x v="24"/>
    <x v="0"/>
    <n v="0"/>
    <n v="18.923552057235618"/>
    <n v="0"/>
    <n v="0"/>
    <n v="0"/>
    <n v="0"/>
    <n v="0.2671030327323981"/>
    <n v="0"/>
    <n v="0"/>
    <n v="0"/>
    <n v="0"/>
    <n v="9.2646384221176081"/>
    <n v="0"/>
    <n v="0"/>
    <n v="0"/>
    <n v="0"/>
    <n v="9.3918106023856129"/>
    <n v="0"/>
    <n v="0"/>
    <n v="0"/>
  </r>
  <r>
    <x v="0"/>
    <s v="30"/>
    <x v="5"/>
    <s v="2310010800"/>
    <x v="24"/>
    <x v="0"/>
    <n v="0"/>
    <n v="5.948719396520425"/>
    <n v="0"/>
    <n v="0"/>
    <n v="0"/>
    <n v="0"/>
    <n v="2.6254307407737008E-2"/>
    <n v="0"/>
    <n v="0"/>
    <n v="0"/>
    <n v="0"/>
    <n v="0.93281093617805233"/>
    <n v="0"/>
    <n v="0"/>
    <n v="0"/>
    <n v="0"/>
    <n v="4.9896541529346354"/>
    <n v="0"/>
    <n v="0"/>
    <n v="0"/>
  </r>
  <r>
    <x v="0"/>
    <s v="30"/>
    <x v="6"/>
    <s v="2310010800"/>
    <x v="24"/>
    <x v="0"/>
    <n v="0"/>
    <n v="8.9863803472370769"/>
    <n v="0"/>
    <n v="0"/>
    <n v="0"/>
    <n v="0"/>
    <n v="0.27863517474655564"/>
    <n v="0"/>
    <n v="0"/>
    <n v="0"/>
    <n v="0"/>
    <n v="0"/>
    <n v="0"/>
    <n v="0"/>
    <n v="0"/>
    <n v="0"/>
    <n v="8.7077451724905224"/>
    <n v="0"/>
    <n v="0"/>
    <n v="0"/>
  </r>
  <r>
    <x v="0"/>
    <s v="30"/>
    <x v="7"/>
    <s v="2310010800"/>
    <x v="24"/>
    <x v="0"/>
    <n v="0"/>
    <n v="1.5051416479313284"/>
    <n v="0"/>
    <n v="0"/>
    <n v="0"/>
    <n v="0"/>
    <n v="0.64773235965896936"/>
    <n v="0"/>
    <n v="0"/>
    <n v="0"/>
    <n v="0"/>
    <n v="0"/>
    <n v="0"/>
    <n v="0"/>
    <n v="0"/>
    <n v="0"/>
    <n v="0.85740928827235896"/>
    <n v="0"/>
    <n v="0"/>
    <n v="0"/>
  </r>
  <r>
    <x v="0"/>
    <s v="30"/>
    <x v="8"/>
    <s v="2310010800"/>
    <x v="24"/>
    <x v="0"/>
    <n v="0"/>
    <n v="14.317359962439749"/>
    <n v="0"/>
    <n v="0"/>
    <n v="0"/>
    <n v="0"/>
    <n v="2.0211208471891742"/>
    <n v="0"/>
    <n v="0"/>
    <n v="0"/>
    <n v="0"/>
    <n v="0"/>
    <n v="0"/>
    <n v="0"/>
    <n v="0"/>
    <n v="0"/>
    <n v="12.296239115250575"/>
    <n v="0"/>
    <n v="0"/>
    <n v="0"/>
  </r>
  <r>
    <x v="0"/>
    <s v="30"/>
    <x v="9"/>
    <s v="2310010800"/>
    <x v="24"/>
    <x v="0"/>
    <n v="0"/>
    <n v="0.85820121159367646"/>
    <n v="0"/>
    <n v="0"/>
    <n v="0"/>
    <n v="0"/>
    <n v="1.2853524676765028E-2"/>
    <n v="0"/>
    <n v="0"/>
    <n v="0"/>
    <n v="0"/>
    <n v="0"/>
    <n v="0"/>
    <n v="0"/>
    <n v="0"/>
    <n v="0"/>
    <n v="0.84534768691691131"/>
    <n v="0"/>
    <n v="0"/>
    <n v="0"/>
  </r>
  <r>
    <x v="0"/>
    <s v="30"/>
    <x v="10"/>
    <s v="2310010800"/>
    <x v="24"/>
    <x v="0"/>
    <n v="0"/>
    <n v="2.6822827528860213E-2"/>
    <n v="0"/>
    <n v="0"/>
    <n v="0"/>
    <n v="0"/>
    <n v="0"/>
    <n v="0"/>
    <n v="0"/>
    <n v="0"/>
    <n v="0"/>
    <n v="0"/>
    <n v="0"/>
    <n v="0"/>
    <n v="0"/>
    <n v="0"/>
    <n v="2.6822827528860213E-2"/>
    <n v="0"/>
    <n v="0"/>
    <n v="0"/>
  </r>
  <r>
    <x v="0"/>
    <s v="30"/>
    <x v="11"/>
    <s v="2310010800"/>
    <x v="24"/>
    <x v="0"/>
    <n v="0"/>
    <n v="0"/>
    <n v="0"/>
    <n v="0"/>
    <n v="0"/>
    <n v="0"/>
    <n v="0"/>
    <n v="0"/>
    <n v="0"/>
    <n v="0"/>
    <n v="0"/>
    <n v="0"/>
    <n v="0"/>
    <n v="0"/>
    <n v="0"/>
    <n v="0"/>
    <n v="0"/>
    <n v="0"/>
    <n v="0"/>
    <n v="0"/>
  </r>
  <r>
    <x v="0"/>
    <s v="30"/>
    <x v="12"/>
    <s v="2310010800"/>
    <x v="24"/>
    <x v="0"/>
    <n v="0"/>
    <n v="0"/>
    <n v="0"/>
    <n v="0"/>
    <n v="0"/>
    <n v="0"/>
    <n v="0"/>
    <n v="0"/>
    <n v="0"/>
    <n v="0"/>
    <n v="0"/>
    <n v="0"/>
    <n v="0"/>
    <n v="0"/>
    <n v="0"/>
    <n v="0"/>
    <n v="0"/>
    <n v="0"/>
    <n v="0"/>
    <n v="0"/>
  </r>
  <r>
    <x v="0"/>
    <s v="30"/>
    <x v="13"/>
    <s v="2310010800"/>
    <x v="24"/>
    <x v="0"/>
    <n v="0"/>
    <n v="0"/>
    <n v="0"/>
    <n v="0"/>
    <n v="0"/>
    <n v="0"/>
    <n v="0"/>
    <n v="0"/>
    <n v="0"/>
    <n v="0"/>
    <n v="0"/>
    <n v="0"/>
    <n v="0"/>
    <n v="0"/>
    <n v="0"/>
    <n v="0"/>
    <n v="0"/>
    <n v="0"/>
    <n v="0"/>
    <n v="0"/>
  </r>
  <r>
    <x v="0"/>
    <s v="30"/>
    <x v="14"/>
    <s v="2310010800"/>
    <x v="24"/>
    <x v="0"/>
    <n v="0"/>
    <n v="0"/>
    <n v="0"/>
    <n v="0"/>
    <n v="0"/>
    <n v="0"/>
    <n v="0"/>
    <n v="0"/>
    <n v="0"/>
    <n v="0"/>
    <n v="0"/>
    <n v="0"/>
    <n v="0"/>
    <n v="0"/>
    <n v="0"/>
    <n v="0"/>
    <n v="0"/>
    <n v="0"/>
    <n v="0"/>
    <n v="0"/>
  </r>
  <r>
    <x v="0"/>
    <s v="30"/>
    <x v="0"/>
    <s v="2310020800"/>
    <x v="25"/>
    <x v="1"/>
    <n v="0"/>
    <n v="0.17413615061086429"/>
    <n v="0"/>
    <n v="0"/>
    <n v="0"/>
    <n v="0"/>
    <n v="7.9267927071457897E-2"/>
    <n v="0"/>
    <n v="0"/>
    <n v="0"/>
    <n v="0"/>
    <n v="0"/>
    <n v="0"/>
    <n v="0"/>
    <n v="0"/>
    <n v="0"/>
    <n v="9.486822353940641E-2"/>
    <n v="0"/>
    <n v="0"/>
    <n v="0"/>
  </r>
  <r>
    <x v="0"/>
    <s v="30"/>
    <x v="1"/>
    <s v="2310020800"/>
    <x v="25"/>
    <x v="1"/>
    <n v="0"/>
    <n v="0.67110057646990284"/>
    <n v="0"/>
    <n v="0"/>
    <n v="0"/>
    <n v="0"/>
    <n v="0"/>
    <n v="0"/>
    <n v="0"/>
    <n v="0"/>
    <n v="0"/>
    <n v="0"/>
    <n v="0"/>
    <n v="0"/>
    <n v="0"/>
    <n v="0"/>
    <n v="0.67110057646990284"/>
    <n v="0"/>
    <n v="0"/>
    <n v="0"/>
  </r>
  <r>
    <x v="0"/>
    <s v="30"/>
    <x v="2"/>
    <s v="2310020800"/>
    <x v="25"/>
    <x v="1"/>
    <n v="0"/>
    <n v="0.34461444870856484"/>
    <n v="0"/>
    <n v="0"/>
    <n v="0"/>
    <n v="0"/>
    <n v="0"/>
    <n v="0"/>
    <n v="0"/>
    <n v="0"/>
    <n v="0"/>
    <n v="0"/>
    <n v="0"/>
    <n v="0"/>
    <n v="0"/>
    <n v="0"/>
    <n v="0.34461444870856484"/>
    <n v="0"/>
    <n v="0"/>
    <n v="0"/>
  </r>
  <r>
    <x v="0"/>
    <s v="30"/>
    <x v="3"/>
    <s v="2310020800"/>
    <x v="25"/>
    <x v="1"/>
    <n v="0"/>
    <n v="4.2617337914183321E-3"/>
    <n v="0"/>
    <n v="0"/>
    <n v="0"/>
    <n v="0"/>
    <n v="0"/>
    <n v="0"/>
    <n v="0"/>
    <n v="0"/>
    <n v="0"/>
    <n v="0"/>
    <n v="0"/>
    <n v="0"/>
    <n v="0"/>
    <n v="0"/>
    <n v="4.2617337914183321E-3"/>
    <n v="0"/>
    <n v="0"/>
    <n v="0"/>
  </r>
  <r>
    <x v="0"/>
    <s v="30"/>
    <x v="4"/>
    <s v="2310020800"/>
    <x v="25"/>
    <x v="1"/>
    <n v="0"/>
    <n v="1.4506548745103407E-2"/>
    <n v="0"/>
    <n v="0"/>
    <n v="0"/>
    <n v="0"/>
    <n v="0"/>
    <n v="0"/>
    <n v="0"/>
    <n v="0"/>
    <n v="0"/>
    <n v="0"/>
    <n v="0"/>
    <n v="0"/>
    <n v="0"/>
    <n v="0"/>
    <n v="1.4506548745103405E-2"/>
    <n v="0"/>
    <n v="0"/>
    <n v="0"/>
  </r>
  <r>
    <x v="0"/>
    <s v="30"/>
    <x v="5"/>
    <s v="2310020800"/>
    <x v="25"/>
    <x v="1"/>
    <n v="0"/>
    <n v="3.6957159898239625E-2"/>
    <n v="0"/>
    <n v="0"/>
    <n v="0"/>
    <n v="0"/>
    <n v="0"/>
    <n v="0"/>
    <n v="0"/>
    <n v="0"/>
    <n v="0"/>
    <n v="0"/>
    <n v="0"/>
    <n v="0"/>
    <n v="0"/>
    <n v="0"/>
    <n v="3.6957159898239625E-2"/>
    <n v="0"/>
    <n v="0"/>
    <n v="0"/>
  </r>
  <r>
    <x v="0"/>
    <s v="30"/>
    <x v="6"/>
    <s v="2310020800"/>
    <x v="25"/>
    <x v="1"/>
    <n v="0"/>
    <n v="0"/>
    <n v="0"/>
    <n v="0"/>
    <n v="0"/>
    <n v="0"/>
    <n v="0"/>
    <n v="0"/>
    <n v="0"/>
    <n v="0"/>
    <n v="0"/>
    <n v="0"/>
    <n v="0"/>
    <n v="0"/>
    <n v="0"/>
    <n v="0"/>
    <n v="0"/>
    <n v="0"/>
    <n v="0"/>
    <n v="0"/>
  </r>
  <r>
    <x v="0"/>
    <s v="30"/>
    <x v="7"/>
    <s v="2310020800"/>
    <x v="25"/>
    <x v="1"/>
    <n v="0"/>
    <n v="0"/>
    <n v="0"/>
    <n v="0"/>
    <n v="0"/>
    <n v="0"/>
    <n v="0"/>
    <n v="0"/>
    <n v="0"/>
    <n v="0"/>
    <n v="0"/>
    <n v="0"/>
    <n v="0"/>
    <n v="0"/>
    <n v="0"/>
    <n v="0"/>
    <n v="0"/>
    <n v="0"/>
    <n v="0"/>
    <n v="0"/>
  </r>
  <r>
    <x v="0"/>
    <s v="30"/>
    <x v="8"/>
    <s v="2310020800"/>
    <x v="25"/>
    <x v="1"/>
    <n v="0"/>
    <n v="0"/>
    <n v="0"/>
    <n v="0"/>
    <n v="0"/>
    <n v="0"/>
    <n v="0"/>
    <n v="0"/>
    <n v="0"/>
    <n v="0"/>
    <n v="0"/>
    <n v="0"/>
    <n v="0"/>
    <n v="0"/>
    <n v="0"/>
    <n v="0"/>
    <n v="0"/>
    <n v="0"/>
    <n v="0"/>
    <n v="0"/>
  </r>
  <r>
    <x v="0"/>
    <s v="30"/>
    <x v="9"/>
    <s v="2310020800"/>
    <x v="25"/>
    <x v="1"/>
    <n v="0"/>
    <n v="0"/>
    <n v="0"/>
    <n v="0"/>
    <n v="0"/>
    <n v="0"/>
    <n v="0"/>
    <n v="0"/>
    <n v="0"/>
    <n v="0"/>
    <n v="0"/>
    <n v="0"/>
    <n v="0"/>
    <n v="0"/>
    <n v="0"/>
    <n v="0"/>
    <n v="0"/>
    <n v="0"/>
    <n v="0"/>
    <n v="0"/>
  </r>
  <r>
    <x v="0"/>
    <s v="30"/>
    <x v="10"/>
    <s v="2310020800"/>
    <x v="25"/>
    <x v="1"/>
    <n v="0"/>
    <n v="0.16329566528074915"/>
    <n v="0"/>
    <n v="0"/>
    <n v="0"/>
    <n v="0"/>
    <n v="0"/>
    <n v="0"/>
    <n v="0"/>
    <n v="0"/>
    <n v="0"/>
    <n v="0"/>
    <n v="0"/>
    <n v="0"/>
    <n v="0"/>
    <n v="0"/>
    <n v="0.16329566528074915"/>
    <n v="0"/>
    <n v="0"/>
    <n v="0"/>
  </r>
  <r>
    <x v="0"/>
    <s v="30"/>
    <x v="11"/>
    <s v="2310020800"/>
    <x v="25"/>
    <x v="1"/>
    <n v="0"/>
    <n v="0"/>
    <n v="0"/>
    <n v="0"/>
    <n v="0"/>
    <n v="0"/>
    <n v="0"/>
    <n v="0"/>
    <n v="0"/>
    <n v="0"/>
    <n v="0"/>
    <n v="0"/>
    <n v="0"/>
    <n v="0"/>
    <n v="0"/>
    <n v="0"/>
    <n v="0"/>
    <n v="0"/>
    <n v="0"/>
    <n v="0"/>
  </r>
  <r>
    <x v="0"/>
    <s v="30"/>
    <x v="12"/>
    <s v="2310020800"/>
    <x v="25"/>
    <x v="1"/>
    <n v="0"/>
    <n v="0"/>
    <n v="0"/>
    <n v="0"/>
    <n v="0"/>
    <n v="0"/>
    <n v="0"/>
    <n v="0"/>
    <n v="0"/>
    <n v="0"/>
    <n v="0"/>
    <n v="0"/>
    <n v="0"/>
    <n v="0"/>
    <n v="0"/>
    <n v="0"/>
    <n v="0"/>
    <n v="0"/>
    <n v="0"/>
    <n v="0"/>
  </r>
  <r>
    <x v="0"/>
    <s v="30"/>
    <x v="13"/>
    <s v="2310020800"/>
    <x v="25"/>
    <x v="1"/>
    <n v="0"/>
    <n v="0"/>
    <n v="0"/>
    <n v="0"/>
    <n v="0"/>
    <n v="0"/>
    <n v="0"/>
    <n v="0"/>
    <n v="0"/>
    <n v="0"/>
    <n v="0"/>
    <n v="0"/>
    <n v="0"/>
    <n v="0"/>
    <n v="0"/>
    <n v="0"/>
    <n v="0"/>
    <n v="0"/>
    <n v="0"/>
    <n v="0"/>
  </r>
  <r>
    <x v="0"/>
    <s v="30"/>
    <x v="14"/>
    <s v="2310020800"/>
    <x v="25"/>
    <x v="1"/>
    <n v="0"/>
    <n v="0"/>
    <n v="0"/>
    <n v="0"/>
    <n v="0"/>
    <n v="0"/>
    <n v="0"/>
    <n v="0"/>
    <n v="0"/>
    <n v="0"/>
    <n v="0"/>
    <n v="0"/>
    <n v="0"/>
    <n v="0"/>
    <n v="0"/>
    <n v="0"/>
    <n v="0"/>
    <n v="0"/>
    <n v="0"/>
    <n v="0"/>
  </r>
  <r>
    <x v="0"/>
    <s v="30"/>
    <x v="0"/>
    <s v="2310000550"/>
    <x v="26"/>
    <x v="0"/>
    <n v="0"/>
    <n v="256.85930024249291"/>
    <n v="0"/>
    <n v="0"/>
    <n v="0"/>
    <n v="0"/>
    <n v="29.41387392111152"/>
    <n v="0"/>
    <n v="0"/>
    <n v="0"/>
    <n v="0"/>
    <n v="0"/>
    <n v="0"/>
    <n v="0"/>
    <n v="0"/>
    <n v="0"/>
    <n v="227.44542632138135"/>
    <n v="0"/>
    <n v="0"/>
    <n v="0"/>
  </r>
  <r>
    <x v="0"/>
    <s v="30"/>
    <x v="1"/>
    <s v="2310000550"/>
    <x v="26"/>
    <x v="0"/>
    <n v="0"/>
    <n v="10.84256243385529"/>
    <n v="0"/>
    <n v="0"/>
    <n v="0"/>
    <n v="0"/>
    <n v="0.91086100551082483"/>
    <n v="0"/>
    <n v="0"/>
    <n v="0"/>
    <n v="0"/>
    <n v="0"/>
    <n v="0"/>
    <n v="0"/>
    <n v="0"/>
    <n v="0"/>
    <n v="9.9317014283444642"/>
    <n v="0"/>
    <n v="0"/>
    <n v="0"/>
  </r>
  <r>
    <x v="0"/>
    <s v="30"/>
    <x v="2"/>
    <s v="2310000550"/>
    <x v="26"/>
    <x v="0"/>
    <n v="0"/>
    <n v="232.58958436830392"/>
    <n v="0"/>
    <n v="0"/>
    <n v="0"/>
    <n v="0"/>
    <n v="22.412786515730375"/>
    <n v="0"/>
    <n v="0"/>
    <n v="0"/>
    <n v="0"/>
    <n v="0"/>
    <n v="0"/>
    <n v="0"/>
    <n v="0"/>
    <n v="0"/>
    <n v="210.17679785257357"/>
    <n v="0"/>
    <n v="0"/>
    <n v="0"/>
  </r>
  <r>
    <x v="0"/>
    <s v="30"/>
    <x v="3"/>
    <s v="2310000550"/>
    <x v="26"/>
    <x v="0"/>
    <n v="0"/>
    <n v="45.039663568661965"/>
    <n v="0"/>
    <n v="0"/>
    <n v="0"/>
    <n v="0"/>
    <n v="0"/>
    <n v="0"/>
    <n v="0"/>
    <n v="0"/>
    <n v="0"/>
    <n v="0"/>
    <n v="0"/>
    <n v="0"/>
    <n v="0"/>
    <n v="0"/>
    <n v="45.039663568661965"/>
    <n v="0"/>
    <n v="0"/>
    <n v="0"/>
  </r>
  <r>
    <x v="0"/>
    <s v="30"/>
    <x v="4"/>
    <s v="2310000550"/>
    <x v="26"/>
    <x v="0"/>
    <n v="0"/>
    <n v="150.03760871300304"/>
    <n v="0"/>
    <n v="0"/>
    <n v="0"/>
    <n v="0"/>
    <n v="0.80905477158719208"/>
    <n v="0"/>
    <n v="0"/>
    <n v="0"/>
    <n v="0"/>
    <n v="52.978945837965263"/>
    <n v="0"/>
    <n v="0"/>
    <n v="0"/>
    <n v="0"/>
    <n v="96.249608103450583"/>
    <n v="0"/>
    <n v="0"/>
    <n v="0"/>
  </r>
  <r>
    <x v="0"/>
    <s v="30"/>
    <x v="5"/>
    <s v="2310000550"/>
    <x v="26"/>
    <x v="0"/>
    <n v="0"/>
    <n v="75.260124134435884"/>
    <n v="0"/>
    <n v="0"/>
    <n v="0"/>
    <n v="0"/>
    <n v="1.3312583926696672E-2"/>
    <n v="0"/>
    <n v="0"/>
    <n v="0"/>
    <n v="0"/>
    <n v="1.4846100173410535"/>
    <n v="0"/>
    <n v="0"/>
    <n v="0"/>
    <n v="0"/>
    <n v="73.762201533168138"/>
    <n v="0"/>
    <n v="0"/>
    <n v="0"/>
  </r>
  <r>
    <x v="0"/>
    <s v="30"/>
    <x v="6"/>
    <s v="2310000550"/>
    <x v="26"/>
    <x v="0"/>
    <n v="0"/>
    <n v="235.00728461895716"/>
    <n v="0"/>
    <n v="0"/>
    <n v="0"/>
    <n v="0"/>
    <n v="1.1093726220721702"/>
    <n v="0"/>
    <n v="0"/>
    <n v="0"/>
    <n v="0"/>
    <n v="0"/>
    <n v="0"/>
    <n v="0"/>
    <n v="0"/>
    <n v="0"/>
    <n v="233.89791199688503"/>
    <n v="0"/>
    <n v="0"/>
    <n v="0"/>
  </r>
  <r>
    <x v="0"/>
    <s v="30"/>
    <x v="7"/>
    <s v="2310000550"/>
    <x v="26"/>
    <x v="0"/>
    <n v="0"/>
    <n v="67.557503022932437"/>
    <n v="0"/>
    <n v="0"/>
    <n v="0"/>
    <n v="0"/>
    <n v="37.02589428847871"/>
    <n v="0"/>
    <n v="0"/>
    <n v="0"/>
    <n v="0"/>
    <n v="0"/>
    <n v="0"/>
    <n v="0"/>
    <n v="0"/>
    <n v="0"/>
    <n v="30.531608734453719"/>
    <n v="0"/>
    <n v="0"/>
    <n v="0"/>
  </r>
  <r>
    <x v="0"/>
    <s v="30"/>
    <x v="8"/>
    <s v="2310000550"/>
    <x v="26"/>
    <x v="0"/>
    <n v="0"/>
    <n v="38.575147417101"/>
    <n v="0"/>
    <n v="0"/>
    <n v="0"/>
    <n v="0"/>
    <n v="3.6796604039430409"/>
    <n v="0"/>
    <n v="0"/>
    <n v="0"/>
    <n v="0"/>
    <n v="0"/>
    <n v="0"/>
    <n v="0"/>
    <n v="0"/>
    <n v="0"/>
    <n v="34.895487013157961"/>
    <n v="0"/>
    <n v="0"/>
    <n v="0"/>
  </r>
  <r>
    <x v="0"/>
    <s v="30"/>
    <x v="9"/>
    <s v="2310000550"/>
    <x v="26"/>
    <x v="0"/>
    <n v="0"/>
    <n v="29.841150535339725"/>
    <n v="0"/>
    <n v="0"/>
    <n v="0"/>
    <n v="0"/>
    <n v="0.92759180957336129"/>
    <n v="0"/>
    <n v="0"/>
    <n v="0"/>
    <n v="0"/>
    <n v="0"/>
    <n v="0"/>
    <n v="0"/>
    <n v="0"/>
    <n v="0"/>
    <n v="28.913558725766361"/>
    <n v="0"/>
    <n v="0"/>
    <n v="0"/>
  </r>
  <r>
    <x v="0"/>
    <s v="30"/>
    <x v="10"/>
    <s v="2310000550"/>
    <x v="26"/>
    <x v="0"/>
    <n v="0"/>
    <n v="4.936901081400414E-2"/>
    <n v="0"/>
    <n v="0"/>
    <n v="0"/>
    <n v="0"/>
    <n v="0"/>
    <n v="0"/>
    <n v="0"/>
    <n v="0"/>
    <n v="0"/>
    <n v="0"/>
    <n v="0"/>
    <n v="0"/>
    <n v="0"/>
    <n v="0"/>
    <n v="4.936901081400414E-2"/>
    <n v="0"/>
    <n v="0"/>
    <n v="0"/>
  </r>
  <r>
    <x v="0"/>
    <s v="30"/>
    <x v="11"/>
    <s v="2310000550"/>
    <x v="26"/>
    <x v="0"/>
    <n v="0"/>
    <n v="0"/>
    <n v="0"/>
    <n v="0"/>
    <n v="0"/>
    <n v="0"/>
    <n v="0"/>
    <n v="0"/>
    <n v="0"/>
    <n v="0"/>
    <n v="0"/>
    <n v="0"/>
    <n v="0"/>
    <n v="0"/>
    <n v="0"/>
    <n v="0"/>
    <n v="0"/>
    <n v="0"/>
    <n v="0"/>
    <n v="0"/>
  </r>
  <r>
    <x v="0"/>
    <s v="30"/>
    <x v="12"/>
    <s v="2310000550"/>
    <x v="26"/>
    <x v="0"/>
    <n v="0"/>
    <n v="0"/>
    <n v="0"/>
    <n v="0"/>
    <n v="0"/>
    <n v="0"/>
    <n v="0"/>
    <n v="0"/>
    <n v="0"/>
    <n v="0"/>
    <n v="0"/>
    <n v="0"/>
    <n v="0"/>
    <n v="0"/>
    <n v="0"/>
    <n v="0"/>
    <n v="0"/>
    <n v="0"/>
    <n v="0"/>
    <n v="0"/>
  </r>
  <r>
    <x v="0"/>
    <s v="30"/>
    <x v="13"/>
    <s v="2310000550"/>
    <x v="26"/>
    <x v="0"/>
    <n v="0"/>
    <n v="0"/>
    <n v="0"/>
    <n v="0"/>
    <n v="0"/>
    <n v="0"/>
    <n v="0"/>
    <n v="0"/>
    <n v="0"/>
    <n v="0"/>
    <n v="0"/>
    <n v="0"/>
    <n v="0"/>
    <n v="0"/>
    <n v="0"/>
    <n v="0"/>
    <n v="0"/>
    <n v="0"/>
    <n v="0"/>
    <n v="0"/>
  </r>
  <r>
    <x v="0"/>
    <s v="30"/>
    <x v="14"/>
    <s v="2310000550"/>
    <x v="26"/>
    <x v="0"/>
    <n v="0"/>
    <n v="0"/>
    <n v="0"/>
    <n v="0"/>
    <n v="0"/>
    <n v="0"/>
    <n v="0"/>
    <n v="0"/>
    <n v="0"/>
    <n v="0"/>
    <n v="0"/>
    <n v="0"/>
    <n v="0"/>
    <n v="0"/>
    <n v="0"/>
    <n v="0"/>
    <n v="0"/>
    <n v="0"/>
    <n v="0"/>
    <n v="0"/>
  </r>
  <r>
    <x v="0"/>
    <s v="30"/>
    <x v="0"/>
    <s v="2310000550"/>
    <x v="26"/>
    <x v="1"/>
    <n v="0"/>
    <n v="36.424610026045798"/>
    <n v="0"/>
    <n v="0"/>
    <n v="0"/>
    <n v="0"/>
    <n v="1.8177829626850279"/>
    <n v="0"/>
    <n v="0"/>
    <n v="0"/>
    <n v="0"/>
    <n v="0"/>
    <n v="0"/>
    <n v="0"/>
    <n v="0"/>
    <n v="0"/>
    <n v="34.606827063360768"/>
    <n v="0"/>
    <n v="0"/>
    <n v="0"/>
  </r>
  <r>
    <x v="0"/>
    <s v="30"/>
    <x v="1"/>
    <s v="2310000550"/>
    <x v="26"/>
    <x v="1"/>
    <n v="0"/>
    <n v="17.380005698182146"/>
    <n v="0"/>
    <n v="0"/>
    <n v="0"/>
    <n v="0"/>
    <n v="0"/>
    <n v="0"/>
    <n v="0"/>
    <n v="0"/>
    <n v="0"/>
    <n v="0"/>
    <n v="0"/>
    <n v="0"/>
    <n v="0"/>
    <n v="0"/>
    <n v="17.380005698182146"/>
    <n v="0"/>
    <n v="0"/>
    <n v="0"/>
  </r>
  <r>
    <x v="0"/>
    <s v="30"/>
    <x v="2"/>
    <s v="2310000550"/>
    <x v="26"/>
    <x v="1"/>
    <n v="0"/>
    <n v="0"/>
    <n v="0"/>
    <n v="0"/>
    <n v="0"/>
    <n v="0"/>
    <n v="0"/>
    <n v="0"/>
    <n v="0"/>
    <n v="0"/>
    <n v="0"/>
    <n v="0"/>
    <n v="0"/>
    <n v="0"/>
    <n v="0"/>
    <n v="0"/>
    <n v="0"/>
    <n v="0"/>
    <n v="0"/>
    <n v="0"/>
  </r>
  <r>
    <x v="0"/>
    <s v="30"/>
    <x v="3"/>
    <s v="2310000550"/>
    <x v="26"/>
    <x v="1"/>
    <n v="0"/>
    <n v="0"/>
    <n v="0"/>
    <n v="0"/>
    <n v="0"/>
    <n v="0"/>
    <n v="0"/>
    <n v="0"/>
    <n v="0"/>
    <n v="0"/>
    <n v="0"/>
    <n v="0"/>
    <n v="0"/>
    <n v="0"/>
    <n v="0"/>
    <n v="0"/>
    <n v="0"/>
    <n v="0"/>
    <n v="0"/>
    <n v="0"/>
  </r>
  <r>
    <x v="0"/>
    <s v="30"/>
    <x v="4"/>
    <s v="2310000550"/>
    <x v="26"/>
    <x v="1"/>
    <n v="0"/>
    <n v="0"/>
    <n v="0"/>
    <n v="0"/>
    <n v="0"/>
    <n v="0"/>
    <n v="0"/>
    <n v="0"/>
    <n v="0"/>
    <n v="0"/>
    <n v="0"/>
    <n v="0"/>
    <n v="0"/>
    <n v="0"/>
    <n v="0"/>
    <n v="0"/>
    <n v="0"/>
    <n v="0"/>
    <n v="0"/>
    <n v="0"/>
  </r>
  <r>
    <x v="0"/>
    <s v="30"/>
    <x v="5"/>
    <s v="2310000550"/>
    <x v="26"/>
    <x v="1"/>
    <n v="0"/>
    <n v="5.6096298793319441E-2"/>
    <n v="0"/>
    <n v="0"/>
    <n v="0"/>
    <n v="0"/>
    <n v="0"/>
    <n v="0"/>
    <n v="0"/>
    <n v="0"/>
    <n v="0"/>
    <n v="0"/>
    <n v="0"/>
    <n v="0"/>
    <n v="0"/>
    <n v="0"/>
    <n v="5.6096298793319441E-2"/>
    <n v="0"/>
    <n v="0"/>
    <n v="0"/>
  </r>
  <r>
    <x v="0"/>
    <s v="30"/>
    <x v="6"/>
    <s v="2310000550"/>
    <x v="26"/>
    <x v="1"/>
    <n v="0"/>
    <n v="0"/>
    <n v="0"/>
    <n v="0"/>
    <n v="0"/>
    <n v="0"/>
    <n v="0"/>
    <n v="0"/>
    <n v="0"/>
    <n v="0"/>
    <n v="0"/>
    <n v="0"/>
    <n v="0"/>
    <n v="0"/>
    <n v="0"/>
    <n v="0"/>
    <n v="0"/>
    <n v="0"/>
    <n v="0"/>
    <n v="0"/>
  </r>
  <r>
    <x v="0"/>
    <s v="30"/>
    <x v="7"/>
    <s v="2310000550"/>
    <x v="26"/>
    <x v="1"/>
    <n v="0"/>
    <n v="1.6703496600684331"/>
    <n v="0"/>
    <n v="0"/>
    <n v="0"/>
    <n v="0"/>
    <n v="0"/>
    <n v="0"/>
    <n v="0"/>
    <n v="0"/>
    <n v="0"/>
    <n v="0"/>
    <n v="0"/>
    <n v="0"/>
    <n v="0"/>
    <n v="0"/>
    <n v="1.6703496600684331"/>
    <n v="0"/>
    <n v="0"/>
    <n v="0"/>
  </r>
  <r>
    <x v="0"/>
    <s v="30"/>
    <x v="8"/>
    <s v="2310000550"/>
    <x v="26"/>
    <x v="1"/>
    <n v="0"/>
    <n v="13.631612806958222"/>
    <n v="0"/>
    <n v="0"/>
    <n v="0"/>
    <n v="0"/>
    <n v="4.5281396794314333"/>
    <n v="0"/>
    <n v="0"/>
    <n v="0"/>
    <n v="0"/>
    <n v="0"/>
    <n v="0"/>
    <n v="0"/>
    <n v="0"/>
    <n v="0"/>
    <n v="9.1034731275267884"/>
    <n v="0"/>
    <n v="0"/>
    <n v="0"/>
  </r>
  <r>
    <x v="0"/>
    <s v="30"/>
    <x v="9"/>
    <s v="2310000550"/>
    <x v="26"/>
    <x v="1"/>
    <n v="0"/>
    <n v="0"/>
    <n v="0"/>
    <n v="0"/>
    <n v="0"/>
    <n v="0"/>
    <n v="0"/>
    <n v="0"/>
    <n v="0"/>
    <n v="0"/>
    <n v="0"/>
    <n v="0"/>
    <n v="0"/>
    <n v="0"/>
    <n v="0"/>
    <n v="0"/>
    <n v="0"/>
    <n v="0"/>
    <n v="0"/>
    <n v="0"/>
  </r>
  <r>
    <x v="0"/>
    <s v="30"/>
    <x v="10"/>
    <s v="2310000550"/>
    <x v="26"/>
    <x v="1"/>
    <n v="0"/>
    <n v="2.4973368434570209"/>
    <n v="0"/>
    <n v="0"/>
    <n v="0"/>
    <n v="0"/>
    <n v="5.7516190459106026E-2"/>
    <n v="0"/>
    <n v="0"/>
    <n v="0"/>
    <n v="0"/>
    <n v="3.56399536908531E-3"/>
    <n v="0"/>
    <n v="0"/>
    <n v="0"/>
    <n v="0"/>
    <n v="2.4362566576288294"/>
    <n v="0"/>
    <n v="0"/>
    <n v="0"/>
  </r>
  <r>
    <x v="0"/>
    <s v="30"/>
    <x v="11"/>
    <s v="2310000550"/>
    <x v="26"/>
    <x v="1"/>
    <n v="0"/>
    <n v="11.432005135421372"/>
    <n v="0"/>
    <n v="0"/>
    <n v="0"/>
    <n v="0"/>
    <n v="8.3284286610188509"/>
    <n v="0"/>
    <n v="0"/>
    <n v="0"/>
    <n v="0"/>
    <n v="4.6395545372959204E-4"/>
    <n v="0"/>
    <n v="0"/>
    <n v="0"/>
    <n v="0"/>
    <n v="3.1031125189487927"/>
    <n v="0"/>
    <n v="0"/>
    <n v="0"/>
  </r>
  <r>
    <x v="0"/>
    <s v="30"/>
    <x v="12"/>
    <s v="2310000550"/>
    <x v="26"/>
    <x v="1"/>
    <n v="0"/>
    <n v="0.13056825023428006"/>
    <n v="0"/>
    <n v="0"/>
    <n v="0"/>
    <n v="0"/>
    <n v="2.5755281451732517E-2"/>
    <n v="0"/>
    <n v="0"/>
    <n v="0"/>
    <n v="0"/>
    <n v="0"/>
    <n v="0"/>
    <n v="0"/>
    <n v="0"/>
    <n v="0"/>
    <n v="0.10481296878254755"/>
    <n v="0"/>
    <n v="0"/>
    <n v="0"/>
  </r>
  <r>
    <x v="0"/>
    <s v="30"/>
    <x v="13"/>
    <s v="2310000550"/>
    <x v="26"/>
    <x v="1"/>
    <n v="0"/>
    <n v="2.8362331026149937E-2"/>
    <n v="0"/>
    <n v="0"/>
    <n v="0"/>
    <n v="0"/>
    <n v="2.8362331026149937E-2"/>
    <n v="0"/>
    <n v="0"/>
    <n v="0"/>
    <n v="0"/>
    <n v="0"/>
    <n v="0"/>
    <n v="0"/>
    <n v="0"/>
    <n v="0"/>
    <n v="0"/>
    <n v="0"/>
    <n v="0"/>
    <n v="0"/>
  </r>
  <r>
    <x v="0"/>
    <s v="30"/>
    <x v="14"/>
    <s v="2310000550"/>
    <x v="26"/>
    <x v="1"/>
    <n v="0"/>
    <n v="0"/>
    <n v="0"/>
    <n v="0"/>
    <n v="0"/>
    <n v="0"/>
    <n v="0"/>
    <n v="0"/>
    <n v="0"/>
    <n v="0"/>
    <n v="0"/>
    <n v="0"/>
    <n v="0"/>
    <n v="0"/>
    <n v="0"/>
    <n v="0"/>
    <n v="0"/>
    <n v="0"/>
    <n v="0"/>
    <n v="0"/>
  </r>
  <r>
    <x v="0"/>
    <s v="30"/>
    <x v="0"/>
    <s v="2310000550"/>
    <x v="27"/>
    <x v="0"/>
    <n v="0"/>
    <n v="0"/>
    <n v="0"/>
    <n v="0"/>
    <n v="0"/>
    <n v="0"/>
    <n v="0"/>
    <n v="0"/>
    <n v="0"/>
    <n v="0"/>
    <n v="0"/>
    <n v="0"/>
    <n v="0"/>
    <n v="0"/>
    <n v="0"/>
    <n v="0"/>
    <n v="0"/>
    <n v="0"/>
    <n v="0"/>
    <n v="0"/>
  </r>
  <r>
    <x v="0"/>
    <s v="30"/>
    <x v="1"/>
    <s v="2310000550"/>
    <x v="27"/>
    <x v="0"/>
    <n v="0"/>
    <n v="0"/>
    <n v="0"/>
    <n v="0"/>
    <n v="0"/>
    <n v="0"/>
    <n v="0"/>
    <n v="0"/>
    <n v="0"/>
    <n v="0"/>
    <n v="0"/>
    <n v="0"/>
    <n v="0"/>
    <n v="0"/>
    <n v="0"/>
    <n v="0"/>
    <n v="0"/>
    <n v="0"/>
    <n v="0"/>
    <n v="0"/>
  </r>
  <r>
    <x v="0"/>
    <s v="30"/>
    <x v="2"/>
    <s v="2310000550"/>
    <x v="27"/>
    <x v="0"/>
    <n v="0"/>
    <n v="0"/>
    <n v="0"/>
    <n v="0"/>
    <n v="0"/>
    <n v="0"/>
    <n v="0"/>
    <n v="0"/>
    <n v="0"/>
    <n v="0"/>
    <n v="0"/>
    <n v="0"/>
    <n v="0"/>
    <n v="0"/>
    <n v="0"/>
    <n v="0"/>
    <n v="0"/>
    <n v="0"/>
    <n v="0"/>
    <n v="0"/>
  </r>
  <r>
    <x v="0"/>
    <s v="30"/>
    <x v="3"/>
    <s v="2310000550"/>
    <x v="27"/>
    <x v="0"/>
    <n v="0"/>
    <n v="0"/>
    <n v="0"/>
    <n v="0"/>
    <n v="0"/>
    <n v="0"/>
    <n v="0"/>
    <n v="0"/>
    <n v="0"/>
    <n v="0"/>
    <n v="0"/>
    <n v="0"/>
    <n v="0"/>
    <n v="0"/>
    <n v="0"/>
    <n v="0"/>
    <n v="0"/>
    <n v="0"/>
    <n v="0"/>
    <n v="0"/>
  </r>
  <r>
    <x v="0"/>
    <s v="30"/>
    <x v="4"/>
    <s v="2310000550"/>
    <x v="27"/>
    <x v="0"/>
    <n v="0"/>
    <n v="0"/>
    <n v="0"/>
    <n v="0"/>
    <n v="0"/>
    <n v="0"/>
    <n v="0"/>
    <n v="0"/>
    <n v="0"/>
    <n v="0"/>
    <n v="0"/>
    <n v="0"/>
    <n v="0"/>
    <n v="0"/>
    <n v="0"/>
    <n v="0"/>
    <n v="0"/>
    <n v="0"/>
    <n v="0"/>
    <n v="0"/>
  </r>
  <r>
    <x v="0"/>
    <s v="30"/>
    <x v="5"/>
    <s v="2310000550"/>
    <x v="27"/>
    <x v="0"/>
    <n v="0"/>
    <n v="0"/>
    <n v="0"/>
    <n v="0"/>
    <n v="0"/>
    <n v="0"/>
    <n v="0"/>
    <n v="0"/>
    <n v="0"/>
    <n v="0"/>
    <n v="0"/>
    <n v="0"/>
    <n v="0"/>
    <n v="0"/>
    <n v="0"/>
    <n v="0"/>
    <n v="0"/>
    <n v="0"/>
    <n v="0"/>
    <n v="0"/>
  </r>
  <r>
    <x v="0"/>
    <s v="30"/>
    <x v="6"/>
    <s v="2310000550"/>
    <x v="27"/>
    <x v="0"/>
    <n v="0"/>
    <n v="0"/>
    <n v="0"/>
    <n v="0"/>
    <n v="0"/>
    <n v="0"/>
    <n v="0"/>
    <n v="0"/>
    <n v="0"/>
    <n v="0"/>
    <n v="0"/>
    <n v="0"/>
    <n v="0"/>
    <n v="0"/>
    <n v="0"/>
    <n v="0"/>
    <n v="0"/>
    <n v="0"/>
    <n v="0"/>
    <n v="0"/>
  </r>
  <r>
    <x v="0"/>
    <s v="30"/>
    <x v="7"/>
    <s v="2310000550"/>
    <x v="27"/>
    <x v="0"/>
    <n v="0"/>
    <n v="0"/>
    <n v="0"/>
    <n v="0"/>
    <n v="0"/>
    <n v="0"/>
    <n v="0"/>
    <n v="0"/>
    <n v="0"/>
    <n v="0"/>
    <n v="0"/>
    <n v="0"/>
    <n v="0"/>
    <n v="0"/>
    <n v="0"/>
    <n v="0"/>
    <n v="0"/>
    <n v="0"/>
    <n v="0"/>
    <n v="0"/>
  </r>
  <r>
    <x v="0"/>
    <s v="30"/>
    <x v="8"/>
    <s v="2310000550"/>
    <x v="27"/>
    <x v="0"/>
    <n v="0"/>
    <n v="0"/>
    <n v="0"/>
    <n v="0"/>
    <n v="0"/>
    <n v="0"/>
    <n v="0"/>
    <n v="0"/>
    <n v="0"/>
    <n v="0"/>
    <n v="0"/>
    <n v="0"/>
    <n v="0"/>
    <n v="0"/>
    <n v="0"/>
    <n v="0"/>
    <n v="0"/>
    <n v="0"/>
    <n v="0"/>
    <n v="0"/>
  </r>
  <r>
    <x v="0"/>
    <s v="30"/>
    <x v="9"/>
    <s v="2310000550"/>
    <x v="27"/>
    <x v="0"/>
    <n v="0"/>
    <n v="0"/>
    <n v="0"/>
    <n v="0"/>
    <n v="0"/>
    <n v="0"/>
    <n v="0"/>
    <n v="0"/>
    <n v="0"/>
    <n v="0"/>
    <n v="0"/>
    <n v="0"/>
    <n v="0"/>
    <n v="0"/>
    <n v="0"/>
    <n v="0"/>
    <n v="0"/>
    <n v="0"/>
    <n v="0"/>
    <n v="0"/>
  </r>
  <r>
    <x v="0"/>
    <s v="30"/>
    <x v="10"/>
    <s v="2310000550"/>
    <x v="27"/>
    <x v="0"/>
    <n v="0"/>
    <n v="0"/>
    <n v="0"/>
    <n v="0"/>
    <n v="0"/>
    <n v="0"/>
    <n v="0"/>
    <n v="0"/>
    <n v="0"/>
    <n v="0"/>
    <n v="0"/>
    <n v="0"/>
    <n v="0"/>
    <n v="0"/>
    <n v="0"/>
    <n v="0"/>
    <n v="0"/>
    <n v="0"/>
    <n v="0"/>
    <n v="0"/>
  </r>
  <r>
    <x v="0"/>
    <s v="30"/>
    <x v="11"/>
    <s v="2310000550"/>
    <x v="27"/>
    <x v="0"/>
    <n v="0"/>
    <n v="0"/>
    <n v="0"/>
    <n v="0"/>
    <n v="0"/>
    <n v="0"/>
    <n v="0"/>
    <n v="0"/>
    <n v="0"/>
    <n v="0"/>
    <n v="0"/>
    <n v="0"/>
    <n v="0"/>
    <n v="0"/>
    <n v="0"/>
    <n v="0"/>
    <n v="0"/>
    <n v="0"/>
    <n v="0"/>
    <n v="0"/>
  </r>
  <r>
    <x v="0"/>
    <s v="30"/>
    <x v="12"/>
    <s v="2310000550"/>
    <x v="27"/>
    <x v="0"/>
    <n v="0"/>
    <n v="0"/>
    <n v="0"/>
    <n v="0"/>
    <n v="0"/>
    <n v="0"/>
    <n v="0"/>
    <n v="0"/>
    <n v="0"/>
    <n v="0"/>
    <n v="0"/>
    <n v="0"/>
    <n v="0"/>
    <n v="0"/>
    <n v="0"/>
    <n v="0"/>
    <n v="0"/>
    <n v="0"/>
    <n v="0"/>
    <n v="0"/>
  </r>
  <r>
    <x v="0"/>
    <s v="30"/>
    <x v="13"/>
    <s v="2310000550"/>
    <x v="27"/>
    <x v="0"/>
    <n v="0"/>
    <n v="0"/>
    <n v="0"/>
    <n v="0"/>
    <n v="0"/>
    <n v="0"/>
    <n v="0"/>
    <n v="0"/>
    <n v="0"/>
    <n v="0"/>
    <n v="0"/>
    <n v="0"/>
    <n v="0"/>
    <n v="0"/>
    <n v="0"/>
    <n v="0"/>
    <n v="0"/>
    <n v="0"/>
    <n v="0"/>
    <n v="0"/>
  </r>
  <r>
    <x v="0"/>
    <s v="30"/>
    <x v="14"/>
    <s v="2310000550"/>
    <x v="27"/>
    <x v="0"/>
    <n v="0"/>
    <n v="0"/>
    <n v="0"/>
    <n v="0"/>
    <n v="0"/>
    <n v="0"/>
    <n v="0"/>
    <n v="0"/>
    <n v="0"/>
    <n v="0"/>
    <n v="0"/>
    <n v="0"/>
    <n v="0"/>
    <n v="0"/>
    <n v="0"/>
    <n v="0"/>
    <n v="0"/>
    <n v="0"/>
    <n v="0"/>
    <n v="0"/>
  </r>
  <r>
    <x v="0"/>
    <s v="30"/>
    <x v="0"/>
    <s v="2310000550"/>
    <x v="27"/>
    <x v="1"/>
    <n v="0"/>
    <n v="0"/>
    <n v="0"/>
    <n v="0"/>
    <n v="0"/>
    <n v="0"/>
    <n v="0"/>
    <n v="0"/>
    <n v="0"/>
    <n v="0"/>
    <n v="0"/>
    <n v="0"/>
    <n v="0"/>
    <n v="0"/>
    <n v="0"/>
    <n v="0"/>
    <n v="0"/>
    <n v="0"/>
    <n v="0"/>
    <n v="0"/>
  </r>
  <r>
    <x v="0"/>
    <s v="30"/>
    <x v="1"/>
    <s v="2310000550"/>
    <x v="27"/>
    <x v="1"/>
    <n v="0"/>
    <n v="0"/>
    <n v="0"/>
    <n v="0"/>
    <n v="0"/>
    <n v="0"/>
    <n v="0"/>
    <n v="0"/>
    <n v="0"/>
    <n v="0"/>
    <n v="0"/>
    <n v="0"/>
    <n v="0"/>
    <n v="0"/>
    <n v="0"/>
    <n v="0"/>
    <n v="0"/>
    <n v="0"/>
    <n v="0"/>
    <n v="0"/>
  </r>
  <r>
    <x v="0"/>
    <s v="30"/>
    <x v="2"/>
    <s v="2310000550"/>
    <x v="27"/>
    <x v="1"/>
    <n v="0"/>
    <n v="0"/>
    <n v="0"/>
    <n v="0"/>
    <n v="0"/>
    <n v="0"/>
    <n v="0"/>
    <n v="0"/>
    <n v="0"/>
    <n v="0"/>
    <n v="0"/>
    <n v="0"/>
    <n v="0"/>
    <n v="0"/>
    <n v="0"/>
    <n v="0"/>
    <n v="0"/>
    <n v="0"/>
    <n v="0"/>
    <n v="0"/>
  </r>
  <r>
    <x v="0"/>
    <s v="30"/>
    <x v="3"/>
    <s v="2310000550"/>
    <x v="27"/>
    <x v="1"/>
    <n v="0"/>
    <n v="0"/>
    <n v="0"/>
    <n v="0"/>
    <n v="0"/>
    <n v="0"/>
    <n v="0"/>
    <n v="0"/>
    <n v="0"/>
    <n v="0"/>
    <n v="0"/>
    <n v="0"/>
    <n v="0"/>
    <n v="0"/>
    <n v="0"/>
    <n v="0"/>
    <n v="0"/>
    <n v="0"/>
    <n v="0"/>
    <n v="0"/>
  </r>
  <r>
    <x v="0"/>
    <s v="30"/>
    <x v="4"/>
    <s v="2310000550"/>
    <x v="27"/>
    <x v="1"/>
    <n v="0"/>
    <n v="0"/>
    <n v="0"/>
    <n v="0"/>
    <n v="0"/>
    <n v="0"/>
    <n v="0"/>
    <n v="0"/>
    <n v="0"/>
    <n v="0"/>
    <n v="0"/>
    <n v="0"/>
    <n v="0"/>
    <n v="0"/>
    <n v="0"/>
    <n v="0"/>
    <n v="0"/>
    <n v="0"/>
    <n v="0"/>
    <n v="0"/>
  </r>
  <r>
    <x v="0"/>
    <s v="30"/>
    <x v="5"/>
    <s v="2310000550"/>
    <x v="27"/>
    <x v="1"/>
    <n v="0"/>
    <n v="0"/>
    <n v="0"/>
    <n v="0"/>
    <n v="0"/>
    <n v="0"/>
    <n v="0"/>
    <n v="0"/>
    <n v="0"/>
    <n v="0"/>
    <n v="0"/>
    <n v="0"/>
    <n v="0"/>
    <n v="0"/>
    <n v="0"/>
    <n v="0"/>
    <n v="0"/>
    <n v="0"/>
    <n v="0"/>
    <n v="0"/>
  </r>
  <r>
    <x v="0"/>
    <s v="30"/>
    <x v="6"/>
    <s v="2310000550"/>
    <x v="27"/>
    <x v="1"/>
    <n v="0"/>
    <n v="0"/>
    <n v="0"/>
    <n v="0"/>
    <n v="0"/>
    <n v="0"/>
    <n v="0"/>
    <n v="0"/>
    <n v="0"/>
    <n v="0"/>
    <n v="0"/>
    <n v="0"/>
    <n v="0"/>
    <n v="0"/>
    <n v="0"/>
    <n v="0"/>
    <n v="0"/>
    <n v="0"/>
    <n v="0"/>
    <n v="0"/>
  </r>
  <r>
    <x v="0"/>
    <s v="30"/>
    <x v="7"/>
    <s v="2310000550"/>
    <x v="27"/>
    <x v="1"/>
    <n v="0"/>
    <n v="0"/>
    <n v="0"/>
    <n v="0"/>
    <n v="0"/>
    <n v="0"/>
    <n v="0"/>
    <n v="0"/>
    <n v="0"/>
    <n v="0"/>
    <n v="0"/>
    <n v="0"/>
    <n v="0"/>
    <n v="0"/>
    <n v="0"/>
    <n v="0"/>
    <n v="0"/>
    <n v="0"/>
    <n v="0"/>
    <n v="0"/>
  </r>
  <r>
    <x v="0"/>
    <s v="30"/>
    <x v="8"/>
    <s v="2310000550"/>
    <x v="27"/>
    <x v="1"/>
    <n v="0"/>
    <n v="0"/>
    <n v="0"/>
    <n v="0"/>
    <n v="0"/>
    <n v="0"/>
    <n v="0"/>
    <n v="0"/>
    <n v="0"/>
    <n v="0"/>
    <n v="0"/>
    <n v="0"/>
    <n v="0"/>
    <n v="0"/>
    <n v="0"/>
    <n v="0"/>
    <n v="0"/>
    <n v="0"/>
    <n v="0"/>
    <n v="0"/>
  </r>
  <r>
    <x v="0"/>
    <s v="30"/>
    <x v="9"/>
    <s v="2310000550"/>
    <x v="27"/>
    <x v="1"/>
    <n v="0"/>
    <n v="0"/>
    <n v="0"/>
    <n v="0"/>
    <n v="0"/>
    <n v="0"/>
    <n v="0"/>
    <n v="0"/>
    <n v="0"/>
    <n v="0"/>
    <n v="0"/>
    <n v="0"/>
    <n v="0"/>
    <n v="0"/>
    <n v="0"/>
    <n v="0"/>
    <n v="0"/>
    <n v="0"/>
    <n v="0"/>
    <n v="0"/>
  </r>
  <r>
    <x v="0"/>
    <s v="30"/>
    <x v="10"/>
    <s v="2310000550"/>
    <x v="27"/>
    <x v="1"/>
    <n v="0"/>
    <n v="0"/>
    <n v="0"/>
    <n v="0"/>
    <n v="0"/>
    <n v="0"/>
    <n v="0"/>
    <n v="0"/>
    <n v="0"/>
    <n v="0"/>
    <n v="0"/>
    <n v="0"/>
    <n v="0"/>
    <n v="0"/>
    <n v="0"/>
    <n v="0"/>
    <n v="0"/>
    <n v="0"/>
    <n v="0"/>
    <n v="0"/>
  </r>
  <r>
    <x v="0"/>
    <s v="30"/>
    <x v="11"/>
    <s v="2310000550"/>
    <x v="27"/>
    <x v="1"/>
    <n v="0"/>
    <n v="0"/>
    <n v="0"/>
    <n v="0"/>
    <n v="0"/>
    <n v="0"/>
    <n v="0"/>
    <n v="0"/>
    <n v="0"/>
    <n v="0"/>
    <n v="0"/>
    <n v="0"/>
    <n v="0"/>
    <n v="0"/>
    <n v="0"/>
    <n v="0"/>
    <n v="0"/>
    <n v="0"/>
    <n v="0"/>
    <n v="0"/>
  </r>
  <r>
    <x v="0"/>
    <s v="30"/>
    <x v="12"/>
    <s v="2310000550"/>
    <x v="27"/>
    <x v="1"/>
    <n v="0"/>
    <n v="0"/>
    <n v="0"/>
    <n v="0"/>
    <n v="0"/>
    <n v="0"/>
    <n v="0"/>
    <n v="0"/>
    <n v="0"/>
    <n v="0"/>
    <n v="0"/>
    <n v="0"/>
    <n v="0"/>
    <n v="0"/>
    <n v="0"/>
    <n v="0"/>
    <n v="0"/>
    <n v="0"/>
    <n v="0"/>
    <n v="0"/>
  </r>
  <r>
    <x v="0"/>
    <s v="30"/>
    <x v="13"/>
    <s v="2310000550"/>
    <x v="27"/>
    <x v="1"/>
    <n v="0"/>
    <n v="0"/>
    <n v="0"/>
    <n v="0"/>
    <n v="0"/>
    <n v="0"/>
    <n v="0"/>
    <n v="0"/>
    <n v="0"/>
    <n v="0"/>
    <n v="0"/>
    <n v="0"/>
    <n v="0"/>
    <n v="0"/>
    <n v="0"/>
    <n v="0"/>
    <n v="0"/>
    <n v="0"/>
    <n v="0"/>
    <n v="0"/>
  </r>
  <r>
    <x v="0"/>
    <s v="30"/>
    <x v="14"/>
    <s v="2310000550"/>
    <x v="27"/>
    <x v="1"/>
    <n v="0"/>
    <n v="0"/>
    <n v="0"/>
    <n v="0"/>
    <n v="0"/>
    <n v="0"/>
    <n v="0"/>
    <n v="0"/>
    <n v="0"/>
    <n v="0"/>
    <n v="0"/>
    <n v="0"/>
    <n v="0"/>
    <n v="0"/>
    <n v="0"/>
    <n v="0"/>
    <n v="0"/>
    <n v="0"/>
    <n v="0"/>
    <n v="0"/>
  </r>
  <r>
    <x v="0"/>
    <s v="30"/>
    <x v="0"/>
    <s v="2310000230"/>
    <x v="28"/>
    <x v="0"/>
    <n v="5.1381051321627105"/>
    <n v="0.17544129559708327"/>
    <n v="1.2232356692180471"/>
    <n v="2.0806428102838198E-3"/>
    <n v="0.21087702233230649"/>
    <n v="0.79755661752973406"/>
    <n v="2.7232678719547255E-2"/>
    <n v="0.18987538746071178"/>
    <n v="3.2296545114853323E-4"/>
    <n v="3.2733149735163988E-2"/>
    <n v="0"/>
    <n v="0"/>
    <n v="0"/>
    <n v="0"/>
    <n v="0"/>
    <n v="4.3405485146329763"/>
    <n v="0.148208616877536"/>
    <n v="1.0333602817573351"/>
    <n v="1.7576773591352864E-3"/>
    <n v="0.17814387259714248"/>
  </r>
  <r>
    <x v="0"/>
    <s v="30"/>
    <x v="1"/>
    <s v="2310000230"/>
    <x v="28"/>
    <x v="0"/>
    <n v="0.53170441168648952"/>
    <n v="1.8155119146364838E-2"/>
    <n v="0.12658359164047453"/>
    <n v="2.1531030076568883E-4"/>
    <n v="2.1822099823442659E-2"/>
    <n v="5.0638515398713294E-2"/>
    <n v="1.7290589663204606E-3"/>
    <n v="1.2055580156235668E-2"/>
    <n v="2.0505742930065599E-5"/>
    <n v="2.0782952212802528E-3"/>
    <n v="0"/>
    <n v="0"/>
    <n v="0"/>
    <n v="0"/>
    <n v="0"/>
    <n v="0.48106589628777624"/>
    <n v="1.6426060180044378E-2"/>
    <n v="0.11452801148423887"/>
    <n v="1.9480455783562323E-4"/>
    <n v="1.9743804602162407E-2"/>
  </r>
  <r>
    <x v="0"/>
    <s v="30"/>
    <x v="2"/>
    <s v="2310000230"/>
    <x v="28"/>
    <x v="0"/>
    <n v="0.45787128745412758"/>
    <n v="1.5634077120147343E-2"/>
    <n v="0.10900603944803479"/>
    <n v="1.8541204933964322E-4"/>
    <n v="1.8791856380164142E-2"/>
    <n v="3.309912921355139E-2"/>
    <n v="1.1301742496492057E-3"/>
    <n v="7.8799546588940797E-3"/>
    <n v="1.3403280675154932E-5"/>
    <n v="1.3584474491684922E-3"/>
    <n v="0"/>
    <n v="0"/>
    <n v="0"/>
    <n v="0"/>
    <n v="0"/>
    <n v="0.42477215824057618"/>
    <n v="1.4503902870498136E-2"/>
    <n v="0.1011260847891407"/>
    <n v="1.7200876866448829E-4"/>
    <n v="1.743340893099565E-2"/>
  </r>
  <r>
    <x v="0"/>
    <s v="30"/>
    <x v="3"/>
    <s v="2310000230"/>
    <x v="28"/>
    <x v="0"/>
    <n v="0.59578432584392504"/>
    <n v="2.0343136493685698E-2"/>
    <n v="0.1418391838600935"/>
    <n v="2.4125905215278878E-4"/>
    <n v="2.4452054085032864E-2"/>
    <n v="0"/>
    <n v="0"/>
    <n v="0"/>
    <n v="0"/>
    <n v="0"/>
    <n v="0"/>
    <n v="0"/>
    <n v="0"/>
    <n v="0"/>
    <n v="0"/>
    <n v="0.59578432584392504"/>
    <n v="2.0343136493685698E-2"/>
    <n v="0.1418391838600935"/>
    <n v="2.4125905215278878E-4"/>
    <n v="2.4452054085032864E-2"/>
  </r>
  <r>
    <x v="0"/>
    <s v="30"/>
    <x v="4"/>
    <s v="2310000230"/>
    <x v="28"/>
    <x v="0"/>
    <n v="2.8118983310343197"/>
    <n v="9.6012649331737115E-2"/>
    <n v="0.66943245579097121"/>
    <n v="1.1386602444339313E-3"/>
    <n v="0.11540533560474485"/>
    <n v="5.1125424200623999E-2"/>
    <n v="1.745684533304311E-3"/>
    <n v="1.2171499196199476E-2"/>
    <n v="2.0702913535162386E-5"/>
    <n v="2.0982788291771786E-3"/>
    <n v="1.3036983171159118"/>
    <n v="4.4514955599259928E-2"/>
    <n v="0.31037322950308666"/>
    <n v="5.2792429514664089E-4"/>
    <n v="5.3506110144018064E-2"/>
    <n v="1.4570745897177839"/>
    <n v="4.9752009199172872E-2"/>
    <n v="0.34688772709168514"/>
    <n v="5.9003303575212804E-4"/>
    <n v="5.9800946631549605E-2"/>
  </r>
  <r>
    <x v="0"/>
    <s v="30"/>
    <x v="5"/>
    <s v="2310000230"/>
    <x v="28"/>
    <x v="0"/>
    <n v="1.1400969596739152"/>
    <n v="3.8928765092686148E-2"/>
    <n v="0.2714244320752483"/>
    <n v="4.6167497183412118E-4"/>
    <n v="4.6791617890651088E-2"/>
    <n v="5.0897185699728363E-3"/>
    <n v="1.7378912987806312E-4"/>
    <n v="1.2117162146216441E-3"/>
    <n v="2.0610489814023266E-6"/>
    <n v="2.0889115129754947E-4"/>
    <n v="0.10688408996942957"/>
    <n v="3.6495717274393257E-3"/>
    <n v="2.544604050705453E-2"/>
    <n v="4.3282028609448866E-5"/>
    <n v="4.3867141772485395E-3"/>
    <n v="1.0281231511345128"/>
    <n v="3.5105404235368759E-2"/>
    <n v="0.24476667535357213"/>
    <n v="4.1633189424327002E-4"/>
    <n v="4.2196012562104999E-2"/>
  </r>
  <r>
    <x v="0"/>
    <s v="30"/>
    <x v="6"/>
    <s v="2310000230"/>
    <x v="28"/>
    <x v="0"/>
    <n v="0.34754085674228963"/>
    <n v="1.1866829621316658E-2"/>
    <n v="8.2739523918387861E-2"/>
    <n v="1.4073444708912679E-4"/>
    <n v="1.4263698216269169E-2"/>
    <n v="2.7582607677959489E-2"/>
    <n v="9.4181187470767118E-4"/>
    <n v="6.5666288824117345E-3"/>
    <n v="1.1169400562629109E-5"/>
    <n v="1.1320395409737435E-3"/>
    <n v="0"/>
    <n v="0"/>
    <n v="0"/>
    <n v="0"/>
    <n v="0"/>
    <n v="0.31995824906433012"/>
    <n v="1.0925017746608985E-2"/>
    <n v="7.6172895035976115E-2"/>
    <n v="1.2956504652649766E-4"/>
    <n v="1.3131658675295425E-2"/>
  </r>
  <r>
    <x v="0"/>
    <s v="30"/>
    <x v="7"/>
    <s v="2310000230"/>
    <x v="28"/>
    <x v="0"/>
    <n v="0.22617738295926779"/>
    <n v="7.722857372602903E-3"/>
    <n v="5.3846356835776224E-2"/>
    <n v="9.1589084613558693E-5"/>
    <n v="9.2827242359846962E-3"/>
    <n v="9.3780866105062241E-2"/>
    <n v="3.2021603740060816E-3"/>
    <n v="2.2326538200199895E-2"/>
    <n v="3.7975961912938972E-5"/>
    <n v="3.8489344393107276E-3"/>
    <n v="0"/>
    <n v="0"/>
    <n v="0"/>
    <n v="0"/>
    <n v="0"/>
    <n v="0.13239651685420556"/>
    <n v="4.5206969985968218E-3"/>
    <n v="3.1519818635576326E-2"/>
    <n v="5.3613122700619715E-5"/>
    <n v="5.4337897966739677E-3"/>
  </r>
  <r>
    <x v="0"/>
    <s v="30"/>
    <x v="8"/>
    <s v="2310000230"/>
    <x v="28"/>
    <x v="0"/>
    <n v="0.3211064843160823"/>
    <n v="1.0964224394786863E-2"/>
    <n v="7.6446256962302783E-2"/>
    <n v="1.3003001704765691E-4"/>
    <n v="1.3178784303245466E-2"/>
    <n v="6.811349667310837E-2"/>
    <n v="2.3257445685911523E-3"/>
    <n v="1.6215872688973319E-2"/>
    <n v="2.758212482829086E-5"/>
    <n v="2.7954997006884325E-3"/>
    <n v="0"/>
    <n v="0"/>
    <n v="0"/>
    <n v="0"/>
    <n v="0"/>
    <n v="0.2529929876429739"/>
    <n v="8.6384798261957101E-3"/>
    <n v="6.0230384273329468E-2"/>
    <n v="1.0244789221936605E-4"/>
    <n v="1.0383284602557033E-2"/>
  </r>
  <r>
    <x v="0"/>
    <s v="30"/>
    <x v="9"/>
    <s v="2310000230"/>
    <x v="28"/>
    <x v="0"/>
    <n v="0.15997912453216503"/>
    <n v="5.4625088733044934E-3"/>
    <n v="3.8086447517988072E-2"/>
    <n v="6.4782523263248843E-5"/>
    <n v="6.5658293376477132E-3"/>
    <n v="5.5165215355918971E-3"/>
    <n v="1.8836237494153425E-4"/>
    <n v="1.3133257764823473E-3"/>
    <n v="2.2338801125258221E-6"/>
    <n v="2.2640790819474874E-4"/>
    <n v="0"/>
    <n v="0"/>
    <n v="0"/>
    <n v="0"/>
    <n v="0"/>
    <n v="0.15446260299657313"/>
    <n v="5.2741464983629598E-3"/>
    <n v="3.6773121741505724E-2"/>
    <n v="6.2548643150723025E-5"/>
    <n v="6.3394214294529641E-3"/>
  </r>
  <r>
    <x v="0"/>
    <s v="30"/>
    <x v="10"/>
    <s v="2310000230"/>
    <x v="28"/>
    <x v="0"/>
    <n v="1.0034577634877572E-2"/>
    <n v="3.4263201233708946E-4"/>
    <n v="2.388945530071962E-3"/>
    <n v="4.0634380327392783E-6"/>
    <n v="4.1183700947642081E-4"/>
    <n v="0"/>
    <n v="0"/>
    <n v="0"/>
    <n v="0"/>
    <n v="0"/>
    <n v="0"/>
    <n v="0"/>
    <n v="0"/>
    <n v="0"/>
    <n v="0"/>
    <n v="1.0034577634877572E-2"/>
    <n v="3.4263201233708946E-4"/>
    <n v="2.388945530071962E-3"/>
    <n v="4.0634380327392783E-6"/>
    <n v="4.1183700947642081E-4"/>
  </r>
  <r>
    <x v="0"/>
    <s v="30"/>
    <x v="11"/>
    <s v="2310000230"/>
    <x v="28"/>
    <x v="0"/>
    <n v="1.0184347450323506E-2"/>
    <n v="3.4774592296898629E-4"/>
    <n v="2.4246014335058716E-3"/>
    <n v="4.1240863615861333E-6"/>
    <n v="4.1798383051338227E-4"/>
    <n v="5.0921737251617529E-3"/>
    <n v="1.7387296148449314E-4"/>
    <n v="1.2123007167529358E-3"/>
    <n v="2.0620431807930666E-6"/>
    <n v="2.0899191525669116E-4"/>
    <n v="0"/>
    <n v="0"/>
    <n v="0"/>
    <n v="0"/>
    <n v="0"/>
    <n v="5.0921737251617529E-3"/>
    <n v="1.7387296148449314E-4"/>
    <n v="1.2123007167529358E-3"/>
    <n v="2.0620431807930666E-6"/>
    <n v="2.0899191525669116E-4"/>
  </r>
  <r>
    <x v="0"/>
    <s v="30"/>
    <x v="12"/>
    <s v="2310000230"/>
    <x v="28"/>
    <x v="0"/>
    <n v="5.0172888174387859E-3"/>
    <n v="1.7131600616854473E-4"/>
    <n v="1.194472765035981E-3"/>
    <n v="2.0317190163696392E-6"/>
    <n v="2.059185047382104E-4"/>
    <n v="0"/>
    <n v="0"/>
    <n v="0"/>
    <n v="0"/>
    <n v="0"/>
    <n v="0"/>
    <n v="0"/>
    <n v="0"/>
    <n v="0"/>
    <n v="0"/>
    <n v="5.0172888174387859E-3"/>
    <n v="1.7131600616854473E-4"/>
    <n v="1.194472765035981E-3"/>
    <n v="2.0317190163696392E-6"/>
    <n v="2.059185047382104E-4"/>
  </r>
  <r>
    <x v="0"/>
    <s v="30"/>
    <x v="13"/>
    <s v="2310000230"/>
    <x v="28"/>
    <x v="0"/>
    <n v="0"/>
    <n v="0"/>
    <n v="0"/>
    <n v="0"/>
    <n v="0"/>
    <n v="0"/>
    <n v="0"/>
    <n v="0"/>
    <n v="0"/>
    <n v="0"/>
    <n v="0"/>
    <n v="0"/>
    <n v="0"/>
    <n v="0"/>
    <n v="0"/>
    <n v="0"/>
    <n v="0"/>
    <n v="0"/>
    <n v="0"/>
    <n v="0"/>
  </r>
  <r>
    <x v="0"/>
    <s v="30"/>
    <x v="14"/>
    <s v="2310000230"/>
    <x v="28"/>
    <x v="0"/>
    <n v="0"/>
    <n v="0"/>
    <n v="0"/>
    <n v="0"/>
    <n v="0"/>
    <n v="0"/>
    <n v="0"/>
    <n v="0"/>
    <n v="0"/>
    <n v="0"/>
    <n v="0"/>
    <n v="0"/>
    <n v="0"/>
    <n v="0"/>
    <n v="0"/>
    <n v="0"/>
    <n v="0"/>
    <n v="0"/>
    <n v="0"/>
    <n v="0"/>
  </r>
  <r>
    <x v="0"/>
    <s v="30"/>
    <x v="0"/>
    <s v="2310000230"/>
    <x v="28"/>
    <x v="1"/>
    <n v="0.47724915505037352"/>
    <n v="2.6182742378380034E-2"/>
    <n v="0.12370649596342258"/>
    <n v="1.7432697883348132E-4"/>
    <n v="1.8532750787733213E-2"/>
    <n v="2.2950329281090712E-2"/>
    <n v="1.2590961193055749E-3"/>
    <n v="5.9488943804851778E-3"/>
    <n v="8.3831716085151307E-6"/>
    <n v="8.9121736217212728E-4"/>
    <n v="0"/>
    <n v="0"/>
    <n v="0"/>
    <n v="0"/>
    <n v="0"/>
    <n v="0.45429882576928277"/>
    <n v="2.4923646259074457E-2"/>
    <n v="0.1177576015829374"/>
    <n v="1.6594380722496617E-4"/>
    <n v="1.7641533425561084E-2"/>
  </r>
  <r>
    <x v="0"/>
    <s v="30"/>
    <x v="1"/>
    <s v="2310000230"/>
    <x v="28"/>
    <x v="1"/>
    <n v="0.11153424287770108"/>
    <n v="6.1189680835082487E-3"/>
    <n v="2.8910497211623972E-2"/>
    <n v="4.0740622359608184E-5"/>
    <n v="4.3311471705649585E-3"/>
    <n v="9.97937962589957E-3"/>
    <n v="5.4748661799810649E-4"/>
    <n v="2.5867286978821448E-3"/>
    <n v="3.6452135795438901E-6"/>
    <n v="3.8752369420844368E-4"/>
    <n v="0"/>
    <n v="0"/>
    <n v="0"/>
    <n v="0"/>
    <n v="0"/>
    <n v="0.10155486325180153"/>
    <n v="5.5714814655101431E-3"/>
    <n v="2.6323768513741828E-2"/>
    <n v="3.7095408780064292E-5"/>
    <n v="3.9436234763565153E-3"/>
  </r>
  <r>
    <x v="0"/>
    <s v="30"/>
    <x v="2"/>
    <s v="2310000230"/>
    <x v="28"/>
    <x v="1"/>
    <n v="6.4807713443903244E-4"/>
    <n v="3.5554670915121757E-5"/>
    <n v="1.6798636638132246E-4"/>
    <n v="2.3672609516907728E-7"/>
    <n v="2.5166418623662393E-5"/>
    <n v="0"/>
    <n v="0"/>
    <n v="0"/>
    <n v="0"/>
    <n v="0"/>
    <n v="0"/>
    <n v="0"/>
    <n v="0"/>
    <n v="0"/>
    <n v="0"/>
    <n v="6.4807713443903244E-4"/>
    <n v="3.5554670915121757E-5"/>
    <n v="1.6798636638132246E-4"/>
    <n v="2.3672609516907725E-7"/>
    <n v="2.5166418623662393E-5"/>
  </r>
  <r>
    <x v="0"/>
    <s v="30"/>
    <x v="3"/>
    <s v="2310000230"/>
    <x v="28"/>
    <x v="1"/>
    <n v="2.5923085377561298E-3"/>
    <n v="1.4221868366048703E-4"/>
    <n v="6.7194546552528983E-4"/>
    <n v="9.4690438067630911E-7"/>
    <n v="1.0066567449464957E-4"/>
    <n v="0"/>
    <n v="0"/>
    <n v="0"/>
    <n v="0"/>
    <n v="0"/>
    <n v="0"/>
    <n v="0"/>
    <n v="0"/>
    <n v="0"/>
    <n v="0"/>
    <n v="2.5923085377561298E-3"/>
    <n v="1.4221868366048703E-4"/>
    <n v="6.7194546552528983E-4"/>
    <n v="9.4690438067630901E-7"/>
    <n v="1.0066567449464957E-4"/>
  </r>
  <r>
    <x v="0"/>
    <s v="30"/>
    <x v="4"/>
    <s v="2310000230"/>
    <x v="28"/>
    <x v="1"/>
    <n v="0.14029833709352926"/>
    <n v="7.6970177471498485E-3"/>
    <n v="3.6366362281990153E-2"/>
    <n v="5.1247414441822921E-5"/>
    <n v="5.4481272303422363E-3"/>
    <n v="1.1740446618705377E-3"/>
    <n v="6.4410190352718398E-5"/>
    <n v="3.0432102328025232E-4"/>
    <n v="4.2884865641692812E-7"/>
    <n v="4.5591022848052176E-5"/>
    <n v="2.2306848575540217E-2"/>
    <n v="1.2237936167016495E-3"/>
    <n v="5.7820994423247946E-3"/>
    <n v="8.1481244719216365E-6"/>
    <n v="8.6622943411299148E-4"/>
    <n v="0.11681744385611852"/>
    <n v="6.4088139400954808E-3"/>
    <n v="3.027994181638511E-2"/>
    <n v="4.2670441313484355E-5"/>
    <n v="4.5363067733811928E-3"/>
  </r>
  <r>
    <x v="0"/>
    <s v="30"/>
    <x v="5"/>
    <s v="2310000230"/>
    <x v="28"/>
    <x v="1"/>
    <n v="5.1657965122303667E-2"/>
    <n v="2.8340483755196102E-3"/>
    <n v="1.3390125024331102E-2"/>
    <n v="1.8869340882344845E-5"/>
    <n v="2.0060050053142963E-3"/>
    <n v="1.7610669928058067E-3"/>
    <n v="9.6615285529077604E-5"/>
    <n v="4.5648153492037851E-4"/>
    <n v="6.4327298462539236E-7"/>
    <n v="6.8386534272078285E-5"/>
    <n v="0"/>
    <n v="0"/>
    <n v="0"/>
    <n v="0"/>
    <n v="0"/>
    <n v="4.9896898129497866E-2"/>
    <n v="2.7374330899905324E-3"/>
    <n v="1.2933643489410724E-2"/>
    <n v="1.8226067897719454E-5"/>
    <n v="1.9376184710422179E-3"/>
  </r>
  <r>
    <x v="0"/>
    <s v="30"/>
    <x v="6"/>
    <s v="2310000230"/>
    <x v="28"/>
    <x v="1"/>
    <n v="0"/>
    <n v="0"/>
    <n v="0"/>
    <n v="0"/>
    <n v="0"/>
    <n v="0"/>
    <n v="0"/>
    <n v="0"/>
    <n v="0"/>
    <n v="0"/>
    <n v="0"/>
    <n v="0"/>
    <n v="0"/>
    <n v="0"/>
    <n v="0"/>
    <n v="0"/>
    <n v="0"/>
    <n v="0"/>
    <n v="0"/>
    <n v="0"/>
  </r>
  <r>
    <x v="0"/>
    <s v="30"/>
    <x v="7"/>
    <s v="2310000230"/>
    <x v="28"/>
    <x v="1"/>
    <n v="0"/>
    <n v="0"/>
    <n v="0"/>
    <n v="0"/>
    <n v="0"/>
    <n v="0"/>
    <n v="0"/>
    <n v="0"/>
    <n v="0"/>
    <n v="0"/>
    <n v="0"/>
    <n v="0"/>
    <n v="0"/>
    <n v="0"/>
    <n v="0"/>
    <n v="0"/>
    <n v="0"/>
    <n v="0"/>
    <n v="0"/>
    <n v="0"/>
  </r>
  <r>
    <x v="0"/>
    <s v="30"/>
    <x v="8"/>
    <s v="2310000230"/>
    <x v="28"/>
    <x v="1"/>
    <n v="0.43735849092680945"/>
    <n v="2.3994269185715029E-2"/>
    <n v="0.11336654202498329"/>
    <n v="1.597559337373657E-4"/>
    <n v="1.6983698832091401E-2"/>
    <n v="9.0629099055689125E-2"/>
    <n v="4.9720744970398788E-3"/>
    <n v="2.3491729965070068E-2"/>
    <n v="3.3104504985684067E-5"/>
    <n v="3.5193493569173357E-3"/>
    <n v="4.6776309190033095E-3"/>
    <n v="2.566231998472196E-4"/>
    <n v="1.2124763852939388E-3"/>
    <n v="1.7086196121643388E-6"/>
    <n v="1.8164383777637859E-4"/>
    <n v="0.34205176095211703"/>
    <n v="1.8765571488827931E-2"/>
    <n v="8.86623356746193E-2"/>
    <n v="1.2494280913951731E-4"/>
    <n v="1.3282705637397687E-2"/>
  </r>
  <r>
    <x v="0"/>
    <s v="30"/>
    <x v="9"/>
    <s v="2310000230"/>
    <x v="28"/>
    <x v="1"/>
    <n v="0"/>
    <n v="0"/>
    <n v="0"/>
    <n v="0"/>
    <n v="0"/>
    <n v="0"/>
    <n v="0"/>
    <n v="0"/>
    <n v="0"/>
    <n v="0"/>
    <n v="0"/>
    <n v="0"/>
    <n v="0"/>
    <n v="0"/>
    <n v="0"/>
    <n v="0"/>
    <n v="0"/>
    <n v="0"/>
    <n v="0"/>
    <n v="0"/>
  </r>
  <r>
    <x v="0"/>
    <s v="30"/>
    <x v="10"/>
    <s v="2310000230"/>
    <x v="28"/>
    <x v="1"/>
    <n v="0.34977000809767533"/>
    <n v="1.9189008334103207E-2"/>
    <n v="9.0662962180193582E-2"/>
    <n v="1.2776208852961556E-4"/>
    <n v="1.3582424032607142E-2"/>
    <n v="8.7588482829134041E-3"/>
    <n v="4.805260851611822E-4"/>
    <n v="2.2703579844789712E-3"/>
    <n v="3.1993845207750144E-6"/>
    <n v="3.4012747994842596E-4"/>
    <n v="3.5619316350514511E-2"/>
    <n v="1.9541394129888074E-3"/>
    <n v="9.2327891368811487E-3"/>
    <n v="1.3010830384485056E-5"/>
    <n v="1.3831850851235986E-3"/>
    <n v="0.30539184346424741"/>
    <n v="1.6754342835953215E-2"/>
    <n v="7.915981505883346E-2"/>
    <n v="1.1155187362435549E-4"/>
    <n v="1.1859111467535119E-2"/>
  </r>
  <r>
    <x v="0"/>
    <s v="30"/>
    <x v="11"/>
    <s v="2310000230"/>
    <x v="28"/>
    <x v="1"/>
    <n v="0.98228878655580854"/>
    <n v="5.3890120008379332E-2"/>
    <n v="0.2546164881028557"/>
    <n v="3.5880511194243223E-4"/>
    <n v="3.8144673678682947E-2"/>
    <n v="0.6717165596738387"/>
    <n v="3.6851572071144922E-2"/>
    <n v="0.174113879508252"/>
    <n v="2.4536097600424348E-4"/>
    <n v="2.6084395265434917E-2"/>
    <n v="1.0114421181979858E-2"/>
    <n v="5.5489523933522028E-4"/>
    <n v="2.6217324638089321E-3"/>
    <n v="3.6945408255731971E-6"/>
    <n v="3.9276768778777116E-4"/>
    <n v="0.30045780569998987"/>
    <n v="1.6483652697899191E-2"/>
    <n v="7.7880876130794752E-2"/>
    <n v="1.0974959511261555E-4"/>
    <n v="1.1667510725460259E-2"/>
  </r>
  <r>
    <x v="0"/>
    <s v="30"/>
    <x v="12"/>
    <s v="2310000230"/>
    <x v="28"/>
    <x v="1"/>
    <n v="6.7735093387863668E-2"/>
    <n v="3.716068391913142E-3"/>
    <n v="1.755743507997071E-2"/>
    <n v="2.4741906960660104E-5"/>
    <n v="2.630319178267827E-3"/>
    <n v="9.3427715017742989E-3"/>
    <n v="5.1256115750526092E-4"/>
    <n v="2.421715183444236E-3"/>
    <n v="3.4126768221600142E-6"/>
    <n v="3.6280264527832097E-4"/>
    <n v="5.8392321886089368E-4"/>
    <n v="3.2035072344078808E-5"/>
    <n v="1.5135719896526475E-4"/>
    <n v="2.1329230138500089E-7"/>
    <n v="2.2675165329895061E-5"/>
    <n v="5.7808398667228471E-2"/>
    <n v="3.1714721620638019E-3"/>
    <n v="1.4984362697561208E-2"/>
    <n v="2.1115937837115086E-5"/>
    <n v="2.2448413676596111E-3"/>
  </r>
  <r>
    <x v="0"/>
    <s v="30"/>
    <x v="13"/>
    <s v="2310000230"/>
    <x v="28"/>
    <x v="1"/>
    <n v="4.5365399410732272E-3"/>
    <n v="2.4888269640585228E-4"/>
    <n v="1.1759045646692575E-3"/>
    <n v="1.657082666183541E-6"/>
    <n v="1.7616493036563677E-4"/>
    <n v="4.5365399410732272E-3"/>
    <n v="2.4888269640585228E-4"/>
    <n v="1.1759045646692575E-3"/>
    <n v="1.657082666183541E-6"/>
    <n v="1.7616493036563677E-4"/>
    <n v="0"/>
    <n v="0"/>
    <n v="0"/>
    <n v="0"/>
    <n v="0"/>
    <n v="0"/>
    <n v="0"/>
    <n v="0"/>
    <n v="0"/>
    <n v="0"/>
  </r>
  <r>
    <x v="0"/>
    <s v="30"/>
    <x v="14"/>
    <s v="2310000230"/>
    <x v="28"/>
    <x v="1"/>
    <n v="2.5923085377561298E-3"/>
    <n v="1.4221868366048703E-4"/>
    <n v="6.7194546552528983E-4"/>
    <n v="9.4690438067630911E-7"/>
    <n v="1.0066567449464957E-4"/>
    <n v="0"/>
    <n v="0"/>
    <n v="0"/>
    <n v="0"/>
    <n v="0"/>
    <n v="0"/>
    <n v="0"/>
    <n v="0"/>
    <n v="0"/>
    <n v="0"/>
    <n v="2.5923085377561298E-3"/>
    <n v="1.4221868366048703E-4"/>
    <n v="6.7194546552528983E-4"/>
    <n v="9.4690438067630901E-7"/>
    <n v="1.0066567449464957E-4"/>
  </r>
  <r>
    <x v="0"/>
    <s v="30"/>
    <x v="0"/>
    <s v="2310011000"/>
    <x v="29"/>
    <x v="0"/>
    <n v="0"/>
    <n v="0"/>
    <n v="0"/>
    <n v="0"/>
    <n v="0"/>
    <n v="0"/>
    <n v="0"/>
    <n v="0"/>
    <n v="0"/>
    <n v="0"/>
    <n v="0"/>
    <n v="0"/>
    <n v="0"/>
    <n v="0"/>
    <n v="0"/>
    <n v="0"/>
    <n v="0"/>
    <n v="0"/>
    <n v="0"/>
    <n v="0"/>
  </r>
  <r>
    <x v="0"/>
    <s v="30"/>
    <x v="1"/>
    <s v="2310011000"/>
    <x v="29"/>
    <x v="0"/>
    <n v="0"/>
    <n v="0"/>
    <n v="0"/>
    <n v="0"/>
    <n v="0"/>
    <n v="0"/>
    <n v="0"/>
    <n v="0"/>
    <n v="0"/>
    <n v="0"/>
    <n v="0"/>
    <n v="0"/>
    <n v="0"/>
    <n v="0"/>
    <n v="0"/>
    <n v="0"/>
    <n v="0"/>
    <n v="0"/>
    <n v="0"/>
    <n v="0"/>
  </r>
  <r>
    <x v="0"/>
    <s v="30"/>
    <x v="2"/>
    <s v="2310011000"/>
    <x v="29"/>
    <x v="0"/>
    <n v="0"/>
    <n v="0"/>
    <n v="0"/>
    <n v="0"/>
    <n v="0"/>
    <n v="0"/>
    <n v="0"/>
    <n v="0"/>
    <n v="0"/>
    <n v="0"/>
    <n v="0"/>
    <n v="0"/>
    <n v="0"/>
    <n v="0"/>
    <n v="0"/>
    <n v="0"/>
    <n v="0"/>
    <n v="0"/>
    <n v="0"/>
    <n v="0"/>
  </r>
  <r>
    <x v="0"/>
    <s v="30"/>
    <x v="3"/>
    <s v="2310011000"/>
    <x v="29"/>
    <x v="0"/>
    <n v="0"/>
    <n v="0"/>
    <n v="0"/>
    <n v="0"/>
    <n v="0"/>
    <n v="0"/>
    <n v="0"/>
    <n v="0"/>
    <n v="0"/>
    <n v="0"/>
    <n v="0"/>
    <n v="0"/>
    <n v="0"/>
    <n v="0"/>
    <n v="0"/>
    <n v="0"/>
    <n v="0"/>
    <n v="0"/>
    <n v="0"/>
    <n v="0"/>
  </r>
  <r>
    <x v="0"/>
    <s v="30"/>
    <x v="4"/>
    <s v="2310011000"/>
    <x v="29"/>
    <x v="0"/>
    <n v="0"/>
    <n v="0"/>
    <n v="0"/>
    <n v="0"/>
    <n v="0"/>
    <n v="0"/>
    <n v="0"/>
    <n v="0"/>
    <n v="0"/>
    <n v="0"/>
    <n v="0"/>
    <n v="0"/>
    <n v="0"/>
    <n v="0"/>
    <n v="0"/>
    <n v="0"/>
    <n v="0"/>
    <n v="0"/>
    <n v="0"/>
    <n v="0"/>
  </r>
  <r>
    <x v="0"/>
    <s v="30"/>
    <x v="5"/>
    <s v="2310011000"/>
    <x v="29"/>
    <x v="0"/>
    <n v="0"/>
    <n v="0"/>
    <n v="0"/>
    <n v="0"/>
    <n v="0"/>
    <n v="0"/>
    <n v="0"/>
    <n v="0"/>
    <n v="0"/>
    <n v="0"/>
    <n v="0"/>
    <n v="0"/>
    <n v="0"/>
    <n v="0"/>
    <n v="0"/>
    <n v="0"/>
    <n v="0"/>
    <n v="0"/>
    <n v="0"/>
    <n v="0"/>
  </r>
  <r>
    <x v="0"/>
    <s v="30"/>
    <x v="6"/>
    <s v="2310011000"/>
    <x v="29"/>
    <x v="0"/>
    <n v="0"/>
    <n v="0"/>
    <n v="0"/>
    <n v="0"/>
    <n v="0"/>
    <n v="0"/>
    <n v="0"/>
    <n v="0"/>
    <n v="0"/>
    <n v="0"/>
    <n v="0"/>
    <n v="0"/>
    <n v="0"/>
    <n v="0"/>
    <n v="0"/>
    <n v="0"/>
    <n v="0"/>
    <n v="0"/>
    <n v="0"/>
    <n v="0"/>
  </r>
  <r>
    <x v="0"/>
    <s v="30"/>
    <x v="7"/>
    <s v="2310011000"/>
    <x v="29"/>
    <x v="0"/>
    <n v="0"/>
    <n v="0"/>
    <n v="0"/>
    <n v="0"/>
    <n v="0"/>
    <n v="0"/>
    <n v="0"/>
    <n v="0"/>
    <n v="0"/>
    <n v="0"/>
    <n v="0"/>
    <n v="0"/>
    <n v="0"/>
    <n v="0"/>
    <n v="0"/>
    <n v="0"/>
    <n v="0"/>
    <n v="0"/>
    <n v="0"/>
    <n v="0"/>
  </r>
  <r>
    <x v="0"/>
    <s v="30"/>
    <x v="8"/>
    <s v="2310011000"/>
    <x v="29"/>
    <x v="0"/>
    <n v="0"/>
    <n v="0"/>
    <n v="0"/>
    <n v="0"/>
    <n v="0"/>
    <n v="0"/>
    <n v="0"/>
    <n v="0"/>
    <n v="0"/>
    <n v="0"/>
    <n v="0"/>
    <n v="0"/>
    <n v="0"/>
    <n v="0"/>
    <n v="0"/>
    <n v="0"/>
    <n v="0"/>
    <n v="0"/>
    <n v="0"/>
    <n v="0"/>
  </r>
  <r>
    <x v="0"/>
    <s v="30"/>
    <x v="9"/>
    <s v="2310011000"/>
    <x v="29"/>
    <x v="0"/>
    <n v="0"/>
    <n v="0"/>
    <n v="0"/>
    <n v="0"/>
    <n v="0"/>
    <n v="0"/>
    <n v="0"/>
    <n v="0"/>
    <n v="0"/>
    <n v="0"/>
    <n v="0"/>
    <n v="0"/>
    <n v="0"/>
    <n v="0"/>
    <n v="0"/>
    <n v="0"/>
    <n v="0"/>
    <n v="0"/>
    <n v="0"/>
    <n v="0"/>
  </r>
  <r>
    <x v="0"/>
    <s v="30"/>
    <x v="10"/>
    <s v="2310011000"/>
    <x v="29"/>
    <x v="0"/>
    <n v="0"/>
    <n v="0"/>
    <n v="0"/>
    <n v="0"/>
    <n v="0"/>
    <n v="0"/>
    <n v="0"/>
    <n v="0"/>
    <n v="0"/>
    <n v="0"/>
    <n v="0"/>
    <n v="0"/>
    <n v="0"/>
    <n v="0"/>
    <n v="0"/>
    <n v="0"/>
    <n v="0"/>
    <n v="0"/>
    <n v="0"/>
    <n v="0"/>
  </r>
  <r>
    <x v="0"/>
    <s v="30"/>
    <x v="11"/>
    <s v="2310011000"/>
    <x v="29"/>
    <x v="0"/>
    <n v="0"/>
    <n v="0"/>
    <n v="0"/>
    <n v="0"/>
    <n v="0"/>
    <n v="0"/>
    <n v="0"/>
    <n v="0"/>
    <n v="0"/>
    <n v="0"/>
    <n v="0"/>
    <n v="0"/>
    <n v="0"/>
    <n v="0"/>
    <n v="0"/>
    <n v="0"/>
    <n v="0"/>
    <n v="0"/>
    <n v="0"/>
    <n v="0"/>
  </r>
  <r>
    <x v="0"/>
    <s v="30"/>
    <x v="12"/>
    <s v="2310011000"/>
    <x v="29"/>
    <x v="0"/>
    <n v="0"/>
    <n v="0"/>
    <n v="0"/>
    <n v="0"/>
    <n v="0"/>
    <n v="0"/>
    <n v="0"/>
    <n v="0"/>
    <n v="0"/>
    <n v="0"/>
    <n v="0"/>
    <n v="0"/>
    <n v="0"/>
    <n v="0"/>
    <n v="0"/>
    <n v="0"/>
    <n v="0"/>
    <n v="0"/>
    <n v="0"/>
    <n v="0"/>
  </r>
  <r>
    <x v="0"/>
    <s v="30"/>
    <x v="13"/>
    <s v="2310011000"/>
    <x v="29"/>
    <x v="0"/>
    <n v="0"/>
    <n v="0"/>
    <n v="0"/>
    <n v="0"/>
    <n v="0"/>
    <n v="0"/>
    <n v="0"/>
    <n v="0"/>
    <n v="0"/>
    <n v="0"/>
    <n v="0"/>
    <n v="0"/>
    <n v="0"/>
    <n v="0"/>
    <n v="0"/>
    <n v="0"/>
    <n v="0"/>
    <n v="0"/>
    <n v="0"/>
    <n v="0"/>
  </r>
  <r>
    <x v="0"/>
    <s v="30"/>
    <x v="14"/>
    <s v="2310011000"/>
    <x v="29"/>
    <x v="0"/>
    <n v="0"/>
    <n v="0"/>
    <n v="0"/>
    <n v="0"/>
    <n v="0"/>
    <n v="0"/>
    <n v="0"/>
    <n v="0"/>
    <n v="0"/>
    <n v="0"/>
    <n v="0"/>
    <n v="0"/>
    <n v="0"/>
    <n v="0"/>
    <n v="0"/>
    <n v="0"/>
    <n v="0"/>
    <n v="0"/>
    <n v="0"/>
    <n v="0"/>
  </r>
  <r>
    <x v="0"/>
    <s v="30"/>
    <x v="0"/>
    <s v="2310021000"/>
    <x v="29"/>
    <x v="1"/>
    <n v="0"/>
    <n v="0"/>
    <n v="0"/>
    <n v="0"/>
    <n v="0"/>
    <n v="0"/>
    <n v="0"/>
    <n v="0"/>
    <n v="0"/>
    <n v="0"/>
    <n v="0"/>
    <n v="0"/>
    <n v="0"/>
    <n v="0"/>
    <n v="0"/>
    <n v="0"/>
    <n v="0"/>
    <n v="0"/>
    <n v="0"/>
    <n v="0"/>
  </r>
  <r>
    <x v="0"/>
    <s v="30"/>
    <x v="1"/>
    <s v="2310021000"/>
    <x v="29"/>
    <x v="1"/>
    <n v="0"/>
    <n v="0"/>
    <n v="0"/>
    <n v="0"/>
    <n v="0"/>
    <n v="0"/>
    <n v="0"/>
    <n v="0"/>
    <n v="0"/>
    <n v="0"/>
    <n v="0"/>
    <n v="0"/>
    <n v="0"/>
    <n v="0"/>
    <n v="0"/>
    <n v="0"/>
    <n v="0"/>
    <n v="0"/>
    <n v="0"/>
    <n v="0"/>
  </r>
  <r>
    <x v="0"/>
    <s v="30"/>
    <x v="2"/>
    <s v="2310021000"/>
    <x v="29"/>
    <x v="1"/>
    <n v="0"/>
    <n v="0"/>
    <n v="0"/>
    <n v="0"/>
    <n v="0"/>
    <n v="0"/>
    <n v="0"/>
    <n v="0"/>
    <n v="0"/>
    <n v="0"/>
    <n v="0"/>
    <n v="0"/>
    <n v="0"/>
    <n v="0"/>
    <n v="0"/>
    <n v="0"/>
    <n v="0"/>
    <n v="0"/>
    <n v="0"/>
    <n v="0"/>
  </r>
  <r>
    <x v="0"/>
    <s v="30"/>
    <x v="3"/>
    <s v="2310021000"/>
    <x v="29"/>
    <x v="1"/>
    <n v="0"/>
    <n v="0"/>
    <n v="0"/>
    <n v="0"/>
    <n v="0"/>
    <n v="0"/>
    <n v="0"/>
    <n v="0"/>
    <n v="0"/>
    <n v="0"/>
    <n v="0"/>
    <n v="0"/>
    <n v="0"/>
    <n v="0"/>
    <n v="0"/>
    <n v="0"/>
    <n v="0"/>
    <n v="0"/>
    <n v="0"/>
    <n v="0"/>
  </r>
  <r>
    <x v="0"/>
    <s v="30"/>
    <x v="4"/>
    <s v="2310021000"/>
    <x v="29"/>
    <x v="1"/>
    <n v="0"/>
    <n v="0"/>
    <n v="0"/>
    <n v="0"/>
    <n v="0"/>
    <n v="0"/>
    <n v="0"/>
    <n v="0"/>
    <n v="0"/>
    <n v="0"/>
    <n v="0"/>
    <n v="0"/>
    <n v="0"/>
    <n v="0"/>
    <n v="0"/>
    <n v="0"/>
    <n v="0"/>
    <n v="0"/>
    <n v="0"/>
    <n v="0"/>
  </r>
  <r>
    <x v="0"/>
    <s v="30"/>
    <x v="5"/>
    <s v="2310021000"/>
    <x v="29"/>
    <x v="1"/>
    <n v="0"/>
    <n v="0"/>
    <n v="0"/>
    <n v="0"/>
    <n v="0"/>
    <n v="0"/>
    <n v="0"/>
    <n v="0"/>
    <n v="0"/>
    <n v="0"/>
    <n v="0"/>
    <n v="0"/>
    <n v="0"/>
    <n v="0"/>
    <n v="0"/>
    <n v="0"/>
    <n v="0"/>
    <n v="0"/>
    <n v="0"/>
    <n v="0"/>
  </r>
  <r>
    <x v="0"/>
    <s v="30"/>
    <x v="6"/>
    <s v="2310021000"/>
    <x v="29"/>
    <x v="1"/>
    <n v="0"/>
    <n v="0"/>
    <n v="0"/>
    <n v="0"/>
    <n v="0"/>
    <n v="0"/>
    <n v="0"/>
    <n v="0"/>
    <n v="0"/>
    <n v="0"/>
    <n v="0"/>
    <n v="0"/>
    <n v="0"/>
    <n v="0"/>
    <n v="0"/>
    <n v="0"/>
    <n v="0"/>
    <n v="0"/>
    <n v="0"/>
    <n v="0"/>
  </r>
  <r>
    <x v="0"/>
    <s v="30"/>
    <x v="7"/>
    <s v="2310021000"/>
    <x v="29"/>
    <x v="1"/>
    <n v="0"/>
    <n v="0"/>
    <n v="0"/>
    <n v="0"/>
    <n v="0"/>
    <n v="0"/>
    <n v="0"/>
    <n v="0"/>
    <n v="0"/>
    <n v="0"/>
    <n v="0"/>
    <n v="0"/>
    <n v="0"/>
    <n v="0"/>
    <n v="0"/>
    <n v="0"/>
    <n v="0"/>
    <n v="0"/>
    <n v="0"/>
    <n v="0"/>
  </r>
  <r>
    <x v="0"/>
    <s v="30"/>
    <x v="8"/>
    <s v="2310021000"/>
    <x v="29"/>
    <x v="1"/>
    <n v="0"/>
    <n v="0"/>
    <n v="0"/>
    <n v="0"/>
    <n v="0"/>
    <n v="0"/>
    <n v="0"/>
    <n v="0"/>
    <n v="0"/>
    <n v="0"/>
    <n v="0"/>
    <n v="0"/>
    <n v="0"/>
    <n v="0"/>
    <n v="0"/>
    <n v="0"/>
    <n v="0"/>
    <n v="0"/>
    <n v="0"/>
    <n v="0"/>
  </r>
  <r>
    <x v="0"/>
    <s v="30"/>
    <x v="9"/>
    <s v="2310021000"/>
    <x v="29"/>
    <x v="1"/>
    <n v="0"/>
    <n v="0"/>
    <n v="0"/>
    <n v="0"/>
    <n v="0"/>
    <n v="0"/>
    <n v="0"/>
    <n v="0"/>
    <n v="0"/>
    <n v="0"/>
    <n v="0"/>
    <n v="0"/>
    <n v="0"/>
    <n v="0"/>
    <n v="0"/>
    <n v="0"/>
    <n v="0"/>
    <n v="0"/>
    <n v="0"/>
    <n v="0"/>
  </r>
  <r>
    <x v="0"/>
    <s v="30"/>
    <x v="10"/>
    <s v="2310021000"/>
    <x v="29"/>
    <x v="1"/>
    <n v="0"/>
    <n v="0"/>
    <n v="0"/>
    <n v="0"/>
    <n v="0"/>
    <n v="0"/>
    <n v="0"/>
    <n v="0"/>
    <n v="0"/>
    <n v="0"/>
    <n v="0"/>
    <n v="0"/>
    <n v="0"/>
    <n v="0"/>
    <n v="0"/>
    <n v="0"/>
    <n v="0"/>
    <n v="0"/>
    <n v="0"/>
    <n v="0"/>
  </r>
  <r>
    <x v="0"/>
    <s v="30"/>
    <x v="11"/>
    <s v="2310021000"/>
    <x v="29"/>
    <x v="1"/>
    <n v="0"/>
    <n v="0"/>
    <n v="0"/>
    <n v="0"/>
    <n v="0"/>
    <n v="0"/>
    <n v="0"/>
    <n v="0"/>
    <n v="0"/>
    <n v="0"/>
    <n v="0"/>
    <n v="0"/>
    <n v="0"/>
    <n v="0"/>
    <n v="0"/>
    <n v="0"/>
    <n v="0"/>
    <n v="0"/>
    <n v="0"/>
    <n v="0"/>
  </r>
  <r>
    <x v="0"/>
    <s v="30"/>
    <x v="12"/>
    <s v="2310021000"/>
    <x v="29"/>
    <x v="1"/>
    <n v="0"/>
    <n v="0"/>
    <n v="0"/>
    <n v="0"/>
    <n v="0"/>
    <n v="0"/>
    <n v="0"/>
    <n v="0"/>
    <n v="0"/>
    <n v="0"/>
    <n v="0"/>
    <n v="0"/>
    <n v="0"/>
    <n v="0"/>
    <n v="0"/>
    <n v="0"/>
    <n v="0"/>
    <n v="0"/>
    <n v="0"/>
    <n v="0"/>
  </r>
  <r>
    <x v="0"/>
    <s v="30"/>
    <x v="13"/>
    <s v="2310021000"/>
    <x v="29"/>
    <x v="1"/>
    <n v="0"/>
    <n v="0"/>
    <n v="0"/>
    <n v="0"/>
    <n v="0"/>
    <n v="0"/>
    <n v="0"/>
    <n v="0"/>
    <n v="0"/>
    <n v="0"/>
    <n v="0"/>
    <n v="0"/>
    <n v="0"/>
    <n v="0"/>
    <n v="0"/>
    <n v="0"/>
    <n v="0"/>
    <n v="0"/>
    <n v="0"/>
    <n v="0"/>
  </r>
  <r>
    <x v="0"/>
    <s v="30"/>
    <x v="14"/>
    <s v="2310021000"/>
    <x v="29"/>
    <x v="1"/>
    <n v="0"/>
    <n v="0"/>
    <n v="0"/>
    <n v="0"/>
    <n v="0"/>
    <n v="0"/>
    <n v="0"/>
    <n v="0"/>
    <n v="0"/>
    <n v="0"/>
    <n v="0"/>
    <n v="0"/>
    <n v="0"/>
    <n v="0"/>
    <n v="0"/>
    <n v="0"/>
    <n v="0"/>
    <n v="0"/>
    <n v="0"/>
    <n v="0"/>
  </r>
  <r>
    <x v="0"/>
    <s v="30"/>
    <x v="0"/>
    <s v="2310011000"/>
    <x v="30"/>
    <x v="0"/>
    <n v="0"/>
    <n v="0"/>
    <n v="0"/>
    <n v="0"/>
    <n v="0"/>
    <n v="0"/>
    <n v="0"/>
    <n v="0"/>
    <n v="0"/>
    <n v="0"/>
    <n v="0"/>
    <n v="0"/>
    <n v="0"/>
    <n v="0"/>
    <n v="0"/>
    <n v="0"/>
    <n v="0"/>
    <n v="0"/>
    <n v="0"/>
    <n v="0"/>
  </r>
  <r>
    <x v="0"/>
    <s v="30"/>
    <x v="1"/>
    <s v="2310011000"/>
    <x v="30"/>
    <x v="0"/>
    <n v="0"/>
    <n v="0"/>
    <n v="0"/>
    <n v="0"/>
    <n v="0"/>
    <n v="0"/>
    <n v="0"/>
    <n v="0"/>
    <n v="0"/>
    <n v="0"/>
    <n v="0"/>
    <n v="0"/>
    <n v="0"/>
    <n v="0"/>
    <n v="0"/>
    <n v="0"/>
    <n v="0"/>
    <n v="0"/>
    <n v="0"/>
    <n v="0"/>
  </r>
  <r>
    <x v="0"/>
    <s v="30"/>
    <x v="2"/>
    <s v="2310011000"/>
    <x v="30"/>
    <x v="0"/>
    <n v="0"/>
    <n v="0"/>
    <n v="0"/>
    <n v="0"/>
    <n v="0"/>
    <n v="0"/>
    <n v="0"/>
    <n v="0"/>
    <n v="0"/>
    <n v="0"/>
    <n v="0"/>
    <n v="0"/>
    <n v="0"/>
    <n v="0"/>
    <n v="0"/>
    <n v="0"/>
    <n v="0"/>
    <n v="0"/>
    <n v="0"/>
    <n v="0"/>
  </r>
  <r>
    <x v="0"/>
    <s v="30"/>
    <x v="3"/>
    <s v="2310011000"/>
    <x v="30"/>
    <x v="0"/>
    <n v="0"/>
    <n v="0"/>
    <n v="0"/>
    <n v="0"/>
    <n v="0"/>
    <n v="0"/>
    <n v="0"/>
    <n v="0"/>
    <n v="0"/>
    <n v="0"/>
    <n v="0"/>
    <n v="0"/>
    <n v="0"/>
    <n v="0"/>
    <n v="0"/>
    <n v="0"/>
    <n v="0"/>
    <n v="0"/>
    <n v="0"/>
    <n v="0"/>
  </r>
  <r>
    <x v="0"/>
    <s v="30"/>
    <x v="4"/>
    <s v="2310011000"/>
    <x v="30"/>
    <x v="0"/>
    <n v="0"/>
    <n v="0"/>
    <n v="0"/>
    <n v="0"/>
    <n v="0"/>
    <n v="0"/>
    <n v="0"/>
    <n v="0"/>
    <n v="0"/>
    <n v="0"/>
    <n v="0"/>
    <n v="0"/>
    <n v="0"/>
    <n v="0"/>
    <n v="0"/>
    <n v="0"/>
    <n v="0"/>
    <n v="0"/>
    <n v="0"/>
    <n v="0"/>
  </r>
  <r>
    <x v="0"/>
    <s v="30"/>
    <x v="5"/>
    <s v="2310011000"/>
    <x v="30"/>
    <x v="0"/>
    <n v="0"/>
    <n v="0"/>
    <n v="0"/>
    <n v="0"/>
    <n v="0"/>
    <n v="0"/>
    <n v="0"/>
    <n v="0"/>
    <n v="0"/>
    <n v="0"/>
    <n v="0"/>
    <n v="0"/>
    <n v="0"/>
    <n v="0"/>
    <n v="0"/>
    <n v="0"/>
    <n v="0"/>
    <n v="0"/>
    <n v="0"/>
    <n v="0"/>
  </r>
  <r>
    <x v="0"/>
    <s v="30"/>
    <x v="6"/>
    <s v="2310011000"/>
    <x v="30"/>
    <x v="0"/>
    <n v="0"/>
    <n v="0"/>
    <n v="0"/>
    <n v="0"/>
    <n v="0"/>
    <n v="0"/>
    <n v="0"/>
    <n v="0"/>
    <n v="0"/>
    <n v="0"/>
    <n v="0"/>
    <n v="0"/>
    <n v="0"/>
    <n v="0"/>
    <n v="0"/>
    <n v="0"/>
    <n v="0"/>
    <n v="0"/>
    <n v="0"/>
    <n v="0"/>
  </r>
  <r>
    <x v="0"/>
    <s v="30"/>
    <x v="7"/>
    <s v="2310011000"/>
    <x v="30"/>
    <x v="0"/>
    <n v="0"/>
    <n v="0"/>
    <n v="0"/>
    <n v="0"/>
    <n v="0"/>
    <n v="0"/>
    <n v="0"/>
    <n v="0"/>
    <n v="0"/>
    <n v="0"/>
    <n v="0"/>
    <n v="0"/>
    <n v="0"/>
    <n v="0"/>
    <n v="0"/>
    <n v="0"/>
    <n v="0"/>
    <n v="0"/>
    <n v="0"/>
    <n v="0"/>
  </r>
  <r>
    <x v="0"/>
    <s v="30"/>
    <x v="8"/>
    <s v="2310011000"/>
    <x v="30"/>
    <x v="0"/>
    <n v="0"/>
    <n v="0"/>
    <n v="0"/>
    <n v="0"/>
    <n v="0"/>
    <n v="0"/>
    <n v="0"/>
    <n v="0"/>
    <n v="0"/>
    <n v="0"/>
    <n v="0"/>
    <n v="0"/>
    <n v="0"/>
    <n v="0"/>
    <n v="0"/>
    <n v="0"/>
    <n v="0"/>
    <n v="0"/>
    <n v="0"/>
    <n v="0"/>
  </r>
  <r>
    <x v="0"/>
    <s v="30"/>
    <x v="9"/>
    <s v="2310011000"/>
    <x v="30"/>
    <x v="0"/>
    <n v="0"/>
    <n v="0"/>
    <n v="0"/>
    <n v="0"/>
    <n v="0"/>
    <n v="0"/>
    <n v="0"/>
    <n v="0"/>
    <n v="0"/>
    <n v="0"/>
    <n v="0"/>
    <n v="0"/>
    <n v="0"/>
    <n v="0"/>
    <n v="0"/>
    <n v="0"/>
    <n v="0"/>
    <n v="0"/>
    <n v="0"/>
    <n v="0"/>
  </r>
  <r>
    <x v="0"/>
    <s v="30"/>
    <x v="10"/>
    <s v="2310011000"/>
    <x v="30"/>
    <x v="0"/>
    <n v="0"/>
    <n v="0"/>
    <n v="0"/>
    <n v="0"/>
    <n v="0"/>
    <n v="0"/>
    <n v="0"/>
    <n v="0"/>
    <n v="0"/>
    <n v="0"/>
    <n v="0"/>
    <n v="0"/>
    <n v="0"/>
    <n v="0"/>
    <n v="0"/>
    <n v="0"/>
    <n v="0"/>
    <n v="0"/>
    <n v="0"/>
    <n v="0"/>
  </r>
  <r>
    <x v="0"/>
    <s v="30"/>
    <x v="11"/>
    <s v="2310011000"/>
    <x v="30"/>
    <x v="0"/>
    <n v="0"/>
    <n v="0"/>
    <n v="0"/>
    <n v="0"/>
    <n v="0"/>
    <n v="0"/>
    <n v="0"/>
    <n v="0"/>
    <n v="0"/>
    <n v="0"/>
    <n v="0"/>
    <n v="0"/>
    <n v="0"/>
    <n v="0"/>
    <n v="0"/>
    <n v="0"/>
    <n v="0"/>
    <n v="0"/>
    <n v="0"/>
    <n v="0"/>
  </r>
  <r>
    <x v="0"/>
    <s v="30"/>
    <x v="12"/>
    <s v="2310011000"/>
    <x v="30"/>
    <x v="0"/>
    <n v="0"/>
    <n v="0"/>
    <n v="0"/>
    <n v="0"/>
    <n v="0"/>
    <n v="0"/>
    <n v="0"/>
    <n v="0"/>
    <n v="0"/>
    <n v="0"/>
    <n v="0"/>
    <n v="0"/>
    <n v="0"/>
    <n v="0"/>
    <n v="0"/>
    <n v="0"/>
    <n v="0"/>
    <n v="0"/>
    <n v="0"/>
    <n v="0"/>
  </r>
  <r>
    <x v="0"/>
    <s v="30"/>
    <x v="13"/>
    <s v="2310011000"/>
    <x v="30"/>
    <x v="0"/>
    <n v="0"/>
    <n v="0"/>
    <n v="0"/>
    <n v="0"/>
    <n v="0"/>
    <n v="0"/>
    <n v="0"/>
    <n v="0"/>
    <n v="0"/>
    <n v="0"/>
    <n v="0"/>
    <n v="0"/>
    <n v="0"/>
    <n v="0"/>
    <n v="0"/>
    <n v="0"/>
    <n v="0"/>
    <n v="0"/>
    <n v="0"/>
    <n v="0"/>
  </r>
  <r>
    <x v="0"/>
    <s v="30"/>
    <x v="14"/>
    <s v="2310011000"/>
    <x v="30"/>
    <x v="0"/>
    <n v="0"/>
    <n v="0"/>
    <n v="0"/>
    <n v="0"/>
    <n v="0"/>
    <n v="0"/>
    <n v="0"/>
    <n v="0"/>
    <n v="0"/>
    <n v="0"/>
    <n v="0"/>
    <n v="0"/>
    <n v="0"/>
    <n v="0"/>
    <n v="0"/>
    <n v="0"/>
    <n v="0"/>
    <n v="0"/>
    <n v="0"/>
    <n v="0"/>
  </r>
  <r>
    <x v="0"/>
    <s v="30"/>
    <x v="0"/>
    <s v="2310021000"/>
    <x v="30"/>
    <x v="1"/>
    <n v="0"/>
    <n v="0"/>
    <n v="0"/>
    <n v="0"/>
    <n v="0"/>
    <n v="0"/>
    <n v="0"/>
    <n v="0"/>
    <n v="0"/>
    <n v="0"/>
    <n v="0"/>
    <n v="0"/>
    <n v="0"/>
    <n v="0"/>
    <n v="0"/>
    <n v="0"/>
    <n v="0"/>
    <n v="0"/>
    <n v="0"/>
    <n v="0"/>
  </r>
  <r>
    <x v="0"/>
    <s v="30"/>
    <x v="1"/>
    <s v="2310021000"/>
    <x v="30"/>
    <x v="1"/>
    <n v="0"/>
    <n v="0"/>
    <n v="0"/>
    <n v="0"/>
    <n v="0"/>
    <n v="0"/>
    <n v="0"/>
    <n v="0"/>
    <n v="0"/>
    <n v="0"/>
    <n v="0"/>
    <n v="0"/>
    <n v="0"/>
    <n v="0"/>
    <n v="0"/>
    <n v="0"/>
    <n v="0"/>
    <n v="0"/>
    <n v="0"/>
    <n v="0"/>
  </r>
  <r>
    <x v="0"/>
    <s v="30"/>
    <x v="2"/>
    <s v="2310021000"/>
    <x v="30"/>
    <x v="1"/>
    <n v="0"/>
    <n v="0"/>
    <n v="0"/>
    <n v="0"/>
    <n v="0"/>
    <n v="0"/>
    <n v="0"/>
    <n v="0"/>
    <n v="0"/>
    <n v="0"/>
    <n v="0"/>
    <n v="0"/>
    <n v="0"/>
    <n v="0"/>
    <n v="0"/>
    <n v="0"/>
    <n v="0"/>
    <n v="0"/>
    <n v="0"/>
    <n v="0"/>
  </r>
  <r>
    <x v="0"/>
    <s v="30"/>
    <x v="3"/>
    <s v="2310021000"/>
    <x v="30"/>
    <x v="1"/>
    <n v="0"/>
    <n v="0"/>
    <n v="0"/>
    <n v="0"/>
    <n v="0"/>
    <n v="0"/>
    <n v="0"/>
    <n v="0"/>
    <n v="0"/>
    <n v="0"/>
    <n v="0"/>
    <n v="0"/>
    <n v="0"/>
    <n v="0"/>
    <n v="0"/>
    <n v="0"/>
    <n v="0"/>
    <n v="0"/>
    <n v="0"/>
    <n v="0"/>
  </r>
  <r>
    <x v="0"/>
    <s v="30"/>
    <x v="4"/>
    <s v="2310021000"/>
    <x v="30"/>
    <x v="1"/>
    <n v="0"/>
    <n v="0"/>
    <n v="0"/>
    <n v="0"/>
    <n v="0"/>
    <n v="0"/>
    <n v="0"/>
    <n v="0"/>
    <n v="0"/>
    <n v="0"/>
    <n v="0"/>
    <n v="0"/>
    <n v="0"/>
    <n v="0"/>
    <n v="0"/>
    <n v="0"/>
    <n v="0"/>
    <n v="0"/>
    <n v="0"/>
    <n v="0"/>
  </r>
  <r>
    <x v="0"/>
    <s v="30"/>
    <x v="5"/>
    <s v="2310021000"/>
    <x v="30"/>
    <x v="1"/>
    <n v="0"/>
    <n v="0"/>
    <n v="0"/>
    <n v="0"/>
    <n v="0"/>
    <n v="0"/>
    <n v="0"/>
    <n v="0"/>
    <n v="0"/>
    <n v="0"/>
    <n v="0"/>
    <n v="0"/>
    <n v="0"/>
    <n v="0"/>
    <n v="0"/>
    <n v="0"/>
    <n v="0"/>
    <n v="0"/>
    <n v="0"/>
    <n v="0"/>
  </r>
  <r>
    <x v="0"/>
    <s v="30"/>
    <x v="6"/>
    <s v="2310021000"/>
    <x v="30"/>
    <x v="1"/>
    <n v="0"/>
    <n v="0"/>
    <n v="0"/>
    <n v="0"/>
    <n v="0"/>
    <n v="0"/>
    <n v="0"/>
    <n v="0"/>
    <n v="0"/>
    <n v="0"/>
    <n v="0"/>
    <n v="0"/>
    <n v="0"/>
    <n v="0"/>
    <n v="0"/>
    <n v="0"/>
    <n v="0"/>
    <n v="0"/>
    <n v="0"/>
    <n v="0"/>
  </r>
  <r>
    <x v="0"/>
    <s v="30"/>
    <x v="7"/>
    <s v="2310021000"/>
    <x v="30"/>
    <x v="1"/>
    <n v="0"/>
    <n v="0"/>
    <n v="0"/>
    <n v="0"/>
    <n v="0"/>
    <n v="0"/>
    <n v="0"/>
    <n v="0"/>
    <n v="0"/>
    <n v="0"/>
    <n v="0"/>
    <n v="0"/>
    <n v="0"/>
    <n v="0"/>
    <n v="0"/>
    <n v="0"/>
    <n v="0"/>
    <n v="0"/>
    <n v="0"/>
    <n v="0"/>
  </r>
  <r>
    <x v="0"/>
    <s v="30"/>
    <x v="8"/>
    <s v="2310021000"/>
    <x v="30"/>
    <x v="1"/>
    <n v="0"/>
    <n v="0"/>
    <n v="0"/>
    <n v="0"/>
    <n v="0"/>
    <n v="0"/>
    <n v="0"/>
    <n v="0"/>
    <n v="0"/>
    <n v="0"/>
    <n v="0"/>
    <n v="0"/>
    <n v="0"/>
    <n v="0"/>
    <n v="0"/>
    <n v="0"/>
    <n v="0"/>
    <n v="0"/>
    <n v="0"/>
    <n v="0"/>
  </r>
  <r>
    <x v="0"/>
    <s v="30"/>
    <x v="9"/>
    <s v="2310021000"/>
    <x v="30"/>
    <x v="1"/>
    <n v="0"/>
    <n v="0"/>
    <n v="0"/>
    <n v="0"/>
    <n v="0"/>
    <n v="0"/>
    <n v="0"/>
    <n v="0"/>
    <n v="0"/>
    <n v="0"/>
    <n v="0"/>
    <n v="0"/>
    <n v="0"/>
    <n v="0"/>
    <n v="0"/>
    <n v="0"/>
    <n v="0"/>
    <n v="0"/>
    <n v="0"/>
    <n v="0"/>
  </r>
  <r>
    <x v="0"/>
    <s v="30"/>
    <x v="10"/>
    <s v="2310021000"/>
    <x v="30"/>
    <x v="1"/>
    <n v="0"/>
    <n v="0"/>
    <n v="0"/>
    <n v="0"/>
    <n v="0"/>
    <n v="0"/>
    <n v="0"/>
    <n v="0"/>
    <n v="0"/>
    <n v="0"/>
    <n v="0"/>
    <n v="0"/>
    <n v="0"/>
    <n v="0"/>
    <n v="0"/>
    <n v="0"/>
    <n v="0"/>
    <n v="0"/>
    <n v="0"/>
    <n v="0"/>
  </r>
  <r>
    <x v="0"/>
    <s v="30"/>
    <x v="11"/>
    <s v="2310021000"/>
    <x v="30"/>
    <x v="1"/>
    <n v="0"/>
    <n v="0"/>
    <n v="0"/>
    <n v="0"/>
    <n v="0"/>
    <n v="0"/>
    <n v="0"/>
    <n v="0"/>
    <n v="0"/>
    <n v="0"/>
    <n v="0"/>
    <n v="0"/>
    <n v="0"/>
    <n v="0"/>
    <n v="0"/>
    <n v="0"/>
    <n v="0"/>
    <n v="0"/>
    <n v="0"/>
    <n v="0"/>
  </r>
  <r>
    <x v="0"/>
    <s v="30"/>
    <x v="12"/>
    <s v="2310021000"/>
    <x v="30"/>
    <x v="1"/>
    <n v="0"/>
    <n v="0"/>
    <n v="0"/>
    <n v="0"/>
    <n v="0"/>
    <n v="0"/>
    <n v="0"/>
    <n v="0"/>
    <n v="0"/>
    <n v="0"/>
    <n v="0"/>
    <n v="0"/>
    <n v="0"/>
    <n v="0"/>
    <n v="0"/>
    <n v="0"/>
    <n v="0"/>
    <n v="0"/>
    <n v="0"/>
    <n v="0"/>
  </r>
  <r>
    <x v="0"/>
    <s v="30"/>
    <x v="13"/>
    <s v="2310021000"/>
    <x v="30"/>
    <x v="1"/>
    <n v="0"/>
    <n v="0"/>
    <n v="0"/>
    <n v="0"/>
    <n v="0"/>
    <n v="0"/>
    <n v="0"/>
    <n v="0"/>
    <n v="0"/>
    <n v="0"/>
    <n v="0"/>
    <n v="0"/>
    <n v="0"/>
    <n v="0"/>
    <n v="0"/>
    <n v="0"/>
    <n v="0"/>
    <n v="0"/>
    <n v="0"/>
    <n v="0"/>
  </r>
  <r>
    <x v="0"/>
    <s v="30"/>
    <x v="14"/>
    <s v="2310021000"/>
    <x v="30"/>
    <x v="1"/>
    <n v="0"/>
    <n v="0"/>
    <n v="0"/>
    <n v="0"/>
    <n v="0"/>
    <n v="0"/>
    <n v="0"/>
    <n v="0"/>
    <n v="0"/>
    <n v="0"/>
    <n v="0"/>
    <n v="0"/>
    <n v="0"/>
    <n v="0"/>
    <n v="0"/>
    <n v="0"/>
    <n v="0"/>
    <n v="0"/>
    <n v="0"/>
    <n v="0"/>
  </r>
  <r>
    <x v="1"/>
    <n v="30"/>
    <x v="0"/>
    <n v="20200202"/>
    <x v="3"/>
    <x v="2"/>
    <n v="0"/>
    <n v="0"/>
    <n v="0"/>
    <n v="8.0441871407983621E-3"/>
    <n v="0.13406978567997269"/>
    <n v="0"/>
    <n v="0"/>
    <n v="0"/>
    <n v="0"/>
    <n v="0"/>
    <n v="0"/>
    <n v="0"/>
    <n v="0"/>
    <n v="0"/>
    <n v="0"/>
    <n v="0"/>
    <n v="0"/>
    <n v="0"/>
    <n v="8.0441871407983621E-3"/>
    <n v="0.13406978567997269"/>
  </r>
  <r>
    <x v="1"/>
    <n v="30"/>
    <x v="0"/>
    <n v="20200202"/>
    <x v="3"/>
    <x v="2"/>
    <n v="6.000638589373323"/>
    <n v="3.0003192946866615"/>
    <n v="6.000638589373323"/>
    <n v="0"/>
    <n v="0"/>
    <n v="0"/>
    <n v="0"/>
    <n v="0"/>
    <n v="0"/>
    <n v="0"/>
    <n v="0"/>
    <n v="0"/>
    <n v="0"/>
    <n v="0"/>
    <n v="0"/>
    <n v="6.000638589373323"/>
    <n v="3.0003192946866615"/>
    <n v="6.000638589373323"/>
    <n v="0"/>
    <n v="0"/>
  </r>
  <r>
    <x v="1"/>
    <n v="30"/>
    <x v="0"/>
    <n v="20200202"/>
    <x v="3"/>
    <x v="2"/>
    <n v="0"/>
    <n v="0"/>
    <n v="0"/>
    <n v="0"/>
    <n v="0"/>
    <n v="0"/>
    <n v="0"/>
    <n v="0"/>
    <n v="0"/>
    <n v="0"/>
    <n v="0"/>
    <n v="0"/>
    <n v="0"/>
    <n v="0"/>
    <n v="0"/>
    <n v="0"/>
    <n v="0"/>
    <n v="0"/>
    <n v="0"/>
    <n v="0"/>
  </r>
  <r>
    <x v="1"/>
    <n v="30"/>
    <x v="0"/>
    <n v="31000404"/>
    <x v="31"/>
    <x v="2"/>
    <n v="8.1254415563619814E-2"/>
    <n v="4.4689928559990891E-3"/>
    <n v="6.8253709073440638E-2"/>
    <n v="4.8752649338171879E-4"/>
    <n v="1.5438338957087763E-3"/>
    <n v="0"/>
    <n v="0"/>
    <n v="0"/>
    <n v="0"/>
    <n v="0"/>
    <n v="0"/>
    <n v="0"/>
    <n v="0"/>
    <n v="0"/>
    <n v="0"/>
    <n v="8.1254415563619814E-2"/>
    <n v="4.4689928559990891E-3"/>
    <n v="6.8253709073440638E-2"/>
    <n v="4.8752649338171879E-4"/>
    <n v="1.5438338957087763E-3"/>
  </r>
  <r>
    <x v="1"/>
    <n v="30"/>
    <x v="0"/>
    <n v="31000227"/>
    <x v="10"/>
    <x v="2"/>
    <n v="0"/>
    <n v="12.001195924331082"/>
    <n v="0"/>
    <n v="0"/>
    <n v="0"/>
    <n v="0"/>
    <n v="0"/>
    <n v="0"/>
    <n v="0"/>
    <n v="0"/>
    <n v="0"/>
    <n v="0"/>
    <n v="0"/>
    <n v="0"/>
    <n v="0"/>
    <n v="0"/>
    <n v="12.001195924331082"/>
    <n v="0"/>
    <n v="0"/>
    <n v="0"/>
  </r>
  <r>
    <x v="1"/>
    <n v="30"/>
    <x v="5"/>
    <n v="20200254"/>
    <x v="3"/>
    <x v="2"/>
    <n v="34.126854536720316"/>
    <n v="1.9196355676905179"/>
    <n v="4.479149657944542"/>
    <n v="6.0940811672714852E-3"/>
    <n v="9.8399097247543588E-2"/>
    <n v="0"/>
    <n v="0"/>
    <n v="0"/>
    <n v="0"/>
    <n v="0"/>
    <n v="0"/>
    <n v="0"/>
    <n v="0"/>
    <n v="0"/>
    <n v="0"/>
    <n v="34.126854536720316"/>
    <n v="1.9196355676905179"/>
    <n v="4.479149657944542"/>
    <n v="6.0940811672714852E-3"/>
    <n v="9.8399097247543588E-2"/>
  </r>
  <r>
    <x v="1"/>
    <n v="30"/>
    <x v="5"/>
    <n v="31000227"/>
    <x v="10"/>
    <x v="2"/>
    <n v="0"/>
    <n v="0.53384151025298221"/>
    <n v="0"/>
    <n v="0"/>
    <n v="0"/>
    <n v="0"/>
    <n v="0"/>
    <n v="0"/>
    <n v="0"/>
    <n v="0"/>
    <n v="0"/>
    <n v="0"/>
    <n v="0"/>
    <n v="0"/>
    <n v="0"/>
    <n v="0"/>
    <n v="0.53384151025298221"/>
    <n v="0"/>
    <n v="0"/>
    <n v="0"/>
  </r>
  <r>
    <x v="1"/>
    <n v="30"/>
    <x v="5"/>
    <n v="31000228"/>
    <x v="10"/>
    <x v="2"/>
    <n v="0.11375618178906774"/>
    <n v="2.2751236357813546E-3"/>
    <n v="2.8439045447266935E-2"/>
    <n v="4.8752649338171879E-4"/>
    <n v="4.4689928559990891E-3"/>
    <n v="0"/>
    <n v="0"/>
    <n v="0"/>
    <n v="0"/>
    <n v="0"/>
    <n v="0"/>
    <n v="0"/>
    <n v="0"/>
    <n v="0"/>
    <n v="0"/>
    <n v="0.11375618178906774"/>
    <n v="2.2751236357813546E-3"/>
    <n v="2.8439045447266935E-2"/>
    <n v="4.8752649338171879E-4"/>
    <n v="4.4689928559990891E-3"/>
  </r>
  <r>
    <x v="1"/>
    <n v="30"/>
    <x v="4"/>
    <n v="31000228"/>
    <x v="10"/>
    <x v="2"/>
    <n v="8.1254415563619814E-2"/>
    <n v="4.3877384404354697E-3"/>
    <n v="6.8009945826749782E-2"/>
    <n v="4.8752649338171879E-4"/>
    <n v="4.4689928559990891E-3"/>
    <n v="0"/>
    <n v="0"/>
    <n v="0"/>
    <n v="0"/>
    <n v="0"/>
    <n v="0"/>
    <n v="0"/>
    <n v="0"/>
    <n v="0"/>
    <n v="0"/>
    <n v="8.1254415563619814E-2"/>
    <n v="4.3877384404354697E-3"/>
    <n v="6.8009945826749782E-2"/>
    <n v="4.8752649338171879E-4"/>
    <n v="4.4689928559990891E-3"/>
  </r>
  <r>
    <x v="1"/>
    <n v="30"/>
    <x v="4"/>
    <n v="31000301"/>
    <x v="10"/>
    <x v="2"/>
    <n v="0"/>
    <n v="0.1694154564501473"/>
    <n v="0"/>
    <n v="0"/>
    <n v="0"/>
    <n v="0"/>
    <n v="0"/>
    <n v="0"/>
    <n v="0"/>
    <n v="0"/>
    <n v="0"/>
    <n v="0"/>
    <n v="0"/>
    <n v="0"/>
    <n v="0"/>
    <n v="0"/>
    <n v="0.1694154564501473"/>
    <n v="0"/>
    <n v="0"/>
    <n v="0"/>
  </r>
  <r>
    <x v="1"/>
    <n v="30"/>
    <x v="4"/>
    <n v="20200253"/>
    <x v="3"/>
    <x v="2"/>
    <n v="0"/>
    <n v="7.3128974007257819E-2"/>
    <n v="0"/>
    <n v="1.4625794801451566E-3"/>
    <n v="2.3645034929013365E-2"/>
    <n v="0"/>
    <n v="0"/>
    <n v="0"/>
    <n v="0"/>
    <n v="0"/>
    <n v="0"/>
    <n v="0"/>
    <n v="0"/>
    <n v="0"/>
    <n v="0"/>
    <n v="0"/>
    <n v="7.3128974007257819E-2"/>
    <n v="0"/>
    <n v="1.4625794801451566E-3"/>
    <n v="2.3645034929013365E-2"/>
  </r>
  <r>
    <x v="1"/>
    <n v="30"/>
    <x v="4"/>
    <n v="20200253"/>
    <x v="3"/>
    <x v="2"/>
    <n v="1.4373906113204344"/>
    <n v="0"/>
    <n v="0.17112179917698334"/>
    <n v="0"/>
    <n v="0"/>
    <n v="0"/>
    <n v="0"/>
    <n v="0"/>
    <n v="0"/>
    <n v="0"/>
    <n v="0"/>
    <n v="0"/>
    <n v="0"/>
    <n v="0"/>
    <n v="0"/>
    <n v="1.4373906113204344"/>
    <n v="0"/>
    <n v="0.17112179917698334"/>
    <n v="0"/>
    <n v="0"/>
  </r>
  <r>
    <x v="1"/>
    <n v="30"/>
    <x v="0"/>
    <n v="31000228"/>
    <x v="10"/>
    <x v="2"/>
    <n v="0.1706342726836016"/>
    <n v="3.4126854536720317E-3"/>
    <n v="4.2658568170900399E-2"/>
    <n v="7.3128974007257829E-4"/>
    <n v="3.656448700362891E-3"/>
    <n v="0"/>
    <n v="0"/>
    <n v="0"/>
    <n v="0"/>
    <n v="0"/>
    <n v="0"/>
    <n v="0"/>
    <n v="0"/>
    <n v="0"/>
    <n v="0"/>
    <n v="0.1706342726836016"/>
    <n v="3.4126854536720317E-3"/>
    <n v="4.2658568170900399E-2"/>
    <n v="7.3128974007257829E-4"/>
    <n v="3.656448700362891E-3"/>
  </r>
  <r>
    <x v="1"/>
    <n v="30"/>
    <x v="0"/>
    <n v="31000301"/>
    <x v="10"/>
    <x v="2"/>
    <n v="0"/>
    <n v="0.3532129444550553"/>
    <n v="0"/>
    <n v="0"/>
    <n v="0"/>
    <n v="0"/>
    <n v="0"/>
    <n v="0"/>
    <n v="0"/>
    <n v="0"/>
    <n v="0"/>
    <n v="0"/>
    <n v="0"/>
    <n v="0"/>
    <n v="0"/>
    <n v="0"/>
    <n v="0.3532129444550553"/>
    <n v="0"/>
    <n v="0"/>
    <n v="0"/>
  </r>
  <r>
    <x v="1"/>
    <n v="30"/>
    <x v="0"/>
    <n v="20200253"/>
    <x v="3"/>
    <x v="2"/>
    <n v="0"/>
    <n v="0"/>
    <n v="0"/>
    <n v="0"/>
    <n v="0"/>
    <n v="0"/>
    <n v="0"/>
    <n v="0"/>
    <n v="0"/>
    <n v="0"/>
    <n v="0"/>
    <n v="0"/>
    <n v="0"/>
    <n v="0"/>
    <n v="0"/>
    <n v="0"/>
    <n v="0"/>
    <n v="0"/>
    <n v="0"/>
    <n v="0"/>
  </r>
  <r>
    <x v="1"/>
    <n v="30"/>
    <x v="8"/>
    <n v="31000228"/>
    <x v="10"/>
    <x v="2"/>
    <n v="0"/>
    <n v="0"/>
    <n v="0"/>
    <n v="0"/>
    <n v="0"/>
    <n v="0"/>
    <n v="0"/>
    <n v="0"/>
    <n v="0"/>
    <n v="0"/>
    <n v="0"/>
    <n v="0"/>
    <n v="0"/>
    <n v="0"/>
    <n v="0"/>
    <n v="0"/>
    <n v="0"/>
    <n v="0"/>
    <n v="0"/>
    <n v="0"/>
  </r>
  <r>
    <x v="1"/>
    <n v="30"/>
    <x v="8"/>
    <n v="31000227"/>
    <x v="10"/>
    <x v="2"/>
    <n v="0"/>
    <n v="0"/>
    <n v="0"/>
    <n v="0"/>
    <n v="0"/>
    <n v="0"/>
    <n v="0"/>
    <n v="0"/>
    <n v="0"/>
    <n v="0"/>
    <n v="0"/>
    <n v="0"/>
    <n v="0"/>
    <n v="0"/>
    <n v="0"/>
    <n v="0"/>
    <n v="0"/>
    <n v="0"/>
    <n v="0"/>
    <n v="0"/>
  </r>
  <r>
    <x v="1"/>
    <n v="30"/>
    <x v="8"/>
    <n v="31000228"/>
    <x v="10"/>
    <x v="2"/>
    <n v="0"/>
    <n v="0"/>
    <n v="0"/>
    <n v="0"/>
    <n v="0"/>
    <n v="0"/>
    <n v="0"/>
    <n v="0"/>
    <n v="0"/>
    <n v="0"/>
    <n v="0"/>
    <n v="0"/>
    <n v="0"/>
    <n v="0"/>
    <n v="0"/>
    <n v="0"/>
    <n v="0"/>
    <n v="0"/>
    <n v="0"/>
    <n v="0"/>
  </r>
  <r>
    <x v="1"/>
    <n v="30"/>
    <x v="8"/>
    <n v="20200254"/>
    <x v="3"/>
    <x v="2"/>
    <n v="0"/>
    <n v="0.2284874165648989"/>
    <n v="0"/>
    <n v="4.5502472715627093E-3"/>
    <n v="7.3291482838385075E-2"/>
    <n v="0"/>
    <n v="0"/>
    <n v="0"/>
    <n v="0"/>
    <n v="0"/>
    <n v="0"/>
    <n v="0"/>
    <n v="0"/>
    <n v="0"/>
    <n v="0"/>
    <n v="0"/>
    <n v="0.2284874165648989"/>
    <n v="0"/>
    <n v="4.5502472715627093E-3"/>
    <n v="7.3291482838385075E-2"/>
  </r>
  <r>
    <x v="1"/>
    <n v="30"/>
    <x v="8"/>
    <n v="20200254"/>
    <x v="3"/>
    <x v="2"/>
    <n v="23.116312446940892"/>
    <n v="0"/>
    <n v="2.5083238084489436"/>
    <n v="0"/>
    <n v="0"/>
    <n v="0"/>
    <n v="0"/>
    <n v="0"/>
    <n v="0"/>
    <n v="0"/>
    <n v="0"/>
    <n v="0"/>
    <n v="0"/>
    <n v="0"/>
    <n v="0"/>
    <n v="23.116312446940892"/>
    <n v="0"/>
    <n v="2.5083238084489436"/>
    <n v="0"/>
    <n v="0"/>
  </r>
  <r>
    <x v="1"/>
    <n v="30"/>
    <x v="8"/>
    <n v="20200254"/>
    <x v="3"/>
    <x v="2"/>
    <n v="0"/>
    <n v="2.4772846217036406"/>
    <n v="0"/>
    <n v="4.9240175831553608E-2"/>
    <n v="0.79507445629001983"/>
    <n v="0"/>
    <n v="0"/>
    <n v="0"/>
    <n v="0"/>
    <n v="0"/>
    <n v="0"/>
    <n v="0"/>
    <n v="0"/>
    <n v="0"/>
    <n v="0"/>
    <n v="0"/>
    <n v="2.4772846217036406"/>
    <n v="0"/>
    <n v="4.9240175831553608E-2"/>
    <n v="0.79507445629001983"/>
  </r>
  <r>
    <x v="1"/>
    <n v="30"/>
    <x v="8"/>
    <n v="20200254"/>
    <x v="3"/>
    <x v="2"/>
    <n v="405.73384856940561"/>
    <n v="0"/>
    <n v="39.292035225268506"/>
    <n v="0"/>
    <n v="0"/>
    <n v="0"/>
    <n v="0"/>
    <n v="0"/>
    <n v="0"/>
    <n v="0"/>
    <n v="0"/>
    <n v="0"/>
    <n v="0"/>
    <n v="0"/>
    <n v="0"/>
    <n v="405.73384856940561"/>
    <n v="0"/>
    <n v="39.292035225268506"/>
    <n v="0"/>
    <n v="0"/>
  </r>
  <r>
    <x v="1"/>
    <n v="30"/>
    <x v="8"/>
    <n v="20200254"/>
    <x v="3"/>
    <x v="2"/>
    <n v="0"/>
    <n v="1.4382031554760706"/>
    <n v="0"/>
    <n v="7.1503885695985434E-3"/>
    <n v="9.7505298676343758E-4"/>
    <n v="0"/>
    <n v="0"/>
    <n v="0"/>
    <n v="0"/>
    <n v="0"/>
    <n v="0"/>
    <n v="0"/>
    <n v="0"/>
    <n v="0"/>
    <n v="0"/>
    <n v="0"/>
    <n v="1.4382031554760706"/>
    <n v="0"/>
    <n v="7.1503885695985434E-3"/>
    <n v="9.7505298676343758E-4"/>
  </r>
  <r>
    <x v="1"/>
    <n v="30"/>
    <x v="8"/>
    <n v="20200254"/>
    <x v="3"/>
    <x v="2"/>
    <n v="5.930353519910792"/>
    <n v="0"/>
    <n v="8.0102227950927674"/>
    <n v="0"/>
    <n v="0"/>
    <n v="0"/>
    <n v="0"/>
    <n v="0"/>
    <n v="0"/>
    <n v="0"/>
    <n v="0"/>
    <n v="0"/>
    <n v="0"/>
    <n v="0"/>
    <n v="0"/>
    <n v="5.930353519910792"/>
    <n v="0"/>
    <n v="8.0102227950927674"/>
    <n v="0"/>
    <n v="0"/>
  </r>
  <r>
    <x v="1"/>
    <n v="30"/>
    <x v="8"/>
    <n v="20200254"/>
    <x v="3"/>
    <x v="2"/>
    <n v="0"/>
    <n v="2.0134844176664992"/>
    <n v="0"/>
    <n v="9.9942931143252364E-3"/>
    <n v="1.3000706490179171E-3"/>
    <n v="0"/>
    <n v="0"/>
    <n v="0"/>
    <n v="0"/>
    <n v="0"/>
    <n v="0"/>
    <n v="0"/>
    <n v="0"/>
    <n v="0"/>
    <n v="0"/>
    <n v="0"/>
    <n v="2.0134844176664992"/>
    <n v="0"/>
    <n v="9.9942931143252364E-3"/>
    <n v="1.3000706490179171E-3"/>
  </r>
  <r>
    <x v="1"/>
    <n v="30"/>
    <x v="8"/>
    <n v="20200254"/>
    <x v="3"/>
    <x v="2"/>
    <n v="7.4962073622373087"/>
    <n v="0"/>
    <n v="12.098619968591862"/>
    <n v="0"/>
    <n v="0"/>
    <n v="0"/>
    <n v="0"/>
    <n v="0"/>
    <n v="0"/>
    <n v="0"/>
    <n v="0"/>
    <n v="0"/>
    <n v="0"/>
    <n v="0"/>
    <n v="0"/>
    <n v="7.4962073622373087"/>
    <n v="0"/>
    <n v="12.098619968591862"/>
    <n v="0"/>
    <n v="0"/>
  </r>
  <r>
    <x v="1"/>
    <n v="30"/>
    <x v="8"/>
    <n v="20200254"/>
    <x v="3"/>
    <x v="2"/>
    <n v="0"/>
    <n v="1.6299635762062132"/>
    <n v="0"/>
    <n v="8.1254415563619814E-3"/>
    <n v="1.0563074023270576E-3"/>
    <n v="0"/>
    <n v="0"/>
    <n v="0"/>
    <n v="0"/>
    <n v="0"/>
    <n v="0"/>
    <n v="0"/>
    <n v="0"/>
    <n v="0"/>
    <n v="0"/>
    <n v="0"/>
    <n v="1.6299635762062132"/>
    <n v="0"/>
    <n v="8.1254415563619814E-3"/>
    <n v="1.0563074023270576E-3"/>
  </r>
  <r>
    <x v="1"/>
    <n v="30"/>
    <x v="8"/>
    <n v="20200254"/>
    <x v="3"/>
    <x v="2"/>
    <n v="2.8090464004499003"/>
    <n v="0"/>
    <n v="6.9547279369213468"/>
    <n v="0"/>
    <n v="0"/>
    <n v="0"/>
    <n v="0"/>
    <n v="0"/>
    <n v="0"/>
    <n v="0"/>
    <n v="0"/>
    <n v="0"/>
    <n v="0"/>
    <n v="0"/>
    <n v="0"/>
    <n v="2.8090464004499003"/>
    <n v="0"/>
    <n v="6.9547279369213468"/>
    <n v="0"/>
    <n v="0"/>
  </r>
  <r>
    <x v="1"/>
    <n v="30"/>
    <x v="8"/>
    <n v="31000228"/>
    <x v="10"/>
    <x v="2"/>
    <n v="0"/>
    <n v="0"/>
    <n v="0"/>
    <n v="0"/>
    <n v="0"/>
    <n v="0"/>
    <n v="0"/>
    <n v="0"/>
    <n v="0"/>
    <n v="0"/>
    <n v="0"/>
    <n v="0"/>
    <n v="0"/>
    <n v="0"/>
    <n v="0"/>
    <n v="0"/>
    <n v="0"/>
    <n v="0"/>
    <n v="0"/>
    <n v="0"/>
  </r>
  <r>
    <x v="1"/>
    <n v="30"/>
    <x v="8"/>
    <n v="31000207"/>
    <x v="32"/>
    <x v="2"/>
    <n v="0"/>
    <n v="3.2501766225447926E-4"/>
    <n v="0"/>
    <n v="0"/>
    <n v="0"/>
    <n v="0"/>
    <n v="0"/>
    <n v="0"/>
    <n v="0"/>
    <n v="0"/>
    <n v="0"/>
    <n v="0"/>
    <n v="0"/>
    <n v="0"/>
    <n v="0"/>
    <n v="0"/>
    <n v="3.2501766225447926E-4"/>
    <n v="0"/>
    <n v="0"/>
    <n v="0"/>
  </r>
  <r>
    <x v="1"/>
    <n v="30"/>
    <x v="8"/>
    <n v="40400300"/>
    <x v="33"/>
    <x v="2"/>
    <n v="0"/>
    <n v="0.15088944970164198"/>
    <n v="0"/>
    <n v="0"/>
    <n v="0"/>
    <n v="0"/>
    <n v="0"/>
    <n v="0"/>
    <n v="0"/>
    <n v="0"/>
    <n v="0"/>
    <n v="0"/>
    <n v="0"/>
    <n v="0"/>
    <n v="0"/>
    <n v="0"/>
    <n v="0.15088944970164198"/>
    <n v="0"/>
    <n v="0"/>
    <n v="0"/>
  </r>
  <r>
    <x v="1"/>
    <n v="30"/>
    <x v="8"/>
    <n v="40400300"/>
    <x v="33"/>
    <x v="2"/>
    <n v="0"/>
    <n v="3.0226642589666567E-2"/>
    <n v="0"/>
    <n v="0"/>
    <n v="0"/>
    <n v="0"/>
    <n v="0"/>
    <n v="0"/>
    <n v="0"/>
    <n v="0"/>
    <n v="0"/>
    <n v="0"/>
    <n v="0"/>
    <n v="0"/>
    <n v="0"/>
    <n v="0"/>
    <n v="3.0226642589666567E-2"/>
    <n v="0"/>
    <n v="0"/>
    <n v="0"/>
  </r>
  <r>
    <x v="1"/>
    <n v="30"/>
    <x v="8"/>
    <n v="10500106"/>
    <x v="31"/>
    <x v="2"/>
    <n v="8.1254415563619814E-2"/>
    <n v="4.4689928559990891E-3"/>
    <n v="6.8253709073440638E-2"/>
    <n v="4.8752649338171879E-4"/>
    <n v="1.5438338957087763E-3"/>
    <n v="0"/>
    <n v="0"/>
    <n v="0"/>
    <n v="0"/>
    <n v="0"/>
    <n v="0"/>
    <n v="0"/>
    <n v="0"/>
    <n v="0"/>
    <n v="0"/>
    <n v="8.1254415563619814E-2"/>
    <n v="4.4689928559990891E-3"/>
    <n v="6.8253709073440638E-2"/>
    <n v="4.8752649338171879E-4"/>
    <n v="1.5438338957087763E-3"/>
  </r>
  <r>
    <x v="1"/>
    <n v="30"/>
    <x v="8"/>
    <n v="31000404"/>
    <x v="31"/>
    <x v="2"/>
    <n v="3.818957531490131E-2"/>
    <n v="2.2751236357813546E-3"/>
    <n v="1.6250883112723963E-2"/>
    <n v="2.4376324669085939E-4"/>
    <n v="8.1254415563619805E-4"/>
    <n v="0"/>
    <n v="0"/>
    <n v="0"/>
    <n v="0"/>
    <n v="0"/>
    <n v="0"/>
    <n v="0"/>
    <n v="0"/>
    <n v="0"/>
    <n v="0"/>
    <n v="3.818957531490131E-2"/>
    <n v="2.2751236357813546E-3"/>
    <n v="1.6250883112723963E-2"/>
    <n v="2.4376324669085939E-4"/>
    <n v="8.1254415563619805E-4"/>
  </r>
  <r>
    <x v="1"/>
    <n v="30"/>
    <x v="8"/>
    <n v="31000404"/>
    <x v="31"/>
    <x v="2"/>
    <n v="4.0627207781809907E-2"/>
    <n v="2.2751236357813546E-3"/>
    <n v="3.4126854536720319E-2"/>
    <n v="2.4376324669085939E-4"/>
    <n v="8.1254415563619805E-4"/>
    <n v="0"/>
    <n v="0"/>
    <n v="0"/>
    <n v="0"/>
    <n v="0"/>
    <n v="0"/>
    <n v="0"/>
    <n v="0"/>
    <n v="0"/>
    <n v="0"/>
    <n v="4.0627207781809907E-2"/>
    <n v="2.2751236357813546E-3"/>
    <n v="3.4126854536720319E-2"/>
    <n v="2.4376324669085939E-4"/>
    <n v="8.1254415563619805E-4"/>
  </r>
  <r>
    <x v="1"/>
    <n v="30"/>
    <x v="8"/>
    <n v="10500106"/>
    <x v="31"/>
    <x v="2"/>
    <n v="4.0627207781809907E-2"/>
    <n v="2.2751236357813546E-3"/>
    <n v="3.4126854536720319E-2"/>
    <n v="2.4376324669085939E-4"/>
    <n v="8.1254415563619805E-4"/>
    <n v="0"/>
    <n v="0"/>
    <n v="0"/>
    <n v="0"/>
    <n v="0"/>
    <n v="0"/>
    <n v="0"/>
    <n v="0"/>
    <n v="0"/>
    <n v="0"/>
    <n v="4.0627207781809907E-2"/>
    <n v="2.2751236357813546E-3"/>
    <n v="3.4126854536720319E-2"/>
    <n v="2.4376324669085939E-4"/>
    <n v="8.1254415563619805E-4"/>
  </r>
  <r>
    <x v="1"/>
    <n v="30"/>
    <x v="8"/>
    <n v="31000404"/>
    <x v="31"/>
    <x v="2"/>
    <n v="0"/>
    <n v="0"/>
    <n v="0"/>
    <n v="0"/>
    <n v="0"/>
    <n v="0"/>
    <n v="0"/>
    <n v="0"/>
    <n v="0"/>
    <n v="0"/>
    <n v="0"/>
    <n v="0"/>
    <n v="0"/>
    <n v="0"/>
    <n v="0"/>
    <n v="0"/>
    <n v="0"/>
    <n v="0"/>
    <n v="0"/>
    <n v="0"/>
  </r>
  <r>
    <x v="1"/>
    <n v="30"/>
    <x v="8"/>
    <n v="30502504"/>
    <x v="34"/>
    <x v="2"/>
    <n v="0"/>
    <n v="0"/>
    <n v="0"/>
    <n v="0"/>
    <n v="2.2702483708475376"/>
    <n v="0"/>
    <n v="0"/>
    <n v="0"/>
    <n v="0"/>
    <n v="0"/>
    <n v="0"/>
    <n v="0"/>
    <n v="0"/>
    <n v="0"/>
    <n v="0"/>
    <n v="0"/>
    <n v="0"/>
    <n v="0"/>
    <n v="0"/>
    <n v="2.2702483708475376"/>
  </r>
  <r>
    <x v="1"/>
    <n v="30"/>
    <x v="8"/>
    <n v="31000227"/>
    <x v="10"/>
    <x v="2"/>
    <n v="0"/>
    <n v="3.3404502782359744"/>
    <n v="0"/>
    <n v="0"/>
    <n v="0"/>
    <n v="0"/>
    <n v="0"/>
    <n v="0"/>
    <n v="0"/>
    <n v="0"/>
    <n v="0"/>
    <n v="0"/>
    <n v="0"/>
    <n v="0"/>
    <n v="0"/>
    <n v="0"/>
    <n v="3.3404502782359744"/>
    <n v="0"/>
    <n v="0"/>
    <n v="0"/>
  </r>
  <r>
    <x v="1"/>
    <n v="30"/>
    <x v="8"/>
    <n v="31000228"/>
    <x v="10"/>
    <x v="2"/>
    <n v="8.1254415563619814E-2"/>
    <n v="4.4689928559990891E-3"/>
    <n v="6.8253709073440638E-2"/>
    <n v="4.8752649338171879E-4"/>
    <n v="1.5438338957087763E-3"/>
    <n v="0"/>
    <n v="0"/>
    <n v="0"/>
    <n v="0"/>
    <n v="0"/>
    <n v="0"/>
    <n v="0"/>
    <n v="0"/>
    <n v="0"/>
    <n v="0"/>
    <n v="8.1254415563619814E-2"/>
    <n v="4.4689928559990891E-3"/>
    <n v="6.8253709073440638E-2"/>
    <n v="4.8752649338171879E-4"/>
    <n v="1.5438338957087763E-3"/>
  </r>
  <r>
    <x v="1"/>
    <n v="30"/>
    <x v="8"/>
    <n v="31000404"/>
    <x v="31"/>
    <x v="2"/>
    <n v="0"/>
    <n v="0"/>
    <n v="0"/>
    <n v="0"/>
    <n v="0"/>
    <n v="0"/>
    <n v="0"/>
    <n v="0"/>
    <n v="0"/>
    <n v="0"/>
    <n v="0"/>
    <n v="0"/>
    <n v="0"/>
    <n v="0"/>
    <n v="0"/>
    <n v="0"/>
    <n v="0"/>
    <n v="0"/>
    <n v="0"/>
    <n v="0"/>
  </r>
  <r>
    <x v="1"/>
    <n v="30"/>
    <x v="8"/>
    <n v="20200202"/>
    <x v="3"/>
    <x v="2"/>
    <n v="0"/>
    <n v="0"/>
    <n v="0"/>
    <n v="0"/>
    <n v="0"/>
    <n v="0"/>
    <n v="0"/>
    <n v="0"/>
    <n v="0"/>
    <n v="0"/>
    <n v="0"/>
    <n v="0"/>
    <n v="0"/>
    <n v="0"/>
    <n v="0"/>
    <n v="0"/>
    <n v="0"/>
    <n v="0"/>
    <n v="0"/>
    <n v="0"/>
  </r>
  <r>
    <x v="1"/>
    <n v="30"/>
    <x v="8"/>
    <n v="20200254"/>
    <x v="3"/>
    <x v="2"/>
    <n v="0"/>
    <n v="0"/>
    <n v="0"/>
    <n v="1.267568882792469E-2"/>
    <n v="1.6250883112723961E-3"/>
    <n v="0"/>
    <n v="0"/>
    <n v="0"/>
    <n v="0"/>
    <n v="0"/>
    <n v="0"/>
    <n v="0"/>
    <n v="0"/>
    <n v="0"/>
    <n v="0"/>
    <n v="0"/>
    <n v="0"/>
    <n v="0"/>
    <n v="1.267568882792469E-2"/>
    <n v="1.6250883112723961E-3"/>
  </r>
  <r>
    <x v="1"/>
    <n v="30"/>
    <x v="8"/>
    <n v="20200254"/>
    <x v="3"/>
    <x v="2"/>
    <n v="10.55844252158345"/>
    <n v="7.5468288631334444"/>
    <n v="10.841857923069355"/>
    <n v="0"/>
    <n v="0"/>
    <n v="0"/>
    <n v="0"/>
    <n v="0"/>
    <n v="0"/>
    <n v="0"/>
    <n v="0"/>
    <n v="0"/>
    <n v="0"/>
    <n v="0"/>
    <n v="0"/>
    <n v="10.55844252158345"/>
    <n v="7.5468288631334444"/>
    <n v="10.841857923069355"/>
    <n v="0"/>
    <n v="0"/>
  </r>
  <r>
    <x v="1"/>
    <n v="30"/>
    <x v="8"/>
    <n v="20200254"/>
    <x v="3"/>
    <x v="2"/>
    <n v="5.390824200568356"/>
    <n v="1.9763511497539248"/>
    <n v="4.851538644472611"/>
    <n v="0"/>
    <n v="0"/>
    <n v="0"/>
    <n v="0"/>
    <n v="0"/>
    <n v="0"/>
    <n v="0"/>
    <n v="0"/>
    <n v="0"/>
    <n v="0"/>
    <n v="0"/>
    <n v="0"/>
    <n v="5.390824200568356"/>
    <n v="1.9763511497539248"/>
    <n v="4.851538644472611"/>
    <n v="0"/>
    <n v="0"/>
  </r>
  <r>
    <x v="1"/>
    <n v="30"/>
    <x v="8"/>
    <n v="20200254"/>
    <x v="3"/>
    <x v="2"/>
    <n v="0"/>
    <n v="0"/>
    <n v="0"/>
    <n v="3.818957531490131E-3"/>
    <n v="6.175335582835105E-2"/>
    <n v="0"/>
    <n v="0"/>
    <n v="0"/>
    <n v="0"/>
    <n v="0"/>
    <n v="0"/>
    <n v="0"/>
    <n v="0"/>
    <n v="0"/>
    <n v="0"/>
    <n v="0"/>
    <n v="0"/>
    <n v="0"/>
    <n v="3.818957531490131E-3"/>
    <n v="6.175335582835105E-2"/>
  </r>
  <r>
    <x v="1"/>
    <n v="30"/>
    <x v="8"/>
    <n v="31000228"/>
    <x v="10"/>
    <x v="2"/>
    <n v="3.818957531490131E-2"/>
    <n v="0"/>
    <n v="1.6250883112723963E-2"/>
    <n v="2.4376324669085939E-4"/>
    <n v="8.1254415563619805E-4"/>
    <n v="0"/>
    <n v="0"/>
    <n v="0"/>
    <n v="0"/>
    <n v="0"/>
    <n v="0"/>
    <n v="0"/>
    <n v="0"/>
    <n v="0"/>
    <n v="0"/>
    <n v="3.818957531490131E-2"/>
    <n v="0"/>
    <n v="1.6250883112723963E-2"/>
    <n v="2.4376324669085939E-4"/>
    <n v="8.1254415563619805E-4"/>
  </r>
  <r>
    <x v="1"/>
    <n v="30"/>
    <x v="8"/>
    <n v="31000228"/>
    <x v="10"/>
    <x v="2"/>
    <n v="0"/>
    <n v="2.2751236357813546E-3"/>
    <n v="0"/>
    <n v="0"/>
    <n v="0"/>
    <n v="0"/>
    <n v="0"/>
    <n v="0"/>
    <n v="0"/>
    <n v="0"/>
    <n v="0"/>
    <n v="0"/>
    <n v="0"/>
    <n v="0"/>
    <n v="0"/>
    <n v="0"/>
    <n v="2.2751236357813546E-3"/>
    <n v="0"/>
    <n v="0"/>
    <n v="0"/>
  </r>
  <r>
    <x v="1"/>
    <n v="30"/>
    <x v="8"/>
    <n v="31000227"/>
    <x v="10"/>
    <x v="2"/>
    <n v="0"/>
    <n v="3.9013495088716414"/>
    <n v="0"/>
    <n v="0"/>
    <n v="0"/>
    <n v="0"/>
    <n v="0"/>
    <n v="0"/>
    <n v="0"/>
    <n v="0"/>
    <n v="0"/>
    <n v="0"/>
    <n v="0"/>
    <n v="0"/>
    <n v="0"/>
    <n v="0"/>
    <n v="3.9013495088716414"/>
    <n v="0"/>
    <n v="0"/>
    <n v="0"/>
  </r>
  <r>
    <x v="1"/>
    <n v="30"/>
    <x v="8"/>
    <n v="10500106"/>
    <x v="31"/>
    <x v="2"/>
    <n v="0"/>
    <n v="0"/>
    <n v="0"/>
    <n v="0"/>
    <n v="0"/>
    <n v="0"/>
    <n v="0"/>
    <n v="0"/>
    <n v="0"/>
    <n v="0"/>
    <n v="0"/>
    <n v="0"/>
    <n v="0"/>
    <n v="0"/>
    <n v="0"/>
    <n v="0"/>
    <n v="0"/>
    <n v="0"/>
    <n v="0"/>
    <n v="0"/>
  </r>
  <r>
    <x v="1"/>
    <n v="30"/>
    <x v="8"/>
    <n v="10500106"/>
    <x v="31"/>
    <x v="2"/>
    <n v="4.0627207781809907E-2"/>
    <n v="2.2751236357813546E-3"/>
    <n v="3.4126854536720319E-2"/>
    <n v="2.4376324669085939E-4"/>
    <n v="8.1254415563619805E-4"/>
    <n v="0"/>
    <n v="0"/>
    <n v="0"/>
    <n v="0"/>
    <n v="0"/>
    <n v="0"/>
    <n v="0"/>
    <n v="0"/>
    <n v="0"/>
    <n v="0"/>
    <n v="4.0627207781809907E-2"/>
    <n v="2.2751236357813546E-3"/>
    <n v="3.4126854536720319E-2"/>
    <n v="2.4376324669085939E-4"/>
    <n v="8.1254415563619805E-4"/>
  </r>
  <r>
    <x v="1"/>
    <n v="30"/>
    <x v="8"/>
    <n v="10500106"/>
    <x v="31"/>
    <x v="2"/>
    <n v="0"/>
    <n v="3.4386868666523904"/>
    <n v="0"/>
    <n v="0"/>
    <n v="0"/>
    <n v="0"/>
    <n v="0"/>
    <n v="0"/>
    <n v="0"/>
    <n v="0"/>
    <n v="0"/>
    <n v="0"/>
    <n v="0"/>
    <n v="0"/>
    <n v="0"/>
    <n v="0"/>
    <n v="3.4386868666523904"/>
    <n v="0"/>
    <n v="0"/>
    <n v="0"/>
  </r>
  <r>
    <x v="1"/>
    <n v="30"/>
    <x v="10"/>
    <n v="20200254"/>
    <x v="3"/>
    <x v="2"/>
    <n v="0"/>
    <n v="3.6913880990552479"/>
    <n v="0"/>
    <n v="1.8363497917378076E-2"/>
    <n v="2.4376324669085942E-3"/>
    <n v="0"/>
    <n v="0"/>
    <n v="0"/>
    <n v="0"/>
    <n v="0"/>
    <n v="0"/>
    <n v="0"/>
    <n v="0"/>
    <n v="0"/>
    <n v="0"/>
    <n v="0"/>
    <n v="3.6913880990552479"/>
    <n v="0"/>
    <n v="1.8363497917378076E-2"/>
    <n v="2.4376324669085942E-3"/>
  </r>
  <r>
    <x v="1"/>
    <n v="30"/>
    <x v="10"/>
    <n v="20200254"/>
    <x v="3"/>
    <x v="2"/>
    <n v="5.257485704628456"/>
    <n v="0"/>
    <n v="11.280875530359593"/>
    <n v="0"/>
    <n v="0"/>
    <n v="0"/>
    <n v="0"/>
    <n v="0"/>
    <n v="0"/>
    <n v="0"/>
    <n v="0"/>
    <n v="0"/>
    <n v="0"/>
    <n v="0"/>
    <n v="0"/>
    <n v="5.257485704628456"/>
    <n v="0"/>
    <n v="11.280875530359593"/>
    <n v="0"/>
    <n v="0"/>
  </r>
  <r>
    <x v="1"/>
    <n v="30"/>
    <x v="10"/>
    <n v="10200603"/>
    <x v="31"/>
    <x v="2"/>
    <n v="4.0627207781809907E-2"/>
    <n v="2.2751236357813546E-3"/>
    <n v="3.4126854536720319E-2"/>
    <n v="2.4376324669085939E-4"/>
    <n v="8.1254415563619805E-4"/>
    <n v="0"/>
    <n v="0"/>
    <n v="0"/>
    <n v="0"/>
    <n v="0"/>
    <n v="0"/>
    <n v="0"/>
    <n v="0"/>
    <n v="0"/>
    <n v="0"/>
    <n v="4.0627207781809907E-2"/>
    <n v="2.2751236357813546E-3"/>
    <n v="3.4126854536720319E-2"/>
    <n v="2.4376324669085939E-4"/>
    <n v="8.1254415563619805E-4"/>
  </r>
  <r>
    <x v="1"/>
    <n v="30"/>
    <x v="10"/>
    <n v="20200254"/>
    <x v="3"/>
    <x v="2"/>
    <n v="0"/>
    <n v="0.52734115700789252"/>
    <n v="0"/>
    <n v="2.6001412980358341E-3"/>
    <n v="3.2501766225447926E-4"/>
    <n v="0"/>
    <n v="0"/>
    <n v="0"/>
    <n v="0"/>
    <n v="0"/>
    <n v="0"/>
    <n v="0"/>
    <n v="0"/>
    <n v="0"/>
    <n v="0"/>
    <n v="0"/>
    <n v="0.52734115700789252"/>
    <n v="0"/>
    <n v="2.6001412980358341E-3"/>
    <n v="3.2501766225447926E-4"/>
  </r>
  <r>
    <x v="1"/>
    <n v="30"/>
    <x v="10"/>
    <n v="20200254"/>
    <x v="3"/>
    <x v="2"/>
    <n v="3.9574150556105394"/>
    <n v="0"/>
    <n v="7.2293678615263817"/>
    <n v="0"/>
    <n v="0"/>
    <n v="0"/>
    <n v="0"/>
    <n v="0"/>
    <n v="0"/>
    <n v="0"/>
    <n v="0"/>
    <n v="0"/>
    <n v="0"/>
    <n v="0"/>
    <n v="0"/>
    <n v="3.9574150556105394"/>
    <n v="0"/>
    <n v="7.2293678615263817"/>
    <n v="0"/>
    <n v="0"/>
  </r>
  <r>
    <x v="1"/>
    <n v="30"/>
    <x v="10"/>
    <n v="31000302"/>
    <x v="10"/>
    <x v="2"/>
    <n v="4.0627207781809907E-2"/>
    <n v="2.2751236357813546E-3"/>
    <n v="3.4126854536720319E-2"/>
    <n v="2.4376324669085939E-4"/>
    <n v="8.1254415563619805E-4"/>
    <n v="0"/>
    <n v="0"/>
    <n v="0"/>
    <n v="0"/>
    <n v="0"/>
    <n v="0"/>
    <n v="0"/>
    <n v="0"/>
    <n v="0"/>
    <n v="0"/>
    <n v="4.0627207781809907E-2"/>
    <n v="2.2751236357813546E-3"/>
    <n v="3.4126854536720319E-2"/>
    <n v="2.4376324669085939E-4"/>
    <n v="8.1254415563619805E-4"/>
  </r>
  <r>
    <x v="1"/>
    <n v="30"/>
    <x v="10"/>
    <n v="31000301"/>
    <x v="10"/>
    <x v="2"/>
    <n v="0"/>
    <n v="1.3132338643392234"/>
    <n v="0"/>
    <n v="0"/>
    <n v="0"/>
    <n v="0"/>
    <n v="0"/>
    <n v="0"/>
    <n v="0"/>
    <n v="0"/>
    <n v="0"/>
    <n v="0"/>
    <n v="0"/>
    <n v="0"/>
    <n v="0"/>
    <n v="0"/>
    <n v="1.3132338643392234"/>
    <n v="0"/>
    <n v="0"/>
    <n v="0"/>
  </r>
  <r>
    <x v="1"/>
    <n v="30"/>
    <x v="10"/>
    <n v="31000301"/>
    <x v="10"/>
    <x v="2"/>
    <n v="0"/>
    <n v="2.8087213827876458"/>
    <n v="0"/>
    <n v="0"/>
    <n v="0"/>
    <n v="0"/>
    <n v="0"/>
    <n v="0"/>
    <n v="0"/>
    <n v="0"/>
    <n v="0"/>
    <n v="0"/>
    <n v="0"/>
    <n v="0"/>
    <n v="0"/>
    <n v="0"/>
    <n v="2.8087213827876458"/>
    <n v="0"/>
    <n v="0"/>
    <n v="0"/>
  </r>
  <r>
    <x v="1"/>
    <n v="30"/>
    <x v="10"/>
    <n v="31000203"/>
    <x v="3"/>
    <x v="2"/>
    <n v="0"/>
    <n v="4.2351426480069918"/>
    <n v="0"/>
    <n v="0"/>
    <n v="0"/>
    <n v="0"/>
    <n v="0"/>
    <n v="0"/>
    <n v="0"/>
    <n v="0"/>
    <n v="0"/>
    <n v="0"/>
    <n v="0"/>
    <n v="0"/>
    <n v="0"/>
    <n v="0"/>
    <n v="4.2351426480069918"/>
    <n v="0"/>
    <n v="0"/>
    <n v="0"/>
  </r>
  <r>
    <x v="1"/>
    <n v="30"/>
    <x v="10"/>
    <n v="40400300"/>
    <x v="33"/>
    <x v="2"/>
    <n v="0"/>
    <n v="4.3877384404354697E-3"/>
    <n v="0"/>
    <n v="0"/>
    <n v="0"/>
    <n v="0"/>
    <n v="0"/>
    <n v="0"/>
    <n v="0"/>
    <n v="0"/>
    <n v="0"/>
    <n v="0"/>
    <n v="0"/>
    <n v="0"/>
    <n v="0"/>
    <n v="0"/>
    <n v="4.3877384404354697E-3"/>
    <n v="0"/>
    <n v="0"/>
    <n v="0"/>
  </r>
  <r>
    <x v="1"/>
    <n v="30"/>
    <x v="10"/>
    <n v="10500106"/>
    <x v="31"/>
    <x v="2"/>
    <n v="0"/>
    <n v="0"/>
    <n v="0"/>
    <n v="0"/>
    <n v="0"/>
    <n v="0"/>
    <n v="0"/>
    <n v="0"/>
    <n v="0"/>
    <n v="0"/>
    <n v="0"/>
    <n v="0"/>
    <n v="0"/>
    <n v="0"/>
    <n v="0"/>
    <n v="0"/>
    <n v="0"/>
    <n v="0"/>
    <n v="0"/>
    <n v="0"/>
  </r>
  <r>
    <x v="1"/>
    <n v="30"/>
    <x v="10"/>
    <n v="31000302"/>
    <x v="10"/>
    <x v="2"/>
    <n v="8.1254415563619814E-2"/>
    <n v="4.4689928559990891E-3"/>
    <n v="6.8253709073440638E-2"/>
    <n v="4.8752649338171879E-4"/>
    <n v="1.5438338957087763E-3"/>
    <n v="0"/>
    <n v="0"/>
    <n v="0"/>
    <n v="0"/>
    <n v="0"/>
    <n v="0"/>
    <n v="0"/>
    <n v="0"/>
    <n v="0"/>
    <n v="0"/>
    <n v="8.1254415563619814E-2"/>
    <n v="4.4689928559990891E-3"/>
    <n v="6.8253709073440638E-2"/>
    <n v="4.8752649338171879E-4"/>
    <n v="1.5438338957087763E-3"/>
  </r>
  <r>
    <x v="1"/>
    <n v="30"/>
    <x v="10"/>
    <n v="20200254"/>
    <x v="3"/>
    <x v="2"/>
    <n v="0"/>
    <n v="0"/>
    <n v="0"/>
    <n v="0"/>
    <n v="0"/>
    <n v="0"/>
    <n v="0"/>
    <n v="0"/>
    <n v="0"/>
    <n v="0"/>
    <n v="0"/>
    <n v="0"/>
    <n v="0"/>
    <n v="0"/>
    <n v="0"/>
    <n v="0"/>
    <n v="0"/>
    <n v="0"/>
    <n v="0"/>
    <n v="0"/>
  </r>
  <r>
    <x v="1"/>
    <n v="30"/>
    <x v="10"/>
    <n v="20200254"/>
    <x v="3"/>
    <x v="2"/>
    <n v="0"/>
    <n v="0.81498178810310662"/>
    <n v="0"/>
    <n v="4.0627207781809907E-3"/>
    <n v="5.6878090894533866E-4"/>
    <n v="0"/>
    <n v="0"/>
    <n v="0"/>
    <n v="0"/>
    <n v="0"/>
    <n v="0"/>
    <n v="0"/>
    <n v="0"/>
    <n v="0"/>
    <n v="0"/>
    <n v="0"/>
    <n v="0.81498178810310662"/>
    <n v="0"/>
    <n v="4.0627207781809907E-3"/>
    <n v="5.6878090894533866E-4"/>
  </r>
  <r>
    <x v="1"/>
    <n v="30"/>
    <x v="10"/>
    <n v="20200254"/>
    <x v="3"/>
    <x v="2"/>
    <n v="0.24831349396242211"/>
    <n v="0"/>
    <n v="1.4190271134030563"/>
    <n v="0"/>
    <n v="0"/>
    <n v="0"/>
    <n v="0"/>
    <n v="0"/>
    <n v="0"/>
    <n v="0"/>
    <n v="0"/>
    <n v="0"/>
    <n v="0"/>
    <n v="0"/>
    <n v="0"/>
    <n v="0.24831349396242211"/>
    <n v="0"/>
    <n v="1.4190271134030563"/>
    <n v="0"/>
    <n v="0"/>
  </r>
  <r>
    <x v="1"/>
    <n v="30"/>
    <x v="10"/>
    <n v="31000203"/>
    <x v="3"/>
    <x v="2"/>
    <n v="0"/>
    <n v="0.67400537710022634"/>
    <n v="0"/>
    <n v="0"/>
    <n v="0"/>
    <n v="0"/>
    <n v="0"/>
    <n v="0"/>
    <n v="0"/>
    <n v="0"/>
    <n v="0"/>
    <n v="0"/>
    <n v="0"/>
    <n v="0"/>
    <n v="0"/>
    <n v="0"/>
    <n v="0.67400537710022634"/>
    <n v="0"/>
    <n v="0"/>
    <n v="0"/>
  </r>
  <r>
    <x v="1"/>
    <n v="30"/>
    <x v="10"/>
    <n v="20200253"/>
    <x v="3"/>
    <x v="2"/>
    <n v="0"/>
    <n v="0"/>
    <n v="0"/>
    <n v="0"/>
    <n v="0"/>
    <n v="0"/>
    <n v="0"/>
    <n v="0"/>
    <n v="0"/>
    <n v="0"/>
    <n v="0"/>
    <n v="0"/>
    <n v="0"/>
    <n v="0"/>
    <n v="0"/>
    <n v="0"/>
    <n v="0"/>
    <n v="0"/>
    <n v="0"/>
    <n v="0"/>
  </r>
  <r>
    <x v="1"/>
    <n v="30"/>
    <x v="10"/>
    <n v="31000203"/>
    <x v="3"/>
    <x v="2"/>
    <n v="0"/>
    <n v="2.4556709471637181"/>
    <n v="0"/>
    <n v="0"/>
    <n v="0"/>
    <n v="0"/>
    <n v="0"/>
    <n v="0"/>
    <n v="0"/>
    <n v="0"/>
    <n v="0"/>
    <n v="0"/>
    <n v="0"/>
    <n v="0"/>
    <n v="0"/>
    <n v="0"/>
    <n v="2.4556709471637181"/>
    <n v="0"/>
    <n v="0"/>
    <n v="0"/>
  </r>
  <r>
    <x v="1"/>
    <n v="30"/>
    <x v="10"/>
    <n v="31000227"/>
    <x v="10"/>
    <x v="2"/>
    <n v="0"/>
    <n v="1.9449869453463673"/>
    <n v="0"/>
    <n v="0"/>
    <n v="0"/>
    <n v="0"/>
    <n v="0"/>
    <n v="0"/>
    <n v="0"/>
    <n v="0"/>
    <n v="0"/>
    <n v="0"/>
    <n v="0"/>
    <n v="0"/>
    <n v="0"/>
    <n v="0"/>
    <n v="1.9449869453463673"/>
    <n v="0"/>
    <n v="0"/>
    <n v="0"/>
  </r>
  <r>
    <x v="1"/>
    <n v="30"/>
    <x v="10"/>
    <n v="31000228"/>
    <x v="10"/>
    <x v="2"/>
    <n v="0.16250883112723963"/>
    <n v="8.9379857119981782E-3"/>
    <n v="0.13650741814688128"/>
    <n v="9.7505298676343758E-4"/>
    <n v="3.0876677914175527E-3"/>
    <n v="0"/>
    <n v="0"/>
    <n v="0"/>
    <n v="0"/>
    <n v="0"/>
    <n v="0"/>
    <n v="0"/>
    <n v="0"/>
    <n v="0"/>
    <n v="0"/>
    <n v="0.16250883112723963"/>
    <n v="8.9379857119981782E-3"/>
    <n v="0.13650741814688128"/>
    <n v="9.7505298676343758E-4"/>
    <n v="3.0876677914175527E-3"/>
  </r>
  <r>
    <x v="1"/>
    <n v="30"/>
    <x v="10"/>
    <n v="20200253"/>
    <x v="3"/>
    <x v="2"/>
    <n v="0"/>
    <n v="0.44494917962638203"/>
    <n v="0"/>
    <n v="8.8567312964345588E-3"/>
    <n v="0.14284526256084362"/>
    <n v="0"/>
    <n v="0"/>
    <n v="0"/>
    <n v="0"/>
    <n v="0"/>
    <n v="0"/>
    <n v="0"/>
    <n v="0"/>
    <n v="0"/>
    <n v="0"/>
    <n v="0"/>
    <n v="0.44494917962638203"/>
    <n v="0"/>
    <n v="8.8567312964345588E-3"/>
    <n v="0.14284526256084362"/>
  </r>
  <r>
    <x v="1"/>
    <n v="30"/>
    <x v="10"/>
    <n v="20200253"/>
    <x v="3"/>
    <x v="2"/>
    <n v="0.693100164757677"/>
    <n v="0"/>
    <n v="6.1224389583031895"/>
    <n v="0"/>
    <n v="0"/>
    <n v="0"/>
    <n v="0"/>
    <n v="0"/>
    <n v="0"/>
    <n v="0"/>
    <n v="0"/>
    <n v="0"/>
    <n v="0"/>
    <n v="0"/>
    <n v="0"/>
    <n v="0.693100164757677"/>
    <n v="0"/>
    <n v="6.1224389583031895"/>
    <n v="0"/>
    <n v="0"/>
  </r>
  <r>
    <x v="1"/>
    <n v="30"/>
    <x v="10"/>
    <n v="20200253"/>
    <x v="3"/>
    <x v="2"/>
    <n v="0"/>
    <n v="0.45697483312979781"/>
    <n v="0"/>
    <n v="9.1004945431254185E-3"/>
    <n v="0.14666422009233374"/>
    <n v="0"/>
    <n v="0"/>
    <n v="0"/>
    <n v="0"/>
    <n v="0"/>
    <n v="0"/>
    <n v="0"/>
    <n v="0"/>
    <n v="0"/>
    <n v="0"/>
    <n v="0"/>
    <n v="0.45697483312979781"/>
    <n v="0"/>
    <n v="9.1004945431254185E-3"/>
    <n v="0.14666422009233374"/>
  </r>
  <r>
    <x v="1"/>
    <n v="30"/>
    <x v="10"/>
    <n v="20200253"/>
    <x v="3"/>
    <x v="2"/>
    <n v="0.46290640546594203"/>
    <n v="0"/>
    <n v="0.69448148982225855"/>
    <n v="0"/>
    <n v="0"/>
    <n v="0"/>
    <n v="0"/>
    <n v="0"/>
    <n v="0"/>
    <n v="0"/>
    <n v="0"/>
    <n v="0"/>
    <n v="0"/>
    <n v="0"/>
    <n v="0"/>
    <n v="0.46290640546594203"/>
    <n v="0"/>
    <n v="0.69448148982225855"/>
    <n v="0"/>
    <n v="0"/>
  </r>
  <r>
    <x v="1"/>
    <n v="30"/>
    <x v="8"/>
    <n v="20200254"/>
    <x v="3"/>
    <x v="2"/>
    <n v="0"/>
    <n v="2.6367057850394628"/>
    <n v="0"/>
    <n v="1.3163215321306408E-2"/>
    <n v="1.7063427268360159E-3"/>
    <n v="0"/>
    <n v="0"/>
    <n v="0"/>
    <n v="0"/>
    <n v="0"/>
    <n v="0"/>
    <n v="0"/>
    <n v="0"/>
    <n v="0"/>
    <n v="0"/>
    <n v="0"/>
    <n v="2.6367057850394628"/>
    <n v="0"/>
    <n v="1.3163215321306408E-2"/>
    <n v="1.7063427268360159E-3"/>
  </r>
  <r>
    <x v="1"/>
    <n v="30"/>
    <x v="8"/>
    <n v="20200254"/>
    <x v="3"/>
    <x v="2"/>
    <n v="8.5249695176882998"/>
    <n v="0"/>
    <n v="0.48013234156542944"/>
    <n v="0"/>
    <n v="0"/>
    <n v="0"/>
    <n v="0"/>
    <n v="0"/>
    <n v="0"/>
    <n v="0"/>
    <n v="0"/>
    <n v="0"/>
    <n v="0"/>
    <n v="0"/>
    <n v="0"/>
    <n v="8.5249695176882998"/>
    <n v="0"/>
    <n v="0.48013234156542944"/>
    <n v="0"/>
    <n v="0"/>
  </r>
  <r>
    <x v="1"/>
    <n v="30"/>
    <x v="8"/>
    <n v="20200254"/>
    <x v="3"/>
    <x v="2"/>
    <n v="0"/>
    <n v="0"/>
    <n v="0"/>
    <n v="0"/>
    <n v="0"/>
    <n v="0"/>
    <n v="0"/>
    <n v="0"/>
    <n v="0"/>
    <n v="0"/>
    <n v="0"/>
    <n v="0"/>
    <n v="0"/>
    <n v="0"/>
    <n v="0"/>
    <n v="0"/>
    <n v="0"/>
    <n v="0"/>
    <n v="0"/>
    <n v="0"/>
  </r>
  <r>
    <x v="1"/>
    <n v="30"/>
    <x v="8"/>
    <n v="31000227"/>
    <x v="10"/>
    <x v="2"/>
    <n v="0"/>
    <n v="0.32485515342335197"/>
    <n v="0"/>
    <n v="0"/>
    <n v="0"/>
    <n v="0"/>
    <n v="0"/>
    <n v="0"/>
    <n v="0"/>
    <n v="0"/>
    <n v="0"/>
    <n v="0"/>
    <n v="0"/>
    <n v="0"/>
    <n v="0"/>
    <n v="0"/>
    <n v="0.32485515342335197"/>
    <n v="0"/>
    <n v="0"/>
    <n v="0"/>
  </r>
  <r>
    <x v="1"/>
    <n v="30"/>
    <x v="8"/>
    <n v="31000228"/>
    <x v="10"/>
    <x v="2"/>
    <n v="8.1254415563619814E-2"/>
    <n v="4.4689928559990891E-3"/>
    <n v="6.8253709073440638E-2"/>
    <n v="4.8752649338171879E-4"/>
    <n v="1.5438338957087763E-3"/>
    <n v="0"/>
    <n v="0"/>
    <n v="0"/>
    <n v="0"/>
    <n v="0"/>
    <n v="0"/>
    <n v="0"/>
    <n v="0"/>
    <n v="0"/>
    <n v="0"/>
    <n v="8.1254415563619814E-2"/>
    <n v="4.4689928559990891E-3"/>
    <n v="6.8253709073440638E-2"/>
    <n v="4.8752649338171879E-4"/>
    <n v="1.5438338957087763E-3"/>
  </r>
  <r>
    <x v="1"/>
    <n v="30"/>
    <x v="10"/>
    <n v="20200254"/>
    <x v="3"/>
    <x v="2"/>
    <n v="0"/>
    <n v="0"/>
    <n v="0"/>
    <n v="5.2815370116352876E-3"/>
    <n v="8.4910864263982699E-2"/>
    <n v="0"/>
    <n v="0"/>
    <n v="0"/>
    <n v="0"/>
    <n v="0"/>
    <n v="0"/>
    <n v="0"/>
    <n v="0"/>
    <n v="0"/>
    <n v="0"/>
    <n v="0"/>
    <n v="0"/>
    <n v="0"/>
    <n v="5.2815370116352876E-3"/>
    <n v="8.4910864263982699E-2"/>
  </r>
  <r>
    <x v="1"/>
    <n v="30"/>
    <x v="10"/>
    <n v="20200254"/>
    <x v="3"/>
    <x v="2"/>
    <n v="3.143814592572014"/>
    <n v="8.0673446492339931"/>
    <n v="3.2427824707285029"/>
    <n v="0"/>
    <n v="0"/>
    <n v="0"/>
    <n v="0"/>
    <n v="0"/>
    <n v="0"/>
    <n v="0"/>
    <n v="0"/>
    <n v="0"/>
    <n v="0"/>
    <n v="0"/>
    <n v="0"/>
    <n v="3.143814592572014"/>
    <n v="8.0673446492339931"/>
    <n v="3.2427824707285029"/>
    <n v="0"/>
    <n v="0"/>
  </r>
  <r>
    <x v="1"/>
    <n v="30"/>
    <x v="0"/>
    <n v="20200253"/>
    <x v="3"/>
    <x v="2"/>
    <n v="4.0627207781809907E-2"/>
    <n v="2.2751236357813546E-3"/>
    <n v="3.4126854536720319E-2"/>
    <n v="2.4376324669085939E-4"/>
    <n v="8.1254415563619805E-4"/>
    <n v="0"/>
    <n v="0"/>
    <n v="0"/>
    <n v="0"/>
    <n v="0"/>
    <n v="0"/>
    <n v="0"/>
    <n v="0"/>
    <n v="0"/>
    <n v="0"/>
    <n v="4.0627207781809907E-2"/>
    <n v="2.2751236357813546E-3"/>
    <n v="3.4126854536720319E-2"/>
    <n v="2.4376324669085939E-4"/>
    <n v="8.1254415563619805E-4"/>
  </r>
  <r>
    <x v="1"/>
    <n v="30"/>
    <x v="0"/>
    <n v="20200253"/>
    <x v="3"/>
    <x v="2"/>
    <n v="0"/>
    <n v="1.9054160449668847"/>
    <n v="0"/>
    <n v="0"/>
    <n v="0"/>
    <n v="0"/>
    <n v="0"/>
    <n v="0"/>
    <n v="0"/>
    <n v="0"/>
    <n v="0"/>
    <n v="0"/>
    <n v="0"/>
    <n v="0"/>
    <n v="0"/>
    <n v="0"/>
    <n v="1.9054160449668847"/>
    <n v="0"/>
    <n v="0"/>
    <n v="0"/>
  </r>
  <r>
    <x v="1"/>
    <n v="30"/>
    <x v="0"/>
    <n v="20200253"/>
    <x v="3"/>
    <x v="2"/>
    <n v="0"/>
    <n v="0.51840317129589442"/>
    <n v="0"/>
    <n v="2.6813957135994539E-3"/>
    <n v="4.4689928559990898E-2"/>
    <n v="0"/>
    <n v="0"/>
    <n v="0"/>
    <n v="0"/>
    <n v="0"/>
    <n v="0"/>
    <n v="0"/>
    <n v="0"/>
    <n v="0"/>
    <n v="0"/>
    <n v="0"/>
    <n v="0.51840317129589442"/>
    <n v="0"/>
    <n v="2.6813957135994539E-3"/>
    <n v="4.4689928559990898E-2"/>
  </r>
  <r>
    <x v="1"/>
    <n v="30"/>
    <x v="0"/>
    <n v="20200253"/>
    <x v="3"/>
    <x v="2"/>
    <n v="0.4525058402737987"/>
    <n v="0"/>
    <n v="0.52214087441182089"/>
    <n v="0"/>
    <n v="0"/>
    <n v="0"/>
    <n v="0"/>
    <n v="0"/>
    <n v="0"/>
    <n v="0"/>
    <n v="0"/>
    <n v="0"/>
    <n v="0"/>
    <n v="0"/>
    <n v="0"/>
    <n v="0.4525058402737987"/>
    <n v="0"/>
    <n v="0.52214087441182089"/>
    <n v="0"/>
    <n v="0"/>
  </r>
  <r>
    <x v="1"/>
    <n v="30"/>
    <x v="10"/>
    <n v="20200254"/>
    <x v="3"/>
    <x v="2"/>
    <n v="0"/>
    <n v="0"/>
    <n v="0"/>
    <n v="0"/>
    <n v="0"/>
    <n v="0"/>
    <n v="0"/>
    <n v="0"/>
    <n v="0"/>
    <n v="0"/>
    <n v="0"/>
    <n v="0"/>
    <n v="0"/>
    <n v="0"/>
    <n v="0"/>
    <n v="0"/>
    <n v="0"/>
    <n v="0"/>
    <n v="0"/>
    <n v="0"/>
  </r>
  <r>
    <x v="1"/>
    <n v="30"/>
    <x v="10"/>
    <n v="20200254"/>
    <x v="3"/>
    <x v="2"/>
    <n v="0"/>
    <n v="0"/>
    <n v="0"/>
    <n v="0"/>
    <n v="0"/>
    <n v="0"/>
    <n v="0"/>
    <n v="0"/>
    <n v="0"/>
    <n v="0"/>
    <n v="0"/>
    <n v="0"/>
    <n v="0"/>
    <n v="0"/>
    <n v="0"/>
    <n v="0"/>
    <n v="0"/>
    <n v="0"/>
    <n v="0"/>
    <n v="0"/>
  </r>
  <r>
    <x v="1"/>
    <n v="30"/>
    <x v="10"/>
    <n v="20200254"/>
    <x v="3"/>
    <x v="2"/>
    <n v="0"/>
    <n v="0"/>
    <n v="0"/>
    <n v="0"/>
    <n v="0"/>
    <n v="0"/>
    <n v="0"/>
    <n v="0"/>
    <n v="0"/>
    <n v="0"/>
    <n v="0"/>
    <n v="0"/>
    <n v="0"/>
    <n v="0"/>
    <n v="0"/>
    <n v="0"/>
    <n v="0"/>
    <n v="0"/>
    <n v="0"/>
    <n v="0"/>
  </r>
  <r>
    <x v="1"/>
    <n v="30"/>
    <x v="10"/>
    <n v="20200254"/>
    <x v="3"/>
    <x v="2"/>
    <n v="0"/>
    <n v="0"/>
    <n v="0"/>
    <n v="0"/>
    <n v="0"/>
    <n v="0"/>
    <n v="0"/>
    <n v="0"/>
    <n v="0"/>
    <n v="0"/>
    <n v="0"/>
    <n v="0"/>
    <n v="0"/>
    <n v="0"/>
    <n v="0"/>
    <n v="0"/>
    <n v="0"/>
    <n v="0"/>
    <n v="0"/>
    <n v="0"/>
  </r>
  <r>
    <x v="1"/>
    <n v="30"/>
    <x v="0"/>
    <n v="31000220"/>
    <x v="32"/>
    <x v="2"/>
    <n v="0"/>
    <n v="0.57276237530795604"/>
    <n v="0"/>
    <n v="0"/>
    <n v="0"/>
    <n v="0"/>
    <n v="0"/>
    <n v="0"/>
    <n v="0"/>
    <n v="0"/>
    <n v="0"/>
    <n v="0"/>
    <n v="0"/>
    <n v="0"/>
    <n v="0"/>
    <n v="0"/>
    <n v="0.57276237530795604"/>
    <n v="0"/>
    <n v="0"/>
    <n v="0"/>
  </r>
  <r>
    <x v="1"/>
    <n v="30"/>
    <x v="0"/>
    <n v="31000228"/>
    <x v="10"/>
    <x v="2"/>
    <n v="8.1254415563619814E-2"/>
    <n v="4.4689928559990891E-3"/>
    <n v="6.8253709073440638E-2"/>
    <n v="4.8752649338171879E-4"/>
    <n v="1.5438338957087763E-3"/>
    <n v="0"/>
    <n v="0"/>
    <n v="0"/>
    <n v="0"/>
    <n v="0"/>
    <n v="0"/>
    <n v="0"/>
    <n v="0"/>
    <n v="0"/>
    <n v="0"/>
    <n v="8.1254415563619814E-2"/>
    <n v="4.4689928559990891E-3"/>
    <n v="6.8253709073440638E-2"/>
    <n v="4.8752649338171879E-4"/>
    <n v="1.5438338957087763E-3"/>
  </r>
  <r>
    <x v="1"/>
    <n v="30"/>
    <x v="0"/>
    <n v="10500106"/>
    <x v="31"/>
    <x v="2"/>
    <n v="4.0627207781809907E-2"/>
    <n v="2.2751236357813546E-3"/>
    <n v="3.4126854536720319E-2"/>
    <n v="2.4376324669085939E-4"/>
    <n v="8.1254415563619805E-4"/>
    <n v="0"/>
    <n v="0"/>
    <n v="0"/>
    <n v="0"/>
    <n v="0"/>
    <n v="0"/>
    <n v="0"/>
    <n v="0"/>
    <n v="0"/>
    <n v="0"/>
    <n v="4.0627207781809907E-2"/>
    <n v="2.2751236357813546E-3"/>
    <n v="3.4126854536720319E-2"/>
    <n v="2.4376324669085939E-4"/>
    <n v="8.1254415563619805E-4"/>
  </r>
  <r>
    <x v="1"/>
    <n v="30"/>
    <x v="0"/>
    <n v="31000301"/>
    <x v="10"/>
    <x v="2"/>
    <n v="0"/>
    <n v="0.53099760570825538"/>
    <n v="0"/>
    <n v="0"/>
    <n v="0"/>
    <n v="0"/>
    <n v="0"/>
    <n v="0"/>
    <n v="0"/>
    <n v="0"/>
    <n v="0"/>
    <n v="0"/>
    <n v="0"/>
    <n v="0"/>
    <n v="0"/>
    <n v="0"/>
    <n v="0.53099760570825538"/>
    <n v="0"/>
    <n v="0"/>
    <n v="0"/>
  </r>
  <r>
    <x v="1"/>
    <n v="30"/>
    <x v="0"/>
    <n v="20200253"/>
    <x v="3"/>
    <x v="2"/>
    <n v="0"/>
    <n v="0.46315016871263287"/>
    <n v="0"/>
    <n v="9.2630033742526589E-3"/>
    <n v="0.15438338957087763"/>
    <n v="0"/>
    <n v="0"/>
    <n v="0"/>
    <n v="0"/>
    <n v="0"/>
    <n v="0"/>
    <n v="0"/>
    <n v="0"/>
    <n v="0"/>
    <n v="0"/>
    <n v="0"/>
    <n v="0.46315016871263287"/>
    <n v="0"/>
    <n v="9.2630033742526589E-3"/>
    <n v="0.15438338957087763"/>
  </r>
  <r>
    <x v="1"/>
    <n v="30"/>
    <x v="0"/>
    <n v="20200253"/>
    <x v="3"/>
    <x v="2"/>
    <n v="14.831937253736468"/>
    <n v="0"/>
    <n v="4.6017625710300445"/>
    <n v="0"/>
    <n v="0"/>
    <n v="0"/>
    <n v="0"/>
    <n v="0"/>
    <n v="0"/>
    <n v="0"/>
    <n v="0"/>
    <n v="0"/>
    <n v="0"/>
    <n v="0"/>
    <n v="0"/>
    <n v="14.831937253736468"/>
    <n v="0"/>
    <n v="4.6017625710300445"/>
    <n v="0"/>
    <n v="0"/>
  </r>
  <r>
    <x v="1"/>
    <n v="30"/>
    <x v="5"/>
    <n v="20200253"/>
    <x v="3"/>
    <x v="2"/>
    <n v="2.0476112722032194"/>
    <n v="1.0238056361016097"/>
    <n v="2.0476112722032194"/>
    <n v="2.1938692202177349E-3"/>
    <n v="3.5426925185738235E-2"/>
    <n v="0"/>
    <n v="0"/>
    <n v="0"/>
    <n v="0"/>
    <n v="0"/>
    <n v="0"/>
    <n v="0"/>
    <n v="0"/>
    <n v="0"/>
    <n v="0"/>
    <n v="2.0476112722032194"/>
    <n v="1.0238056361016097"/>
    <n v="2.0476112722032194"/>
    <n v="2.1938692202177349E-3"/>
    <n v="3.5426925185738235E-2"/>
  </r>
  <r>
    <x v="1"/>
    <n v="30"/>
    <x v="0"/>
    <n v="31000227"/>
    <x v="10"/>
    <x v="2"/>
    <n v="0"/>
    <n v="2.5115739850714882"/>
    <n v="0"/>
    <n v="0"/>
    <n v="0"/>
    <n v="0"/>
    <n v="0"/>
    <n v="0"/>
    <n v="0"/>
    <n v="0"/>
    <n v="0"/>
    <n v="0"/>
    <n v="0"/>
    <n v="0"/>
    <n v="0"/>
    <n v="0"/>
    <n v="2.5115739850714882"/>
    <n v="0"/>
    <n v="0"/>
    <n v="0"/>
  </r>
  <r>
    <x v="1"/>
    <n v="30"/>
    <x v="0"/>
    <n v="20200253"/>
    <x v="3"/>
    <x v="2"/>
    <n v="0.28642181486175983"/>
    <n v="0.28642181486175983"/>
    <n v="0.28642181486175983"/>
    <n v="7.3128974007257829E-4"/>
    <n v="1.1781890256724872E-2"/>
    <n v="0"/>
    <n v="0"/>
    <n v="0"/>
    <n v="0"/>
    <n v="0"/>
    <n v="0"/>
    <n v="0"/>
    <n v="0"/>
    <n v="0"/>
    <n v="0"/>
    <n v="0.28642181486175983"/>
    <n v="0.28642181486175983"/>
    <n v="0.28642181486175983"/>
    <n v="7.3128974007257829E-4"/>
    <n v="1.1781890256724872E-2"/>
  </r>
  <r>
    <x v="1"/>
    <n v="30"/>
    <x v="0"/>
    <n v="31000228"/>
    <x v="10"/>
    <x v="2"/>
    <n v="0.11375618178906774"/>
    <n v="2.2751236357813546E-3"/>
    <n v="2.8439045447266935E-2"/>
    <n v="4.8752649338171879E-4"/>
    <n v="4.4689928559990891E-3"/>
    <n v="0"/>
    <n v="0"/>
    <n v="0"/>
    <n v="0"/>
    <n v="0"/>
    <n v="0"/>
    <n v="0"/>
    <n v="0"/>
    <n v="0"/>
    <n v="0"/>
    <n v="0.11375618178906774"/>
    <n v="2.2751236357813546E-3"/>
    <n v="2.8439045447266935E-2"/>
    <n v="4.8752649338171879E-4"/>
    <n v="4.4689928559990891E-3"/>
  </r>
  <r>
    <x v="1"/>
    <n v="30"/>
    <x v="0"/>
    <n v="20200202"/>
    <x v="3"/>
    <x v="2"/>
    <n v="2.4579460707994993"/>
    <n v="0.51840317129589442"/>
    <n v="0.35906326237563596"/>
    <n v="2.6813957135994539E-3"/>
    <n v="4.330860349540936E-2"/>
    <n v="0"/>
    <n v="0"/>
    <n v="0"/>
    <n v="0"/>
    <n v="0"/>
    <n v="0"/>
    <n v="0"/>
    <n v="0"/>
    <n v="0"/>
    <n v="0"/>
    <n v="2.4579460707994993"/>
    <n v="0.51840317129589442"/>
    <n v="0.35906326237563596"/>
    <n v="2.6813957135994539E-3"/>
    <n v="4.330860349540936E-2"/>
  </r>
  <r>
    <x v="1"/>
    <n v="30"/>
    <x v="8"/>
    <n v="20200202"/>
    <x v="3"/>
    <x v="2"/>
    <n v="0"/>
    <n v="1.743719757995281"/>
    <n v="0"/>
    <n v="9.0192401275617992E-3"/>
    <n v="0.14284526256084362"/>
    <n v="0"/>
    <n v="0"/>
    <n v="0"/>
    <n v="0"/>
    <n v="0"/>
    <n v="0"/>
    <n v="0"/>
    <n v="0"/>
    <n v="0"/>
    <n v="0"/>
    <n v="0"/>
    <n v="1.743719757995281"/>
    <n v="0"/>
    <n v="9.0192401275617992E-3"/>
    <n v="0.14284526256084362"/>
  </r>
  <r>
    <x v="1"/>
    <n v="30"/>
    <x v="8"/>
    <n v="20200202"/>
    <x v="3"/>
    <x v="2"/>
    <n v="2.61801726945983"/>
    <n v="0"/>
    <n v="1.3797812306858279"/>
    <n v="0"/>
    <n v="0"/>
    <n v="0"/>
    <n v="0"/>
    <n v="0"/>
    <n v="0"/>
    <n v="0"/>
    <n v="0"/>
    <n v="0"/>
    <n v="0"/>
    <n v="0"/>
    <n v="0"/>
    <n v="2.61801726945983"/>
    <n v="0"/>
    <n v="1.3797812306858279"/>
    <n v="0"/>
    <n v="0"/>
  </r>
  <r>
    <x v="1"/>
    <n v="30"/>
    <x v="8"/>
    <n v="20200202"/>
    <x v="3"/>
    <x v="2"/>
    <n v="0"/>
    <n v="1.6965921969683817"/>
    <n v="0"/>
    <n v="8.7754768808709395E-3"/>
    <n v="0.13894505061378989"/>
    <n v="0"/>
    <n v="0"/>
    <n v="0"/>
    <n v="0"/>
    <n v="0"/>
    <n v="0"/>
    <n v="0"/>
    <n v="0"/>
    <n v="0"/>
    <n v="0"/>
    <n v="0"/>
    <n v="1.6965921969683817"/>
    <n v="0"/>
    <n v="8.7754768808709395E-3"/>
    <n v="0.13894505061378989"/>
  </r>
  <r>
    <x v="1"/>
    <n v="30"/>
    <x v="8"/>
    <n v="20200202"/>
    <x v="3"/>
    <x v="2"/>
    <n v="1.309008634729915"/>
    <n v="0"/>
    <n v="1.0259995053218274"/>
    <n v="0"/>
    <n v="0"/>
    <n v="0"/>
    <n v="0"/>
    <n v="0"/>
    <n v="0"/>
    <n v="0"/>
    <n v="0"/>
    <n v="0"/>
    <n v="0"/>
    <n v="0"/>
    <n v="0"/>
    <n v="1.309008634729915"/>
    <n v="0"/>
    <n v="1.0259995053218274"/>
    <n v="0"/>
    <n v="0"/>
  </r>
  <r>
    <x v="1"/>
    <n v="30"/>
    <x v="8"/>
    <n v="31000227"/>
    <x v="10"/>
    <x v="2"/>
    <n v="0"/>
    <n v="0.35378172536400065"/>
    <n v="0"/>
    <n v="0"/>
    <n v="0"/>
    <n v="0"/>
    <n v="0"/>
    <n v="0"/>
    <n v="0"/>
    <n v="0"/>
    <n v="0"/>
    <n v="0"/>
    <n v="0"/>
    <n v="0"/>
    <n v="0"/>
    <n v="0"/>
    <n v="0.35378172536400065"/>
    <n v="0"/>
    <n v="0"/>
    <n v="0"/>
  </r>
  <r>
    <x v="1"/>
    <n v="30"/>
    <x v="8"/>
    <n v="31000228"/>
    <x v="10"/>
    <x v="2"/>
    <n v="0.16250883112723963"/>
    <n v="9.4255122053798976E-3"/>
    <n v="0.13650741814688128"/>
    <n v="9.7505298676343758E-4"/>
    <n v="3.0876677914175527E-3"/>
    <n v="0"/>
    <n v="0"/>
    <n v="0"/>
    <n v="0"/>
    <n v="0"/>
    <n v="0"/>
    <n v="0"/>
    <n v="0"/>
    <n v="0"/>
    <n v="0"/>
    <n v="0.16250883112723963"/>
    <n v="9.4255122053798976E-3"/>
    <n v="0.13650741814688128"/>
    <n v="9.7505298676343758E-4"/>
    <n v="3.0876677914175527E-3"/>
  </r>
  <r>
    <x v="1"/>
    <n v="30"/>
    <x v="8"/>
    <n v="20100202"/>
    <x v="3"/>
    <x v="2"/>
    <n v="0"/>
    <n v="0"/>
    <n v="0"/>
    <n v="0"/>
    <n v="0"/>
    <n v="0"/>
    <n v="0"/>
    <n v="0"/>
    <n v="0"/>
    <n v="0"/>
    <n v="0"/>
    <n v="0"/>
    <n v="0"/>
    <n v="0"/>
    <n v="0"/>
    <n v="0"/>
    <n v="0"/>
    <n v="0"/>
    <n v="0"/>
    <n v="0"/>
  </r>
  <r>
    <x v="1"/>
    <n v="30"/>
    <x v="8"/>
    <n v="31000404"/>
    <x v="31"/>
    <x v="2"/>
    <n v="8.1254415563619814E-2"/>
    <n v="4.4689928559990891E-3"/>
    <n v="6.8253709073440638E-2"/>
    <n v="4.8752649338171879E-4"/>
    <n v="1.5438338957087763E-3"/>
    <n v="0"/>
    <n v="0"/>
    <n v="0"/>
    <n v="0"/>
    <n v="0"/>
    <n v="0"/>
    <n v="0"/>
    <n v="0"/>
    <n v="0"/>
    <n v="0"/>
    <n v="8.1254415563619814E-2"/>
    <n v="4.4689928559990891E-3"/>
    <n v="6.8253709073440638E-2"/>
    <n v="4.8752649338171879E-4"/>
    <n v="1.5438338957087763E-3"/>
  </r>
  <r>
    <x v="1"/>
    <n v="30"/>
    <x v="10"/>
    <n v="20200202"/>
    <x v="3"/>
    <x v="2"/>
    <n v="0"/>
    <n v="0"/>
    <n v="0"/>
    <n v="0"/>
    <n v="0"/>
    <n v="0"/>
    <n v="0"/>
    <n v="0"/>
    <n v="0"/>
    <n v="0"/>
    <n v="0"/>
    <n v="0"/>
    <n v="0"/>
    <n v="0"/>
    <n v="0"/>
    <n v="0"/>
    <n v="0"/>
    <n v="0"/>
    <n v="0"/>
    <n v="0"/>
  </r>
  <r>
    <x v="1"/>
    <n v="30"/>
    <x v="10"/>
    <n v="20200202"/>
    <x v="3"/>
    <x v="2"/>
    <n v="1.7002486456687442"/>
    <n v="9.4417630884926218E-2"/>
    <n v="0.61428338166096574"/>
    <n v="7.3128974007257829E-4"/>
    <n v="4.6802543364645011E-2"/>
    <n v="0"/>
    <n v="0"/>
    <n v="0"/>
    <n v="0"/>
    <n v="0"/>
    <n v="0"/>
    <n v="0"/>
    <n v="0"/>
    <n v="0"/>
    <n v="0"/>
    <n v="1.7002486456687442"/>
    <n v="9.4417630884926218E-2"/>
    <n v="0.61428338166096574"/>
    <n v="7.3128974007257829E-4"/>
    <n v="4.6802543364645011E-2"/>
  </r>
  <r>
    <x v="1"/>
    <n v="30"/>
    <x v="10"/>
    <n v="10500106"/>
    <x v="31"/>
    <x v="2"/>
    <n v="0"/>
    <n v="0"/>
    <n v="0"/>
    <n v="0"/>
    <n v="0"/>
    <n v="0"/>
    <n v="0"/>
    <n v="0"/>
    <n v="0"/>
    <n v="0"/>
    <n v="0"/>
    <n v="0"/>
    <n v="0"/>
    <n v="0"/>
    <n v="0"/>
    <n v="0"/>
    <n v="0"/>
    <n v="0"/>
    <n v="0"/>
    <n v="0"/>
  </r>
  <r>
    <x v="1"/>
    <n v="30"/>
    <x v="10"/>
    <n v="31000228"/>
    <x v="10"/>
    <x v="2"/>
    <n v="5.687809089453387E-2"/>
    <n v="0"/>
    <n v="1.4219522723633467E-2"/>
    <n v="0"/>
    <n v="0"/>
    <n v="0"/>
    <n v="0"/>
    <n v="0"/>
    <n v="0"/>
    <n v="0"/>
    <n v="0"/>
    <n v="0"/>
    <n v="0"/>
    <n v="0"/>
    <n v="0"/>
    <n v="5.687809089453387E-2"/>
    <n v="0"/>
    <n v="1.4219522723633467E-2"/>
    <n v="0"/>
    <n v="0"/>
  </r>
  <r>
    <x v="1"/>
    <n v="30"/>
    <x v="4"/>
    <n v="31000228"/>
    <x v="10"/>
    <x v="2"/>
    <n v="0"/>
    <n v="0"/>
    <n v="0"/>
    <n v="0"/>
    <n v="0"/>
    <n v="0"/>
    <n v="0"/>
    <n v="0"/>
    <n v="0"/>
    <n v="0"/>
    <n v="0"/>
    <n v="0"/>
    <n v="0"/>
    <n v="0"/>
    <n v="0"/>
    <n v="0"/>
    <n v="0"/>
    <n v="0"/>
    <n v="0"/>
    <n v="0"/>
  </r>
  <r>
    <x v="1"/>
    <n v="30"/>
    <x v="4"/>
    <n v="10500106"/>
    <x v="31"/>
    <x v="2"/>
    <n v="0.39814663626173707"/>
    <n v="1.5600847788215001E-2"/>
    <n v="5.687809089453387E-2"/>
    <n v="1.7063427268360159E-3"/>
    <n v="5.3627914271989078E-3"/>
    <n v="0"/>
    <n v="0"/>
    <n v="0"/>
    <n v="0"/>
    <n v="0"/>
    <n v="0"/>
    <n v="0"/>
    <n v="0"/>
    <n v="0"/>
    <n v="0"/>
    <n v="0.39814663626173707"/>
    <n v="1.5600847788215001E-2"/>
    <n v="5.687809089453387E-2"/>
    <n v="1.7063427268360159E-3"/>
    <n v="5.3627914271989078E-3"/>
  </r>
  <r>
    <x v="1"/>
    <n v="30"/>
    <x v="4"/>
    <n v="31000228"/>
    <x v="10"/>
    <x v="2"/>
    <n v="0.11375618178906774"/>
    <n v="4.4689928559990891E-3"/>
    <n v="2.8439045447266935E-2"/>
    <n v="4.8752649338171879E-4"/>
    <n v="1.5438338957087763E-3"/>
    <n v="0"/>
    <n v="0"/>
    <n v="0"/>
    <n v="0"/>
    <n v="0"/>
    <n v="0"/>
    <n v="0"/>
    <n v="0"/>
    <n v="0"/>
    <n v="0"/>
    <n v="0.11375618178906774"/>
    <n v="4.4689928559990891E-3"/>
    <n v="2.8439045447266935E-2"/>
    <n v="4.8752649338171879E-4"/>
    <n v="1.5438338957087763E-3"/>
  </r>
  <r>
    <x v="1"/>
    <n v="30"/>
    <x v="4"/>
    <n v="31000228"/>
    <x v="10"/>
    <x v="2"/>
    <n v="8.1254415563619814E-2"/>
    <n v="4.4689928559990891E-3"/>
    <n v="6.8253709073440638E-2"/>
    <n v="4.8752649338171879E-4"/>
    <n v="1.5438338957087763E-3"/>
    <n v="0"/>
    <n v="0"/>
    <n v="0"/>
    <n v="0"/>
    <n v="0"/>
    <n v="0"/>
    <n v="0"/>
    <n v="0"/>
    <n v="0"/>
    <n v="0"/>
    <n v="8.1254415563619814E-2"/>
    <n v="4.4689928559990891E-3"/>
    <n v="6.8253709073440638E-2"/>
    <n v="4.8752649338171879E-4"/>
    <n v="1.5438338957087763E-3"/>
  </r>
  <r>
    <x v="1"/>
    <n v="30"/>
    <x v="4"/>
    <n v="20200253"/>
    <x v="3"/>
    <x v="2"/>
    <n v="0"/>
    <n v="0"/>
    <n v="0"/>
    <n v="0"/>
    <n v="0"/>
    <n v="0"/>
    <n v="0"/>
    <n v="0"/>
    <n v="0"/>
    <n v="0"/>
    <n v="0"/>
    <n v="0"/>
    <n v="0"/>
    <n v="0"/>
    <n v="0"/>
    <n v="0"/>
    <n v="0"/>
    <n v="0"/>
    <n v="0"/>
    <n v="0"/>
  </r>
  <r>
    <x v="1"/>
    <n v="30"/>
    <x v="4"/>
    <n v="20200253"/>
    <x v="3"/>
    <x v="2"/>
    <n v="0"/>
    <n v="0"/>
    <n v="0"/>
    <n v="0"/>
    <n v="0"/>
    <n v="0"/>
    <n v="0"/>
    <n v="0"/>
    <n v="0"/>
    <n v="0"/>
    <n v="0"/>
    <n v="0"/>
    <n v="0"/>
    <n v="0"/>
    <n v="0"/>
    <n v="0"/>
    <n v="0"/>
    <n v="0"/>
    <n v="0"/>
    <n v="0"/>
  </r>
  <r>
    <x v="1"/>
    <n v="30"/>
    <x v="4"/>
    <n v="20200201"/>
    <x v="3"/>
    <x v="2"/>
    <n v="0"/>
    <n v="6.0128267517078659E-3"/>
    <n v="0"/>
    <n v="9.831784283197996E-3"/>
    <n v="5.3627914271989078E-3"/>
    <n v="0"/>
    <n v="0"/>
    <n v="0"/>
    <n v="0"/>
    <n v="0"/>
    <n v="0"/>
    <n v="0"/>
    <n v="0"/>
    <n v="0"/>
    <n v="0"/>
    <n v="0"/>
    <n v="6.0128267517078659E-3"/>
    <n v="0"/>
    <n v="9.831784283197996E-3"/>
    <n v="5.3627914271989078E-3"/>
  </r>
  <r>
    <x v="1"/>
    <n v="30"/>
    <x v="4"/>
    <n v="20200201"/>
    <x v="3"/>
    <x v="2"/>
    <n v="1.1172482139997724"/>
    <n v="0"/>
    <n v="1.5444026766177217"/>
    <n v="0"/>
    <n v="0"/>
    <n v="0"/>
    <n v="0"/>
    <n v="0"/>
    <n v="0"/>
    <n v="0"/>
    <n v="0"/>
    <n v="0"/>
    <n v="0"/>
    <n v="0"/>
    <n v="0"/>
    <n v="1.1172482139997724"/>
    <n v="0"/>
    <n v="1.5444026766177217"/>
    <n v="0"/>
    <n v="0"/>
  </r>
  <r>
    <x v="1"/>
    <n v="30"/>
    <x v="4"/>
    <n v="20200201"/>
    <x v="3"/>
    <x v="2"/>
    <n v="0"/>
    <n v="1.7875971423996356E-2"/>
    <n v="0"/>
    <n v="2.9576607265157612E-2"/>
    <n v="1.6250883112723963E-2"/>
    <n v="0"/>
    <n v="0"/>
    <n v="0"/>
    <n v="0"/>
    <n v="0"/>
    <n v="0"/>
    <n v="0"/>
    <n v="0"/>
    <n v="0"/>
    <n v="0"/>
    <n v="0"/>
    <n v="1.7875971423996356E-2"/>
    <n v="0"/>
    <n v="2.9576607265157612E-2"/>
    <n v="1.6250883112723963E-2"/>
  </r>
  <r>
    <x v="1"/>
    <n v="30"/>
    <x v="4"/>
    <n v="20200201"/>
    <x v="3"/>
    <x v="2"/>
    <n v="1.8190426012227567"/>
    <n v="0"/>
    <n v="3.2109307398275639"/>
    <n v="0"/>
    <n v="0"/>
    <n v="0"/>
    <n v="0"/>
    <n v="0"/>
    <n v="0"/>
    <n v="0"/>
    <n v="0"/>
    <n v="0"/>
    <n v="0"/>
    <n v="0"/>
    <n v="0"/>
    <n v="1.8190426012227567"/>
    <n v="0"/>
    <n v="3.2109307398275639"/>
    <n v="0"/>
    <n v="0"/>
  </r>
  <r>
    <x v="1"/>
    <n v="30"/>
    <x v="4"/>
    <n v="20200202"/>
    <x v="3"/>
    <x v="2"/>
    <n v="0"/>
    <n v="0.10823088153074159"/>
    <n v="0"/>
    <n v="2.1126148046541151E-3"/>
    <n v="3.4776889861229274E-2"/>
    <n v="0"/>
    <n v="0"/>
    <n v="0"/>
    <n v="0"/>
    <n v="0"/>
    <n v="0"/>
    <n v="0"/>
    <n v="0"/>
    <n v="0"/>
    <n v="0"/>
    <n v="0"/>
    <n v="0.10823088153074159"/>
    <n v="0"/>
    <n v="2.1126148046541151E-3"/>
    <n v="3.4776889861229274E-2"/>
  </r>
  <r>
    <x v="1"/>
    <n v="30"/>
    <x v="4"/>
    <n v="20200202"/>
    <x v="3"/>
    <x v="2"/>
    <n v="1.0666267131036371"/>
    <n v="0"/>
    <n v="0.69058127787520474"/>
    <n v="0"/>
    <n v="0"/>
    <n v="0"/>
    <n v="0"/>
    <n v="0"/>
    <n v="0"/>
    <n v="0"/>
    <n v="0"/>
    <n v="0"/>
    <n v="0"/>
    <n v="0"/>
    <n v="0"/>
    <n v="1.0666267131036371"/>
    <n v="0"/>
    <n v="0.69058127787520474"/>
    <n v="0"/>
    <n v="0"/>
  </r>
  <r>
    <x v="1"/>
    <n v="30"/>
    <x v="4"/>
    <n v="20200201"/>
    <x v="3"/>
    <x v="2"/>
    <n v="0"/>
    <n v="1.0238056361016096E-2"/>
    <n v="0"/>
    <n v="1.6900918437232921E-2"/>
    <n v="9.2630033742526589E-3"/>
    <n v="0"/>
    <n v="0"/>
    <n v="0"/>
    <n v="0"/>
    <n v="0"/>
    <n v="0"/>
    <n v="0"/>
    <n v="0"/>
    <n v="0"/>
    <n v="0"/>
    <n v="0"/>
    <n v="1.0238056361016096E-2"/>
    <n v="0"/>
    <n v="1.6900918437232921E-2"/>
    <n v="9.2630033742526589E-3"/>
  </r>
  <r>
    <x v="1"/>
    <n v="30"/>
    <x v="4"/>
    <n v="20200201"/>
    <x v="3"/>
    <x v="2"/>
    <n v="0.79499320187445621"/>
    <n v="0"/>
    <n v="1.5591909802503006"/>
    <n v="0"/>
    <n v="0"/>
    <n v="0"/>
    <n v="0"/>
    <n v="0"/>
    <n v="0"/>
    <n v="0"/>
    <n v="0"/>
    <n v="0"/>
    <n v="0"/>
    <n v="0"/>
    <n v="0"/>
    <n v="0.79499320187445621"/>
    <n v="0"/>
    <n v="1.5591909802503006"/>
    <n v="0"/>
    <n v="0"/>
  </r>
  <r>
    <x v="1"/>
    <n v="30"/>
    <x v="4"/>
    <n v="20200201"/>
    <x v="3"/>
    <x v="2"/>
    <n v="0"/>
    <n v="1.4463285970324325E-2"/>
    <n v="0"/>
    <n v="2.3970052591267842E-2"/>
    <n v="1.3163215321306408E-2"/>
    <n v="0"/>
    <n v="0"/>
    <n v="0"/>
    <n v="0"/>
    <n v="0"/>
    <n v="0"/>
    <n v="0"/>
    <n v="0"/>
    <n v="0"/>
    <n v="0"/>
    <n v="0"/>
    <n v="1.4463285970324325E-2"/>
    <n v="0"/>
    <n v="2.3970052591267842E-2"/>
    <n v="1.3163215321306408E-2"/>
  </r>
  <r>
    <x v="1"/>
    <n v="30"/>
    <x v="4"/>
    <n v="20200201"/>
    <x v="3"/>
    <x v="2"/>
    <n v="2.3001499957749494"/>
    <n v="0"/>
    <n v="2.5027985081906174"/>
    <n v="0"/>
    <n v="0"/>
    <n v="0"/>
    <n v="0"/>
    <n v="0"/>
    <n v="0"/>
    <n v="0"/>
    <n v="0"/>
    <n v="0"/>
    <n v="0"/>
    <n v="0"/>
    <n v="0"/>
    <n v="2.3001499957749494"/>
    <n v="0"/>
    <n v="2.5027985081906174"/>
    <n v="0"/>
    <n v="0"/>
  </r>
  <r>
    <x v="1"/>
    <n v="30"/>
    <x v="4"/>
    <n v="20200201"/>
    <x v="3"/>
    <x v="2"/>
    <n v="0"/>
    <n v="1.3650741814688127E-2"/>
    <n v="0"/>
    <n v="2.2507473111122688E-2"/>
    <n v="1.2350671165670211E-2"/>
    <n v="0"/>
    <n v="0"/>
    <n v="0"/>
    <n v="0"/>
    <n v="0"/>
    <n v="0"/>
    <n v="0"/>
    <n v="0"/>
    <n v="0"/>
    <n v="0"/>
    <n v="0"/>
    <n v="1.3650741814688127E-2"/>
    <n v="0"/>
    <n v="2.2507473111122688E-2"/>
    <n v="1.2350671165670211E-2"/>
  </r>
  <r>
    <x v="1"/>
    <n v="30"/>
    <x v="4"/>
    <n v="20200201"/>
    <x v="3"/>
    <x v="2"/>
    <n v="1.5622786480417181"/>
    <n v="0"/>
    <n v="2.0683311481719424"/>
    <n v="0"/>
    <n v="0"/>
    <n v="0"/>
    <n v="0"/>
    <n v="0"/>
    <n v="0"/>
    <n v="0"/>
    <n v="0"/>
    <n v="0"/>
    <n v="0"/>
    <n v="0"/>
    <n v="0"/>
    <n v="1.5622786480417181"/>
    <n v="0"/>
    <n v="2.0683311481719424"/>
    <n v="0"/>
    <n v="0"/>
  </r>
  <r>
    <x v="1"/>
    <n v="30"/>
    <x v="0"/>
    <n v="20200202"/>
    <x v="3"/>
    <x v="2"/>
    <n v="0.12261291308550229"/>
    <n v="3.0876677914175527E-3"/>
    <n v="1.4625794801451564E-2"/>
    <n v="0"/>
    <n v="0"/>
    <n v="0"/>
    <n v="0"/>
    <n v="0"/>
    <n v="0"/>
    <n v="0"/>
    <n v="0"/>
    <n v="0"/>
    <n v="0"/>
    <n v="0"/>
    <n v="0"/>
    <n v="0.12261291308550229"/>
    <n v="3.0876677914175527E-3"/>
    <n v="1.4625794801451564E-2"/>
    <n v="0"/>
    <n v="0"/>
  </r>
  <r>
    <x v="1"/>
    <n v="30"/>
    <x v="0"/>
    <n v="20200202"/>
    <x v="3"/>
    <x v="2"/>
    <n v="0"/>
    <n v="0"/>
    <n v="0"/>
    <n v="0"/>
    <n v="0"/>
    <n v="0"/>
    <n v="0"/>
    <n v="0"/>
    <n v="0"/>
    <n v="0"/>
    <n v="0"/>
    <n v="0"/>
    <n v="0"/>
    <n v="0"/>
    <n v="0"/>
    <n v="0"/>
    <n v="0"/>
    <n v="0"/>
    <n v="0"/>
    <n v="0"/>
  </r>
  <r>
    <x v="1"/>
    <n v="30"/>
    <x v="0"/>
    <n v="20200202"/>
    <x v="3"/>
    <x v="2"/>
    <n v="0"/>
    <n v="0"/>
    <n v="0"/>
    <n v="0"/>
    <n v="0"/>
    <n v="0"/>
    <n v="0"/>
    <n v="0"/>
    <n v="0"/>
    <n v="0"/>
    <n v="0"/>
    <n v="0"/>
    <n v="0"/>
    <n v="0"/>
    <n v="0"/>
    <n v="0"/>
    <n v="0"/>
    <n v="0"/>
    <n v="0"/>
    <n v="0"/>
  </r>
  <r>
    <x v="1"/>
    <n v="30"/>
    <x v="0"/>
    <n v="20200202"/>
    <x v="3"/>
    <x v="2"/>
    <n v="0.24197564954845979"/>
    <n v="6.0940811672714852E-3"/>
    <n v="2.8926571940648651E-2"/>
    <n v="0"/>
    <n v="0"/>
    <n v="0"/>
    <n v="0"/>
    <n v="0"/>
    <n v="0"/>
    <n v="0"/>
    <n v="0"/>
    <n v="0"/>
    <n v="0"/>
    <n v="0"/>
    <n v="0"/>
    <n v="0.24197564954845979"/>
    <n v="6.0940811672714852E-3"/>
    <n v="2.8926571940648651E-2"/>
    <n v="0"/>
    <n v="0"/>
  </r>
  <r>
    <x v="1"/>
    <n v="30"/>
    <x v="0"/>
    <n v="20200202"/>
    <x v="3"/>
    <x v="2"/>
    <n v="0"/>
    <n v="0"/>
    <n v="0"/>
    <n v="0"/>
    <n v="0"/>
    <n v="0"/>
    <n v="0"/>
    <n v="0"/>
    <n v="0"/>
    <n v="0"/>
    <n v="0"/>
    <n v="0"/>
    <n v="0"/>
    <n v="0"/>
    <n v="0"/>
    <n v="0"/>
    <n v="0"/>
    <n v="0"/>
    <n v="0"/>
    <n v="0"/>
  </r>
  <r>
    <x v="1"/>
    <n v="30"/>
    <x v="0"/>
    <n v="20200202"/>
    <x v="3"/>
    <x v="2"/>
    <n v="0"/>
    <n v="0"/>
    <n v="0"/>
    <n v="1.7063427268360159E-3"/>
    <n v="2.6976465967121777E-2"/>
    <n v="0"/>
    <n v="0"/>
    <n v="0"/>
    <n v="0"/>
    <n v="0"/>
    <n v="0"/>
    <n v="0"/>
    <n v="0"/>
    <n v="0"/>
    <n v="0"/>
    <n v="0"/>
    <n v="0"/>
    <n v="0"/>
    <n v="1.7063427268360159E-3"/>
    <n v="2.6976465967121777E-2"/>
  </r>
  <r>
    <x v="1"/>
    <n v="30"/>
    <x v="0"/>
    <n v="20200202"/>
    <x v="3"/>
    <x v="2"/>
    <n v="3.0082009729963324"/>
    <n v="1.3736058951029928"/>
    <n v="1.2087406859244083"/>
    <n v="0"/>
    <n v="0"/>
    <n v="0"/>
    <n v="0"/>
    <n v="0"/>
    <n v="0"/>
    <n v="0"/>
    <n v="0"/>
    <n v="0"/>
    <n v="0"/>
    <n v="0"/>
    <n v="0"/>
    <n v="3.0082009729963324"/>
    <n v="1.3736058951029928"/>
    <n v="1.2087406859244083"/>
    <n v="0"/>
    <n v="0"/>
  </r>
  <r>
    <x v="1"/>
    <n v="30"/>
    <x v="0"/>
    <n v="20200202"/>
    <x v="3"/>
    <x v="2"/>
    <n v="0"/>
    <n v="0"/>
    <n v="0"/>
    <n v="2.1938692202177349E-3"/>
    <n v="3.6564487003628909E-2"/>
    <n v="0"/>
    <n v="0"/>
    <n v="0"/>
    <n v="0"/>
    <n v="0"/>
    <n v="0"/>
    <n v="0"/>
    <n v="0"/>
    <n v="0"/>
    <n v="0"/>
    <n v="0"/>
    <n v="0"/>
    <n v="0"/>
    <n v="2.1938692202177349E-3"/>
    <n v="3.6564487003628909E-2"/>
  </r>
  <r>
    <x v="1"/>
    <n v="30"/>
    <x v="0"/>
    <n v="20200202"/>
    <x v="3"/>
    <x v="2"/>
    <n v="19.637242135753382"/>
    <n v="10.122268818837938"/>
    <n v="1.4778553102711172"/>
    <n v="0"/>
    <n v="0"/>
    <n v="0"/>
    <n v="0"/>
    <n v="0"/>
    <n v="0"/>
    <n v="0"/>
    <n v="0"/>
    <n v="0"/>
    <n v="0"/>
    <n v="0"/>
    <n v="0"/>
    <n v="19.637242135753382"/>
    <n v="10.122268818837938"/>
    <n v="1.4778553102711172"/>
    <n v="0"/>
    <n v="0"/>
  </r>
  <r>
    <x v="1"/>
    <n v="30"/>
    <x v="0"/>
    <n v="31000228"/>
    <x v="10"/>
    <x v="2"/>
    <n v="0.1706342726836016"/>
    <n v="6.6628620762168248E-3"/>
    <n v="0.10238056361016096"/>
    <n v="7.3128974007257829E-4"/>
    <n v="2.2751236357813546E-3"/>
    <n v="0"/>
    <n v="0"/>
    <n v="0"/>
    <n v="0"/>
    <n v="0"/>
    <n v="0"/>
    <n v="0"/>
    <n v="0"/>
    <n v="0"/>
    <n v="0"/>
    <n v="0.1706342726836016"/>
    <n v="6.6628620762168248E-3"/>
    <n v="0.10238056361016096"/>
    <n v="7.3128974007257829E-4"/>
    <n v="2.2751236357813546E-3"/>
  </r>
  <r>
    <x v="1"/>
    <n v="30"/>
    <x v="0"/>
    <n v="31000404"/>
    <x v="31"/>
    <x v="2"/>
    <n v="5.687809089453387E-2"/>
    <n v="2.2751236357813546E-3"/>
    <n v="3.4126854536720319E-2"/>
    <n v="2.4376324669085939E-4"/>
    <n v="8.1254415563619805E-4"/>
    <n v="0"/>
    <n v="0"/>
    <n v="0"/>
    <n v="0"/>
    <n v="0"/>
    <n v="0"/>
    <n v="0"/>
    <n v="0"/>
    <n v="0"/>
    <n v="0"/>
    <n v="5.687809089453387E-2"/>
    <n v="2.2751236357813546E-3"/>
    <n v="3.4126854536720319E-2"/>
    <n v="2.4376324669085939E-4"/>
    <n v="8.1254415563619805E-4"/>
  </r>
  <r>
    <x v="1"/>
    <n v="30"/>
    <x v="4"/>
    <n v="20200254"/>
    <x v="3"/>
    <x v="2"/>
    <n v="4.4612736865205456"/>
    <n v="0"/>
    <n v="9.428599873171315"/>
    <n v="0"/>
    <n v="0"/>
    <n v="0"/>
    <n v="0"/>
    <n v="0"/>
    <n v="0"/>
    <n v="0"/>
    <n v="0"/>
    <n v="0"/>
    <n v="0"/>
    <n v="0"/>
    <n v="0"/>
    <n v="4.4612736865205456"/>
    <n v="0"/>
    <n v="9.428599873171315"/>
    <n v="0"/>
    <n v="0"/>
  </r>
  <r>
    <x v="1"/>
    <n v="30"/>
    <x v="4"/>
    <n v="20200254"/>
    <x v="3"/>
    <x v="2"/>
    <n v="0"/>
    <n v="4.2666693612456763"/>
    <n v="0"/>
    <n v="2.1288656877668392E-2"/>
    <n v="2.7626501291630732E-3"/>
    <n v="0"/>
    <n v="0"/>
    <n v="0"/>
    <n v="0"/>
    <n v="0"/>
    <n v="0"/>
    <n v="0"/>
    <n v="0"/>
    <n v="0"/>
    <n v="0"/>
    <n v="0"/>
    <n v="4.2666693612456763"/>
    <n v="0"/>
    <n v="2.1288656877668392E-2"/>
    <n v="2.7626501291630732E-3"/>
  </r>
  <r>
    <x v="1"/>
    <n v="30"/>
    <x v="4"/>
    <n v="20200254"/>
    <x v="3"/>
    <x v="2"/>
    <n v="1.2689502078570507"/>
    <n v="0"/>
    <n v="2.7567185568269292"/>
    <n v="0"/>
    <n v="0"/>
    <n v="0"/>
    <n v="0"/>
    <n v="0"/>
    <n v="0"/>
    <n v="0"/>
    <n v="0"/>
    <n v="0"/>
    <n v="0"/>
    <n v="0"/>
    <n v="0"/>
    <n v="1.2689502078570507"/>
    <n v="0"/>
    <n v="2.7567185568269292"/>
    <n v="0"/>
    <n v="0"/>
  </r>
  <r>
    <x v="1"/>
    <n v="30"/>
    <x v="4"/>
    <n v="20200254"/>
    <x v="3"/>
    <x v="2"/>
    <n v="0"/>
    <n v="0.57528126219042819"/>
    <n v="0"/>
    <n v="2.8439045447266934E-3"/>
    <n v="4.0627207781809903E-4"/>
    <n v="0"/>
    <n v="0"/>
    <n v="0"/>
    <n v="0"/>
    <n v="0"/>
    <n v="0"/>
    <n v="0"/>
    <n v="0"/>
    <n v="0"/>
    <n v="0"/>
    <n v="0"/>
    <n v="0.57528126219042819"/>
    <n v="0"/>
    <n v="2.8439045447266934E-3"/>
    <n v="4.0627207781809903E-4"/>
  </r>
  <r>
    <x v="1"/>
    <n v="30"/>
    <x v="4"/>
    <n v="20200254"/>
    <x v="3"/>
    <x v="2"/>
    <n v="2.6692075512649107"/>
    <n v="3.8725041913465565"/>
    <n v="0.34126854536720319"/>
    <n v="1.4219522723633467E-2"/>
    <n v="0.2428694481196596"/>
    <n v="0"/>
    <n v="0"/>
    <n v="0"/>
    <n v="0"/>
    <n v="0"/>
    <n v="0"/>
    <n v="0"/>
    <n v="0"/>
    <n v="0"/>
    <n v="0"/>
    <n v="2.6692075512649107"/>
    <n v="3.8725041913465565"/>
    <n v="0.34126854536720319"/>
    <n v="1.4219522723633467E-2"/>
    <n v="0.2428694481196596"/>
  </r>
  <r>
    <x v="1"/>
    <n v="30"/>
    <x v="4"/>
    <n v="20200254"/>
    <x v="3"/>
    <x v="2"/>
    <n v="5.4515212489943803"/>
    <n v="0"/>
    <n v="8.1746817321935357"/>
    <n v="0"/>
    <n v="0"/>
    <n v="0"/>
    <n v="0"/>
    <n v="0"/>
    <n v="0"/>
    <n v="0"/>
    <n v="0"/>
    <n v="0"/>
    <n v="0"/>
    <n v="0"/>
    <n v="0"/>
    <n v="5.4515212489943803"/>
    <n v="0"/>
    <n v="8.1746817321935357"/>
    <n v="0"/>
    <n v="0"/>
  </r>
  <r>
    <x v="1"/>
    <n v="30"/>
    <x v="4"/>
    <n v="20200254"/>
    <x v="3"/>
    <x v="2"/>
    <n v="0"/>
    <n v="1.9655443124839631"/>
    <n v="0"/>
    <n v="9.831784283197996E-3"/>
    <n v="1.3000706490179171E-3"/>
    <n v="0"/>
    <n v="0"/>
    <n v="0"/>
    <n v="0"/>
    <n v="0"/>
    <n v="0"/>
    <n v="0"/>
    <n v="0"/>
    <n v="0"/>
    <n v="0"/>
    <n v="0"/>
    <n v="1.9655443124839631"/>
    <n v="0"/>
    <n v="9.831784283197996E-3"/>
    <n v="1.3000706490179171E-3"/>
  </r>
  <r>
    <x v="1"/>
    <n v="30"/>
    <x v="4"/>
    <n v="31000205"/>
    <x v="35"/>
    <x v="2"/>
    <n v="0"/>
    <n v="0"/>
    <n v="0"/>
    <n v="0"/>
    <n v="0"/>
    <n v="0"/>
    <n v="0"/>
    <n v="0"/>
    <n v="0"/>
    <n v="0"/>
    <n v="0"/>
    <n v="0"/>
    <n v="0"/>
    <n v="0"/>
    <n v="0"/>
    <n v="0"/>
    <n v="0"/>
    <n v="0"/>
    <n v="0"/>
    <n v="0"/>
  </r>
  <r>
    <x v="1"/>
    <n v="30"/>
    <x v="4"/>
    <n v="10101302"/>
    <x v="36"/>
    <x v="2"/>
    <n v="0"/>
    <n v="0"/>
    <n v="0"/>
    <n v="0"/>
    <n v="0"/>
    <n v="0"/>
    <n v="0"/>
    <n v="0"/>
    <n v="0"/>
    <n v="0"/>
    <n v="0"/>
    <n v="0"/>
    <n v="0"/>
    <n v="0"/>
    <n v="0"/>
    <n v="0"/>
    <n v="0"/>
    <n v="0"/>
    <n v="0"/>
    <n v="0"/>
  </r>
  <r>
    <x v="1"/>
    <n v="30"/>
    <x v="4"/>
    <n v="20200253"/>
    <x v="3"/>
    <x v="2"/>
    <n v="0"/>
    <n v="7.2153921020494394E-2"/>
    <n v="0"/>
    <n v="1.4625794801451566E-3"/>
    <n v="2.3157508435631646E-2"/>
    <n v="0"/>
    <n v="0"/>
    <n v="0"/>
    <n v="0"/>
    <n v="0"/>
    <n v="0"/>
    <n v="0"/>
    <n v="0"/>
    <n v="0"/>
    <n v="0"/>
    <n v="0"/>
    <n v="7.2153921020494394E-2"/>
    <n v="0"/>
    <n v="1.4625794801451566E-3"/>
    <n v="2.3157508435631646E-2"/>
  </r>
  <r>
    <x v="1"/>
    <n v="30"/>
    <x v="4"/>
    <n v="40400302"/>
    <x v="33"/>
    <x v="2"/>
    <n v="0.25692646201216585"/>
    <n v="0"/>
    <n v="0.75209087045686496"/>
    <n v="0"/>
    <n v="0"/>
    <n v="0"/>
    <n v="0"/>
    <n v="0"/>
    <n v="0"/>
    <n v="0"/>
    <n v="0"/>
    <n v="0"/>
    <n v="0"/>
    <n v="0"/>
    <n v="0"/>
    <n v="0.25692646201216585"/>
    <n v="0"/>
    <n v="0.75209087045686496"/>
    <n v="0"/>
    <n v="0"/>
  </r>
  <r>
    <x v="1"/>
    <n v="30"/>
    <x v="4"/>
    <n v="40400302"/>
    <x v="33"/>
    <x v="2"/>
    <n v="0"/>
    <n v="8.4179574523910117E-2"/>
    <n v="0"/>
    <n v="1.7063427268360159E-3"/>
    <n v="2.6976465967121777E-2"/>
    <n v="0"/>
    <n v="0"/>
    <n v="0"/>
    <n v="0"/>
    <n v="0"/>
    <n v="0"/>
    <n v="0"/>
    <n v="0"/>
    <n v="0"/>
    <n v="0"/>
    <n v="0"/>
    <n v="8.4179574523910117E-2"/>
    <n v="0"/>
    <n v="1.7063427268360159E-3"/>
    <n v="2.6976465967121777E-2"/>
  </r>
  <r>
    <x v="1"/>
    <n v="30"/>
    <x v="4"/>
    <n v="40400302"/>
    <x v="33"/>
    <x v="2"/>
    <n v="0.19265421930134258"/>
    <n v="0"/>
    <n v="0.95132669741886078"/>
    <n v="0"/>
    <n v="0"/>
    <n v="0"/>
    <n v="0"/>
    <n v="0"/>
    <n v="0"/>
    <n v="0"/>
    <n v="0"/>
    <n v="0"/>
    <n v="0"/>
    <n v="0"/>
    <n v="0"/>
    <n v="0.19265421930134258"/>
    <n v="0"/>
    <n v="0.95132669741886078"/>
    <n v="0"/>
    <n v="0"/>
  </r>
  <r>
    <x v="1"/>
    <n v="30"/>
    <x v="4"/>
    <n v="40400302"/>
    <x v="33"/>
    <x v="2"/>
    <n v="0"/>
    <n v="0.2284874165648989"/>
    <n v="0"/>
    <n v="4.5502472715627093E-3"/>
    <n v="7.3291482838385075E-2"/>
    <n v="0"/>
    <n v="0"/>
    <n v="0"/>
    <n v="0"/>
    <n v="0"/>
    <n v="0"/>
    <n v="0"/>
    <n v="0"/>
    <n v="0"/>
    <n v="0"/>
    <n v="0"/>
    <n v="0.2284874165648989"/>
    <n v="0"/>
    <n v="4.5502472715627093E-3"/>
    <n v="7.3291482838385075E-2"/>
  </r>
  <r>
    <x v="1"/>
    <n v="30"/>
    <x v="4"/>
    <n v="40400302"/>
    <x v="33"/>
    <x v="2"/>
    <n v="2.2743110916257185"/>
    <n v="0"/>
    <n v="2.3853858777011867"/>
    <n v="0"/>
    <n v="0"/>
    <n v="0"/>
    <n v="0"/>
    <n v="0"/>
    <n v="0"/>
    <n v="0"/>
    <n v="0"/>
    <n v="0"/>
    <n v="0"/>
    <n v="0"/>
    <n v="0"/>
    <n v="2.2743110916257185"/>
    <n v="0"/>
    <n v="2.3853858777011867"/>
    <n v="0"/>
    <n v="0"/>
  </r>
  <r>
    <x v="1"/>
    <n v="30"/>
    <x v="4"/>
    <n v="40400302"/>
    <x v="33"/>
    <x v="2"/>
    <n v="0.36743246717868877"/>
    <n v="0"/>
    <n v="1.6440205900987195"/>
    <n v="0"/>
    <n v="0"/>
    <n v="0"/>
    <n v="0"/>
    <n v="0"/>
    <n v="0"/>
    <n v="0"/>
    <n v="0"/>
    <n v="0"/>
    <n v="0"/>
    <n v="0"/>
    <n v="0"/>
    <n v="0.36743246717868877"/>
    <n v="0"/>
    <n v="1.6440205900987195"/>
    <n v="0"/>
    <n v="0"/>
  </r>
  <r>
    <x v="1"/>
    <n v="30"/>
    <x v="4"/>
    <n v="30501050"/>
    <x v="34"/>
    <x v="2"/>
    <n v="0"/>
    <n v="0.47940105182535686"/>
    <n v="0"/>
    <n v="2.3563780513449744E-3"/>
    <n v="3.2501766225447926E-4"/>
    <n v="0"/>
    <n v="0"/>
    <n v="0"/>
    <n v="0"/>
    <n v="0"/>
    <n v="0"/>
    <n v="0"/>
    <n v="0"/>
    <n v="0"/>
    <n v="0"/>
    <n v="0"/>
    <n v="0.47940105182535686"/>
    <n v="0"/>
    <n v="2.3563780513449744E-3"/>
    <n v="3.2501766225447926E-4"/>
  </r>
  <r>
    <x v="1"/>
    <n v="30"/>
    <x v="4"/>
    <n v="20200254"/>
    <x v="3"/>
    <x v="2"/>
    <n v="0"/>
    <n v="3.3078672575949621"/>
    <n v="0"/>
    <n v="1.6494646359414819E-2"/>
    <n v="2.1938692202177349E-3"/>
    <n v="0"/>
    <n v="0"/>
    <n v="0"/>
    <n v="0"/>
    <n v="0"/>
    <n v="0"/>
    <n v="0"/>
    <n v="0"/>
    <n v="0"/>
    <n v="0"/>
    <n v="0"/>
    <n v="3.3078672575949621"/>
    <n v="0"/>
    <n v="1.6494646359414819E-2"/>
    <n v="2.1938692202177349E-3"/>
  </r>
  <r>
    <x v="1"/>
    <n v="30"/>
    <x v="4"/>
    <n v="40400302"/>
    <x v="33"/>
    <x v="2"/>
    <n v="3.6334537007583871"/>
    <n v="0"/>
    <n v="6.3386569581179817"/>
    <n v="0"/>
    <n v="0"/>
    <n v="0"/>
    <n v="0"/>
    <n v="0"/>
    <n v="0"/>
    <n v="0"/>
    <n v="0"/>
    <n v="0"/>
    <n v="0"/>
    <n v="0"/>
    <n v="0"/>
    <n v="3.6334537007583871"/>
    <n v="0"/>
    <n v="6.3386569581179817"/>
    <n v="0"/>
    <n v="0"/>
  </r>
  <r>
    <x v="1"/>
    <n v="30"/>
    <x v="10"/>
    <n v="40400302"/>
    <x v="33"/>
    <x v="2"/>
    <n v="8.547964517292804E-2"/>
    <n v="8.547964517292804E-2"/>
    <n v="8.547964517292804E-2"/>
    <n v="8.9379857119981792E-4"/>
    <n v="1.5682102203778622E-2"/>
    <n v="0"/>
    <n v="0"/>
    <n v="0"/>
    <n v="0"/>
    <n v="0"/>
    <n v="0"/>
    <n v="0"/>
    <n v="0"/>
    <n v="0"/>
    <n v="0"/>
    <n v="8.547964517292804E-2"/>
    <n v="8.547964517292804E-2"/>
    <n v="8.547964517292804E-2"/>
    <n v="8.9379857119981792E-4"/>
    <n v="1.5682102203778622E-2"/>
  </r>
  <r>
    <x v="1"/>
    <n v="30"/>
    <x v="10"/>
    <n v="40400302"/>
    <x v="33"/>
    <x v="2"/>
    <n v="1.8282243501814455E-2"/>
    <n v="1.8282243501814455E-2"/>
    <n v="1.8282243501814455E-2"/>
    <n v="1.6250883112723963E-4"/>
    <n v="3.3314310381084124E-3"/>
    <n v="0"/>
    <n v="0"/>
    <n v="0"/>
    <n v="0"/>
    <n v="0"/>
    <n v="0"/>
    <n v="0"/>
    <n v="0"/>
    <n v="0"/>
    <n v="0"/>
    <n v="1.8282243501814455E-2"/>
    <n v="1.8282243501814455E-2"/>
    <n v="1.8282243501814455E-2"/>
    <n v="1.6250883112723963E-4"/>
    <n v="3.3314310381084124E-3"/>
  </r>
  <r>
    <x v="1"/>
    <n v="30"/>
    <x v="10"/>
    <n v="40400302"/>
    <x v="33"/>
    <x v="2"/>
    <n v="0.1061995211416511"/>
    <n v="0.1061995211416511"/>
    <n v="0.1061995211416511"/>
    <n v="1.1375618178906773E-3"/>
    <n v="1.9501059735268753E-2"/>
    <n v="0"/>
    <n v="0"/>
    <n v="0"/>
    <n v="0"/>
    <n v="0"/>
    <n v="0"/>
    <n v="0"/>
    <n v="0"/>
    <n v="0"/>
    <n v="0"/>
    <n v="0.1061995211416511"/>
    <n v="0.1061995211416511"/>
    <n v="0.1061995211416511"/>
    <n v="1.1375618178906773E-3"/>
    <n v="1.9501059735268753E-2"/>
  </r>
  <r>
    <x v="1"/>
    <n v="30"/>
    <x v="10"/>
    <n v="40400302"/>
    <x v="33"/>
    <x v="2"/>
    <n v="0"/>
    <n v="0"/>
    <n v="0"/>
    <n v="0"/>
    <n v="0"/>
    <n v="0"/>
    <n v="0"/>
    <n v="0"/>
    <n v="0"/>
    <n v="0"/>
    <n v="0"/>
    <n v="0"/>
    <n v="0"/>
    <n v="0"/>
    <n v="0"/>
    <n v="0"/>
    <n v="0"/>
    <n v="0"/>
    <n v="0"/>
    <n v="0"/>
  </r>
  <r>
    <x v="1"/>
    <n v="30"/>
    <x v="10"/>
    <n v="31000207"/>
    <x v="32"/>
    <x v="2"/>
    <n v="2.7259231333283171"/>
    <n v="6.3378444139623449E-3"/>
    <n v="0.60932686231158495"/>
    <n v="1.9501059735268752E-3"/>
    <n v="8.9379857119981792E-4"/>
    <n v="0"/>
    <n v="0"/>
    <n v="0"/>
    <n v="0"/>
    <n v="0"/>
    <n v="0"/>
    <n v="0"/>
    <n v="0"/>
    <n v="0"/>
    <n v="0"/>
    <n v="2.7259231333283171"/>
    <n v="6.3378444139623449E-3"/>
    <n v="0.60932686231158495"/>
    <n v="1.9501059735268752E-3"/>
    <n v="8.9379857119981792E-4"/>
  </r>
  <r>
    <x v="1"/>
    <n v="30"/>
    <x v="10"/>
    <n v="30501050"/>
    <x v="34"/>
    <x v="2"/>
    <n v="0"/>
    <n v="0"/>
    <n v="0"/>
    <n v="0"/>
    <n v="0"/>
    <n v="0"/>
    <n v="0"/>
    <n v="0"/>
    <n v="0"/>
    <n v="0"/>
    <n v="0"/>
    <n v="0"/>
    <n v="0"/>
    <n v="0"/>
    <n v="0"/>
    <n v="0"/>
    <n v="0"/>
    <n v="0"/>
    <n v="0"/>
    <n v="0"/>
  </r>
  <r>
    <x v="1"/>
    <n v="30"/>
    <x v="10"/>
    <n v="20200254"/>
    <x v="3"/>
    <x v="2"/>
    <n v="0"/>
    <n v="0"/>
    <n v="0"/>
    <n v="0"/>
    <n v="0"/>
    <n v="0"/>
    <n v="0"/>
    <n v="0"/>
    <n v="0"/>
    <n v="0"/>
    <n v="0"/>
    <n v="0"/>
    <n v="0"/>
    <n v="0"/>
    <n v="0"/>
    <n v="0"/>
    <n v="0"/>
    <n v="0"/>
    <n v="0"/>
    <n v="0"/>
  </r>
  <r>
    <x v="1"/>
    <n v="30"/>
    <x v="10"/>
    <n v="20200254"/>
    <x v="3"/>
    <x v="2"/>
    <n v="0"/>
    <n v="0"/>
    <n v="0"/>
    <n v="0"/>
    <n v="0"/>
    <n v="0"/>
    <n v="0"/>
    <n v="0"/>
    <n v="0"/>
    <n v="0"/>
    <n v="0"/>
    <n v="0"/>
    <n v="0"/>
    <n v="0"/>
    <n v="0"/>
    <n v="0"/>
    <n v="0"/>
    <n v="0"/>
    <n v="0"/>
    <n v="0"/>
  </r>
  <r>
    <x v="1"/>
    <n v="30"/>
    <x v="4"/>
    <n v="20200202"/>
    <x v="3"/>
    <x v="2"/>
    <n v="0"/>
    <n v="0"/>
    <n v="0"/>
    <n v="0"/>
    <n v="0"/>
    <n v="0"/>
    <n v="0"/>
    <n v="0"/>
    <n v="0"/>
    <n v="0"/>
    <n v="0"/>
    <n v="0"/>
    <n v="0"/>
    <n v="0"/>
    <n v="0"/>
    <n v="0"/>
    <n v="0"/>
    <n v="0"/>
    <n v="0"/>
    <n v="0"/>
  </r>
  <r>
    <x v="1"/>
    <n v="30"/>
    <x v="4"/>
    <n v="20300201"/>
    <x v="37"/>
    <x v="2"/>
    <n v="0"/>
    <n v="0"/>
    <n v="0"/>
    <n v="0"/>
    <n v="0"/>
    <n v="0"/>
    <n v="0"/>
    <n v="0"/>
    <n v="0"/>
    <n v="0"/>
    <n v="0"/>
    <n v="0"/>
    <n v="0"/>
    <n v="0"/>
    <n v="0"/>
    <n v="0"/>
    <n v="0"/>
    <n v="0"/>
    <n v="0"/>
    <n v="0"/>
  </r>
  <r>
    <x v="1"/>
    <n v="30"/>
    <x v="4"/>
    <n v="31000228"/>
    <x v="10"/>
    <x v="2"/>
    <n v="0"/>
    <n v="0"/>
    <n v="0"/>
    <n v="0"/>
    <n v="0"/>
    <n v="0"/>
    <n v="0"/>
    <n v="0"/>
    <n v="0"/>
    <n v="0"/>
    <n v="0"/>
    <n v="0"/>
    <n v="0"/>
    <n v="0"/>
    <n v="0"/>
    <n v="0"/>
    <n v="0"/>
    <n v="0"/>
    <n v="0"/>
    <n v="0"/>
  </r>
  <r>
    <x v="1"/>
    <n v="30"/>
    <x v="0"/>
    <n v="20200201"/>
    <x v="3"/>
    <x v="2"/>
    <n v="0"/>
    <n v="0"/>
    <n v="0"/>
    <n v="2.4376324669085939E-4"/>
    <n v="8.1254415563619805E-4"/>
    <n v="0"/>
    <n v="0"/>
    <n v="0"/>
    <n v="0"/>
    <n v="0"/>
    <n v="0"/>
    <n v="0"/>
    <n v="0"/>
    <n v="0"/>
    <n v="0"/>
    <n v="0"/>
    <n v="0"/>
    <n v="0"/>
    <n v="2.4376324669085939E-4"/>
    <n v="8.1254415563619805E-4"/>
  </r>
  <r>
    <x v="1"/>
    <n v="30"/>
    <x v="0"/>
    <n v="20200201"/>
    <x v="3"/>
    <x v="2"/>
    <n v="5.8909451283624355E-2"/>
    <n v="5.1921571545153054E-2"/>
    <n v="5.7040599725661105E-2"/>
    <n v="0"/>
    <n v="0"/>
    <n v="0"/>
    <n v="0"/>
    <n v="0"/>
    <n v="0"/>
    <n v="0"/>
    <n v="0"/>
    <n v="0"/>
    <n v="0"/>
    <n v="0"/>
    <n v="0"/>
    <n v="5.8909451283624355E-2"/>
    <n v="5.1921571545153054E-2"/>
    <n v="5.7040599725661105E-2"/>
    <n v="0"/>
    <n v="0"/>
  </r>
  <r>
    <x v="1"/>
    <n v="30"/>
    <x v="0"/>
    <n v="20200202"/>
    <x v="3"/>
    <x v="2"/>
    <n v="0"/>
    <n v="0"/>
    <n v="0"/>
    <n v="2.4376324669085942E-3"/>
    <n v="0.15600847788215003"/>
    <n v="0"/>
    <n v="0"/>
    <n v="0"/>
    <n v="0"/>
    <n v="0"/>
    <n v="0"/>
    <n v="0"/>
    <n v="0"/>
    <n v="0"/>
    <n v="0"/>
    <n v="0"/>
    <n v="0"/>
    <n v="0"/>
    <n v="2.4376324669085942E-3"/>
    <n v="0.15600847788215003"/>
  </r>
  <r>
    <x v="1"/>
    <n v="30"/>
    <x v="0"/>
    <n v="20200202"/>
    <x v="3"/>
    <x v="2"/>
    <n v="0.2460383703266408"/>
    <n v="0.72186422786719839"/>
    <n v="0.73055845033250566"/>
    <n v="0"/>
    <n v="0"/>
    <n v="0"/>
    <n v="0"/>
    <n v="0"/>
    <n v="0"/>
    <n v="0"/>
    <n v="0"/>
    <n v="0"/>
    <n v="0"/>
    <n v="0"/>
    <n v="0"/>
    <n v="0.2460383703266408"/>
    <n v="0.72186422786719839"/>
    <n v="0.73055845033250566"/>
    <n v="0"/>
    <n v="0"/>
  </r>
  <r>
    <x v="1"/>
    <n v="30"/>
    <x v="0"/>
    <n v="20200202"/>
    <x v="3"/>
    <x v="2"/>
    <n v="0"/>
    <n v="0"/>
    <n v="0"/>
    <n v="3.4126854536720317E-3"/>
    <n v="0.21841186903501003"/>
    <n v="0"/>
    <n v="0"/>
    <n v="0"/>
    <n v="0"/>
    <n v="0"/>
    <n v="0"/>
    <n v="0"/>
    <n v="0"/>
    <n v="0"/>
    <n v="0"/>
    <n v="0"/>
    <n v="0"/>
    <n v="0"/>
    <n v="3.4126854536720317E-3"/>
    <n v="0.21841186903501003"/>
  </r>
  <r>
    <x v="1"/>
    <n v="30"/>
    <x v="0"/>
    <n v="20200202"/>
    <x v="3"/>
    <x v="2"/>
    <n v="8.545120612748077"/>
    <n v="1.7142244051456872"/>
    <n v="2.9687113270324135"/>
    <n v="0"/>
    <n v="0"/>
    <n v="0"/>
    <n v="0"/>
    <n v="0"/>
    <n v="0"/>
    <n v="0"/>
    <n v="0"/>
    <n v="0"/>
    <n v="0"/>
    <n v="0"/>
    <n v="0"/>
    <n v="8.545120612748077"/>
    <n v="1.7142244051456872"/>
    <n v="2.9687113270324135"/>
    <n v="0"/>
    <n v="0"/>
  </r>
  <r>
    <x v="1"/>
    <n v="30"/>
    <x v="0"/>
    <n v="20200202"/>
    <x v="3"/>
    <x v="2"/>
    <n v="0"/>
    <n v="0"/>
    <n v="0"/>
    <n v="7.3128974007257829E-4"/>
    <n v="4.6802543364645011E-2"/>
    <n v="0"/>
    <n v="0"/>
    <n v="0"/>
    <n v="0"/>
    <n v="0"/>
    <n v="0"/>
    <n v="0"/>
    <n v="0"/>
    <n v="0"/>
    <n v="0"/>
    <n v="0"/>
    <n v="0"/>
    <n v="0"/>
    <n v="7.3128974007257829E-4"/>
    <n v="4.6802543364645011E-2"/>
  </r>
  <r>
    <x v="1"/>
    <n v="30"/>
    <x v="0"/>
    <n v="20200202"/>
    <x v="3"/>
    <x v="2"/>
    <n v="2.2475783889052874"/>
    <n v="0.24295070253522322"/>
    <n v="0.27423365252721688"/>
    <n v="0"/>
    <n v="0"/>
    <n v="0"/>
    <n v="0"/>
    <n v="0"/>
    <n v="0"/>
    <n v="0"/>
    <n v="0"/>
    <n v="0"/>
    <n v="0"/>
    <n v="0"/>
    <n v="0"/>
    <n v="2.2475783889052874"/>
    <n v="0.24295070253522322"/>
    <n v="0.27423365252721688"/>
    <n v="0"/>
    <n v="0"/>
  </r>
  <r>
    <x v="1"/>
    <n v="30"/>
    <x v="0"/>
    <n v="31000228"/>
    <x v="10"/>
    <x v="2"/>
    <n v="0.1706342726836016"/>
    <n v="0"/>
    <n v="4.2658568170900399E-2"/>
    <n v="0"/>
    <n v="0"/>
    <n v="0"/>
    <n v="0"/>
    <n v="0"/>
    <n v="0"/>
    <n v="0"/>
    <n v="0"/>
    <n v="0"/>
    <n v="0"/>
    <n v="0"/>
    <n v="0"/>
    <n v="0.1706342726836016"/>
    <n v="0"/>
    <n v="4.2658568170900399E-2"/>
    <n v="0"/>
    <n v="0"/>
  </r>
  <r>
    <x v="1"/>
    <n v="30"/>
    <x v="0"/>
    <n v="10500106"/>
    <x v="31"/>
    <x v="2"/>
    <n v="0"/>
    <n v="6.6628620762168248E-3"/>
    <n v="0"/>
    <n v="0"/>
    <n v="0"/>
    <n v="0"/>
    <n v="0"/>
    <n v="0"/>
    <n v="0"/>
    <n v="0"/>
    <n v="0"/>
    <n v="0"/>
    <n v="0"/>
    <n v="0"/>
    <n v="0"/>
    <n v="0"/>
    <n v="6.6628620762168248E-3"/>
    <n v="0"/>
    <n v="0"/>
    <n v="0"/>
  </r>
  <r>
    <x v="1"/>
    <n v="30"/>
    <x v="0"/>
    <n v="10500106"/>
    <x v="31"/>
    <x v="2"/>
    <n v="0.1706342726836016"/>
    <n v="0"/>
    <n v="2.4376324669085941E-2"/>
    <n v="7.3128974007257829E-4"/>
    <n v="2.2751236357813546E-3"/>
    <n v="0"/>
    <n v="0"/>
    <n v="0"/>
    <n v="0"/>
    <n v="0"/>
    <n v="0"/>
    <n v="0"/>
    <n v="0"/>
    <n v="0"/>
    <n v="0"/>
    <n v="0.1706342726836016"/>
    <n v="0"/>
    <n v="2.4376324669085941E-2"/>
    <n v="7.3128974007257829E-4"/>
    <n v="2.2751236357813546E-3"/>
  </r>
  <r>
    <x v="1"/>
    <n v="30"/>
    <x v="0"/>
    <n v="31000228"/>
    <x v="10"/>
    <x v="2"/>
    <n v="0"/>
    <n v="0"/>
    <n v="0"/>
    <n v="0"/>
    <n v="0"/>
    <n v="0"/>
    <n v="0"/>
    <n v="0"/>
    <n v="0"/>
    <n v="0"/>
    <n v="0"/>
    <n v="0"/>
    <n v="0"/>
    <n v="0"/>
    <n v="0"/>
    <n v="0"/>
    <n v="0"/>
    <n v="0"/>
    <n v="0"/>
    <n v="0"/>
  </r>
  <r>
    <x v="1"/>
    <n v="30"/>
    <x v="0"/>
    <n v="20200201"/>
    <x v="3"/>
    <x v="2"/>
    <n v="0"/>
    <n v="0"/>
    <n v="0"/>
    <n v="4.8752649338171879E-4"/>
    <n v="1.5438338957087763E-3"/>
    <n v="0"/>
    <n v="0"/>
    <n v="0"/>
    <n v="0"/>
    <n v="0"/>
    <n v="0"/>
    <n v="0"/>
    <n v="0"/>
    <n v="0"/>
    <n v="0"/>
    <n v="0"/>
    <n v="0"/>
    <n v="0"/>
    <n v="4.8752649338171879E-4"/>
    <n v="1.5438338957087763E-3"/>
  </r>
  <r>
    <x v="1"/>
    <n v="30"/>
    <x v="0"/>
    <n v="20200201"/>
    <x v="3"/>
    <x v="2"/>
    <n v="9.0436164522308848E-2"/>
    <n v="8.2310722965946867E-2"/>
    <n v="0.11993151737190284"/>
    <n v="0"/>
    <n v="0"/>
    <n v="0"/>
    <n v="0"/>
    <n v="0"/>
    <n v="0"/>
    <n v="0"/>
    <n v="0"/>
    <n v="0"/>
    <n v="0"/>
    <n v="0"/>
    <n v="0"/>
    <n v="9.0436164522308848E-2"/>
    <n v="8.2310722965946867E-2"/>
    <n v="0.11993151737190284"/>
    <n v="0"/>
    <n v="0"/>
  </r>
  <r>
    <x v="1"/>
    <n v="30"/>
    <x v="0"/>
    <n v="20200202"/>
    <x v="3"/>
    <x v="2"/>
    <n v="8.0766889070238079"/>
    <n v="0.32989292718829644"/>
    <n v="1.1375618178906772"/>
    <n v="1.7063427268360159E-3"/>
    <n v="2.6976465967121777E-2"/>
    <n v="0"/>
    <n v="0"/>
    <n v="0"/>
    <n v="0"/>
    <n v="0"/>
    <n v="0"/>
    <n v="0"/>
    <n v="0"/>
    <n v="0"/>
    <n v="0"/>
    <n v="8.0766889070238079"/>
    <n v="0.32989292718829644"/>
    <n v="1.1375618178906772"/>
    <n v="1.7063427268360159E-3"/>
    <n v="2.6976465967121777E-2"/>
  </r>
  <r>
    <x v="1"/>
    <n v="30"/>
    <x v="0"/>
    <n v="20200202"/>
    <x v="3"/>
    <x v="2"/>
    <n v="9.2305016080272093"/>
    <n v="0.3770204882151959"/>
    <n v="1.300070649017917"/>
    <n v="1.9501059735268752E-3"/>
    <n v="3.0876677914175525E-2"/>
    <n v="0"/>
    <n v="0"/>
    <n v="0"/>
    <n v="0"/>
    <n v="0"/>
    <n v="0"/>
    <n v="0"/>
    <n v="0"/>
    <n v="0"/>
    <n v="0"/>
    <n v="9.2305016080272093"/>
    <n v="0.3770204882151959"/>
    <n v="1.300070649017917"/>
    <n v="1.9501059735268752E-3"/>
    <n v="3.0876677914175525E-2"/>
  </r>
  <r>
    <x v="1"/>
    <n v="30"/>
    <x v="1"/>
    <n v="31000404"/>
    <x v="31"/>
    <x v="2"/>
    <n v="0"/>
    <n v="0"/>
    <n v="0"/>
    <n v="0"/>
    <n v="0"/>
    <n v="0"/>
    <n v="0"/>
    <n v="0"/>
    <n v="0"/>
    <n v="0"/>
    <n v="0"/>
    <n v="0"/>
    <n v="0"/>
    <n v="0"/>
    <n v="0"/>
    <n v="0"/>
    <n v="0"/>
    <n v="0"/>
    <n v="0"/>
    <n v="0"/>
  </r>
  <r>
    <x v="1"/>
    <n v="30"/>
    <x v="1"/>
    <n v="40400302"/>
    <x v="33"/>
    <x v="2"/>
    <n v="0"/>
    <n v="0"/>
    <n v="0"/>
    <n v="0"/>
    <n v="0"/>
    <n v="0"/>
    <n v="0"/>
    <n v="0"/>
    <n v="0"/>
    <n v="0"/>
    <n v="0"/>
    <n v="0"/>
    <n v="0"/>
    <n v="0"/>
    <n v="0"/>
    <n v="0"/>
    <n v="0"/>
    <n v="0"/>
    <n v="0"/>
    <n v="0"/>
  </r>
  <r>
    <x v="1"/>
    <n v="30"/>
    <x v="11"/>
    <n v="20200202"/>
    <x v="3"/>
    <x v="2"/>
    <n v="0.42837327885140364"/>
    <n v="0"/>
    <n v="0"/>
    <n v="0"/>
    <n v="0"/>
    <n v="0"/>
    <n v="0"/>
    <n v="0"/>
    <n v="0"/>
    <n v="0"/>
    <n v="0"/>
    <n v="0"/>
    <n v="0"/>
    <n v="0"/>
    <n v="0"/>
    <n v="0.42837327885140364"/>
    <n v="0"/>
    <n v="0"/>
    <n v="0"/>
    <n v="0"/>
  </r>
  <r>
    <x v="1"/>
    <n v="30"/>
    <x v="11"/>
    <n v="31000228"/>
    <x v="10"/>
    <x v="2"/>
    <n v="0"/>
    <n v="0"/>
    <n v="0"/>
    <n v="0"/>
    <n v="0"/>
    <n v="0"/>
    <n v="0"/>
    <n v="0"/>
    <n v="0"/>
    <n v="0"/>
    <n v="0"/>
    <n v="0"/>
    <n v="0"/>
    <n v="0"/>
    <n v="0"/>
    <n v="0"/>
    <n v="0"/>
    <n v="0"/>
    <n v="0"/>
    <n v="0"/>
  </r>
  <r>
    <x v="1"/>
    <n v="30"/>
    <x v="11"/>
    <n v="31000228"/>
    <x v="10"/>
    <x v="2"/>
    <n v="0"/>
    <n v="6.6628620762168248E-3"/>
    <n v="0"/>
    <n v="7.3128974007257829E-4"/>
    <n v="0"/>
    <n v="0"/>
    <n v="0"/>
    <n v="0"/>
    <n v="0"/>
    <n v="0"/>
    <n v="0"/>
    <n v="0"/>
    <n v="0"/>
    <n v="0"/>
    <n v="0"/>
    <n v="0"/>
    <n v="6.6628620762168248E-3"/>
    <n v="0"/>
    <n v="7.3128974007257829E-4"/>
    <n v="0"/>
  </r>
  <r>
    <x v="1"/>
    <n v="30"/>
    <x v="11"/>
    <n v="31000228"/>
    <x v="10"/>
    <x v="2"/>
    <n v="0.11456872594470392"/>
    <n v="6.6628620762168248E-3"/>
    <n v="0"/>
    <n v="7.3128974007257829E-4"/>
    <n v="0"/>
    <n v="0"/>
    <n v="0"/>
    <n v="0"/>
    <n v="0"/>
    <n v="0"/>
    <n v="0"/>
    <n v="0"/>
    <n v="0"/>
    <n v="0"/>
    <n v="0"/>
    <n v="0.11456872594470392"/>
    <n v="6.6628620762168248E-3"/>
    <n v="0"/>
    <n v="7.3128974007257829E-4"/>
    <n v="0"/>
  </r>
  <r>
    <x v="1"/>
    <n v="30"/>
    <x v="11"/>
    <n v="40400302"/>
    <x v="33"/>
    <x v="2"/>
    <n v="0.16250883112723963"/>
    <n v="0"/>
    <n v="0.13650741814688128"/>
    <n v="0"/>
    <n v="0"/>
    <n v="0"/>
    <n v="0"/>
    <n v="0"/>
    <n v="0"/>
    <n v="0"/>
    <n v="0"/>
    <n v="0"/>
    <n v="0"/>
    <n v="0"/>
    <n v="0"/>
    <n v="0.16250883112723963"/>
    <n v="0"/>
    <n v="0.13650741814688128"/>
    <n v="0"/>
    <n v="0"/>
  </r>
  <r>
    <x v="1"/>
    <n v="30"/>
    <x v="11"/>
    <n v="20200202"/>
    <x v="3"/>
    <x v="2"/>
    <n v="1.6848915611272202"/>
    <n v="0"/>
    <n v="12.309068904901638"/>
    <n v="0"/>
    <n v="0"/>
    <n v="0"/>
    <n v="0"/>
    <n v="0"/>
    <n v="0"/>
    <n v="0"/>
    <n v="0"/>
    <n v="0"/>
    <n v="0"/>
    <n v="0"/>
    <n v="0"/>
    <n v="1.6848915611272202"/>
    <n v="0"/>
    <n v="12.309068904901638"/>
    <n v="0"/>
    <n v="0"/>
  </r>
  <r>
    <x v="1"/>
    <n v="30"/>
    <x v="11"/>
    <n v="40400302"/>
    <x v="33"/>
    <x v="2"/>
    <n v="0"/>
    <n v="0"/>
    <n v="0"/>
    <n v="0"/>
    <n v="0"/>
    <n v="0"/>
    <n v="0"/>
    <n v="0"/>
    <n v="0"/>
    <n v="0"/>
    <n v="0"/>
    <n v="0"/>
    <n v="0"/>
    <n v="0"/>
    <n v="0"/>
    <n v="0"/>
    <n v="0"/>
    <n v="0"/>
    <n v="0"/>
    <n v="0"/>
  </r>
  <r>
    <x v="1"/>
    <n v="30"/>
    <x v="11"/>
    <n v="30501050"/>
    <x v="34"/>
    <x v="2"/>
    <n v="0"/>
    <n v="0"/>
    <n v="0"/>
    <n v="0"/>
    <n v="0"/>
    <n v="0"/>
    <n v="0"/>
    <n v="0"/>
    <n v="0"/>
    <n v="0"/>
    <n v="0"/>
    <n v="0"/>
    <n v="0"/>
    <n v="0"/>
    <n v="0"/>
    <n v="0"/>
    <n v="0"/>
    <n v="0"/>
    <n v="0"/>
    <n v="0"/>
  </r>
  <r>
    <x v="1"/>
    <n v="30"/>
    <x v="11"/>
    <n v="31000227"/>
    <x v="10"/>
    <x v="2"/>
    <n v="0"/>
    <n v="0.78296754837104043"/>
    <n v="0"/>
    <n v="0"/>
    <n v="0"/>
    <n v="0"/>
    <n v="0"/>
    <n v="0"/>
    <n v="0"/>
    <n v="0"/>
    <n v="0"/>
    <n v="0"/>
    <n v="0"/>
    <n v="0"/>
    <n v="0"/>
    <n v="0"/>
    <n v="0.78296754837104043"/>
    <n v="0"/>
    <n v="0"/>
    <n v="0"/>
  </r>
  <r>
    <x v="1"/>
    <n v="30"/>
    <x v="11"/>
    <n v="20200202"/>
    <x v="3"/>
    <x v="2"/>
    <n v="0"/>
    <n v="0"/>
    <n v="0"/>
    <n v="0"/>
    <n v="2.0313603890904953E-3"/>
    <n v="0"/>
    <n v="0"/>
    <n v="0"/>
    <n v="0"/>
    <n v="0"/>
    <n v="0"/>
    <n v="0"/>
    <n v="0"/>
    <n v="0"/>
    <n v="0"/>
    <n v="0"/>
    <n v="0"/>
    <n v="0"/>
    <n v="0"/>
    <n v="2.0313603890904953E-3"/>
  </r>
  <r>
    <x v="1"/>
    <n v="30"/>
    <x v="11"/>
    <n v="20200202"/>
    <x v="3"/>
    <x v="2"/>
    <n v="0"/>
    <n v="0"/>
    <n v="0"/>
    <n v="1.4869558048142426E-2"/>
    <n v="1.7875971423996358E-3"/>
    <n v="0"/>
    <n v="0"/>
    <n v="0"/>
    <n v="0"/>
    <n v="0"/>
    <n v="0"/>
    <n v="0"/>
    <n v="0"/>
    <n v="0"/>
    <n v="0"/>
    <n v="0"/>
    <n v="0"/>
    <n v="0"/>
    <n v="1.4869558048142426E-2"/>
    <n v="1.7875971423996358E-3"/>
  </r>
  <r>
    <x v="1"/>
    <n v="30"/>
    <x v="11"/>
    <n v="20200202"/>
    <x v="3"/>
    <x v="2"/>
    <n v="9.4246996612242615"/>
    <n v="0"/>
    <n v="0"/>
    <n v="0"/>
    <n v="1.8688515579632556E-3"/>
    <n v="0"/>
    <n v="0"/>
    <n v="0"/>
    <n v="0"/>
    <n v="0"/>
    <n v="0"/>
    <n v="0"/>
    <n v="0"/>
    <n v="0"/>
    <n v="0"/>
    <n v="9.4246996612242615"/>
    <n v="0"/>
    <n v="0"/>
    <n v="0"/>
    <n v="1.8688515579632556E-3"/>
  </r>
  <r>
    <x v="1"/>
    <n v="30"/>
    <x v="11"/>
    <n v="20200202"/>
    <x v="3"/>
    <x v="2"/>
    <n v="0"/>
    <n v="1.7105679564453242"/>
    <n v="1.6397141060738476"/>
    <n v="7.3941518162894031E-3"/>
    <n v="0.10928718893306864"/>
    <n v="0"/>
    <n v="0"/>
    <n v="0"/>
    <n v="0"/>
    <n v="0"/>
    <n v="0"/>
    <n v="0"/>
    <n v="0"/>
    <n v="0"/>
    <n v="0"/>
    <n v="0"/>
    <n v="1.7105679564453242"/>
    <n v="1.6397141060738476"/>
    <n v="7.3941518162894031E-3"/>
    <n v="0.10928718893306864"/>
  </r>
  <r>
    <x v="1"/>
    <n v="30"/>
    <x v="11"/>
    <n v="31000228"/>
    <x v="10"/>
    <x v="2"/>
    <n v="0"/>
    <n v="0"/>
    <n v="0"/>
    <n v="0"/>
    <n v="0"/>
    <n v="0"/>
    <n v="0"/>
    <n v="0"/>
    <n v="0"/>
    <n v="0"/>
    <n v="0"/>
    <n v="0"/>
    <n v="0"/>
    <n v="0"/>
    <n v="0"/>
    <n v="0"/>
    <n v="0"/>
    <n v="0"/>
    <n v="0"/>
    <n v="0"/>
  </r>
  <r>
    <x v="1"/>
    <n v="30"/>
    <x v="11"/>
    <n v="31000228"/>
    <x v="10"/>
    <x v="2"/>
    <n v="0.11456872594470392"/>
    <n v="0"/>
    <n v="4.8752649338171881E-2"/>
    <n v="0"/>
    <n v="2.2751236357813546E-3"/>
    <n v="0"/>
    <n v="0"/>
    <n v="0"/>
    <n v="0"/>
    <n v="0"/>
    <n v="0"/>
    <n v="0"/>
    <n v="0"/>
    <n v="0"/>
    <n v="0"/>
    <n v="0.11456872594470392"/>
    <n v="0"/>
    <n v="4.8752649338171881E-2"/>
    <n v="0"/>
    <n v="2.2751236357813546E-3"/>
  </r>
  <r>
    <x v="1"/>
    <n v="30"/>
    <x v="11"/>
    <n v="31000228"/>
    <x v="10"/>
    <x v="2"/>
    <n v="0"/>
    <n v="0"/>
    <n v="4.8752649338171881E-2"/>
    <n v="0"/>
    <n v="2.2751236357813546E-3"/>
    <n v="0"/>
    <n v="0"/>
    <n v="0"/>
    <n v="0"/>
    <n v="0"/>
    <n v="0"/>
    <n v="0"/>
    <n v="0"/>
    <n v="0"/>
    <n v="0"/>
    <n v="0"/>
    <n v="0"/>
    <n v="4.8752649338171881E-2"/>
    <n v="0"/>
    <n v="2.2751236357813546E-3"/>
  </r>
  <r>
    <x v="1"/>
    <n v="30"/>
    <x v="11"/>
    <n v="31000228"/>
    <x v="10"/>
    <x v="2"/>
    <n v="0"/>
    <n v="8.9379857119981782E-3"/>
    <n v="0"/>
    <n v="9.7505298676343758E-4"/>
    <n v="9.2630033742526589E-3"/>
    <n v="0"/>
    <n v="0"/>
    <n v="0"/>
    <n v="0"/>
    <n v="0"/>
    <n v="0"/>
    <n v="0"/>
    <n v="0"/>
    <n v="0"/>
    <n v="0"/>
    <n v="0"/>
    <n v="8.9379857119981782E-3"/>
    <n v="0"/>
    <n v="9.7505298676343758E-4"/>
    <n v="9.2630033742526589E-3"/>
  </r>
  <r>
    <x v="1"/>
    <n v="30"/>
    <x v="11"/>
    <n v="20200202"/>
    <x v="3"/>
    <x v="2"/>
    <n v="0"/>
    <n v="10.319960811904224"/>
    <n v="0"/>
    <n v="9.3442577898162783E-3"/>
    <n v="0.16145252372491256"/>
    <n v="0"/>
    <n v="0"/>
    <n v="0"/>
    <n v="0"/>
    <n v="0"/>
    <n v="0"/>
    <n v="0"/>
    <n v="0"/>
    <n v="0"/>
    <n v="0"/>
    <n v="0"/>
    <n v="10.319960811904224"/>
    <n v="0"/>
    <n v="9.3442577898162783E-3"/>
    <n v="0.16145252372491256"/>
  </r>
  <r>
    <x v="1"/>
    <n v="30"/>
    <x v="11"/>
    <n v="20200202"/>
    <x v="3"/>
    <x v="2"/>
    <n v="0"/>
    <n v="0"/>
    <n v="0"/>
    <n v="0"/>
    <n v="0"/>
    <n v="0"/>
    <n v="0"/>
    <n v="0"/>
    <n v="0"/>
    <n v="0"/>
    <n v="0"/>
    <n v="0"/>
    <n v="0"/>
    <n v="0"/>
    <n v="0"/>
    <n v="0"/>
    <n v="0"/>
    <n v="0"/>
    <n v="0"/>
    <n v="0"/>
  </r>
  <r>
    <x v="1"/>
    <n v="30"/>
    <x v="11"/>
    <n v="31000227"/>
    <x v="10"/>
    <x v="2"/>
    <n v="0"/>
    <n v="0"/>
    <n v="0"/>
    <n v="0"/>
    <n v="0"/>
    <n v="0"/>
    <n v="0"/>
    <n v="0"/>
    <n v="0"/>
    <n v="0"/>
    <n v="0"/>
    <n v="0"/>
    <n v="0"/>
    <n v="0"/>
    <n v="0"/>
    <n v="0"/>
    <n v="0"/>
    <n v="0"/>
    <n v="0"/>
    <n v="0"/>
  </r>
  <r>
    <x v="1"/>
    <n v="30"/>
    <x v="11"/>
    <n v="31000227"/>
    <x v="10"/>
    <x v="2"/>
    <n v="0"/>
    <n v="0.78296754837104043"/>
    <n v="0"/>
    <n v="0"/>
    <n v="0"/>
    <n v="0"/>
    <n v="0"/>
    <n v="0"/>
    <n v="0"/>
    <n v="0"/>
    <n v="0"/>
    <n v="0"/>
    <n v="0"/>
    <n v="0"/>
    <n v="0"/>
    <n v="0"/>
    <n v="0.78296754837104043"/>
    <n v="0"/>
    <n v="0"/>
    <n v="0"/>
  </r>
  <r>
    <x v="1"/>
    <n v="30"/>
    <x v="11"/>
    <n v="20200202"/>
    <x v="3"/>
    <x v="2"/>
    <n v="13.239431963105085"/>
    <n v="1.6844040346338387"/>
    <n v="9.8706238938374078"/>
    <n v="1.68196640216693E-2"/>
    <n v="0"/>
    <n v="0"/>
    <n v="0"/>
    <n v="0"/>
    <n v="0"/>
    <n v="0"/>
    <n v="0"/>
    <n v="0"/>
    <n v="0"/>
    <n v="0"/>
    <n v="0"/>
    <n v="13.239431963105085"/>
    <n v="1.6844040346338387"/>
    <n v="9.8706238938374078"/>
    <n v="1.68196640216693E-2"/>
    <n v="0"/>
  </r>
  <r>
    <x v="1"/>
    <n v="30"/>
    <x v="11"/>
    <n v="20200202"/>
    <x v="3"/>
    <x v="2"/>
    <n v="10.915718186816685"/>
    <n v="1.4871183136453698"/>
    <n v="8.3875683009702175"/>
    <n v="0"/>
    <n v="0"/>
    <n v="0"/>
    <n v="0"/>
    <n v="0"/>
    <n v="0"/>
    <n v="0"/>
    <n v="0"/>
    <n v="0"/>
    <n v="0"/>
    <n v="0"/>
    <n v="0"/>
    <n v="10.915718186816685"/>
    <n v="1.4871183136453698"/>
    <n v="8.3875683009702175"/>
    <n v="0"/>
    <n v="0"/>
  </r>
  <r>
    <x v="1"/>
    <n v="30"/>
    <x v="11"/>
    <n v="20200202"/>
    <x v="3"/>
    <x v="2"/>
    <n v="0"/>
    <n v="0.25985162097245612"/>
    <n v="8.3914685129172728"/>
    <n v="1.5682102203778622E-2"/>
    <n v="0"/>
    <n v="0"/>
    <n v="0"/>
    <n v="0"/>
    <n v="0"/>
    <n v="0"/>
    <n v="0"/>
    <n v="0"/>
    <n v="0"/>
    <n v="0"/>
    <n v="0"/>
    <n v="0"/>
    <n v="0.25985162097245612"/>
    <n v="8.3914685129172728"/>
    <n v="1.5682102203778622E-2"/>
    <n v="0"/>
  </r>
  <r>
    <x v="1"/>
    <n v="30"/>
    <x v="4"/>
    <n v="20200253"/>
    <x v="3"/>
    <x v="2"/>
    <n v="0"/>
    <n v="0.19501059735268753"/>
    <n v="0"/>
    <n v="3.9002119470537503E-3"/>
    <n v="6.2972172061805345E-2"/>
    <n v="0"/>
    <n v="0"/>
    <n v="0"/>
    <n v="0"/>
    <n v="0"/>
    <n v="0"/>
    <n v="0"/>
    <n v="0"/>
    <n v="0"/>
    <n v="0"/>
    <n v="0"/>
    <n v="0.19501059735268753"/>
    <n v="0"/>
    <n v="3.9002119470537503E-3"/>
    <n v="6.2972172061805345E-2"/>
  </r>
  <r>
    <x v="1"/>
    <n v="30"/>
    <x v="4"/>
    <n v="20200253"/>
    <x v="3"/>
    <x v="2"/>
    <n v="3.7007323568450641"/>
    <n v="0"/>
    <n v="3.7007323568450641"/>
    <n v="0"/>
    <n v="0"/>
    <n v="0"/>
    <n v="0"/>
    <n v="0"/>
    <n v="0"/>
    <n v="0"/>
    <n v="0"/>
    <n v="0"/>
    <n v="0"/>
    <n v="0"/>
    <n v="0"/>
    <n v="3.7007323568450641"/>
    <n v="0"/>
    <n v="3.7007323568450641"/>
    <n v="0"/>
    <n v="0"/>
  </r>
  <r>
    <x v="1"/>
    <n v="30"/>
    <x v="4"/>
    <n v="20200202"/>
    <x v="3"/>
    <x v="2"/>
    <n v="5.687809089453387E-2"/>
    <n v="1.1375618178906773E-3"/>
    <n v="1.4219522723633467E-2"/>
    <n v="2.4376324669085939E-4"/>
    <n v="8.1254415563619805E-4"/>
    <n v="0"/>
    <n v="0"/>
    <n v="0"/>
    <n v="0"/>
    <n v="0"/>
    <n v="0"/>
    <n v="0"/>
    <n v="0"/>
    <n v="0"/>
    <n v="0"/>
    <n v="5.687809089453387E-2"/>
    <n v="1.1375618178906773E-3"/>
    <n v="1.4219522723633467E-2"/>
    <n v="2.4376324669085939E-4"/>
    <n v="8.1254415563619805E-4"/>
  </r>
  <r>
    <x v="1"/>
    <n v="30"/>
    <x v="4"/>
    <n v="31000228"/>
    <x v="10"/>
    <x v="2"/>
    <n v="0.11375618178906774"/>
    <n v="4.4689928559990891E-3"/>
    <n v="2.8439045447266935E-2"/>
    <n v="4.8752649338171879E-4"/>
    <n v="4.4689928559990891E-3"/>
    <n v="0"/>
    <n v="0"/>
    <n v="0"/>
    <n v="0"/>
    <n v="0"/>
    <n v="0"/>
    <n v="0"/>
    <n v="0"/>
    <n v="0"/>
    <n v="0"/>
    <n v="0.11375618178906774"/>
    <n v="4.4689928559990891E-3"/>
    <n v="2.8439045447266935E-2"/>
    <n v="4.8752649338171879E-4"/>
    <n v="4.4689928559990891E-3"/>
  </r>
  <r>
    <x v="1"/>
    <n v="30"/>
    <x v="4"/>
    <n v="31000404"/>
    <x v="31"/>
    <x v="2"/>
    <n v="0"/>
    <n v="0"/>
    <n v="0"/>
    <n v="0"/>
    <n v="0"/>
    <n v="0"/>
    <n v="0"/>
    <n v="0"/>
    <n v="0"/>
    <n v="0"/>
    <n v="0"/>
    <n v="0"/>
    <n v="0"/>
    <n v="0"/>
    <n v="0"/>
    <n v="0"/>
    <n v="0"/>
    <n v="0"/>
    <n v="0"/>
    <n v="0"/>
  </r>
  <r>
    <x v="1"/>
    <n v="30"/>
    <x v="4"/>
    <n v="31000228"/>
    <x v="10"/>
    <x v="2"/>
    <n v="0"/>
    <n v="0"/>
    <n v="0"/>
    <n v="0"/>
    <n v="0"/>
    <n v="0"/>
    <n v="0"/>
    <n v="0"/>
    <n v="0"/>
    <n v="0"/>
    <n v="0"/>
    <n v="0"/>
    <n v="0"/>
    <n v="0"/>
    <n v="0"/>
    <n v="0"/>
    <n v="0"/>
    <n v="0"/>
    <n v="0"/>
    <n v="0"/>
  </r>
  <r>
    <x v="1"/>
    <n v="30"/>
    <x v="4"/>
    <n v="20200253"/>
    <x v="3"/>
    <x v="2"/>
    <n v="0"/>
    <n v="0"/>
    <n v="0"/>
    <n v="0"/>
    <n v="0"/>
    <n v="0"/>
    <n v="0"/>
    <n v="0"/>
    <n v="0"/>
    <n v="0"/>
    <n v="0"/>
    <n v="0"/>
    <n v="0"/>
    <n v="0"/>
    <n v="0"/>
    <n v="0"/>
    <n v="0"/>
    <n v="0"/>
    <n v="0"/>
    <n v="0"/>
  </r>
  <r>
    <x v="1"/>
    <n v="30"/>
    <x v="4"/>
    <n v="20200253"/>
    <x v="3"/>
    <x v="2"/>
    <n v="18.680390138076191"/>
    <n v="0.25164492500053054"/>
    <n v="12.968204723953722"/>
    <n v="5.0377737649444278E-3"/>
    <n v="7.483531673409384E-2"/>
    <n v="0"/>
    <n v="0"/>
    <n v="0"/>
    <n v="0"/>
    <n v="0"/>
    <n v="0"/>
    <n v="0"/>
    <n v="0"/>
    <n v="0"/>
    <n v="0"/>
    <n v="18.680390138076191"/>
    <n v="0.25164492500053054"/>
    <n v="12.968204723953722"/>
    <n v="5.0377737649444278E-3"/>
    <n v="7.483531673409384E-2"/>
  </r>
  <r>
    <x v="1"/>
    <n v="30"/>
    <x v="4"/>
    <n v="31000228"/>
    <x v="10"/>
    <x v="2"/>
    <n v="0.11375618178906774"/>
    <n v="4.4689928559990891E-3"/>
    <n v="2.8439045447266935E-2"/>
    <n v="4.8752649338171879E-4"/>
    <n v="4.4689928559990891E-3"/>
    <n v="0"/>
    <n v="0"/>
    <n v="0"/>
    <n v="0"/>
    <n v="0"/>
    <n v="0"/>
    <n v="0"/>
    <n v="0"/>
    <n v="0"/>
    <n v="0"/>
    <n v="0.11375618178906774"/>
    <n v="4.4689928559990891E-3"/>
    <n v="2.8439045447266935E-2"/>
    <n v="4.8752649338171879E-4"/>
    <n v="4.4689928559990891E-3"/>
  </r>
  <r>
    <x v="1"/>
    <n v="30"/>
    <x v="4"/>
    <n v="10200603"/>
    <x v="31"/>
    <x v="2"/>
    <n v="5.687809089453387E-2"/>
    <n v="2.1938692202177349E-3"/>
    <n v="1.4219522723633467E-2"/>
    <n v="0"/>
    <n v="2.1938692202177349E-3"/>
    <n v="0"/>
    <n v="0"/>
    <n v="0"/>
    <n v="0"/>
    <n v="0"/>
    <n v="0"/>
    <n v="0"/>
    <n v="0"/>
    <n v="0"/>
    <n v="0"/>
    <n v="5.687809089453387E-2"/>
    <n v="2.1938692202177349E-3"/>
    <n v="1.4219522723633467E-2"/>
    <n v="0"/>
    <n v="2.1938692202177349E-3"/>
  </r>
  <r>
    <x v="1"/>
    <n v="30"/>
    <x v="4"/>
    <n v="10500106"/>
    <x v="31"/>
    <x v="2"/>
    <n v="0"/>
    <n v="0"/>
    <n v="0"/>
    <n v="0"/>
    <n v="0"/>
    <n v="0"/>
    <n v="0"/>
    <n v="0"/>
    <n v="0"/>
    <n v="0"/>
    <n v="0"/>
    <n v="0"/>
    <n v="0"/>
    <n v="0"/>
    <n v="0"/>
    <n v="0"/>
    <n v="0"/>
    <n v="0"/>
    <n v="0"/>
    <n v="0"/>
  </r>
  <r>
    <x v="1"/>
    <n v="30"/>
    <x v="4"/>
    <n v="20200253"/>
    <x v="3"/>
    <x v="2"/>
    <n v="0"/>
    <n v="0"/>
    <n v="0"/>
    <n v="0"/>
    <n v="0"/>
    <n v="0"/>
    <n v="0"/>
    <n v="0"/>
    <n v="0"/>
    <n v="0"/>
    <n v="0"/>
    <n v="0"/>
    <n v="0"/>
    <n v="0"/>
    <n v="0"/>
    <n v="0"/>
    <n v="0"/>
    <n v="0"/>
    <n v="0"/>
    <n v="0"/>
  </r>
  <r>
    <x v="1"/>
    <n v="30"/>
    <x v="4"/>
    <n v="31000228"/>
    <x v="10"/>
    <x v="2"/>
    <n v="5.687809089453387E-2"/>
    <n v="4.7127561026899488E-2"/>
    <n v="1.4219522723633467E-2"/>
    <n v="2.4376324669085939E-4"/>
    <n v="2.1938692202177349E-3"/>
    <n v="0"/>
    <n v="0"/>
    <n v="0"/>
    <n v="0"/>
    <n v="0"/>
    <n v="0"/>
    <n v="0"/>
    <n v="0"/>
    <n v="0"/>
    <n v="0"/>
    <n v="5.687809089453387E-2"/>
    <n v="4.7127561026899488E-2"/>
    <n v="1.4219522723633467E-2"/>
    <n v="2.4376324669085939E-4"/>
    <n v="2.1938692202177349E-3"/>
  </r>
  <r>
    <x v="1"/>
    <n v="30"/>
    <x v="4"/>
    <n v="10500106"/>
    <x v="31"/>
    <x v="2"/>
    <n v="4.0627207781809907E-2"/>
    <n v="2.1126148046541151E-3"/>
    <n v="8.1254415563619814E-3"/>
    <n v="2.4376324669085939E-4"/>
    <n v="8.1254415563619805E-4"/>
    <n v="0"/>
    <n v="0"/>
    <n v="0"/>
    <n v="0"/>
    <n v="0"/>
    <n v="0"/>
    <n v="0"/>
    <n v="0"/>
    <n v="0"/>
    <n v="0"/>
    <n v="4.0627207781809907E-2"/>
    <n v="2.1126148046541151E-3"/>
    <n v="8.1254415563619814E-3"/>
    <n v="2.4376324669085939E-4"/>
    <n v="8.1254415563619805E-4"/>
  </r>
  <r>
    <x v="1"/>
    <n v="30"/>
    <x v="8"/>
    <n v="10200603"/>
    <x v="31"/>
    <x v="2"/>
    <n v="6.8253709073440638E-2"/>
    <n v="4.4689928559990891E-3"/>
    <n v="8.1254415563619814E-2"/>
    <n v="4.8752649338171879E-4"/>
    <n v="1.5438338957087763E-3"/>
    <n v="0"/>
    <n v="0"/>
    <n v="0"/>
    <n v="0"/>
    <n v="0"/>
    <n v="0"/>
    <n v="0"/>
    <n v="0"/>
    <n v="0"/>
    <n v="0"/>
    <n v="6.8253709073440638E-2"/>
    <n v="4.4689928559990891E-3"/>
    <n v="8.1254415563619814E-2"/>
    <n v="4.8752649338171879E-4"/>
    <n v="1.5438338957087763E-3"/>
  </r>
  <r>
    <x v="1"/>
    <n v="30"/>
    <x v="8"/>
    <n v="10200603"/>
    <x v="31"/>
    <x v="2"/>
    <n v="0"/>
    <n v="3.1818416590557881"/>
    <n v="0"/>
    <n v="0"/>
    <n v="0"/>
    <n v="0"/>
    <n v="0"/>
    <n v="0"/>
    <n v="0"/>
    <n v="0"/>
    <n v="0"/>
    <n v="0"/>
    <n v="0"/>
    <n v="0"/>
    <n v="0"/>
    <n v="0"/>
    <n v="3.1818416590557881"/>
    <n v="0"/>
    <n v="0"/>
    <n v="0"/>
  </r>
  <r>
    <x v="1"/>
    <n v="30"/>
    <x v="8"/>
    <n v="20200254"/>
    <x v="3"/>
    <x v="2"/>
    <n v="0"/>
    <n v="3.301773176427691"/>
    <n v="0"/>
    <n v="1.0481819607706956E-2"/>
    <n v="1.3731996230251746E-2"/>
    <n v="0"/>
    <n v="0"/>
    <n v="0"/>
    <n v="0"/>
    <n v="0"/>
    <n v="0"/>
    <n v="0"/>
    <n v="0"/>
    <n v="0"/>
    <n v="0"/>
    <n v="0"/>
    <n v="3.301773176427691"/>
    <n v="0"/>
    <n v="1.0481819607706956E-2"/>
    <n v="1.3731996230251746E-2"/>
  </r>
  <r>
    <x v="1"/>
    <n v="30"/>
    <x v="8"/>
    <n v="20200254"/>
    <x v="3"/>
    <x v="2"/>
    <n v="4.2838952973451629"/>
    <n v="0"/>
    <n v="8.4975867796433597"/>
    <n v="0"/>
    <n v="0"/>
    <n v="0"/>
    <n v="0"/>
    <n v="0"/>
    <n v="0"/>
    <n v="0"/>
    <n v="0"/>
    <n v="0"/>
    <n v="0"/>
    <n v="0"/>
    <n v="0"/>
    <n v="4.2838952973451629"/>
    <n v="0"/>
    <n v="8.4975867796433597"/>
    <n v="0"/>
    <n v="0"/>
  </r>
  <r>
    <x v="1"/>
    <n v="30"/>
    <x v="8"/>
    <n v="31000404"/>
    <x v="31"/>
    <x v="2"/>
    <n v="0"/>
    <n v="0"/>
    <n v="0"/>
    <n v="0"/>
    <n v="0"/>
    <n v="0"/>
    <n v="0"/>
    <n v="0"/>
    <n v="0"/>
    <n v="0"/>
    <n v="0"/>
    <n v="0"/>
    <n v="0"/>
    <n v="0"/>
    <n v="0"/>
    <n v="0"/>
    <n v="0"/>
    <n v="0"/>
    <n v="0"/>
    <n v="0"/>
  </r>
  <r>
    <x v="1"/>
    <n v="30"/>
    <x v="0"/>
    <n v="10200603"/>
    <x v="31"/>
    <x v="2"/>
    <n v="4.0627207781809907E-2"/>
    <n v="2.2751236357813546E-3"/>
    <n v="3.4126854536720319E-2"/>
    <n v="2.4376324669085939E-4"/>
    <n v="2.1938692202177349E-3"/>
    <n v="0"/>
    <n v="0"/>
    <n v="0"/>
    <n v="0"/>
    <n v="0"/>
    <n v="0"/>
    <n v="0"/>
    <n v="0"/>
    <n v="0"/>
    <n v="0"/>
    <n v="4.0627207781809907E-2"/>
    <n v="2.2751236357813546E-3"/>
    <n v="3.4126854536720319E-2"/>
    <n v="2.4376324669085939E-4"/>
    <n v="2.1938692202177349E-3"/>
  </r>
  <r>
    <x v="1"/>
    <n v="30"/>
    <x v="0"/>
    <n v="10200603"/>
    <x v="31"/>
    <x v="2"/>
    <n v="0"/>
    <n v="1.1744513225565607"/>
    <n v="0"/>
    <n v="0"/>
    <n v="0"/>
    <n v="0"/>
    <n v="0"/>
    <n v="0"/>
    <n v="0"/>
    <n v="0"/>
    <n v="0"/>
    <n v="0"/>
    <n v="0"/>
    <n v="0"/>
    <n v="0"/>
    <n v="0"/>
    <n v="1.1744513225565607"/>
    <n v="0"/>
    <n v="0"/>
    <n v="0"/>
  </r>
  <r>
    <x v="1"/>
    <n v="30"/>
    <x v="0"/>
    <n v="31000404"/>
    <x v="31"/>
    <x v="2"/>
    <n v="0"/>
    <n v="0"/>
    <n v="0"/>
    <n v="0"/>
    <n v="0"/>
    <n v="0"/>
    <n v="0"/>
    <n v="0"/>
    <n v="0"/>
    <n v="0"/>
    <n v="0"/>
    <n v="0"/>
    <n v="0"/>
    <n v="0"/>
    <n v="0"/>
    <n v="0"/>
    <n v="0"/>
    <n v="0"/>
    <n v="0"/>
    <n v="0"/>
  </r>
  <r>
    <x v="1"/>
    <n v="30"/>
    <x v="0"/>
    <n v="20200253"/>
    <x v="3"/>
    <x v="2"/>
    <n v="0"/>
    <n v="0"/>
    <n v="0"/>
    <n v="0"/>
    <n v="0.13382602243328184"/>
    <n v="0"/>
    <n v="0"/>
    <n v="0"/>
    <n v="0"/>
    <n v="0"/>
    <n v="0"/>
    <n v="0"/>
    <n v="0"/>
    <n v="0"/>
    <n v="0"/>
    <n v="0"/>
    <n v="0"/>
    <n v="0"/>
    <n v="0"/>
    <n v="0.13382602243328184"/>
  </r>
  <r>
    <x v="1"/>
    <n v="30"/>
    <x v="0"/>
    <n v="20200253"/>
    <x v="3"/>
    <x v="2"/>
    <n v="0.19566063267719649"/>
    <n v="0.3260739696568063"/>
    <n v="3.7172270032044787"/>
    <n v="1.2350671165670211E-2"/>
    <n v="0"/>
    <n v="0"/>
    <n v="0"/>
    <n v="0"/>
    <n v="0"/>
    <n v="0"/>
    <n v="0"/>
    <n v="0"/>
    <n v="0"/>
    <n v="0"/>
    <n v="0"/>
    <n v="0.19566063267719649"/>
    <n v="0.3260739696568063"/>
    <n v="3.7172270032044787"/>
    <n v="1.2350671165670211E-2"/>
    <n v="0"/>
  </r>
  <r>
    <x v="1"/>
    <n v="30"/>
    <x v="0"/>
    <n v="20200253"/>
    <x v="3"/>
    <x v="2"/>
    <n v="0"/>
    <n v="0"/>
    <n v="0"/>
    <n v="0"/>
    <n v="1.1781890256724872E-2"/>
    <n v="0"/>
    <n v="0"/>
    <n v="0"/>
    <n v="0"/>
    <n v="0"/>
    <n v="0"/>
    <n v="0"/>
    <n v="0"/>
    <n v="0"/>
    <n v="0"/>
    <n v="0"/>
    <n v="0"/>
    <n v="0"/>
    <n v="0"/>
    <n v="1.1781890256724872E-2"/>
  </r>
  <r>
    <x v="1"/>
    <n v="30"/>
    <x v="0"/>
    <n v="20200253"/>
    <x v="3"/>
    <x v="2"/>
    <n v="0.25838904149231101"/>
    <n v="0.55236751700148745"/>
    <n v="0.12773194126601034"/>
    <n v="1.1375618178906773E-3"/>
    <n v="0"/>
    <n v="0"/>
    <n v="0"/>
    <n v="0"/>
    <n v="0"/>
    <n v="0"/>
    <n v="0"/>
    <n v="0"/>
    <n v="0"/>
    <n v="0"/>
    <n v="0"/>
    <n v="0.25838904149231101"/>
    <n v="0.55236751700148745"/>
    <n v="0.12773194126601034"/>
    <n v="1.1375618178906773E-3"/>
    <n v="0"/>
  </r>
  <r>
    <x v="1"/>
    <n v="30"/>
    <x v="0"/>
    <n v="20200253"/>
    <x v="3"/>
    <x v="2"/>
    <n v="0"/>
    <n v="0"/>
    <n v="0"/>
    <n v="0"/>
    <n v="0"/>
    <n v="0"/>
    <n v="0"/>
    <n v="0"/>
    <n v="0"/>
    <n v="0"/>
    <n v="0"/>
    <n v="0"/>
    <n v="0"/>
    <n v="0"/>
    <n v="0"/>
    <n v="0"/>
    <n v="0"/>
    <n v="0"/>
    <n v="0"/>
    <n v="0"/>
  </r>
  <r>
    <x v="1"/>
    <n v="30"/>
    <x v="0"/>
    <n v="20200253"/>
    <x v="3"/>
    <x v="2"/>
    <n v="0"/>
    <n v="1.9196355676905179"/>
    <n v="0"/>
    <n v="6.0940811672714852E-3"/>
    <n v="9.8399097247543588E-2"/>
    <n v="0"/>
    <n v="0"/>
    <n v="0"/>
    <n v="0"/>
    <n v="0"/>
    <n v="0"/>
    <n v="0"/>
    <n v="0"/>
    <n v="0"/>
    <n v="0"/>
    <n v="0"/>
    <n v="1.9196355676905179"/>
    <n v="0"/>
    <n v="6.0940811672714852E-3"/>
    <n v="9.8399097247543588E-2"/>
  </r>
  <r>
    <x v="1"/>
    <n v="30"/>
    <x v="0"/>
    <n v="20200253"/>
    <x v="3"/>
    <x v="2"/>
    <n v="3.5589434016865473"/>
    <n v="0"/>
    <n v="3.5233539676696819"/>
    <n v="0"/>
    <n v="0"/>
    <n v="0"/>
    <n v="0"/>
    <n v="0"/>
    <n v="0"/>
    <n v="0"/>
    <n v="0"/>
    <n v="0"/>
    <n v="0"/>
    <n v="0"/>
    <n v="0"/>
    <n v="3.5589434016865473"/>
    <n v="0"/>
    <n v="3.5233539676696819"/>
    <n v="0"/>
    <n v="0"/>
  </r>
  <r>
    <x v="1"/>
    <n v="30"/>
    <x v="0"/>
    <n v="10500106"/>
    <x v="31"/>
    <x v="2"/>
    <n v="8.1254415563619814E-2"/>
    <n v="4.3064840248718496E-3"/>
    <n v="1.6250883112723963E-2"/>
    <n v="4.8752649338171879E-4"/>
    <n v="1.5438338957087763E-3"/>
    <n v="0"/>
    <n v="0"/>
    <n v="0"/>
    <n v="0"/>
    <n v="0"/>
    <n v="0"/>
    <n v="0"/>
    <n v="0"/>
    <n v="0"/>
    <n v="0"/>
    <n v="8.1254415563619814E-2"/>
    <n v="4.3064840248718496E-3"/>
    <n v="1.6250883112723963E-2"/>
    <n v="4.8752649338171879E-4"/>
    <n v="1.5438338957087763E-3"/>
  </r>
  <r>
    <x v="1"/>
    <n v="30"/>
    <x v="0"/>
    <n v="31000227"/>
    <x v="10"/>
    <x v="2"/>
    <n v="0"/>
    <n v="3.203049061517893"/>
    <n v="0"/>
    <n v="0"/>
    <n v="0"/>
    <n v="0"/>
    <n v="0"/>
    <n v="0"/>
    <n v="0"/>
    <n v="0"/>
    <n v="0"/>
    <n v="0"/>
    <n v="0"/>
    <n v="0"/>
    <n v="0"/>
    <n v="0"/>
    <n v="3.203049061517893"/>
    <n v="0"/>
    <n v="0"/>
    <n v="0"/>
  </r>
  <r>
    <x v="1"/>
    <n v="30"/>
    <x v="0"/>
    <n v="31000228"/>
    <x v="10"/>
    <x v="2"/>
    <n v="0.1706342726836016"/>
    <n v="6.6628620762168248E-3"/>
    <n v="3.656448700362891E-3"/>
    <n v="7.3128974007257829E-4"/>
    <n v="6.6628620762168248E-3"/>
    <n v="0"/>
    <n v="0"/>
    <n v="0"/>
    <n v="0"/>
    <n v="0"/>
    <n v="0"/>
    <n v="0"/>
    <n v="0"/>
    <n v="0"/>
    <n v="0"/>
    <n v="0.1706342726836016"/>
    <n v="6.6628620762168248E-3"/>
    <n v="3.656448700362891E-3"/>
    <n v="7.3128974007257829E-4"/>
    <n v="6.6628620762168248E-3"/>
  </r>
  <r>
    <x v="1"/>
    <n v="30"/>
    <x v="0"/>
    <n v="20200253"/>
    <x v="3"/>
    <x v="2"/>
    <n v="7.6082572012995406"/>
    <n v="3.8595847392719408E-2"/>
    <n v="8.5672218137813818"/>
    <n v="4.6315016871263295E-3"/>
    <n v="7.483531673409384E-2"/>
    <n v="0"/>
    <n v="0"/>
    <n v="0"/>
    <n v="0"/>
    <n v="0"/>
    <n v="0"/>
    <n v="0"/>
    <n v="0"/>
    <n v="0"/>
    <n v="0"/>
    <n v="7.6082572012995406"/>
    <n v="3.8595847392719408E-2"/>
    <n v="8.5672218137813818"/>
    <n v="4.6315016871263295E-3"/>
    <n v="7.483531673409384E-2"/>
  </r>
  <r>
    <x v="1"/>
    <n v="30"/>
    <x v="0"/>
    <n v="31000227"/>
    <x v="10"/>
    <x v="2"/>
    <n v="0"/>
    <n v="1.6088374281596722"/>
    <n v="0"/>
    <n v="0"/>
    <n v="0"/>
    <n v="0"/>
    <n v="0"/>
    <n v="0"/>
    <n v="0"/>
    <n v="0"/>
    <n v="0"/>
    <n v="0"/>
    <n v="0"/>
    <n v="0"/>
    <n v="0"/>
    <n v="0"/>
    <n v="1.6088374281596722"/>
    <n v="0"/>
    <n v="0"/>
    <n v="0"/>
  </r>
  <r>
    <x v="1"/>
    <n v="30"/>
    <x v="0"/>
    <n v="31000228"/>
    <x v="10"/>
    <x v="2"/>
    <n v="0"/>
    <n v="0"/>
    <n v="0"/>
    <n v="0"/>
    <n v="0"/>
    <n v="0"/>
    <n v="0"/>
    <n v="0"/>
    <n v="0"/>
    <n v="0"/>
    <n v="0"/>
    <n v="0"/>
    <n v="0"/>
    <n v="0"/>
    <n v="0"/>
    <n v="0"/>
    <n v="0"/>
    <n v="0"/>
    <n v="0"/>
    <n v="0"/>
  </r>
  <r>
    <x v="1"/>
    <n v="30"/>
    <x v="1"/>
    <n v="20200253"/>
    <x v="3"/>
    <x v="2"/>
    <n v="0"/>
    <n v="0.69106880436858653"/>
    <n v="0"/>
    <n v="2.1938692202177349E-3"/>
    <n v="3.5426925185738235E-2"/>
    <n v="0"/>
    <n v="0"/>
    <n v="0"/>
    <n v="0"/>
    <n v="0"/>
    <n v="0"/>
    <n v="0"/>
    <n v="0"/>
    <n v="0"/>
    <n v="0"/>
    <n v="0"/>
    <n v="0.69106880436858653"/>
    <n v="0"/>
    <n v="2.1938692202177349E-3"/>
    <n v="3.5426925185738235E-2"/>
  </r>
  <r>
    <x v="1"/>
    <n v="30"/>
    <x v="1"/>
    <n v="20200253"/>
    <x v="3"/>
    <x v="2"/>
    <n v="2.4112247818504176"/>
    <n v="0"/>
    <n v="5.425276072767331"/>
    <n v="0"/>
    <n v="0"/>
    <n v="0"/>
    <n v="0"/>
    <n v="0"/>
    <n v="0"/>
    <n v="0"/>
    <n v="0"/>
    <n v="0"/>
    <n v="0"/>
    <n v="0"/>
    <n v="0"/>
    <n v="2.4112247818504176"/>
    <n v="0"/>
    <n v="5.425276072767331"/>
    <n v="0"/>
    <n v="0"/>
  </r>
  <r>
    <x v="1"/>
    <n v="30"/>
    <x v="1"/>
    <n v="10200603"/>
    <x v="31"/>
    <x v="2"/>
    <n v="0.11375618178906774"/>
    <n v="4.4689928559990891E-3"/>
    <n v="2.8439045447266935E-2"/>
    <n v="4.8752649338171879E-4"/>
    <n v="4.4689928559990891E-3"/>
    <n v="0"/>
    <n v="0"/>
    <n v="0"/>
    <n v="0"/>
    <n v="0"/>
    <n v="0"/>
    <n v="0"/>
    <n v="0"/>
    <n v="0"/>
    <n v="0"/>
    <n v="0.11375618178906774"/>
    <n v="4.4689928559990891E-3"/>
    <n v="2.8439045447266935E-2"/>
    <n v="4.8752649338171879E-4"/>
    <n v="4.4689928559990891E-3"/>
  </r>
  <r>
    <x v="1"/>
    <n v="30"/>
    <x v="1"/>
    <n v="31000227"/>
    <x v="10"/>
    <x v="2"/>
    <n v="0"/>
    <n v="3.203049061517893"/>
    <n v="0"/>
    <n v="0"/>
    <n v="0"/>
    <n v="0"/>
    <n v="0"/>
    <n v="0"/>
    <n v="0"/>
    <n v="0"/>
    <n v="0"/>
    <n v="0"/>
    <n v="0"/>
    <n v="0"/>
    <n v="0"/>
    <n v="0"/>
    <n v="3.203049061517893"/>
    <n v="0"/>
    <n v="0"/>
    <n v="0"/>
  </r>
  <r>
    <x v="1"/>
    <n v="30"/>
    <x v="1"/>
    <n v="31000404"/>
    <x v="31"/>
    <x v="2"/>
    <n v="0"/>
    <n v="0"/>
    <n v="0"/>
    <n v="0"/>
    <n v="0"/>
    <n v="0"/>
    <n v="0"/>
    <n v="0"/>
    <n v="0"/>
    <n v="0"/>
    <n v="0"/>
    <n v="0"/>
    <n v="0"/>
    <n v="0"/>
    <n v="0"/>
    <n v="0"/>
    <n v="0"/>
    <n v="0"/>
    <n v="0"/>
    <n v="0"/>
  </r>
  <r>
    <x v="1"/>
    <n v="30"/>
    <x v="4"/>
    <n v="40301132"/>
    <x v="38"/>
    <x v="2"/>
    <n v="0"/>
    <n v="0.72129544695825309"/>
    <n v="0"/>
    <n v="0"/>
    <n v="0"/>
    <n v="0"/>
    <n v="0"/>
    <n v="0"/>
    <n v="0"/>
    <n v="0"/>
    <n v="0"/>
    <n v="0"/>
    <n v="0"/>
    <n v="0"/>
    <n v="0"/>
    <n v="0"/>
    <n v="0.72129544695825309"/>
    <n v="0"/>
    <n v="0"/>
    <n v="0"/>
  </r>
  <r>
    <x v="1"/>
    <n v="30"/>
    <x v="4"/>
    <n v="40301152"/>
    <x v="38"/>
    <x v="2"/>
    <n v="0"/>
    <n v="1.0788961298537438"/>
    <n v="0"/>
    <n v="0"/>
    <n v="0"/>
    <n v="0"/>
    <n v="0"/>
    <n v="0"/>
    <n v="0"/>
    <n v="0"/>
    <n v="0"/>
    <n v="0"/>
    <n v="0"/>
    <n v="0"/>
    <n v="0"/>
    <n v="0"/>
    <n v="1.0788961298537438"/>
    <n v="0"/>
    <n v="0"/>
    <n v="0"/>
  </r>
  <r>
    <x v="1"/>
    <n v="30"/>
    <x v="4"/>
    <n v="40301152"/>
    <x v="38"/>
    <x v="2"/>
    <n v="0"/>
    <n v="0"/>
    <n v="0"/>
    <n v="0"/>
    <n v="0"/>
    <n v="0"/>
    <n v="0"/>
    <n v="0"/>
    <n v="0"/>
    <n v="0"/>
    <n v="0"/>
    <n v="0"/>
    <n v="0"/>
    <n v="0"/>
    <n v="0"/>
    <n v="0"/>
    <n v="0"/>
    <n v="0"/>
    <n v="0"/>
    <n v="0"/>
  </r>
  <r>
    <x v="1"/>
    <n v="30"/>
    <x v="4"/>
    <n v="40301152"/>
    <x v="38"/>
    <x v="2"/>
    <n v="0"/>
    <n v="2.1391037441278553"/>
    <n v="0"/>
    <n v="0"/>
    <n v="0"/>
    <n v="0"/>
    <n v="0"/>
    <n v="0"/>
    <n v="0"/>
    <n v="0"/>
    <n v="0"/>
    <n v="0"/>
    <n v="0"/>
    <n v="0"/>
    <n v="0"/>
    <n v="0"/>
    <n v="2.1391037441278553"/>
    <n v="0"/>
    <n v="0"/>
    <n v="0"/>
  </r>
  <r>
    <x v="1"/>
    <n v="30"/>
    <x v="4"/>
    <n v="40301152"/>
    <x v="38"/>
    <x v="2"/>
    <n v="0"/>
    <n v="0.20199847709115884"/>
    <n v="0"/>
    <n v="0"/>
    <n v="0"/>
    <n v="0"/>
    <n v="0"/>
    <n v="0"/>
    <n v="0"/>
    <n v="0"/>
    <n v="0"/>
    <n v="0"/>
    <n v="0"/>
    <n v="0"/>
    <n v="0"/>
    <n v="0"/>
    <n v="0.20199847709115884"/>
    <n v="0"/>
    <n v="0"/>
    <n v="0"/>
  </r>
  <r>
    <x v="1"/>
    <n v="30"/>
    <x v="4"/>
    <n v="40400151"/>
    <x v="32"/>
    <x v="2"/>
    <n v="0"/>
    <n v="6.1535593994640552"/>
    <n v="0"/>
    <n v="0"/>
    <n v="0"/>
    <n v="0"/>
    <n v="0"/>
    <n v="0"/>
    <n v="0"/>
    <n v="0"/>
    <n v="0"/>
    <n v="0"/>
    <n v="0"/>
    <n v="0"/>
    <n v="0"/>
    <n v="0"/>
    <n v="6.1535593994640552"/>
    <n v="0"/>
    <n v="0"/>
    <n v="0"/>
  </r>
  <r>
    <x v="1"/>
    <n v="30"/>
    <x v="15"/>
    <n v="40400250"/>
    <x v="33"/>
    <x v="2"/>
    <n v="0"/>
    <n v="93.065557409947587"/>
    <n v="0"/>
    <n v="0"/>
    <n v="0"/>
    <n v="0"/>
    <n v="0"/>
    <n v="0"/>
    <n v="0"/>
    <n v="0"/>
    <n v="0"/>
    <n v="0"/>
    <n v="0"/>
    <n v="0"/>
    <n v="0"/>
    <n v="0"/>
    <n v="93.065557409947587"/>
    <n v="0"/>
    <n v="0"/>
    <n v="0"/>
  </r>
  <r>
    <x v="1"/>
    <n v="30"/>
    <x v="15"/>
    <n v="40400251"/>
    <x v="39"/>
    <x v="2"/>
    <n v="0"/>
    <n v="1.0862090272544696"/>
    <n v="0"/>
    <n v="0"/>
    <n v="0"/>
    <n v="0"/>
    <n v="0"/>
    <n v="0"/>
    <n v="0"/>
    <n v="0"/>
    <n v="0"/>
    <n v="0"/>
    <n v="0"/>
    <n v="0"/>
    <n v="0"/>
    <n v="0"/>
    <n v="1.0862090272544696"/>
    <n v="0"/>
    <n v="0"/>
    <n v="0"/>
  </r>
  <r>
    <x v="1"/>
    <n v="30"/>
    <x v="15"/>
    <n v="40400300"/>
    <x v="33"/>
    <x v="2"/>
    <n v="0"/>
    <n v="2.6488939473740054E-2"/>
    <n v="0"/>
    <n v="0"/>
    <n v="0"/>
    <n v="0"/>
    <n v="0"/>
    <n v="0"/>
    <n v="0"/>
    <n v="0"/>
    <n v="0"/>
    <n v="0"/>
    <n v="0"/>
    <n v="0"/>
    <n v="0"/>
    <n v="0"/>
    <n v="2.6488939473740054E-2"/>
    <n v="0"/>
    <n v="0"/>
    <n v="0"/>
  </r>
  <r>
    <x v="1"/>
    <n v="30"/>
    <x v="15"/>
    <n v="40400300"/>
    <x v="33"/>
    <x v="2"/>
    <n v="0"/>
    <n v="2.6775767560679635"/>
    <n v="0"/>
    <n v="0"/>
    <n v="0"/>
    <n v="0"/>
    <n v="0"/>
    <n v="0"/>
    <n v="0"/>
    <n v="0"/>
    <n v="0"/>
    <n v="0"/>
    <n v="0"/>
    <n v="0"/>
    <n v="0"/>
    <n v="0"/>
    <n v="2.6775767560679635"/>
    <n v="0"/>
    <n v="0"/>
    <n v="0"/>
  </r>
  <r>
    <x v="1"/>
    <n v="30"/>
    <x v="15"/>
    <n v="40400300"/>
    <x v="33"/>
    <x v="2"/>
    <n v="0"/>
    <n v="5.7676821799524252"/>
    <n v="0"/>
    <n v="0"/>
    <n v="0"/>
    <n v="0"/>
    <n v="0"/>
    <n v="0"/>
    <n v="0"/>
    <n v="0"/>
    <n v="0"/>
    <n v="0"/>
    <n v="0"/>
    <n v="0"/>
    <n v="0"/>
    <n v="0"/>
    <n v="5.7676821799524252"/>
    <n v="0"/>
    <n v="0"/>
    <n v="0"/>
  </r>
  <r>
    <x v="1"/>
    <n v="30"/>
    <x v="15"/>
    <n v="40400300"/>
    <x v="33"/>
    <x v="2"/>
    <n v="0"/>
    <n v="0"/>
    <n v="0"/>
    <n v="0"/>
    <n v="0"/>
    <n v="0"/>
    <n v="0"/>
    <n v="0"/>
    <n v="0"/>
    <n v="0"/>
    <n v="0"/>
    <n v="0"/>
    <n v="0"/>
    <n v="0"/>
    <n v="0"/>
    <n v="0"/>
    <n v="0"/>
    <n v="0"/>
    <n v="0"/>
    <n v="0"/>
  </r>
  <r>
    <x v="1"/>
    <n v="30"/>
    <x v="15"/>
    <n v="40400300"/>
    <x v="33"/>
    <x v="2"/>
    <n v="0"/>
    <n v="0.23604407721231552"/>
    <n v="0"/>
    <n v="0"/>
    <n v="0"/>
    <n v="0"/>
    <n v="0"/>
    <n v="0"/>
    <n v="0"/>
    <n v="0"/>
    <n v="0"/>
    <n v="0"/>
    <n v="0"/>
    <n v="0"/>
    <n v="0"/>
    <n v="0"/>
    <n v="0.23604407721231552"/>
    <n v="0"/>
    <n v="0"/>
    <n v="0"/>
  </r>
  <r>
    <x v="1"/>
    <n v="30"/>
    <x v="15"/>
    <n v="40301205"/>
    <x v="40"/>
    <x v="2"/>
    <n v="0"/>
    <n v="0.11432496269801307"/>
    <n v="0"/>
    <n v="0"/>
    <n v="0"/>
    <n v="0"/>
    <n v="0"/>
    <n v="0"/>
    <n v="0"/>
    <n v="0"/>
    <n v="0"/>
    <n v="0"/>
    <n v="0"/>
    <n v="0"/>
    <n v="0"/>
    <n v="0"/>
    <n v="0.11432496269801307"/>
    <n v="0"/>
    <n v="0"/>
    <n v="0"/>
  </r>
  <r>
    <x v="1"/>
    <n v="30"/>
    <x v="9"/>
    <n v="30600801"/>
    <x v="41"/>
    <x v="2"/>
    <n v="0"/>
    <n v="0.61355209192089322"/>
    <n v="0"/>
    <n v="0"/>
    <n v="0"/>
    <n v="0"/>
    <n v="0"/>
    <n v="0"/>
    <n v="0"/>
    <n v="0"/>
    <n v="0"/>
    <n v="0"/>
    <n v="0"/>
    <n v="0"/>
    <n v="0"/>
    <n v="0"/>
    <n v="0.61355209192089322"/>
    <n v="0"/>
    <n v="0"/>
    <n v="0"/>
  </r>
  <r>
    <x v="1"/>
    <n v="30"/>
    <x v="9"/>
    <n v="31088801"/>
    <x v="32"/>
    <x v="2"/>
    <n v="0.80230609927518204"/>
    <n v="2.0871009181671383"/>
    <n v="0"/>
    <n v="0"/>
    <n v="0"/>
    <n v="0"/>
    <n v="0"/>
    <n v="0"/>
    <n v="0"/>
    <n v="0"/>
    <n v="0"/>
    <n v="0"/>
    <n v="0"/>
    <n v="0"/>
    <n v="0"/>
    <n v="0.80230609927518204"/>
    <n v="2.0871009181671383"/>
    <n v="0"/>
    <n v="0"/>
    <n v="0"/>
  </r>
  <r>
    <x v="1"/>
    <n v="30"/>
    <x v="9"/>
    <n v="40400300"/>
    <x v="33"/>
    <x v="2"/>
    <n v="0"/>
    <n v="5.0621500896135145E-2"/>
    <n v="0"/>
    <n v="0"/>
    <n v="0"/>
    <n v="0"/>
    <n v="0"/>
    <n v="0"/>
    <n v="0"/>
    <n v="0"/>
    <n v="0"/>
    <n v="0"/>
    <n v="0"/>
    <n v="0"/>
    <n v="0"/>
    <n v="0"/>
    <n v="5.0621500896135145E-2"/>
    <n v="0"/>
    <n v="0"/>
    <n v="0"/>
  </r>
  <r>
    <x v="1"/>
    <n v="30"/>
    <x v="9"/>
    <n v="40400300"/>
    <x v="33"/>
    <x v="2"/>
    <n v="0"/>
    <n v="0"/>
    <n v="2.0083653894859905"/>
    <n v="0"/>
    <n v="0"/>
    <n v="0"/>
    <n v="0"/>
    <n v="0"/>
    <n v="0"/>
    <n v="0"/>
    <n v="0"/>
    <n v="0"/>
    <n v="0"/>
    <n v="0"/>
    <n v="0"/>
    <n v="0"/>
    <n v="0"/>
    <n v="2.0083653894859905"/>
    <n v="0"/>
    <n v="0"/>
  </r>
  <r>
    <x v="1"/>
    <n v="30"/>
    <x v="0"/>
    <n v="40400300"/>
    <x v="33"/>
    <x v="2"/>
    <n v="0"/>
    <n v="0"/>
    <n v="0"/>
    <n v="2.4376324669085942E-3"/>
    <n v="4.0627207781809907E-2"/>
    <n v="0"/>
    <n v="0"/>
    <n v="0"/>
    <n v="0"/>
    <n v="0"/>
    <n v="0"/>
    <n v="0"/>
    <n v="0"/>
    <n v="0"/>
    <n v="0"/>
    <n v="0"/>
    <n v="0"/>
    <n v="0"/>
    <n v="2.4376324669085942E-3"/>
    <n v="4.0627207781809907E-2"/>
  </r>
  <r>
    <x v="1"/>
    <n v="30"/>
    <x v="0"/>
    <n v="30501050"/>
    <x v="34"/>
    <x v="2"/>
    <n v="3.0608538342815583"/>
    <n v="1.2243415337126231"/>
    <n v="4.591280751422337"/>
    <n v="0"/>
    <n v="0"/>
    <n v="0"/>
    <n v="0"/>
    <n v="0"/>
    <n v="0"/>
    <n v="0"/>
    <n v="0"/>
    <n v="0"/>
    <n v="0"/>
    <n v="0"/>
    <n v="0"/>
    <n v="3.0608538342815583"/>
    <n v="1.2243415337126231"/>
    <n v="4.591280751422337"/>
    <n v="0"/>
    <n v="0"/>
  </r>
  <r>
    <x v="1"/>
    <n v="30"/>
    <x v="0"/>
    <n v="40400300"/>
    <x v="33"/>
    <x v="2"/>
    <n v="0"/>
    <n v="0"/>
    <n v="0"/>
    <n v="2.4376324669085942E-3"/>
    <n v="4.0627207781809907E-2"/>
    <n v="0"/>
    <n v="0"/>
    <n v="0"/>
    <n v="0"/>
    <n v="0"/>
    <n v="0"/>
    <n v="0"/>
    <n v="0"/>
    <n v="0"/>
    <n v="0"/>
    <n v="0"/>
    <n v="0"/>
    <n v="0"/>
    <n v="2.4376324669085942E-3"/>
    <n v="4.0627207781809907E-2"/>
  </r>
  <r>
    <x v="1"/>
    <n v="30"/>
    <x v="0"/>
    <n v="40400300"/>
    <x v="33"/>
    <x v="2"/>
    <n v="3.0608538342815583"/>
    <n v="1.2243415337126231"/>
    <n v="4.591280751422337"/>
    <n v="0"/>
    <n v="0"/>
    <n v="0"/>
    <n v="0"/>
    <n v="0"/>
    <n v="0"/>
    <n v="0"/>
    <n v="0"/>
    <n v="0"/>
    <n v="0"/>
    <n v="0"/>
    <n v="0"/>
    <n v="3.0608538342815583"/>
    <n v="1.2243415337126231"/>
    <n v="4.591280751422337"/>
    <n v="0"/>
    <n v="0"/>
  </r>
  <r>
    <x v="1"/>
    <n v="30"/>
    <x v="0"/>
    <n v="31088801"/>
    <x v="32"/>
    <x v="2"/>
    <n v="0.97505298676343766"/>
    <n v="5.3627914271989076E-2"/>
    <n v="0.19501059735268753"/>
    <n v="5.8503179205806263E-3"/>
    <n v="2.9251589602903128E-2"/>
    <n v="0"/>
    <n v="0"/>
    <n v="0"/>
    <n v="0"/>
    <n v="0"/>
    <n v="0"/>
    <n v="0"/>
    <n v="0"/>
    <n v="0"/>
    <n v="0"/>
    <n v="0.97505298676343766"/>
    <n v="5.3627914271989076E-2"/>
    <n v="0.19501059735268753"/>
    <n v="5.8503179205806263E-3"/>
    <n v="2.9251589602903128E-2"/>
  </r>
  <r>
    <x v="1"/>
    <n v="30"/>
    <x v="0"/>
    <n v="30501050"/>
    <x v="34"/>
    <x v="2"/>
    <n v="0"/>
    <n v="3.1233384798499819"/>
    <n v="0"/>
    <n v="0"/>
    <n v="0"/>
    <n v="0"/>
    <n v="0"/>
    <n v="0"/>
    <n v="0"/>
    <n v="0"/>
    <n v="0"/>
    <n v="0"/>
    <n v="0"/>
    <n v="0"/>
    <n v="0"/>
    <n v="0"/>
    <n v="3.1233384798499819"/>
    <n v="0"/>
    <n v="0"/>
    <n v="0"/>
  </r>
  <r>
    <x v="1"/>
    <n v="30"/>
    <x v="0"/>
    <n v="40400300"/>
    <x v="33"/>
    <x v="2"/>
    <n v="0"/>
    <n v="2.2751236357813546E-3"/>
    <n v="0"/>
    <n v="0"/>
    <n v="0"/>
    <n v="0"/>
    <n v="0"/>
    <n v="0"/>
    <n v="0"/>
    <n v="0"/>
    <n v="0"/>
    <n v="0"/>
    <n v="0"/>
    <n v="0"/>
    <n v="0"/>
    <n v="0"/>
    <n v="2.2751236357813546E-3"/>
    <n v="0"/>
    <n v="0"/>
    <n v="0"/>
  </r>
  <r>
    <x v="1"/>
    <n v="30"/>
    <x v="14"/>
    <n v="30501050"/>
    <x v="34"/>
    <x v="2"/>
    <n v="1.1619381425597633E-2"/>
    <n v="1.1959024882653564"/>
    <n v="0.28081526018787006"/>
    <n v="9.5067666209435187E-3"/>
    <n v="0.62484645568423636"/>
    <n v="0"/>
    <n v="0"/>
    <n v="0"/>
    <n v="0"/>
    <n v="0"/>
    <n v="0"/>
    <n v="0"/>
    <n v="0"/>
    <n v="0"/>
    <n v="0"/>
    <n v="1.1619381425597633E-2"/>
    <n v="1.1959024882653564"/>
    <n v="0.28081526018787006"/>
    <n v="9.5067666209435187E-3"/>
    <n v="0.62484645568423636"/>
  </r>
  <r>
    <x v="1"/>
    <n v="30"/>
    <x v="14"/>
    <n v="31000301"/>
    <x v="10"/>
    <x v="2"/>
    <n v="0"/>
    <n v="8.2211592578959252"/>
    <n v="0"/>
    <n v="0"/>
    <n v="0"/>
    <n v="0"/>
    <n v="0"/>
    <n v="0"/>
    <n v="0"/>
    <n v="0"/>
    <n v="0"/>
    <n v="0"/>
    <n v="0"/>
    <n v="0"/>
    <n v="0"/>
    <n v="0"/>
    <n v="8.2211592578959252"/>
    <n v="0"/>
    <n v="0"/>
    <n v="0"/>
  </r>
  <r>
    <x v="1"/>
    <n v="30"/>
    <x v="14"/>
    <n v="31000404"/>
    <x v="31"/>
    <x v="2"/>
    <n v="0"/>
    <n v="0"/>
    <n v="0"/>
    <n v="0"/>
    <n v="0"/>
    <n v="0"/>
    <n v="0"/>
    <n v="0"/>
    <n v="0"/>
    <n v="0"/>
    <n v="0"/>
    <n v="0"/>
    <n v="0"/>
    <n v="0"/>
    <n v="0"/>
    <n v="0"/>
    <n v="0"/>
    <n v="0"/>
    <n v="0"/>
    <n v="0"/>
  </r>
  <r>
    <x v="1"/>
    <n v="30"/>
    <x v="14"/>
    <n v="31000207"/>
    <x v="32"/>
    <x v="2"/>
    <n v="0"/>
    <n v="0.44844311949561766"/>
    <n v="0"/>
    <n v="0"/>
    <n v="0"/>
    <n v="0"/>
    <n v="0"/>
    <n v="0"/>
    <n v="0"/>
    <n v="0"/>
    <n v="0"/>
    <n v="0"/>
    <n v="0"/>
    <n v="0"/>
    <n v="0"/>
    <n v="0"/>
    <n v="0.44844311949561766"/>
    <n v="0"/>
    <n v="0"/>
    <n v="0"/>
  </r>
  <r>
    <x v="1"/>
    <n v="30"/>
    <x v="14"/>
    <n v="31000228"/>
    <x v="10"/>
    <x v="2"/>
    <n v="0"/>
    <n v="0"/>
    <n v="0"/>
    <n v="0"/>
    <n v="0"/>
    <n v="0"/>
    <n v="0"/>
    <n v="0"/>
    <n v="0"/>
    <n v="0"/>
    <n v="0"/>
    <n v="0"/>
    <n v="0"/>
    <n v="0"/>
    <n v="0"/>
    <n v="0"/>
    <n v="0"/>
    <n v="0"/>
    <n v="0"/>
    <n v="0"/>
  </r>
  <r>
    <x v="1"/>
    <n v="30"/>
    <x v="13"/>
    <n v="20200253"/>
    <x v="3"/>
    <x v="2"/>
    <n v="0"/>
    <n v="0"/>
    <n v="0"/>
    <n v="0"/>
    <n v="0"/>
    <n v="0"/>
    <n v="0"/>
    <n v="0"/>
    <n v="0"/>
    <n v="0"/>
    <n v="0"/>
    <n v="0"/>
    <n v="0"/>
    <n v="0"/>
    <n v="0"/>
    <n v="0"/>
    <n v="0"/>
    <n v="0"/>
    <n v="0"/>
    <n v="0"/>
  </r>
  <r>
    <x v="1"/>
    <n v="30"/>
    <x v="13"/>
    <n v="20200253"/>
    <x v="3"/>
    <x v="2"/>
    <n v="0"/>
    <n v="0"/>
    <n v="0"/>
    <n v="0"/>
    <n v="0"/>
    <n v="0"/>
    <n v="0"/>
    <n v="0"/>
    <n v="0"/>
    <n v="0"/>
    <n v="0"/>
    <n v="0"/>
    <n v="0"/>
    <n v="0"/>
    <n v="0"/>
    <n v="0"/>
    <n v="0"/>
    <n v="0"/>
    <n v="0"/>
    <n v="0"/>
  </r>
  <r>
    <x v="1"/>
    <n v="30"/>
    <x v="0"/>
    <n v="20200202"/>
    <x v="3"/>
    <x v="2"/>
    <n v="2.0686561658341969"/>
    <n v="0"/>
    <n v="0.77573590538587833"/>
    <n v="0"/>
    <n v="0"/>
    <n v="0"/>
    <n v="0"/>
    <n v="0"/>
    <n v="0"/>
    <n v="0"/>
    <n v="0"/>
    <n v="0"/>
    <n v="0"/>
    <n v="0"/>
    <n v="0"/>
    <n v="2.0686561658341969"/>
    <n v="0"/>
    <n v="0.77573590538587833"/>
    <n v="0"/>
    <n v="0"/>
  </r>
  <r>
    <x v="1"/>
    <n v="30"/>
    <x v="0"/>
    <n v="20200202"/>
    <x v="3"/>
    <x v="2"/>
    <n v="0"/>
    <n v="5.6970720928276393"/>
    <n v="0"/>
    <n v="2.9495352849593988E-2"/>
    <n v="0.49110168766651818"/>
    <n v="0"/>
    <n v="0"/>
    <n v="0"/>
    <n v="0"/>
    <n v="0"/>
    <n v="0"/>
    <n v="0"/>
    <n v="0"/>
    <n v="0"/>
    <n v="0"/>
    <n v="0"/>
    <n v="5.6970720928276393"/>
    <n v="0"/>
    <n v="2.9495352849593988E-2"/>
    <n v="0.49110168766651818"/>
  </r>
  <r>
    <x v="1"/>
    <n v="30"/>
    <x v="0"/>
    <n v="31000228"/>
    <x v="10"/>
    <x v="2"/>
    <n v="0"/>
    <n v="0"/>
    <n v="0"/>
    <n v="0"/>
    <n v="0"/>
    <n v="0"/>
    <n v="0"/>
    <n v="0"/>
    <n v="0"/>
    <n v="0"/>
    <n v="0"/>
    <n v="0"/>
    <n v="0"/>
    <n v="0"/>
    <n v="0"/>
    <n v="0"/>
    <n v="0"/>
    <n v="0"/>
    <n v="0"/>
    <n v="0"/>
  </r>
  <r>
    <x v="1"/>
    <n v="30"/>
    <x v="0"/>
    <n v="31000228"/>
    <x v="10"/>
    <x v="2"/>
    <n v="0"/>
    <n v="0"/>
    <n v="0"/>
    <n v="0"/>
    <n v="0"/>
    <n v="0"/>
    <n v="0"/>
    <n v="0"/>
    <n v="0"/>
    <n v="0"/>
    <n v="0"/>
    <n v="0"/>
    <n v="0"/>
    <n v="0"/>
    <n v="0"/>
    <n v="0"/>
    <n v="0"/>
    <n v="0"/>
    <n v="0"/>
    <n v="0"/>
  </r>
  <r>
    <x v="1"/>
    <n v="30"/>
    <x v="0"/>
    <n v="20200202"/>
    <x v="3"/>
    <x v="2"/>
    <n v="2.6624634347731302"/>
    <n v="0"/>
    <n v="0.9354820863839548"/>
    <n v="0"/>
    <n v="0"/>
    <n v="0"/>
    <n v="0"/>
    <n v="0"/>
    <n v="0"/>
    <n v="0"/>
    <n v="0"/>
    <n v="0"/>
    <n v="0"/>
    <n v="0"/>
    <n v="0"/>
    <n v="2.6624634347731302"/>
    <n v="0"/>
    <n v="0.9354820863839548"/>
    <n v="0"/>
    <n v="0"/>
  </r>
  <r>
    <x v="1"/>
    <n v="30"/>
    <x v="0"/>
    <n v="20200202"/>
    <x v="3"/>
    <x v="2"/>
    <n v="0"/>
    <n v="3.1707910585391357"/>
    <n v="0"/>
    <n v="1.6413391943851201E-2"/>
    <n v="0.27333985395601701"/>
    <n v="0"/>
    <n v="0"/>
    <n v="0"/>
    <n v="0"/>
    <n v="0"/>
    <n v="0"/>
    <n v="0"/>
    <n v="0"/>
    <n v="0"/>
    <n v="0"/>
    <n v="0"/>
    <n v="3.1707910585391357"/>
    <n v="0"/>
    <n v="1.6413391943851201E-2"/>
    <n v="0.27333985395601701"/>
  </r>
  <r>
    <x v="1"/>
    <n v="30"/>
    <x v="2"/>
    <n v="10200603"/>
    <x v="31"/>
    <x v="2"/>
    <n v="4.0627207781809907E-2"/>
    <n v="2.2751236357813546E-3"/>
    <n v="3.4126854536720319E-2"/>
    <n v="2.4376324669085939E-4"/>
    <n v="8.1254415563619805E-4"/>
    <n v="0"/>
    <n v="0"/>
    <n v="0"/>
    <n v="0"/>
    <n v="0"/>
    <n v="0"/>
    <n v="0"/>
    <n v="0"/>
    <n v="0"/>
    <n v="0"/>
    <n v="4.0627207781809907E-2"/>
    <n v="2.2751236357813546E-3"/>
    <n v="3.4126854536720319E-2"/>
    <n v="2.4376324669085939E-4"/>
    <n v="8.1254415563619805E-4"/>
  </r>
  <r>
    <x v="1"/>
    <n v="30"/>
    <x v="2"/>
    <n v="20200201"/>
    <x v="3"/>
    <x v="2"/>
    <n v="16.963971863710292"/>
    <n v="16.861428791269002"/>
    <n v="2.646131297244843"/>
    <n v="4.2089787261955058E-2"/>
    <n v="0.11058725958208655"/>
    <n v="0"/>
    <n v="0"/>
    <n v="0"/>
    <n v="0"/>
    <n v="0"/>
    <n v="0"/>
    <n v="0"/>
    <n v="0"/>
    <n v="0"/>
    <n v="0"/>
    <n v="16.963971863710292"/>
    <n v="16.861428791269002"/>
    <n v="2.646131297244843"/>
    <n v="4.2089787261955058E-2"/>
    <n v="0.11058725958208655"/>
  </r>
  <r>
    <x v="1"/>
    <n v="30"/>
    <x v="2"/>
    <n v="20200253"/>
    <x v="3"/>
    <x v="2"/>
    <n v="4.4181275918562637"/>
    <n v="4.6620533473782499"/>
    <n v="0.82806374900884938"/>
    <n v="1.1619381425597633E-2"/>
    <n v="3.0551660251921048E-2"/>
    <n v="0"/>
    <n v="0"/>
    <n v="0"/>
    <n v="0"/>
    <n v="0"/>
    <n v="0"/>
    <n v="0"/>
    <n v="0"/>
    <n v="0"/>
    <n v="0"/>
    <n v="4.4181275918562637"/>
    <n v="4.6620533473782499"/>
    <n v="0.82806374900884938"/>
    <n v="1.1619381425597633E-2"/>
    <n v="3.0551660251921048E-2"/>
  </r>
  <r>
    <x v="1"/>
    <n v="30"/>
    <x v="11"/>
    <n v="20100202"/>
    <x v="3"/>
    <x v="2"/>
    <n v="2.9007826356212275E-2"/>
    <n v="1.4382031554760706E-2"/>
    <n v="4.3633621157663838E-2"/>
    <n v="8.1254415563619816E-5"/>
    <n v="6.5003532450895853E-4"/>
    <n v="0"/>
    <n v="0"/>
    <n v="0"/>
    <n v="0"/>
    <n v="0"/>
    <n v="0"/>
    <n v="0"/>
    <n v="0"/>
    <n v="0"/>
    <n v="0"/>
    <n v="2.9007826356212275E-2"/>
    <n v="1.4382031554760706E-2"/>
    <n v="4.3633621157663838E-2"/>
    <n v="8.1254415563619816E-5"/>
    <n v="6.5003532450895853E-4"/>
  </r>
  <r>
    <x v="1"/>
    <n v="30"/>
    <x v="11"/>
    <n v="10200603"/>
    <x v="31"/>
    <x v="2"/>
    <n v="8.1254415563619814E-2"/>
    <n v="4.4689928559990891E-3"/>
    <n v="6.9066253229076849E-2"/>
    <n v="4.8752649338171879E-4"/>
    <n v="0"/>
    <n v="0"/>
    <n v="0"/>
    <n v="0"/>
    <n v="0"/>
    <n v="0"/>
    <n v="0"/>
    <n v="0"/>
    <n v="0"/>
    <n v="0"/>
    <n v="0"/>
    <n v="8.1254415563619814E-2"/>
    <n v="4.4689928559990891E-3"/>
    <n v="6.9066253229076849E-2"/>
    <n v="4.8752649338171879E-4"/>
    <n v="0"/>
  </r>
  <r>
    <x v="1"/>
    <n v="30"/>
    <x v="11"/>
    <n v="20200202"/>
    <x v="3"/>
    <x v="2"/>
    <n v="2.4021242873072923"/>
    <n v="0"/>
    <n v="0"/>
    <n v="0"/>
    <n v="8.1254415563619805E-4"/>
    <n v="0"/>
    <n v="0"/>
    <n v="0"/>
    <n v="0"/>
    <n v="0"/>
    <n v="0"/>
    <n v="0"/>
    <n v="0"/>
    <n v="0"/>
    <n v="0"/>
    <n v="2.4021242873072923"/>
    <n v="0"/>
    <n v="0"/>
    <n v="0"/>
    <n v="8.1254415563619805E-4"/>
  </r>
  <r>
    <x v="1"/>
    <n v="30"/>
    <x v="11"/>
    <n v="20200202"/>
    <x v="3"/>
    <x v="2"/>
    <n v="0"/>
    <n v="3.8599097569341954"/>
    <n v="0"/>
    <n v="1.1619381425597633E-2"/>
    <n v="0"/>
    <n v="0"/>
    <n v="0"/>
    <n v="0"/>
    <n v="0"/>
    <n v="0"/>
    <n v="0"/>
    <n v="0"/>
    <n v="0"/>
    <n v="0"/>
    <n v="0"/>
    <n v="0"/>
    <n v="3.8599097569341954"/>
    <n v="0"/>
    <n v="1.1619381425597633E-2"/>
    <n v="0"/>
  </r>
  <r>
    <x v="1"/>
    <n v="30"/>
    <x v="11"/>
    <n v="20200202"/>
    <x v="3"/>
    <x v="2"/>
    <n v="1.6756285577529675"/>
    <n v="0"/>
    <n v="4.1738768186720225"/>
    <n v="0"/>
    <n v="1.2188162334542971E-3"/>
    <n v="0"/>
    <n v="0"/>
    <n v="0"/>
    <n v="0"/>
    <n v="0"/>
    <n v="0"/>
    <n v="0"/>
    <n v="0"/>
    <n v="0"/>
    <n v="0"/>
    <n v="1.6756285577529675"/>
    <n v="0"/>
    <n v="4.1738768186720225"/>
    <n v="0"/>
    <n v="1.2188162334542971E-3"/>
  </r>
  <r>
    <x v="1"/>
    <n v="30"/>
    <x v="11"/>
    <n v="20200202"/>
    <x v="3"/>
    <x v="2"/>
    <n v="0"/>
    <n v="13.466456800189839"/>
    <n v="3.0004818035177885"/>
    <n v="0"/>
    <n v="0"/>
    <n v="0"/>
    <n v="0"/>
    <n v="0"/>
    <n v="0"/>
    <n v="0"/>
    <n v="0"/>
    <n v="0"/>
    <n v="0"/>
    <n v="0"/>
    <n v="0"/>
    <n v="0"/>
    <n v="13.466456800189839"/>
    <n v="3.0004818035177885"/>
    <n v="0"/>
    <n v="0"/>
  </r>
  <r>
    <x v="1"/>
    <n v="30"/>
    <x v="8"/>
    <n v="10500106"/>
    <x v="31"/>
    <x v="2"/>
    <n v="0"/>
    <n v="0"/>
    <n v="0"/>
    <n v="0"/>
    <n v="0"/>
    <n v="0"/>
    <n v="0"/>
    <n v="0"/>
    <n v="0"/>
    <n v="0"/>
    <n v="0"/>
    <n v="0"/>
    <n v="0"/>
    <n v="0"/>
    <n v="0"/>
    <n v="0"/>
    <n v="0"/>
    <n v="0"/>
    <n v="0"/>
    <n v="0"/>
  </r>
  <r>
    <x v="1"/>
    <n v="30"/>
    <x v="8"/>
    <n v="20200254"/>
    <x v="3"/>
    <x v="2"/>
    <n v="0"/>
    <n v="0"/>
    <n v="0"/>
    <n v="0"/>
    <n v="0"/>
    <n v="0"/>
    <n v="0"/>
    <n v="0"/>
    <n v="0"/>
    <n v="0"/>
    <n v="0"/>
    <n v="0"/>
    <n v="0"/>
    <n v="0"/>
    <n v="0"/>
    <n v="0"/>
    <n v="0"/>
    <n v="0"/>
    <n v="0"/>
    <n v="0"/>
  </r>
  <r>
    <x v="1"/>
    <n v="30"/>
    <x v="8"/>
    <n v="20200254"/>
    <x v="3"/>
    <x v="2"/>
    <n v="0"/>
    <n v="0"/>
    <n v="0"/>
    <n v="0"/>
    <n v="0"/>
    <n v="0"/>
    <n v="0"/>
    <n v="0"/>
    <n v="0"/>
    <n v="0"/>
    <n v="0"/>
    <n v="0"/>
    <n v="0"/>
    <n v="0"/>
    <n v="0"/>
    <n v="0"/>
    <n v="0"/>
    <n v="0"/>
    <n v="0"/>
    <n v="0"/>
  </r>
  <r>
    <x v="1"/>
    <n v="30"/>
    <x v="8"/>
    <n v="20200254"/>
    <x v="3"/>
    <x v="2"/>
    <n v="1.11091036958581"/>
    <n v="1.6198880286763246"/>
    <n v="3.2826783887702403E-2"/>
    <n v="0"/>
    <n v="0"/>
    <n v="0"/>
    <n v="0"/>
    <n v="0"/>
    <n v="0"/>
    <n v="0"/>
    <n v="0"/>
    <n v="0"/>
    <n v="0"/>
    <n v="0"/>
    <n v="0"/>
    <n v="1.11091036958581"/>
    <n v="1.6198880286763246"/>
    <n v="3.2826783887702403E-2"/>
    <n v="0"/>
    <n v="0"/>
  </r>
  <r>
    <x v="1"/>
    <n v="30"/>
    <x v="8"/>
    <n v="20200254"/>
    <x v="3"/>
    <x v="2"/>
    <n v="0"/>
    <n v="0"/>
    <n v="0"/>
    <n v="4.8752649338171879E-4"/>
    <n v="8.1254415563619816E-5"/>
    <n v="0"/>
    <n v="0"/>
    <n v="0"/>
    <n v="0"/>
    <n v="0"/>
    <n v="0"/>
    <n v="0"/>
    <n v="0"/>
    <n v="0"/>
    <n v="0"/>
    <n v="0"/>
    <n v="0"/>
    <n v="0"/>
    <n v="4.8752649338171879E-4"/>
    <n v="8.1254415563619816E-5"/>
  </r>
  <r>
    <x v="1"/>
    <n v="30"/>
    <x v="8"/>
    <n v="20200254"/>
    <x v="3"/>
    <x v="2"/>
    <n v="6.7160837184109949"/>
    <n v="8.9145844403158563"/>
    <n v="1.114323055039482"/>
    <n v="0"/>
    <n v="0"/>
    <n v="0"/>
    <n v="0"/>
    <n v="0"/>
    <n v="0"/>
    <n v="0"/>
    <n v="0"/>
    <n v="0"/>
    <n v="0"/>
    <n v="0"/>
    <n v="0"/>
    <n v="6.7160837184109949"/>
    <n v="8.9145844403158563"/>
    <n v="1.114323055039482"/>
    <n v="0"/>
    <n v="0"/>
  </r>
  <r>
    <x v="1"/>
    <n v="30"/>
    <x v="8"/>
    <n v="20200254"/>
    <x v="3"/>
    <x v="2"/>
    <n v="0"/>
    <n v="0"/>
    <n v="0"/>
    <n v="2.8439045447266934E-3"/>
    <n v="4.0627207781809903E-4"/>
    <n v="0"/>
    <n v="0"/>
    <n v="0"/>
    <n v="0"/>
    <n v="0"/>
    <n v="0"/>
    <n v="0"/>
    <n v="0"/>
    <n v="0"/>
    <n v="0"/>
    <n v="0"/>
    <n v="0"/>
    <n v="0"/>
    <n v="2.8439045447266934E-3"/>
    <n v="4.0627207781809903E-4"/>
  </r>
  <r>
    <x v="1"/>
    <n v="30"/>
    <x v="8"/>
    <n v="20200253"/>
    <x v="3"/>
    <x v="2"/>
    <n v="0"/>
    <n v="0"/>
    <n v="0"/>
    <n v="0"/>
    <n v="0"/>
    <n v="0"/>
    <n v="0"/>
    <n v="0"/>
    <n v="0"/>
    <n v="0"/>
    <n v="0"/>
    <n v="0"/>
    <n v="0"/>
    <n v="0"/>
    <n v="0"/>
    <n v="0"/>
    <n v="0"/>
    <n v="0"/>
    <n v="0"/>
    <n v="0"/>
  </r>
  <r>
    <x v="1"/>
    <n v="30"/>
    <x v="8"/>
    <n v="31000227"/>
    <x v="10"/>
    <x v="2"/>
    <n v="0"/>
    <n v="2.8920071587403564"/>
    <n v="0"/>
    <n v="0"/>
    <n v="0"/>
    <n v="0"/>
    <n v="0"/>
    <n v="0"/>
    <n v="0"/>
    <n v="0"/>
    <n v="0"/>
    <n v="0"/>
    <n v="0"/>
    <n v="0"/>
    <n v="0"/>
    <n v="0"/>
    <n v="2.8920071587403564"/>
    <n v="0"/>
    <n v="0"/>
    <n v="0"/>
  </r>
  <r>
    <x v="1"/>
    <n v="30"/>
    <x v="8"/>
    <n v="31000228"/>
    <x v="10"/>
    <x v="2"/>
    <n v="4.0627207781809907E-2"/>
    <n v="2.2751236357813546E-3"/>
    <n v="3.4126854536720319E-2"/>
    <n v="2.4376324669085939E-4"/>
    <n v="8.1254415563619805E-4"/>
    <n v="0"/>
    <n v="0"/>
    <n v="0"/>
    <n v="0"/>
    <n v="0"/>
    <n v="0"/>
    <n v="0"/>
    <n v="0"/>
    <n v="0"/>
    <n v="0"/>
    <n v="4.0627207781809907E-2"/>
    <n v="2.2751236357813546E-3"/>
    <n v="3.4126854536720319E-2"/>
    <n v="2.4376324669085939E-4"/>
    <n v="8.1254415563619805E-4"/>
  </r>
  <r>
    <x v="1"/>
    <n v="30"/>
    <x v="8"/>
    <n v="31000227"/>
    <x v="10"/>
    <x v="2"/>
    <n v="0"/>
    <n v="2.8920071587403564"/>
    <n v="0"/>
    <n v="0"/>
    <n v="0"/>
    <n v="0"/>
    <n v="0"/>
    <n v="0"/>
    <n v="0"/>
    <n v="0"/>
    <n v="0"/>
    <n v="0"/>
    <n v="0"/>
    <n v="0"/>
    <n v="0"/>
    <n v="0"/>
    <n v="2.8920071587403564"/>
    <n v="0"/>
    <n v="0"/>
    <n v="0"/>
  </r>
  <r>
    <x v="1"/>
    <n v="30"/>
    <x v="8"/>
    <n v="31000228"/>
    <x v="10"/>
    <x v="2"/>
    <n v="4.0627207781809907E-2"/>
    <n v="2.2751236357813546E-3"/>
    <n v="3.4126854536720319E-2"/>
    <n v="2.4376324669085939E-4"/>
    <n v="8.1254415563619805E-4"/>
    <n v="0"/>
    <n v="0"/>
    <n v="0"/>
    <n v="0"/>
    <n v="0"/>
    <n v="0"/>
    <n v="0"/>
    <n v="0"/>
    <n v="0"/>
    <n v="0"/>
    <n v="4.0627207781809907E-2"/>
    <n v="2.2751236357813546E-3"/>
    <n v="3.4126854536720319E-2"/>
    <n v="2.4376324669085939E-4"/>
    <n v="8.1254415563619805E-4"/>
  </r>
</pivotCacheRecords>
</file>

<file path=xl/pivotCache/pivotCacheRecords3.xml><?xml version="1.0" encoding="utf-8"?>
<pivotCacheRecords xmlns="http://schemas.openxmlformats.org/spreadsheetml/2006/main" xmlns:r="http://schemas.openxmlformats.org/officeDocument/2006/relationships" count="1109">
  <r>
    <x v="0"/>
    <s v="30"/>
    <x v="0"/>
    <s v="2310011600"/>
    <x v="0"/>
    <x v="0"/>
    <n v="10.113893189887811"/>
    <n v="1.0807272689644924"/>
    <n v="34.525575334621195"/>
    <n v="0"/>
    <n v="4.2176368598364523E-2"/>
    <n v="1.5699177488781078"/>
    <n v="0.16775468055568241"/>
    <n v="5.3591937832844838"/>
    <n v="0"/>
    <n v="6.5467796033282242E-3"/>
    <n v="0"/>
    <n v="0"/>
    <n v="0"/>
    <n v="0"/>
    <n v="0"/>
    <n v="8.5439754410097013"/>
    <n v="0.91297258840881002"/>
    <n v="29.166381551336706"/>
    <n v="0"/>
    <n v="3.5629588995036293E-2"/>
    <n v="0"/>
    <n v="0"/>
    <n v="0"/>
    <n v="0"/>
    <n v="0"/>
  </r>
  <r>
    <x v="0"/>
    <s v="30"/>
    <x v="1"/>
    <s v="2310011600"/>
    <x v="0"/>
    <x v="0"/>
    <n v="1.0466118325854052"/>
    <n v="0.11183645370378828"/>
    <n v="3.5727958555229895"/>
    <n v="0"/>
    <n v="4.3645197355521494E-3"/>
    <n v="9.9677317389086195E-2"/>
    <n v="1.0651090828932216E-2"/>
    <n v="0.34026627195457043"/>
    <n v="0"/>
    <n v="4.156685462430618E-4"/>
    <n v="0"/>
    <n v="0"/>
    <n v="0"/>
    <n v="0"/>
    <n v="0"/>
    <n v="0.94693451519631899"/>
    <n v="0.10118536287485605"/>
    <n v="3.2325295835684189"/>
    <n v="0"/>
    <n v="3.9488511893090873E-3"/>
    <n v="0"/>
    <n v="0"/>
    <n v="0"/>
    <n v="0"/>
    <n v="0"/>
  </r>
  <r>
    <x v="0"/>
    <s v="30"/>
    <x v="2"/>
    <s v="2310011600"/>
    <x v="0"/>
    <x v="0"/>
    <n v="0.90127803478366375"/>
    <n v="9.6306707102988318E-2"/>
    <n v="3.0766730578561599"/>
    <n v="0"/>
    <n v="3.7584571925924262E-3"/>
    <n v="6.5152629020505809E-2"/>
    <n v="6.9619306339509628E-3"/>
    <n v="0.22241010056791516"/>
    <n v="0"/>
    <n v="2.7169570066933198E-4"/>
    <n v="0"/>
    <n v="0"/>
    <n v="0"/>
    <n v="0"/>
    <n v="0"/>
    <n v="0.83612540576315786"/>
    <n v="8.9344776469037351E-2"/>
    <n v="2.8542629572882445"/>
    <n v="0"/>
    <n v="3.486761491923094E-3"/>
    <n v="0"/>
    <n v="0"/>
    <n v="0"/>
    <n v="0"/>
    <n v="0"/>
  </r>
  <r>
    <x v="0"/>
    <s v="30"/>
    <x v="3"/>
    <s v="2310011600"/>
    <x v="0"/>
    <x v="0"/>
    <n v="1.1727473223691045"/>
    <n v="0.12531475141111734"/>
    <n v="4.0033818102224732"/>
    <n v="0"/>
    <n v="4.8905226120479761E-3"/>
    <n v="0"/>
    <n v="0"/>
    <n v="0"/>
    <n v="0"/>
    <n v="0"/>
    <n v="0"/>
    <n v="0"/>
    <n v="0"/>
    <n v="0"/>
    <n v="0"/>
    <n v="1.1727473223691045"/>
    <n v="0.12531475141111734"/>
    <n v="4.0033818102224732"/>
    <n v="0"/>
    <n v="4.8905226120479761E-3"/>
    <n v="0"/>
    <n v="0"/>
    <n v="0"/>
    <n v="0"/>
    <n v="0"/>
  </r>
  <r>
    <x v="0"/>
    <s v="30"/>
    <x v="4"/>
    <s v="2310011600"/>
    <x v="0"/>
    <x v="0"/>
    <n v="5.5349664223266624"/>
    <n v="0.59144278401041883"/>
    <n v="18.89459346670812"/>
    <n v="0"/>
    <n v="2.3081594755323866E-2"/>
    <n v="0.10063575313321203"/>
    <n v="1.0753505163825795E-2"/>
    <n v="0.34353806303105672"/>
    <n v="0"/>
    <n v="4.1966535918770665E-4"/>
    <n v="2.5662117048969071"/>
    <n v="0.27421438167755779"/>
    <n v="8.7602206072919468"/>
    <n v="0"/>
    <n v="1.0701466659286519E-2"/>
    <n v="2.868118964296543"/>
    <n v="0.3064748971690352"/>
    <n v="9.7908347963851163"/>
    <n v="0"/>
    <n v="1.1960462736849642E-2"/>
    <n v="0"/>
    <n v="0"/>
    <n v="0"/>
    <n v="0"/>
    <n v="0"/>
  </r>
  <r>
    <x v="0"/>
    <s v="30"/>
    <x v="5"/>
    <s v="2310011600"/>
    <x v="0"/>
    <x v="0"/>
    <n v="2.2441772948706289"/>
    <n v="0.23980316515331526"/>
    <n v="7.6608988055925646"/>
    <n v="0"/>
    <n v="9.3585375098858593E-3"/>
    <n v="1.0018648637815306E-2"/>
    <n v="1.070549844434443E-3"/>
    <n v="3.4200441096395369E-2"/>
    <n v="0"/>
    <n v="4.1779185311990438E-5"/>
    <n v="0.21039162139412146"/>
    <n v="2.2481546733123307E-2"/>
    <n v="0.71820926302430288"/>
    <n v="0"/>
    <n v="8.773628915517992E-4"/>
    <n v="2.0237670248386923"/>
    <n v="0.21625106857575752"/>
    <n v="6.9084891014718668"/>
    <n v="0"/>
    <n v="8.4393954330220702E-3"/>
    <n v="0"/>
    <n v="0"/>
    <n v="0"/>
    <n v="0"/>
    <n v="0"/>
  </r>
  <r>
    <x v="0"/>
    <s v="30"/>
    <x v="6"/>
    <s v="2310011600"/>
    <x v="0"/>
    <x v="0"/>
    <n v="0.68410260471531092"/>
    <n v="7.3100271656485125E-2"/>
    <n v="2.3353060559631089"/>
    <n v="0"/>
    <n v="2.8528048570279859E-3"/>
    <n v="5.4293857517088158E-2"/>
    <n v="5.8016088616258035E-3"/>
    <n v="0.18534175047326262"/>
    <n v="0"/>
    <n v="2.2641308389111E-4"/>
    <n v="0"/>
    <n v="0"/>
    <n v="0"/>
    <n v="0"/>
    <n v="0"/>
    <n v="0.62980874719822266"/>
    <n v="6.7298662794859312E-2"/>
    <n v="2.1499643054898465"/>
    <n v="0"/>
    <n v="2.6263917731368758E-3"/>
    <n v="0"/>
    <n v="0"/>
    <n v="0"/>
    <n v="0"/>
    <n v="0"/>
  </r>
  <r>
    <x v="0"/>
    <s v="30"/>
    <x v="7"/>
    <s v="2310011600"/>
    <x v="0"/>
    <x v="0"/>
    <n v="0.445209631640123"/>
    <n v="4.7573192665331575E-2"/>
    <n v="1.5198023538807535"/>
    <n v="0"/>
    <n v="1.8565872879071021E-3"/>
    <n v="0.18459911555809977"/>
    <n v="1.9725470129527727E-2"/>
    <n v="0.63016195160909283"/>
    <n v="0"/>
    <n v="7.6980448522977402E-4"/>
    <n v="0"/>
    <n v="0"/>
    <n v="0"/>
    <n v="0"/>
    <n v="0"/>
    <n v="0.26061051608202324"/>
    <n v="2.7847722535803844E-2"/>
    <n v="0.88964040227166052"/>
    <n v="0"/>
    <n v="1.0867828026773279E-3"/>
    <n v="0"/>
    <n v="0"/>
    <n v="0"/>
    <n v="0"/>
    <n v="0"/>
  </r>
  <r>
    <x v="0"/>
    <s v="30"/>
    <x v="8"/>
    <s v="2310011600"/>
    <x v="0"/>
    <x v="0"/>
    <n v="0.63206894398173963"/>
    <n v="6.7540177733895326E-2"/>
    <n v="2.1576798896724441"/>
    <n v="0"/>
    <n v="2.6358171141857372E-3"/>
    <n v="0.13407523054158113"/>
    <n v="1.4326704367795979E-2"/>
    <n v="0.45768967356688206"/>
    <n v="0"/>
    <n v="5.5911272119091402E-4"/>
    <n v="0"/>
    <n v="0"/>
    <n v="0"/>
    <n v="0"/>
    <n v="0"/>
    <n v="0.49799371344015847"/>
    <n v="5.3213473366099343E-2"/>
    <n v="1.699990216105562"/>
    <n v="0"/>
    <n v="2.0767043929948233E-3"/>
    <n v="0"/>
    <n v="0"/>
    <n v="0"/>
    <n v="0"/>
    <n v="0"/>
  </r>
  <r>
    <x v="0"/>
    <s v="30"/>
    <x v="9"/>
    <s v="2310011600"/>
    <x v="0"/>
    <x v="0"/>
    <n v="0.31490437359911139"/>
    <n v="3.3649331397429656E-2"/>
    <n v="1.0749821527449233"/>
    <n v="0"/>
    <n v="1.3131958865684381E-3"/>
    <n v="1.0858771503417634E-2"/>
    <n v="1.1603217723251606E-3"/>
    <n v="3.7068350094652529E-2"/>
    <n v="0"/>
    <n v="4.5282616778221999E-5"/>
    <n v="0"/>
    <n v="0"/>
    <n v="0"/>
    <n v="0"/>
    <n v="0"/>
    <n v="0.30404560209569376"/>
    <n v="3.2489009625104495E-2"/>
    <n v="1.0379138026502708"/>
    <n v="0"/>
    <n v="1.2679132697902163E-3"/>
    <n v="0"/>
    <n v="0"/>
    <n v="0"/>
    <n v="0"/>
    <n v="0"/>
  </r>
  <r>
    <x v="0"/>
    <s v="30"/>
    <x v="10"/>
    <s v="2310011600"/>
    <x v="0"/>
    <x v="0"/>
    <n v="1.9752154499429363E-2"/>
    <n v="2.1106305541842289E-3"/>
    <n v="6.7427496552263877E-2"/>
    <n v="0"/>
    <n v="8.2369284818304287E-5"/>
    <n v="0"/>
    <n v="0"/>
    <n v="0"/>
    <n v="0"/>
    <n v="0"/>
    <n v="0"/>
    <n v="0"/>
    <n v="0"/>
    <n v="0"/>
    <n v="0"/>
    <n v="1.9752154499429363E-2"/>
    <n v="2.1106305541842289E-3"/>
    <n v="6.7427496552263877E-2"/>
    <n v="0"/>
    <n v="8.2369284818304287E-5"/>
    <n v="0"/>
    <n v="0"/>
    <n v="0"/>
    <n v="0"/>
    <n v="0"/>
  </r>
  <r>
    <x v="0"/>
    <s v="30"/>
    <x v="11"/>
    <s v="2310011600"/>
    <x v="0"/>
    <x v="0"/>
    <n v="2.0046962775540248E-2"/>
    <n v="2.1421325027541427E-3"/>
    <n v="6.8433877097820048E-2"/>
    <n v="0"/>
    <n v="8.3598677129025236E-5"/>
    <n v="1.0023481387770124E-2"/>
    <n v="1.0710662513770714E-3"/>
    <n v="3.4216938548910024E-2"/>
    <n v="0"/>
    <n v="4.1799338564512618E-5"/>
    <n v="0"/>
    <n v="0"/>
    <n v="0"/>
    <n v="0"/>
    <n v="0"/>
    <n v="1.0023481387770124E-2"/>
    <n v="1.0710662513770714E-3"/>
    <n v="3.4216938548910024E-2"/>
    <n v="0"/>
    <n v="4.1799338564512618E-5"/>
    <n v="0"/>
    <n v="0"/>
    <n v="0"/>
    <n v="0"/>
    <n v="0"/>
  </r>
  <r>
    <x v="0"/>
    <s v="30"/>
    <x v="12"/>
    <s v="2310011600"/>
    <x v="0"/>
    <x v="0"/>
    <n v="9.8760772497146817E-3"/>
    <n v="1.0553152770921145E-3"/>
    <n v="3.3713748276131938E-2"/>
    <n v="0"/>
    <n v="4.1184642409152144E-5"/>
    <n v="0"/>
    <n v="0"/>
    <n v="0"/>
    <n v="0"/>
    <n v="0"/>
    <n v="0"/>
    <n v="0"/>
    <n v="0"/>
    <n v="0"/>
    <n v="0"/>
    <n v="9.8760772497146817E-3"/>
    <n v="1.0553152770921145E-3"/>
    <n v="3.3713748276131938E-2"/>
    <n v="0"/>
    <n v="4.1184642409152144E-5"/>
    <n v="0"/>
    <n v="0"/>
    <n v="0"/>
    <n v="0"/>
    <n v="0"/>
  </r>
  <r>
    <x v="0"/>
    <s v="30"/>
    <x v="13"/>
    <s v="2310011600"/>
    <x v="0"/>
    <x v="0"/>
    <n v="0"/>
    <n v="0"/>
    <n v="0"/>
    <n v="0"/>
    <n v="0"/>
    <n v="0"/>
    <n v="0"/>
    <n v="0"/>
    <n v="0"/>
    <n v="0"/>
    <n v="0"/>
    <n v="0"/>
    <n v="0"/>
    <n v="0"/>
    <n v="0"/>
    <n v="0"/>
    <n v="0"/>
    <n v="0"/>
    <n v="0"/>
    <n v="0"/>
    <n v="0"/>
    <n v="0"/>
    <n v="0"/>
    <n v="0"/>
    <n v="0"/>
  </r>
  <r>
    <x v="0"/>
    <s v="30"/>
    <x v="14"/>
    <s v="2310011600"/>
    <x v="0"/>
    <x v="0"/>
    <n v="0"/>
    <n v="0"/>
    <n v="0"/>
    <n v="0"/>
    <n v="0"/>
    <n v="0"/>
    <n v="0"/>
    <n v="0"/>
    <n v="0"/>
    <n v="0"/>
    <n v="0"/>
    <n v="0"/>
    <n v="0"/>
    <n v="0"/>
    <n v="0"/>
    <n v="0"/>
    <n v="0"/>
    <n v="0"/>
    <n v="0"/>
    <n v="0"/>
    <n v="0"/>
    <n v="0"/>
    <n v="0"/>
    <n v="0"/>
    <n v="0"/>
  </r>
  <r>
    <x v="0"/>
    <s v="30"/>
    <x v="0"/>
    <s v="2310011000"/>
    <x v="1"/>
    <x v="0"/>
    <n v="0"/>
    <n v="151.70050955308255"/>
    <n v="0"/>
    <n v="0"/>
    <n v="0"/>
    <n v="0"/>
    <n v="23.547541781374004"/>
    <n v="0"/>
    <n v="0"/>
    <n v="0"/>
    <n v="0"/>
    <n v="0"/>
    <n v="0"/>
    <n v="0"/>
    <n v="0"/>
    <n v="0"/>
    <n v="128.15296777170855"/>
    <n v="0"/>
    <n v="0"/>
    <n v="0"/>
    <n v="0"/>
    <n v="0"/>
    <n v="0"/>
    <n v="0"/>
    <n v="0"/>
  </r>
  <r>
    <x v="0"/>
    <s v="30"/>
    <x v="1"/>
    <s v="2310011000"/>
    <x v="1"/>
    <x v="0"/>
    <n v="0"/>
    <n v="15.698361187582673"/>
    <n v="0"/>
    <n v="0"/>
    <n v="0"/>
    <n v="0"/>
    <n v="1.4950820178650164"/>
    <n v="0"/>
    <n v="0"/>
    <n v="0"/>
    <n v="0"/>
    <n v="0"/>
    <n v="0"/>
    <n v="0"/>
    <n v="0"/>
    <n v="0"/>
    <n v="14.203279169717657"/>
    <n v="0"/>
    <n v="0"/>
    <n v="0"/>
    <n v="0"/>
    <n v="0"/>
    <n v="0"/>
    <n v="0"/>
    <n v="0"/>
  </r>
  <r>
    <x v="0"/>
    <s v="30"/>
    <x v="2"/>
    <s v="2310011000"/>
    <x v="1"/>
    <x v="0"/>
    <n v="0"/>
    <n v="13.518467573138297"/>
    <n v="0"/>
    <n v="0"/>
    <n v="0"/>
    <n v="0"/>
    <n v="0.97723861974493709"/>
    <n v="0"/>
    <n v="0"/>
    <n v="0"/>
    <n v="0"/>
    <n v="0"/>
    <n v="0"/>
    <n v="0"/>
    <n v="0"/>
    <n v="0"/>
    <n v="12.541228953393359"/>
    <n v="0"/>
    <n v="0"/>
    <n v="0"/>
    <n v="0"/>
    <n v="0"/>
    <n v="0"/>
    <n v="0"/>
    <n v="0"/>
  </r>
  <r>
    <x v="0"/>
    <s v="30"/>
    <x v="3"/>
    <s v="2310011000"/>
    <x v="1"/>
    <x v="0"/>
    <n v="0"/>
    <n v="17.590295155408874"/>
    <n v="0"/>
    <n v="0"/>
    <n v="0"/>
    <n v="0"/>
    <n v="0"/>
    <n v="0"/>
    <n v="0"/>
    <n v="0"/>
    <n v="0"/>
    <n v="0"/>
    <n v="0"/>
    <n v="0"/>
    <n v="0"/>
    <n v="0"/>
    <n v="17.590295155408874"/>
    <n v="0"/>
    <n v="0"/>
    <n v="0"/>
    <n v="0"/>
    <n v="0"/>
    <n v="0"/>
    <n v="0"/>
    <n v="0"/>
  </r>
  <r>
    <x v="0"/>
    <s v="30"/>
    <x v="4"/>
    <s v="2310011000"/>
    <x v="1"/>
    <x v="0"/>
    <n v="0"/>
    <n v="83.020179357408367"/>
    <n v="0"/>
    <n v="0"/>
    <n v="0"/>
    <n v="0"/>
    <n v="1.5094578064983339"/>
    <n v="0"/>
    <n v="0"/>
    <n v="0"/>
    <n v="0"/>
    <n v="38.491174065707519"/>
    <n v="0"/>
    <n v="0"/>
    <n v="0"/>
    <n v="0"/>
    <n v="43.019547485202516"/>
    <n v="0"/>
    <n v="0"/>
    <n v="0"/>
    <n v="0"/>
    <n v="0"/>
    <n v="0"/>
    <n v="0"/>
    <n v="0"/>
  </r>
  <r>
    <x v="0"/>
    <s v="30"/>
    <x v="5"/>
    <s v="2310011000"/>
    <x v="1"/>
    <x v="0"/>
    <n v="0"/>
    <n v="33.660909084912852"/>
    <n v="0"/>
    <n v="0"/>
    <n v="0"/>
    <n v="0"/>
    <n v="0.15027191555764666"/>
    <n v="0"/>
    <n v="0"/>
    <n v="0"/>
    <n v="0"/>
    <n v="3.1557102267105797"/>
    <n v="0"/>
    <n v="0"/>
    <n v="0"/>
    <n v="0"/>
    <n v="30.354926942644624"/>
    <n v="0"/>
    <n v="0"/>
    <n v="0"/>
    <n v="0"/>
    <n v="0"/>
    <n v="0"/>
    <n v="0"/>
    <n v="0"/>
  </r>
  <r>
    <x v="0"/>
    <s v="30"/>
    <x v="6"/>
    <s v="2310011000"/>
    <x v="1"/>
    <x v="0"/>
    <n v="0"/>
    <n v="10.26100550732184"/>
    <n v="0"/>
    <n v="0"/>
    <n v="0"/>
    <n v="0"/>
    <n v="0.81436551645411426"/>
    <n v="0"/>
    <n v="0"/>
    <n v="0"/>
    <n v="0"/>
    <n v="0"/>
    <n v="0"/>
    <n v="0"/>
    <n v="0"/>
    <n v="0"/>
    <n v="9.446639990867725"/>
    <n v="0"/>
    <n v="0"/>
    <n v="0"/>
    <n v="0"/>
    <n v="0"/>
    <n v="0"/>
    <n v="0"/>
    <n v="0"/>
  </r>
  <r>
    <x v="0"/>
    <s v="30"/>
    <x v="7"/>
    <s v="2310011000"/>
    <x v="1"/>
    <x v="0"/>
    <n v="0"/>
    <n v="6.6777972349237373"/>
    <n v="0"/>
    <n v="0"/>
    <n v="0"/>
    <n v="0"/>
    <n v="2.7688427559439881"/>
    <n v="0"/>
    <n v="0"/>
    <n v="0"/>
    <n v="0"/>
    <n v="0"/>
    <n v="0"/>
    <n v="0"/>
    <n v="0"/>
    <n v="0"/>
    <n v="3.9089544789797483"/>
    <n v="0"/>
    <n v="0"/>
    <n v="0"/>
    <n v="0"/>
    <n v="0"/>
    <n v="0"/>
    <n v="0"/>
    <n v="0"/>
  </r>
  <r>
    <x v="0"/>
    <s v="30"/>
    <x v="8"/>
    <s v="2310011000"/>
    <x v="1"/>
    <x v="0"/>
    <n v="0"/>
    <n v="9.4805411797879895"/>
    <n v="0"/>
    <n v="0"/>
    <n v="0"/>
    <n v="0"/>
    <n v="2.0110238866216945"/>
    <n v="0"/>
    <n v="0"/>
    <n v="0"/>
    <n v="0"/>
    <n v="0"/>
    <n v="0"/>
    <n v="0"/>
    <n v="0"/>
    <n v="0"/>
    <n v="7.4695172931662936"/>
    <n v="0"/>
    <n v="0"/>
    <n v="0"/>
    <n v="0"/>
    <n v="0"/>
    <n v="0"/>
    <n v="0"/>
    <n v="0"/>
  </r>
  <r>
    <x v="0"/>
    <s v="30"/>
    <x v="9"/>
    <s v="2310011000"/>
    <x v="1"/>
    <x v="0"/>
    <n v="0"/>
    <n v="4.7233199954338634"/>
    <n v="0"/>
    <n v="0"/>
    <n v="0"/>
    <n v="0"/>
    <n v="0.16287310329082286"/>
    <n v="0"/>
    <n v="0"/>
    <n v="0"/>
    <n v="0"/>
    <n v="0"/>
    <n v="0"/>
    <n v="0"/>
    <n v="0"/>
    <n v="0"/>
    <n v="4.5604468921430401"/>
    <n v="0"/>
    <n v="0"/>
    <n v="0"/>
    <n v="0"/>
    <n v="0"/>
    <n v="0"/>
    <n v="0"/>
    <n v="0"/>
  </r>
  <r>
    <x v="0"/>
    <s v="30"/>
    <x v="10"/>
    <s v="2310011000"/>
    <x v="1"/>
    <x v="0"/>
    <n v="0"/>
    <n v="0.29626691186837467"/>
    <n v="0"/>
    <n v="0"/>
    <n v="0"/>
    <n v="0"/>
    <n v="0"/>
    <n v="0"/>
    <n v="0"/>
    <n v="0"/>
    <n v="0"/>
    <n v="0"/>
    <n v="0"/>
    <n v="0"/>
    <n v="0"/>
    <n v="0"/>
    <n v="0.29626691186837467"/>
    <n v="0"/>
    <n v="0"/>
    <n v="0"/>
    <n v="0"/>
    <n v="0"/>
    <n v="0"/>
    <n v="0"/>
    <n v="0"/>
  </r>
  <r>
    <x v="0"/>
    <s v="30"/>
    <x v="11"/>
    <s v="2310011000"/>
    <x v="1"/>
    <x v="0"/>
    <n v="0"/>
    <n v="0.3006888060753653"/>
    <n v="0"/>
    <n v="0"/>
    <n v="0"/>
    <n v="0"/>
    <n v="0.15034440303768265"/>
    <n v="0"/>
    <n v="0"/>
    <n v="0"/>
    <n v="0"/>
    <n v="0"/>
    <n v="0"/>
    <n v="0"/>
    <n v="0"/>
    <n v="0"/>
    <n v="0.15034440303768265"/>
    <n v="0"/>
    <n v="0"/>
    <n v="0"/>
    <n v="0"/>
    <n v="0"/>
    <n v="0"/>
    <n v="0"/>
    <n v="0"/>
  </r>
  <r>
    <x v="0"/>
    <s v="30"/>
    <x v="12"/>
    <s v="2310011000"/>
    <x v="1"/>
    <x v="0"/>
    <n v="0"/>
    <n v="0.14813345593418734"/>
    <n v="0"/>
    <n v="0"/>
    <n v="0"/>
    <n v="0"/>
    <n v="0"/>
    <n v="0"/>
    <n v="0"/>
    <n v="0"/>
    <n v="0"/>
    <n v="0"/>
    <n v="0"/>
    <n v="0"/>
    <n v="0"/>
    <n v="0"/>
    <n v="0.14813345593418734"/>
    <n v="0"/>
    <n v="0"/>
    <n v="0"/>
    <n v="0"/>
    <n v="0"/>
    <n v="0"/>
    <n v="0"/>
    <n v="0"/>
  </r>
  <r>
    <x v="0"/>
    <s v="30"/>
    <x v="13"/>
    <s v="2310011000"/>
    <x v="1"/>
    <x v="0"/>
    <n v="0"/>
    <n v="0"/>
    <n v="0"/>
    <n v="0"/>
    <n v="0"/>
    <n v="0"/>
    <n v="0"/>
    <n v="0"/>
    <n v="0"/>
    <n v="0"/>
    <n v="0"/>
    <n v="0"/>
    <n v="0"/>
    <n v="0"/>
    <n v="0"/>
    <n v="0"/>
    <n v="0"/>
    <n v="0"/>
    <n v="0"/>
    <n v="0"/>
    <n v="0"/>
    <n v="0"/>
    <n v="0"/>
    <n v="0"/>
    <n v="0"/>
  </r>
  <r>
    <x v="0"/>
    <s v="30"/>
    <x v="14"/>
    <s v="2310011000"/>
    <x v="1"/>
    <x v="0"/>
    <n v="0"/>
    <n v="0"/>
    <n v="0"/>
    <n v="0"/>
    <n v="0"/>
    <n v="0"/>
    <n v="0"/>
    <n v="0"/>
    <n v="0"/>
    <n v="0"/>
    <n v="0"/>
    <n v="0"/>
    <n v="0"/>
    <n v="0"/>
    <n v="0"/>
    <n v="0"/>
    <n v="0"/>
    <n v="0"/>
    <n v="0"/>
    <n v="0"/>
    <n v="0"/>
    <n v="0"/>
    <n v="0"/>
    <n v="0"/>
    <n v="0"/>
  </r>
  <r>
    <x v="0"/>
    <s v="30"/>
    <x v="0"/>
    <s v="2310021603"/>
    <x v="1"/>
    <x v="1"/>
    <n v="0"/>
    <n v="3.315505040060688"/>
    <n v="0"/>
    <n v="0"/>
    <n v="0"/>
    <n v="0"/>
    <n v="0.15943859008923159"/>
    <n v="0"/>
    <n v="0"/>
    <n v="0"/>
    <n v="0"/>
    <n v="0"/>
    <n v="0"/>
    <n v="0"/>
    <n v="0"/>
    <n v="0"/>
    <n v="3.1560664499714561"/>
    <n v="0"/>
    <n v="0"/>
    <n v="0"/>
    <n v="0"/>
    <n v="0"/>
    <n v="0"/>
    <n v="0"/>
    <n v="0"/>
  </r>
  <r>
    <x v="0"/>
    <s v="30"/>
    <x v="1"/>
    <s v="2310021603"/>
    <x v="1"/>
    <x v="1"/>
    <n v="0"/>
    <n v="0.77484127627494548"/>
    <n v="0"/>
    <n v="0"/>
    <n v="0"/>
    <n v="0"/>
    <n v="6.9327903666705645E-2"/>
    <n v="0"/>
    <n v="0"/>
    <n v="0"/>
    <n v="0"/>
    <n v="0"/>
    <n v="0"/>
    <n v="0"/>
    <n v="0"/>
    <n v="0"/>
    <n v="0.70551337260823987"/>
    <n v="0"/>
    <n v="0"/>
    <n v="0"/>
    <n v="0"/>
    <n v="0"/>
    <n v="0"/>
    <n v="0"/>
    <n v="0"/>
  </r>
  <r>
    <x v="0"/>
    <s v="30"/>
    <x v="2"/>
    <s v="2310021603"/>
    <x v="1"/>
    <x v="1"/>
    <n v="0"/>
    <n v="4.5022667569812776E-3"/>
    <n v="0"/>
    <n v="0"/>
    <n v="0"/>
    <n v="0"/>
    <n v="0"/>
    <n v="0"/>
    <n v="0"/>
    <n v="0"/>
    <n v="0"/>
    <n v="0"/>
    <n v="0"/>
    <n v="0"/>
    <n v="0"/>
    <n v="0"/>
    <n v="4.5022667569812776E-3"/>
    <n v="0"/>
    <n v="0"/>
    <n v="0"/>
    <n v="0"/>
    <n v="0"/>
    <n v="0"/>
    <n v="0"/>
    <n v="0"/>
  </r>
  <r>
    <x v="0"/>
    <s v="30"/>
    <x v="3"/>
    <s v="2310021603"/>
    <x v="1"/>
    <x v="1"/>
    <n v="0"/>
    <n v="1.800906702792511E-2"/>
    <n v="0"/>
    <n v="0"/>
    <n v="0"/>
    <n v="0"/>
    <n v="0"/>
    <n v="0"/>
    <n v="0"/>
    <n v="0"/>
    <n v="0"/>
    <n v="0"/>
    <n v="0"/>
    <n v="0"/>
    <n v="0"/>
    <n v="0"/>
    <n v="1.800906702792511E-2"/>
    <n v="0"/>
    <n v="0"/>
    <n v="0"/>
    <n v="0"/>
    <n v="0"/>
    <n v="0"/>
    <n v="0"/>
    <n v="0"/>
  </r>
  <r>
    <x v="0"/>
    <s v="30"/>
    <x v="4"/>
    <s v="2310021603"/>
    <x v="1"/>
    <x v="1"/>
    <n v="0"/>
    <n v="0.97466876331427355"/>
    <n v="0"/>
    <n v="0"/>
    <n v="0"/>
    <n v="0"/>
    <n v="8.1562239607888987E-3"/>
    <n v="0"/>
    <n v="0"/>
    <n v="0"/>
    <n v="0"/>
    <n v="0.15496825525498908"/>
    <n v="0"/>
    <n v="0"/>
    <n v="0"/>
    <n v="0"/>
    <n v="0.81154428409849555"/>
    <n v="0"/>
    <n v="0"/>
    <n v="0"/>
    <n v="0"/>
    <n v="0"/>
    <n v="0"/>
    <n v="0"/>
    <n v="0"/>
  </r>
  <r>
    <x v="0"/>
    <s v="30"/>
    <x v="5"/>
    <s v="2310021603"/>
    <x v="1"/>
    <x v="1"/>
    <n v="0"/>
    <n v="0.35887385427471163"/>
    <n v="0"/>
    <n v="0"/>
    <n v="0"/>
    <n v="0"/>
    <n v="1.2234335941183351E-2"/>
    <n v="0"/>
    <n v="0"/>
    <n v="0"/>
    <n v="0"/>
    <n v="0"/>
    <n v="0"/>
    <n v="0"/>
    <n v="0"/>
    <n v="0"/>
    <n v="0.3466395183335283"/>
    <n v="0"/>
    <n v="0"/>
    <n v="0"/>
    <n v="0"/>
    <n v="0"/>
    <n v="0"/>
    <n v="0"/>
    <n v="0"/>
  </r>
  <r>
    <x v="0"/>
    <s v="30"/>
    <x v="6"/>
    <s v="2310021603"/>
    <x v="1"/>
    <x v="1"/>
    <n v="0"/>
    <n v="0"/>
    <n v="0"/>
    <n v="0"/>
    <n v="0"/>
    <n v="0"/>
    <n v="0"/>
    <n v="0"/>
    <n v="0"/>
    <n v="0"/>
    <n v="0"/>
    <n v="0"/>
    <n v="0"/>
    <n v="0"/>
    <n v="0"/>
    <n v="0"/>
    <n v="0"/>
    <n v="0"/>
    <n v="0"/>
    <n v="0"/>
    <n v="0"/>
    <n v="0"/>
    <n v="0"/>
    <n v="0"/>
    <n v="0"/>
  </r>
  <r>
    <x v="0"/>
    <s v="30"/>
    <x v="7"/>
    <s v="2310021603"/>
    <x v="1"/>
    <x v="1"/>
    <n v="0"/>
    <n v="0"/>
    <n v="0"/>
    <n v="0"/>
    <n v="0"/>
    <n v="0"/>
    <n v="0"/>
    <n v="0"/>
    <n v="0"/>
    <n v="0"/>
    <n v="0"/>
    <n v="0"/>
    <n v="0"/>
    <n v="0"/>
    <n v="0"/>
    <n v="0"/>
    <n v="0"/>
    <n v="0"/>
    <n v="0"/>
    <n v="0"/>
    <n v="0"/>
    <n v="0"/>
    <n v="0"/>
    <n v="0"/>
    <n v="0"/>
  </r>
  <r>
    <x v="0"/>
    <s v="30"/>
    <x v="8"/>
    <s v="2310021603"/>
    <x v="1"/>
    <x v="1"/>
    <n v="0"/>
    <n v="3.0383799858757619"/>
    <n v="0"/>
    <n v="0"/>
    <n v="0"/>
    <n v="0"/>
    <n v="0.62961082595019124"/>
    <n v="0"/>
    <n v="0"/>
    <n v="0"/>
    <n v="0"/>
    <n v="3.2496042629687291E-2"/>
    <n v="0"/>
    <n v="0"/>
    <n v="0"/>
    <n v="0"/>
    <n v="2.3762731172958831"/>
    <n v="0"/>
    <n v="0"/>
    <n v="0"/>
    <n v="0"/>
    <n v="0"/>
    <n v="0"/>
    <n v="0"/>
    <n v="0"/>
  </r>
  <r>
    <x v="0"/>
    <s v="30"/>
    <x v="9"/>
    <s v="2310021603"/>
    <x v="1"/>
    <x v="1"/>
    <n v="0"/>
    <n v="0"/>
    <n v="0"/>
    <n v="0"/>
    <n v="0"/>
    <n v="0"/>
    <n v="0"/>
    <n v="0"/>
    <n v="0"/>
    <n v="0"/>
    <n v="0"/>
    <n v="0"/>
    <n v="0"/>
    <n v="0"/>
    <n v="0"/>
    <n v="0"/>
    <n v="0"/>
    <n v="0"/>
    <n v="0"/>
    <n v="0"/>
    <n v="0"/>
    <n v="0"/>
    <n v="0"/>
    <n v="0"/>
    <n v="0"/>
  </r>
  <r>
    <x v="0"/>
    <s v="30"/>
    <x v="10"/>
    <s v="2310021603"/>
    <x v="1"/>
    <x v="1"/>
    <n v="0"/>
    <n v="2.4298926722824854"/>
    <n v="0"/>
    <n v="0"/>
    <n v="0"/>
    <n v="0"/>
    <n v="6.0848731359327682E-2"/>
    <n v="0"/>
    <n v="0"/>
    <n v="0"/>
    <n v="0"/>
    <n v="0.24745150752793252"/>
    <n v="0"/>
    <n v="0"/>
    <n v="0"/>
    <n v="0"/>
    <n v="2.1215924333952252"/>
    <n v="0"/>
    <n v="0"/>
    <n v="0"/>
    <n v="0"/>
    <n v="0"/>
    <n v="0"/>
    <n v="0"/>
    <n v="0"/>
  </r>
  <r>
    <x v="0"/>
    <s v="30"/>
    <x v="11"/>
    <s v="2310021603"/>
    <x v="1"/>
    <x v="1"/>
    <n v="0"/>
    <n v="6.8240737320470002"/>
    <n v="0"/>
    <n v="0"/>
    <n v="0"/>
    <n v="0"/>
    <n v="4.6664925763059131"/>
    <n v="0"/>
    <n v="0"/>
    <n v="0"/>
    <n v="0"/>
    <n v="7.0266052964748027E-2"/>
    <n v="0"/>
    <n v="0"/>
    <n v="0"/>
    <n v="0"/>
    <n v="2.0873151027763388"/>
    <n v="0"/>
    <n v="0"/>
    <n v="0"/>
    <n v="0"/>
    <n v="0"/>
    <n v="0"/>
    <n v="0"/>
    <n v="0"/>
  </r>
  <r>
    <x v="0"/>
    <s v="30"/>
    <x v="12"/>
    <s v="2310021603"/>
    <x v="1"/>
    <x v="1"/>
    <n v="0"/>
    <n v="0.47056352251213396"/>
    <n v="0"/>
    <n v="0"/>
    <n v="0"/>
    <n v="0"/>
    <n v="6.49053134499495E-2"/>
    <n v="0"/>
    <n v="0"/>
    <n v="0"/>
    <n v="0"/>
    <n v="4.0565820906218438E-3"/>
    <n v="0"/>
    <n v="0"/>
    <n v="0"/>
    <n v="0"/>
    <n v="0.40160162697156254"/>
    <n v="0"/>
    <n v="0"/>
    <n v="0"/>
    <n v="0"/>
    <n v="0"/>
    <n v="0"/>
    <n v="0"/>
    <n v="0"/>
  </r>
  <r>
    <x v="0"/>
    <s v="30"/>
    <x v="13"/>
    <s v="2310021603"/>
    <x v="1"/>
    <x v="1"/>
    <n v="0"/>
    <n v="3.151586729886894E-2"/>
    <n v="0"/>
    <n v="0"/>
    <n v="0"/>
    <n v="0"/>
    <n v="3.151586729886894E-2"/>
    <n v="0"/>
    <n v="0"/>
    <n v="0"/>
    <n v="0"/>
    <n v="0"/>
    <n v="0"/>
    <n v="0"/>
    <n v="0"/>
    <n v="0"/>
    <n v="0"/>
    <n v="0"/>
    <n v="0"/>
    <n v="0"/>
    <n v="0"/>
    <n v="0"/>
    <n v="0"/>
    <n v="0"/>
    <n v="0"/>
  </r>
  <r>
    <x v="0"/>
    <s v="30"/>
    <x v="14"/>
    <s v="2310021603"/>
    <x v="1"/>
    <x v="1"/>
    <n v="0"/>
    <n v="1.800906702792511E-2"/>
    <n v="0"/>
    <n v="0"/>
    <n v="0"/>
    <n v="0"/>
    <n v="0"/>
    <n v="0"/>
    <n v="0"/>
    <n v="0"/>
    <n v="0"/>
    <n v="0"/>
    <n v="0"/>
    <n v="0"/>
    <n v="0"/>
    <n v="0"/>
    <n v="1.800906702792511E-2"/>
    <n v="0"/>
    <n v="0"/>
    <n v="0"/>
    <n v="0"/>
    <n v="0"/>
    <n v="0"/>
    <n v="0"/>
    <n v="0"/>
  </r>
  <r>
    <x v="0"/>
    <s v="30"/>
    <x v="0"/>
    <s v="2310011000"/>
    <x v="2"/>
    <x v="0"/>
    <n v="0"/>
    <n v="0"/>
    <n v="0"/>
    <n v="0"/>
    <n v="0"/>
    <n v="0"/>
    <n v="0"/>
    <n v="0"/>
    <n v="0"/>
    <n v="0"/>
    <n v="0"/>
    <n v="0"/>
    <n v="0"/>
    <n v="0"/>
    <n v="0"/>
    <n v="0"/>
    <n v="0"/>
    <n v="0"/>
    <n v="0"/>
    <n v="0"/>
    <n v="0"/>
    <n v="0"/>
    <n v="0"/>
    <n v="0"/>
    <n v="0"/>
  </r>
  <r>
    <x v="0"/>
    <s v="30"/>
    <x v="1"/>
    <s v="2310011000"/>
    <x v="2"/>
    <x v="0"/>
    <n v="0"/>
    <n v="0"/>
    <n v="0"/>
    <n v="0"/>
    <n v="0"/>
    <n v="0"/>
    <n v="0"/>
    <n v="0"/>
    <n v="0"/>
    <n v="0"/>
    <n v="0"/>
    <n v="0"/>
    <n v="0"/>
    <n v="0"/>
    <n v="0"/>
    <n v="0"/>
    <n v="0"/>
    <n v="0"/>
    <n v="0"/>
    <n v="0"/>
    <n v="0"/>
    <n v="0"/>
    <n v="0"/>
    <n v="0"/>
    <n v="0"/>
  </r>
  <r>
    <x v="0"/>
    <s v="30"/>
    <x v="2"/>
    <s v="2310011000"/>
    <x v="2"/>
    <x v="0"/>
    <n v="0"/>
    <n v="0"/>
    <n v="0"/>
    <n v="0"/>
    <n v="0"/>
    <n v="0"/>
    <n v="0"/>
    <n v="0"/>
    <n v="0"/>
    <n v="0"/>
    <n v="0"/>
    <n v="0"/>
    <n v="0"/>
    <n v="0"/>
    <n v="0"/>
    <n v="0"/>
    <n v="0"/>
    <n v="0"/>
    <n v="0"/>
    <n v="0"/>
    <n v="0"/>
    <n v="0"/>
    <n v="0"/>
    <n v="0"/>
    <n v="0"/>
  </r>
  <r>
    <x v="0"/>
    <s v="30"/>
    <x v="3"/>
    <s v="2310011000"/>
    <x v="2"/>
    <x v="0"/>
    <n v="0"/>
    <n v="0"/>
    <n v="0"/>
    <n v="0"/>
    <n v="0"/>
    <n v="0"/>
    <n v="0"/>
    <n v="0"/>
    <n v="0"/>
    <n v="0"/>
    <n v="0"/>
    <n v="0"/>
    <n v="0"/>
    <n v="0"/>
    <n v="0"/>
    <n v="0"/>
    <n v="0"/>
    <n v="0"/>
    <n v="0"/>
    <n v="0"/>
    <n v="0"/>
    <n v="0"/>
    <n v="0"/>
    <n v="0"/>
    <n v="0"/>
  </r>
  <r>
    <x v="0"/>
    <s v="30"/>
    <x v="4"/>
    <s v="2310011000"/>
    <x v="2"/>
    <x v="0"/>
    <n v="0"/>
    <n v="0"/>
    <n v="0"/>
    <n v="0"/>
    <n v="0"/>
    <n v="0"/>
    <n v="0"/>
    <n v="0"/>
    <n v="0"/>
    <n v="0"/>
    <n v="0"/>
    <n v="0"/>
    <n v="0"/>
    <n v="0"/>
    <n v="0"/>
    <n v="0"/>
    <n v="0"/>
    <n v="0"/>
    <n v="0"/>
    <n v="0"/>
    <n v="0"/>
    <n v="0"/>
    <n v="0"/>
    <n v="0"/>
    <n v="0"/>
  </r>
  <r>
    <x v="0"/>
    <s v="30"/>
    <x v="5"/>
    <s v="2310011000"/>
    <x v="2"/>
    <x v="0"/>
    <n v="0"/>
    <n v="0"/>
    <n v="0"/>
    <n v="0"/>
    <n v="0"/>
    <n v="0"/>
    <n v="0"/>
    <n v="0"/>
    <n v="0"/>
    <n v="0"/>
    <n v="0"/>
    <n v="0"/>
    <n v="0"/>
    <n v="0"/>
    <n v="0"/>
    <n v="0"/>
    <n v="0"/>
    <n v="0"/>
    <n v="0"/>
    <n v="0"/>
    <n v="0"/>
    <n v="0"/>
    <n v="0"/>
    <n v="0"/>
    <n v="0"/>
  </r>
  <r>
    <x v="0"/>
    <s v="30"/>
    <x v="6"/>
    <s v="2310011000"/>
    <x v="2"/>
    <x v="0"/>
    <n v="0"/>
    <n v="0"/>
    <n v="0"/>
    <n v="0"/>
    <n v="0"/>
    <n v="0"/>
    <n v="0"/>
    <n v="0"/>
    <n v="0"/>
    <n v="0"/>
    <n v="0"/>
    <n v="0"/>
    <n v="0"/>
    <n v="0"/>
    <n v="0"/>
    <n v="0"/>
    <n v="0"/>
    <n v="0"/>
    <n v="0"/>
    <n v="0"/>
    <n v="0"/>
    <n v="0"/>
    <n v="0"/>
    <n v="0"/>
    <n v="0"/>
  </r>
  <r>
    <x v="0"/>
    <s v="30"/>
    <x v="7"/>
    <s v="2310011000"/>
    <x v="2"/>
    <x v="0"/>
    <n v="0"/>
    <n v="0"/>
    <n v="0"/>
    <n v="0"/>
    <n v="0"/>
    <n v="0"/>
    <n v="0"/>
    <n v="0"/>
    <n v="0"/>
    <n v="0"/>
    <n v="0"/>
    <n v="0"/>
    <n v="0"/>
    <n v="0"/>
    <n v="0"/>
    <n v="0"/>
    <n v="0"/>
    <n v="0"/>
    <n v="0"/>
    <n v="0"/>
    <n v="0"/>
    <n v="0"/>
    <n v="0"/>
    <n v="0"/>
    <n v="0"/>
  </r>
  <r>
    <x v="0"/>
    <s v="30"/>
    <x v="8"/>
    <s v="2310011000"/>
    <x v="2"/>
    <x v="0"/>
    <n v="0"/>
    <n v="0"/>
    <n v="0"/>
    <n v="0"/>
    <n v="0"/>
    <n v="0"/>
    <n v="0"/>
    <n v="0"/>
    <n v="0"/>
    <n v="0"/>
    <n v="0"/>
    <n v="0"/>
    <n v="0"/>
    <n v="0"/>
    <n v="0"/>
    <n v="0"/>
    <n v="0"/>
    <n v="0"/>
    <n v="0"/>
    <n v="0"/>
    <n v="0"/>
    <n v="0"/>
    <n v="0"/>
    <n v="0"/>
    <n v="0"/>
  </r>
  <r>
    <x v="0"/>
    <s v="30"/>
    <x v="9"/>
    <s v="2310011000"/>
    <x v="2"/>
    <x v="0"/>
    <n v="0"/>
    <n v="0"/>
    <n v="0"/>
    <n v="0"/>
    <n v="0"/>
    <n v="0"/>
    <n v="0"/>
    <n v="0"/>
    <n v="0"/>
    <n v="0"/>
    <n v="0"/>
    <n v="0"/>
    <n v="0"/>
    <n v="0"/>
    <n v="0"/>
    <n v="0"/>
    <n v="0"/>
    <n v="0"/>
    <n v="0"/>
    <n v="0"/>
    <n v="0"/>
    <n v="0"/>
    <n v="0"/>
    <n v="0"/>
    <n v="0"/>
  </r>
  <r>
    <x v="0"/>
    <s v="30"/>
    <x v="10"/>
    <s v="2310011000"/>
    <x v="2"/>
    <x v="0"/>
    <n v="0"/>
    <n v="0"/>
    <n v="0"/>
    <n v="0"/>
    <n v="0"/>
    <n v="0"/>
    <n v="0"/>
    <n v="0"/>
    <n v="0"/>
    <n v="0"/>
    <n v="0"/>
    <n v="0"/>
    <n v="0"/>
    <n v="0"/>
    <n v="0"/>
    <n v="0"/>
    <n v="0"/>
    <n v="0"/>
    <n v="0"/>
    <n v="0"/>
    <n v="0"/>
    <n v="0"/>
    <n v="0"/>
    <n v="0"/>
    <n v="0"/>
  </r>
  <r>
    <x v="0"/>
    <s v="30"/>
    <x v="11"/>
    <s v="2310011000"/>
    <x v="2"/>
    <x v="0"/>
    <n v="0"/>
    <n v="0"/>
    <n v="0"/>
    <n v="0"/>
    <n v="0"/>
    <n v="0"/>
    <n v="0"/>
    <n v="0"/>
    <n v="0"/>
    <n v="0"/>
    <n v="0"/>
    <n v="0"/>
    <n v="0"/>
    <n v="0"/>
    <n v="0"/>
    <n v="0"/>
    <n v="0"/>
    <n v="0"/>
    <n v="0"/>
    <n v="0"/>
    <n v="0"/>
    <n v="0"/>
    <n v="0"/>
    <n v="0"/>
    <n v="0"/>
  </r>
  <r>
    <x v="0"/>
    <s v="30"/>
    <x v="12"/>
    <s v="2310011000"/>
    <x v="2"/>
    <x v="0"/>
    <n v="0"/>
    <n v="0"/>
    <n v="0"/>
    <n v="0"/>
    <n v="0"/>
    <n v="0"/>
    <n v="0"/>
    <n v="0"/>
    <n v="0"/>
    <n v="0"/>
    <n v="0"/>
    <n v="0"/>
    <n v="0"/>
    <n v="0"/>
    <n v="0"/>
    <n v="0"/>
    <n v="0"/>
    <n v="0"/>
    <n v="0"/>
    <n v="0"/>
    <n v="0"/>
    <n v="0"/>
    <n v="0"/>
    <n v="0"/>
    <n v="0"/>
  </r>
  <r>
    <x v="0"/>
    <s v="30"/>
    <x v="13"/>
    <s v="2310011000"/>
    <x v="2"/>
    <x v="0"/>
    <n v="0"/>
    <n v="0"/>
    <n v="0"/>
    <n v="0"/>
    <n v="0"/>
    <n v="0"/>
    <n v="0"/>
    <n v="0"/>
    <n v="0"/>
    <n v="0"/>
    <n v="0"/>
    <n v="0"/>
    <n v="0"/>
    <n v="0"/>
    <n v="0"/>
    <n v="0"/>
    <n v="0"/>
    <n v="0"/>
    <n v="0"/>
    <n v="0"/>
    <n v="0"/>
    <n v="0"/>
    <n v="0"/>
    <n v="0"/>
    <n v="0"/>
  </r>
  <r>
    <x v="0"/>
    <s v="30"/>
    <x v="14"/>
    <s v="2310011000"/>
    <x v="2"/>
    <x v="0"/>
    <n v="0"/>
    <n v="0"/>
    <n v="0"/>
    <n v="0"/>
    <n v="0"/>
    <n v="0"/>
    <n v="0"/>
    <n v="0"/>
    <n v="0"/>
    <n v="0"/>
    <n v="0"/>
    <n v="0"/>
    <n v="0"/>
    <n v="0"/>
    <n v="0"/>
    <n v="0"/>
    <n v="0"/>
    <n v="0"/>
    <n v="0"/>
    <n v="0"/>
    <n v="0"/>
    <n v="0"/>
    <n v="0"/>
    <n v="0"/>
    <n v="0"/>
  </r>
  <r>
    <x v="0"/>
    <s v="30"/>
    <x v="0"/>
    <s v="2310021603"/>
    <x v="2"/>
    <x v="1"/>
    <n v="0"/>
    <n v="0"/>
    <n v="0"/>
    <n v="0"/>
    <n v="0"/>
    <n v="0"/>
    <n v="0"/>
    <n v="0"/>
    <n v="0"/>
    <n v="0"/>
    <n v="0"/>
    <n v="0"/>
    <n v="0"/>
    <n v="0"/>
    <n v="0"/>
    <n v="0"/>
    <n v="0"/>
    <n v="0"/>
    <n v="0"/>
    <n v="0"/>
    <n v="0"/>
    <n v="0"/>
    <n v="0"/>
    <n v="0"/>
    <n v="0"/>
  </r>
  <r>
    <x v="0"/>
    <s v="30"/>
    <x v="1"/>
    <s v="2310021603"/>
    <x v="2"/>
    <x v="1"/>
    <n v="0"/>
    <n v="0"/>
    <n v="0"/>
    <n v="0"/>
    <n v="0"/>
    <n v="0"/>
    <n v="0"/>
    <n v="0"/>
    <n v="0"/>
    <n v="0"/>
    <n v="0"/>
    <n v="0"/>
    <n v="0"/>
    <n v="0"/>
    <n v="0"/>
    <n v="0"/>
    <n v="0"/>
    <n v="0"/>
    <n v="0"/>
    <n v="0"/>
    <n v="0"/>
    <n v="0"/>
    <n v="0"/>
    <n v="0"/>
    <n v="0"/>
  </r>
  <r>
    <x v="0"/>
    <s v="30"/>
    <x v="2"/>
    <s v="2310021603"/>
    <x v="2"/>
    <x v="1"/>
    <n v="0"/>
    <n v="0"/>
    <n v="0"/>
    <n v="0"/>
    <n v="0"/>
    <n v="0"/>
    <n v="0"/>
    <n v="0"/>
    <n v="0"/>
    <n v="0"/>
    <n v="0"/>
    <n v="0"/>
    <n v="0"/>
    <n v="0"/>
    <n v="0"/>
    <n v="0"/>
    <n v="0"/>
    <n v="0"/>
    <n v="0"/>
    <n v="0"/>
    <n v="0"/>
    <n v="0"/>
    <n v="0"/>
    <n v="0"/>
    <n v="0"/>
  </r>
  <r>
    <x v="0"/>
    <s v="30"/>
    <x v="3"/>
    <s v="2310021603"/>
    <x v="2"/>
    <x v="1"/>
    <n v="0"/>
    <n v="0"/>
    <n v="0"/>
    <n v="0"/>
    <n v="0"/>
    <n v="0"/>
    <n v="0"/>
    <n v="0"/>
    <n v="0"/>
    <n v="0"/>
    <n v="0"/>
    <n v="0"/>
    <n v="0"/>
    <n v="0"/>
    <n v="0"/>
    <n v="0"/>
    <n v="0"/>
    <n v="0"/>
    <n v="0"/>
    <n v="0"/>
    <n v="0"/>
    <n v="0"/>
    <n v="0"/>
    <n v="0"/>
    <n v="0"/>
  </r>
  <r>
    <x v="0"/>
    <s v="30"/>
    <x v="4"/>
    <s v="2310021603"/>
    <x v="2"/>
    <x v="1"/>
    <n v="0"/>
    <n v="0"/>
    <n v="0"/>
    <n v="0"/>
    <n v="0"/>
    <n v="0"/>
    <n v="0"/>
    <n v="0"/>
    <n v="0"/>
    <n v="0"/>
    <n v="0"/>
    <n v="0"/>
    <n v="0"/>
    <n v="0"/>
    <n v="0"/>
    <n v="0"/>
    <n v="0"/>
    <n v="0"/>
    <n v="0"/>
    <n v="0"/>
    <n v="0"/>
    <n v="0"/>
    <n v="0"/>
    <n v="0"/>
    <n v="0"/>
  </r>
  <r>
    <x v="0"/>
    <s v="30"/>
    <x v="5"/>
    <s v="2310021603"/>
    <x v="2"/>
    <x v="1"/>
    <n v="0"/>
    <n v="0"/>
    <n v="0"/>
    <n v="0"/>
    <n v="0"/>
    <n v="0"/>
    <n v="0"/>
    <n v="0"/>
    <n v="0"/>
    <n v="0"/>
    <n v="0"/>
    <n v="0"/>
    <n v="0"/>
    <n v="0"/>
    <n v="0"/>
    <n v="0"/>
    <n v="0"/>
    <n v="0"/>
    <n v="0"/>
    <n v="0"/>
    <n v="0"/>
    <n v="0"/>
    <n v="0"/>
    <n v="0"/>
    <n v="0"/>
  </r>
  <r>
    <x v="0"/>
    <s v="30"/>
    <x v="6"/>
    <s v="2310021603"/>
    <x v="2"/>
    <x v="1"/>
    <n v="0"/>
    <n v="0"/>
    <n v="0"/>
    <n v="0"/>
    <n v="0"/>
    <n v="0"/>
    <n v="0"/>
    <n v="0"/>
    <n v="0"/>
    <n v="0"/>
    <n v="0"/>
    <n v="0"/>
    <n v="0"/>
    <n v="0"/>
    <n v="0"/>
    <n v="0"/>
    <n v="0"/>
    <n v="0"/>
    <n v="0"/>
    <n v="0"/>
    <n v="0"/>
    <n v="0"/>
    <n v="0"/>
    <n v="0"/>
    <n v="0"/>
  </r>
  <r>
    <x v="0"/>
    <s v="30"/>
    <x v="7"/>
    <s v="2310021603"/>
    <x v="2"/>
    <x v="1"/>
    <n v="0"/>
    <n v="0"/>
    <n v="0"/>
    <n v="0"/>
    <n v="0"/>
    <n v="0"/>
    <n v="0"/>
    <n v="0"/>
    <n v="0"/>
    <n v="0"/>
    <n v="0"/>
    <n v="0"/>
    <n v="0"/>
    <n v="0"/>
    <n v="0"/>
    <n v="0"/>
    <n v="0"/>
    <n v="0"/>
    <n v="0"/>
    <n v="0"/>
    <n v="0"/>
    <n v="0"/>
    <n v="0"/>
    <n v="0"/>
    <n v="0"/>
  </r>
  <r>
    <x v="0"/>
    <s v="30"/>
    <x v="8"/>
    <s v="2310021603"/>
    <x v="2"/>
    <x v="1"/>
    <n v="0"/>
    <n v="0"/>
    <n v="0"/>
    <n v="0"/>
    <n v="0"/>
    <n v="0"/>
    <n v="0"/>
    <n v="0"/>
    <n v="0"/>
    <n v="0"/>
    <n v="0"/>
    <n v="0"/>
    <n v="0"/>
    <n v="0"/>
    <n v="0"/>
    <n v="0"/>
    <n v="0"/>
    <n v="0"/>
    <n v="0"/>
    <n v="0"/>
    <n v="0"/>
    <n v="0"/>
    <n v="0"/>
    <n v="0"/>
    <n v="0"/>
  </r>
  <r>
    <x v="0"/>
    <s v="30"/>
    <x v="9"/>
    <s v="2310021603"/>
    <x v="2"/>
    <x v="1"/>
    <n v="0"/>
    <n v="0"/>
    <n v="0"/>
    <n v="0"/>
    <n v="0"/>
    <n v="0"/>
    <n v="0"/>
    <n v="0"/>
    <n v="0"/>
    <n v="0"/>
    <n v="0"/>
    <n v="0"/>
    <n v="0"/>
    <n v="0"/>
    <n v="0"/>
    <n v="0"/>
    <n v="0"/>
    <n v="0"/>
    <n v="0"/>
    <n v="0"/>
    <n v="0"/>
    <n v="0"/>
    <n v="0"/>
    <n v="0"/>
    <n v="0"/>
  </r>
  <r>
    <x v="0"/>
    <s v="30"/>
    <x v="10"/>
    <s v="2310021603"/>
    <x v="2"/>
    <x v="1"/>
    <n v="0"/>
    <n v="0"/>
    <n v="0"/>
    <n v="0"/>
    <n v="0"/>
    <n v="0"/>
    <n v="0"/>
    <n v="0"/>
    <n v="0"/>
    <n v="0"/>
    <n v="0"/>
    <n v="0"/>
    <n v="0"/>
    <n v="0"/>
    <n v="0"/>
    <n v="0"/>
    <n v="0"/>
    <n v="0"/>
    <n v="0"/>
    <n v="0"/>
    <n v="0"/>
    <n v="0"/>
    <n v="0"/>
    <n v="0"/>
    <n v="0"/>
  </r>
  <r>
    <x v="0"/>
    <s v="30"/>
    <x v="11"/>
    <s v="2310021603"/>
    <x v="2"/>
    <x v="1"/>
    <n v="0"/>
    <n v="0"/>
    <n v="0"/>
    <n v="0"/>
    <n v="0"/>
    <n v="0"/>
    <n v="0"/>
    <n v="0"/>
    <n v="0"/>
    <n v="0"/>
    <n v="0"/>
    <n v="0"/>
    <n v="0"/>
    <n v="0"/>
    <n v="0"/>
    <n v="0"/>
    <n v="0"/>
    <n v="0"/>
    <n v="0"/>
    <n v="0"/>
    <n v="0"/>
    <n v="0"/>
    <n v="0"/>
    <n v="0"/>
    <n v="0"/>
  </r>
  <r>
    <x v="0"/>
    <s v="30"/>
    <x v="12"/>
    <s v="2310021603"/>
    <x v="2"/>
    <x v="1"/>
    <n v="0"/>
    <n v="0"/>
    <n v="0"/>
    <n v="0"/>
    <n v="0"/>
    <n v="0"/>
    <n v="0"/>
    <n v="0"/>
    <n v="0"/>
    <n v="0"/>
    <n v="0"/>
    <n v="0"/>
    <n v="0"/>
    <n v="0"/>
    <n v="0"/>
    <n v="0"/>
    <n v="0"/>
    <n v="0"/>
    <n v="0"/>
    <n v="0"/>
    <n v="0"/>
    <n v="0"/>
    <n v="0"/>
    <n v="0"/>
    <n v="0"/>
  </r>
  <r>
    <x v="0"/>
    <s v="30"/>
    <x v="13"/>
    <s v="2310021603"/>
    <x v="2"/>
    <x v="1"/>
    <n v="0"/>
    <n v="0"/>
    <n v="0"/>
    <n v="0"/>
    <n v="0"/>
    <n v="0"/>
    <n v="0"/>
    <n v="0"/>
    <n v="0"/>
    <n v="0"/>
    <n v="0"/>
    <n v="0"/>
    <n v="0"/>
    <n v="0"/>
    <n v="0"/>
    <n v="0"/>
    <n v="0"/>
    <n v="0"/>
    <n v="0"/>
    <n v="0"/>
    <n v="0"/>
    <n v="0"/>
    <n v="0"/>
    <n v="0"/>
    <n v="0"/>
  </r>
  <r>
    <x v="0"/>
    <s v="30"/>
    <x v="14"/>
    <s v="2310021603"/>
    <x v="2"/>
    <x v="1"/>
    <n v="0"/>
    <n v="0"/>
    <n v="0"/>
    <n v="0"/>
    <n v="0"/>
    <n v="0"/>
    <n v="0"/>
    <n v="0"/>
    <n v="0"/>
    <n v="0"/>
    <n v="0"/>
    <n v="0"/>
    <n v="0"/>
    <n v="0"/>
    <n v="0"/>
    <n v="0"/>
    <n v="0"/>
    <n v="0"/>
    <n v="0"/>
    <n v="0"/>
    <n v="0"/>
    <n v="0"/>
    <n v="0"/>
    <n v="0"/>
    <n v="0"/>
  </r>
  <r>
    <x v="0"/>
    <s v="30"/>
    <x v="0"/>
    <s v="2310020600"/>
    <x v="3"/>
    <x v="0"/>
    <n v="77.447316023870613"/>
    <n v="54.334499320687414"/>
    <n v="59.971945324298346"/>
    <n v="0.11593539030732734"/>
    <n v="2.0465595001591792"/>
    <n v="12.021672935048572"/>
    <n v="8.4340118348529725"/>
    <n v="9.3090780801895932"/>
    <n v="1.7995941182032901E-2"/>
    <n v="0.31767490748739496"/>
    <n v="0"/>
    <n v="0"/>
    <n v="0"/>
    <n v="0"/>
    <n v="0"/>
    <n v="65.425643088822028"/>
    <n v="45.900487485834432"/>
    <n v="50.662867244108746"/>
    <n v="9.7939449125294425E-2"/>
    <n v="1.728884592671784"/>
    <n v="0"/>
    <n v="0"/>
    <n v="0"/>
    <n v="0"/>
    <n v="0"/>
  </r>
  <r>
    <x v="0"/>
    <s v="30"/>
    <x v="1"/>
    <s v="2310020600"/>
    <x v="3"/>
    <x v="0"/>
    <n v="8.0144486233657144"/>
    <n v="5.622674556568648"/>
    <n v="6.2060520534597297"/>
    <n v="1.1997294121355268E-2"/>
    <n v="0.2117832716582633"/>
    <n v="0.76328082127292518"/>
    <n v="0.53549281491129974"/>
    <n v="0.59105257651997423"/>
    <n v="1.1425994401290732E-3"/>
    <n v="2.0169835396025078E-2"/>
    <n v="0"/>
    <n v="0"/>
    <n v="0"/>
    <n v="0"/>
    <n v="0"/>
    <n v="7.2511678020927892"/>
    <n v="5.0871817416573482"/>
    <n v="5.6149994769397553"/>
    <n v="1.0854694681226195E-2"/>
    <n v="0.19161343626223823"/>
    <n v="0"/>
    <n v="0"/>
    <n v="0"/>
    <n v="0"/>
    <n v="0"/>
  </r>
  <r>
    <x v="0"/>
    <s v="30"/>
    <x v="2"/>
    <s v="2310020600"/>
    <x v="3"/>
    <x v="0"/>
    <n v="6.9015524956357313"/>
    <n v="4.8419030979747442"/>
    <n v="5.3442720828888355"/>
    <n v="1.0331335201615281E-2"/>
    <n v="0.18237478780332683"/>
    <n v="0.49890740932306493"/>
    <n v="0.35001709141986098"/>
    <n v="0.38633292165461458"/>
    <n v="7.4684350855050213E-4"/>
    <n v="1.3183719600240493E-2"/>
    <n v="0"/>
    <n v="0"/>
    <n v="0"/>
    <n v="0"/>
    <n v="0"/>
    <n v="6.402645086312666"/>
    <n v="4.4918860065548829"/>
    <n v="4.9579391612342203"/>
    <n v="9.584491693064778E-3"/>
    <n v="0.16919106820308633"/>
    <n v="0"/>
    <n v="0"/>
    <n v="0"/>
    <n v="0"/>
    <n v="0"/>
  </r>
  <r>
    <x v="0"/>
    <s v="30"/>
    <x v="3"/>
    <s v="2310020600"/>
    <x v="3"/>
    <x v="0"/>
    <n v="8.9803333678151702"/>
    <n v="6.3003076455574991"/>
    <n v="6.9539925897830628"/>
    <n v="1.3443183153909039E-2"/>
    <n v="0.2373069528043289"/>
    <n v="0"/>
    <n v="0"/>
    <n v="0"/>
    <n v="0"/>
    <n v="0"/>
    <n v="0"/>
    <n v="0"/>
    <n v="0"/>
    <n v="0"/>
    <n v="0"/>
    <n v="8.9803333678151702"/>
    <n v="6.3003076455574991"/>
    <n v="6.9539925897830628"/>
    <n v="1.3443183153909039E-2"/>
    <n v="0.2373069528043289"/>
    <n v="0"/>
    <n v="0"/>
    <n v="0"/>
    <n v="0"/>
    <n v="0"/>
  </r>
  <r>
    <x v="0"/>
    <s v="30"/>
    <x v="4"/>
    <s v="2310020600"/>
    <x v="3"/>
    <x v="0"/>
    <n v="42.384103296645605"/>
    <n v="29.73529813569958"/>
    <n v="32.820467590412029"/>
    <n v="6.3447228526398045E-2"/>
    <n v="1.120007686654277"/>
    <n v="0.77062005993901084"/>
    <n v="0.54064178428544685"/>
    <n v="0.59673577437112768"/>
    <n v="1.1535859732072372E-3"/>
    <n v="2.0363776120986849E-2"/>
    <n v="19.65081152844478"/>
    <n v="13.786365499278896"/>
    <n v="15.216762246463759"/>
    <n v="2.9416442316784547E-2"/>
    <n v="0.51927629108516471"/>
    <n v="21.962671708261816"/>
    <n v="15.408290852135238"/>
    <n v="17.006969569577144"/>
    <n v="3.2877200236406265E-2"/>
    <n v="0.58036761944812532"/>
    <n v="0"/>
    <n v="0"/>
    <n v="0"/>
    <n v="0"/>
    <n v="0"/>
  </r>
  <r>
    <x v="0"/>
    <s v="30"/>
    <x v="5"/>
    <s v="2310020600"/>
    <x v="3"/>
    <x v="0"/>
    <n v="17.184827336639948"/>
    <n v="12.056311789565466"/>
    <n v="13.307207768476152"/>
    <n v="2.5724967202521393E-2"/>
    <n v="0.4541122074980069"/>
    <n v="7.6717979181428336E-2"/>
    <n v="5.3822820489131541E-2"/>
    <n v="5.9407177537839966E-2"/>
    <n v="1.1484360358268478E-4"/>
    <n v="2.0272866406161019E-3"/>
    <n v="1.6110775628099951"/>
    <n v="1.1302792302717624"/>
    <n v="1.2475507282946392"/>
    <n v="2.4117156752363807E-3"/>
    <n v="4.2573019452938149E-2"/>
    <n v="15.497031794648525"/>
    <n v="10.872209738804573"/>
    <n v="12.000249862643674"/>
    <n v="2.3198407923702327E-2"/>
    <n v="0.40951190140445271"/>
    <n v="0"/>
    <n v="0"/>
    <n v="0"/>
    <n v="0"/>
    <n v="0"/>
  </r>
  <r>
    <x v="0"/>
    <s v="30"/>
    <x v="6"/>
    <s v="2310020600"/>
    <x v="3"/>
    <x v="0"/>
    <n v="5.238527797892182"/>
    <n v="3.675179459908541"/>
    <n v="4.0564956773734533"/>
    <n v="7.8418568397802743E-3"/>
    <n v="0.13842905580252518"/>
    <n v="0.41575617443588747"/>
    <n v="0.29168090951655085"/>
    <n v="0.32194410137884549"/>
    <n v="6.2236959045875188E-4"/>
    <n v="1.0986433000200409E-2"/>
    <n v="0"/>
    <n v="0"/>
    <n v="0"/>
    <n v="0"/>
    <n v="0"/>
    <n v="4.8227716234562941"/>
    <n v="3.3834985503919897"/>
    <n v="3.7345515759946077"/>
    <n v="7.2194872493215228E-3"/>
    <n v="0.12744262280232477"/>
    <n v="0"/>
    <n v="0"/>
    <n v="0"/>
    <n v="0"/>
    <n v="0"/>
  </r>
  <r>
    <x v="0"/>
    <s v="30"/>
    <x v="7"/>
    <s v="2310020600"/>
    <x v="3"/>
    <x v="0"/>
    <n v="3.4092006303742766"/>
    <n v="2.3917834580357167"/>
    <n v="2.6399416313065331"/>
    <n v="5.1034306417617643E-3"/>
    <n v="9.0088750601643369E-2"/>
    <n v="1.4135709930820173"/>
    <n v="0.99171509235627286"/>
    <n v="1.0946099446880746"/>
    <n v="2.1160566075597558E-3"/>
    <n v="3.7353872200681398E-2"/>
    <n v="0"/>
    <n v="0"/>
    <n v="0"/>
    <n v="0"/>
    <n v="0"/>
    <n v="1.9956296372922593"/>
    <n v="1.4000683656794437"/>
    <n v="1.5453316866184581"/>
    <n v="2.9873740342020081E-3"/>
    <n v="5.2734878400961964E-2"/>
    <n v="0"/>
    <n v="0"/>
    <n v="0"/>
    <n v="0"/>
    <n v="0"/>
  </r>
  <r>
    <x v="0"/>
    <s v="30"/>
    <x v="8"/>
    <s v="2310020600"/>
    <x v="3"/>
    <x v="0"/>
    <n v="4.840079120310639"/>
    <n v="3.3956409230958466"/>
    <n v="3.7479537738800621"/>
    <n v="7.2453958476573618E-3"/>
    <n v="0.12789997657427882"/>
    <n v="1.026683449762863"/>
    <n v="0.72028746853548264"/>
    <n v="0.79502049748971015"/>
    <n v="1.5369021495030767E-3"/>
    <n v="2.7130298061210659E-2"/>
    <n v="0"/>
    <n v="0"/>
    <n v="0"/>
    <n v="0"/>
    <n v="0"/>
    <n v="3.8133956705477763"/>
    <n v="2.6753534545603643"/>
    <n v="2.9529332763903517"/>
    <n v="5.7084936981542846E-3"/>
    <n v="0.10076967851306814"/>
    <n v="0"/>
    <n v="0"/>
    <n v="0"/>
    <n v="0"/>
    <n v="0"/>
  </r>
  <r>
    <x v="0"/>
    <s v="30"/>
    <x v="9"/>
    <s v="2310020600"/>
    <x v="3"/>
    <x v="0"/>
    <n v="2.411385811728147"/>
    <n v="1.6917492751959951"/>
    <n v="1.8672757879973041"/>
    <n v="3.6097436246607609E-3"/>
    <n v="6.3721311401162384E-2"/>
    <n v="8.3151234887177475E-2"/>
    <n v="5.8336181903310171E-2"/>
    <n v="6.4388820275769115E-2"/>
    <n v="1.2447391809175035E-4"/>
    <n v="2.197286600040082E-3"/>
    <n v="0"/>
    <n v="0"/>
    <n v="0"/>
    <n v="0"/>
    <n v="0"/>
    <n v="2.3282345768409698"/>
    <n v="1.6334130932926849"/>
    <n v="1.8028869677215349"/>
    <n v="3.4852697065690108E-3"/>
    <n v="6.1524024801122304E-2"/>
    <n v="0"/>
    <n v="0"/>
    <n v="0"/>
    <n v="0"/>
    <n v="0"/>
  </r>
  <r>
    <x v="0"/>
    <s v="30"/>
    <x v="10"/>
    <s v="2310020600"/>
    <x v="3"/>
    <x v="0"/>
    <n v="0.15125247250970747"/>
    <n v="0.10611377884674521"/>
    <n v="0.11712355543375194"/>
    <n v="2.2641862023929256E-4"/>
    <n v="3.996874267946213E-3"/>
    <n v="0"/>
    <n v="0"/>
    <n v="0"/>
    <n v="0"/>
    <n v="0"/>
    <n v="0"/>
    <n v="0"/>
    <n v="0"/>
    <n v="0"/>
    <n v="0"/>
    <n v="0.15125247250970747"/>
    <n v="0.10611377884674521"/>
    <n v="0.11712355543375194"/>
    <n v="2.2641862023929256E-4"/>
    <n v="3.996874267946213E-3"/>
    <n v="0"/>
    <n v="0"/>
    <n v="0"/>
    <n v="0"/>
    <n v="0"/>
  </r>
  <r>
    <x v="0"/>
    <s v="30"/>
    <x v="11"/>
    <s v="2310020600"/>
    <x v="3"/>
    <x v="0"/>
    <n v="0.15350997209940459"/>
    <n v="0.10769756659072648"/>
    <n v="0.11887166820141988"/>
    <n v="2.2979800263092377E-4"/>
    <n v="4.056529107766306E-3"/>
    <n v="7.6754986049702295E-2"/>
    <n v="5.3848783295363238E-2"/>
    <n v="5.943583410070994E-2"/>
    <n v="1.1489900131546188E-4"/>
    <n v="2.028264553883153E-3"/>
    <n v="0"/>
    <n v="0"/>
    <n v="0"/>
    <n v="0"/>
    <n v="0"/>
    <n v="7.6754986049702295E-2"/>
    <n v="5.3848783295363238E-2"/>
    <n v="5.943583410070994E-2"/>
    <n v="1.1489900131546188E-4"/>
    <n v="2.028264553883153E-3"/>
    <n v="0"/>
    <n v="0"/>
    <n v="0"/>
    <n v="0"/>
    <n v="0"/>
  </r>
  <r>
    <x v="0"/>
    <s v="30"/>
    <x v="12"/>
    <s v="2310020600"/>
    <x v="3"/>
    <x v="0"/>
    <n v="7.5626236254853735E-2"/>
    <n v="5.3056889423372604E-2"/>
    <n v="5.8561777716875971E-2"/>
    <n v="1.1320931011964628E-4"/>
    <n v="1.9984371339731065E-3"/>
    <n v="0"/>
    <n v="0"/>
    <n v="0"/>
    <n v="0"/>
    <n v="0"/>
    <n v="0"/>
    <n v="0"/>
    <n v="0"/>
    <n v="0"/>
    <n v="0"/>
    <n v="7.5626236254853735E-2"/>
    <n v="5.3056889423372604E-2"/>
    <n v="5.8561777716875971E-2"/>
    <n v="1.1320931011964628E-4"/>
    <n v="1.9984371339731065E-3"/>
    <n v="0"/>
    <n v="0"/>
    <n v="0"/>
    <n v="0"/>
    <n v="0"/>
  </r>
  <r>
    <x v="0"/>
    <s v="30"/>
    <x v="13"/>
    <s v="2310020600"/>
    <x v="3"/>
    <x v="0"/>
    <n v="0"/>
    <n v="0"/>
    <n v="0"/>
    <n v="0"/>
    <n v="0"/>
    <n v="0"/>
    <n v="0"/>
    <n v="0"/>
    <n v="0"/>
    <n v="0"/>
    <n v="0"/>
    <n v="0"/>
    <n v="0"/>
    <n v="0"/>
    <n v="0"/>
    <n v="0"/>
    <n v="0"/>
    <n v="0"/>
    <n v="0"/>
    <n v="0"/>
    <n v="0"/>
    <n v="0"/>
    <n v="0"/>
    <n v="0"/>
    <n v="0"/>
  </r>
  <r>
    <x v="0"/>
    <s v="30"/>
    <x v="14"/>
    <s v="2310020600"/>
    <x v="3"/>
    <x v="0"/>
    <n v="0"/>
    <n v="0"/>
    <n v="0"/>
    <n v="0"/>
    <n v="0"/>
    <n v="0"/>
    <n v="0"/>
    <n v="0"/>
    <n v="0"/>
    <n v="0"/>
    <n v="0"/>
    <n v="0"/>
    <n v="0"/>
    <n v="0"/>
    <n v="0"/>
    <n v="0"/>
    <n v="0"/>
    <n v="0"/>
    <n v="0"/>
    <n v="0"/>
    <n v="0"/>
    <n v="0"/>
    <n v="0"/>
    <n v="0"/>
    <n v="0"/>
  </r>
  <r>
    <x v="0"/>
    <s v="30"/>
    <x v="0"/>
    <s v="2310020600"/>
    <x v="3"/>
    <x v="1"/>
    <n v="14.523293971603792"/>
    <n v="10.189067187183481"/>
    <n v="11.246228232431966"/>
    <n v="2.1740763161204629E-2"/>
    <n v="0.38378070121925445"/>
    <n v="0.69840747828920824"/>
    <n v="0.48997980308280609"/>
    <n v="0.54081738725628437"/>
    <n v="1.0454867611430093E-3"/>
    <n v="1.8455545434711371E-2"/>
    <n v="0"/>
    <n v="0"/>
    <n v="0"/>
    <n v="0"/>
    <n v="0"/>
    <n v="13.824886493314583"/>
    <n v="9.6990873841006753"/>
    <n v="10.705410845175679"/>
    <n v="2.0695276400061621E-2"/>
    <n v="0.36532515578454305"/>
    <n v="0"/>
    <n v="0"/>
    <n v="0"/>
    <n v="0"/>
    <n v="0"/>
  </r>
  <r>
    <x v="0"/>
    <s v="30"/>
    <x v="1"/>
    <s v="2310020600"/>
    <x v="3"/>
    <x v="1"/>
    <n v="3.3941277424412308"/>
    <n v="2.381208813732917"/>
    <n v="2.6282698206175565"/>
    <n v="5.0808671594451162E-3"/>
    <n v="8.9690446779407573E-2"/>
    <n v="0.30368511379737329"/>
    <n v="0.21305552543926101"/>
    <n v="0.23516098394999188"/>
    <n v="4.5460390373982618E-4"/>
    <n v="8.0249347118417306E-3"/>
    <n v="0"/>
    <n v="0"/>
    <n v="0"/>
    <n v="0"/>
    <n v="0"/>
    <n v="3.0904426286438582"/>
    <n v="2.1681532882936563"/>
    <n v="2.3931088366675648"/>
    <n v="4.6262632557052897E-3"/>
    <n v="8.1665512067565851E-2"/>
    <n v="0"/>
    <n v="0"/>
    <n v="0"/>
    <n v="0"/>
    <n v="0"/>
  </r>
  <r>
    <x v="0"/>
    <s v="30"/>
    <x v="2"/>
    <s v="2310020600"/>
    <x v="3"/>
    <x v="1"/>
    <n v="1.9721804931722094E-2"/>
    <n v="1.3836172144882407E-2"/>
    <n v="1.5271736553106229E-2"/>
    <n v="2.9522716469857367E-5"/>
    <n v="5.2115230475981589E-4"/>
    <n v="0"/>
    <n v="0"/>
    <n v="0"/>
    <n v="0"/>
    <n v="0"/>
    <n v="0"/>
    <n v="0"/>
    <n v="0"/>
    <n v="0"/>
    <n v="0"/>
    <n v="1.9721804931722094E-2"/>
    <n v="1.3836172144882407E-2"/>
    <n v="1.5271736553106229E-2"/>
    <n v="2.9522716469857367E-5"/>
    <n v="5.2115230475981589E-4"/>
    <n v="0"/>
    <n v="0"/>
    <n v="0"/>
    <n v="0"/>
    <n v="0"/>
  </r>
  <r>
    <x v="0"/>
    <s v="30"/>
    <x v="3"/>
    <s v="2310020600"/>
    <x v="3"/>
    <x v="1"/>
    <n v="7.8887219726888377E-2"/>
    <n v="5.5344688579529629E-2"/>
    <n v="6.1086946212424914E-2"/>
    <n v="1.1809086587942947E-4"/>
    <n v="2.0846092190392636E-3"/>
    <n v="0"/>
    <n v="0"/>
    <n v="0"/>
    <n v="0"/>
    <n v="0"/>
    <n v="0"/>
    <n v="0"/>
    <n v="0"/>
    <n v="0"/>
    <n v="0"/>
    <n v="7.8887219726888377E-2"/>
    <n v="5.5344688579529629E-2"/>
    <n v="6.1086946212424914E-2"/>
    <n v="1.1809086587942947E-4"/>
    <n v="2.0846092190392636E-3"/>
    <n v="0"/>
    <n v="0"/>
    <n v="0"/>
    <n v="0"/>
    <n v="0"/>
  </r>
  <r>
    <x v="0"/>
    <s v="30"/>
    <x v="4"/>
    <s v="2310020600"/>
    <x v="3"/>
    <x v="1"/>
    <n v="4.2694554233866011"/>
    <n v="2.9953100341166694"/>
    <n v="3.306086774355768"/>
    <n v="6.3911960584599088E-3"/>
    <n v="0.11282114094883373"/>
    <n v="3.5727660446749798E-2"/>
    <n v="2.5065355934030704E-2"/>
    <n v="2.7665998111763748E-2"/>
    <n v="5.3482812204685419E-5"/>
    <n v="9.44109966099027E-4"/>
    <n v="0.67882554848824628"/>
    <n v="0.47624176274658342"/>
    <n v="0.52565396412351129"/>
    <n v="1.016173431889023E-3"/>
    <n v="1.7938089355881516E-2"/>
    <n v="3.5549022144516051"/>
    <n v="2.494002915436055"/>
    <n v="2.7527668121204929"/>
    <n v="5.3215398143661996E-3"/>
    <n v="9.3938941626853192E-2"/>
    <n v="0"/>
    <n v="0"/>
    <n v="0"/>
    <n v="0"/>
    <n v="0"/>
  </r>
  <r>
    <x v="0"/>
    <s v="30"/>
    <x v="5"/>
    <s v="2310020600"/>
    <x v="3"/>
    <x v="1"/>
    <n v="1.5720170596569913"/>
    <n v="1.1028756610973509"/>
    <n v="1.2173039169176052"/>
    <n v="2.3532437370061593E-3"/>
    <n v="4.1540838508357193E-2"/>
    <n v="5.3591490670124697E-2"/>
    <n v="3.7598033901046053E-2"/>
    <n v="4.1498997167645622E-2"/>
    <n v="8.0224218307028158E-5"/>
    <n v="1.4161649491485407E-3"/>
    <n v="0"/>
    <n v="0"/>
    <n v="0"/>
    <n v="0"/>
    <n v="0"/>
    <n v="1.5184255689868666"/>
    <n v="1.0652776271963049"/>
    <n v="1.1758049197499596"/>
    <n v="2.2730195186991312E-3"/>
    <n v="4.0124673559208651E-2"/>
    <n v="0"/>
    <n v="0"/>
    <n v="0"/>
    <n v="0"/>
    <n v="0"/>
  </r>
  <r>
    <x v="0"/>
    <s v="30"/>
    <x v="6"/>
    <s v="2310020600"/>
    <x v="3"/>
    <x v="1"/>
    <n v="0"/>
    <n v="0"/>
    <n v="0"/>
    <n v="0"/>
    <n v="0"/>
    <n v="0"/>
    <n v="0"/>
    <n v="0"/>
    <n v="0"/>
    <n v="0"/>
    <n v="0"/>
    <n v="0"/>
    <n v="0"/>
    <n v="0"/>
    <n v="0"/>
    <n v="0"/>
    <n v="0"/>
    <n v="0"/>
    <n v="0"/>
    <n v="0"/>
    <n v="0"/>
    <n v="0"/>
    <n v="0"/>
    <n v="0"/>
    <n v="0"/>
  </r>
  <r>
    <x v="0"/>
    <s v="30"/>
    <x v="7"/>
    <s v="2310020600"/>
    <x v="3"/>
    <x v="1"/>
    <n v="0"/>
    <n v="0"/>
    <n v="0"/>
    <n v="0"/>
    <n v="0"/>
    <n v="0"/>
    <n v="0"/>
    <n v="0"/>
    <n v="0"/>
    <n v="0"/>
    <n v="0"/>
    <n v="0"/>
    <n v="0"/>
    <n v="0"/>
    <n v="0"/>
    <n v="0"/>
    <n v="0"/>
    <n v="0"/>
    <n v="0"/>
    <n v="0"/>
    <n v="0"/>
    <n v="0"/>
    <n v="0"/>
    <n v="0"/>
    <n v="0"/>
  </r>
  <r>
    <x v="0"/>
    <s v="30"/>
    <x v="8"/>
    <s v="2310020600"/>
    <x v="3"/>
    <x v="1"/>
    <n v="13.309370729083057"/>
    <n v="9.3374184150584405"/>
    <n v="10.306217111763692"/>
    <n v="1.9923570879403666E-2"/>
    <n v="0.35170255736622386"/>
    <n v="2.7579578382458201"/>
    <n v="1.9348928533877785"/>
    <n v="2.1356465940152036"/>
    <n v="4.1285474415876577E-3"/>
    <n v="7.2879540630701456E-2"/>
    <n v="0.1423462110062359"/>
    <n v="9.9865437594207906E-2"/>
    <n v="0.11022692098142986"/>
    <n v="2.1308631956581459E-4"/>
    <n v="3.761524677713624E-3"/>
    <n v="10.409066679831"/>
    <n v="7.3026601240764544"/>
    <n v="8.0603435967670585"/>
    <n v="1.5581937118250197E-2"/>
    <n v="0.27506149205780878"/>
    <n v="0"/>
    <n v="0"/>
    <n v="0"/>
    <n v="0"/>
    <n v="0"/>
  </r>
  <r>
    <x v="0"/>
    <s v="30"/>
    <x v="9"/>
    <s v="2310020600"/>
    <x v="3"/>
    <x v="1"/>
    <n v="0"/>
    <n v="0"/>
    <n v="0"/>
    <n v="0"/>
    <n v="0"/>
    <n v="0"/>
    <n v="0"/>
    <n v="0"/>
    <n v="0"/>
    <n v="0"/>
    <n v="0"/>
    <n v="0"/>
    <n v="0"/>
    <n v="0"/>
    <n v="0"/>
    <n v="0"/>
    <n v="0"/>
    <n v="0"/>
    <n v="0"/>
    <n v="0"/>
    <n v="0"/>
    <n v="0"/>
    <n v="0"/>
    <n v="0"/>
    <n v="0"/>
  </r>
  <r>
    <x v="0"/>
    <s v="30"/>
    <x v="10"/>
    <s v="2310020600"/>
    <x v="3"/>
    <x v="1"/>
    <n v="10.643942679199935"/>
    <n v="7.467441429399206"/>
    <n v="8.2422216955226322"/>
    <n v="1.5933536657894251E-2"/>
    <n v="0.28126813332759426"/>
    <n v="0.26654280498831218"/>
    <n v="0.18699769856592335"/>
    <n v="0.20639954162410598"/>
    <n v="3.990034221509412E-4"/>
    <n v="7.0434424038629626E-3"/>
    <n v="1.083940740285803"/>
    <n v="0.7604573075014216"/>
    <n v="0.83935813593803099"/>
    <n v="1.6226139167471608E-3"/>
    <n v="2.8643332442376043E-2"/>
    <n v="9.2934591339258183"/>
    <n v="6.5199864233318605"/>
    <n v="7.1964640179604951"/>
    <n v="1.3911919318996149E-2"/>
    <n v="0.24558135848135526"/>
    <n v="0"/>
    <n v="0"/>
    <n v="0"/>
    <n v="0"/>
    <n v="0"/>
  </r>
  <r>
    <x v="0"/>
    <s v="30"/>
    <x v="11"/>
    <s v="2310020600"/>
    <x v="3"/>
    <x v="1"/>
    <n v="29.892287207201438"/>
    <n v="20.971449268208048"/>
    <n v="23.147330418215734"/>
    <n v="4.4747502721430334E-2"/>
    <n v="0.78990916026746705"/>
    <n v="20.441182469370336"/>
    <n v="14.340863854516586"/>
    <n v="15.828792272662366"/>
    <n v="3.0599594532098637E-2"/>
    <n v="0.54016198785098135"/>
    <n v="0.30779459874162596"/>
    <n v="0.2159386054267334"/>
    <n v="0.23834319631112508"/>
    <n v="4.6075563068704765E-4"/>
    <n v="8.1335286036020218E-3"/>
    <n v="9.1433101390894773"/>
    <n v="6.4146468082647274"/>
    <n v="7.0801949492422454"/>
    <n v="1.3687152558644652E-2"/>
    <n v="0.24161364381288361"/>
    <n v="0"/>
    <n v="0"/>
    <n v="0"/>
    <n v="0"/>
    <n v="0"/>
  </r>
  <r>
    <x v="0"/>
    <s v="30"/>
    <x v="12"/>
    <s v="2310020600"/>
    <x v="3"/>
    <x v="1"/>
    <n v="2.0612643585762811"/>
    <n v="1.4461155355764739"/>
    <n v="1.5961564552264196"/>
    <n v="3.0856264646339456E-3"/>
    <n v="5.4469287923206898E-2"/>
    <n v="0.28431232532086642"/>
    <n v="0.19946421180365156"/>
    <n v="0.22015951106571305"/>
    <n v="4.256036502943373E-4"/>
    <n v="7.5130052307871582E-3"/>
    <n v="1.7769520332554151E-2"/>
    <n v="1.2466513237728223E-2"/>
    <n v="1.3759969441607066E-2"/>
    <n v="2.6600228143396081E-5"/>
    <n v="4.6956282692419739E-4"/>
    <n v="1.7591825129228604"/>
    <n v="1.2341848105350941"/>
    <n v="1.3622369747190994"/>
    <n v="2.6334225861962125E-3"/>
    <n v="4.6486719865495546E-2"/>
    <n v="0"/>
    <n v="0"/>
    <n v="0"/>
    <n v="0"/>
    <n v="0"/>
  </r>
  <r>
    <x v="0"/>
    <s v="30"/>
    <x v="13"/>
    <s v="2310020600"/>
    <x v="3"/>
    <x v="1"/>
    <n v="0.13805263452205466"/>
    <n v="9.6853205014176852E-2"/>
    <n v="0.10690215587174361"/>
    <n v="2.0665901528900158E-4"/>
    <n v="3.6480661333187117E-3"/>
    <n v="0.13805263452205466"/>
    <n v="9.6853205014176852E-2"/>
    <n v="0.10690215587174361"/>
    <n v="2.0665901528900158E-4"/>
    <n v="3.6480661333187117E-3"/>
    <n v="0"/>
    <n v="0"/>
    <n v="0"/>
    <n v="0"/>
    <n v="0"/>
    <n v="0"/>
    <n v="0"/>
    <n v="0"/>
    <n v="0"/>
    <n v="0"/>
    <n v="0"/>
    <n v="0"/>
    <n v="0"/>
    <n v="0"/>
    <n v="0"/>
  </r>
  <r>
    <x v="0"/>
    <s v="30"/>
    <x v="14"/>
    <s v="2310020600"/>
    <x v="3"/>
    <x v="1"/>
    <n v="7.8887219726888377E-2"/>
    <n v="5.5344688579529629E-2"/>
    <n v="6.1086946212424914E-2"/>
    <n v="1.1809086587942947E-4"/>
    <n v="2.0846092190392636E-3"/>
    <n v="0"/>
    <n v="0"/>
    <n v="0"/>
    <n v="0"/>
    <n v="0"/>
    <n v="0"/>
    <n v="0"/>
    <n v="0"/>
    <n v="0"/>
    <n v="0"/>
    <n v="7.8887219726888377E-2"/>
    <n v="5.5344688579529629E-2"/>
    <n v="6.1086946212424914E-2"/>
    <n v="1.1809086587942947E-4"/>
    <n v="2.0846092190392636E-3"/>
    <n v="0"/>
    <n v="0"/>
    <n v="0"/>
    <n v="0"/>
    <n v="0"/>
  </r>
  <r>
    <x v="0"/>
    <s v="30"/>
    <x v="0"/>
    <s v="2310011000"/>
    <x v="4"/>
    <x v="0"/>
    <n v="0"/>
    <n v="15.22009943423553"/>
    <n v="0"/>
    <n v="0"/>
    <n v="0"/>
    <n v="0"/>
    <n v="2.3625228972544705"/>
    <n v="0"/>
    <n v="0"/>
    <n v="0"/>
    <n v="0"/>
    <n v="0"/>
    <n v="0"/>
    <n v="0"/>
    <n v="0"/>
    <n v="0"/>
    <n v="12.85757653698106"/>
    <n v="0"/>
    <n v="0"/>
    <n v="0"/>
    <n v="0"/>
    <n v="0"/>
    <n v="0"/>
    <n v="0"/>
    <n v="0"/>
  </r>
  <r>
    <x v="0"/>
    <s v="30"/>
    <x v="1"/>
    <s v="2310011000"/>
    <x v="4"/>
    <x v="0"/>
    <n v="0"/>
    <n v="1.5750152648363136"/>
    <n v="0"/>
    <n v="0"/>
    <n v="0"/>
    <n v="0"/>
    <n v="0.15000145379393462"/>
    <n v="0"/>
    <n v="0"/>
    <n v="0"/>
    <n v="0"/>
    <n v="0"/>
    <n v="0"/>
    <n v="0"/>
    <n v="0"/>
    <n v="0"/>
    <n v="1.4250138110423789"/>
    <n v="0"/>
    <n v="0"/>
    <n v="0"/>
    <n v="0"/>
    <n v="0"/>
    <n v="0"/>
    <n v="0"/>
    <n v="0"/>
  </r>
  <r>
    <x v="0"/>
    <s v="30"/>
    <x v="2"/>
    <s v="2310011000"/>
    <x v="4"/>
    <x v="0"/>
    <n v="0"/>
    <n v="1.3563067208397039"/>
    <n v="0"/>
    <n v="0"/>
    <n v="0"/>
    <n v="0"/>
    <n v="9.8046268976364148E-2"/>
    <n v="0"/>
    <n v="0"/>
    <n v="0"/>
    <n v="0"/>
    <n v="0"/>
    <n v="0"/>
    <n v="0"/>
    <n v="0"/>
    <n v="0"/>
    <n v="1.2582604518633398"/>
    <n v="0"/>
    <n v="0"/>
    <n v="0"/>
    <n v="0"/>
    <n v="0"/>
    <n v="0"/>
    <n v="0"/>
    <n v="0"/>
  </r>
  <r>
    <x v="0"/>
    <s v="30"/>
    <x v="3"/>
    <s v="2310011000"/>
    <x v="4"/>
    <x v="0"/>
    <n v="0"/>
    <n v="1.7648328415745547"/>
    <n v="0"/>
    <n v="0"/>
    <n v="0"/>
    <n v="0"/>
    <n v="0"/>
    <n v="0"/>
    <n v="0"/>
    <n v="0"/>
    <n v="0"/>
    <n v="0"/>
    <n v="0"/>
    <n v="0"/>
    <n v="0"/>
    <n v="0"/>
    <n v="1.7648328415745547"/>
    <n v="0"/>
    <n v="0"/>
    <n v="0"/>
    <n v="0"/>
    <n v="0"/>
    <n v="0"/>
    <n v="0"/>
    <n v="0"/>
  </r>
  <r>
    <x v="0"/>
    <s v="30"/>
    <x v="4"/>
    <s v="2310011000"/>
    <x v="4"/>
    <x v="0"/>
    <n v="0"/>
    <n v="8.329407650576659"/>
    <n v="0"/>
    <n v="0"/>
    <n v="0"/>
    <n v="0"/>
    <n v="0.15144377546503016"/>
    <n v="0"/>
    <n v="0"/>
    <n v="0"/>
    <n v="0"/>
    <n v="3.8618162743582691"/>
    <n v="0"/>
    <n v="0"/>
    <n v="0"/>
    <n v="0"/>
    <n v="4.3161476007533599"/>
    <n v="0"/>
    <n v="0"/>
    <n v="0"/>
    <n v="0"/>
    <n v="0"/>
    <n v="0"/>
    <n v="0"/>
    <n v="0"/>
  </r>
  <r>
    <x v="0"/>
    <s v="30"/>
    <x v="5"/>
    <s v="2310011000"/>
    <x v="4"/>
    <x v="0"/>
    <n v="0"/>
    <n v="3.3771961928701728"/>
    <n v="0"/>
    <n v="0"/>
    <n v="0"/>
    <n v="0"/>
    <n v="1.5076768718170415E-2"/>
    <n v="0"/>
    <n v="0"/>
    <n v="0"/>
    <n v="0"/>
    <n v="0.3166121430815787"/>
    <n v="0"/>
    <n v="0"/>
    <n v="0"/>
    <n v="0"/>
    <n v="3.0455072810704236"/>
    <n v="0"/>
    <n v="0"/>
    <n v="0"/>
    <n v="0"/>
    <n v="0"/>
    <n v="0"/>
    <n v="0"/>
    <n v="0"/>
  </r>
  <r>
    <x v="0"/>
    <s v="30"/>
    <x v="6"/>
    <s v="2310011000"/>
    <x v="4"/>
    <x v="0"/>
    <n v="0"/>
    <n v="1.0294858242518234"/>
    <n v="0"/>
    <n v="0"/>
    <n v="0"/>
    <n v="0"/>
    <n v="8.1705224146970123E-2"/>
    <n v="0"/>
    <n v="0"/>
    <n v="0"/>
    <n v="0"/>
    <n v="0"/>
    <n v="0"/>
    <n v="0"/>
    <n v="0"/>
    <n v="0"/>
    <n v="0.94778060010485321"/>
    <n v="0"/>
    <n v="0"/>
    <n v="0"/>
    <n v="0"/>
    <n v="0"/>
    <n v="0"/>
    <n v="0"/>
    <n v="0"/>
  </r>
  <r>
    <x v="0"/>
    <s v="30"/>
    <x v="7"/>
    <s v="2310011000"/>
    <x v="4"/>
    <x v="0"/>
    <n v="0"/>
    <n v="0.6699828380051549"/>
    <n v="0"/>
    <n v="0"/>
    <n v="0"/>
    <n v="0"/>
    <n v="0.27779776209969836"/>
    <n v="0"/>
    <n v="0"/>
    <n v="0"/>
    <n v="0"/>
    <n v="0"/>
    <n v="0"/>
    <n v="0"/>
    <n v="0"/>
    <n v="0"/>
    <n v="0.39218507590545654"/>
    <n v="0"/>
    <n v="0"/>
    <n v="0"/>
    <n v="0"/>
    <n v="0"/>
    <n v="0"/>
    <n v="0"/>
    <n v="0"/>
  </r>
  <r>
    <x v="0"/>
    <s v="30"/>
    <x v="8"/>
    <s v="2310011000"/>
    <x v="4"/>
    <x v="0"/>
    <n v="0"/>
    <n v="0.95118190355350551"/>
    <n v="0"/>
    <n v="0"/>
    <n v="0"/>
    <n v="0"/>
    <n v="0.20176585832953148"/>
    <n v="0"/>
    <n v="0"/>
    <n v="0"/>
    <n v="0"/>
    <n v="0"/>
    <n v="0"/>
    <n v="0"/>
    <n v="0"/>
    <n v="0"/>
    <n v="0.74941604522397409"/>
    <n v="0"/>
    <n v="0"/>
    <n v="0"/>
    <n v="0"/>
    <n v="0"/>
    <n v="0"/>
    <n v="0"/>
    <n v="0"/>
  </r>
  <r>
    <x v="0"/>
    <s v="30"/>
    <x v="9"/>
    <s v="2310011000"/>
    <x v="4"/>
    <x v="0"/>
    <n v="0"/>
    <n v="0.47389030005242672"/>
    <n v="0"/>
    <n v="0"/>
    <n v="0"/>
    <n v="0"/>
    <n v="1.6341044829394025E-2"/>
    <n v="0"/>
    <n v="0"/>
    <n v="0"/>
    <n v="0"/>
    <n v="0"/>
    <n v="0"/>
    <n v="0"/>
    <n v="0"/>
    <n v="0"/>
    <n v="0.45754925522303269"/>
    <n v="0"/>
    <n v="0"/>
    <n v="0"/>
    <n v="0"/>
    <n v="0"/>
    <n v="0"/>
    <n v="0"/>
    <n v="0"/>
  </r>
  <r>
    <x v="0"/>
    <s v="30"/>
    <x v="10"/>
    <s v="2310011000"/>
    <x v="4"/>
    <x v="0"/>
    <n v="0"/>
    <n v="2.9724434486047047E-2"/>
    <n v="0"/>
    <n v="0"/>
    <n v="0"/>
    <n v="0"/>
    <n v="0"/>
    <n v="0"/>
    <n v="0"/>
    <n v="0"/>
    <n v="0"/>
    <n v="0"/>
    <n v="0"/>
    <n v="0"/>
    <n v="0"/>
    <n v="0"/>
    <n v="2.9724434486047047E-2"/>
    <n v="0"/>
    <n v="0"/>
    <n v="0"/>
    <n v="0"/>
    <n v="0"/>
    <n v="0"/>
    <n v="0"/>
    <n v="0"/>
  </r>
  <r>
    <x v="0"/>
    <s v="30"/>
    <x v="11"/>
    <s v="2310011000"/>
    <x v="4"/>
    <x v="0"/>
    <n v="0"/>
    <n v="3.0168082761958197E-2"/>
    <n v="0"/>
    <n v="0"/>
    <n v="0"/>
    <n v="0"/>
    <n v="1.5084041380979098E-2"/>
    <n v="0"/>
    <n v="0"/>
    <n v="0"/>
    <n v="0"/>
    <n v="0"/>
    <n v="0"/>
    <n v="0"/>
    <n v="0"/>
    <n v="0"/>
    <n v="1.5084041380979098E-2"/>
    <n v="0"/>
    <n v="0"/>
    <n v="0"/>
    <n v="0"/>
    <n v="0"/>
    <n v="0"/>
    <n v="0"/>
    <n v="0"/>
  </r>
  <r>
    <x v="0"/>
    <s v="30"/>
    <x v="12"/>
    <s v="2310011000"/>
    <x v="4"/>
    <x v="0"/>
    <n v="0"/>
    <n v="1.4862217243023524E-2"/>
    <n v="0"/>
    <n v="0"/>
    <n v="0"/>
    <n v="0"/>
    <n v="0"/>
    <n v="0"/>
    <n v="0"/>
    <n v="0"/>
    <n v="0"/>
    <n v="0"/>
    <n v="0"/>
    <n v="0"/>
    <n v="0"/>
    <n v="0"/>
    <n v="1.4862217243023524E-2"/>
    <n v="0"/>
    <n v="0"/>
    <n v="0"/>
    <n v="0"/>
    <n v="0"/>
    <n v="0"/>
    <n v="0"/>
    <n v="0"/>
  </r>
  <r>
    <x v="0"/>
    <s v="30"/>
    <x v="13"/>
    <s v="2310011000"/>
    <x v="4"/>
    <x v="0"/>
    <n v="0"/>
    <n v="0"/>
    <n v="0"/>
    <n v="0"/>
    <n v="0"/>
    <n v="0"/>
    <n v="0"/>
    <n v="0"/>
    <n v="0"/>
    <n v="0"/>
    <n v="0"/>
    <n v="0"/>
    <n v="0"/>
    <n v="0"/>
    <n v="0"/>
    <n v="0"/>
    <n v="0"/>
    <n v="0"/>
    <n v="0"/>
    <n v="0"/>
    <n v="0"/>
    <n v="0"/>
    <n v="0"/>
    <n v="0"/>
    <n v="0"/>
  </r>
  <r>
    <x v="0"/>
    <s v="30"/>
    <x v="14"/>
    <s v="2310011000"/>
    <x v="4"/>
    <x v="0"/>
    <n v="0"/>
    <n v="0"/>
    <n v="0"/>
    <n v="0"/>
    <n v="0"/>
    <n v="0"/>
    <n v="0"/>
    <n v="0"/>
    <n v="0"/>
    <n v="0"/>
    <n v="0"/>
    <n v="0"/>
    <n v="0"/>
    <n v="0"/>
    <n v="0"/>
    <n v="0"/>
    <n v="0"/>
    <n v="0"/>
    <n v="0"/>
    <n v="0"/>
    <n v="0"/>
    <n v="0"/>
    <n v="0"/>
    <n v="0"/>
    <n v="0"/>
  </r>
  <r>
    <x v="0"/>
    <s v="30"/>
    <x v="0"/>
    <s v="2310021604"/>
    <x v="4"/>
    <x v="1"/>
    <n v="0"/>
    <n v="0.15512714534496236"/>
    <n v="0"/>
    <n v="0"/>
    <n v="0"/>
    <n v="0"/>
    <n v="7.4598750535801875E-3"/>
    <n v="0"/>
    <n v="0"/>
    <n v="0"/>
    <n v="0"/>
    <n v="0"/>
    <n v="0"/>
    <n v="0"/>
    <n v="0"/>
    <n v="0"/>
    <n v="0.14766727029138219"/>
    <n v="0"/>
    <n v="0"/>
    <n v="0"/>
    <n v="0"/>
    <n v="0"/>
    <n v="0"/>
    <n v="0"/>
    <n v="0"/>
  </r>
  <r>
    <x v="0"/>
    <s v="30"/>
    <x v="1"/>
    <s v="2310021604"/>
    <x v="4"/>
    <x v="1"/>
    <n v="0"/>
    <n v="3.6253576402881738E-2"/>
    <n v="0"/>
    <n v="0"/>
    <n v="0"/>
    <n v="0"/>
    <n v="3.2437410465736291E-3"/>
    <n v="0"/>
    <n v="0"/>
    <n v="0"/>
    <n v="0"/>
    <n v="0"/>
    <n v="0"/>
    <n v="0"/>
    <n v="0"/>
    <n v="0"/>
    <n v="3.3009835356308109E-2"/>
    <n v="0"/>
    <n v="0"/>
    <n v="0"/>
    <n v="0"/>
    <n v="0"/>
    <n v="0"/>
    <n v="0"/>
    <n v="0"/>
  </r>
  <r>
    <x v="0"/>
    <s v="30"/>
    <x v="2"/>
    <s v="2310021604"/>
    <x v="4"/>
    <x v="1"/>
    <n v="0"/>
    <n v="2.1065381628231297E-4"/>
    <n v="0"/>
    <n v="0"/>
    <n v="0"/>
    <n v="0"/>
    <n v="0"/>
    <n v="0"/>
    <n v="0"/>
    <n v="0"/>
    <n v="0"/>
    <n v="0"/>
    <n v="0"/>
    <n v="0"/>
    <n v="0"/>
    <n v="0"/>
    <n v="2.1065381628231297E-4"/>
    <n v="0"/>
    <n v="0"/>
    <n v="0"/>
    <n v="0"/>
    <n v="0"/>
    <n v="0"/>
    <n v="0"/>
    <n v="0"/>
  </r>
  <r>
    <x v="0"/>
    <s v="30"/>
    <x v="3"/>
    <s v="2310021604"/>
    <x v="4"/>
    <x v="1"/>
    <n v="0"/>
    <n v="8.426152651292519E-4"/>
    <n v="0"/>
    <n v="0"/>
    <n v="0"/>
    <n v="0"/>
    <n v="0"/>
    <n v="0"/>
    <n v="0"/>
    <n v="0"/>
    <n v="0"/>
    <n v="0"/>
    <n v="0"/>
    <n v="0"/>
    <n v="0"/>
    <n v="0"/>
    <n v="8.426152651292519E-4"/>
    <n v="0"/>
    <n v="0"/>
    <n v="0"/>
    <n v="0"/>
    <n v="0"/>
    <n v="0"/>
    <n v="0"/>
    <n v="0"/>
  </r>
  <r>
    <x v="0"/>
    <s v="30"/>
    <x v="4"/>
    <s v="2310021604"/>
    <x v="4"/>
    <x v="1"/>
    <n v="0"/>
    <n v="4.5603182948888071E-2"/>
    <n v="0"/>
    <n v="0"/>
    <n v="0"/>
    <n v="0"/>
    <n v="3.8161659371454453E-4"/>
    <n v="0"/>
    <n v="0"/>
    <n v="0"/>
    <n v="0"/>
    <n v="7.2507152805763465E-3"/>
    <n v="0"/>
    <n v="0"/>
    <n v="0"/>
    <n v="0"/>
    <n v="3.7970851074597183E-2"/>
    <n v="0"/>
    <n v="0"/>
    <n v="0"/>
    <n v="0"/>
    <n v="0"/>
    <n v="0"/>
    <n v="0"/>
    <n v="0"/>
  </r>
  <r>
    <x v="0"/>
    <s v="30"/>
    <x v="5"/>
    <s v="2310021604"/>
    <x v="4"/>
    <x v="1"/>
    <n v="0"/>
    <n v="1.6791130123439961E-2"/>
    <n v="0"/>
    <n v="0"/>
    <n v="0"/>
    <n v="0"/>
    <n v="5.724248905718169E-4"/>
    <n v="0"/>
    <n v="0"/>
    <n v="0"/>
    <n v="0"/>
    <n v="0"/>
    <n v="0"/>
    <n v="0"/>
    <n v="0"/>
    <n v="0"/>
    <n v="1.6218705232868145E-2"/>
    <n v="0"/>
    <n v="0"/>
    <n v="0"/>
    <n v="0"/>
    <n v="0"/>
    <n v="0"/>
    <n v="0"/>
    <n v="0"/>
  </r>
  <r>
    <x v="0"/>
    <s v="30"/>
    <x v="6"/>
    <s v="2310021604"/>
    <x v="4"/>
    <x v="1"/>
    <n v="0"/>
    <n v="0"/>
    <n v="0"/>
    <n v="0"/>
    <n v="0"/>
    <n v="0"/>
    <n v="0"/>
    <n v="0"/>
    <n v="0"/>
    <n v="0"/>
    <n v="0"/>
    <n v="0"/>
    <n v="0"/>
    <n v="0"/>
    <n v="0"/>
    <n v="0"/>
    <n v="0"/>
    <n v="0"/>
    <n v="0"/>
    <n v="0"/>
    <n v="0"/>
    <n v="0"/>
    <n v="0"/>
    <n v="0"/>
    <n v="0"/>
  </r>
  <r>
    <x v="0"/>
    <s v="30"/>
    <x v="7"/>
    <s v="2310021604"/>
    <x v="4"/>
    <x v="1"/>
    <n v="0"/>
    <n v="0"/>
    <n v="0"/>
    <n v="0"/>
    <n v="0"/>
    <n v="0"/>
    <n v="0"/>
    <n v="0"/>
    <n v="0"/>
    <n v="0"/>
    <n v="0"/>
    <n v="0"/>
    <n v="0"/>
    <n v="0"/>
    <n v="0"/>
    <n v="0"/>
    <n v="0"/>
    <n v="0"/>
    <n v="0"/>
    <n v="0"/>
    <n v="0"/>
    <n v="0"/>
    <n v="0"/>
    <n v="0"/>
    <n v="0"/>
  </r>
  <r>
    <x v="0"/>
    <s v="30"/>
    <x v="8"/>
    <s v="2310021604"/>
    <x v="4"/>
    <x v="1"/>
    <n v="0"/>
    <n v="0.14216091002339315"/>
    <n v="0"/>
    <n v="0"/>
    <n v="0"/>
    <n v="0"/>
    <n v="2.9458477344419701E-2"/>
    <n v="0"/>
    <n v="0"/>
    <n v="0"/>
    <n v="0"/>
    <n v="1.5204375403571461E-3"/>
    <n v="0"/>
    <n v="0"/>
    <n v="0"/>
    <n v="0"/>
    <n v="0.1111819951386163"/>
    <n v="0"/>
    <n v="0"/>
    <n v="0"/>
    <n v="0"/>
    <n v="0"/>
    <n v="0"/>
    <n v="0"/>
    <n v="0"/>
  </r>
  <r>
    <x v="0"/>
    <s v="30"/>
    <x v="9"/>
    <s v="2310021604"/>
    <x v="4"/>
    <x v="1"/>
    <n v="0"/>
    <n v="0"/>
    <n v="0"/>
    <n v="0"/>
    <n v="0"/>
    <n v="0"/>
    <n v="0"/>
    <n v="0"/>
    <n v="0"/>
    <n v="0"/>
    <n v="0"/>
    <n v="0"/>
    <n v="0"/>
    <n v="0"/>
    <n v="0"/>
    <n v="0"/>
    <n v="0"/>
    <n v="0"/>
    <n v="0"/>
    <n v="0"/>
    <n v="0"/>
    <n v="0"/>
    <n v="0"/>
    <n v="0"/>
    <n v="0"/>
  </r>
  <r>
    <x v="0"/>
    <s v="30"/>
    <x v="10"/>
    <s v="2310021604"/>
    <x v="4"/>
    <x v="1"/>
    <n v="0"/>
    <n v="0.11369076782912216"/>
    <n v="0"/>
    <n v="0"/>
    <n v="0"/>
    <n v="0"/>
    <n v="2.8470142194270995E-3"/>
    <n v="0"/>
    <n v="0"/>
    <n v="0"/>
    <n v="0"/>
    <n v="1.1577857825670203E-2"/>
    <n v="0"/>
    <n v="0"/>
    <n v="0"/>
    <n v="0"/>
    <n v="9.9265895784024852E-2"/>
    <n v="0"/>
    <n v="0"/>
    <n v="0"/>
    <n v="0"/>
    <n v="0"/>
    <n v="0"/>
    <n v="0"/>
    <n v="0"/>
  </r>
  <r>
    <x v="0"/>
    <s v="30"/>
    <x v="11"/>
    <s v="2310021604"/>
    <x v="4"/>
    <x v="1"/>
    <n v="0"/>
    <n v="0.31928742827566864"/>
    <n v="0"/>
    <n v="0"/>
    <n v="0"/>
    <n v="0"/>
    <n v="0.21833767808796481"/>
    <n v="0"/>
    <n v="0"/>
    <n v="0"/>
    <n v="0"/>
    <n v="3.2876355425114278E-3"/>
    <n v="0"/>
    <n v="0"/>
    <n v="0"/>
    <n v="0"/>
    <n v="9.7662114645192408E-2"/>
    <n v="0"/>
    <n v="0"/>
    <n v="0"/>
    <n v="0"/>
    <n v="0"/>
    <n v="0"/>
    <n v="0"/>
    <n v="0"/>
  </r>
  <r>
    <x v="0"/>
    <s v="30"/>
    <x v="12"/>
    <s v="2310021604"/>
    <x v="4"/>
    <x v="1"/>
    <n v="0"/>
    <n v="2.2016909963569566E-2"/>
    <n v="0"/>
    <n v="0"/>
    <n v="0"/>
    <n v="0"/>
    <n v="3.0368151673889053E-3"/>
    <n v="0"/>
    <n v="0"/>
    <n v="0"/>
    <n v="0"/>
    <n v="1.8980094796180658E-4"/>
    <n v="0"/>
    <n v="0"/>
    <n v="0"/>
    <n v="0"/>
    <n v="1.8790293848218856E-2"/>
    <n v="0"/>
    <n v="0"/>
    <n v="0"/>
    <n v="0"/>
    <n v="0"/>
    <n v="0"/>
    <n v="0"/>
    <n v="0"/>
  </r>
  <r>
    <x v="0"/>
    <s v="30"/>
    <x v="13"/>
    <s v="2310021604"/>
    <x v="4"/>
    <x v="1"/>
    <n v="0"/>
    <n v="1.4745767139761909E-3"/>
    <n v="0"/>
    <n v="0"/>
    <n v="0"/>
    <n v="0"/>
    <n v="1.4745767139761909E-3"/>
    <n v="0"/>
    <n v="0"/>
    <n v="0"/>
    <n v="0"/>
    <n v="0"/>
    <n v="0"/>
    <n v="0"/>
    <n v="0"/>
    <n v="0"/>
    <n v="0"/>
    <n v="0"/>
    <n v="0"/>
    <n v="0"/>
    <n v="0"/>
    <n v="0"/>
    <n v="0"/>
    <n v="0"/>
    <n v="0"/>
  </r>
  <r>
    <x v="0"/>
    <s v="30"/>
    <x v="14"/>
    <s v="2310021604"/>
    <x v="4"/>
    <x v="1"/>
    <n v="0"/>
    <n v="8.426152651292519E-4"/>
    <n v="0"/>
    <n v="0"/>
    <n v="0"/>
    <n v="0"/>
    <n v="0"/>
    <n v="0"/>
    <n v="0"/>
    <n v="0"/>
    <n v="0"/>
    <n v="0"/>
    <n v="0"/>
    <n v="0"/>
    <n v="0"/>
    <n v="0"/>
    <n v="8.426152651292519E-4"/>
    <n v="0"/>
    <n v="0"/>
    <n v="0"/>
    <n v="0"/>
    <n v="0"/>
    <n v="0"/>
    <n v="0"/>
    <n v="0"/>
  </r>
  <r>
    <x v="0"/>
    <s v="30"/>
    <x v="0"/>
    <s v="2310011506"/>
    <x v="5"/>
    <x v="0"/>
    <n v="0"/>
    <n v="1.3811569689506145"/>
    <n v="0"/>
    <n v="0"/>
    <n v="0"/>
    <n v="0"/>
    <n v="0.21438854443412525"/>
    <n v="0"/>
    <n v="0"/>
    <n v="0"/>
    <n v="0"/>
    <n v="0"/>
    <n v="0"/>
    <n v="0"/>
    <n v="0"/>
    <n v="0"/>
    <n v="1.1667684245164891"/>
    <n v="0"/>
    <n v="0"/>
    <n v="0"/>
    <n v="0"/>
    <n v="0"/>
    <n v="0"/>
    <n v="0"/>
    <n v="0"/>
  </r>
  <r>
    <x v="0"/>
    <s v="30"/>
    <x v="1"/>
    <s v="2310011506"/>
    <x v="5"/>
    <x v="0"/>
    <n v="0"/>
    <n v="0.14292569628941681"/>
    <n v="0"/>
    <n v="0"/>
    <n v="0"/>
    <n v="0"/>
    <n v="1.3611971075182553E-2"/>
    <n v="0"/>
    <n v="0"/>
    <n v="0"/>
    <n v="0"/>
    <n v="0"/>
    <n v="0"/>
    <n v="0"/>
    <n v="0"/>
    <n v="0"/>
    <n v="0.12931372521423426"/>
    <n v="0"/>
    <n v="0"/>
    <n v="0"/>
    <n v="0"/>
    <n v="0"/>
    <n v="0"/>
    <n v="0"/>
    <n v="0"/>
  </r>
  <r>
    <x v="0"/>
    <s v="30"/>
    <x v="2"/>
    <s v="2310011506"/>
    <x v="5"/>
    <x v="0"/>
    <n v="0"/>
    <n v="0.12307885947897572"/>
    <n v="0"/>
    <n v="0"/>
    <n v="0"/>
    <n v="0"/>
    <n v="8.8972669502874017E-3"/>
    <n v="0"/>
    <n v="0"/>
    <n v="0"/>
    <n v="0"/>
    <n v="0"/>
    <n v="0"/>
    <n v="0"/>
    <n v="0"/>
    <n v="0"/>
    <n v="0.11418159252868831"/>
    <n v="0"/>
    <n v="0"/>
    <n v="0"/>
    <n v="0"/>
    <n v="0"/>
    <n v="0"/>
    <n v="0"/>
    <n v="0"/>
  </r>
  <r>
    <x v="0"/>
    <s v="30"/>
    <x v="3"/>
    <s v="2310011506"/>
    <x v="5"/>
    <x v="0"/>
    <n v="0"/>
    <n v="0.16015080510517324"/>
    <n v="0"/>
    <n v="0"/>
    <n v="0"/>
    <n v="0"/>
    <n v="0"/>
    <n v="0"/>
    <n v="0"/>
    <n v="0"/>
    <n v="0"/>
    <n v="0"/>
    <n v="0"/>
    <n v="0"/>
    <n v="0"/>
    <n v="0"/>
    <n v="0.16015080510517324"/>
    <n v="0"/>
    <n v="0"/>
    <n v="0"/>
    <n v="0"/>
    <n v="0"/>
    <n v="0"/>
    <n v="0"/>
    <n v="0"/>
  </r>
  <r>
    <x v="0"/>
    <s v="30"/>
    <x v="4"/>
    <s v="2310011506"/>
    <x v="5"/>
    <x v="0"/>
    <n v="0"/>
    <n v="0.75585704768441586"/>
    <n v="0"/>
    <n v="0"/>
    <n v="0"/>
    <n v="0"/>
    <n v="1.3742855412443923E-2"/>
    <n v="0"/>
    <n v="0"/>
    <n v="0"/>
    <n v="0"/>
    <n v="0.35044281301732011"/>
    <n v="0"/>
    <n v="0"/>
    <n v="0"/>
    <n v="0"/>
    <n v="0.39167137925465184"/>
    <n v="0"/>
    <n v="0"/>
    <n v="0"/>
    <n v="0"/>
    <n v="0"/>
    <n v="0"/>
    <n v="0"/>
    <n v="0"/>
  </r>
  <r>
    <x v="0"/>
    <s v="30"/>
    <x v="5"/>
    <s v="2310011506"/>
    <x v="5"/>
    <x v="0"/>
    <n v="0"/>
    <n v="0.30646567569749955"/>
    <n v="0"/>
    <n v="0"/>
    <n v="0"/>
    <n v="0"/>
    <n v="1.368150337935266E-3"/>
    <n v="0"/>
    <n v="0"/>
    <n v="0"/>
    <n v="0"/>
    <n v="2.8731157096640585E-2"/>
    <n v="0"/>
    <n v="0"/>
    <n v="0"/>
    <n v="0"/>
    <n v="0.27636636826292371"/>
    <n v="0"/>
    <n v="0"/>
    <n v="0"/>
    <n v="0"/>
    <n v="0"/>
    <n v="0"/>
    <n v="0"/>
    <n v="0"/>
  </r>
  <r>
    <x v="0"/>
    <s v="30"/>
    <x v="6"/>
    <s v="2310011506"/>
    <x v="5"/>
    <x v="0"/>
    <n v="0"/>
    <n v="9.342130297801772E-2"/>
    <n v="0"/>
    <n v="0"/>
    <n v="0"/>
    <n v="0"/>
    <n v="7.4143891252395006E-3"/>
    <n v="0"/>
    <n v="0"/>
    <n v="0"/>
    <n v="0"/>
    <n v="0"/>
    <n v="0"/>
    <n v="0"/>
    <n v="0"/>
    <n v="0"/>
    <n v="8.6006913852778227E-2"/>
    <n v="0"/>
    <n v="0"/>
    <n v="0"/>
    <n v="0"/>
    <n v="0"/>
    <n v="0"/>
    <n v="0"/>
    <n v="0"/>
  </r>
  <r>
    <x v="0"/>
    <s v="30"/>
    <x v="7"/>
    <s v="2310011506"/>
    <x v="5"/>
    <x v="0"/>
    <n v="0"/>
    <n v="6.0797990826963903E-2"/>
    <n v="0"/>
    <n v="0"/>
    <n v="0"/>
    <n v="0"/>
    <n v="2.52089230258143E-2"/>
    <n v="0"/>
    <n v="0"/>
    <n v="0"/>
    <n v="0"/>
    <n v="0"/>
    <n v="0"/>
    <n v="0"/>
    <n v="0"/>
    <n v="0"/>
    <n v="3.5589067801149607E-2"/>
    <n v="0"/>
    <n v="0"/>
    <n v="0"/>
    <n v="0"/>
    <n v="0"/>
    <n v="0"/>
    <n v="0"/>
    <n v="0"/>
  </r>
  <r>
    <x v="0"/>
    <s v="30"/>
    <x v="8"/>
    <s v="2310011506"/>
    <x v="5"/>
    <x v="0"/>
    <n v="0"/>
    <n v="8.631556715572937E-2"/>
    <n v="0"/>
    <n v="0"/>
    <n v="0"/>
    <n v="0"/>
    <n v="1.8309362730003203E-2"/>
    <n v="0"/>
    <n v="0"/>
    <n v="0"/>
    <n v="0"/>
    <n v="0"/>
    <n v="0"/>
    <n v="0"/>
    <n v="0"/>
    <n v="0"/>
    <n v="6.8006204425726163E-2"/>
    <n v="0"/>
    <n v="0"/>
    <n v="0"/>
    <n v="0"/>
    <n v="0"/>
    <n v="0"/>
    <n v="0"/>
    <n v="0"/>
  </r>
  <r>
    <x v="0"/>
    <s v="30"/>
    <x v="9"/>
    <s v="2310011506"/>
    <x v="5"/>
    <x v="0"/>
    <n v="0"/>
    <n v="4.3003456926389107E-2"/>
    <n v="0"/>
    <n v="0"/>
    <n v="0"/>
    <n v="0"/>
    <n v="1.4828778250479001E-3"/>
    <n v="0"/>
    <n v="0"/>
    <n v="0"/>
    <n v="0"/>
    <n v="0"/>
    <n v="0"/>
    <n v="0"/>
    <n v="0"/>
    <n v="0"/>
    <n v="4.1520579101341201E-2"/>
    <n v="0"/>
    <n v="0"/>
    <n v="0"/>
    <n v="0"/>
    <n v="0"/>
    <n v="0"/>
    <n v="0"/>
    <n v="0"/>
  </r>
  <r>
    <x v="0"/>
    <s v="30"/>
    <x v="10"/>
    <s v="2310011506"/>
    <x v="5"/>
    <x v="0"/>
    <n v="0"/>
    <n v="2.6973614736165428E-3"/>
    <n v="0"/>
    <n v="0"/>
    <n v="0"/>
    <n v="0"/>
    <n v="0"/>
    <n v="0"/>
    <n v="0"/>
    <n v="0"/>
    <n v="0"/>
    <n v="0"/>
    <n v="0"/>
    <n v="0"/>
    <n v="0"/>
    <n v="0"/>
    <n v="2.6973614736165428E-3"/>
    <n v="0"/>
    <n v="0"/>
    <n v="0"/>
    <n v="0"/>
    <n v="0"/>
    <n v="0"/>
    <n v="0"/>
    <n v="0"/>
  </r>
  <r>
    <x v="0"/>
    <s v="30"/>
    <x v="11"/>
    <s v="2310011506"/>
    <x v="5"/>
    <x v="0"/>
    <n v="0"/>
    <n v="2.7376206000884313E-3"/>
    <n v="0"/>
    <n v="0"/>
    <n v="0"/>
    <n v="0"/>
    <n v="1.3688103000442156E-3"/>
    <n v="0"/>
    <n v="0"/>
    <n v="0"/>
    <n v="0"/>
    <n v="0"/>
    <n v="0"/>
    <n v="0"/>
    <n v="0"/>
    <n v="0"/>
    <n v="1.3688103000442156E-3"/>
    <n v="0"/>
    <n v="0"/>
    <n v="0"/>
    <n v="0"/>
    <n v="0"/>
    <n v="0"/>
    <n v="0"/>
    <n v="0"/>
  </r>
  <r>
    <x v="0"/>
    <s v="30"/>
    <x v="12"/>
    <s v="2310011506"/>
    <x v="5"/>
    <x v="0"/>
    <n v="0"/>
    <n v="1.3486807368082714E-3"/>
    <n v="0"/>
    <n v="0"/>
    <n v="0"/>
    <n v="0"/>
    <n v="0"/>
    <n v="0"/>
    <n v="0"/>
    <n v="0"/>
    <n v="0"/>
    <n v="0"/>
    <n v="0"/>
    <n v="0"/>
    <n v="0"/>
    <n v="0"/>
    <n v="1.3486807368082714E-3"/>
    <n v="0"/>
    <n v="0"/>
    <n v="0"/>
    <n v="0"/>
    <n v="0"/>
    <n v="0"/>
    <n v="0"/>
    <n v="0"/>
  </r>
  <r>
    <x v="0"/>
    <s v="30"/>
    <x v="13"/>
    <s v="2310011506"/>
    <x v="5"/>
    <x v="0"/>
    <n v="0"/>
    <n v="0"/>
    <n v="0"/>
    <n v="0"/>
    <n v="0"/>
    <n v="0"/>
    <n v="0"/>
    <n v="0"/>
    <n v="0"/>
    <n v="0"/>
    <n v="0"/>
    <n v="0"/>
    <n v="0"/>
    <n v="0"/>
    <n v="0"/>
    <n v="0"/>
    <n v="0"/>
    <n v="0"/>
    <n v="0"/>
    <n v="0"/>
    <n v="0"/>
    <n v="0"/>
    <n v="0"/>
    <n v="0"/>
    <n v="0"/>
  </r>
  <r>
    <x v="0"/>
    <s v="30"/>
    <x v="14"/>
    <s v="2310011506"/>
    <x v="5"/>
    <x v="0"/>
    <n v="0"/>
    <n v="0"/>
    <n v="0"/>
    <n v="0"/>
    <n v="0"/>
    <n v="0"/>
    <n v="0"/>
    <n v="0"/>
    <n v="0"/>
    <n v="0"/>
    <n v="0"/>
    <n v="0"/>
    <n v="0"/>
    <n v="0"/>
    <n v="0"/>
    <n v="0"/>
    <n v="0"/>
    <n v="0"/>
    <n v="0"/>
    <n v="0"/>
    <n v="0"/>
    <n v="0"/>
    <n v="0"/>
    <n v="0"/>
    <n v="0"/>
  </r>
  <r>
    <x v="0"/>
    <s v="30"/>
    <x v="0"/>
    <s v="2310021506"/>
    <x v="5"/>
    <x v="1"/>
    <n v="0"/>
    <n v="1.8573531140769085E-2"/>
    <n v="0"/>
    <n v="0"/>
    <n v="0"/>
    <n v="0"/>
    <n v="8.9317843956842702E-4"/>
    <n v="0"/>
    <n v="0"/>
    <n v="0"/>
    <n v="0"/>
    <n v="0"/>
    <n v="0"/>
    <n v="0"/>
    <n v="0"/>
    <n v="0"/>
    <n v="1.7680352701200656E-2"/>
    <n v="0"/>
    <n v="0"/>
    <n v="0"/>
    <n v="0"/>
    <n v="0"/>
    <n v="0"/>
    <n v="0"/>
    <n v="0"/>
  </r>
  <r>
    <x v="0"/>
    <s v="30"/>
    <x v="1"/>
    <s v="2310021506"/>
    <x v="5"/>
    <x v="1"/>
    <n v="0"/>
    <n v="4.3406776343740796E-3"/>
    <n v="0"/>
    <n v="0"/>
    <n v="0"/>
    <n v="0"/>
    <n v="3.8837641991768077E-4"/>
    <n v="0"/>
    <n v="0"/>
    <n v="0"/>
    <n v="0"/>
    <n v="0"/>
    <n v="0"/>
    <n v="0"/>
    <n v="0"/>
    <n v="0"/>
    <n v="3.9523012144563989E-3"/>
    <n v="0"/>
    <n v="0"/>
    <n v="0"/>
    <n v="0"/>
    <n v="0"/>
    <n v="0"/>
    <n v="0"/>
    <n v="0"/>
  </r>
  <r>
    <x v="0"/>
    <s v="30"/>
    <x v="2"/>
    <s v="2310021506"/>
    <x v="5"/>
    <x v="1"/>
    <n v="0"/>
    <n v="2.52217960173303E-5"/>
    <n v="0"/>
    <n v="0"/>
    <n v="0"/>
    <n v="0"/>
    <n v="0"/>
    <n v="0"/>
    <n v="0"/>
    <n v="0"/>
    <n v="0"/>
    <n v="0"/>
    <n v="0"/>
    <n v="0"/>
    <n v="0"/>
    <n v="0"/>
    <n v="2.52217960173303E-5"/>
    <n v="0"/>
    <n v="0"/>
    <n v="0"/>
    <n v="0"/>
    <n v="0"/>
    <n v="0"/>
    <n v="0"/>
    <n v="0"/>
  </r>
  <r>
    <x v="0"/>
    <s v="30"/>
    <x v="3"/>
    <s v="2310021506"/>
    <x v="5"/>
    <x v="1"/>
    <n v="0"/>
    <n v="1.008871840693212E-4"/>
    <n v="0"/>
    <n v="0"/>
    <n v="0"/>
    <n v="0"/>
    <n v="0"/>
    <n v="0"/>
    <n v="0"/>
    <n v="0"/>
    <n v="0"/>
    <n v="0"/>
    <n v="0"/>
    <n v="0"/>
    <n v="0"/>
    <n v="0"/>
    <n v="1.008871840693212E-4"/>
    <n v="0"/>
    <n v="0"/>
    <n v="0"/>
    <n v="0"/>
    <n v="0"/>
    <n v="0"/>
    <n v="0"/>
    <n v="0"/>
  </r>
  <r>
    <x v="0"/>
    <s v="30"/>
    <x v="4"/>
    <s v="2310021506"/>
    <x v="5"/>
    <x v="1"/>
    <n v="0"/>
    <n v="5.4601155506073945E-3"/>
    <n v="0"/>
    <n v="0"/>
    <n v="0"/>
    <n v="0"/>
    <n v="4.569134351972715E-5"/>
    <n v="0"/>
    <n v="0"/>
    <n v="0"/>
    <n v="0"/>
    <n v="8.6813552687481583E-4"/>
    <n v="0"/>
    <n v="0"/>
    <n v="0"/>
    <n v="0"/>
    <n v="4.5462886802128512E-3"/>
    <n v="0"/>
    <n v="0"/>
    <n v="0"/>
    <n v="0"/>
    <n v="0"/>
    <n v="0"/>
    <n v="0"/>
    <n v="0"/>
  </r>
  <r>
    <x v="0"/>
    <s v="30"/>
    <x v="5"/>
    <s v="2310021506"/>
    <x v="5"/>
    <x v="1"/>
    <n v="0"/>
    <n v="2.0104191148679947E-3"/>
    <n v="0"/>
    <n v="0"/>
    <n v="0"/>
    <n v="0"/>
    <n v="6.8537015279590728E-5"/>
    <n v="0"/>
    <n v="0"/>
    <n v="0"/>
    <n v="0"/>
    <n v="0"/>
    <n v="0"/>
    <n v="0"/>
    <n v="0"/>
    <n v="0"/>
    <n v="1.941882099588404E-3"/>
    <n v="0"/>
    <n v="0"/>
    <n v="0"/>
    <n v="0"/>
    <n v="0"/>
    <n v="0"/>
    <n v="0"/>
    <n v="0"/>
  </r>
  <r>
    <x v="0"/>
    <s v="30"/>
    <x v="6"/>
    <s v="2310021506"/>
    <x v="5"/>
    <x v="1"/>
    <n v="0"/>
    <n v="0"/>
    <n v="0"/>
    <n v="0"/>
    <n v="0"/>
    <n v="0"/>
    <n v="0"/>
    <n v="0"/>
    <n v="0"/>
    <n v="0"/>
    <n v="0"/>
    <n v="0"/>
    <n v="0"/>
    <n v="0"/>
    <n v="0"/>
    <n v="0"/>
    <n v="0"/>
    <n v="0"/>
    <n v="0"/>
    <n v="0"/>
    <n v="0"/>
    <n v="0"/>
    <n v="0"/>
    <n v="0"/>
    <n v="0"/>
  </r>
  <r>
    <x v="0"/>
    <s v="30"/>
    <x v="7"/>
    <s v="2310021506"/>
    <x v="5"/>
    <x v="1"/>
    <n v="0"/>
    <n v="0"/>
    <n v="0"/>
    <n v="0"/>
    <n v="0"/>
    <n v="0"/>
    <n v="0"/>
    <n v="0"/>
    <n v="0"/>
    <n v="0"/>
    <n v="0"/>
    <n v="0"/>
    <n v="0"/>
    <n v="0"/>
    <n v="0"/>
    <n v="0"/>
    <n v="0"/>
    <n v="0"/>
    <n v="0"/>
    <n v="0"/>
    <n v="0"/>
    <n v="0"/>
    <n v="0"/>
    <n v="0"/>
    <n v="0"/>
  </r>
  <r>
    <x v="0"/>
    <s v="30"/>
    <x v="8"/>
    <s v="2310021506"/>
    <x v="5"/>
    <x v="1"/>
    <n v="0"/>
    <n v="1.7021070576964056E-2"/>
    <n v="0"/>
    <n v="0"/>
    <n v="0"/>
    <n v="0"/>
    <n v="3.5270935019110004E-3"/>
    <n v="0"/>
    <n v="0"/>
    <n v="0"/>
    <n v="0"/>
    <n v="1.8204353558250324E-4"/>
    <n v="0"/>
    <n v="0"/>
    <n v="0"/>
    <n v="0"/>
    <n v="1.3311933539470553E-2"/>
    <n v="0"/>
    <n v="0"/>
    <n v="0"/>
    <n v="0"/>
    <n v="0"/>
    <n v="0"/>
    <n v="0"/>
    <n v="0"/>
  </r>
  <r>
    <x v="0"/>
    <s v="30"/>
    <x v="9"/>
    <s v="2310021506"/>
    <x v="5"/>
    <x v="1"/>
    <n v="0"/>
    <n v="0"/>
    <n v="0"/>
    <n v="0"/>
    <n v="0"/>
    <n v="0"/>
    <n v="0"/>
    <n v="0"/>
    <n v="0"/>
    <n v="0"/>
    <n v="0"/>
    <n v="0"/>
    <n v="0"/>
    <n v="0"/>
    <n v="0"/>
    <n v="0"/>
    <n v="0"/>
    <n v="0"/>
    <n v="0"/>
    <n v="0"/>
    <n v="0"/>
    <n v="0"/>
    <n v="0"/>
    <n v="0"/>
    <n v="0"/>
  </r>
  <r>
    <x v="0"/>
    <s v="30"/>
    <x v="10"/>
    <s v="2310021506"/>
    <x v="5"/>
    <x v="1"/>
    <n v="0"/>
    <n v="1.3612311449401159E-2"/>
    <n v="0"/>
    <n v="0"/>
    <n v="0"/>
    <n v="0"/>
    <n v="3.4087591275628953E-4"/>
    <n v="0"/>
    <n v="0"/>
    <n v="0"/>
    <n v="0"/>
    <n v="1.3862287118755771E-3"/>
    <n v="0"/>
    <n v="0"/>
    <n v="0"/>
    <n v="0"/>
    <n v="1.1885206824769292E-2"/>
    <n v="0"/>
    <n v="0"/>
    <n v="0"/>
    <n v="0"/>
    <n v="0"/>
    <n v="0"/>
    <n v="0"/>
    <n v="0"/>
  </r>
  <r>
    <x v="0"/>
    <s v="30"/>
    <x v="11"/>
    <s v="2310021506"/>
    <x v="5"/>
    <x v="1"/>
    <n v="0"/>
    <n v="3.8228609046771125E-2"/>
    <n v="0"/>
    <n v="0"/>
    <n v="0"/>
    <n v="0"/>
    <n v="2.6141792618900424E-2"/>
    <n v="0"/>
    <n v="0"/>
    <n v="0"/>
    <n v="0"/>
    <n v="3.9363195263180447E-4"/>
    <n v="0"/>
    <n v="0"/>
    <n v="0"/>
    <n v="0"/>
    <n v="1.1693184475238896E-2"/>
    <n v="0"/>
    <n v="0"/>
    <n v="0"/>
    <n v="0"/>
    <n v="0"/>
    <n v="0"/>
    <n v="0"/>
    <n v="0"/>
  </r>
  <r>
    <x v="0"/>
    <s v="30"/>
    <x v="12"/>
    <s v="2310021506"/>
    <x v="5"/>
    <x v="1"/>
    <n v="0"/>
    <n v="2.6361070586486384E-3"/>
    <n v="0"/>
    <n v="0"/>
    <n v="0"/>
    <n v="0"/>
    <n v="3.6360097360670871E-4"/>
    <n v="0"/>
    <n v="0"/>
    <n v="0"/>
    <n v="0"/>
    <n v="2.2725060850419294E-5"/>
    <n v="0"/>
    <n v="0"/>
    <n v="0"/>
    <n v="0"/>
    <n v="2.2497810241915101E-3"/>
    <n v="0"/>
    <n v="0"/>
    <n v="0"/>
    <n v="0"/>
    <n v="0"/>
    <n v="0"/>
    <n v="0"/>
    <n v="0"/>
  </r>
  <r>
    <x v="0"/>
    <s v="30"/>
    <x v="13"/>
    <s v="2310021506"/>
    <x v="5"/>
    <x v="1"/>
    <n v="0"/>
    <n v="1.7655257212131209E-4"/>
    <n v="0"/>
    <n v="0"/>
    <n v="0"/>
    <n v="0"/>
    <n v="1.7655257212131209E-4"/>
    <n v="0"/>
    <n v="0"/>
    <n v="0"/>
    <n v="0"/>
    <n v="0"/>
    <n v="0"/>
    <n v="0"/>
    <n v="0"/>
    <n v="0"/>
    <n v="0"/>
    <n v="0"/>
    <n v="0"/>
    <n v="0"/>
    <n v="0"/>
    <n v="0"/>
    <n v="0"/>
    <n v="0"/>
    <n v="0"/>
  </r>
  <r>
    <x v="0"/>
    <s v="30"/>
    <x v="14"/>
    <s v="2310021506"/>
    <x v="5"/>
    <x v="1"/>
    <n v="0"/>
    <n v="1.008871840693212E-4"/>
    <n v="0"/>
    <n v="0"/>
    <n v="0"/>
    <n v="0"/>
    <n v="0"/>
    <n v="0"/>
    <n v="0"/>
    <n v="0"/>
    <n v="0"/>
    <n v="0"/>
    <n v="0"/>
    <n v="0"/>
    <n v="0"/>
    <n v="0"/>
    <n v="1.008871840693212E-4"/>
    <n v="0"/>
    <n v="0"/>
    <n v="0"/>
    <n v="0"/>
    <n v="0"/>
    <n v="0"/>
    <n v="0"/>
    <n v="0"/>
  </r>
  <r>
    <x v="0"/>
    <s v="30"/>
    <x v="0"/>
    <s v="2310011450"/>
    <x v="6"/>
    <x v="0"/>
    <n v="0"/>
    <n v="104.9848101967094"/>
    <n v="0"/>
    <n v="0"/>
    <n v="0"/>
    <n v="0"/>
    <n v="5.198031651447363"/>
    <n v="0"/>
    <n v="0"/>
    <n v="0"/>
    <n v="0"/>
    <n v="0"/>
    <n v="0"/>
    <n v="0"/>
    <n v="0"/>
    <n v="0"/>
    <n v="99.786778545262052"/>
    <n v="0"/>
    <n v="0"/>
    <n v="0"/>
    <n v="0"/>
    <n v="0"/>
    <n v="0"/>
    <n v="0"/>
    <n v="0"/>
  </r>
  <r>
    <x v="0"/>
    <s v="30"/>
    <x v="1"/>
    <s v="2310011450"/>
    <x v="6"/>
    <x v="0"/>
    <n v="0"/>
    <n v="21.164791648841156"/>
    <n v="0"/>
    <n v="0"/>
    <n v="0"/>
    <n v="0"/>
    <n v="4.4781644305073742"/>
    <n v="0"/>
    <n v="0"/>
    <n v="0"/>
    <n v="0"/>
    <n v="0"/>
    <n v="0"/>
    <n v="0"/>
    <n v="0"/>
    <n v="0"/>
    <n v="16.686627218333783"/>
    <n v="0"/>
    <n v="0"/>
    <n v="0"/>
    <n v="0"/>
    <n v="0"/>
    <n v="0"/>
    <n v="0"/>
    <n v="0"/>
  </r>
  <r>
    <x v="0"/>
    <s v="30"/>
    <x v="2"/>
    <s v="2310011450"/>
    <x v="6"/>
    <x v="0"/>
    <n v="0"/>
    <n v="5.1535096281813235"/>
    <n v="0"/>
    <n v="0"/>
    <n v="0"/>
    <n v="0"/>
    <n v="0.8914503460718215"/>
    <n v="0"/>
    <n v="0"/>
    <n v="0"/>
    <n v="0"/>
    <n v="0"/>
    <n v="0"/>
    <n v="0"/>
    <n v="0"/>
    <n v="0"/>
    <n v="4.2620592821095018"/>
    <n v="0"/>
    <n v="0"/>
    <n v="0"/>
    <n v="0"/>
    <n v="0"/>
    <n v="0"/>
    <n v="0"/>
    <n v="0"/>
  </r>
  <r>
    <x v="0"/>
    <s v="30"/>
    <x v="3"/>
    <s v="2310011450"/>
    <x v="6"/>
    <x v="0"/>
    <n v="0"/>
    <n v="4.289943917573731E-4"/>
    <n v="0"/>
    <n v="0"/>
    <n v="0"/>
    <n v="0"/>
    <n v="0"/>
    <n v="0"/>
    <n v="0"/>
    <n v="0"/>
    <n v="0"/>
    <n v="0"/>
    <n v="0"/>
    <n v="0"/>
    <n v="0"/>
    <n v="0"/>
    <n v="4.289943917573731E-4"/>
    <n v="0"/>
    <n v="0"/>
    <n v="0"/>
    <n v="0"/>
    <n v="0"/>
    <n v="0"/>
    <n v="0"/>
    <n v="0"/>
  </r>
  <r>
    <x v="0"/>
    <s v="30"/>
    <x v="4"/>
    <s v="2310011450"/>
    <x v="6"/>
    <x v="0"/>
    <n v="0"/>
    <n v="59.671202514361575"/>
    <n v="0"/>
    <n v="0"/>
    <n v="0"/>
    <n v="0"/>
    <n v="0.24373594740558491"/>
    <n v="0"/>
    <n v="0"/>
    <n v="0"/>
    <n v="0"/>
    <n v="55.058016106640629"/>
    <n v="0"/>
    <n v="0"/>
    <n v="0"/>
    <n v="0"/>
    <n v="4.3694504603153588"/>
    <n v="0"/>
    <n v="0"/>
    <n v="0"/>
    <n v="0"/>
    <n v="0"/>
    <n v="0"/>
    <n v="0"/>
    <n v="0"/>
  </r>
  <r>
    <x v="0"/>
    <s v="30"/>
    <x v="5"/>
    <s v="2310011450"/>
    <x v="6"/>
    <x v="0"/>
    <n v="0"/>
    <n v="0"/>
    <n v="0"/>
    <n v="0"/>
    <n v="0"/>
    <n v="0"/>
    <n v="0"/>
    <n v="0"/>
    <n v="0"/>
    <n v="0"/>
    <n v="0"/>
    <n v="0"/>
    <n v="0"/>
    <n v="0"/>
    <n v="0"/>
    <n v="0"/>
    <n v="0"/>
    <n v="0"/>
    <n v="0"/>
    <n v="0"/>
    <n v="0"/>
    <n v="0"/>
    <n v="0"/>
    <n v="0"/>
    <n v="0"/>
  </r>
  <r>
    <x v="0"/>
    <s v="30"/>
    <x v="6"/>
    <s v="2310011450"/>
    <x v="6"/>
    <x v="0"/>
    <n v="0"/>
    <n v="3.0814667159932112"/>
    <n v="0"/>
    <n v="0"/>
    <n v="0"/>
    <n v="0"/>
    <n v="0"/>
    <n v="0"/>
    <n v="0"/>
    <n v="0"/>
    <n v="0"/>
    <n v="0"/>
    <n v="0"/>
    <n v="0"/>
    <n v="0"/>
    <n v="0"/>
    <n v="3.0814667159932112"/>
    <n v="0"/>
    <n v="0"/>
    <n v="0"/>
    <n v="0"/>
    <n v="0"/>
    <n v="0"/>
    <n v="0"/>
    <n v="0"/>
  </r>
  <r>
    <x v="0"/>
    <s v="30"/>
    <x v="7"/>
    <s v="2310011450"/>
    <x v="6"/>
    <x v="0"/>
    <n v="0"/>
    <n v="1.7194095221635515"/>
    <n v="0"/>
    <n v="0"/>
    <n v="0"/>
    <n v="0"/>
    <n v="0"/>
    <n v="0"/>
    <n v="0"/>
    <n v="0"/>
    <n v="0"/>
    <n v="0"/>
    <n v="0"/>
    <n v="0"/>
    <n v="0"/>
    <n v="0"/>
    <n v="1.7194095221635515"/>
    <n v="0"/>
    <n v="0"/>
    <n v="0"/>
    <n v="0"/>
    <n v="0"/>
    <n v="0"/>
    <n v="0"/>
    <n v="0"/>
  </r>
  <r>
    <x v="0"/>
    <s v="30"/>
    <x v="8"/>
    <s v="2310011450"/>
    <x v="6"/>
    <x v="0"/>
    <n v="0"/>
    <n v="8.9615430401645213"/>
    <n v="0"/>
    <n v="0"/>
    <n v="0"/>
    <n v="0"/>
    <n v="3.9816548326772079"/>
    <n v="0"/>
    <n v="0"/>
    <n v="0"/>
    <n v="0"/>
    <n v="0"/>
    <n v="0"/>
    <n v="0"/>
    <n v="0"/>
    <n v="0"/>
    <n v="4.9798882074873134"/>
    <n v="0"/>
    <n v="0"/>
    <n v="0"/>
    <n v="0"/>
    <n v="0"/>
    <n v="0"/>
    <n v="0"/>
    <n v="0"/>
  </r>
  <r>
    <x v="0"/>
    <s v="30"/>
    <x v="9"/>
    <s v="2310011450"/>
    <x v="6"/>
    <x v="0"/>
    <n v="0"/>
    <n v="0"/>
    <n v="0"/>
    <n v="0"/>
    <n v="0"/>
    <n v="0"/>
    <n v="0"/>
    <n v="0"/>
    <n v="0"/>
    <n v="0"/>
    <n v="0"/>
    <n v="0"/>
    <n v="0"/>
    <n v="0"/>
    <n v="0"/>
    <n v="0"/>
    <n v="0"/>
    <n v="0"/>
    <n v="0"/>
    <n v="0"/>
    <n v="0"/>
    <n v="0"/>
    <n v="0"/>
    <n v="0"/>
    <n v="0"/>
  </r>
  <r>
    <x v="0"/>
    <s v="30"/>
    <x v="10"/>
    <s v="2310011450"/>
    <x v="6"/>
    <x v="0"/>
    <n v="0"/>
    <n v="0.79985544536512532"/>
    <n v="0"/>
    <n v="0"/>
    <n v="0"/>
    <n v="0"/>
    <n v="0"/>
    <n v="0"/>
    <n v="0"/>
    <n v="0"/>
    <n v="0"/>
    <n v="0"/>
    <n v="0"/>
    <n v="0"/>
    <n v="0"/>
    <n v="0"/>
    <n v="0.79985544536512532"/>
    <n v="0"/>
    <n v="0"/>
    <n v="0"/>
    <n v="0"/>
    <n v="0"/>
    <n v="0"/>
    <n v="0"/>
    <n v="0"/>
  </r>
  <r>
    <x v="0"/>
    <s v="30"/>
    <x v="11"/>
    <s v="2310011450"/>
    <x v="6"/>
    <x v="0"/>
    <n v="0"/>
    <n v="1.5582602805611376"/>
    <n v="0"/>
    <n v="0"/>
    <n v="0"/>
    <n v="0"/>
    <n v="0.25543284574382202"/>
    <n v="0"/>
    <n v="0"/>
    <n v="0"/>
    <n v="0"/>
    <n v="0"/>
    <n v="0"/>
    <n v="0"/>
    <n v="0"/>
    <n v="0"/>
    <n v="1.3028274348173157"/>
    <n v="0"/>
    <n v="0"/>
    <n v="0"/>
    <n v="0"/>
    <n v="0"/>
    <n v="0"/>
    <n v="0"/>
    <n v="0"/>
  </r>
  <r>
    <x v="0"/>
    <s v="30"/>
    <x v="12"/>
    <s v="2310011450"/>
    <x v="6"/>
    <x v="0"/>
    <n v="0"/>
    <n v="0.56054559513458913"/>
    <n v="0"/>
    <n v="0"/>
    <n v="0"/>
    <n v="0"/>
    <n v="0"/>
    <n v="0"/>
    <n v="0"/>
    <n v="0"/>
    <n v="0"/>
    <n v="0"/>
    <n v="0"/>
    <n v="0"/>
    <n v="0"/>
    <n v="0"/>
    <n v="0.56054559513458913"/>
    <n v="0"/>
    <n v="0"/>
    <n v="0"/>
    <n v="0"/>
    <n v="0"/>
    <n v="0"/>
    <n v="0"/>
    <n v="0"/>
  </r>
  <r>
    <x v="0"/>
    <s v="30"/>
    <x v="13"/>
    <s v="2310011450"/>
    <x v="6"/>
    <x v="0"/>
    <n v="0"/>
    <n v="0"/>
    <n v="0"/>
    <n v="0"/>
    <n v="0"/>
    <n v="0"/>
    <n v="0"/>
    <n v="0"/>
    <n v="0"/>
    <n v="0"/>
    <n v="0"/>
    <n v="0"/>
    <n v="0"/>
    <n v="0"/>
    <n v="0"/>
    <n v="0"/>
    <n v="0"/>
    <n v="0"/>
    <n v="0"/>
    <n v="0"/>
    <n v="0"/>
    <n v="0"/>
    <n v="0"/>
    <n v="0"/>
    <n v="0"/>
  </r>
  <r>
    <x v="0"/>
    <s v="30"/>
    <x v="14"/>
    <s v="2310011450"/>
    <x v="6"/>
    <x v="0"/>
    <n v="0"/>
    <n v="0"/>
    <n v="0"/>
    <n v="0"/>
    <n v="0"/>
    <n v="0"/>
    <n v="0"/>
    <n v="0"/>
    <n v="0"/>
    <n v="0"/>
    <n v="0"/>
    <n v="0"/>
    <n v="0"/>
    <n v="0"/>
    <n v="0"/>
    <n v="0"/>
    <n v="0"/>
    <n v="0"/>
    <n v="0"/>
    <n v="0"/>
    <n v="0"/>
    <n v="0"/>
    <n v="0"/>
    <n v="0"/>
    <n v="0"/>
  </r>
  <r>
    <x v="0"/>
    <s v="30"/>
    <x v="0"/>
    <s v="2310011450"/>
    <x v="7"/>
    <x v="0"/>
    <n v="0.28963728834110791"/>
    <n v="0"/>
    <n v="1.5759675983266166"/>
    <n v="0"/>
    <n v="0"/>
    <n v="1.4340586885050676E-2"/>
    <n v="0"/>
    <n v="7.8029663933363969E-2"/>
    <n v="0"/>
    <n v="0"/>
    <n v="0"/>
    <n v="0"/>
    <n v="0"/>
    <n v="0"/>
    <n v="0"/>
    <n v="0.27529670145605728"/>
    <n v="0"/>
    <n v="1.4979379343932526"/>
    <n v="0"/>
    <n v="0"/>
    <n v="0"/>
    <n v="0"/>
    <n v="0"/>
    <n v="0"/>
    <n v="0"/>
  </r>
  <r>
    <x v="0"/>
    <s v="30"/>
    <x v="1"/>
    <s v="2310011450"/>
    <x v="7"/>
    <x v="0"/>
    <n v="5.8390474298033429E-2"/>
    <n v="0"/>
    <n v="0.3177128748569466"/>
    <n v="0"/>
    <n v="0"/>
    <n v="1.2354581581540177E-2"/>
    <n v="0"/>
    <n v="6.7223458605439199E-2"/>
    <n v="0"/>
    <n v="0"/>
    <n v="0"/>
    <n v="0"/>
    <n v="0"/>
    <n v="0"/>
    <n v="0"/>
    <n v="4.6035892716493255E-2"/>
    <n v="0"/>
    <n v="0.25048941625150739"/>
    <n v="0"/>
    <n v="0"/>
    <n v="0"/>
    <n v="0"/>
    <n v="0"/>
    <n v="0"/>
    <n v="0"/>
  </r>
  <r>
    <x v="0"/>
    <s v="30"/>
    <x v="2"/>
    <s v="2310011450"/>
    <x v="7"/>
    <x v="0"/>
    <n v="1.4217757324602133E-2"/>
    <n v="0"/>
    <n v="7.7361326619158663E-2"/>
    <n v="0"/>
    <n v="0"/>
    <n v="2.4593773179491579E-3"/>
    <n v="0"/>
    <n v="1.338190599472336E-2"/>
    <n v="0"/>
    <n v="0"/>
    <n v="0"/>
    <n v="0"/>
    <n v="0"/>
    <n v="0"/>
    <n v="0"/>
    <n v="1.1758380006652976E-2"/>
    <n v="0"/>
    <n v="6.3979420624435304E-2"/>
    <n v="0"/>
    <n v="0"/>
    <n v="0"/>
    <n v="0"/>
    <n v="0"/>
    <n v="0"/>
    <n v="0"/>
  </r>
  <r>
    <x v="0"/>
    <s v="30"/>
    <x v="3"/>
    <s v="2310011450"/>
    <x v="7"/>
    <x v="0"/>
    <n v="1.1835309518523376E-6"/>
    <n v="0"/>
    <n v="6.4398007674318365E-6"/>
    <n v="0"/>
    <n v="0"/>
    <n v="0"/>
    <n v="0"/>
    <n v="0"/>
    <n v="0"/>
    <n v="0"/>
    <n v="0"/>
    <n v="0"/>
    <n v="0"/>
    <n v="0"/>
    <n v="0"/>
    <n v="1.1835309518523376E-6"/>
    <n v="0"/>
    <n v="6.4398007674318365E-6"/>
    <n v="0"/>
    <n v="0"/>
    <n v="0"/>
    <n v="0"/>
    <n v="0"/>
    <n v="0"/>
    <n v="0"/>
  </r>
  <r>
    <x v="0"/>
    <s v="30"/>
    <x v="4"/>
    <s v="2310011450"/>
    <x v="7"/>
    <x v="0"/>
    <n v="0.1646238656423698"/>
    <n v="0"/>
    <n v="0.89574750423054172"/>
    <n v="0"/>
    <n v="0"/>
    <n v="6.7243079018318029E-4"/>
    <n v="0"/>
    <n v="3.6588145936437754E-3"/>
    <n v="0"/>
    <n v="0"/>
    <n v="0.15189677875007734"/>
    <n v="0"/>
    <n v="0.82649717849306803"/>
    <n v="0"/>
    <n v="0"/>
    <n v="1.2054656102109266E-2"/>
    <n v="0"/>
    <n v="6.5591511143829842E-2"/>
    <n v="0"/>
    <n v="0"/>
    <n v="0"/>
    <n v="0"/>
    <n v="0"/>
    <n v="0"/>
    <n v="0"/>
  </r>
  <r>
    <x v="0"/>
    <s v="30"/>
    <x v="5"/>
    <s v="2310011450"/>
    <x v="7"/>
    <x v="0"/>
    <n v="0"/>
    <n v="0"/>
    <n v="0"/>
    <n v="0"/>
    <n v="0"/>
    <n v="0"/>
    <n v="0"/>
    <n v="0"/>
    <n v="0"/>
    <n v="0"/>
    <n v="0"/>
    <n v="0"/>
    <n v="0"/>
    <n v="0"/>
    <n v="0"/>
    <n v="0"/>
    <n v="0"/>
    <n v="0"/>
    <n v="0"/>
    <n v="0"/>
    <n v="0"/>
    <n v="0"/>
    <n v="0"/>
    <n v="0"/>
    <n v="0"/>
  </r>
  <r>
    <x v="0"/>
    <s v="30"/>
    <x v="6"/>
    <s v="2310011450"/>
    <x v="7"/>
    <x v="0"/>
    <n v="8.5013028271553395E-3"/>
    <n v="0"/>
    <n v="4.6257088912462892E-2"/>
    <n v="0"/>
    <n v="0"/>
    <n v="0"/>
    <n v="0"/>
    <n v="0"/>
    <n v="0"/>
    <n v="0"/>
    <n v="0"/>
    <n v="0"/>
    <n v="0"/>
    <n v="0"/>
    <n v="0"/>
    <n v="8.5013028271553395E-3"/>
    <n v="0"/>
    <n v="4.6257088912462892E-2"/>
    <n v="0"/>
    <n v="0"/>
    <n v="0"/>
    <n v="0"/>
    <n v="0"/>
    <n v="0"/>
    <n v="0"/>
  </r>
  <r>
    <x v="0"/>
    <s v="30"/>
    <x v="7"/>
    <s v="2310011450"/>
    <x v="7"/>
    <x v="0"/>
    <n v="4.7435920550241688E-3"/>
    <n v="0"/>
    <n v="2.5810721475866803E-2"/>
    <n v="0"/>
    <n v="0"/>
    <n v="0"/>
    <n v="0"/>
    <n v="0"/>
    <n v="0"/>
    <n v="0"/>
    <n v="0"/>
    <n v="0"/>
    <n v="0"/>
    <n v="0"/>
    <n v="0"/>
    <n v="4.7435920550241688E-3"/>
    <n v="0"/>
    <n v="2.5810721475866803E-2"/>
    <n v="0"/>
    <n v="0"/>
    <n v="0"/>
    <n v="0"/>
    <n v="0"/>
    <n v="0"/>
    <n v="0"/>
  </r>
  <r>
    <x v="0"/>
    <s v="30"/>
    <x v="8"/>
    <s v="2310011450"/>
    <x v="7"/>
    <x v="0"/>
    <n v="2.472354829848266E-2"/>
    <n v="0"/>
    <n v="0.13452518927115564"/>
    <n v="0"/>
    <n v="0"/>
    <n v="1.0984786338957829E-2"/>
    <n v="0"/>
    <n v="5.9770160961976411E-2"/>
    <n v="0"/>
    <n v="0"/>
    <n v="0"/>
    <n v="0"/>
    <n v="0"/>
    <n v="0"/>
    <n v="0"/>
    <n v="1.3738761959524833E-2"/>
    <n v="0"/>
    <n v="7.4755028309179225E-2"/>
    <n v="0"/>
    <n v="0"/>
    <n v="0"/>
    <n v="0"/>
    <n v="0"/>
    <n v="0"/>
    <n v="0"/>
  </r>
  <r>
    <x v="0"/>
    <s v="30"/>
    <x v="9"/>
    <s v="2310011450"/>
    <x v="7"/>
    <x v="0"/>
    <n v="0"/>
    <n v="0"/>
    <n v="0"/>
    <n v="0"/>
    <n v="0"/>
    <n v="0"/>
    <n v="0"/>
    <n v="0"/>
    <n v="0"/>
    <n v="0"/>
    <n v="0"/>
    <n v="0"/>
    <n v="0"/>
    <n v="0"/>
    <n v="0"/>
    <n v="0"/>
    <n v="0"/>
    <n v="0"/>
    <n v="0"/>
    <n v="0"/>
    <n v="0"/>
    <n v="0"/>
    <n v="0"/>
    <n v="0"/>
    <n v="0"/>
  </r>
  <r>
    <x v="0"/>
    <s v="30"/>
    <x v="10"/>
    <s v="2310011450"/>
    <x v="7"/>
    <x v="0"/>
    <n v="2.2066807743553489E-3"/>
    <n v="0"/>
    <n v="1.2006939507521753E-2"/>
    <n v="0"/>
    <n v="0"/>
    <n v="0"/>
    <n v="0"/>
    <n v="0"/>
    <n v="0"/>
    <n v="0"/>
    <n v="0"/>
    <n v="0"/>
    <n v="0"/>
    <n v="0"/>
    <n v="0"/>
    <n v="2.2066807743553489E-3"/>
    <n v="0"/>
    <n v="1.2006939507521753E-2"/>
    <n v="0"/>
    <n v="0"/>
    <n v="0"/>
    <n v="0"/>
    <n v="0"/>
    <n v="0"/>
    <n v="0"/>
  </r>
  <r>
    <x v="0"/>
    <s v="30"/>
    <x v="11"/>
    <s v="2310011450"/>
    <x v="7"/>
    <x v="0"/>
    <n v="4.2990055546676424E-3"/>
    <n v="0"/>
    <n v="2.3391647870985705E-2"/>
    <n v="0"/>
    <n v="0"/>
    <n v="7.0470077200570096E-4"/>
    <n v="0"/>
    <n v="3.8344012594427848E-3"/>
    <n v="0"/>
    <n v="0"/>
    <n v="0"/>
    <n v="0"/>
    <n v="0"/>
    <n v="0"/>
    <n v="0"/>
    <n v="3.5943047826619413E-3"/>
    <n v="0"/>
    <n v="1.9557246611542917E-2"/>
    <n v="0"/>
    <n v="0"/>
    <n v="0"/>
    <n v="0"/>
    <n v="0"/>
    <n v="0"/>
    <n v="0"/>
  </r>
  <r>
    <x v="0"/>
    <s v="30"/>
    <x v="12"/>
    <s v="2310011450"/>
    <x v="7"/>
    <x v="0"/>
    <n v="1.5464609200333981E-3"/>
    <n v="0"/>
    <n v="8.4145667707699601E-3"/>
    <n v="0"/>
    <n v="0"/>
    <n v="0"/>
    <n v="0"/>
    <n v="0"/>
    <n v="0"/>
    <n v="0"/>
    <n v="0"/>
    <n v="0"/>
    <n v="0"/>
    <n v="0"/>
    <n v="0"/>
    <n v="1.5464609200333981E-3"/>
    <n v="0"/>
    <n v="8.4145667707699601E-3"/>
    <n v="0"/>
    <n v="0"/>
    <n v="0"/>
    <n v="0"/>
    <n v="0"/>
    <n v="0"/>
    <n v="0"/>
  </r>
  <r>
    <x v="0"/>
    <s v="30"/>
    <x v="13"/>
    <s v="2310011450"/>
    <x v="7"/>
    <x v="0"/>
    <n v="0"/>
    <n v="0"/>
    <n v="0"/>
    <n v="0"/>
    <n v="0"/>
    <n v="0"/>
    <n v="0"/>
    <n v="0"/>
    <n v="0"/>
    <n v="0"/>
    <n v="0"/>
    <n v="0"/>
    <n v="0"/>
    <n v="0"/>
    <n v="0"/>
    <n v="0"/>
    <n v="0"/>
    <n v="0"/>
    <n v="0"/>
    <n v="0"/>
    <n v="0"/>
    <n v="0"/>
    <n v="0"/>
    <n v="0"/>
    <n v="0"/>
  </r>
  <r>
    <x v="0"/>
    <s v="30"/>
    <x v="14"/>
    <s v="2310011450"/>
    <x v="7"/>
    <x v="0"/>
    <n v="0"/>
    <n v="0"/>
    <n v="0"/>
    <n v="0"/>
    <n v="0"/>
    <n v="0"/>
    <n v="0"/>
    <n v="0"/>
    <n v="0"/>
    <n v="0"/>
    <n v="0"/>
    <n v="0"/>
    <n v="0"/>
    <n v="0"/>
    <n v="0"/>
    <n v="0"/>
    <n v="0"/>
    <n v="0"/>
    <n v="0"/>
    <n v="0"/>
    <n v="0"/>
    <n v="0"/>
    <n v="0"/>
    <n v="0"/>
    <n v="0"/>
  </r>
  <r>
    <x v="0"/>
    <s v="30"/>
    <x v="0"/>
    <s v="2310030220"/>
    <x v="8"/>
    <x v="1"/>
    <n v="0"/>
    <n v="7.1397722469056024"/>
    <n v="0"/>
    <n v="0"/>
    <n v="0"/>
    <n v="0"/>
    <n v="3.2500715318971944"/>
    <n v="0"/>
    <n v="0"/>
    <n v="0"/>
    <n v="0"/>
    <n v="0"/>
    <n v="0"/>
    <n v="0"/>
    <n v="0"/>
    <n v="0"/>
    <n v="3.889700715008408"/>
    <n v="0"/>
    <n v="0"/>
    <n v="0"/>
    <n v="0"/>
    <n v="0"/>
    <n v="0"/>
    <n v="0"/>
    <n v="0"/>
  </r>
  <r>
    <x v="0"/>
    <s v="30"/>
    <x v="1"/>
    <s v="2310030220"/>
    <x v="8"/>
    <x v="1"/>
    <n v="0"/>
    <n v="27.515856150223314"/>
    <n v="0"/>
    <n v="0"/>
    <n v="0"/>
    <n v="0"/>
    <n v="0"/>
    <n v="0"/>
    <n v="0"/>
    <n v="0"/>
    <n v="0"/>
    <n v="0"/>
    <n v="0"/>
    <n v="0"/>
    <n v="0"/>
    <n v="0"/>
    <n v="27.515856150223314"/>
    <n v="0"/>
    <n v="0"/>
    <n v="0"/>
    <n v="0"/>
    <n v="0"/>
    <n v="0"/>
    <n v="0"/>
    <n v="0"/>
  </r>
  <r>
    <x v="0"/>
    <s v="30"/>
    <x v="2"/>
    <s v="2310030220"/>
    <x v="8"/>
    <x v="1"/>
    <n v="0"/>
    <n v="14.129568548178172"/>
    <n v="0"/>
    <n v="0"/>
    <n v="0"/>
    <n v="0"/>
    <n v="0"/>
    <n v="0"/>
    <n v="0"/>
    <n v="0"/>
    <n v="0"/>
    <n v="0"/>
    <n v="0"/>
    <n v="0"/>
    <n v="0"/>
    <n v="0"/>
    <n v="14.129568548178172"/>
    <n v="0"/>
    <n v="0"/>
    <n v="0"/>
    <n v="0"/>
    <n v="0"/>
    <n v="0"/>
    <n v="0"/>
    <n v="0"/>
  </r>
  <r>
    <x v="0"/>
    <s v="30"/>
    <x v="3"/>
    <s v="2310030220"/>
    <x v="8"/>
    <x v="1"/>
    <n v="0"/>
    <n v="0.17473573718569388"/>
    <n v="0"/>
    <n v="0"/>
    <n v="0"/>
    <n v="0"/>
    <n v="0"/>
    <n v="0"/>
    <n v="0"/>
    <n v="0"/>
    <n v="0"/>
    <n v="0"/>
    <n v="0"/>
    <n v="0"/>
    <n v="0"/>
    <n v="0"/>
    <n v="0.17473573718569388"/>
    <n v="0"/>
    <n v="0"/>
    <n v="0"/>
    <n v="0"/>
    <n v="0"/>
    <n v="0"/>
    <n v="0"/>
    <n v="0"/>
  </r>
  <r>
    <x v="0"/>
    <s v="30"/>
    <x v="4"/>
    <s v="2310030220"/>
    <x v="8"/>
    <x v="1"/>
    <n v="0"/>
    <n v="0.59478433263478081"/>
    <n v="0"/>
    <n v="0"/>
    <n v="0"/>
    <n v="0"/>
    <n v="0"/>
    <n v="0"/>
    <n v="0"/>
    <n v="0"/>
    <n v="0"/>
    <n v="0"/>
    <n v="0"/>
    <n v="0"/>
    <n v="0"/>
    <n v="0"/>
    <n v="0.59478433263478081"/>
    <n v="0"/>
    <n v="0"/>
    <n v="0"/>
    <n v="0"/>
    <n v="0"/>
    <n v="0"/>
    <n v="0"/>
    <n v="0"/>
  </r>
  <r>
    <x v="0"/>
    <s v="30"/>
    <x v="5"/>
    <s v="2310030220"/>
    <x v="8"/>
    <x v="1"/>
    <n v="0"/>
    <n v="1.515283895045751"/>
    <n v="0"/>
    <n v="0"/>
    <n v="0"/>
    <n v="0"/>
    <n v="0"/>
    <n v="0"/>
    <n v="0"/>
    <n v="0"/>
    <n v="0"/>
    <n v="0"/>
    <n v="0"/>
    <n v="0"/>
    <n v="0"/>
    <n v="0"/>
    <n v="1.515283895045751"/>
    <n v="0"/>
    <n v="0"/>
    <n v="0"/>
    <n v="0"/>
    <n v="0"/>
    <n v="0"/>
    <n v="0"/>
    <n v="0"/>
  </r>
  <r>
    <x v="0"/>
    <s v="30"/>
    <x v="6"/>
    <s v="2310030220"/>
    <x v="8"/>
    <x v="1"/>
    <n v="0"/>
    <n v="0"/>
    <n v="0"/>
    <n v="0"/>
    <n v="0"/>
    <n v="0"/>
    <n v="0"/>
    <n v="0"/>
    <n v="0"/>
    <n v="0"/>
    <n v="0"/>
    <n v="0"/>
    <n v="0"/>
    <n v="0"/>
    <n v="0"/>
    <n v="0"/>
    <n v="0"/>
    <n v="0"/>
    <n v="0"/>
    <n v="0"/>
    <n v="0"/>
    <n v="0"/>
    <n v="0"/>
    <n v="0"/>
    <n v="0"/>
  </r>
  <r>
    <x v="0"/>
    <s v="30"/>
    <x v="7"/>
    <s v="2310030220"/>
    <x v="8"/>
    <x v="1"/>
    <n v="0"/>
    <n v="0"/>
    <n v="0"/>
    <n v="0"/>
    <n v="0"/>
    <n v="0"/>
    <n v="0"/>
    <n v="0"/>
    <n v="0"/>
    <n v="0"/>
    <n v="0"/>
    <n v="0"/>
    <n v="0"/>
    <n v="0"/>
    <n v="0"/>
    <n v="0"/>
    <n v="0"/>
    <n v="0"/>
    <n v="0"/>
    <n v="0"/>
    <n v="0"/>
    <n v="0"/>
    <n v="0"/>
    <n v="0"/>
    <n v="0"/>
  </r>
  <r>
    <x v="0"/>
    <s v="30"/>
    <x v="8"/>
    <s v="2310030220"/>
    <x v="8"/>
    <x v="1"/>
    <n v="0"/>
    <n v="0"/>
    <n v="0"/>
    <n v="0"/>
    <n v="0"/>
    <n v="0"/>
    <n v="0"/>
    <n v="0"/>
    <n v="0"/>
    <n v="0"/>
    <n v="0"/>
    <n v="0"/>
    <n v="0"/>
    <n v="0"/>
    <n v="0"/>
    <n v="0"/>
    <n v="0"/>
    <n v="0"/>
    <n v="0"/>
    <n v="0"/>
    <n v="0"/>
    <n v="0"/>
    <n v="0"/>
    <n v="0"/>
    <n v="0"/>
  </r>
  <r>
    <x v="0"/>
    <s v="30"/>
    <x v="9"/>
    <s v="2310030220"/>
    <x v="8"/>
    <x v="1"/>
    <n v="0"/>
    <n v="0"/>
    <n v="0"/>
    <n v="0"/>
    <n v="0"/>
    <n v="0"/>
    <n v="0"/>
    <n v="0"/>
    <n v="0"/>
    <n v="0"/>
    <n v="0"/>
    <n v="0"/>
    <n v="0"/>
    <n v="0"/>
    <n v="0"/>
    <n v="0"/>
    <n v="0"/>
    <n v="0"/>
    <n v="0"/>
    <n v="0"/>
    <n v="0"/>
    <n v="0"/>
    <n v="0"/>
    <n v="0"/>
    <n v="0"/>
  </r>
  <r>
    <x v="0"/>
    <s v="30"/>
    <x v="10"/>
    <s v="2310030220"/>
    <x v="8"/>
    <x v="1"/>
    <n v="0"/>
    <n v="6.6953005158409651"/>
    <n v="0"/>
    <n v="0"/>
    <n v="0"/>
    <n v="0"/>
    <n v="0"/>
    <n v="0"/>
    <n v="0"/>
    <n v="0"/>
    <n v="0"/>
    <n v="0"/>
    <n v="0"/>
    <n v="0"/>
    <n v="0"/>
    <n v="0"/>
    <n v="6.695300515840966"/>
    <n v="0"/>
    <n v="0"/>
    <n v="0"/>
    <n v="0"/>
    <n v="0"/>
    <n v="0"/>
    <n v="0"/>
    <n v="0"/>
  </r>
  <r>
    <x v="0"/>
    <s v="30"/>
    <x v="11"/>
    <s v="2310030220"/>
    <x v="8"/>
    <x v="1"/>
    <n v="0"/>
    <n v="0"/>
    <n v="0"/>
    <n v="0"/>
    <n v="0"/>
    <n v="0"/>
    <n v="0"/>
    <n v="0"/>
    <n v="0"/>
    <n v="0"/>
    <n v="0"/>
    <n v="0"/>
    <n v="0"/>
    <n v="0"/>
    <n v="0"/>
    <n v="0"/>
    <n v="0"/>
    <n v="0"/>
    <n v="0"/>
    <n v="0"/>
    <n v="0"/>
    <n v="0"/>
    <n v="0"/>
    <n v="0"/>
    <n v="0"/>
  </r>
  <r>
    <x v="0"/>
    <s v="30"/>
    <x v="12"/>
    <s v="2310030220"/>
    <x v="8"/>
    <x v="1"/>
    <n v="0"/>
    <n v="0"/>
    <n v="0"/>
    <n v="0"/>
    <n v="0"/>
    <n v="0"/>
    <n v="0"/>
    <n v="0"/>
    <n v="0"/>
    <n v="0"/>
    <n v="0"/>
    <n v="0"/>
    <n v="0"/>
    <n v="0"/>
    <n v="0"/>
    <n v="0"/>
    <n v="0"/>
    <n v="0"/>
    <n v="0"/>
    <n v="0"/>
    <n v="0"/>
    <n v="0"/>
    <n v="0"/>
    <n v="0"/>
    <n v="0"/>
  </r>
  <r>
    <x v="0"/>
    <s v="30"/>
    <x v="13"/>
    <s v="2310030220"/>
    <x v="8"/>
    <x v="1"/>
    <n v="0"/>
    <n v="0"/>
    <n v="0"/>
    <n v="0"/>
    <n v="0"/>
    <n v="0"/>
    <n v="0"/>
    <n v="0"/>
    <n v="0"/>
    <n v="0"/>
    <n v="0"/>
    <n v="0"/>
    <n v="0"/>
    <n v="0"/>
    <n v="0"/>
    <n v="0"/>
    <n v="0"/>
    <n v="0"/>
    <n v="0"/>
    <n v="0"/>
    <n v="0"/>
    <n v="0"/>
    <n v="0"/>
    <n v="0"/>
    <n v="0"/>
  </r>
  <r>
    <x v="0"/>
    <s v="30"/>
    <x v="14"/>
    <s v="2310030220"/>
    <x v="8"/>
    <x v="1"/>
    <n v="0"/>
    <n v="0"/>
    <n v="0"/>
    <n v="0"/>
    <n v="0"/>
    <n v="0"/>
    <n v="0"/>
    <n v="0"/>
    <n v="0"/>
    <n v="0"/>
    <n v="0"/>
    <n v="0"/>
    <n v="0"/>
    <n v="0"/>
    <n v="0"/>
    <n v="0"/>
    <n v="0"/>
    <n v="0"/>
    <n v="0"/>
    <n v="0"/>
    <n v="0"/>
    <n v="0"/>
    <n v="0"/>
    <n v="0"/>
    <n v="0"/>
  </r>
  <r>
    <x v="0"/>
    <s v="30"/>
    <x v="0"/>
    <s v="2310021011"/>
    <x v="9"/>
    <x v="1"/>
    <n v="1.8872818227123089E-3"/>
    <n v="0"/>
    <n v="1.0269033447111095E-2"/>
    <n v="0"/>
    <n v="0"/>
    <n v="8.5910316359499145E-4"/>
    <n v="0"/>
    <n v="4.6745319195609846E-3"/>
    <n v="0"/>
    <n v="0"/>
    <n v="0"/>
    <n v="0"/>
    <n v="0"/>
    <n v="0"/>
    <n v="0"/>
    <n v="1.0281786591173176E-3"/>
    <n v="0"/>
    <n v="5.5945015275501104E-3"/>
    <n v="0"/>
    <n v="0"/>
    <n v="0"/>
    <n v="0"/>
    <n v="0"/>
    <n v="0"/>
    <n v="0"/>
  </r>
  <r>
    <x v="0"/>
    <s v="30"/>
    <x v="1"/>
    <s v="2310021011"/>
    <x v="9"/>
    <x v="1"/>
    <n v="7.2733657815471408E-3"/>
    <n v="0"/>
    <n v="3.9575666752535911E-2"/>
    <n v="0"/>
    <n v="0"/>
    <n v="0"/>
    <n v="0"/>
    <n v="0"/>
    <n v="0"/>
    <n v="0"/>
    <n v="0"/>
    <n v="0"/>
    <n v="0"/>
    <n v="0"/>
    <n v="0"/>
    <n v="7.2733657815471408E-3"/>
    <n v="0"/>
    <n v="3.9575666752535911E-2"/>
    <n v="0"/>
    <n v="0"/>
    <n v="0"/>
    <n v="0"/>
    <n v="0"/>
    <n v="0"/>
    <n v="0"/>
  </r>
  <r>
    <x v="0"/>
    <s v="30"/>
    <x v="2"/>
    <s v="2310021011"/>
    <x v="9"/>
    <x v="1"/>
    <n v="3.7349199612496807E-3"/>
    <n v="0"/>
    <n v="2.0322358612682088E-2"/>
    <n v="0"/>
    <n v="0"/>
    <n v="0"/>
    <n v="0"/>
    <n v="0"/>
    <n v="0"/>
    <n v="0"/>
    <n v="0"/>
    <n v="0"/>
    <n v="0"/>
    <n v="0"/>
    <n v="0"/>
    <n v="3.7349199612496807E-3"/>
    <n v="0"/>
    <n v="2.0322358612682088E-2"/>
    <n v="0"/>
    <n v="0"/>
    <n v="0"/>
    <n v="0"/>
    <n v="0"/>
    <n v="0"/>
    <n v="0"/>
  </r>
  <r>
    <x v="0"/>
    <s v="30"/>
    <x v="3"/>
    <s v="2310021011"/>
    <x v="9"/>
    <x v="1"/>
    <n v="4.6188529432674979E-5"/>
    <n v="0"/>
    <n v="2.5131993956014329E-4"/>
    <n v="0"/>
    <n v="0"/>
    <n v="0"/>
    <n v="0"/>
    <n v="0"/>
    <n v="0"/>
    <n v="0"/>
    <n v="0"/>
    <n v="0"/>
    <n v="0"/>
    <n v="0"/>
    <n v="0"/>
    <n v="4.6188529432674979E-5"/>
    <n v="0"/>
    <n v="2.5131993956014329E-4"/>
    <n v="0"/>
    <n v="0"/>
    <n v="0"/>
    <n v="0"/>
    <n v="0"/>
    <n v="0"/>
    <n v="0"/>
  </r>
  <r>
    <x v="0"/>
    <s v="30"/>
    <x v="4"/>
    <s v="2310021011"/>
    <x v="9"/>
    <x v="1"/>
    <n v="1.5722149399124031E-4"/>
    <n v="0"/>
    <n v="8.5546989377586645E-4"/>
    <n v="0"/>
    <n v="0"/>
    <n v="0"/>
    <n v="0"/>
    <n v="0"/>
    <n v="0"/>
    <n v="0"/>
    <n v="0"/>
    <n v="0"/>
    <n v="0"/>
    <n v="0"/>
    <n v="0"/>
    <n v="1.5722149399124031E-4"/>
    <n v="0"/>
    <n v="8.5546989377586645E-4"/>
    <n v="0"/>
    <n v="0"/>
    <n v="0"/>
    <n v="0"/>
    <n v="0"/>
    <n v="0"/>
    <n v="0"/>
  </r>
  <r>
    <x v="0"/>
    <s v="30"/>
    <x v="5"/>
    <s v="2310021011"/>
    <x v="9"/>
    <x v="1"/>
    <n v="4.005404727872074E-4"/>
    <n v="0"/>
    <n v="2.1794113960480407E-3"/>
    <n v="0"/>
    <n v="0"/>
    <n v="0"/>
    <n v="0"/>
    <n v="0"/>
    <n v="0"/>
    <n v="0"/>
    <n v="0"/>
    <n v="0"/>
    <n v="0"/>
    <n v="0"/>
    <n v="0"/>
    <n v="4.005404727872074E-4"/>
    <n v="0"/>
    <n v="2.1794113960480407E-3"/>
    <n v="0"/>
    <n v="0"/>
    <n v="0"/>
    <n v="0"/>
    <n v="0"/>
    <n v="0"/>
    <n v="0"/>
  </r>
  <r>
    <x v="0"/>
    <s v="30"/>
    <x v="6"/>
    <s v="2310021011"/>
    <x v="9"/>
    <x v="1"/>
    <n v="0"/>
    <n v="0"/>
    <n v="0"/>
    <n v="0"/>
    <n v="0"/>
    <n v="0"/>
    <n v="0"/>
    <n v="0"/>
    <n v="0"/>
    <n v="0"/>
    <n v="0"/>
    <n v="0"/>
    <n v="0"/>
    <n v="0"/>
    <n v="0"/>
    <n v="0"/>
    <n v="0"/>
    <n v="0"/>
    <n v="0"/>
    <n v="0"/>
    <n v="0"/>
    <n v="0"/>
    <n v="0"/>
    <n v="0"/>
    <n v="0"/>
  </r>
  <r>
    <x v="0"/>
    <s v="30"/>
    <x v="7"/>
    <s v="2310021011"/>
    <x v="9"/>
    <x v="1"/>
    <n v="0"/>
    <n v="0"/>
    <n v="0"/>
    <n v="0"/>
    <n v="0"/>
    <n v="0"/>
    <n v="0"/>
    <n v="0"/>
    <n v="0"/>
    <n v="0"/>
    <n v="0"/>
    <n v="0"/>
    <n v="0"/>
    <n v="0"/>
    <n v="0"/>
    <n v="0"/>
    <n v="0"/>
    <n v="0"/>
    <n v="0"/>
    <n v="0"/>
    <n v="0"/>
    <n v="0"/>
    <n v="0"/>
    <n v="0"/>
    <n v="0"/>
  </r>
  <r>
    <x v="0"/>
    <s v="30"/>
    <x v="8"/>
    <s v="2310021011"/>
    <x v="9"/>
    <x v="1"/>
    <n v="0"/>
    <n v="0"/>
    <n v="0"/>
    <n v="0"/>
    <n v="0"/>
    <n v="0"/>
    <n v="0"/>
    <n v="0"/>
    <n v="0"/>
    <n v="0"/>
    <n v="0"/>
    <n v="0"/>
    <n v="0"/>
    <n v="0"/>
    <n v="0"/>
    <n v="0"/>
    <n v="0"/>
    <n v="0"/>
    <n v="0"/>
    <n v="0"/>
    <n v="0"/>
    <n v="0"/>
    <n v="0"/>
    <n v="0"/>
    <n v="0"/>
  </r>
  <r>
    <x v="0"/>
    <s v="30"/>
    <x v="9"/>
    <s v="2310021011"/>
    <x v="9"/>
    <x v="1"/>
    <n v="0"/>
    <n v="0"/>
    <n v="0"/>
    <n v="0"/>
    <n v="0"/>
    <n v="0"/>
    <n v="0"/>
    <n v="0"/>
    <n v="0"/>
    <n v="0"/>
    <n v="0"/>
    <n v="0"/>
    <n v="0"/>
    <n v="0"/>
    <n v="0"/>
    <n v="0"/>
    <n v="0"/>
    <n v="0"/>
    <n v="0"/>
    <n v="0"/>
    <n v="0"/>
    <n v="0"/>
    <n v="0"/>
    <n v="0"/>
    <n v="0"/>
  </r>
  <r>
    <x v="0"/>
    <s v="30"/>
    <x v="10"/>
    <s v="2310021011"/>
    <x v="9"/>
    <x v="1"/>
    <n v="1.7697930023775536E-3"/>
    <n v="0"/>
    <n v="9.6297560423484543E-3"/>
    <n v="0"/>
    <n v="0"/>
    <n v="0"/>
    <n v="0"/>
    <n v="0"/>
    <n v="0"/>
    <n v="0"/>
    <n v="0"/>
    <n v="0"/>
    <n v="0"/>
    <n v="0"/>
    <n v="0"/>
    <n v="1.7697930023775539E-3"/>
    <n v="0"/>
    <n v="9.6297560423484543E-3"/>
    <n v="0"/>
    <n v="0"/>
    <n v="0"/>
    <n v="0"/>
    <n v="0"/>
    <n v="0"/>
    <n v="0"/>
  </r>
  <r>
    <x v="0"/>
    <s v="30"/>
    <x v="11"/>
    <s v="2310021011"/>
    <x v="9"/>
    <x v="1"/>
    <n v="0"/>
    <n v="0"/>
    <n v="0"/>
    <n v="0"/>
    <n v="0"/>
    <n v="0"/>
    <n v="0"/>
    <n v="0"/>
    <n v="0"/>
    <n v="0"/>
    <n v="0"/>
    <n v="0"/>
    <n v="0"/>
    <n v="0"/>
    <n v="0"/>
    <n v="0"/>
    <n v="0"/>
    <n v="0"/>
    <n v="0"/>
    <n v="0"/>
    <n v="0"/>
    <n v="0"/>
    <n v="0"/>
    <n v="0"/>
    <n v="0"/>
  </r>
  <r>
    <x v="0"/>
    <s v="30"/>
    <x v="12"/>
    <s v="2310021011"/>
    <x v="9"/>
    <x v="1"/>
    <n v="0"/>
    <n v="0"/>
    <n v="0"/>
    <n v="0"/>
    <n v="0"/>
    <n v="0"/>
    <n v="0"/>
    <n v="0"/>
    <n v="0"/>
    <n v="0"/>
    <n v="0"/>
    <n v="0"/>
    <n v="0"/>
    <n v="0"/>
    <n v="0"/>
    <n v="0"/>
    <n v="0"/>
    <n v="0"/>
    <n v="0"/>
    <n v="0"/>
    <n v="0"/>
    <n v="0"/>
    <n v="0"/>
    <n v="0"/>
    <n v="0"/>
  </r>
  <r>
    <x v="0"/>
    <s v="30"/>
    <x v="13"/>
    <s v="2310021011"/>
    <x v="9"/>
    <x v="1"/>
    <n v="0"/>
    <n v="0"/>
    <n v="0"/>
    <n v="0"/>
    <n v="0"/>
    <n v="0"/>
    <n v="0"/>
    <n v="0"/>
    <n v="0"/>
    <n v="0"/>
    <n v="0"/>
    <n v="0"/>
    <n v="0"/>
    <n v="0"/>
    <n v="0"/>
    <n v="0"/>
    <n v="0"/>
    <n v="0"/>
    <n v="0"/>
    <n v="0"/>
    <n v="0"/>
    <n v="0"/>
    <n v="0"/>
    <n v="0"/>
    <n v="0"/>
  </r>
  <r>
    <x v="0"/>
    <s v="30"/>
    <x v="14"/>
    <s v="2310021011"/>
    <x v="9"/>
    <x v="1"/>
    <n v="0"/>
    <n v="0"/>
    <n v="0"/>
    <n v="0"/>
    <n v="0"/>
    <n v="0"/>
    <n v="0"/>
    <n v="0"/>
    <n v="0"/>
    <n v="0"/>
    <n v="0"/>
    <n v="0"/>
    <n v="0"/>
    <n v="0"/>
    <n v="0"/>
    <n v="0"/>
    <n v="0"/>
    <n v="0"/>
    <n v="0"/>
    <n v="0"/>
    <n v="0"/>
    <n v="0"/>
    <n v="0"/>
    <n v="0"/>
    <n v="0"/>
  </r>
  <r>
    <x v="0"/>
    <s v="30"/>
    <x v="0"/>
    <s v="2310011000"/>
    <x v="10"/>
    <x v="0"/>
    <n v="0"/>
    <n v="3.8852631731133602"/>
    <n v="0"/>
    <n v="0"/>
    <n v="0"/>
    <n v="0"/>
    <n v="0.19236802838625378"/>
    <n v="0"/>
    <n v="0"/>
    <n v="0"/>
    <n v="0"/>
    <n v="0"/>
    <n v="0"/>
    <n v="0"/>
    <n v="0"/>
    <n v="0"/>
    <n v="3.6928951447271068"/>
    <n v="0"/>
    <n v="0"/>
    <n v="0"/>
    <n v="0"/>
    <n v="0"/>
    <n v="0"/>
    <n v="0"/>
    <n v="0"/>
  </r>
  <r>
    <x v="0"/>
    <s v="30"/>
    <x v="1"/>
    <s v="2310011000"/>
    <x v="10"/>
    <x v="0"/>
    <n v="0"/>
    <n v="0.78326364933921777"/>
    <n v="0"/>
    <n v="0"/>
    <n v="0"/>
    <n v="0"/>
    <n v="0.16572728295070824"/>
    <n v="0"/>
    <n v="0"/>
    <n v="0"/>
    <n v="0"/>
    <n v="0"/>
    <n v="0"/>
    <n v="0"/>
    <n v="0"/>
    <n v="0"/>
    <n v="0.61753636638850951"/>
    <n v="0"/>
    <n v="0"/>
    <n v="0"/>
    <n v="0"/>
    <n v="0"/>
    <n v="0"/>
    <n v="0"/>
    <n v="0"/>
  </r>
  <r>
    <x v="0"/>
    <s v="30"/>
    <x v="2"/>
    <s v="2310011000"/>
    <x v="10"/>
    <x v="0"/>
    <n v="0"/>
    <n v="0.19072036357585001"/>
    <n v="0"/>
    <n v="0"/>
    <n v="0"/>
    <n v="0"/>
    <n v="3.299066973367322E-2"/>
    <n v="0"/>
    <n v="0"/>
    <n v="0"/>
    <n v="0"/>
    <n v="0"/>
    <n v="0"/>
    <n v="0"/>
    <n v="0"/>
    <n v="0"/>
    <n v="0.1577296938421768"/>
    <n v="0"/>
    <n v="0"/>
    <n v="0"/>
    <n v="0"/>
    <n v="0"/>
    <n v="0"/>
    <n v="0"/>
    <n v="0"/>
  </r>
  <r>
    <x v="0"/>
    <s v="30"/>
    <x v="3"/>
    <s v="2310011000"/>
    <x v="10"/>
    <x v="0"/>
    <n v="0"/>
    <n v="1.5876164453163237E-5"/>
    <n v="0"/>
    <n v="0"/>
    <n v="0"/>
    <n v="0"/>
    <n v="0"/>
    <n v="0"/>
    <n v="0"/>
    <n v="0"/>
    <n v="0"/>
    <n v="0"/>
    <n v="0"/>
    <n v="0"/>
    <n v="0"/>
    <n v="0"/>
    <n v="1.5876164453163237E-5"/>
    <n v="0"/>
    <n v="0"/>
    <n v="0"/>
    <n v="0"/>
    <n v="0"/>
    <n v="0"/>
    <n v="0"/>
    <n v="0"/>
  </r>
  <r>
    <x v="0"/>
    <s v="30"/>
    <x v="4"/>
    <s v="2310011000"/>
    <x v="10"/>
    <x v="0"/>
    <n v="0"/>
    <n v="2.2083035173378347"/>
    <n v="0"/>
    <n v="0"/>
    <n v="0"/>
    <n v="0"/>
    <n v="9.0201458539046382E-3"/>
    <n v="0"/>
    <n v="0"/>
    <n v="0"/>
    <n v="0"/>
    <n v="2.0375793599379"/>
    <n v="0"/>
    <n v="0"/>
    <n v="0"/>
    <n v="0"/>
    <n v="0.16170401154603015"/>
    <n v="0"/>
    <n v="0"/>
    <n v="0"/>
    <n v="0"/>
    <n v="0"/>
    <n v="0"/>
    <n v="0"/>
    <n v="0"/>
  </r>
  <r>
    <x v="0"/>
    <s v="30"/>
    <x v="5"/>
    <s v="2310011000"/>
    <x v="10"/>
    <x v="0"/>
    <n v="0"/>
    <n v="0"/>
    <n v="0"/>
    <n v="0"/>
    <n v="0"/>
    <n v="0"/>
    <n v="0"/>
    <n v="0"/>
    <n v="0"/>
    <n v="0"/>
    <n v="0"/>
    <n v="0"/>
    <n v="0"/>
    <n v="0"/>
    <n v="0"/>
    <n v="0"/>
    <n v="0"/>
    <n v="0"/>
    <n v="0"/>
    <n v="0"/>
    <n v="0"/>
    <n v="0"/>
    <n v="0"/>
    <n v="0"/>
    <n v="0"/>
  </r>
  <r>
    <x v="0"/>
    <s v="30"/>
    <x v="6"/>
    <s v="2310011000"/>
    <x v="10"/>
    <x v="0"/>
    <n v="0"/>
    <n v="0.11403848926707155"/>
    <n v="0"/>
    <n v="0"/>
    <n v="0"/>
    <n v="0"/>
    <n v="0"/>
    <n v="0"/>
    <n v="0"/>
    <n v="0"/>
    <n v="0"/>
    <n v="0"/>
    <n v="0"/>
    <n v="0"/>
    <n v="0"/>
    <n v="0"/>
    <n v="0.11403848926707155"/>
    <n v="0"/>
    <n v="0"/>
    <n v="0"/>
    <n v="0"/>
    <n v="0"/>
    <n v="0"/>
    <n v="0"/>
    <n v="0"/>
  </r>
  <r>
    <x v="0"/>
    <s v="30"/>
    <x v="7"/>
    <s v="2310011000"/>
    <x v="10"/>
    <x v="0"/>
    <n v="0"/>
    <n v="6.3631667128278266E-2"/>
    <n v="0"/>
    <n v="0"/>
    <n v="0"/>
    <n v="0"/>
    <n v="0"/>
    <n v="0"/>
    <n v="0"/>
    <n v="0"/>
    <n v="0"/>
    <n v="0"/>
    <n v="0"/>
    <n v="0"/>
    <n v="0"/>
    <n v="0"/>
    <n v="6.3631667128278266E-2"/>
    <n v="0"/>
    <n v="0"/>
    <n v="0"/>
    <n v="0"/>
    <n v="0"/>
    <n v="0"/>
    <n v="0"/>
    <n v="0"/>
  </r>
  <r>
    <x v="0"/>
    <s v="30"/>
    <x v="8"/>
    <s v="2310011000"/>
    <x v="10"/>
    <x v="0"/>
    <n v="0"/>
    <n v="0.33164753151416249"/>
    <n v="0"/>
    <n v="0"/>
    <n v="0"/>
    <n v="0"/>
    <n v="0.14735252519353956"/>
    <n v="0"/>
    <n v="0"/>
    <n v="0"/>
    <n v="0"/>
    <n v="0"/>
    <n v="0"/>
    <n v="0"/>
    <n v="0"/>
    <n v="0"/>
    <n v="0.18429500632062296"/>
    <n v="0"/>
    <n v="0"/>
    <n v="0"/>
    <n v="0"/>
    <n v="0"/>
    <n v="0"/>
    <n v="0"/>
    <n v="0"/>
  </r>
  <r>
    <x v="0"/>
    <s v="30"/>
    <x v="9"/>
    <s v="2310011000"/>
    <x v="10"/>
    <x v="0"/>
    <n v="0"/>
    <n v="0"/>
    <n v="0"/>
    <n v="0"/>
    <n v="0"/>
    <n v="0"/>
    <n v="0"/>
    <n v="0"/>
    <n v="0"/>
    <n v="0"/>
    <n v="0"/>
    <n v="0"/>
    <n v="0"/>
    <n v="0"/>
    <n v="0"/>
    <n v="0"/>
    <n v="0"/>
    <n v="0"/>
    <n v="0"/>
    <n v="0"/>
    <n v="0"/>
    <n v="0"/>
    <n v="0"/>
    <n v="0"/>
    <n v="0"/>
  </r>
  <r>
    <x v="0"/>
    <s v="30"/>
    <x v="10"/>
    <s v="2310011000"/>
    <x v="10"/>
    <x v="0"/>
    <n v="0"/>
    <n v="2.9600938458321006E-2"/>
    <n v="0"/>
    <n v="0"/>
    <n v="0"/>
    <n v="0"/>
    <n v="0"/>
    <n v="0"/>
    <n v="0"/>
    <n v="0"/>
    <n v="0"/>
    <n v="0"/>
    <n v="0"/>
    <n v="0"/>
    <n v="0"/>
    <n v="0"/>
    <n v="2.9600938458321006E-2"/>
    <n v="0"/>
    <n v="0"/>
    <n v="0"/>
    <n v="0"/>
    <n v="0"/>
    <n v="0"/>
    <n v="0"/>
    <n v="0"/>
  </r>
  <r>
    <x v="0"/>
    <s v="30"/>
    <x v="11"/>
    <s v="2310011000"/>
    <x v="10"/>
    <x v="0"/>
    <n v="0"/>
    <n v="5.7667878532576919E-2"/>
    <n v="0"/>
    <n v="0"/>
    <n v="0"/>
    <n v="0"/>
    <n v="9.4530230317368662E-3"/>
    <n v="0"/>
    <n v="0"/>
    <n v="0"/>
    <n v="0"/>
    <n v="0"/>
    <n v="0"/>
    <n v="0"/>
    <n v="0"/>
    <n v="0"/>
    <n v="4.8214855500840051E-2"/>
    <n v="0"/>
    <n v="0"/>
    <n v="0"/>
    <n v="0"/>
    <n v="0"/>
    <n v="0"/>
    <n v="0"/>
    <n v="0"/>
  </r>
  <r>
    <x v="0"/>
    <s v="30"/>
    <x v="12"/>
    <s v="2310011000"/>
    <x v="10"/>
    <x v="0"/>
    <n v="0"/>
    <n v="2.074459298965892E-2"/>
    <n v="0"/>
    <n v="0"/>
    <n v="0"/>
    <n v="0"/>
    <n v="0"/>
    <n v="0"/>
    <n v="0"/>
    <n v="0"/>
    <n v="0"/>
    <n v="0"/>
    <n v="0"/>
    <n v="0"/>
    <n v="0"/>
    <n v="0"/>
    <n v="2.0744592989658917E-2"/>
    <n v="0"/>
    <n v="0"/>
    <n v="0"/>
    <n v="0"/>
    <n v="0"/>
    <n v="0"/>
    <n v="0"/>
    <n v="0"/>
  </r>
  <r>
    <x v="0"/>
    <s v="30"/>
    <x v="13"/>
    <s v="2310011000"/>
    <x v="10"/>
    <x v="0"/>
    <n v="0"/>
    <n v="0"/>
    <n v="0"/>
    <n v="0"/>
    <n v="0"/>
    <n v="0"/>
    <n v="0"/>
    <n v="0"/>
    <n v="0"/>
    <n v="0"/>
    <n v="0"/>
    <n v="0"/>
    <n v="0"/>
    <n v="0"/>
    <n v="0"/>
    <n v="0"/>
    <n v="0"/>
    <n v="0"/>
    <n v="0"/>
    <n v="0"/>
    <n v="0"/>
    <n v="0"/>
    <n v="0"/>
    <n v="0"/>
    <n v="0"/>
  </r>
  <r>
    <x v="0"/>
    <s v="30"/>
    <x v="14"/>
    <s v="2310011000"/>
    <x v="10"/>
    <x v="0"/>
    <n v="0"/>
    <n v="0"/>
    <n v="0"/>
    <n v="0"/>
    <n v="0"/>
    <n v="0"/>
    <n v="0"/>
    <n v="0"/>
    <n v="0"/>
    <n v="0"/>
    <n v="0"/>
    <n v="0"/>
    <n v="0"/>
    <n v="0"/>
    <n v="0"/>
    <n v="0"/>
    <n v="0"/>
    <n v="0"/>
    <n v="0"/>
    <n v="0"/>
    <n v="0"/>
    <n v="0"/>
    <n v="0"/>
    <n v="0"/>
    <n v="0"/>
  </r>
  <r>
    <x v="0"/>
    <s v="30"/>
    <x v="0"/>
    <s v="2310021400"/>
    <x v="10"/>
    <x v="1"/>
    <n v="0"/>
    <n v="19.677673406827886"/>
    <n v="0"/>
    <n v="0"/>
    <n v="0"/>
    <n v="0"/>
    <n v="1.1639759894775303"/>
    <n v="0"/>
    <n v="0"/>
    <n v="0"/>
    <n v="0"/>
    <n v="0"/>
    <n v="0"/>
    <n v="0"/>
    <n v="0"/>
    <n v="0"/>
    <n v="18.513697417350354"/>
    <n v="0"/>
    <n v="0"/>
    <n v="0"/>
    <n v="0"/>
    <n v="0"/>
    <n v="0"/>
    <n v="0"/>
    <n v="0"/>
  </r>
  <r>
    <x v="0"/>
    <s v="30"/>
    <x v="1"/>
    <s v="2310021400"/>
    <x v="10"/>
    <x v="1"/>
    <n v="0"/>
    <n v="9.0130220842629978"/>
    <n v="0"/>
    <n v="0"/>
    <n v="0"/>
    <n v="0"/>
    <n v="0.262129164038576"/>
    <n v="0"/>
    <n v="0"/>
    <n v="0"/>
    <n v="0"/>
    <n v="0"/>
    <n v="0"/>
    <n v="0"/>
    <n v="0"/>
    <n v="0"/>
    <n v="8.7508929202244214"/>
    <n v="0"/>
    <n v="0"/>
    <n v="0"/>
    <n v="0"/>
    <n v="0"/>
    <n v="0"/>
    <n v="0"/>
    <n v="0"/>
  </r>
  <r>
    <x v="0"/>
    <s v="30"/>
    <x v="2"/>
    <s v="2310021400"/>
    <x v="10"/>
    <x v="1"/>
    <n v="0"/>
    <n v="0"/>
    <n v="0"/>
    <n v="0"/>
    <n v="0"/>
    <n v="0"/>
    <n v="0"/>
    <n v="0"/>
    <n v="0"/>
    <n v="0"/>
    <n v="0"/>
    <n v="0"/>
    <n v="0"/>
    <n v="0"/>
    <n v="0"/>
    <n v="0"/>
    <n v="0"/>
    <n v="0"/>
    <n v="0"/>
    <n v="0"/>
    <n v="0"/>
    <n v="0"/>
    <n v="0"/>
    <n v="0"/>
    <n v="0"/>
  </r>
  <r>
    <x v="0"/>
    <s v="30"/>
    <x v="3"/>
    <s v="2310021400"/>
    <x v="10"/>
    <x v="1"/>
    <n v="0"/>
    <n v="5.2435563661638986E-3"/>
    <n v="0"/>
    <n v="0"/>
    <n v="0"/>
    <n v="0"/>
    <n v="0"/>
    <n v="0"/>
    <n v="0"/>
    <n v="0"/>
    <n v="0"/>
    <n v="0"/>
    <n v="0"/>
    <n v="0"/>
    <n v="0"/>
    <n v="0"/>
    <n v="5.2435563661638986E-3"/>
    <n v="0"/>
    <n v="0"/>
    <n v="0"/>
    <n v="0"/>
    <n v="0"/>
    <n v="0"/>
    <n v="0"/>
    <n v="0"/>
  </r>
  <r>
    <x v="0"/>
    <s v="30"/>
    <x v="4"/>
    <s v="2310021400"/>
    <x v="10"/>
    <x v="1"/>
    <n v="0"/>
    <n v="9.1056754907245505"/>
    <n v="0"/>
    <n v="0"/>
    <n v="0"/>
    <n v="0"/>
    <n v="5.8206836164431792E-2"/>
    <n v="0"/>
    <n v="0"/>
    <n v="0"/>
    <n v="0"/>
    <n v="1.1721343480507682"/>
    <n v="0"/>
    <n v="0"/>
    <n v="0"/>
    <n v="0"/>
    <n v="7.87533430650935"/>
    <n v="0"/>
    <n v="0"/>
    <n v="0"/>
    <n v="0"/>
    <n v="0"/>
    <n v="0"/>
    <n v="0"/>
    <n v="0"/>
  </r>
  <r>
    <x v="0"/>
    <s v="30"/>
    <x v="5"/>
    <s v="2310021400"/>
    <x v="10"/>
    <x v="1"/>
    <n v="0"/>
    <n v="1.65693134197225"/>
    <n v="0"/>
    <n v="0"/>
    <n v="0"/>
    <n v="0"/>
    <n v="1.0474220282997777E-2"/>
    <n v="0"/>
    <n v="0"/>
    <n v="0"/>
    <n v="0"/>
    <n v="0"/>
    <n v="0"/>
    <n v="0"/>
    <n v="0"/>
    <n v="0"/>
    <n v="1.6464571216892523"/>
    <n v="0"/>
    <n v="0"/>
    <n v="0"/>
    <n v="0"/>
    <n v="0"/>
    <n v="0"/>
    <n v="0"/>
    <n v="0"/>
  </r>
  <r>
    <x v="0"/>
    <s v="30"/>
    <x v="6"/>
    <s v="2310021400"/>
    <x v="10"/>
    <x v="1"/>
    <n v="0"/>
    <n v="0"/>
    <n v="0"/>
    <n v="0"/>
    <n v="0"/>
    <n v="0"/>
    <n v="0"/>
    <n v="0"/>
    <n v="0"/>
    <n v="0"/>
    <n v="0"/>
    <n v="0"/>
    <n v="0"/>
    <n v="0"/>
    <n v="0"/>
    <n v="0"/>
    <n v="0"/>
    <n v="0"/>
    <n v="0"/>
    <n v="0"/>
    <n v="0"/>
    <n v="0"/>
    <n v="0"/>
    <n v="0"/>
    <n v="0"/>
  </r>
  <r>
    <x v="0"/>
    <s v="30"/>
    <x v="7"/>
    <s v="2310021400"/>
    <x v="10"/>
    <x v="1"/>
    <n v="0"/>
    <n v="0"/>
    <n v="0"/>
    <n v="0"/>
    <n v="0"/>
    <n v="0"/>
    <n v="0"/>
    <n v="0"/>
    <n v="0"/>
    <n v="0"/>
    <n v="0"/>
    <n v="0"/>
    <n v="0"/>
    <n v="0"/>
    <n v="0"/>
    <n v="0"/>
    <n v="0"/>
    <n v="0"/>
    <n v="0"/>
    <n v="0"/>
    <n v="0"/>
    <n v="0"/>
    <n v="0"/>
    <n v="0"/>
    <n v="0"/>
  </r>
  <r>
    <x v="0"/>
    <s v="30"/>
    <x v="8"/>
    <s v="2310021400"/>
    <x v="10"/>
    <x v="1"/>
    <n v="0"/>
    <n v="49.636691089864065"/>
    <n v="0"/>
    <n v="0"/>
    <n v="0"/>
    <n v="0"/>
    <n v="13.660215150590838"/>
    <n v="0"/>
    <n v="0"/>
    <n v="0"/>
    <n v="0"/>
    <n v="0.17973297109315656"/>
    <n v="0"/>
    <n v="0"/>
    <n v="0"/>
    <n v="0"/>
    <n v="35.79674296818007"/>
    <n v="0"/>
    <n v="0"/>
    <n v="0"/>
    <n v="0"/>
    <n v="0"/>
    <n v="0"/>
    <n v="0"/>
    <n v="0"/>
  </r>
  <r>
    <x v="0"/>
    <s v="30"/>
    <x v="9"/>
    <s v="2310021400"/>
    <x v="10"/>
    <x v="1"/>
    <n v="0"/>
    <n v="0"/>
    <n v="0"/>
    <n v="0"/>
    <n v="0"/>
    <n v="0"/>
    <n v="0"/>
    <n v="0"/>
    <n v="0"/>
    <n v="0"/>
    <n v="0"/>
    <n v="0"/>
    <n v="0"/>
    <n v="0"/>
    <n v="0"/>
    <n v="0"/>
    <n v="0"/>
    <n v="0"/>
    <n v="0"/>
    <n v="0"/>
    <n v="0"/>
    <n v="0"/>
    <n v="0"/>
    <n v="0"/>
    <n v="0"/>
  </r>
  <r>
    <x v="0"/>
    <s v="30"/>
    <x v="10"/>
    <s v="2310021400"/>
    <x v="10"/>
    <x v="1"/>
    <n v="0"/>
    <n v="41.663967253367233"/>
    <n v="0"/>
    <n v="0"/>
    <n v="0"/>
    <n v="0"/>
    <n v="0.99493667602074409"/>
    <n v="0"/>
    <n v="0"/>
    <n v="0"/>
    <n v="0"/>
    <n v="4.7696238346025597"/>
    <n v="0"/>
    <n v="0"/>
    <n v="0"/>
    <n v="0"/>
    <n v="35.899406742743928"/>
    <n v="0"/>
    <n v="0"/>
    <n v="0"/>
    <n v="0"/>
    <n v="0"/>
    <n v="0"/>
    <n v="0"/>
    <n v="0"/>
  </r>
  <r>
    <x v="0"/>
    <s v="30"/>
    <x v="11"/>
    <s v="2310021400"/>
    <x v="10"/>
    <x v="1"/>
    <n v="0"/>
    <n v="74.439130800000015"/>
    <n v="0"/>
    <n v="0"/>
    <n v="0"/>
    <n v="0"/>
    <n v="48.166694965026331"/>
    <n v="0"/>
    <n v="0"/>
    <n v="0"/>
    <n v="0"/>
    <n v="0.2242366475776098"/>
    <n v="0"/>
    <n v="0"/>
    <n v="0"/>
    <n v="0"/>
    <n v="26.048199187396076"/>
    <n v="0"/>
    <n v="0"/>
    <n v="0"/>
    <n v="0"/>
    <n v="0"/>
    <n v="0"/>
    <n v="0"/>
    <n v="0"/>
  </r>
  <r>
    <x v="0"/>
    <s v="30"/>
    <x v="12"/>
    <s v="2310021400"/>
    <x v="10"/>
    <x v="1"/>
    <n v="0"/>
    <n v="6.4333320567687053"/>
    <n v="0"/>
    <n v="0"/>
    <n v="0"/>
    <n v="0"/>
    <n v="0.81628961267189126"/>
    <n v="0"/>
    <n v="0"/>
    <n v="0"/>
    <n v="0"/>
    <n v="1.5086800130496457E-2"/>
    <n v="0"/>
    <n v="0"/>
    <n v="0"/>
    <n v="0"/>
    <n v="5.6019556439663178"/>
    <n v="0"/>
    <n v="0"/>
    <n v="0"/>
    <n v="0"/>
    <n v="0"/>
    <n v="0"/>
    <n v="0"/>
    <n v="0"/>
  </r>
  <r>
    <x v="0"/>
    <s v="30"/>
    <x v="13"/>
    <s v="2310021400"/>
    <x v="10"/>
    <x v="1"/>
    <n v="0"/>
    <n v="0.17503826823660248"/>
    <n v="0"/>
    <n v="0"/>
    <n v="0"/>
    <n v="0"/>
    <n v="0.17503826823660248"/>
    <n v="0"/>
    <n v="0"/>
    <n v="0"/>
    <n v="0"/>
    <n v="0"/>
    <n v="0"/>
    <n v="0"/>
    <n v="0"/>
    <n v="0"/>
    <n v="0"/>
    <n v="0"/>
    <n v="0"/>
    <n v="0"/>
    <n v="0"/>
    <n v="0"/>
    <n v="0"/>
    <n v="0"/>
    <n v="0"/>
  </r>
  <r>
    <x v="0"/>
    <s v="30"/>
    <x v="14"/>
    <s v="2310021400"/>
    <x v="10"/>
    <x v="1"/>
    <n v="0"/>
    <n v="1.0949793317633973"/>
    <n v="0"/>
    <n v="0"/>
    <n v="0"/>
    <n v="0"/>
    <n v="0"/>
    <n v="0"/>
    <n v="0"/>
    <n v="0"/>
    <n v="0"/>
    <n v="0"/>
    <n v="0"/>
    <n v="0"/>
    <n v="0"/>
    <n v="0"/>
    <n v="1.0949793317633973"/>
    <n v="0"/>
    <n v="0"/>
    <n v="0"/>
    <n v="0"/>
    <n v="0"/>
    <n v="0"/>
    <n v="0"/>
    <n v="0"/>
  </r>
  <r>
    <x v="0"/>
    <s v="30"/>
    <x v="0"/>
    <s v="2310011000"/>
    <x v="11"/>
    <x v="0"/>
    <n v="0"/>
    <n v="0"/>
    <n v="0"/>
    <n v="0"/>
    <n v="0"/>
    <n v="0"/>
    <n v="0"/>
    <n v="0"/>
    <n v="0"/>
    <n v="0"/>
    <n v="0"/>
    <n v="0"/>
    <n v="0"/>
    <n v="0"/>
    <n v="0"/>
    <n v="0"/>
    <n v="0"/>
    <n v="0"/>
    <n v="0"/>
    <n v="0"/>
    <n v="0"/>
    <n v="0"/>
    <n v="0"/>
    <n v="0"/>
    <n v="0"/>
  </r>
  <r>
    <x v="0"/>
    <s v="30"/>
    <x v="1"/>
    <s v="2310011000"/>
    <x v="11"/>
    <x v="0"/>
    <n v="0"/>
    <n v="0"/>
    <n v="0"/>
    <n v="0"/>
    <n v="0"/>
    <n v="0"/>
    <n v="0"/>
    <n v="0"/>
    <n v="0"/>
    <n v="0"/>
    <n v="0"/>
    <n v="0"/>
    <n v="0"/>
    <n v="0"/>
    <n v="0"/>
    <n v="0"/>
    <n v="0"/>
    <n v="0"/>
    <n v="0"/>
    <n v="0"/>
    <n v="0"/>
    <n v="0"/>
    <n v="0"/>
    <n v="0"/>
    <n v="0"/>
  </r>
  <r>
    <x v="0"/>
    <s v="30"/>
    <x v="2"/>
    <s v="2310011000"/>
    <x v="11"/>
    <x v="0"/>
    <n v="0"/>
    <n v="0"/>
    <n v="0"/>
    <n v="0"/>
    <n v="0"/>
    <n v="0"/>
    <n v="0"/>
    <n v="0"/>
    <n v="0"/>
    <n v="0"/>
    <n v="0"/>
    <n v="0"/>
    <n v="0"/>
    <n v="0"/>
    <n v="0"/>
    <n v="0"/>
    <n v="0"/>
    <n v="0"/>
    <n v="0"/>
    <n v="0"/>
    <n v="0"/>
    <n v="0"/>
    <n v="0"/>
    <n v="0"/>
    <n v="0"/>
  </r>
  <r>
    <x v="0"/>
    <s v="30"/>
    <x v="3"/>
    <s v="2310011000"/>
    <x v="11"/>
    <x v="0"/>
    <n v="0"/>
    <n v="0"/>
    <n v="0"/>
    <n v="0"/>
    <n v="0"/>
    <n v="0"/>
    <n v="0"/>
    <n v="0"/>
    <n v="0"/>
    <n v="0"/>
    <n v="0"/>
    <n v="0"/>
    <n v="0"/>
    <n v="0"/>
    <n v="0"/>
    <n v="0"/>
    <n v="0"/>
    <n v="0"/>
    <n v="0"/>
    <n v="0"/>
    <n v="0"/>
    <n v="0"/>
    <n v="0"/>
    <n v="0"/>
    <n v="0"/>
  </r>
  <r>
    <x v="0"/>
    <s v="30"/>
    <x v="4"/>
    <s v="2310011000"/>
    <x v="11"/>
    <x v="0"/>
    <n v="0"/>
    <n v="0"/>
    <n v="0"/>
    <n v="0"/>
    <n v="0"/>
    <n v="0"/>
    <n v="0"/>
    <n v="0"/>
    <n v="0"/>
    <n v="0"/>
    <n v="0"/>
    <n v="0"/>
    <n v="0"/>
    <n v="0"/>
    <n v="0"/>
    <n v="0"/>
    <n v="0"/>
    <n v="0"/>
    <n v="0"/>
    <n v="0"/>
    <n v="0"/>
    <n v="0"/>
    <n v="0"/>
    <n v="0"/>
    <n v="0"/>
  </r>
  <r>
    <x v="0"/>
    <s v="30"/>
    <x v="5"/>
    <s v="2310011000"/>
    <x v="11"/>
    <x v="0"/>
    <n v="0"/>
    <n v="0"/>
    <n v="0"/>
    <n v="0"/>
    <n v="0"/>
    <n v="0"/>
    <n v="0"/>
    <n v="0"/>
    <n v="0"/>
    <n v="0"/>
    <n v="0"/>
    <n v="0"/>
    <n v="0"/>
    <n v="0"/>
    <n v="0"/>
    <n v="0"/>
    <n v="0"/>
    <n v="0"/>
    <n v="0"/>
    <n v="0"/>
    <n v="0"/>
    <n v="0"/>
    <n v="0"/>
    <n v="0"/>
    <n v="0"/>
  </r>
  <r>
    <x v="0"/>
    <s v="30"/>
    <x v="6"/>
    <s v="2310011000"/>
    <x v="11"/>
    <x v="0"/>
    <n v="0"/>
    <n v="0"/>
    <n v="0"/>
    <n v="0"/>
    <n v="0"/>
    <n v="0"/>
    <n v="0"/>
    <n v="0"/>
    <n v="0"/>
    <n v="0"/>
    <n v="0"/>
    <n v="0"/>
    <n v="0"/>
    <n v="0"/>
    <n v="0"/>
    <n v="0"/>
    <n v="0"/>
    <n v="0"/>
    <n v="0"/>
    <n v="0"/>
    <n v="0"/>
    <n v="0"/>
    <n v="0"/>
    <n v="0"/>
    <n v="0"/>
  </r>
  <r>
    <x v="0"/>
    <s v="30"/>
    <x v="7"/>
    <s v="2310011000"/>
    <x v="11"/>
    <x v="0"/>
    <n v="0"/>
    <n v="0"/>
    <n v="0"/>
    <n v="0"/>
    <n v="0"/>
    <n v="0"/>
    <n v="0"/>
    <n v="0"/>
    <n v="0"/>
    <n v="0"/>
    <n v="0"/>
    <n v="0"/>
    <n v="0"/>
    <n v="0"/>
    <n v="0"/>
    <n v="0"/>
    <n v="0"/>
    <n v="0"/>
    <n v="0"/>
    <n v="0"/>
    <n v="0"/>
    <n v="0"/>
    <n v="0"/>
    <n v="0"/>
    <n v="0"/>
  </r>
  <r>
    <x v="0"/>
    <s v="30"/>
    <x v="8"/>
    <s v="2310011000"/>
    <x v="11"/>
    <x v="0"/>
    <n v="0"/>
    <n v="0"/>
    <n v="0"/>
    <n v="0"/>
    <n v="0"/>
    <n v="0"/>
    <n v="0"/>
    <n v="0"/>
    <n v="0"/>
    <n v="0"/>
    <n v="0"/>
    <n v="0"/>
    <n v="0"/>
    <n v="0"/>
    <n v="0"/>
    <n v="0"/>
    <n v="0"/>
    <n v="0"/>
    <n v="0"/>
    <n v="0"/>
    <n v="0"/>
    <n v="0"/>
    <n v="0"/>
    <n v="0"/>
    <n v="0"/>
  </r>
  <r>
    <x v="0"/>
    <s v="30"/>
    <x v="9"/>
    <s v="2310011000"/>
    <x v="11"/>
    <x v="0"/>
    <n v="0"/>
    <n v="0"/>
    <n v="0"/>
    <n v="0"/>
    <n v="0"/>
    <n v="0"/>
    <n v="0"/>
    <n v="0"/>
    <n v="0"/>
    <n v="0"/>
    <n v="0"/>
    <n v="0"/>
    <n v="0"/>
    <n v="0"/>
    <n v="0"/>
    <n v="0"/>
    <n v="0"/>
    <n v="0"/>
    <n v="0"/>
    <n v="0"/>
    <n v="0"/>
    <n v="0"/>
    <n v="0"/>
    <n v="0"/>
    <n v="0"/>
  </r>
  <r>
    <x v="0"/>
    <s v="30"/>
    <x v="10"/>
    <s v="2310011000"/>
    <x v="11"/>
    <x v="0"/>
    <n v="0"/>
    <n v="0"/>
    <n v="0"/>
    <n v="0"/>
    <n v="0"/>
    <n v="0"/>
    <n v="0"/>
    <n v="0"/>
    <n v="0"/>
    <n v="0"/>
    <n v="0"/>
    <n v="0"/>
    <n v="0"/>
    <n v="0"/>
    <n v="0"/>
    <n v="0"/>
    <n v="0"/>
    <n v="0"/>
    <n v="0"/>
    <n v="0"/>
    <n v="0"/>
    <n v="0"/>
    <n v="0"/>
    <n v="0"/>
    <n v="0"/>
  </r>
  <r>
    <x v="0"/>
    <s v="30"/>
    <x v="11"/>
    <s v="2310011000"/>
    <x v="11"/>
    <x v="0"/>
    <n v="0"/>
    <n v="0"/>
    <n v="0"/>
    <n v="0"/>
    <n v="0"/>
    <n v="0"/>
    <n v="0"/>
    <n v="0"/>
    <n v="0"/>
    <n v="0"/>
    <n v="0"/>
    <n v="0"/>
    <n v="0"/>
    <n v="0"/>
    <n v="0"/>
    <n v="0"/>
    <n v="0"/>
    <n v="0"/>
    <n v="0"/>
    <n v="0"/>
    <n v="0"/>
    <n v="0"/>
    <n v="0"/>
    <n v="0"/>
    <n v="0"/>
  </r>
  <r>
    <x v="0"/>
    <s v="30"/>
    <x v="12"/>
    <s v="2310011000"/>
    <x v="11"/>
    <x v="0"/>
    <n v="0"/>
    <n v="0"/>
    <n v="0"/>
    <n v="0"/>
    <n v="0"/>
    <n v="0"/>
    <n v="0"/>
    <n v="0"/>
    <n v="0"/>
    <n v="0"/>
    <n v="0"/>
    <n v="0"/>
    <n v="0"/>
    <n v="0"/>
    <n v="0"/>
    <n v="0"/>
    <n v="0"/>
    <n v="0"/>
    <n v="0"/>
    <n v="0"/>
    <n v="0"/>
    <n v="0"/>
    <n v="0"/>
    <n v="0"/>
    <n v="0"/>
  </r>
  <r>
    <x v="0"/>
    <s v="30"/>
    <x v="13"/>
    <s v="2310011000"/>
    <x v="11"/>
    <x v="0"/>
    <n v="0"/>
    <n v="0"/>
    <n v="0"/>
    <n v="0"/>
    <n v="0"/>
    <n v="0"/>
    <n v="0"/>
    <n v="0"/>
    <n v="0"/>
    <n v="0"/>
    <n v="0"/>
    <n v="0"/>
    <n v="0"/>
    <n v="0"/>
    <n v="0"/>
    <n v="0"/>
    <n v="0"/>
    <n v="0"/>
    <n v="0"/>
    <n v="0"/>
    <n v="0"/>
    <n v="0"/>
    <n v="0"/>
    <n v="0"/>
    <n v="0"/>
  </r>
  <r>
    <x v="0"/>
    <s v="30"/>
    <x v="14"/>
    <s v="2310011000"/>
    <x v="11"/>
    <x v="0"/>
    <n v="0"/>
    <n v="0"/>
    <n v="0"/>
    <n v="0"/>
    <n v="0"/>
    <n v="0"/>
    <n v="0"/>
    <n v="0"/>
    <n v="0"/>
    <n v="0"/>
    <n v="0"/>
    <n v="0"/>
    <n v="0"/>
    <n v="0"/>
    <n v="0"/>
    <n v="0"/>
    <n v="0"/>
    <n v="0"/>
    <n v="0"/>
    <n v="0"/>
    <n v="0"/>
    <n v="0"/>
    <n v="0"/>
    <n v="0"/>
    <n v="0"/>
  </r>
  <r>
    <x v="0"/>
    <s v="30"/>
    <x v="0"/>
    <s v="2310021411"/>
    <x v="11"/>
    <x v="1"/>
    <n v="0"/>
    <n v="0"/>
    <n v="0"/>
    <n v="0"/>
    <n v="0"/>
    <n v="0"/>
    <n v="0"/>
    <n v="0"/>
    <n v="0"/>
    <n v="0"/>
    <n v="0"/>
    <n v="0"/>
    <n v="0"/>
    <n v="0"/>
    <n v="0"/>
    <n v="0"/>
    <n v="0"/>
    <n v="0"/>
    <n v="0"/>
    <n v="0"/>
    <n v="0"/>
    <n v="0"/>
    <n v="0"/>
    <n v="0"/>
    <n v="0"/>
  </r>
  <r>
    <x v="0"/>
    <s v="30"/>
    <x v="1"/>
    <s v="2310021411"/>
    <x v="11"/>
    <x v="1"/>
    <n v="0"/>
    <n v="0"/>
    <n v="0"/>
    <n v="0"/>
    <n v="0"/>
    <n v="0"/>
    <n v="0"/>
    <n v="0"/>
    <n v="0"/>
    <n v="0"/>
    <n v="0"/>
    <n v="0"/>
    <n v="0"/>
    <n v="0"/>
    <n v="0"/>
    <n v="0"/>
    <n v="0"/>
    <n v="0"/>
    <n v="0"/>
    <n v="0"/>
    <n v="0"/>
    <n v="0"/>
    <n v="0"/>
    <n v="0"/>
    <n v="0"/>
  </r>
  <r>
    <x v="0"/>
    <s v="30"/>
    <x v="2"/>
    <s v="2310021411"/>
    <x v="11"/>
    <x v="1"/>
    <n v="0"/>
    <n v="0"/>
    <n v="0"/>
    <n v="0"/>
    <n v="0"/>
    <n v="0"/>
    <n v="0"/>
    <n v="0"/>
    <n v="0"/>
    <n v="0"/>
    <n v="0"/>
    <n v="0"/>
    <n v="0"/>
    <n v="0"/>
    <n v="0"/>
    <n v="0"/>
    <n v="0"/>
    <n v="0"/>
    <n v="0"/>
    <n v="0"/>
    <n v="0"/>
    <n v="0"/>
    <n v="0"/>
    <n v="0"/>
    <n v="0"/>
  </r>
  <r>
    <x v="0"/>
    <s v="30"/>
    <x v="3"/>
    <s v="2310021411"/>
    <x v="11"/>
    <x v="1"/>
    <n v="0"/>
    <n v="0"/>
    <n v="0"/>
    <n v="0"/>
    <n v="0"/>
    <n v="0"/>
    <n v="0"/>
    <n v="0"/>
    <n v="0"/>
    <n v="0"/>
    <n v="0"/>
    <n v="0"/>
    <n v="0"/>
    <n v="0"/>
    <n v="0"/>
    <n v="0"/>
    <n v="0"/>
    <n v="0"/>
    <n v="0"/>
    <n v="0"/>
    <n v="0"/>
    <n v="0"/>
    <n v="0"/>
    <n v="0"/>
    <n v="0"/>
  </r>
  <r>
    <x v="0"/>
    <s v="30"/>
    <x v="4"/>
    <s v="2310021411"/>
    <x v="11"/>
    <x v="1"/>
    <n v="0"/>
    <n v="0"/>
    <n v="0"/>
    <n v="0"/>
    <n v="0"/>
    <n v="0"/>
    <n v="0"/>
    <n v="0"/>
    <n v="0"/>
    <n v="0"/>
    <n v="0"/>
    <n v="0"/>
    <n v="0"/>
    <n v="0"/>
    <n v="0"/>
    <n v="0"/>
    <n v="0"/>
    <n v="0"/>
    <n v="0"/>
    <n v="0"/>
    <n v="0"/>
    <n v="0"/>
    <n v="0"/>
    <n v="0"/>
    <n v="0"/>
  </r>
  <r>
    <x v="0"/>
    <s v="30"/>
    <x v="5"/>
    <s v="2310021411"/>
    <x v="11"/>
    <x v="1"/>
    <n v="0"/>
    <n v="0"/>
    <n v="0"/>
    <n v="0"/>
    <n v="0"/>
    <n v="0"/>
    <n v="0"/>
    <n v="0"/>
    <n v="0"/>
    <n v="0"/>
    <n v="0"/>
    <n v="0"/>
    <n v="0"/>
    <n v="0"/>
    <n v="0"/>
    <n v="0"/>
    <n v="0"/>
    <n v="0"/>
    <n v="0"/>
    <n v="0"/>
    <n v="0"/>
    <n v="0"/>
    <n v="0"/>
    <n v="0"/>
    <n v="0"/>
  </r>
  <r>
    <x v="0"/>
    <s v="30"/>
    <x v="6"/>
    <s v="2310021411"/>
    <x v="11"/>
    <x v="1"/>
    <n v="0"/>
    <n v="0"/>
    <n v="0"/>
    <n v="0"/>
    <n v="0"/>
    <n v="0"/>
    <n v="0"/>
    <n v="0"/>
    <n v="0"/>
    <n v="0"/>
    <n v="0"/>
    <n v="0"/>
    <n v="0"/>
    <n v="0"/>
    <n v="0"/>
    <n v="0"/>
    <n v="0"/>
    <n v="0"/>
    <n v="0"/>
    <n v="0"/>
    <n v="0"/>
    <n v="0"/>
    <n v="0"/>
    <n v="0"/>
    <n v="0"/>
  </r>
  <r>
    <x v="0"/>
    <s v="30"/>
    <x v="7"/>
    <s v="2310021411"/>
    <x v="11"/>
    <x v="1"/>
    <n v="0"/>
    <n v="0"/>
    <n v="0"/>
    <n v="0"/>
    <n v="0"/>
    <n v="0"/>
    <n v="0"/>
    <n v="0"/>
    <n v="0"/>
    <n v="0"/>
    <n v="0"/>
    <n v="0"/>
    <n v="0"/>
    <n v="0"/>
    <n v="0"/>
    <n v="0"/>
    <n v="0"/>
    <n v="0"/>
    <n v="0"/>
    <n v="0"/>
    <n v="0"/>
    <n v="0"/>
    <n v="0"/>
    <n v="0"/>
    <n v="0"/>
  </r>
  <r>
    <x v="0"/>
    <s v="30"/>
    <x v="8"/>
    <s v="2310021411"/>
    <x v="11"/>
    <x v="1"/>
    <n v="0"/>
    <n v="0"/>
    <n v="0"/>
    <n v="0"/>
    <n v="0"/>
    <n v="0"/>
    <n v="0"/>
    <n v="0"/>
    <n v="0"/>
    <n v="0"/>
    <n v="0"/>
    <n v="0"/>
    <n v="0"/>
    <n v="0"/>
    <n v="0"/>
    <n v="0"/>
    <n v="0"/>
    <n v="0"/>
    <n v="0"/>
    <n v="0"/>
    <n v="0"/>
    <n v="0"/>
    <n v="0"/>
    <n v="0"/>
    <n v="0"/>
  </r>
  <r>
    <x v="0"/>
    <s v="30"/>
    <x v="9"/>
    <s v="2310021411"/>
    <x v="11"/>
    <x v="1"/>
    <n v="0"/>
    <n v="0"/>
    <n v="0"/>
    <n v="0"/>
    <n v="0"/>
    <n v="0"/>
    <n v="0"/>
    <n v="0"/>
    <n v="0"/>
    <n v="0"/>
    <n v="0"/>
    <n v="0"/>
    <n v="0"/>
    <n v="0"/>
    <n v="0"/>
    <n v="0"/>
    <n v="0"/>
    <n v="0"/>
    <n v="0"/>
    <n v="0"/>
    <n v="0"/>
    <n v="0"/>
    <n v="0"/>
    <n v="0"/>
    <n v="0"/>
  </r>
  <r>
    <x v="0"/>
    <s v="30"/>
    <x v="10"/>
    <s v="2310021411"/>
    <x v="11"/>
    <x v="1"/>
    <n v="0"/>
    <n v="0"/>
    <n v="0"/>
    <n v="0"/>
    <n v="0"/>
    <n v="0"/>
    <n v="0"/>
    <n v="0"/>
    <n v="0"/>
    <n v="0"/>
    <n v="0"/>
    <n v="0"/>
    <n v="0"/>
    <n v="0"/>
    <n v="0"/>
    <n v="0"/>
    <n v="0"/>
    <n v="0"/>
    <n v="0"/>
    <n v="0"/>
    <n v="0"/>
    <n v="0"/>
    <n v="0"/>
    <n v="0"/>
    <n v="0"/>
  </r>
  <r>
    <x v="0"/>
    <s v="30"/>
    <x v="11"/>
    <s v="2310021411"/>
    <x v="11"/>
    <x v="1"/>
    <n v="0"/>
    <n v="0"/>
    <n v="0"/>
    <n v="0"/>
    <n v="0"/>
    <n v="0"/>
    <n v="0"/>
    <n v="0"/>
    <n v="0"/>
    <n v="0"/>
    <n v="0"/>
    <n v="0"/>
    <n v="0"/>
    <n v="0"/>
    <n v="0"/>
    <n v="0"/>
    <n v="0"/>
    <n v="0"/>
    <n v="0"/>
    <n v="0"/>
    <n v="0"/>
    <n v="0"/>
    <n v="0"/>
    <n v="0"/>
    <n v="0"/>
  </r>
  <r>
    <x v="0"/>
    <s v="30"/>
    <x v="12"/>
    <s v="2310021411"/>
    <x v="11"/>
    <x v="1"/>
    <n v="0"/>
    <n v="0"/>
    <n v="0"/>
    <n v="0"/>
    <n v="0"/>
    <n v="0"/>
    <n v="0"/>
    <n v="0"/>
    <n v="0"/>
    <n v="0"/>
    <n v="0"/>
    <n v="0"/>
    <n v="0"/>
    <n v="0"/>
    <n v="0"/>
    <n v="0"/>
    <n v="0"/>
    <n v="0"/>
    <n v="0"/>
    <n v="0"/>
    <n v="0"/>
    <n v="0"/>
    <n v="0"/>
    <n v="0"/>
    <n v="0"/>
  </r>
  <r>
    <x v="0"/>
    <s v="30"/>
    <x v="13"/>
    <s v="2310021411"/>
    <x v="11"/>
    <x v="1"/>
    <n v="0"/>
    <n v="0"/>
    <n v="0"/>
    <n v="0"/>
    <n v="0"/>
    <n v="0"/>
    <n v="0"/>
    <n v="0"/>
    <n v="0"/>
    <n v="0"/>
    <n v="0"/>
    <n v="0"/>
    <n v="0"/>
    <n v="0"/>
    <n v="0"/>
    <n v="0"/>
    <n v="0"/>
    <n v="0"/>
    <n v="0"/>
    <n v="0"/>
    <n v="0"/>
    <n v="0"/>
    <n v="0"/>
    <n v="0"/>
    <n v="0"/>
  </r>
  <r>
    <x v="0"/>
    <s v="30"/>
    <x v="14"/>
    <s v="2310021411"/>
    <x v="11"/>
    <x v="1"/>
    <n v="0"/>
    <n v="0"/>
    <n v="0"/>
    <n v="0"/>
    <n v="0"/>
    <n v="0"/>
    <n v="0"/>
    <n v="0"/>
    <n v="0"/>
    <n v="0"/>
    <n v="0"/>
    <n v="0"/>
    <n v="0"/>
    <n v="0"/>
    <n v="0"/>
    <n v="0"/>
    <n v="0"/>
    <n v="0"/>
    <n v="0"/>
    <n v="0"/>
    <n v="0"/>
    <n v="0"/>
    <n v="0"/>
    <n v="0"/>
    <n v="0"/>
  </r>
  <r>
    <x v="0"/>
    <s v="30"/>
    <x v="0"/>
    <s v="2310000220"/>
    <x v="12"/>
    <x v="0"/>
    <n v="4.9564175452547348"/>
    <n v="0.35526327239522837"/>
    <n v="1.713523882009879"/>
    <n v="1.8353089044569767E-3"/>
    <n v="0.2475353062037185"/>
    <n v="0"/>
    <n v="0"/>
    <n v="0"/>
    <n v="0"/>
    <n v="0"/>
    <n v="0"/>
    <n v="0"/>
    <n v="0"/>
    <n v="0"/>
    <n v="0"/>
    <n v="4.9564175452547348"/>
    <n v="0.35526327239522837"/>
    <n v="1.713523882009879"/>
    <n v="1.8353089044569767E-3"/>
    <n v="0.2475353062037185"/>
    <n v="0"/>
    <n v="0"/>
    <n v="0"/>
    <n v="0"/>
    <n v="0"/>
  </r>
  <r>
    <x v="0"/>
    <s v="30"/>
    <x v="1"/>
    <s v="2310000220"/>
    <x v="12"/>
    <x v="0"/>
    <n v="0.34193527343714253"/>
    <n v="2.4509041677680758E-2"/>
    <n v="0.1182132562049933"/>
    <n v="1.2661500899736354E-4"/>
    <n v="1.7077062583871785E-2"/>
    <n v="0"/>
    <n v="0"/>
    <n v="0"/>
    <n v="0"/>
    <n v="0"/>
    <n v="0"/>
    <n v="0"/>
    <n v="0"/>
    <n v="0"/>
    <n v="0"/>
    <n v="0.34193527343714253"/>
    <n v="2.4509041677680758E-2"/>
    <n v="0.1182132562049933"/>
    <n v="1.2661500899736354E-4"/>
    <n v="1.7077062583871785E-2"/>
    <n v="0"/>
    <n v="0"/>
    <n v="0"/>
    <n v="0"/>
    <n v="0"/>
  </r>
  <r>
    <x v="0"/>
    <s v="30"/>
    <x v="2"/>
    <s v="2310000220"/>
    <x v="12"/>
    <x v="0"/>
    <n v="0.46181494770430631"/>
    <n v="3.3101708656394273E-2"/>
    <n v="0.15965784454905158"/>
    <n v="1.7100518227010784E-4"/>
    <n v="2.30641392589866E-2"/>
    <n v="0"/>
    <n v="0"/>
    <n v="0"/>
    <n v="0"/>
    <n v="0"/>
    <n v="0"/>
    <n v="0"/>
    <n v="0"/>
    <n v="0"/>
    <n v="0"/>
    <n v="0.46181494770430631"/>
    <n v="3.3101708656394273E-2"/>
    <n v="0.15965784454905158"/>
    <n v="1.7100518227010784E-4"/>
    <n v="2.30641392589866E-2"/>
    <n v="0"/>
    <n v="0"/>
    <n v="0"/>
    <n v="0"/>
    <n v="0"/>
  </r>
  <r>
    <x v="0"/>
    <s v="30"/>
    <x v="3"/>
    <s v="2310000220"/>
    <x v="12"/>
    <x v="0"/>
    <n v="0.15022895889176233"/>
    <n v="1.0768025707501754E-2"/>
    <n v="5.1936889190655353E-2"/>
    <n v="5.5628191822806171E-5"/>
    <n v="7.5027922890679314E-3"/>
    <n v="0"/>
    <n v="0"/>
    <n v="0"/>
    <n v="0"/>
    <n v="0"/>
    <n v="0"/>
    <n v="0"/>
    <n v="0"/>
    <n v="0"/>
    <n v="0"/>
    <n v="0.15022895889176233"/>
    <n v="1.0768025707501754E-2"/>
    <n v="5.1936889190655353E-2"/>
    <n v="5.5628191822806164E-5"/>
    <n v="7.5027922890679314E-3"/>
    <n v="0"/>
    <n v="0"/>
    <n v="0"/>
    <n v="0"/>
    <n v="0"/>
  </r>
  <r>
    <x v="0"/>
    <s v="30"/>
    <x v="4"/>
    <s v="2310000220"/>
    <x v="12"/>
    <x v="0"/>
    <n v="4.5207788555391444"/>
    <n v="0.32403781064241388"/>
    <n v="1.562915646941017"/>
    <n v="1.6739965131862967E-3"/>
    <n v="0.22577847166176643"/>
    <n v="0"/>
    <n v="0"/>
    <n v="0"/>
    <n v="0"/>
    <n v="0"/>
    <n v="4.5207788555391444"/>
    <n v="0.32403781064241388"/>
    <n v="1.562915646941017"/>
    <n v="1.6739965131862967E-3"/>
    <n v="0.22577847166176643"/>
    <n v="0"/>
    <n v="0"/>
    <n v="0"/>
    <n v="0"/>
    <n v="0"/>
    <n v="0"/>
    <n v="0"/>
    <n v="0"/>
    <n v="0"/>
    <n v="0"/>
  </r>
  <r>
    <x v="0"/>
    <s v="30"/>
    <x v="5"/>
    <s v="2310000220"/>
    <x v="12"/>
    <x v="0"/>
    <n v="0.18329703359731442"/>
    <n v="1.3138260322410602E-2"/>
    <n v="6.3369125321426717E-2"/>
    <n v="6.7872949534644411E-5"/>
    <n v="9.1542907601043499E-3"/>
    <n v="0"/>
    <n v="0"/>
    <n v="0"/>
    <n v="0"/>
    <n v="0"/>
    <n v="0"/>
    <n v="0"/>
    <n v="0"/>
    <n v="0"/>
    <n v="0"/>
    <n v="0.18329703359731442"/>
    <n v="1.3138260322410602E-2"/>
    <n v="6.3369125321426717E-2"/>
    <n v="6.7872949534644411E-5"/>
    <n v="9.1542907601043499E-3"/>
    <n v="0"/>
    <n v="0"/>
    <n v="0"/>
    <n v="0"/>
    <n v="0"/>
  </r>
  <r>
    <x v="0"/>
    <s v="30"/>
    <x v="6"/>
    <s v="2310000220"/>
    <x v="12"/>
    <x v="0"/>
    <n v="8.7633559353527998E-2"/>
    <n v="6.2813483293760221E-3"/>
    <n v="3.0296518694548944E-2"/>
    <n v="3.244977856330359E-5"/>
    <n v="4.3766288352896253E-3"/>
    <n v="0"/>
    <n v="0"/>
    <n v="0"/>
    <n v="0"/>
    <n v="0"/>
    <n v="0"/>
    <n v="0"/>
    <n v="0"/>
    <n v="0"/>
    <n v="0"/>
    <n v="8.7633559353527998E-2"/>
    <n v="6.2813483293760221E-3"/>
    <n v="3.0296518694548948E-2"/>
    <n v="3.244977856330359E-5"/>
    <n v="4.3766288352896253E-3"/>
    <n v="0"/>
    <n v="0"/>
    <n v="0"/>
    <n v="0"/>
    <n v="0"/>
  </r>
  <r>
    <x v="0"/>
    <s v="30"/>
    <x v="7"/>
    <s v="2310000220"/>
    <x v="12"/>
    <x v="0"/>
    <n v="0.39921954816607208"/>
    <n v="2.8615031278268543E-2"/>
    <n v="0.1380174740529452"/>
    <n v="1.4782676901060529E-4"/>
    <n v="1.9937975805208296E-2"/>
    <n v="0"/>
    <n v="0"/>
    <n v="0"/>
    <n v="0"/>
    <n v="0"/>
    <n v="0"/>
    <n v="0"/>
    <n v="0"/>
    <n v="0"/>
    <n v="0"/>
    <n v="0.39921954816607208"/>
    <n v="2.8615031278268543E-2"/>
    <n v="0.1380174740529452"/>
    <n v="1.4782676901060529E-4"/>
    <n v="1.9937975805208296E-2"/>
    <n v="0"/>
    <n v="0"/>
    <n v="0"/>
    <n v="0"/>
    <n v="0"/>
  </r>
  <r>
    <x v="0"/>
    <s v="30"/>
    <x v="8"/>
    <s v="2310000220"/>
    <x v="12"/>
    <x v="0"/>
    <n v="0.43399477013175775"/>
    <n v="3.1107629821671728E-2"/>
    <n v="0.15003990210633766"/>
    <n v="1.6070366526588448E-4"/>
    <n v="2.1674733279529575E-2"/>
    <n v="0"/>
    <n v="0"/>
    <n v="0"/>
    <n v="0"/>
    <n v="0"/>
    <n v="0"/>
    <n v="0"/>
    <n v="0"/>
    <n v="0"/>
    <n v="0"/>
    <n v="0.43399477013175775"/>
    <n v="3.1107629821671728E-2"/>
    <n v="0.15003990210633766"/>
    <n v="1.6070366526588448E-4"/>
    <n v="2.1674733279529575E-2"/>
    <n v="0"/>
    <n v="0"/>
    <n v="0"/>
    <n v="0"/>
    <n v="0"/>
  </r>
  <r>
    <x v="0"/>
    <s v="30"/>
    <x v="9"/>
    <s v="2310000220"/>
    <x v="12"/>
    <x v="0"/>
    <n v="0"/>
    <n v="0"/>
    <n v="0"/>
    <n v="0"/>
    <n v="0"/>
    <n v="0"/>
    <n v="0"/>
    <n v="0"/>
    <n v="0"/>
    <n v="0"/>
    <n v="0"/>
    <n v="0"/>
    <n v="0"/>
    <n v="0"/>
    <n v="0"/>
    <n v="0"/>
    <n v="0"/>
    <n v="0"/>
    <n v="0"/>
    <n v="0"/>
    <n v="0"/>
    <n v="0"/>
    <n v="0"/>
    <n v="0"/>
    <n v="0"/>
  </r>
  <r>
    <x v="0"/>
    <s v="30"/>
    <x v="10"/>
    <s v="2310000220"/>
    <x v="12"/>
    <x v="0"/>
    <n v="0"/>
    <n v="0"/>
    <n v="0"/>
    <n v="0"/>
    <n v="0"/>
    <n v="0"/>
    <n v="0"/>
    <n v="0"/>
    <n v="0"/>
    <n v="0"/>
    <n v="0"/>
    <n v="0"/>
    <n v="0"/>
    <n v="0"/>
    <n v="0"/>
    <n v="0"/>
    <n v="0"/>
    <n v="0"/>
    <n v="0"/>
    <n v="0"/>
    <n v="0"/>
    <n v="0"/>
    <n v="0"/>
    <n v="0"/>
    <n v="0"/>
  </r>
  <r>
    <x v="0"/>
    <s v="30"/>
    <x v="11"/>
    <s v="2310000220"/>
    <x v="12"/>
    <x v="0"/>
    <n v="4.5207788555391443E-3"/>
    <n v="3.2403781064241387E-4"/>
    <n v="1.5629156469410175E-3"/>
    <n v="1.6739965131862968E-6"/>
    <n v="2.2577847166176644E-4"/>
    <n v="0"/>
    <n v="0"/>
    <n v="0"/>
    <n v="0"/>
    <n v="0"/>
    <n v="0"/>
    <n v="0"/>
    <n v="0"/>
    <n v="0"/>
    <n v="0"/>
    <n v="4.5207788555391443E-3"/>
    <n v="3.2403781064241393E-4"/>
    <n v="1.5629156469410175E-3"/>
    <n v="1.6739965131862968E-6"/>
    <n v="2.2577847166176644E-4"/>
    <n v="0"/>
    <n v="0"/>
    <n v="0"/>
    <n v="0"/>
    <n v="0"/>
  </r>
  <r>
    <x v="0"/>
    <s v="30"/>
    <x v="12"/>
    <s v="2310000220"/>
    <x v="12"/>
    <x v="0"/>
    <n v="0"/>
    <n v="0"/>
    <n v="0"/>
    <n v="0"/>
    <n v="0"/>
    <n v="0"/>
    <n v="0"/>
    <n v="0"/>
    <n v="0"/>
    <n v="0"/>
    <n v="0"/>
    <n v="0"/>
    <n v="0"/>
    <n v="0"/>
    <n v="0"/>
    <n v="0"/>
    <n v="0"/>
    <n v="0"/>
    <n v="0"/>
    <n v="0"/>
    <n v="0"/>
    <n v="0"/>
    <n v="0"/>
    <n v="0"/>
    <n v="0"/>
  </r>
  <r>
    <x v="0"/>
    <s v="30"/>
    <x v="13"/>
    <s v="2310000220"/>
    <x v="12"/>
    <x v="0"/>
    <n v="0"/>
    <n v="0"/>
    <n v="0"/>
    <n v="0"/>
    <n v="0"/>
    <n v="0"/>
    <n v="0"/>
    <n v="0"/>
    <n v="0"/>
    <n v="0"/>
    <n v="0"/>
    <n v="0"/>
    <n v="0"/>
    <n v="0"/>
    <n v="0"/>
    <n v="0"/>
    <n v="0"/>
    <n v="0"/>
    <n v="0"/>
    <n v="0"/>
    <n v="0"/>
    <n v="0"/>
    <n v="0"/>
    <n v="0"/>
    <n v="0"/>
  </r>
  <r>
    <x v="0"/>
    <s v="30"/>
    <x v="14"/>
    <s v="2310000220"/>
    <x v="12"/>
    <x v="0"/>
    <n v="0"/>
    <n v="0"/>
    <n v="0"/>
    <n v="0"/>
    <n v="0"/>
    <n v="0"/>
    <n v="0"/>
    <n v="0"/>
    <n v="0"/>
    <n v="0"/>
    <n v="0"/>
    <n v="0"/>
    <n v="0"/>
    <n v="0"/>
    <n v="0"/>
    <n v="0"/>
    <n v="0"/>
    <n v="0"/>
    <n v="0"/>
    <n v="0"/>
    <n v="0"/>
    <n v="0"/>
    <n v="0"/>
    <n v="0"/>
    <n v="0"/>
  </r>
  <r>
    <x v="0"/>
    <s v="30"/>
    <x v="0"/>
    <s v="2310000220"/>
    <x v="12"/>
    <x v="1"/>
    <n v="8.1404017776772886"/>
    <n v="0.58348307981403802"/>
    <n v="2.814285263064698"/>
    <n v="3.0143045318553109E-3"/>
    <n v="0.40655106803659719"/>
    <n v="0"/>
    <n v="0"/>
    <n v="0"/>
    <n v="0"/>
    <n v="0"/>
    <n v="0"/>
    <n v="0"/>
    <n v="0"/>
    <n v="0"/>
    <n v="0"/>
    <n v="8.1404017776772886"/>
    <n v="0.58348307981403802"/>
    <n v="2.814285263064698"/>
    <n v="3.0143045318553109E-3"/>
    <n v="0.40655106803659719"/>
    <n v="0"/>
    <n v="0"/>
    <n v="0"/>
    <n v="0"/>
    <n v="0"/>
  </r>
  <r>
    <x v="0"/>
    <s v="30"/>
    <x v="1"/>
    <s v="2310000220"/>
    <x v="12"/>
    <x v="1"/>
    <n v="1.2682872798349196"/>
    <n v="9.0907572910756226E-2"/>
    <n v="0.43847002868576679"/>
    <n v="4.696333423964814E-4"/>
    <n v="6.3341289812999982E-2"/>
    <n v="0"/>
    <n v="0"/>
    <n v="0"/>
    <n v="0"/>
    <n v="0"/>
    <n v="0"/>
    <n v="0"/>
    <n v="0"/>
    <n v="0"/>
    <n v="0"/>
    <n v="1.2682872798349196"/>
    <n v="9.0907572910756226E-2"/>
    <n v="0.43847002868576679"/>
    <n v="4.6963334239648146E-4"/>
    <n v="6.3341289812999982E-2"/>
    <n v="0"/>
    <n v="0"/>
    <n v="0"/>
    <n v="0"/>
    <n v="0"/>
  </r>
  <r>
    <x v="0"/>
    <s v="30"/>
    <x v="2"/>
    <s v="2310000220"/>
    <x v="12"/>
    <x v="1"/>
    <n v="0"/>
    <n v="0"/>
    <n v="0"/>
    <n v="0"/>
    <n v="0"/>
    <n v="0"/>
    <n v="0"/>
    <n v="0"/>
    <n v="0"/>
    <n v="0"/>
    <n v="0"/>
    <n v="0"/>
    <n v="0"/>
    <n v="0"/>
    <n v="0"/>
    <n v="0"/>
    <n v="0"/>
    <n v="0"/>
    <n v="0"/>
    <n v="0"/>
    <n v="0"/>
    <n v="0"/>
    <n v="0"/>
    <n v="0"/>
    <n v="0"/>
  </r>
  <r>
    <x v="0"/>
    <s v="30"/>
    <x v="3"/>
    <s v="2310000220"/>
    <x v="12"/>
    <x v="1"/>
    <n v="0"/>
    <n v="0"/>
    <n v="0"/>
    <n v="0"/>
    <n v="0"/>
    <n v="0"/>
    <n v="0"/>
    <n v="0"/>
    <n v="0"/>
    <n v="0"/>
    <n v="0"/>
    <n v="0"/>
    <n v="0"/>
    <n v="0"/>
    <n v="0"/>
    <n v="0"/>
    <n v="0"/>
    <n v="0"/>
    <n v="0"/>
    <n v="0"/>
    <n v="0"/>
    <n v="0"/>
    <n v="0"/>
    <n v="0"/>
    <n v="0"/>
  </r>
  <r>
    <x v="0"/>
    <s v="30"/>
    <x v="4"/>
    <s v="2310000220"/>
    <x v="12"/>
    <x v="1"/>
    <n v="3.9884297352703393"/>
    <n v="0.28588039375882551"/>
    <n v="1.3788728533670824"/>
    <n v="1.4768732741152508E-3"/>
    <n v="0.1991916877014078"/>
    <n v="0"/>
    <n v="0"/>
    <n v="0"/>
    <n v="0"/>
    <n v="0"/>
    <n v="3.9884297352703393"/>
    <n v="0.28588039375882551"/>
    <n v="1.3788728533670824"/>
    <n v="1.4768732741152508E-3"/>
    <n v="0.1991916877014078"/>
    <n v="0"/>
    <n v="0"/>
    <n v="0"/>
    <n v="0"/>
    <n v="0"/>
    <n v="0"/>
    <n v="0"/>
    <n v="0"/>
    <n v="0"/>
    <n v="0"/>
  </r>
  <r>
    <x v="0"/>
    <s v="30"/>
    <x v="5"/>
    <s v="2310000220"/>
    <x v="12"/>
    <x v="1"/>
    <n v="0.14685431661246437"/>
    <n v="1.052614002124546E-2"/>
    <n v="5.0770213847825631E-2"/>
    <n v="5.4378597540645219E-5"/>
    <n v="7.3342546099263127E-3"/>
    <n v="0"/>
    <n v="0"/>
    <n v="0"/>
    <n v="0"/>
    <n v="0"/>
    <n v="0"/>
    <n v="0"/>
    <n v="0"/>
    <n v="0"/>
    <n v="0"/>
    <n v="0.14685431661246437"/>
    <n v="1.052614002124546E-2"/>
    <n v="5.0770213847825638E-2"/>
    <n v="5.4378597540645219E-5"/>
    <n v="7.3342546099263127E-3"/>
    <n v="0"/>
    <n v="0"/>
    <n v="0"/>
    <n v="0"/>
    <n v="0"/>
  </r>
  <r>
    <x v="0"/>
    <s v="30"/>
    <x v="6"/>
    <s v="2310000220"/>
    <x v="12"/>
    <x v="1"/>
    <n v="0"/>
    <n v="0"/>
    <n v="0"/>
    <n v="0"/>
    <n v="0"/>
    <n v="0"/>
    <n v="0"/>
    <n v="0"/>
    <n v="0"/>
    <n v="0"/>
    <n v="0"/>
    <n v="0"/>
    <n v="0"/>
    <n v="0"/>
    <n v="0"/>
    <n v="0"/>
    <n v="0"/>
    <n v="0"/>
    <n v="0"/>
    <n v="0"/>
    <n v="0"/>
    <n v="0"/>
    <n v="0"/>
    <n v="0"/>
    <n v="0"/>
  </r>
  <r>
    <x v="0"/>
    <s v="30"/>
    <x v="7"/>
    <s v="2310000220"/>
    <x v="12"/>
    <x v="1"/>
    <n v="0"/>
    <n v="0"/>
    <n v="0"/>
    <n v="0"/>
    <n v="0"/>
    <n v="0"/>
    <n v="0"/>
    <n v="0"/>
    <n v="0"/>
    <n v="0"/>
    <n v="0"/>
    <n v="0"/>
    <n v="0"/>
    <n v="0"/>
    <n v="0"/>
    <n v="0"/>
    <n v="0"/>
    <n v="0"/>
    <n v="0"/>
    <n v="0"/>
    <n v="0"/>
    <n v="0"/>
    <n v="0"/>
    <n v="0"/>
    <n v="0"/>
  </r>
  <r>
    <x v="0"/>
    <s v="30"/>
    <x v="8"/>
    <s v="2310000220"/>
    <x v="12"/>
    <x v="1"/>
    <n v="10.311926544631485"/>
    <n v="0.73913239461682967"/>
    <n v="3.5650209536270063"/>
    <n v="3.8183971460571818E-3"/>
    <n v="0.51500219089076327"/>
    <n v="0"/>
    <n v="0"/>
    <n v="0"/>
    <n v="0"/>
    <n v="0"/>
    <n v="0"/>
    <n v="0"/>
    <n v="0"/>
    <n v="0"/>
    <n v="0"/>
    <n v="10.311926544631485"/>
    <n v="0.73913239461682967"/>
    <n v="3.5650209536270063"/>
    <n v="3.8183971460571818E-3"/>
    <n v="0.51500219089076327"/>
    <n v="0"/>
    <n v="0"/>
    <n v="0"/>
    <n v="0"/>
    <n v="0"/>
  </r>
  <r>
    <x v="0"/>
    <s v="30"/>
    <x v="9"/>
    <s v="2310000220"/>
    <x v="12"/>
    <x v="1"/>
    <n v="0"/>
    <n v="0"/>
    <n v="0"/>
    <n v="0"/>
    <n v="0"/>
    <n v="0"/>
    <n v="0"/>
    <n v="0"/>
    <n v="0"/>
    <n v="0"/>
    <n v="0"/>
    <n v="0"/>
    <n v="0"/>
    <n v="0"/>
    <n v="0"/>
    <n v="0"/>
    <n v="0"/>
    <n v="0"/>
    <n v="0"/>
    <n v="0"/>
    <n v="0"/>
    <n v="0"/>
    <n v="0"/>
    <n v="0"/>
    <n v="0"/>
  </r>
  <r>
    <x v="0"/>
    <s v="30"/>
    <x v="10"/>
    <s v="2310000220"/>
    <x v="12"/>
    <x v="1"/>
    <n v="0"/>
    <n v="0"/>
    <n v="0"/>
    <n v="0"/>
    <n v="0"/>
    <n v="0"/>
    <n v="0"/>
    <n v="0"/>
    <n v="0"/>
    <n v="0"/>
    <n v="0"/>
    <n v="0"/>
    <n v="0"/>
    <n v="0"/>
    <n v="0"/>
    <n v="0"/>
    <n v="0"/>
    <n v="0"/>
    <n v="0"/>
    <n v="0"/>
    <n v="0"/>
    <n v="0"/>
    <n v="0"/>
    <n v="0"/>
    <n v="0"/>
  </r>
  <r>
    <x v="0"/>
    <s v="30"/>
    <x v="11"/>
    <s v="2310000220"/>
    <x v="12"/>
    <x v="1"/>
    <n v="7.5767648977243347"/>
    <n v="0.54308303672113289"/>
    <n v="2.6194257207112539"/>
    <n v="2.8055957668626642E-3"/>
    <n v="0.3784016987808857"/>
    <n v="0"/>
    <n v="0"/>
    <n v="0"/>
    <n v="0"/>
    <n v="0"/>
    <n v="0"/>
    <n v="0"/>
    <n v="0"/>
    <n v="0"/>
    <n v="0"/>
    <n v="7.5767648977243347"/>
    <n v="0.54308303672113289"/>
    <n v="2.6194257207112539"/>
    <n v="2.8055957668626642E-3"/>
    <n v="0.3784016987808857"/>
    <n v="0"/>
    <n v="0"/>
    <n v="0"/>
    <n v="0"/>
    <n v="0"/>
  </r>
  <r>
    <x v="0"/>
    <s v="30"/>
    <x v="12"/>
    <s v="2310000220"/>
    <x v="12"/>
    <x v="1"/>
    <n v="0"/>
    <n v="0"/>
    <n v="0"/>
    <n v="0"/>
    <n v="0"/>
    <n v="0"/>
    <n v="0"/>
    <n v="0"/>
    <n v="0"/>
    <n v="0"/>
    <n v="0"/>
    <n v="0"/>
    <n v="0"/>
    <n v="0"/>
    <n v="0"/>
    <n v="0"/>
    <n v="0"/>
    <n v="0"/>
    <n v="0"/>
    <n v="0"/>
    <n v="0"/>
    <n v="0"/>
    <n v="0"/>
    <n v="0"/>
    <n v="0"/>
  </r>
  <r>
    <x v="0"/>
    <s v="30"/>
    <x v="13"/>
    <s v="2310000220"/>
    <x v="12"/>
    <x v="1"/>
    <n v="0"/>
    <n v="0"/>
    <n v="0"/>
    <n v="0"/>
    <n v="0"/>
    <n v="0"/>
    <n v="0"/>
    <n v="0"/>
    <n v="0"/>
    <n v="0"/>
    <n v="0"/>
    <n v="0"/>
    <n v="0"/>
    <n v="0"/>
    <n v="0"/>
    <n v="0"/>
    <n v="0"/>
    <n v="0"/>
    <n v="0"/>
    <n v="0"/>
    <n v="0"/>
    <n v="0"/>
    <n v="0"/>
    <n v="0"/>
    <n v="0"/>
  </r>
  <r>
    <x v="0"/>
    <s v="30"/>
    <x v="14"/>
    <s v="2310000220"/>
    <x v="12"/>
    <x v="1"/>
    <n v="0"/>
    <n v="0"/>
    <n v="0"/>
    <n v="0"/>
    <n v="0"/>
    <n v="0"/>
    <n v="0"/>
    <n v="0"/>
    <n v="0"/>
    <n v="0"/>
    <n v="0"/>
    <n v="0"/>
    <n v="0"/>
    <n v="0"/>
    <n v="0"/>
    <n v="0"/>
    <n v="0"/>
    <n v="0"/>
    <n v="0"/>
    <n v="0"/>
    <n v="0"/>
    <n v="0"/>
    <n v="0"/>
    <n v="0"/>
    <n v="0"/>
  </r>
  <r>
    <x v="0"/>
    <s v="30"/>
    <x v="0"/>
    <s v="2310011000"/>
    <x v="13"/>
    <x v="0"/>
    <n v="5.0785007381722407"/>
    <n v="0.37095365590017787"/>
    <n v="1.5724420731780249"/>
    <n v="5.6754712448533013E-3"/>
    <n v="0.20555245120466847"/>
    <n v="0"/>
    <n v="0"/>
    <n v="0"/>
    <n v="0"/>
    <n v="0"/>
    <n v="0"/>
    <n v="0"/>
    <n v="0"/>
    <n v="0"/>
    <n v="0"/>
    <n v="5.0785007381722407"/>
    <n v="0.37095365590017787"/>
    <n v="1.5724420731780249"/>
    <n v="5.6754712448533013E-3"/>
    <n v="0.20555245120466845"/>
    <n v="0"/>
    <n v="0"/>
    <n v="0"/>
    <n v="0"/>
    <n v="0"/>
  </r>
  <r>
    <x v="0"/>
    <s v="30"/>
    <x v="1"/>
    <s v="2310011000"/>
    <x v="13"/>
    <x v="0"/>
    <n v="0.35035759653062221"/>
    <n v="2.5591495995766829E-2"/>
    <n v="0.1084802491612037"/>
    <n v="3.9154163148573347E-4"/>
    <n v="1.418073295209653E-2"/>
    <n v="0"/>
    <n v="0"/>
    <n v="0"/>
    <n v="0"/>
    <n v="0"/>
    <n v="0"/>
    <n v="0"/>
    <n v="0"/>
    <n v="0"/>
    <n v="0"/>
    <n v="0.35035759653062221"/>
    <n v="2.5591495995766829E-2"/>
    <n v="0.1084802491612037"/>
    <n v="3.9154163148573352E-4"/>
    <n v="1.418073295209653E-2"/>
    <n v="0"/>
    <n v="0"/>
    <n v="0"/>
    <n v="0"/>
    <n v="0"/>
  </r>
  <r>
    <x v="0"/>
    <s v="30"/>
    <x v="2"/>
    <s v="2310011000"/>
    <x v="13"/>
    <x v="0"/>
    <n v="0.47319006750363624"/>
    <n v="3.4563662491324129E-2"/>
    <n v="0.14651252586417005"/>
    <n v="5.2881288394448903E-4"/>
    <n v="1.9152380451574164E-2"/>
    <n v="0"/>
    <n v="0"/>
    <n v="0"/>
    <n v="0"/>
    <n v="0"/>
    <n v="0"/>
    <n v="0"/>
    <n v="0"/>
    <n v="0"/>
    <n v="0"/>
    <n v="0.47319006750363629"/>
    <n v="3.4563662491324129E-2"/>
    <n v="0.14651252586417005"/>
    <n v="5.2881288394448903E-4"/>
    <n v="1.9152380451574164E-2"/>
    <n v="0"/>
    <n v="0"/>
    <n v="0"/>
    <n v="0"/>
    <n v="0"/>
  </r>
  <r>
    <x v="0"/>
    <s v="30"/>
    <x v="3"/>
    <s v="2310011000"/>
    <x v="13"/>
    <x v="0"/>
    <n v="0.15392929906744793"/>
    <n v="1.1243601051394599E-2"/>
    <n v="4.7660701184730023E-2"/>
    <n v="1.7202346827109889E-4"/>
    <n v="6.2302924360542458E-3"/>
    <n v="0"/>
    <n v="0"/>
    <n v="0"/>
    <n v="0"/>
    <n v="0"/>
    <n v="0"/>
    <n v="0"/>
    <n v="0"/>
    <n v="0"/>
    <n v="0"/>
    <n v="0.15392929906744793"/>
    <n v="1.1243601051394599E-2"/>
    <n v="4.7660701184730023E-2"/>
    <n v="1.7202346827109889E-4"/>
    <n v="6.2302924360542458E-3"/>
    <n v="0"/>
    <n v="0"/>
    <n v="0"/>
    <n v="0"/>
    <n v="0"/>
  </r>
  <r>
    <x v="0"/>
    <s v="30"/>
    <x v="4"/>
    <s v="2310011000"/>
    <x v="13"/>
    <x v="0"/>
    <n v="4.6321316849000533"/>
    <n v="0.33834910571326338"/>
    <n v="1.4342340634293758"/>
    <n v="5.1766321470469575E-3"/>
    <n v="0.18748565201089162"/>
    <n v="0"/>
    <n v="0"/>
    <n v="0"/>
    <n v="0"/>
    <n v="0"/>
    <n v="4.6321316849000533"/>
    <n v="0.33834910571326338"/>
    <n v="1.434234063429376"/>
    <n v="5.1766321470469575E-3"/>
    <n v="0.18748565201089162"/>
    <n v="0"/>
    <n v="0"/>
    <n v="0"/>
    <n v="0"/>
    <n v="0"/>
    <n v="0"/>
    <n v="0"/>
    <n v="0"/>
    <n v="0"/>
    <n v="0"/>
  </r>
  <r>
    <x v="0"/>
    <s v="30"/>
    <x v="5"/>
    <s v="2310011000"/>
    <x v="13"/>
    <x v="0"/>
    <n v="0.18781188467867493"/>
    <n v="1.3718518286192315E-2"/>
    <n v="5.8151672026318331E-2"/>
    <n v="2.0988890341663122E-4"/>
    <n v="7.6016909815325171E-3"/>
    <n v="0"/>
    <n v="0"/>
    <n v="0"/>
    <n v="0"/>
    <n v="0"/>
    <n v="0"/>
    <n v="0"/>
    <n v="0"/>
    <n v="0"/>
    <n v="0"/>
    <n v="0.18781188467867493"/>
    <n v="1.3718518286192317E-2"/>
    <n v="5.8151672026318331E-2"/>
    <n v="2.0988890341663122E-4"/>
    <n v="7.6016909815325171E-3"/>
    <n v="0"/>
    <n v="0"/>
    <n v="0"/>
    <n v="0"/>
    <n v="0"/>
  </r>
  <r>
    <x v="0"/>
    <s v="30"/>
    <x v="6"/>
    <s v="2310011000"/>
    <x v="13"/>
    <x v="0"/>
    <n v="8.9792091122677956E-2"/>
    <n v="6.5587672799801806E-3"/>
    <n v="2.7802075691092505E-2"/>
    <n v="1.0034702315814099E-4"/>
    <n v="3.6343372543649753E-3"/>
    <n v="0"/>
    <n v="0"/>
    <n v="0"/>
    <n v="0"/>
    <n v="0"/>
    <n v="0"/>
    <n v="0"/>
    <n v="0"/>
    <n v="0"/>
    <n v="0"/>
    <n v="8.9792091122677956E-2"/>
    <n v="6.5587672799801806E-3"/>
    <n v="2.7802075691092505E-2"/>
    <n v="1.0034702315814099E-4"/>
    <n v="3.6343372543649749E-3"/>
    <n v="0"/>
    <n v="0"/>
    <n v="0"/>
    <n v="0"/>
    <n v="0"/>
  </r>
  <r>
    <x v="0"/>
    <s v="30"/>
    <x v="7"/>
    <s v="2310011000"/>
    <x v="13"/>
    <x v="0"/>
    <n v="0.40905285955886622"/>
    <n v="2.9878828719909715E-2"/>
    <n v="0.12665390037053254"/>
    <n v="4.5713643883153119E-4"/>
    <n v="1.6556425269884888E-2"/>
    <n v="0"/>
    <n v="0"/>
    <n v="0"/>
    <n v="0"/>
    <n v="0"/>
    <n v="0"/>
    <n v="0"/>
    <n v="0"/>
    <n v="0"/>
    <n v="0"/>
    <n v="0.40905285955886622"/>
    <n v="2.9878828719909715E-2"/>
    <n v="0.12665390037053254"/>
    <n v="4.5713643883153119E-4"/>
    <n v="1.6556425269884888E-2"/>
    <n v="0"/>
    <n v="0"/>
    <n v="0"/>
    <n v="0"/>
    <n v="0"/>
  </r>
  <r>
    <x v="0"/>
    <s v="30"/>
    <x v="8"/>
    <s v="2310011000"/>
    <x v="13"/>
    <x v="0"/>
    <n v="0.44468464175040506"/>
    <n v="3.2481514148473278E-2"/>
    <n v="0.13768647008922005"/>
    <n v="4.969566861165078E-4"/>
    <n v="1.7998622593045594E-2"/>
    <n v="0"/>
    <n v="0"/>
    <n v="0"/>
    <n v="0"/>
    <n v="0"/>
    <n v="0"/>
    <n v="0"/>
    <n v="0"/>
    <n v="0"/>
    <n v="0"/>
    <n v="0.44468464175040501"/>
    <n v="3.2481514148473278E-2"/>
    <n v="0.13768647008922005"/>
    <n v="4.969566861165078E-4"/>
    <n v="1.7998622593045594E-2"/>
    <n v="0"/>
    <n v="0"/>
    <n v="0"/>
    <n v="0"/>
    <n v="0"/>
  </r>
  <r>
    <x v="0"/>
    <s v="30"/>
    <x v="9"/>
    <s v="2310011000"/>
    <x v="13"/>
    <x v="0"/>
    <n v="0"/>
    <n v="0"/>
    <n v="0"/>
    <n v="0"/>
    <n v="0"/>
    <n v="0"/>
    <n v="0"/>
    <n v="0"/>
    <n v="0"/>
    <n v="0"/>
    <n v="0"/>
    <n v="0"/>
    <n v="0"/>
    <n v="0"/>
    <n v="0"/>
    <n v="0"/>
    <n v="0"/>
    <n v="0"/>
    <n v="0"/>
    <n v="0"/>
    <n v="0"/>
    <n v="0"/>
    <n v="0"/>
    <n v="0"/>
    <n v="0"/>
  </r>
  <r>
    <x v="0"/>
    <s v="30"/>
    <x v="10"/>
    <s v="2310011000"/>
    <x v="13"/>
    <x v="0"/>
    <n v="0"/>
    <n v="0"/>
    <n v="0"/>
    <n v="0"/>
    <n v="0"/>
    <n v="0"/>
    <n v="0"/>
    <n v="0"/>
    <n v="0"/>
    <n v="0"/>
    <n v="0"/>
    <n v="0"/>
    <n v="0"/>
    <n v="0"/>
    <n v="0"/>
    <n v="0"/>
    <n v="0"/>
    <n v="0"/>
    <n v="0"/>
    <n v="0"/>
    <n v="0"/>
    <n v="0"/>
    <n v="0"/>
    <n v="0"/>
    <n v="0"/>
  </r>
  <r>
    <x v="0"/>
    <s v="30"/>
    <x v="11"/>
    <s v="2310011000"/>
    <x v="13"/>
    <x v="0"/>
    <n v="4.6321316849000536E-3"/>
    <n v="3.3834910571326339E-4"/>
    <n v="1.4342340634293756E-3"/>
    <n v="5.1766321470469573E-6"/>
    <n v="1.8748565201089163E-4"/>
    <n v="0"/>
    <n v="0"/>
    <n v="0"/>
    <n v="0"/>
    <n v="0"/>
    <n v="0"/>
    <n v="0"/>
    <n v="0"/>
    <n v="0"/>
    <n v="0"/>
    <n v="4.6321316849000536E-3"/>
    <n v="3.3834910571326339E-4"/>
    <n v="1.4342340634293756E-3"/>
    <n v="5.1766321470469573E-6"/>
    <n v="1.8748565201089163E-4"/>
    <n v="0"/>
    <n v="0"/>
    <n v="0"/>
    <n v="0"/>
    <n v="0"/>
  </r>
  <r>
    <x v="0"/>
    <s v="30"/>
    <x v="12"/>
    <s v="2310011000"/>
    <x v="13"/>
    <x v="0"/>
    <n v="0"/>
    <n v="0"/>
    <n v="0"/>
    <n v="0"/>
    <n v="0"/>
    <n v="0"/>
    <n v="0"/>
    <n v="0"/>
    <n v="0"/>
    <n v="0"/>
    <n v="0"/>
    <n v="0"/>
    <n v="0"/>
    <n v="0"/>
    <n v="0"/>
    <n v="0"/>
    <n v="0"/>
    <n v="0"/>
    <n v="0"/>
    <n v="0"/>
    <n v="0"/>
    <n v="0"/>
    <n v="0"/>
    <n v="0"/>
    <n v="0"/>
  </r>
  <r>
    <x v="0"/>
    <s v="30"/>
    <x v="13"/>
    <s v="2310011000"/>
    <x v="13"/>
    <x v="0"/>
    <n v="0"/>
    <n v="0"/>
    <n v="0"/>
    <n v="0"/>
    <n v="0"/>
    <n v="0"/>
    <n v="0"/>
    <n v="0"/>
    <n v="0"/>
    <n v="0"/>
    <n v="0"/>
    <n v="0"/>
    <n v="0"/>
    <n v="0"/>
    <n v="0"/>
    <n v="0"/>
    <n v="0"/>
    <n v="0"/>
    <n v="0"/>
    <n v="0"/>
    <n v="0"/>
    <n v="0"/>
    <n v="0"/>
    <n v="0"/>
    <n v="0"/>
  </r>
  <r>
    <x v="0"/>
    <s v="30"/>
    <x v="14"/>
    <s v="2310011000"/>
    <x v="13"/>
    <x v="0"/>
    <n v="0"/>
    <n v="0"/>
    <n v="0"/>
    <n v="0"/>
    <n v="0"/>
    <n v="0"/>
    <n v="0"/>
    <n v="0"/>
    <n v="0"/>
    <n v="0"/>
    <n v="0"/>
    <n v="0"/>
    <n v="0"/>
    <n v="0"/>
    <n v="0"/>
    <n v="0"/>
    <n v="0"/>
    <n v="0"/>
    <n v="0"/>
    <n v="0"/>
    <n v="0"/>
    <n v="0"/>
    <n v="0"/>
    <n v="0"/>
    <n v="0"/>
  </r>
  <r>
    <x v="0"/>
    <s v="30"/>
    <x v="0"/>
    <s v="2310021000"/>
    <x v="13"/>
    <x v="1"/>
    <n v="8.3409107605416644"/>
    <n v="0.60925290743851135"/>
    <n v="2.5825730239470941"/>
    <n v="9.3213729047086687E-3"/>
    <n v="0.33759858283013355"/>
    <n v="0"/>
    <n v="0"/>
    <n v="0"/>
    <n v="0"/>
    <n v="0"/>
    <n v="0"/>
    <n v="0"/>
    <n v="0"/>
    <n v="0"/>
    <n v="0"/>
    <n v="8.3409107605416644"/>
    <n v="0.60925290743851135"/>
    <n v="2.5825730239470941"/>
    <n v="9.3213729047086687E-3"/>
    <n v="0.33759858283013355"/>
    <n v="0"/>
    <n v="0"/>
    <n v="0"/>
    <n v="0"/>
    <n v="0"/>
  </r>
  <r>
    <x v="0"/>
    <s v="30"/>
    <x v="1"/>
    <s v="2310021000"/>
    <x v="13"/>
    <x v="1"/>
    <n v="1.299526891761309"/>
    <n v="9.4922552204442109E-2"/>
    <n v="0.4023689008199654"/>
    <n v="1.4522844213978245E-3"/>
    <n v="5.2598385188786685E-2"/>
    <n v="0"/>
    <n v="0"/>
    <n v="0"/>
    <n v="0"/>
    <n v="0"/>
    <n v="0"/>
    <n v="0"/>
    <n v="0"/>
    <n v="0"/>
    <n v="0"/>
    <n v="1.299526891761309"/>
    <n v="9.4922552204442109E-2"/>
    <n v="0.4023689008199654"/>
    <n v="1.4522844213978245E-3"/>
    <n v="5.2598385188786685E-2"/>
    <n v="0"/>
    <n v="0"/>
    <n v="0"/>
    <n v="0"/>
    <n v="0"/>
  </r>
  <r>
    <x v="0"/>
    <s v="30"/>
    <x v="2"/>
    <s v="2310021000"/>
    <x v="13"/>
    <x v="1"/>
    <n v="0"/>
    <n v="0"/>
    <n v="0"/>
    <n v="0"/>
    <n v="0"/>
    <n v="0"/>
    <n v="0"/>
    <n v="0"/>
    <n v="0"/>
    <n v="0"/>
    <n v="0"/>
    <n v="0"/>
    <n v="0"/>
    <n v="0"/>
    <n v="0"/>
    <n v="0"/>
    <n v="0"/>
    <n v="0"/>
    <n v="0"/>
    <n v="0"/>
    <n v="0"/>
    <n v="0"/>
    <n v="0"/>
    <n v="0"/>
    <n v="0"/>
  </r>
  <r>
    <x v="0"/>
    <s v="30"/>
    <x v="3"/>
    <s v="2310021000"/>
    <x v="13"/>
    <x v="1"/>
    <n v="0"/>
    <n v="0"/>
    <n v="0"/>
    <n v="0"/>
    <n v="0"/>
    <n v="0"/>
    <n v="0"/>
    <n v="0"/>
    <n v="0"/>
    <n v="0"/>
    <n v="0"/>
    <n v="0"/>
    <n v="0"/>
    <n v="0"/>
    <n v="0"/>
    <n v="0"/>
    <n v="0"/>
    <n v="0"/>
    <n v="0"/>
    <n v="0"/>
    <n v="0"/>
    <n v="0"/>
    <n v="0"/>
    <n v="0"/>
    <n v="0"/>
  </r>
  <r>
    <x v="0"/>
    <s v="30"/>
    <x v="4"/>
    <s v="2310021000"/>
    <x v="13"/>
    <x v="1"/>
    <n v="4.0866700938283262"/>
    <n v="0.29850644706396923"/>
    <n v="1.2653443065259438"/>
    <n v="4.5670523251852627E-3"/>
    <n v="0.16540807973842125"/>
    <n v="0"/>
    <n v="0"/>
    <n v="0"/>
    <n v="0"/>
    <n v="0"/>
    <n v="4.0866700938283262"/>
    <n v="0.29850644706396923"/>
    <n v="1.2653443065259438"/>
    <n v="4.5670523251852627E-3"/>
    <n v="0.16540807973842125"/>
    <n v="0"/>
    <n v="0"/>
    <n v="0"/>
    <n v="0"/>
    <n v="0"/>
    <n v="0"/>
    <n v="0"/>
    <n v="0"/>
    <n v="0"/>
    <n v="0"/>
  </r>
  <r>
    <x v="0"/>
    <s v="30"/>
    <x v="5"/>
    <s v="2310021000"/>
    <x v="13"/>
    <x v="1"/>
    <n v="0.15047153483551998"/>
    <n v="1.0991032360514349E-2"/>
    <n v="4.6590083252838109E-2"/>
    <n v="1.6815924879343225E-4"/>
    <n v="6.0903393376489845E-3"/>
    <n v="0"/>
    <n v="0"/>
    <n v="0"/>
    <n v="0"/>
    <n v="0"/>
    <n v="0"/>
    <n v="0"/>
    <n v="0"/>
    <n v="0"/>
    <n v="0"/>
    <n v="0.15047153483551998"/>
    <n v="1.0991032360514349E-2"/>
    <n v="4.6590083252838109E-2"/>
    <n v="1.6815924879343225E-4"/>
    <n v="6.0903393376489845E-3"/>
    <n v="0"/>
    <n v="0"/>
    <n v="0"/>
    <n v="0"/>
    <n v="0"/>
  </r>
  <r>
    <x v="0"/>
    <s v="30"/>
    <x v="6"/>
    <s v="2310021000"/>
    <x v="13"/>
    <x v="1"/>
    <n v="0"/>
    <n v="0"/>
    <n v="0"/>
    <n v="0"/>
    <n v="0"/>
    <n v="0"/>
    <n v="0"/>
    <n v="0"/>
    <n v="0"/>
    <n v="0"/>
    <n v="0"/>
    <n v="0"/>
    <n v="0"/>
    <n v="0"/>
    <n v="0"/>
    <n v="0"/>
    <n v="0"/>
    <n v="0"/>
    <n v="0"/>
    <n v="0"/>
    <n v="0"/>
    <n v="0"/>
    <n v="0"/>
    <n v="0"/>
    <n v="0"/>
  </r>
  <r>
    <x v="0"/>
    <s v="30"/>
    <x v="7"/>
    <s v="2310021000"/>
    <x v="13"/>
    <x v="1"/>
    <n v="0"/>
    <n v="0"/>
    <n v="0"/>
    <n v="0"/>
    <n v="0"/>
    <n v="0"/>
    <n v="0"/>
    <n v="0"/>
    <n v="0"/>
    <n v="0"/>
    <n v="0"/>
    <n v="0"/>
    <n v="0"/>
    <n v="0"/>
    <n v="0"/>
    <n v="0"/>
    <n v="0"/>
    <n v="0"/>
    <n v="0"/>
    <n v="0"/>
    <n v="0"/>
    <n v="0"/>
    <n v="0"/>
    <n v="0"/>
    <n v="0"/>
  </r>
  <r>
    <x v="0"/>
    <s v="30"/>
    <x v="8"/>
    <s v="2310021000"/>
    <x v="13"/>
    <x v="1"/>
    <n v="10.56592308673167"/>
    <n v="0.77177655356486707"/>
    <n v="3.2714974084102257"/>
    <n v="1.1807932251213824E-2"/>
    <n v="0.42765601536553965"/>
    <n v="0"/>
    <n v="0"/>
    <n v="0"/>
    <n v="0"/>
    <n v="0"/>
    <n v="0"/>
    <n v="0"/>
    <n v="0"/>
    <n v="0"/>
    <n v="0"/>
    <n v="10.56592308673167"/>
    <n v="0.77177655356486707"/>
    <n v="3.2714974084102257"/>
    <n v="1.1807932251213824E-2"/>
    <n v="0.42765601536553965"/>
    <n v="0"/>
    <n v="0"/>
    <n v="0"/>
    <n v="0"/>
    <n v="0"/>
  </r>
  <r>
    <x v="0"/>
    <s v="30"/>
    <x v="9"/>
    <s v="2310021000"/>
    <x v="13"/>
    <x v="1"/>
    <n v="0"/>
    <n v="0"/>
    <n v="0"/>
    <n v="0"/>
    <n v="0"/>
    <n v="0"/>
    <n v="0"/>
    <n v="0"/>
    <n v="0"/>
    <n v="0"/>
    <n v="0"/>
    <n v="0"/>
    <n v="0"/>
    <n v="0"/>
    <n v="0"/>
    <n v="0"/>
    <n v="0"/>
    <n v="0"/>
    <n v="0"/>
    <n v="0"/>
    <n v="0"/>
    <n v="0"/>
    <n v="0"/>
    <n v="0"/>
    <n v="0"/>
  </r>
  <r>
    <x v="0"/>
    <s v="30"/>
    <x v="10"/>
    <s v="2310021000"/>
    <x v="13"/>
    <x v="1"/>
    <n v="0"/>
    <n v="0"/>
    <n v="0"/>
    <n v="0"/>
    <n v="0"/>
    <n v="0"/>
    <n v="0"/>
    <n v="0"/>
    <n v="0"/>
    <n v="0"/>
    <n v="0"/>
    <n v="0"/>
    <n v="0"/>
    <n v="0"/>
    <n v="0"/>
    <n v="0"/>
    <n v="0"/>
    <n v="0"/>
    <n v="0"/>
    <n v="0"/>
    <n v="0"/>
    <n v="0"/>
    <n v="0"/>
    <n v="0"/>
    <n v="0"/>
  </r>
  <r>
    <x v="0"/>
    <s v="30"/>
    <x v="11"/>
    <s v="2310021000"/>
    <x v="13"/>
    <x v="1"/>
    <n v="7.7633907504201103"/>
    <n v="0.56706857585028725"/>
    <n v="2.4037571078261157"/>
    <n v="8.6759662424361478E-3"/>
    <n v="0.31422344520182727"/>
    <n v="0"/>
    <n v="0"/>
    <n v="0"/>
    <n v="0"/>
    <n v="0"/>
    <n v="0"/>
    <n v="0"/>
    <n v="0"/>
    <n v="0"/>
    <n v="0"/>
    <n v="7.7633907504201103"/>
    <n v="0.56706857585028725"/>
    <n v="2.4037571078261162"/>
    <n v="8.6759662424361478E-3"/>
    <n v="0.31422344520182727"/>
    <n v="0"/>
    <n v="0"/>
    <n v="0"/>
    <n v="0"/>
    <n v="0"/>
  </r>
  <r>
    <x v="0"/>
    <s v="30"/>
    <x v="12"/>
    <s v="2310021000"/>
    <x v="13"/>
    <x v="1"/>
    <n v="0"/>
    <n v="0"/>
    <n v="0"/>
    <n v="0"/>
    <n v="0"/>
    <n v="0"/>
    <n v="0"/>
    <n v="0"/>
    <n v="0"/>
    <n v="0"/>
    <n v="0"/>
    <n v="0"/>
    <n v="0"/>
    <n v="0"/>
    <n v="0"/>
    <n v="0"/>
    <n v="0"/>
    <n v="0"/>
    <n v="0"/>
    <n v="0"/>
    <n v="0"/>
    <n v="0"/>
    <n v="0"/>
    <n v="0"/>
    <n v="0"/>
  </r>
  <r>
    <x v="0"/>
    <s v="30"/>
    <x v="13"/>
    <s v="2310021000"/>
    <x v="13"/>
    <x v="1"/>
    <n v="0"/>
    <n v="0"/>
    <n v="0"/>
    <n v="0"/>
    <n v="0"/>
    <n v="0"/>
    <n v="0"/>
    <n v="0"/>
    <n v="0"/>
    <n v="0"/>
    <n v="0"/>
    <n v="0"/>
    <n v="0"/>
    <n v="0"/>
    <n v="0"/>
    <n v="0"/>
    <n v="0"/>
    <n v="0"/>
    <n v="0"/>
    <n v="0"/>
    <n v="0"/>
    <n v="0"/>
    <n v="0"/>
    <n v="0"/>
    <n v="0"/>
  </r>
  <r>
    <x v="0"/>
    <s v="30"/>
    <x v="14"/>
    <s v="2310021000"/>
    <x v="13"/>
    <x v="1"/>
    <n v="0"/>
    <n v="0"/>
    <n v="0"/>
    <n v="0"/>
    <n v="0"/>
    <n v="0"/>
    <n v="0"/>
    <n v="0"/>
    <n v="0"/>
    <n v="0"/>
    <n v="0"/>
    <n v="0"/>
    <n v="0"/>
    <n v="0"/>
    <n v="0"/>
    <n v="0"/>
    <n v="0"/>
    <n v="0"/>
    <n v="0"/>
    <n v="0"/>
    <n v="0"/>
    <n v="0"/>
    <n v="0"/>
    <n v="0"/>
    <n v="0"/>
  </r>
  <r>
    <x v="0"/>
    <s v="30"/>
    <x v="0"/>
    <s v="2310010700"/>
    <x v="14"/>
    <x v="0"/>
    <n v="0"/>
    <n v="237.42882983921666"/>
    <n v="0"/>
    <n v="0"/>
    <n v="0"/>
    <n v="0"/>
    <n v="36.854624333251543"/>
    <n v="0"/>
    <n v="0"/>
    <n v="0"/>
    <n v="0"/>
    <n v="0"/>
    <n v="0"/>
    <n v="0"/>
    <n v="0"/>
    <n v="0"/>
    <n v="200.5742055059651"/>
    <n v="0"/>
    <n v="0"/>
    <n v="0"/>
    <n v="0"/>
    <n v="0"/>
    <n v="0"/>
    <n v="0"/>
    <n v="0"/>
  </r>
  <r>
    <x v="0"/>
    <s v="30"/>
    <x v="1"/>
    <s v="2310010700"/>
    <x v="14"/>
    <x v="0"/>
    <n v="0"/>
    <n v="24.56974955550103"/>
    <n v="0"/>
    <n v="0"/>
    <n v="0"/>
    <n v="0"/>
    <n v="2.3399761481429553"/>
    <n v="0"/>
    <n v="0"/>
    <n v="0"/>
    <n v="0"/>
    <n v="0"/>
    <n v="0"/>
    <n v="0"/>
    <n v="0"/>
    <n v="0"/>
    <n v="22.229773407358074"/>
    <n v="0"/>
    <n v="0"/>
    <n v="0"/>
    <n v="0"/>
    <n v="0"/>
    <n v="0"/>
    <n v="0"/>
    <n v="0"/>
  </r>
  <r>
    <x v="0"/>
    <s v="30"/>
    <x v="2"/>
    <s v="2310010700"/>
    <x v="14"/>
    <x v="0"/>
    <n v="0"/>
    <n v="21.157964113406635"/>
    <n v="0"/>
    <n v="0"/>
    <n v="0"/>
    <n v="0"/>
    <n v="1.5294913816920459"/>
    <n v="0"/>
    <n v="0"/>
    <n v="0"/>
    <n v="0"/>
    <n v="0"/>
    <n v="0"/>
    <n v="0"/>
    <n v="0"/>
    <n v="0"/>
    <n v="19.628472731714588"/>
    <n v="0"/>
    <n v="0"/>
    <n v="0"/>
    <n v="0"/>
    <n v="0"/>
    <n v="0"/>
    <n v="0"/>
    <n v="0"/>
  </r>
  <r>
    <x v="0"/>
    <s v="30"/>
    <x v="3"/>
    <s v="2310010700"/>
    <x v="14"/>
    <x v="0"/>
    <n v="0"/>
    <n v="27.530844870456832"/>
    <n v="0"/>
    <n v="0"/>
    <n v="0"/>
    <n v="0"/>
    <n v="0"/>
    <n v="0"/>
    <n v="0"/>
    <n v="0"/>
    <n v="0"/>
    <n v="0"/>
    <n v="0"/>
    <n v="0"/>
    <n v="0"/>
    <n v="0"/>
    <n v="27.530844870456832"/>
    <n v="0"/>
    <n v="0"/>
    <n v="0"/>
    <n v="0"/>
    <n v="0"/>
    <n v="0"/>
    <n v="0"/>
    <n v="0"/>
  </r>
  <r>
    <x v="0"/>
    <s v="30"/>
    <x v="4"/>
    <s v="2310010700"/>
    <x v="14"/>
    <x v="0"/>
    <n v="0"/>
    <n v="129.93617553389967"/>
    <n v="0"/>
    <n v="0"/>
    <n v="0"/>
    <n v="0"/>
    <n v="2.3624759187981756"/>
    <n v="0"/>
    <n v="0"/>
    <n v="0"/>
    <n v="0"/>
    <n v="60.243135929353478"/>
    <n v="0"/>
    <n v="0"/>
    <n v="0"/>
    <n v="0"/>
    <n v="67.330563685748018"/>
    <n v="0"/>
    <n v="0"/>
    <n v="0"/>
    <n v="0"/>
    <n v="0"/>
    <n v="0"/>
    <n v="0"/>
    <n v="0"/>
  </r>
  <r>
    <x v="0"/>
    <s v="30"/>
    <x v="5"/>
    <s v="2310010700"/>
    <x v="14"/>
    <x v="0"/>
    <n v="0"/>
    <n v="52.683212989199326"/>
    <n v="0"/>
    <n v="0"/>
    <n v="0"/>
    <n v="0"/>
    <n v="0.23519291513035412"/>
    <n v="0"/>
    <n v="0"/>
    <n v="0"/>
    <n v="0"/>
    <n v="4.9390512177374379"/>
    <n v="0"/>
    <n v="0"/>
    <n v="0"/>
    <n v="0"/>
    <n v="47.508968856331542"/>
    <n v="0"/>
    <n v="0"/>
    <n v="0"/>
    <n v="0"/>
    <n v="0"/>
    <n v="0"/>
    <n v="0"/>
    <n v="0"/>
  </r>
  <r>
    <x v="0"/>
    <s v="30"/>
    <x v="6"/>
    <s v="2310010700"/>
    <x v="14"/>
    <x v="0"/>
    <n v="0"/>
    <n v="16.059659507766483"/>
    <n v="0"/>
    <n v="0"/>
    <n v="0"/>
    <n v="0"/>
    <n v="1.2745761514100382"/>
    <n v="0"/>
    <n v="0"/>
    <n v="0"/>
    <n v="0"/>
    <n v="0"/>
    <n v="0"/>
    <n v="0"/>
    <n v="0"/>
    <n v="0"/>
    <n v="14.785083356356443"/>
    <n v="0"/>
    <n v="0"/>
    <n v="0"/>
    <n v="0"/>
    <n v="0"/>
    <n v="0"/>
    <n v="0"/>
    <n v="0"/>
  </r>
  <r>
    <x v="0"/>
    <s v="30"/>
    <x v="7"/>
    <s v="2310010700"/>
    <x v="14"/>
    <x v="0"/>
    <n v="0"/>
    <n v="10.451524441562315"/>
    <n v="0"/>
    <n v="0"/>
    <n v="0"/>
    <n v="0"/>
    <n v="4.3335589147941302"/>
    <n v="0"/>
    <n v="0"/>
    <n v="0"/>
    <n v="0"/>
    <n v="0"/>
    <n v="0"/>
    <n v="0"/>
    <n v="0"/>
    <n v="0"/>
    <n v="6.1179655267681836"/>
    <n v="0"/>
    <n v="0"/>
    <n v="0"/>
    <n v="0"/>
    <n v="0"/>
    <n v="0"/>
    <n v="0"/>
    <n v="0"/>
  </r>
  <r>
    <x v="0"/>
    <s v="30"/>
    <x v="8"/>
    <s v="2310010700"/>
    <x v="14"/>
    <x v="0"/>
    <n v="0"/>
    <n v="14.838142635057679"/>
    <n v="0"/>
    <n v="0"/>
    <n v="0"/>
    <n v="0"/>
    <n v="3.1474848013758714"/>
    <n v="0"/>
    <n v="0"/>
    <n v="0"/>
    <n v="0"/>
    <n v="0"/>
    <n v="0"/>
    <n v="0"/>
    <n v="0"/>
    <n v="0"/>
    <n v="11.690657833681806"/>
    <n v="0"/>
    <n v="0"/>
    <n v="0"/>
    <n v="0"/>
    <n v="0"/>
    <n v="0"/>
    <n v="0"/>
    <n v="0"/>
  </r>
  <r>
    <x v="0"/>
    <s v="30"/>
    <x v="9"/>
    <s v="2310010700"/>
    <x v="14"/>
    <x v="0"/>
    <n v="0"/>
    <n v="7.3925416781782234"/>
    <n v="0"/>
    <n v="0"/>
    <n v="0"/>
    <n v="0"/>
    <n v="0.25491523028200769"/>
    <n v="0"/>
    <n v="0"/>
    <n v="0"/>
    <n v="0"/>
    <n v="0"/>
    <n v="0"/>
    <n v="0"/>
    <n v="0"/>
    <n v="0"/>
    <n v="7.1376264478962161"/>
    <n v="0"/>
    <n v="0"/>
    <n v="0"/>
    <n v="0"/>
    <n v="0"/>
    <n v="0"/>
    <n v="0"/>
    <n v="0"/>
  </r>
  <r>
    <x v="0"/>
    <s v="30"/>
    <x v="10"/>
    <s v="2310010700"/>
    <x v="14"/>
    <x v="0"/>
    <n v="0"/>
    <n v="0.46369195734555246"/>
    <n v="0"/>
    <n v="0"/>
    <n v="0"/>
    <n v="0"/>
    <n v="0"/>
    <n v="0"/>
    <n v="0"/>
    <n v="0"/>
    <n v="0"/>
    <n v="0"/>
    <n v="0"/>
    <n v="0"/>
    <n v="0"/>
    <n v="0"/>
    <n v="0.46369195734555246"/>
    <n v="0"/>
    <n v="0"/>
    <n v="0"/>
    <n v="0"/>
    <n v="0"/>
    <n v="0"/>
    <n v="0"/>
    <n v="0"/>
  </r>
  <r>
    <x v="0"/>
    <s v="30"/>
    <x v="11"/>
    <s v="2310010700"/>
    <x v="14"/>
    <x v="0"/>
    <n v="0"/>
    <n v="0.47061273282832189"/>
    <n v="0"/>
    <n v="0"/>
    <n v="0"/>
    <n v="0"/>
    <n v="0.23530636641416094"/>
    <n v="0"/>
    <n v="0"/>
    <n v="0"/>
    <n v="0"/>
    <n v="0"/>
    <n v="0"/>
    <n v="0"/>
    <n v="0"/>
    <n v="0"/>
    <n v="0.23530636641416094"/>
    <n v="0"/>
    <n v="0"/>
    <n v="0"/>
    <n v="0"/>
    <n v="0"/>
    <n v="0"/>
    <n v="0"/>
    <n v="0"/>
  </r>
  <r>
    <x v="0"/>
    <s v="30"/>
    <x v="12"/>
    <s v="2310010700"/>
    <x v="14"/>
    <x v="0"/>
    <n v="0"/>
    <n v="0.23184597867277623"/>
    <n v="0"/>
    <n v="0"/>
    <n v="0"/>
    <n v="0"/>
    <n v="0"/>
    <n v="0"/>
    <n v="0"/>
    <n v="0"/>
    <n v="0"/>
    <n v="0"/>
    <n v="0"/>
    <n v="0"/>
    <n v="0"/>
    <n v="0"/>
    <n v="0.23184597867277623"/>
    <n v="0"/>
    <n v="0"/>
    <n v="0"/>
    <n v="0"/>
    <n v="0"/>
    <n v="0"/>
    <n v="0"/>
    <n v="0"/>
  </r>
  <r>
    <x v="0"/>
    <s v="30"/>
    <x v="13"/>
    <s v="2310010700"/>
    <x v="14"/>
    <x v="0"/>
    <n v="0"/>
    <n v="0"/>
    <n v="0"/>
    <n v="0"/>
    <n v="0"/>
    <n v="0"/>
    <n v="0"/>
    <n v="0"/>
    <n v="0"/>
    <n v="0"/>
    <n v="0"/>
    <n v="0"/>
    <n v="0"/>
    <n v="0"/>
    <n v="0"/>
    <n v="0"/>
    <n v="0"/>
    <n v="0"/>
    <n v="0"/>
    <n v="0"/>
    <n v="0"/>
    <n v="0"/>
    <n v="0"/>
    <n v="0"/>
    <n v="0"/>
  </r>
  <r>
    <x v="0"/>
    <s v="30"/>
    <x v="14"/>
    <s v="2310010700"/>
    <x v="14"/>
    <x v="0"/>
    <n v="0"/>
    <n v="0"/>
    <n v="0"/>
    <n v="0"/>
    <n v="0"/>
    <n v="0"/>
    <n v="0"/>
    <n v="0"/>
    <n v="0"/>
    <n v="0"/>
    <n v="0"/>
    <n v="0"/>
    <n v="0"/>
    <n v="0"/>
    <n v="0"/>
    <n v="0"/>
    <n v="0"/>
    <n v="0"/>
    <n v="0"/>
    <n v="0"/>
    <n v="0"/>
    <n v="0"/>
    <n v="0"/>
    <n v="0"/>
    <n v="0"/>
  </r>
  <r>
    <x v="0"/>
    <s v="30"/>
    <x v="0"/>
    <s v="2310021509"/>
    <x v="14"/>
    <x v="1"/>
    <n v="0"/>
    <n v="7.085656122649822"/>
    <n v="0"/>
    <n v="0"/>
    <n v="0"/>
    <n v="0"/>
    <n v="0.34074055337033671"/>
    <n v="0"/>
    <n v="0"/>
    <n v="0"/>
    <n v="0"/>
    <n v="0"/>
    <n v="0"/>
    <n v="0"/>
    <n v="0"/>
    <n v="0"/>
    <n v="6.7449155692794855"/>
    <n v="0"/>
    <n v="0"/>
    <n v="0"/>
    <n v="0"/>
    <n v="0"/>
    <n v="0"/>
    <n v="0"/>
    <n v="0"/>
  </r>
  <r>
    <x v="0"/>
    <s v="30"/>
    <x v="1"/>
    <s v="2310021509"/>
    <x v="14"/>
    <x v="1"/>
    <n v="0"/>
    <n v="1.6559343952072154"/>
    <n v="0"/>
    <n v="0"/>
    <n v="0"/>
    <n v="0"/>
    <n v="0.14816255115011928"/>
    <n v="0"/>
    <n v="0"/>
    <n v="0"/>
    <n v="0"/>
    <n v="0"/>
    <n v="0"/>
    <n v="0"/>
    <n v="0"/>
    <n v="0"/>
    <n v="1.5077718440570962"/>
    <n v="0"/>
    <n v="0"/>
    <n v="0"/>
    <n v="0"/>
    <n v="0"/>
    <n v="0"/>
    <n v="0"/>
    <n v="0"/>
  </r>
  <r>
    <x v="0"/>
    <s v="30"/>
    <x v="2"/>
    <s v="2310021509"/>
    <x v="14"/>
    <x v="1"/>
    <n v="0"/>
    <n v="9.6219169106807351E-3"/>
    <n v="0"/>
    <n v="0"/>
    <n v="0"/>
    <n v="0"/>
    <n v="0"/>
    <n v="0"/>
    <n v="0"/>
    <n v="0"/>
    <n v="0"/>
    <n v="0"/>
    <n v="0"/>
    <n v="0"/>
    <n v="0"/>
    <n v="0"/>
    <n v="9.6219169106807351E-3"/>
    <n v="0"/>
    <n v="0"/>
    <n v="0"/>
    <n v="0"/>
    <n v="0"/>
    <n v="0"/>
    <n v="0"/>
    <n v="0"/>
  </r>
  <r>
    <x v="0"/>
    <s v="30"/>
    <x v="3"/>
    <s v="2310021509"/>
    <x v="14"/>
    <x v="1"/>
    <n v="0"/>
    <n v="3.8487667642722941E-2"/>
    <n v="0"/>
    <n v="0"/>
    <n v="0"/>
    <n v="0"/>
    <n v="0"/>
    <n v="0"/>
    <n v="0"/>
    <n v="0"/>
    <n v="0"/>
    <n v="0"/>
    <n v="0"/>
    <n v="0"/>
    <n v="0"/>
    <n v="0"/>
    <n v="3.8487667642722941E-2"/>
    <n v="0"/>
    <n v="0"/>
    <n v="0"/>
    <n v="0"/>
    <n v="0"/>
    <n v="0"/>
    <n v="0"/>
    <n v="0"/>
  </r>
  <r>
    <x v="0"/>
    <s v="30"/>
    <x v="4"/>
    <s v="2310021509"/>
    <x v="14"/>
    <x v="1"/>
    <n v="0"/>
    <n v="2.0829911602869711"/>
    <n v="0"/>
    <n v="0"/>
    <n v="0"/>
    <n v="0"/>
    <n v="1.7430888370602266E-2"/>
    <n v="0"/>
    <n v="0"/>
    <n v="0"/>
    <n v="0"/>
    <n v="0.33118687904144306"/>
    <n v="0"/>
    <n v="0"/>
    <n v="0"/>
    <n v="0"/>
    <n v="1.7343733928749256"/>
    <n v="0"/>
    <n v="0"/>
    <n v="0"/>
    <n v="0"/>
    <n v="0"/>
    <n v="0"/>
    <n v="0"/>
    <n v="0"/>
  </r>
  <r>
    <x v="0"/>
    <s v="30"/>
    <x v="5"/>
    <s v="2310021509"/>
    <x v="14"/>
    <x v="1"/>
    <n v="0"/>
    <n v="0.76695908830649984"/>
    <n v="0"/>
    <n v="0"/>
    <n v="0"/>
    <n v="0"/>
    <n v="2.6146332555903401E-2"/>
    <n v="0"/>
    <n v="0"/>
    <n v="0"/>
    <n v="0"/>
    <n v="0"/>
    <n v="0"/>
    <n v="0"/>
    <n v="0"/>
    <n v="0"/>
    <n v="0.74081275575059646"/>
    <n v="0"/>
    <n v="0"/>
    <n v="0"/>
    <n v="0"/>
    <n v="0"/>
    <n v="0"/>
    <n v="0"/>
    <n v="0"/>
  </r>
  <r>
    <x v="0"/>
    <s v="30"/>
    <x v="6"/>
    <s v="2310021509"/>
    <x v="14"/>
    <x v="1"/>
    <n v="0"/>
    <n v="0"/>
    <n v="0"/>
    <n v="0"/>
    <n v="0"/>
    <n v="0"/>
    <n v="0"/>
    <n v="0"/>
    <n v="0"/>
    <n v="0"/>
    <n v="0"/>
    <n v="0"/>
    <n v="0"/>
    <n v="0"/>
    <n v="0"/>
    <n v="0"/>
    <n v="0"/>
    <n v="0"/>
    <n v="0"/>
    <n v="0"/>
    <n v="0"/>
    <n v="0"/>
    <n v="0"/>
    <n v="0"/>
    <n v="0"/>
  </r>
  <r>
    <x v="0"/>
    <s v="30"/>
    <x v="7"/>
    <s v="2310021509"/>
    <x v="14"/>
    <x v="1"/>
    <n v="0"/>
    <n v="0"/>
    <n v="0"/>
    <n v="0"/>
    <n v="0"/>
    <n v="0"/>
    <n v="0"/>
    <n v="0"/>
    <n v="0"/>
    <n v="0"/>
    <n v="0"/>
    <n v="0"/>
    <n v="0"/>
    <n v="0"/>
    <n v="0"/>
    <n v="0"/>
    <n v="0"/>
    <n v="0"/>
    <n v="0"/>
    <n v="0"/>
    <n v="0"/>
    <n v="0"/>
    <n v="0"/>
    <n v="0"/>
    <n v="0"/>
  </r>
  <r>
    <x v="0"/>
    <s v="30"/>
    <x v="8"/>
    <s v="2310021509"/>
    <x v="14"/>
    <x v="1"/>
    <n v="0"/>
    <n v="6.4934046215363921"/>
    <n v="0"/>
    <n v="0"/>
    <n v="0"/>
    <n v="0"/>
    <n v="1.3455584443023272"/>
    <n v="0"/>
    <n v="0"/>
    <n v="0"/>
    <n v="0"/>
    <n v="6.9448177770442696E-2"/>
    <n v="0"/>
    <n v="0"/>
    <n v="0"/>
    <n v="0"/>
    <n v="5.0783979994636228"/>
    <n v="0"/>
    <n v="0"/>
    <n v="0"/>
    <n v="0"/>
    <n v="0"/>
    <n v="0"/>
    <n v="0"/>
    <n v="0"/>
  </r>
  <r>
    <x v="0"/>
    <s v="30"/>
    <x v="9"/>
    <s v="2310021509"/>
    <x v="14"/>
    <x v="1"/>
    <n v="0"/>
    <n v="0"/>
    <n v="0"/>
    <n v="0"/>
    <n v="0"/>
    <n v="0"/>
    <n v="0"/>
    <n v="0"/>
    <n v="0"/>
    <n v="0"/>
    <n v="0"/>
    <n v="0"/>
    <n v="0"/>
    <n v="0"/>
    <n v="0"/>
    <n v="0"/>
    <n v="0"/>
    <n v="0"/>
    <n v="0"/>
    <n v="0"/>
    <n v="0"/>
    <n v="0"/>
    <n v="0"/>
    <n v="0"/>
    <n v="0"/>
  </r>
  <r>
    <x v="0"/>
    <s v="30"/>
    <x v="10"/>
    <s v="2310021509"/>
    <x v="14"/>
    <x v="1"/>
    <n v="0"/>
    <n v="5.1929898108148178"/>
    <n v="0"/>
    <n v="0"/>
    <n v="0"/>
    <n v="0"/>
    <n v="0.13004148107215735"/>
    <n v="0"/>
    <n v="0"/>
    <n v="0"/>
    <n v="0"/>
    <n v="0.5288353563601067"/>
    <n v="0"/>
    <n v="0"/>
    <n v="0"/>
    <n v="0"/>
    <n v="4.5341129733825545"/>
    <n v="0"/>
    <n v="0"/>
    <n v="0"/>
    <n v="0"/>
    <n v="0"/>
    <n v="0"/>
    <n v="0"/>
    <n v="0"/>
  </r>
  <r>
    <x v="0"/>
    <s v="30"/>
    <x v="11"/>
    <s v="2310021509"/>
    <x v="14"/>
    <x v="1"/>
    <n v="0"/>
    <n v="14.583913834137192"/>
    <n v="0"/>
    <n v="0"/>
    <n v="0"/>
    <n v="0"/>
    <n v="9.97288838203567"/>
    <n v="0"/>
    <n v="0"/>
    <n v="0"/>
    <n v="0"/>
    <n v="0.15016749556652473"/>
    <n v="0"/>
    <n v="0"/>
    <n v="0"/>
    <n v="0"/>
    <n v="4.4608579565349986"/>
    <n v="0"/>
    <n v="0"/>
    <n v="0"/>
    <n v="0"/>
    <n v="0"/>
    <n v="0"/>
    <n v="0"/>
    <n v="0"/>
  </r>
  <r>
    <x v="0"/>
    <s v="30"/>
    <x v="12"/>
    <s v="2310021509"/>
    <x v="14"/>
    <x v="1"/>
    <n v="0"/>
    <n v="1.0056541202913505"/>
    <n v="0"/>
    <n v="0"/>
    <n v="0"/>
    <n v="0"/>
    <n v="0.13871091314363454"/>
    <n v="0"/>
    <n v="0"/>
    <n v="0"/>
    <n v="0"/>
    <n v="8.6694320714771587E-3"/>
    <n v="0"/>
    <n v="0"/>
    <n v="0"/>
    <n v="0"/>
    <n v="0.8582737750762387"/>
    <n v="0"/>
    <n v="0"/>
    <n v="0"/>
    <n v="0"/>
    <n v="0"/>
    <n v="0"/>
    <n v="0"/>
    <n v="0"/>
  </r>
  <r>
    <x v="0"/>
    <s v="30"/>
    <x v="13"/>
    <s v="2310021509"/>
    <x v="14"/>
    <x v="1"/>
    <n v="0"/>
    <n v="6.7353418374765148E-2"/>
    <n v="0"/>
    <n v="0"/>
    <n v="0"/>
    <n v="0"/>
    <n v="6.7353418374765148E-2"/>
    <n v="0"/>
    <n v="0"/>
    <n v="0"/>
    <n v="0"/>
    <n v="0"/>
    <n v="0"/>
    <n v="0"/>
    <n v="0"/>
    <n v="0"/>
    <n v="0"/>
    <n v="0"/>
    <n v="0"/>
    <n v="0"/>
    <n v="0"/>
    <n v="0"/>
    <n v="0"/>
    <n v="0"/>
    <n v="0"/>
  </r>
  <r>
    <x v="0"/>
    <s v="30"/>
    <x v="14"/>
    <s v="2310021509"/>
    <x v="14"/>
    <x v="1"/>
    <n v="0"/>
    <n v="3.8487667642722941E-2"/>
    <n v="0"/>
    <n v="0"/>
    <n v="0"/>
    <n v="0"/>
    <n v="0"/>
    <n v="0"/>
    <n v="0"/>
    <n v="0"/>
    <n v="0"/>
    <n v="0"/>
    <n v="0"/>
    <n v="0"/>
    <n v="0"/>
    <n v="0"/>
    <n v="3.8487667642722941E-2"/>
    <n v="0"/>
    <n v="0"/>
    <n v="0"/>
    <n v="0"/>
    <n v="0"/>
    <n v="0"/>
    <n v="0"/>
    <n v="0"/>
  </r>
  <r>
    <x v="0"/>
    <s v="30"/>
    <x v="0"/>
    <s v="2310010100"/>
    <x v="15"/>
    <x v="0"/>
    <n v="37.918128951814545"/>
    <n v="2.0854970923498004"/>
    <n v="31.851228319524218"/>
    <n v="0"/>
    <n v="2.8817778003379058"/>
    <n v="5.8857991208786746"/>
    <n v="0.3237189516483272"/>
    <n v="4.9440712615380873"/>
    <n v="0"/>
    <n v="0.44732073318677945"/>
    <n v="0"/>
    <n v="0"/>
    <n v="0"/>
    <n v="0"/>
    <n v="0"/>
    <n v="32.032329830935872"/>
    <n v="1.761778140701473"/>
    <n v="26.907157057986129"/>
    <n v="0"/>
    <n v="2.4344570671511261"/>
    <n v="0"/>
    <n v="0"/>
    <n v="0"/>
    <n v="0"/>
    <n v="0"/>
  </r>
  <r>
    <x v="0"/>
    <s v="30"/>
    <x v="1"/>
    <s v="2310010100"/>
    <x v="15"/>
    <x v="0"/>
    <n v="3.9238660805857841"/>
    <n v="0.21581263443221813"/>
    <n v="3.2960475076920588"/>
    <n v="0"/>
    <n v="0.29821382212451958"/>
    <n v="0.37370153148436036"/>
    <n v="2.0553584231639822E-2"/>
    <n v="0.31390928644686272"/>
    <n v="0"/>
    <n v="2.8401316392811387E-2"/>
    <n v="0"/>
    <n v="0"/>
    <n v="0"/>
    <n v="0"/>
    <n v="0"/>
    <n v="3.550164549101424"/>
    <n v="0.19525905020057829"/>
    <n v="2.9821382212451963"/>
    <n v="0"/>
    <n v="0.26981250573170817"/>
    <n v="0"/>
    <n v="0"/>
    <n v="0"/>
    <n v="0"/>
    <n v="0"/>
  </r>
  <r>
    <x v="0"/>
    <s v="30"/>
    <x v="2"/>
    <s v="2310010100"/>
    <x v="15"/>
    <x v="0"/>
    <n v="3.3789932425363141"/>
    <n v="0.18584462833949728"/>
    <n v="2.8383543237305036"/>
    <n v="0"/>
    <n v="0.25680348643275985"/>
    <n v="0.24426457174961305"/>
    <n v="1.3434551446228717E-2"/>
    <n v="0.20518224026967491"/>
    <n v="0"/>
    <n v="1.8564107452970591E-2"/>
    <n v="0"/>
    <n v="0"/>
    <n v="0"/>
    <n v="0"/>
    <n v="0"/>
    <n v="3.1347286707867008"/>
    <n v="0.17241007689326854"/>
    <n v="2.6331720834608285"/>
    <n v="0"/>
    <n v="0.23823937897978925"/>
    <n v="0"/>
    <n v="0"/>
    <n v="0"/>
    <n v="0"/>
    <n v="0"/>
  </r>
  <r>
    <x v="0"/>
    <s v="30"/>
    <x v="3"/>
    <s v="2310010100"/>
    <x v="15"/>
    <x v="0"/>
    <n v="4.3967622914930349"/>
    <n v="0.24182192603211694"/>
    <n v="3.6932803248541495"/>
    <n v="0"/>
    <n v="0.33415393415347061"/>
    <n v="0"/>
    <n v="0"/>
    <n v="0"/>
    <n v="0"/>
    <n v="0"/>
    <n v="0"/>
    <n v="0"/>
    <n v="0"/>
    <n v="0"/>
    <n v="0"/>
    <n v="4.3967622914930349"/>
    <n v="0.24182192603211694"/>
    <n v="3.6932803248541495"/>
    <n v="0"/>
    <n v="0.33415393415347061"/>
    <n v="0"/>
    <n v="0"/>
    <n v="0"/>
    <n v="0"/>
    <n v="0"/>
  </r>
  <r>
    <x v="0"/>
    <s v="30"/>
    <x v="4"/>
    <s v="2310010100"/>
    <x v="15"/>
    <x v="0"/>
    <n v="20.751214849251745"/>
    <n v="1.1413168167088461"/>
    <n v="17.431020473371461"/>
    <n v="0"/>
    <n v="1.5770923285431324"/>
    <n v="0.37729481544094079"/>
    <n v="2.0751214849251749E-2"/>
    <n v="0.31692764497039017"/>
    <n v="0"/>
    <n v="2.8674405973511494E-2"/>
    <n v="9.6210177937439898"/>
    <n v="0.52915597865591946"/>
    <n v="8.0816549467449494"/>
    <n v="0"/>
    <n v="0.73119735232454319"/>
    <n v="10.752902240066813"/>
    <n v="0.59140962320367485"/>
    <n v="9.0324378816561204"/>
    <n v="0"/>
    <n v="0.81722057024507777"/>
    <n v="0"/>
    <n v="0"/>
    <n v="0"/>
    <n v="0"/>
    <n v="0"/>
  </r>
  <r>
    <x v="0"/>
    <s v="30"/>
    <x v="5"/>
    <s v="2310010100"/>
    <x v="15"/>
    <x v="0"/>
    <n v="8.41367438433298"/>
    <n v="0.46275209113831389"/>
    <n v="7.067486482839703"/>
    <n v="0"/>
    <n v="0.63943925320930639"/>
    <n v="3.7561046358629377E-2"/>
    <n v="2.0658575497246156E-3"/>
    <n v="3.1551278941248671E-2"/>
    <n v="0"/>
    <n v="2.8546395232558319E-3"/>
    <n v="0.78878197353121693"/>
    <n v="4.3383008544216929E-2"/>
    <n v="0.66257685776622222"/>
    <n v="0"/>
    <n v="5.9947429988372471E-2"/>
    <n v="7.5873313644431342"/>
    <n v="0.41730322504437234"/>
    <n v="6.3733583461322327"/>
    <n v="0"/>
    <n v="0.57663718369767814"/>
    <n v="0"/>
    <n v="0"/>
    <n v="0"/>
    <n v="0"/>
    <n v="0"/>
  </r>
  <r>
    <x v="0"/>
    <s v="30"/>
    <x v="6"/>
    <s v="2310010100"/>
    <x v="15"/>
    <x v="0"/>
    <n v="2.5647780033709373"/>
    <n v="0.14106279018540155"/>
    <n v="2.1544135228315868"/>
    <n v="0"/>
    <n v="0.19492312825619121"/>
    <n v="0.20355380979134421"/>
    <n v="1.1195459538523933E-2"/>
    <n v="0.1709852002247291"/>
    <n v="0"/>
    <n v="1.5470089544142158E-2"/>
    <n v="0"/>
    <n v="0"/>
    <n v="0"/>
    <n v="0"/>
    <n v="0"/>
    <n v="2.3612241935795928"/>
    <n v="0.12986733064687764"/>
    <n v="1.9834283226068576"/>
    <n v="0"/>
    <n v="0.17945303871204904"/>
    <n v="0"/>
    <n v="0"/>
    <n v="0"/>
    <n v="0"/>
    <n v="0"/>
  </r>
  <r>
    <x v="0"/>
    <s v="30"/>
    <x v="7"/>
    <s v="2310010100"/>
    <x v="15"/>
    <x v="0"/>
    <n v="1.6691412402890224"/>
    <n v="9.1802768215896238E-2"/>
    <n v="1.4020786418427789"/>
    <n v="0"/>
    <n v="0.1268547342619657"/>
    <n v="0.69208295329057035"/>
    <n v="3.8064562430981365E-2"/>
    <n v="0.58134968076407889"/>
    <n v="0"/>
    <n v="5.2598304450083337E-2"/>
    <n v="0"/>
    <n v="0"/>
    <n v="0"/>
    <n v="0"/>
    <n v="0"/>
    <n v="0.9770582869984521"/>
    <n v="5.3738205784914859E-2"/>
    <n v="0.82072896107869975"/>
    <n v="0"/>
    <n v="7.4256429811882366E-2"/>
    <n v="0"/>
    <n v="0"/>
    <n v="0"/>
    <n v="0"/>
    <n v="0"/>
  </r>
  <r>
    <x v="0"/>
    <s v="30"/>
    <x v="8"/>
    <s v="2310010100"/>
    <x v="15"/>
    <x v="0"/>
    <n v="2.3696979268378753"/>
    <n v="0.13033338597608315"/>
    <n v="1.9905462585438152"/>
    <n v="0"/>
    <n v="0.18009704243967853"/>
    <n v="0.50266319660197356"/>
    <n v="2.7646475813108549E-2"/>
    <n v="0.42223708514565772"/>
    <n v="0"/>
    <n v="3.8202402941749994E-2"/>
    <n v="0"/>
    <n v="0"/>
    <n v="0"/>
    <n v="0"/>
    <n v="0"/>
    <n v="1.8670347302359014"/>
    <n v="0.1026869101629746"/>
    <n v="1.5683091733981573"/>
    <n v="0"/>
    <n v="0.14189463949792852"/>
    <n v="0"/>
    <n v="0"/>
    <n v="0"/>
    <n v="0"/>
    <n v="0"/>
  </r>
  <r>
    <x v="0"/>
    <s v="30"/>
    <x v="9"/>
    <s v="2310010100"/>
    <x v="15"/>
    <x v="0"/>
    <n v="1.1806120967897964"/>
    <n v="6.4933665323438805E-2"/>
    <n v="0.99171416130342893"/>
    <n v="0"/>
    <n v="8.972651935602452E-2"/>
    <n v="4.0710761958268837E-2"/>
    <n v="2.2390919077047862E-3"/>
    <n v="3.4197040044945823E-2"/>
    <n v="0"/>
    <n v="3.0940179088284319E-3"/>
    <n v="0"/>
    <n v="0"/>
    <n v="0"/>
    <n v="0"/>
    <n v="0"/>
    <n v="1.1399013348315277"/>
    <n v="6.269457341573402E-2"/>
    <n v="0.95751712125848321"/>
    <n v="0"/>
    <n v="8.6632501447196086E-2"/>
    <n v="0"/>
    <n v="0"/>
    <n v="0"/>
    <n v="0"/>
    <n v="0"/>
  </r>
  <r>
    <x v="0"/>
    <s v="30"/>
    <x v="10"/>
    <s v="2310010100"/>
    <x v="15"/>
    <x v="0"/>
    <n v="7.4053060213683602E-2"/>
    <n v="4.0729183117525986E-3"/>
    <n v="6.2204570579494224E-2"/>
    <n v="0"/>
    <n v="5.628032576239954E-3"/>
    <n v="0"/>
    <n v="0"/>
    <n v="0"/>
    <n v="0"/>
    <n v="0"/>
    <n v="0"/>
    <n v="0"/>
    <n v="0"/>
    <n v="0"/>
    <n v="0"/>
    <n v="7.4053060213683602E-2"/>
    <n v="4.0729183117525986E-3"/>
    <n v="6.2204570579494231E-2"/>
    <n v="0"/>
    <n v="5.628032576239954E-3"/>
    <n v="0"/>
    <n v="0"/>
    <n v="0"/>
    <n v="0"/>
    <n v="0"/>
  </r>
  <r>
    <x v="0"/>
    <s v="30"/>
    <x v="11"/>
    <s v="2310010100"/>
    <x v="15"/>
    <x v="0"/>
    <n v="7.5158329769111715E-2"/>
    <n v="4.1337081373011442E-3"/>
    <n v="6.3132997006053834E-2"/>
    <n v="0"/>
    <n v="5.7120330624524903E-3"/>
    <n v="3.7579164884555857E-2"/>
    <n v="2.0668540686505721E-3"/>
    <n v="3.1566498503026917E-2"/>
    <n v="0"/>
    <n v="2.8560165312262451E-3"/>
    <n v="0"/>
    <n v="0"/>
    <n v="0"/>
    <n v="0"/>
    <n v="0"/>
    <n v="3.7579164884555857E-2"/>
    <n v="2.0668540686505721E-3"/>
    <n v="3.1566498503026917E-2"/>
    <n v="0"/>
    <n v="2.8560165312262451E-3"/>
    <n v="0"/>
    <n v="0"/>
    <n v="0"/>
    <n v="0"/>
    <n v="0"/>
  </r>
  <r>
    <x v="0"/>
    <s v="30"/>
    <x v="12"/>
    <s v="2310010100"/>
    <x v="15"/>
    <x v="0"/>
    <n v="3.7026530106841801E-2"/>
    <n v="2.0364591558762993E-3"/>
    <n v="3.1102285289747112E-2"/>
    <n v="0"/>
    <n v="2.814016288119977E-3"/>
    <n v="0"/>
    <n v="0"/>
    <n v="0"/>
    <n v="0"/>
    <n v="0"/>
    <n v="0"/>
    <n v="0"/>
    <n v="0"/>
    <n v="0"/>
    <n v="0"/>
    <n v="3.7026530106841801E-2"/>
    <n v="2.0364591558762993E-3"/>
    <n v="3.1102285289747116E-2"/>
    <n v="0"/>
    <n v="2.814016288119977E-3"/>
    <n v="0"/>
    <n v="0"/>
    <n v="0"/>
    <n v="0"/>
    <n v="0"/>
  </r>
  <r>
    <x v="0"/>
    <s v="30"/>
    <x v="13"/>
    <s v="2310010100"/>
    <x v="15"/>
    <x v="0"/>
    <n v="0"/>
    <n v="0"/>
    <n v="0"/>
    <n v="0"/>
    <n v="0"/>
    <n v="0"/>
    <n v="0"/>
    <n v="0"/>
    <n v="0"/>
    <n v="0"/>
    <n v="0"/>
    <n v="0"/>
    <n v="0"/>
    <n v="0"/>
    <n v="0"/>
    <n v="0"/>
    <n v="0"/>
    <n v="0"/>
    <n v="0"/>
    <n v="0"/>
    <n v="0"/>
    <n v="0"/>
    <n v="0"/>
    <n v="0"/>
    <n v="0"/>
  </r>
  <r>
    <x v="0"/>
    <s v="30"/>
    <x v="14"/>
    <s v="2310010100"/>
    <x v="15"/>
    <x v="0"/>
    <n v="0"/>
    <n v="0"/>
    <n v="0"/>
    <n v="0"/>
    <n v="0"/>
    <n v="0"/>
    <n v="0"/>
    <n v="0"/>
    <n v="0"/>
    <n v="0"/>
    <n v="0"/>
    <n v="0"/>
    <n v="0"/>
    <n v="0"/>
    <n v="0"/>
    <n v="0"/>
    <n v="0"/>
    <n v="0"/>
    <n v="0"/>
    <n v="0"/>
    <n v="0"/>
    <n v="0"/>
    <n v="0"/>
    <n v="0"/>
    <n v="0"/>
  </r>
  <r>
    <x v="0"/>
    <s v="30"/>
    <x v="0"/>
    <s v="2310021100"/>
    <x v="15"/>
    <x v="1"/>
    <n v="3.3319680003732532"/>
    <n v="0.1832582400205289"/>
    <n v="2.7988531203135327"/>
    <n v="0"/>
    <n v="0.25322956802836727"/>
    <n v="0.16023027375407753"/>
    <n v="8.8126650564742635E-3"/>
    <n v="0.13459342995342513"/>
    <n v="0"/>
    <n v="1.2177500805309893E-2"/>
    <n v="0"/>
    <n v="0"/>
    <n v="0"/>
    <n v="0"/>
    <n v="0"/>
    <n v="3.1717377266191757"/>
    <n v="0.17444557496405463"/>
    <n v="2.6642596903601077"/>
    <n v="0"/>
    <n v="0.24105206722305736"/>
    <n v="0"/>
    <n v="0"/>
    <n v="0"/>
    <n v="0"/>
    <n v="0"/>
  </r>
  <r>
    <x v="0"/>
    <s v="30"/>
    <x v="1"/>
    <s v="2310021100"/>
    <x v="15"/>
    <x v="1"/>
    <n v="0.77868870857431505"/>
    <n v="4.2827878971587317E-2"/>
    <n v="0.65409851520242457"/>
    <n v="0"/>
    <n v="5.9180341851647951E-2"/>
    <n v="6.9672147609280824E-2"/>
    <n v="3.8319681185104443E-3"/>
    <n v="5.8524603991795876E-2"/>
    <n v="0"/>
    <n v="5.2950832183053425E-3"/>
    <n v="0"/>
    <n v="0"/>
    <n v="0"/>
    <n v="0"/>
    <n v="0"/>
    <n v="0.70901656096503418"/>
    <n v="3.8995910853076875E-2"/>
    <n v="0.59557391121062875"/>
    <n v="0"/>
    <n v="5.3885258633342606E-2"/>
    <n v="0"/>
    <n v="0"/>
    <n v="0"/>
    <n v="0"/>
    <n v="0"/>
  </r>
  <r>
    <x v="0"/>
    <s v="30"/>
    <x v="2"/>
    <s v="2310021100"/>
    <x v="15"/>
    <x v="1"/>
    <n v="4.5246225181824152E-3"/>
    <n v="2.4885423850003278E-4"/>
    <n v="3.8006829152732284E-3"/>
    <n v="0"/>
    <n v="3.4387131138186359E-4"/>
    <n v="0"/>
    <n v="0"/>
    <n v="0"/>
    <n v="0"/>
    <n v="0"/>
    <n v="0"/>
    <n v="0"/>
    <n v="0"/>
    <n v="0"/>
    <n v="0"/>
    <n v="4.5246225181824152E-3"/>
    <n v="2.4885423850003278E-4"/>
    <n v="3.800682915273228E-3"/>
    <n v="0"/>
    <n v="3.4387131138186359E-4"/>
    <n v="0"/>
    <n v="0"/>
    <n v="0"/>
    <n v="0"/>
    <n v="0"/>
  </r>
  <r>
    <x v="0"/>
    <s v="30"/>
    <x v="3"/>
    <s v="2310021100"/>
    <x v="15"/>
    <x v="1"/>
    <n v="1.8098490072729661E-2"/>
    <n v="9.9541695400013112E-4"/>
    <n v="1.5202731661092914E-2"/>
    <n v="0"/>
    <n v="1.3754852455274543E-3"/>
    <n v="0"/>
    <n v="0"/>
    <n v="0"/>
    <n v="0"/>
    <n v="0"/>
    <n v="0"/>
    <n v="0"/>
    <n v="0"/>
    <n v="0"/>
    <n v="0"/>
    <n v="1.8098490072729661E-2"/>
    <n v="9.9541695400013112E-4"/>
    <n v="1.5202731661092912E-2"/>
    <n v="0"/>
    <n v="1.3754852455274543E-3"/>
    <n v="0"/>
    <n v="0"/>
    <n v="0"/>
    <n v="0"/>
    <n v="0"/>
  </r>
  <r>
    <x v="0"/>
    <s v="30"/>
    <x v="4"/>
    <s v="2310021100"/>
    <x v="15"/>
    <x v="1"/>
    <n v="0.97950842815400685"/>
    <n v="5.3872963548470369E-2"/>
    <n v="0.8227870796493657"/>
    <n v="0"/>
    <n v="7.4442640539704522E-2"/>
    <n v="8.1967232481506853E-3"/>
    <n v="4.5081977864828754E-4"/>
    <n v="6.8852475284465744E-3"/>
    <n v="0"/>
    <n v="6.2295096685945203E-4"/>
    <n v="0.15573774171486301"/>
    <n v="8.5655757943174649E-3"/>
    <n v="0.13081970304048493"/>
    <n v="0"/>
    <n v="1.1836068370329588E-2"/>
    <n v="0.81557396319099307"/>
    <n v="4.4856567975504615E-2"/>
    <n v="0.6850821290804342"/>
    <n v="0"/>
    <n v="6.1983621202515472E-2"/>
    <n v="0"/>
    <n v="0"/>
    <n v="0"/>
    <n v="0"/>
    <n v="0"/>
  </r>
  <r>
    <x v="0"/>
    <s v="30"/>
    <x v="5"/>
    <s v="2310021100"/>
    <x v="15"/>
    <x v="1"/>
    <n v="0.36065582291863013"/>
    <n v="1.9836070260524658E-2"/>
    <n v="0.30295089125164931"/>
    <n v="0"/>
    <n v="2.7409842541815898E-2"/>
    <n v="1.2295084872226027E-2"/>
    <n v="6.7622966797243147E-4"/>
    <n v="1.0327871292669861E-2"/>
    <n v="0"/>
    <n v="9.3442645028917826E-4"/>
    <n v="0"/>
    <n v="0"/>
    <n v="0"/>
    <n v="0"/>
    <n v="0"/>
    <n v="0.34836073804640411"/>
    <n v="1.915984059255223E-2"/>
    <n v="0.29262301995897944"/>
    <n v="0"/>
    <n v="2.6475416091526722E-2"/>
    <n v="0"/>
    <n v="0"/>
    <n v="0"/>
    <n v="0"/>
    <n v="0"/>
  </r>
  <r>
    <x v="0"/>
    <s v="30"/>
    <x v="6"/>
    <s v="2310021100"/>
    <x v="15"/>
    <x v="1"/>
    <n v="0"/>
    <n v="0"/>
    <n v="0"/>
    <n v="0"/>
    <n v="0"/>
    <n v="0"/>
    <n v="0"/>
    <n v="0"/>
    <n v="0"/>
    <n v="0"/>
    <n v="0"/>
    <n v="0"/>
    <n v="0"/>
    <n v="0"/>
    <n v="0"/>
    <n v="0"/>
    <n v="0"/>
    <n v="0"/>
    <n v="0"/>
    <n v="0"/>
    <n v="0"/>
    <n v="0"/>
    <n v="0"/>
    <n v="0"/>
    <n v="0"/>
  </r>
  <r>
    <x v="0"/>
    <s v="30"/>
    <x v="7"/>
    <s v="2310021100"/>
    <x v="15"/>
    <x v="1"/>
    <n v="0"/>
    <n v="0"/>
    <n v="0"/>
    <n v="0"/>
    <n v="0"/>
    <n v="0"/>
    <n v="0"/>
    <n v="0"/>
    <n v="0"/>
    <n v="0"/>
    <n v="0"/>
    <n v="0"/>
    <n v="0"/>
    <n v="0"/>
    <n v="0"/>
    <n v="0"/>
    <n v="0"/>
    <n v="0"/>
    <n v="0"/>
    <n v="0"/>
    <n v="0"/>
    <n v="0"/>
    <n v="0"/>
    <n v="0"/>
    <n v="0"/>
  </r>
  <r>
    <x v="0"/>
    <s v="30"/>
    <x v="8"/>
    <s v="2310021100"/>
    <x v="15"/>
    <x v="1"/>
    <n v="3.0534668967739731"/>
    <n v="0.16794067932256851"/>
    <n v="2.5649121932901369"/>
    <n v="0"/>
    <n v="0.232063484154822"/>
    <n v="0.63273712433150509"/>
    <n v="3.4800541838232779E-2"/>
    <n v="0.53149918443846422"/>
    <n v="0"/>
    <n v="4.8088021449194392E-2"/>
    <n v="3.2657399965497033E-2"/>
    <n v="1.796156998102337E-3"/>
    <n v="2.7432215971017509E-2"/>
    <n v="0"/>
    <n v="2.4819623973777751E-3"/>
    <n v="2.3880723724769708"/>
    <n v="0.13134398048623339"/>
    <n v="2.005980792880655"/>
    <n v="0"/>
    <n v="0.18149350030824982"/>
    <n v="0"/>
    <n v="0"/>
    <n v="0"/>
    <n v="0"/>
    <n v="0"/>
  </r>
  <r>
    <x v="0"/>
    <s v="30"/>
    <x v="9"/>
    <s v="2310021100"/>
    <x v="15"/>
    <x v="1"/>
    <n v="0"/>
    <n v="0"/>
    <n v="0"/>
    <n v="0"/>
    <n v="0"/>
    <n v="0"/>
    <n v="0"/>
    <n v="0"/>
    <n v="0"/>
    <n v="0"/>
    <n v="0"/>
    <n v="0"/>
    <n v="0"/>
    <n v="0"/>
    <n v="0"/>
    <n v="0"/>
    <n v="0"/>
    <n v="0"/>
    <n v="0"/>
    <n v="0"/>
    <n v="0"/>
    <n v="0"/>
    <n v="0"/>
    <n v="0"/>
    <n v="0"/>
  </r>
  <r>
    <x v="0"/>
    <s v="30"/>
    <x v="10"/>
    <s v="2310021100"/>
    <x v="15"/>
    <x v="1"/>
    <n v="2.4419581724534174"/>
    <n v="0.13430769948493795"/>
    <n v="2.051244864860871"/>
    <n v="0"/>
    <n v="0.18558882110645977"/>
    <n v="6.1150872432055539E-2"/>
    <n v="3.363297983763054E-3"/>
    <n v="5.136673284292665E-2"/>
    <n v="0"/>
    <n v="4.6474663048362208E-3"/>
    <n v="0.2486802145570258"/>
    <n v="1.3677411800636419E-2"/>
    <n v="0.20889138022790174"/>
    <n v="0"/>
    <n v="1.8899696306333969E-2"/>
    <n v="2.1321270854643362"/>
    <n v="0.11726698970053848"/>
    <n v="1.7909867517900424"/>
    <n v="0"/>
    <n v="0.16204165849528956"/>
    <n v="0"/>
    <n v="0"/>
    <n v="0"/>
    <n v="0"/>
    <n v="0"/>
  </r>
  <r>
    <x v="0"/>
    <s v="30"/>
    <x v="11"/>
    <s v="2310021100"/>
    <x v="15"/>
    <x v="1"/>
    <n v="6.8579582997563744"/>
    <n v="0.37718770648660055"/>
    <n v="5.7606849717953539"/>
    <n v="0"/>
    <n v="0.52120483078148461"/>
    <n v="4.6896637918988171"/>
    <n v="0.25793150855443492"/>
    <n v="3.9393175851950053"/>
    <n v="0"/>
    <n v="0.35641444818431017"/>
    <n v="7.0614955236740384E-2"/>
    <n v="3.8838225380207207E-3"/>
    <n v="5.9316562398861912E-2"/>
    <n v="0"/>
    <n v="5.3667365979922707E-3"/>
    <n v="2.0976795526208174"/>
    <n v="0.11537237539414492"/>
    <n v="1.7620508242014863"/>
    <n v="0"/>
    <n v="0.15942364599918216"/>
    <n v="0"/>
    <n v="0"/>
    <n v="0"/>
    <n v="0"/>
    <n v="0"/>
  </r>
  <r>
    <x v="0"/>
    <s v="30"/>
    <x v="12"/>
    <s v="2310021100"/>
    <x v="15"/>
    <x v="1"/>
    <n v="0.47290008014122942"/>
    <n v="2.6009504407767618E-2"/>
    <n v="0.3972360673186327"/>
    <n v="0"/>
    <n v="3.5940406090733443E-2"/>
    <n v="6.5227597260859235E-2"/>
    <n v="3.5875178493472576E-3"/>
    <n v="5.4791181699121748E-2"/>
    <n v="0"/>
    <n v="4.9572973918253025E-3"/>
    <n v="4.0767248288037022E-3"/>
    <n v="2.242198655842036E-4"/>
    <n v="3.4244488561951092E-3"/>
    <n v="0"/>
    <n v="3.0983108698908141E-4"/>
    <n v="0.40359575805156644"/>
    <n v="2.2197766692836157E-2"/>
    <n v="0.33902043676331589"/>
    <n v="0"/>
    <n v="3.0673277611919059E-2"/>
    <n v="0"/>
    <n v="0"/>
    <n v="0"/>
    <n v="0"/>
    <n v="0"/>
  </r>
  <r>
    <x v="0"/>
    <s v="30"/>
    <x v="13"/>
    <s v="2310021100"/>
    <x v="15"/>
    <x v="1"/>
    <n v="3.1672357627276909E-2"/>
    <n v="1.7419796695002296E-3"/>
    <n v="2.6604780406912599E-2"/>
    <n v="0"/>
    <n v="2.4070991796730453E-3"/>
    <n v="3.1672357627276909E-2"/>
    <n v="1.7419796695002296E-3"/>
    <n v="2.6604780406912595E-2"/>
    <n v="0"/>
    <n v="2.4070991796730453E-3"/>
    <n v="0"/>
    <n v="0"/>
    <n v="0"/>
    <n v="0"/>
    <n v="0"/>
    <n v="0"/>
    <n v="0"/>
    <n v="0"/>
    <n v="0"/>
    <n v="0"/>
    <n v="0"/>
    <n v="0"/>
    <n v="0"/>
    <n v="0"/>
    <n v="0"/>
  </r>
  <r>
    <x v="0"/>
    <s v="30"/>
    <x v="14"/>
    <s v="2310021100"/>
    <x v="15"/>
    <x v="1"/>
    <n v="1.8098490072729661E-2"/>
    <n v="9.9541695400013112E-4"/>
    <n v="1.5202731661092914E-2"/>
    <n v="0"/>
    <n v="1.3754852455274543E-3"/>
    <n v="0"/>
    <n v="0"/>
    <n v="0"/>
    <n v="0"/>
    <n v="0"/>
    <n v="0"/>
    <n v="0"/>
    <n v="0"/>
    <n v="0"/>
    <n v="0"/>
    <n v="1.8098490072729661E-2"/>
    <n v="9.9541695400013112E-4"/>
    <n v="1.5202731661092912E-2"/>
    <n v="0"/>
    <n v="1.3754852455274543E-3"/>
    <n v="0"/>
    <n v="0"/>
    <n v="0"/>
    <n v="0"/>
    <n v="0"/>
  </r>
  <r>
    <x v="0"/>
    <s v="30"/>
    <x v="0"/>
    <s v="2310111702"/>
    <x v="16"/>
    <x v="0"/>
    <n v="0"/>
    <n v="1.9255570779523072"/>
    <n v="0"/>
    <n v="0"/>
    <n v="0"/>
    <n v="0"/>
    <n v="0"/>
    <n v="0"/>
    <n v="0"/>
    <n v="0"/>
    <n v="0"/>
    <n v="0"/>
    <n v="0"/>
    <n v="0"/>
    <n v="0"/>
    <n v="0"/>
    <n v="1.9255570779523072"/>
    <n v="0"/>
    <n v="0"/>
    <n v="0"/>
    <n v="0"/>
    <n v="0"/>
    <n v="0"/>
    <n v="0"/>
    <n v="0"/>
  </r>
  <r>
    <x v="0"/>
    <s v="30"/>
    <x v="1"/>
    <s v="2310111702"/>
    <x v="16"/>
    <x v="0"/>
    <n v="0"/>
    <n v="0.13284108531146926"/>
    <n v="0"/>
    <n v="0"/>
    <n v="0"/>
    <n v="0"/>
    <n v="0"/>
    <n v="0"/>
    <n v="0"/>
    <n v="0"/>
    <n v="0"/>
    <n v="0"/>
    <n v="0"/>
    <n v="0"/>
    <n v="0"/>
    <n v="0"/>
    <n v="0.13284108531146926"/>
    <n v="0"/>
    <n v="0"/>
    <n v="0"/>
    <n v="0"/>
    <n v="0"/>
    <n v="0"/>
    <n v="0"/>
    <n v="0"/>
  </r>
  <r>
    <x v="0"/>
    <s v="30"/>
    <x v="2"/>
    <s v="2310111702"/>
    <x v="16"/>
    <x v="0"/>
    <n v="0"/>
    <n v="0.17941406936297546"/>
    <n v="0"/>
    <n v="0"/>
    <n v="0"/>
    <n v="0"/>
    <n v="0"/>
    <n v="0"/>
    <n v="0"/>
    <n v="0"/>
    <n v="0"/>
    <n v="0"/>
    <n v="0"/>
    <n v="0"/>
    <n v="0"/>
    <n v="0"/>
    <n v="0.17941406936297546"/>
    <n v="0"/>
    <n v="0"/>
    <n v="0"/>
    <n v="0"/>
    <n v="0"/>
    <n v="0"/>
    <n v="0"/>
    <n v="0"/>
  </r>
  <r>
    <x v="0"/>
    <s v="30"/>
    <x v="3"/>
    <s v="2310111702"/>
    <x v="16"/>
    <x v="0"/>
    <n v="0"/>
    <n v="5.8363612925305286E-2"/>
    <n v="0"/>
    <n v="0"/>
    <n v="0"/>
    <n v="0"/>
    <n v="0"/>
    <n v="0"/>
    <n v="0"/>
    <n v="0"/>
    <n v="0"/>
    <n v="0"/>
    <n v="0"/>
    <n v="0"/>
    <n v="0"/>
    <n v="0"/>
    <n v="5.8363612925305286E-2"/>
    <n v="0"/>
    <n v="0"/>
    <n v="0"/>
    <n v="0"/>
    <n v="0"/>
    <n v="0"/>
    <n v="0"/>
    <n v="0"/>
  </r>
  <r>
    <x v="0"/>
    <s v="30"/>
    <x v="4"/>
    <s v="2310111702"/>
    <x v="16"/>
    <x v="0"/>
    <n v="0"/>
    <n v="1.756312425992983"/>
    <n v="0"/>
    <n v="0"/>
    <n v="0"/>
    <n v="0"/>
    <n v="0"/>
    <n v="0"/>
    <n v="0"/>
    <n v="0"/>
    <n v="0"/>
    <n v="1.756312425992983"/>
    <n v="0"/>
    <n v="0"/>
    <n v="0"/>
    <n v="0"/>
    <n v="0"/>
    <n v="0"/>
    <n v="0"/>
    <n v="0"/>
    <n v="0"/>
    <n v="0"/>
    <n v="0"/>
    <n v="0"/>
    <n v="0"/>
  </r>
  <r>
    <x v="0"/>
    <s v="30"/>
    <x v="5"/>
    <s v="2310111702"/>
    <x v="16"/>
    <x v="0"/>
    <n v="0"/>
    <n v="7.1210485635715512E-2"/>
    <n v="0"/>
    <n v="0"/>
    <n v="0"/>
    <n v="0"/>
    <n v="0"/>
    <n v="0"/>
    <n v="0"/>
    <n v="0"/>
    <n v="0"/>
    <n v="0"/>
    <n v="0"/>
    <n v="0"/>
    <n v="0"/>
    <n v="0"/>
    <n v="7.1210485635715512E-2"/>
    <n v="0"/>
    <n v="0"/>
    <n v="0"/>
    <n v="0"/>
    <n v="0"/>
    <n v="0"/>
    <n v="0"/>
    <n v="0"/>
  </r>
  <r>
    <x v="0"/>
    <s v="30"/>
    <x v="6"/>
    <s v="2310111702"/>
    <x v="16"/>
    <x v="0"/>
    <n v="0"/>
    <n v="3.4045440873094739E-2"/>
    <n v="0"/>
    <n v="0"/>
    <n v="0"/>
    <n v="0"/>
    <n v="0"/>
    <n v="0"/>
    <n v="0"/>
    <n v="0"/>
    <n v="0"/>
    <n v="0"/>
    <n v="0"/>
    <n v="0"/>
    <n v="0"/>
    <n v="0"/>
    <n v="3.4045440873094739E-2"/>
    <n v="0"/>
    <n v="0"/>
    <n v="0"/>
    <n v="0"/>
    <n v="0"/>
    <n v="0"/>
    <n v="0"/>
    <n v="0"/>
  </r>
  <r>
    <x v="0"/>
    <s v="30"/>
    <x v="7"/>
    <s v="2310111702"/>
    <x v="16"/>
    <x v="0"/>
    <n v="0"/>
    <n v="0.15509589731076495"/>
    <n v="0"/>
    <n v="0"/>
    <n v="0"/>
    <n v="0"/>
    <n v="0"/>
    <n v="0"/>
    <n v="0"/>
    <n v="0"/>
    <n v="0"/>
    <n v="0"/>
    <n v="0"/>
    <n v="0"/>
    <n v="0"/>
    <n v="0"/>
    <n v="0.15509589731076495"/>
    <n v="0"/>
    <n v="0"/>
    <n v="0"/>
    <n v="0"/>
    <n v="0"/>
    <n v="0"/>
    <n v="0"/>
    <n v="0"/>
  </r>
  <r>
    <x v="0"/>
    <s v="30"/>
    <x v="8"/>
    <s v="2310111702"/>
    <x v="16"/>
    <x v="0"/>
    <n v="0"/>
    <n v="0.16860599289532635"/>
    <n v="0"/>
    <n v="0"/>
    <n v="0"/>
    <n v="0"/>
    <n v="0"/>
    <n v="0"/>
    <n v="0"/>
    <n v="0"/>
    <n v="0"/>
    <n v="0"/>
    <n v="0"/>
    <n v="0"/>
    <n v="0"/>
    <n v="0"/>
    <n v="0.16860599289532635"/>
    <n v="0"/>
    <n v="0"/>
    <n v="0"/>
    <n v="0"/>
    <n v="0"/>
    <n v="0"/>
    <n v="0"/>
    <n v="0"/>
  </r>
  <r>
    <x v="0"/>
    <s v="30"/>
    <x v="9"/>
    <s v="2310111702"/>
    <x v="16"/>
    <x v="0"/>
    <n v="0"/>
    <n v="0"/>
    <n v="0"/>
    <n v="0"/>
    <n v="0"/>
    <n v="0"/>
    <n v="0"/>
    <n v="0"/>
    <n v="0"/>
    <n v="0"/>
    <n v="0"/>
    <n v="0"/>
    <n v="0"/>
    <n v="0"/>
    <n v="0"/>
    <n v="0"/>
    <n v="0"/>
    <n v="0"/>
    <n v="0"/>
    <n v="0"/>
    <n v="0"/>
    <n v="0"/>
    <n v="0"/>
    <n v="0"/>
    <n v="0"/>
  </r>
  <r>
    <x v="0"/>
    <s v="30"/>
    <x v="10"/>
    <s v="2310111702"/>
    <x v="16"/>
    <x v="0"/>
    <n v="0"/>
    <n v="0"/>
    <n v="0"/>
    <n v="0"/>
    <n v="0"/>
    <n v="0"/>
    <n v="0"/>
    <n v="0"/>
    <n v="0"/>
    <n v="0"/>
    <n v="0"/>
    <n v="0"/>
    <n v="0"/>
    <n v="0"/>
    <n v="0"/>
    <n v="0"/>
    <n v="0"/>
    <n v="0"/>
    <n v="0"/>
    <n v="0"/>
    <n v="0"/>
    <n v="0"/>
    <n v="0"/>
    <n v="0"/>
    <n v="0"/>
  </r>
  <r>
    <x v="0"/>
    <s v="30"/>
    <x v="11"/>
    <s v="2310111702"/>
    <x v="16"/>
    <x v="0"/>
    <n v="0"/>
    <n v="1.7563124259929832E-3"/>
    <n v="0"/>
    <n v="0"/>
    <n v="0"/>
    <n v="0"/>
    <n v="0"/>
    <n v="0"/>
    <n v="0"/>
    <n v="0"/>
    <n v="0"/>
    <n v="0"/>
    <n v="0"/>
    <n v="0"/>
    <n v="0"/>
    <n v="0"/>
    <n v="1.7563124259929832E-3"/>
    <n v="0"/>
    <n v="0"/>
    <n v="0"/>
    <n v="0"/>
    <n v="0"/>
    <n v="0"/>
    <n v="0"/>
    <n v="0"/>
  </r>
  <r>
    <x v="0"/>
    <s v="30"/>
    <x v="12"/>
    <s v="2310111702"/>
    <x v="16"/>
    <x v="0"/>
    <n v="0"/>
    <n v="0"/>
    <n v="0"/>
    <n v="0"/>
    <n v="0"/>
    <n v="0"/>
    <n v="0"/>
    <n v="0"/>
    <n v="0"/>
    <n v="0"/>
    <n v="0"/>
    <n v="0"/>
    <n v="0"/>
    <n v="0"/>
    <n v="0"/>
    <n v="0"/>
    <n v="0"/>
    <n v="0"/>
    <n v="0"/>
    <n v="0"/>
    <n v="0"/>
    <n v="0"/>
    <n v="0"/>
    <n v="0"/>
    <n v="0"/>
  </r>
  <r>
    <x v="0"/>
    <s v="30"/>
    <x v="13"/>
    <s v="2310111702"/>
    <x v="16"/>
    <x v="0"/>
    <n v="0"/>
    <n v="0"/>
    <n v="0"/>
    <n v="0"/>
    <n v="0"/>
    <n v="0"/>
    <n v="0"/>
    <n v="0"/>
    <n v="0"/>
    <n v="0"/>
    <n v="0"/>
    <n v="0"/>
    <n v="0"/>
    <n v="0"/>
    <n v="0"/>
    <n v="0"/>
    <n v="0"/>
    <n v="0"/>
    <n v="0"/>
    <n v="0"/>
    <n v="0"/>
    <n v="0"/>
    <n v="0"/>
    <n v="0"/>
    <n v="0"/>
  </r>
  <r>
    <x v="0"/>
    <s v="30"/>
    <x v="14"/>
    <s v="2310111702"/>
    <x v="16"/>
    <x v="0"/>
    <n v="0"/>
    <n v="0"/>
    <n v="0"/>
    <n v="0"/>
    <n v="0"/>
    <n v="0"/>
    <n v="0"/>
    <n v="0"/>
    <n v="0"/>
    <n v="0"/>
    <n v="0"/>
    <n v="0"/>
    <n v="0"/>
    <n v="0"/>
    <n v="0"/>
    <n v="0"/>
    <n v="0"/>
    <n v="0"/>
    <n v="0"/>
    <n v="0"/>
    <n v="0"/>
    <n v="0"/>
    <n v="0"/>
    <n v="0"/>
    <n v="0"/>
  </r>
  <r>
    <x v="0"/>
    <s v="30"/>
    <x v="0"/>
    <s v="2310021601"/>
    <x v="16"/>
    <x v="1"/>
    <n v="0"/>
    <n v="8.7381911289404188E-2"/>
    <n v="0"/>
    <n v="0"/>
    <n v="0"/>
    <n v="0"/>
    <n v="0"/>
    <n v="0"/>
    <n v="0"/>
    <n v="0"/>
    <n v="0"/>
    <n v="0"/>
    <n v="0"/>
    <n v="0"/>
    <n v="0"/>
    <n v="0"/>
    <n v="8.7381911289404188E-2"/>
    <n v="0"/>
    <n v="0"/>
    <n v="0"/>
    <n v="0"/>
    <n v="0"/>
    <n v="0"/>
    <n v="0"/>
    <n v="0"/>
  </r>
  <r>
    <x v="0"/>
    <s v="30"/>
    <x v="1"/>
    <s v="2310021601"/>
    <x v="16"/>
    <x v="1"/>
    <n v="0"/>
    <n v="1.3614237921268384E-2"/>
    <n v="0"/>
    <n v="0"/>
    <n v="0"/>
    <n v="0"/>
    <n v="0"/>
    <n v="0"/>
    <n v="0"/>
    <n v="0"/>
    <n v="0"/>
    <n v="0"/>
    <n v="0"/>
    <n v="0"/>
    <n v="0"/>
    <n v="0"/>
    <n v="1.3614237921268386E-2"/>
    <n v="0"/>
    <n v="0"/>
    <n v="0"/>
    <n v="0"/>
    <n v="0"/>
    <n v="0"/>
    <n v="0"/>
    <n v="0"/>
  </r>
  <r>
    <x v="0"/>
    <s v="30"/>
    <x v="2"/>
    <s v="2310021601"/>
    <x v="16"/>
    <x v="1"/>
    <n v="0"/>
    <n v="0"/>
    <n v="0"/>
    <n v="0"/>
    <n v="0"/>
    <n v="0"/>
    <n v="0"/>
    <n v="0"/>
    <n v="0"/>
    <n v="0"/>
    <n v="0"/>
    <n v="0"/>
    <n v="0"/>
    <n v="0"/>
    <n v="0"/>
    <n v="0"/>
    <n v="0"/>
    <n v="0"/>
    <n v="0"/>
    <n v="0"/>
    <n v="0"/>
    <n v="0"/>
    <n v="0"/>
    <n v="0"/>
    <n v="0"/>
  </r>
  <r>
    <x v="0"/>
    <s v="30"/>
    <x v="3"/>
    <s v="2310021601"/>
    <x v="16"/>
    <x v="1"/>
    <n v="0"/>
    <n v="0"/>
    <n v="0"/>
    <n v="0"/>
    <n v="0"/>
    <n v="0"/>
    <n v="0"/>
    <n v="0"/>
    <n v="0"/>
    <n v="0"/>
    <n v="0"/>
    <n v="0"/>
    <n v="0"/>
    <n v="0"/>
    <n v="0"/>
    <n v="0"/>
    <n v="0"/>
    <n v="0"/>
    <n v="0"/>
    <n v="0"/>
    <n v="0"/>
    <n v="0"/>
    <n v="0"/>
    <n v="0"/>
    <n v="0"/>
  </r>
  <r>
    <x v="0"/>
    <s v="30"/>
    <x v="4"/>
    <s v="2310021601"/>
    <x v="16"/>
    <x v="1"/>
    <n v="0"/>
    <n v="4.2813195568199257E-2"/>
    <n v="0"/>
    <n v="0"/>
    <n v="0"/>
    <n v="0"/>
    <n v="0"/>
    <n v="0"/>
    <n v="0"/>
    <n v="0"/>
    <n v="0"/>
    <n v="4.2813195568199257E-2"/>
    <n v="0"/>
    <n v="0"/>
    <n v="0"/>
    <n v="0"/>
    <n v="0"/>
    <n v="0"/>
    <n v="0"/>
    <n v="0"/>
    <n v="0"/>
    <n v="0"/>
    <n v="0"/>
    <n v="0"/>
    <n v="0"/>
  </r>
  <r>
    <x v="0"/>
    <s v="30"/>
    <x v="5"/>
    <s v="2310021601"/>
    <x v="16"/>
    <x v="1"/>
    <n v="0"/>
    <n v="1.5763854435152868E-3"/>
    <n v="0"/>
    <n v="0"/>
    <n v="0"/>
    <n v="0"/>
    <n v="0"/>
    <n v="0"/>
    <n v="0"/>
    <n v="0"/>
    <n v="0"/>
    <n v="0"/>
    <n v="0"/>
    <n v="0"/>
    <n v="0"/>
    <n v="0"/>
    <n v="1.5763854435152868E-3"/>
    <n v="0"/>
    <n v="0"/>
    <n v="0"/>
    <n v="0"/>
    <n v="0"/>
    <n v="0"/>
    <n v="0"/>
    <n v="0"/>
  </r>
  <r>
    <x v="0"/>
    <s v="30"/>
    <x v="6"/>
    <s v="2310021601"/>
    <x v="16"/>
    <x v="1"/>
    <n v="0"/>
    <n v="0"/>
    <n v="0"/>
    <n v="0"/>
    <n v="0"/>
    <n v="0"/>
    <n v="0"/>
    <n v="0"/>
    <n v="0"/>
    <n v="0"/>
    <n v="0"/>
    <n v="0"/>
    <n v="0"/>
    <n v="0"/>
    <n v="0"/>
    <n v="0"/>
    <n v="0"/>
    <n v="0"/>
    <n v="0"/>
    <n v="0"/>
    <n v="0"/>
    <n v="0"/>
    <n v="0"/>
    <n v="0"/>
    <n v="0"/>
  </r>
  <r>
    <x v="0"/>
    <s v="30"/>
    <x v="7"/>
    <s v="2310021601"/>
    <x v="16"/>
    <x v="1"/>
    <n v="0"/>
    <n v="0"/>
    <n v="0"/>
    <n v="0"/>
    <n v="0"/>
    <n v="0"/>
    <n v="0"/>
    <n v="0"/>
    <n v="0"/>
    <n v="0"/>
    <n v="0"/>
    <n v="0"/>
    <n v="0"/>
    <n v="0"/>
    <n v="0"/>
    <n v="0"/>
    <n v="0"/>
    <n v="0"/>
    <n v="0"/>
    <n v="0"/>
    <n v="0"/>
    <n v="0"/>
    <n v="0"/>
    <n v="0"/>
    <n v="0"/>
  </r>
  <r>
    <x v="0"/>
    <s v="30"/>
    <x v="8"/>
    <s v="2310021601"/>
    <x v="16"/>
    <x v="1"/>
    <n v="0"/>
    <n v="0.11069181536183904"/>
    <n v="0"/>
    <n v="0"/>
    <n v="0"/>
    <n v="0"/>
    <n v="0"/>
    <n v="0"/>
    <n v="0"/>
    <n v="0"/>
    <n v="0"/>
    <n v="0"/>
    <n v="0"/>
    <n v="0"/>
    <n v="0"/>
    <n v="0"/>
    <n v="0.11069181536183904"/>
    <n v="0"/>
    <n v="0"/>
    <n v="0"/>
    <n v="0"/>
    <n v="0"/>
    <n v="0"/>
    <n v="0"/>
    <n v="0"/>
  </r>
  <r>
    <x v="0"/>
    <s v="30"/>
    <x v="9"/>
    <s v="2310021601"/>
    <x v="16"/>
    <x v="1"/>
    <n v="0"/>
    <n v="0"/>
    <n v="0"/>
    <n v="0"/>
    <n v="0"/>
    <n v="0"/>
    <n v="0"/>
    <n v="0"/>
    <n v="0"/>
    <n v="0"/>
    <n v="0"/>
    <n v="0"/>
    <n v="0"/>
    <n v="0"/>
    <n v="0"/>
    <n v="0"/>
    <n v="0"/>
    <n v="0"/>
    <n v="0"/>
    <n v="0"/>
    <n v="0"/>
    <n v="0"/>
    <n v="0"/>
    <n v="0"/>
    <n v="0"/>
  </r>
  <r>
    <x v="0"/>
    <s v="30"/>
    <x v="10"/>
    <s v="2310021601"/>
    <x v="16"/>
    <x v="1"/>
    <n v="0"/>
    <n v="0"/>
    <n v="0"/>
    <n v="0"/>
    <n v="0"/>
    <n v="0"/>
    <n v="0"/>
    <n v="0"/>
    <n v="0"/>
    <n v="0"/>
    <n v="0"/>
    <n v="0"/>
    <n v="0"/>
    <n v="0"/>
    <n v="0"/>
    <n v="0"/>
    <n v="0"/>
    <n v="0"/>
    <n v="0"/>
    <n v="0"/>
    <n v="0"/>
    <n v="0"/>
    <n v="0"/>
    <n v="0"/>
    <n v="0"/>
  </r>
  <r>
    <x v="0"/>
    <s v="30"/>
    <x v="11"/>
    <s v="2310021601"/>
    <x v="16"/>
    <x v="1"/>
    <n v="0"/>
    <n v="8.133163647636682E-2"/>
    <n v="0"/>
    <n v="0"/>
    <n v="0"/>
    <n v="0"/>
    <n v="0"/>
    <n v="0"/>
    <n v="0"/>
    <n v="0"/>
    <n v="0"/>
    <n v="0"/>
    <n v="0"/>
    <n v="0"/>
    <n v="0"/>
    <n v="0"/>
    <n v="8.133163647636682E-2"/>
    <n v="0"/>
    <n v="0"/>
    <n v="0"/>
    <n v="0"/>
    <n v="0"/>
    <n v="0"/>
    <n v="0"/>
    <n v="0"/>
  </r>
  <r>
    <x v="0"/>
    <s v="30"/>
    <x v="12"/>
    <s v="2310021601"/>
    <x v="16"/>
    <x v="1"/>
    <n v="0"/>
    <n v="0"/>
    <n v="0"/>
    <n v="0"/>
    <n v="0"/>
    <n v="0"/>
    <n v="0"/>
    <n v="0"/>
    <n v="0"/>
    <n v="0"/>
    <n v="0"/>
    <n v="0"/>
    <n v="0"/>
    <n v="0"/>
    <n v="0"/>
    <n v="0"/>
    <n v="0"/>
    <n v="0"/>
    <n v="0"/>
    <n v="0"/>
    <n v="0"/>
    <n v="0"/>
    <n v="0"/>
    <n v="0"/>
    <n v="0"/>
  </r>
  <r>
    <x v="0"/>
    <s v="30"/>
    <x v="13"/>
    <s v="2310021601"/>
    <x v="16"/>
    <x v="1"/>
    <n v="0"/>
    <n v="0"/>
    <n v="0"/>
    <n v="0"/>
    <n v="0"/>
    <n v="0"/>
    <n v="0"/>
    <n v="0"/>
    <n v="0"/>
    <n v="0"/>
    <n v="0"/>
    <n v="0"/>
    <n v="0"/>
    <n v="0"/>
    <n v="0"/>
    <n v="0"/>
    <n v="0"/>
    <n v="0"/>
    <n v="0"/>
    <n v="0"/>
    <n v="0"/>
    <n v="0"/>
    <n v="0"/>
    <n v="0"/>
    <n v="0"/>
  </r>
  <r>
    <x v="0"/>
    <s v="30"/>
    <x v="14"/>
    <s v="2310021601"/>
    <x v="16"/>
    <x v="1"/>
    <n v="0"/>
    <n v="0"/>
    <n v="0"/>
    <n v="0"/>
    <n v="0"/>
    <n v="0"/>
    <n v="0"/>
    <n v="0"/>
    <n v="0"/>
    <n v="0"/>
    <n v="0"/>
    <n v="0"/>
    <n v="0"/>
    <n v="0"/>
    <n v="0"/>
    <n v="0"/>
    <n v="0"/>
    <n v="0"/>
    <n v="0"/>
    <n v="0"/>
    <n v="0"/>
    <n v="0"/>
    <n v="0"/>
    <n v="0"/>
    <n v="0"/>
  </r>
  <r>
    <x v="0"/>
    <s v="30"/>
    <x v="0"/>
    <s v="2310111701"/>
    <x v="17"/>
    <x v="0"/>
    <n v="4.1717598717891065E-4"/>
    <n v="0"/>
    <n v="2.269928165532308E-3"/>
    <n v="0"/>
    <n v="0"/>
    <n v="0"/>
    <n v="0"/>
    <n v="0"/>
    <n v="0"/>
    <n v="0"/>
    <n v="0"/>
    <n v="0"/>
    <n v="0"/>
    <n v="0"/>
    <n v="0"/>
    <n v="4.1717598717891065E-4"/>
    <n v="0"/>
    <n v="2.269928165532308E-3"/>
    <n v="0"/>
    <n v="0"/>
    <n v="0"/>
    <n v="0"/>
    <n v="0"/>
    <n v="0"/>
    <n v="0"/>
  </r>
  <r>
    <x v="0"/>
    <s v="30"/>
    <x v="1"/>
    <s v="2310111701"/>
    <x v="17"/>
    <x v="0"/>
    <n v="2.8780300276356018E-5"/>
    <n v="0"/>
    <n v="1.5659869268017245E-4"/>
    <n v="0"/>
    <n v="0"/>
    <n v="0"/>
    <n v="0"/>
    <n v="0"/>
    <n v="0"/>
    <n v="0"/>
    <n v="0"/>
    <n v="0"/>
    <n v="0"/>
    <n v="0"/>
    <n v="0"/>
    <n v="2.8780300276356018E-5"/>
    <n v="0"/>
    <n v="1.5659869268017248E-4"/>
    <n v="0"/>
    <n v="0"/>
    <n v="0"/>
    <n v="0"/>
    <n v="0"/>
    <n v="0"/>
    <n v="0"/>
  </r>
  <r>
    <x v="0"/>
    <s v="30"/>
    <x v="2"/>
    <s v="2310111701"/>
    <x v="17"/>
    <x v="0"/>
    <n v="3.8870435136557759E-5"/>
    <n v="0"/>
    <n v="2.1150089706656425E-4"/>
    <n v="0"/>
    <n v="0"/>
    <n v="0"/>
    <n v="0"/>
    <n v="0"/>
    <n v="0"/>
    <n v="0"/>
    <n v="0"/>
    <n v="0"/>
    <n v="0"/>
    <n v="0"/>
    <n v="0"/>
    <n v="3.8870435136557759E-5"/>
    <n v="0"/>
    <n v="2.1150089706656425E-4"/>
    <n v="0"/>
    <n v="0"/>
    <n v="0"/>
    <n v="0"/>
    <n v="0"/>
    <n v="0"/>
    <n v="0"/>
  </r>
  <r>
    <x v="0"/>
    <s v="30"/>
    <x v="3"/>
    <s v="2310111701"/>
    <x v="17"/>
    <x v="0"/>
    <n v="1.2644599381771803E-5"/>
    <n v="0"/>
    <n v="6.8801496636111285E-5"/>
    <n v="0"/>
    <n v="0"/>
    <n v="0"/>
    <n v="0"/>
    <n v="0"/>
    <n v="0"/>
    <n v="0"/>
    <n v="0"/>
    <n v="0"/>
    <n v="0"/>
    <n v="0"/>
    <n v="0"/>
    <n v="1.2644599381771803E-5"/>
    <n v="0"/>
    <n v="6.8801496636111285E-5"/>
    <n v="0"/>
    <n v="0"/>
    <n v="0"/>
    <n v="0"/>
    <n v="0"/>
    <n v="0"/>
    <n v="0"/>
  </r>
  <r>
    <x v="0"/>
    <s v="30"/>
    <x v="4"/>
    <s v="2310111701"/>
    <x v="17"/>
    <x v="0"/>
    <n v="3.8050877769220702E-4"/>
    <n v="0"/>
    <n v="2.0704154080311262E-3"/>
    <n v="0"/>
    <n v="0"/>
    <n v="0"/>
    <n v="0"/>
    <n v="0"/>
    <n v="0"/>
    <n v="0"/>
    <n v="3.8050877769220702E-4"/>
    <n v="0"/>
    <n v="2.0704154080311262E-3"/>
    <n v="0"/>
    <n v="0"/>
    <n v="0"/>
    <n v="0"/>
    <n v="0"/>
    <n v="0"/>
    <n v="0"/>
    <n v="0"/>
    <n v="0"/>
    <n v="0"/>
    <n v="0"/>
    <n v="0"/>
  </r>
  <r>
    <x v="0"/>
    <s v="30"/>
    <x v="5"/>
    <s v="2310111701"/>
    <x v="17"/>
    <x v="0"/>
    <n v="1.542790135006585E-5"/>
    <n v="0"/>
    <n v="8.3945933816534769E-5"/>
    <n v="0"/>
    <n v="0"/>
    <n v="0"/>
    <n v="0"/>
    <n v="0"/>
    <n v="0"/>
    <n v="0"/>
    <n v="0"/>
    <n v="0"/>
    <n v="0"/>
    <n v="0"/>
    <n v="0"/>
    <n v="1.542790135006585E-5"/>
    <n v="0"/>
    <n v="8.3945933816534769E-5"/>
    <n v="0"/>
    <n v="0"/>
    <n v="0"/>
    <n v="0"/>
    <n v="0"/>
    <n v="0"/>
    <n v="0"/>
  </r>
  <r>
    <x v="0"/>
    <s v="30"/>
    <x v="6"/>
    <s v="2310111701"/>
    <x v="17"/>
    <x v="0"/>
    <n v="7.37601630603355E-6"/>
    <n v="0"/>
    <n v="4.0134206371064903E-5"/>
    <n v="0"/>
    <n v="0"/>
    <n v="0"/>
    <n v="0"/>
    <n v="0"/>
    <n v="0"/>
    <n v="0"/>
    <n v="0"/>
    <n v="0"/>
    <n v="0"/>
    <n v="0"/>
    <n v="0"/>
    <n v="7.37601630603355E-6"/>
    <n v="0"/>
    <n v="4.0134206371064903E-5"/>
    <n v="0"/>
    <n v="0"/>
    <n v="0"/>
    <n v="0"/>
    <n v="0"/>
    <n v="0"/>
    <n v="0"/>
  </r>
  <r>
    <x v="0"/>
    <s v="30"/>
    <x v="7"/>
    <s v="2310111701"/>
    <x v="17"/>
    <x v="0"/>
    <n v="3.360185206081951E-5"/>
    <n v="0"/>
    <n v="1.8283360680151789E-4"/>
    <n v="0"/>
    <n v="0"/>
    <n v="0"/>
    <n v="0"/>
    <n v="0"/>
    <n v="0"/>
    <n v="0"/>
    <n v="0"/>
    <n v="0"/>
    <n v="0"/>
    <n v="0"/>
    <n v="0"/>
    <n v="3.360185206081951E-5"/>
    <n v="0"/>
    <n v="1.8283360680151789E-4"/>
    <n v="0"/>
    <n v="0"/>
    <n v="0"/>
    <n v="0"/>
    <n v="0"/>
    <n v="0"/>
    <n v="0"/>
  </r>
  <r>
    <x v="0"/>
    <s v="30"/>
    <x v="8"/>
    <s v="2310111701"/>
    <x v="17"/>
    <x v="0"/>
    <n v="3.6528842658451866E-5"/>
    <n v="0"/>
    <n v="1.9875987917098811E-4"/>
    <n v="0"/>
    <n v="0"/>
    <n v="0"/>
    <n v="0"/>
    <n v="0"/>
    <n v="0"/>
    <n v="0"/>
    <n v="0"/>
    <n v="0"/>
    <n v="0"/>
    <n v="0"/>
    <n v="0"/>
    <n v="3.6528842658451866E-5"/>
    <n v="0"/>
    <n v="1.9875987917098811E-4"/>
    <n v="0"/>
    <n v="0"/>
    <n v="0"/>
    <n v="0"/>
    <n v="0"/>
    <n v="0"/>
    <n v="0"/>
  </r>
  <r>
    <x v="0"/>
    <s v="30"/>
    <x v="9"/>
    <s v="2310111701"/>
    <x v="17"/>
    <x v="0"/>
    <n v="0"/>
    <n v="0"/>
    <n v="0"/>
    <n v="0"/>
    <n v="0"/>
    <n v="0"/>
    <n v="0"/>
    <n v="0"/>
    <n v="0"/>
    <n v="0"/>
    <n v="0"/>
    <n v="0"/>
    <n v="0"/>
    <n v="0"/>
    <n v="0"/>
    <n v="0"/>
    <n v="0"/>
    <n v="0"/>
    <n v="0"/>
    <n v="0"/>
    <n v="0"/>
    <n v="0"/>
    <n v="0"/>
    <n v="0"/>
    <n v="0"/>
  </r>
  <r>
    <x v="0"/>
    <s v="30"/>
    <x v="10"/>
    <s v="2310111701"/>
    <x v="17"/>
    <x v="0"/>
    <n v="0"/>
    <n v="0"/>
    <n v="0"/>
    <n v="0"/>
    <n v="0"/>
    <n v="0"/>
    <n v="0"/>
    <n v="0"/>
    <n v="0"/>
    <n v="0"/>
    <n v="0"/>
    <n v="0"/>
    <n v="0"/>
    <n v="0"/>
    <n v="0"/>
    <n v="0"/>
    <n v="0"/>
    <n v="0"/>
    <n v="0"/>
    <n v="0"/>
    <n v="0"/>
    <n v="0"/>
    <n v="0"/>
    <n v="0"/>
    <n v="0"/>
  </r>
  <r>
    <x v="0"/>
    <s v="30"/>
    <x v="11"/>
    <s v="2310111701"/>
    <x v="17"/>
    <x v="0"/>
    <n v="3.8050877769220699E-7"/>
    <n v="0"/>
    <n v="2.0704154080311264E-6"/>
    <n v="0"/>
    <n v="0"/>
    <n v="0"/>
    <n v="0"/>
    <n v="0"/>
    <n v="0"/>
    <n v="0"/>
    <n v="0"/>
    <n v="0"/>
    <n v="0"/>
    <n v="0"/>
    <n v="0"/>
    <n v="3.8050877769220699E-7"/>
    <n v="0"/>
    <n v="2.0704154080311264E-6"/>
    <n v="0"/>
    <n v="0"/>
    <n v="0"/>
    <n v="0"/>
    <n v="0"/>
    <n v="0"/>
    <n v="0"/>
  </r>
  <r>
    <x v="0"/>
    <s v="30"/>
    <x v="12"/>
    <s v="2310111701"/>
    <x v="17"/>
    <x v="0"/>
    <n v="0"/>
    <n v="0"/>
    <n v="0"/>
    <n v="0"/>
    <n v="0"/>
    <n v="0"/>
    <n v="0"/>
    <n v="0"/>
    <n v="0"/>
    <n v="0"/>
    <n v="0"/>
    <n v="0"/>
    <n v="0"/>
    <n v="0"/>
    <n v="0"/>
    <n v="0"/>
    <n v="0"/>
    <n v="0"/>
    <n v="0"/>
    <n v="0"/>
    <n v="0"/>
    <n v="0"/>
    <n v="0"/>
    <n v="0"/>
    <n v="0"/>
  </r>
  <r>
    <x v="0"/>
    <s v="30"/>
    <x v="13"/>
    <s v="2310111701"/>
    <x v="17"/>
    <x v="0"/>
    <n v="0"/>
    <n v="0"/>
    <n v="0"/>
    <n v="0"/>
    <n v="0"/>
    <n v="0"/>
    <n v="0"/>
    <n v="0"/>
    <n v="0"/>
    <n v="0"/>
    <n v="0"/>
    <n v="0"/>
    <n v="0"/>
    <n v="0"/>
    <n v="0"/>
    <n v="0"/>
    <n v="0"/>
    <n v="0"/>
    <n v="0"/>
    <n v="0"/>
    <n v="0"/>
    <n v="0"/>
    <n v="0"/>
    <n v="0"/>
    <n v="0"/>
  </r>
  <r>
    <x v="0"/>
    <s v="30"/>
    <x v="14"/>
    <s v="2310111701"/>
    <x v="17"/>
    <x v="0"/>
    <n v="0"/>
    <n v="0"/>
    <n v="0"/>
    <n v="0"/>
    <n v="0"/>
    <n v="0"/>
    <n v="0"/>
    <n v="0"/>
    <n v="0"/>
    <n v="0"/>
    <n v="0"/>
    <n v="0"/>
    <n v="0"/>
    <n v="0"/>
    <n v="0"/>
    <n v="0"/>
    <n v="0"/>
    <n v="0"/>
    <n v="0"/>
    <n v="0"/>
    <n v="0"/>
    <n v="0"/>
    <n v="0"/>
    <n v="0"/>
    <n v="0"/>
  </r>
  <r>
    <x v="0"/>
    <s v="30"/>
    <x v="0"/>
    <s v="2310121701"/>
    <x v="17"/>
    <x v="1"/>
    <n v="6.4231353979794196E-4"/>
    <n v="0"/>
    <n v="3.4949413194888014E-3"/>
    <n v="0"/>
    <n v="0"/>
    <n v="0"/>
    <n v="0"/>
    <n v="0"/>
    <n v="0"/>
    <n v="0"/>
    <n v="0"/>
    <n v="0"/>
    <n v="0"/>
    <n v="0"/>
    <n v="0"/>
    <n v="6.4231353979794196E-4"/>
    <n v="0"/>
    <n v="3.4949413194888014E-3"/>
    <n v="0"/>
    <n v="0"/>
    <n v="0"/>
    <n v="0"/>
    <n v="0"/>
    <n v="0"/>
    <n v="0"/>
  </r>
  <r>
    <x v="0"/>
    <s v="30"/>
    <x v="1"/>
    <s v="2310121701"/>
    <x v="17"/>
    <x v="1"/>
    <n v="1.000734502350217E-4"/>
    <n v="0"/>
    <n v="5.4451730274938264E-4"/>
    <n v="0"/>
    <n v="0"/>
    <n v="0"/>
    <n v="0"/>
    <n v="0"/>
    <n v="0"/>
    <n v="0"/>
    <n v="0"/>
    <n v="0"/>
    <n v="0"/>
    <n v="0"/>
    <n v="0"/>
    <n v="1.000734502350217E-4"/>
    <n v="0"/>
    <n v="5.4451730274938264E-4"/>
    <n v="0"/>
    <n v="0"/>
    <n v="0"/>
    <n v="0"/>
    <n v="0"/>
    <n v="0"/>
    <n v="0"/>
  </r>
  <r>
    <x v="0"/>
    <s v="30"/>
    <x v="2"/>
    <s v="2310121701"/>
    <x v="17"/>
    <x v="1"/>
    <n v="0"/>
    <n v="0"/>
    <n v="0"/>
    <n v="0"/>
    <n v="0"/>
    <n v="0"/>
    <n v="0"/>
    <n v="0"/>
    <n v="0"/>
    <n v="0"/>
    <n v="0"/>
    <n v="0"/>
    <n v="0"/>
    <n v="0"/>
    <n v="0"/>
    <n v="0"/>
    <n v="0"/>
    <n v="0"/>
    <n v="0"/>
    <n v="0"/>
    <n v="0"/>
    <n v="0"/>
    <n v="0"/>
    <n v="0"/>
    <n v="0"/>
  </r>
  <r>
    <x v="0"/>
    <s v="30"/>
    <x v="3"/>
    <s v="2310121701"/>
    <x v="17"/>
    <x v="1"/>
    <n v="0"/>
    <n v="0"/>
    <n v="0"/>
    <n v="0"/>
    <n v="0"/>
    <n v="0"/>
    <n v="0"/>
    <n v="0"/>
    <n v="0"/>
    <n v="0"/>
    <n v="0"/>
    <n v="0"/>
    <n v="0"/>
    <n v="0"/>
    <n v="0"/>
    <n v="0"/>
    <n v="0"/>
    <n v="0"/>
    <n v="0"/>
    <n v="0"/>
    <n v="0"/>
    <n v="0"/>
    <n v="0"/>
    <n v="0"/>
    <n v="0"/>
  </r>
  <r>
    <x v="0"/>
    <s v="30"/>
    <x v="4"/>
    <s v="2310121701"/>
    <x v="17"/>
    <x v="1"/>
    <n v="3.1470466587066033E-4"/>
    <n v="0"/>
    <n v="1.7123636231197691E-3"/>
    <n v="0"/>
    <n v="0"/>
    <n v="0"/>
    <n v="0"/>
    <n v="0"/>
    <n v="0"/>
    <n v="0"/>
    <n v="3.1470466587066033E-4"/>
    <n v="0"/>
    <n v="1.7123636231197691E-3"/>
    <n v="0"/>
    <n v="0"/>
    <n v="0"/>
    <n v="0"/>
    <n v="0"/>
    <n v="0"/>
    <n v="0"/>
    <n v="0"/>
    <n v="0"/>
    <n v="0"/>
    <n v="0"/>
    <n v="0"/>
  </r>
  <r>
    <x v="0"/>
    <s v="30"/>
    <x v="5"/>
    <s v="2310121701"/>
    <x v="17"/>
    <x v="1"/>
    <n v="1.1587452132476196E-5"/>
    <n v="0"/>
    <n v="6.3049371897296933E-5"/>
    <n v="0"/>
    <n v="0"/>
    <n v="0"/>
    <n v="0"/>
    <n v="0"/>
    <n v="0"/>
    <n v="0"/>
    <n v="0"/>
    <n v="0"/>
    <n v="0"/>
    <n v="0"/>
    <n v="0"/>
    <n v="1.1587452132476196E-5"/>
    <n v="0"/>
    <n v="6.3049371897296933E-5"/>
    <n v="0"/>
    <n v="0"/>
    <n v="0"/>
    <n v="0"/>
    <n v="0"/>
    <n v="0"/>
    <n v="0"/>
  </r>
  <r>
    <x v="0"/>
    <s v="30"/>
    <x v="6"/>
    <s v="2310121701"/>
    <x v="17"/>
    <x v="1"/>
    <n v="0"/>
    <n v="0"/>
    <n v="0"/>
    <n v="0"/>
    <n v="0"/>
    <n v="0"/>
    <n v="0"/>
    <n v="0"/>
    <n v="0"/>
    <n v="0"/>
    <n v="0"/>
    <n v="0"/>
    <n v="0"/>
    <n v="0"/>
    <n v="0"/>
    <n v="0"/>
    <n v="0"/>
    <n v="0"/>
    <n v="0"/>
    <n v="0"/>
    <n v="0"/>
    <n v="0"/>
    <n v="0"/>
    <n v="0"/>
    <n v="0"/>
  </r>
  <r>
    <x v="0"/>
    <s v="30"/>
    <x v="7"/>
    <s v="2310121701"/>
    <x v="17"/>
    <x v="1"/>
    <n v="0"/>
    <n v="0"/>
    <n v="0"/>
    <n v="0"/>
    <n v="0"/>
    <n v="0"/>
    <n v="0"/>
    <n v="0"/>
    <n v="0"/>
    <n v="0"/>
    <n v="0"/>
    <n v="0"/>
    <n v="0"/>
    <n v="0"/>
    <n v="0"/>
    <n v="0"/>
    <n v="0"/>
    <n v="0"/>
    <n v="0"/>
    <n v="0"/>
    <n v="0"/>
    <n v="0"/>
    <n v="0"/>
    <n v="0"/>
    <n v="0"/>
  </r>
  <r>
    <x v="0"/>
    <s v="30"/>
    <x v="8"/>
    <s v="2310121701"/>
    <x v="17"/>
    <x v="1"/>
    <n v="8.1365640442731299E-4"/>
    <n v="0"/>
    <n v="4.4272480829133203E-3"/>
    <n v="0"/>
    <n v="0"/>
    <n v="0"/>
    <n v="0"/>
    <n v="0"/>
    <n v="0"/>
    <n v="0"/>
    <n v="0"/>
    <n v="0"/>
    <n v="0"/>
    <n v="0"/>
    <n v="0"/>
    <n v="8.1365640442731299E-4"/>
    <n v="0"/>
    <n v="4.4272480829133203E-3"/>
    <n v="0"/>
    <n v="0"/>
    <n v="0"/>
    <n v="0"/>
    <n v="0"/>
    <n v="0"/>
    <n v="0"/>
  </r>
  <r>
    <x v="0"/>
    <s v="30"/>
    <x v="9"/>
    <s v="2310121701"/>
    <x v="17"/>
    <x v="1"/>
    <n v="0"/>
    <n v="0"/>
    <n v="0"/>
    <n v="0"/>
    <n v="0"/>
    <n v="0"/>
    <n v="0"/>
    <n v="0"/>
    <n v="0"/>
    <n v="0"/>
    <n v="0"/>
    <n v="0"/>
    <n v="0"/>
    <n v="0"/>
    <n v="0"/>
    <n v="0"/>
    <n v="0"/>
    <n v="0"/>
    <n v="0"/>
    <n v="0"/>
    <n v="0"/>
    <n v="0"/>
    <n v="0"/>
    <n v="0"/>
    <n v="0"/>
  </r>
  <r>
    <x v="0"/>
    <s v="30"/>
    <x v="10"/>
    <s v="2310121701"/>
    <x v="17"/>
    <x v="1"/>
    <n v="0"/>
    <n v="0"/>
    <n v="0"/>
    <n v="0"/>
    <n v="0"/>
    <n v="0"/>
    <n v="0"/>
    <n v="0"/>
    <n v="0"/>
    <n v="0"/>
    <n v="0"/>
    <n v="0"/>
    <n v="0"/>
    <n v="0"/>
    <n v="0"/>
    <n v="0"/>
    <n v="0"/>
    <n v="0"/>
    <n v="0"/>
    <n v="0"/>
    <n v="0"/>
    <n v="0"/>
    <n v="0"/>
    <n v="0"/>
    <n v="0"/>
  </r>
  <r>
    <x v="0"/>
    <s v="30"/>
    <x v="11"/>
    <s v="2310121701"/>
    <x v="17"/>
    <x v="1"/>
    <n v="5.9784010845994381E-4"/>
    <n v="0"/>
    <n v="3.2529535313261643E-3"/>
    <n v="0"/>
    <n v="0"/>
    <n v="0"/>
    <n v="0"/>
    <n v="0"/>
    <n v="0"/>
    <n v="0"/>
    <n v="0"/>
    <n v="0"/>
    <n v="0"/>
    <n v="0"/>
    <n v="0"/>
    <n v="5.9784010845994381E-4"/>
    <n v="0"/>
    <n v="3.2529535313261643E-3"/>
    <n v="0"/>
    <n v="0"/>
    <n v="0"/>
    <n v="0"/>
    <n v="0"/>
    <n v="0"/>
    <n v="0"/>
  </r>
  <r>
    <x v="0"/>
    <s v="30"/>
    <x v="12"/>
    <s v="2310121701"/>
    <x v="17"/>
    <x v="1"/>
    <n v="0"/>
    <n v="0"/>
    <n v="0"/>
    <n v="0"/>
    <n v="0"/>
    <n v="0"/>
    <n v="0"/>
    <n v="0"/>
    <n v="0"/>
    <n v="0"/>
    <n v="0"/>
    <n v="0"/>
    <n v="0"/>
    <n v="0"/>
    <n v="0"/>
    <n v="0"/>
    <n v="0"/>
    <n v="0"/>
    <n v="0"/>
    <n v="0"/>
    <n v="0"/>
    <n v="0"/>
    <n v="0"/>
    <n v="0"/>
    <n v="0"/>
  </r>
  <r>
    <x v="0"/>
    <s v="30"/>
    <x v="13"/>
    <s v="2310121701"/>
    <x v="17"/>
    <x v="1"/>
    <n v="0"/>
    <n v="0"/>
    <n v="0"/>
    <n v="0"/>
    <n v="0"/>
    <n v="0"/>
    <n v="0"/>
    <n v="0"/>
    <n v="0"/>
    <n v="0"/>
    <n v="0"/>
    <n v="0"/>
    <n v="0"/>
    <n v="0"/>
    <n v="0"/>
    <n v="0"/>
    <n v="0"/>
    <n v="0"/>
    <n v="0"/>
    <n v="0"/>
    <n v="0"/>
    <n v="0"/>
    <n v="0"/>
    <n v="0"/>
    <n v="0"/>
  </r>
  <r>
    <x v="0"/>
    <s v="30"/>
    <x v="14"/>
    <s v="2310121701"/>
    <x v="17"/>
    <x v="1"/>
    <n v="0"/>
    <n v="0"/>
    <n v="0"/>
    <n v="0"/>
    <n v="0"/>
    <n v="0"/>
    <n v="0"/>
    <n v="0"/>
    <n v="0"/>
    <n v="0"/>
    <n v="0"/>
    <n v="0"/>
    <n v="0"/>
    <n v="0"/>
    <n v="0"/>
    <n v="0"/>
    <n v="0"/>
    <n v="0"/>
    <n v="0"/>
    <n v="0"/>
    <n v="0"/>
    <n v="0"/>
    <n v="0"/>
    <n v="0"/>
    <n v="0"/>
  </r>
  <r>
    <x v="0"/>
    <s v="30"/>
    <x v="0"/>
    <s v="2310011000"/>
    <x v="18"/>
    <x v="0"/>
    <n v="23.945810582105928"/>
    <n v="5.7816211528454566"/>
    <n v="8.6717115166629224"/>
    <n v="1.2318729036623814E-2"/>
    <n v="0.11300454940227878"/>
    <n v="3.7169616425955465"/>
    <n v="0.89744567148645893"/>
    <n v="1.3460567130342447"/>
    <n v="1.9121609250878754E-3"/>
    <n v="1.7541004683338794E-2"/>
    <n v="0"/>
    <n v="0"/>
    <n v="0"/>
    <n v="0"/>
    <n v="0"/>
    <n v="20.228848939510378"/>
    <n v="4.8841754813589979"/>
    <n v="7.3256548036286775"/>
    <n v="1.0406568111535938E-2"/>
    <n v="9.5463544718939988E-2"/>
    <n v="0"/>
    <n v="0"/>
    <n v="0"/>
    <n v="0"/>
    <n v="0"/>
  </r>
  <r>
    <x v="0"/>
    <s v="30"/>
    <x v="1"/>
    <s v="2310011000"/>
    <x v="18"/>
    <x v="0"/>
    <n v="2.4779744283970313"/>
    <n v="0.5982971143243061"/>
    <n v="0.89737114202282986"/>
    <n v="1.2747739500585838E-3"/>
    <n v="1.1694003122225863E-2"/>
    <n v="0.23599756460924107"/>
    <n v="5.6980677554695817E-2"/>
    <n v="8.546391828788856E-2"/>
    <n v="1.2140704286272227E-4"/>
    <n v="1.1137145830691297E-3"/>
    <n v="0"/>
    <n v="0"/>
    <n v="0"/>
    <n v="0"/>
    <n v="0"/>
    <n v="2.2419768637877904"/>
    <n v="0.54131643676961028"/>
    <n v="0.81190722373494129"/>
    <n v="1.1533669071958615E-3"/>
    <n v="1.0580288539156732E-2"/>
    <n v="0"/>
    <n v="0"/>
    <n v="0"/>
    <n v="0"/>
    <n v="0"/>
  </r>
  <r>
    <x v="0"/>
    <s v="30"/>
    <x v="2"/>
    <s v="2310011000"/>
    <x v="18"/>
    <x v="0"/>
    <n v="2.1338798717313412"/>
    <n v="0.51521684604205464"/>
    <n v="0.77276108885183092"/>
    <n v="1.0977572818607077E-3"/>
    <n v="1.0070159561179725E-2"/>
    <n v="0.15425637626973551"/>
    <n v="3.724459128014853E-2"/>
    <n v="5.5862247386879338E-2"/>
    <n v="7.9355948086316216E-5"/>
    <n v="7.279633417720283E-4"/>
    <n v="0"/>
    <n v="0"/>
    <n v="0"/>
    <n v="0"/>
    <n v="0"/>
    <n v="1.9796234954616057"/>
    <n v="0.47797225476190613"/>
    <n v="0.71689884146495153"/>
    <n v="1.0184013337743915E-3"/>
    <n v="9.3421962194076957E-3"/>
    <n v="0"/>
    <n v="0"/>
    <n v="0"/>
    <n v="0"/>
    <n v="0"/>
  </r>
  <r>
    <x v="0"/>
    <s v="30"/>
    <x v="3"/>
    <s v="2310011000"/>
    <x v="18"/>
    <x v="0"/>
    <n v="2.7766147728552393"/>
    <n v="0.67040264304267361"/>
    <n v="1.0055204529638284"/>
    <n v="1.4284070655536918E-3"/>
    <n v="1.3103340151896511E-2"/>
    <n v="0"/>
    <n v="0"/>
    <n v="0"/>
    <n v="0"/>
    <n v="0"/>
    <n v="0"/>
    <n v="0"/>
    <n v="0"/>
    <n v="0"/>
    <n v="0"/>
    <n v="2.7766147728552393"/>
    <n v="0.67040264304267361"/>
    <n v="1.0055204529638284"/>
    <n v="1.4284070655536918E-3"/>
    <n v="1.3103340151896511E-2"/>
    <n v="0"/>
    <n v="0"/>
    <n v="0"/>
    <n v="0"/>
    <n v="0"/>
  </r>
  <r>
    <x v="0"/>
    <s v="30"/>
    <x v="4"/>
    <s v="2310011000"/>
    <x v="18"/>
    <x v="0"/>
    <n v="13.104672457868915"/>
    <n v="3.1640712776766184"/>
    <n v="4.7457127703130428"/>
    <n v="6.7415930051175103E-3"/>
    <n v="6.1843285742540624E-2"/>
    <n v="0.23826677196125298"/>
    <n v="5.7528568685029431E-2"/>
    <n v="8.6285686732964412E-2"/>
    <n v="1.2257441827486382E-4"/>
    <n v="1.1244233771371022E-3"/>
    <n v="6.0758026850119515"/>
    <n v="1.4669785014682504"/>
    <n v="2.2002850116905925"/>
    <n v="3.1256476660090271E-3"/>
    <n v="2.8672796116996108E-2"/>
    <n v="6.790603000895711"/>
    <n v="1.6395642075233385"/>
    <n v="2.4591420718894859"/>
    <n v="3.493370920833619E-3"/>
    <n v="3.2046066248407418E-2"/>
    <n v="0"/>
    <n v="0"/>
    <n v="0"/>
    <n v="0"/>
    <n v="0"/>
  </r>
  <r>
    <x v="0"/>
    <s v="30"/>
    <x v="5"/>
    <s v="2310011000"/>
    <x v="18"/>
    <x v="0"/>
    <n v="5.3133490147359428"/>
    <n v="1.2828870816761562"/>
    <n v="1.9241708141451064"/>
    <n v="2.7334095275294633E-3"/>
    <n v="2.5074641310157381E-2"/>
    <n v="2.3720308101499745E-2"/>
    <n v="5.7271744717685537E-3"/>
    <n v="8.5900482774335096E-3"/>
    <n v="1.2202721105042246E-5"/>
    <n v="1.1194036299177401E-4"/>
    <n v="0.49812647013149464"/>
    <n v="0.12027066390713964"/>
    <n v="0.18039101382610373"/>
    <n v="2.5625714320588722E-4"/>
    <n v="2.3507476228272544E-3"/>
    <n v="4.7915022365029483"/>
    <n v="1.1568892432972482"/>
    <n v="1.7351897520415691"/>
    <n v="2.464949663218534E-3"/>
    <n v="2.2611953324338355E-2"/>
    <n v="0"/>
    <n v="0"/>
    <n v="0"/>
    <n v="0"/>
    <n v="0"/>
  </r>
  <r>
    <x v="0"/>
    <s v="30"/>
    <x v="6"/>
    <s v="2310011000"/>
    <x v="18"/>
    <x v="0"/>
    <n v="1.6196919508322229"/>
    <n v="0.39106820844155959"/>
    <n v="0.58655359756223313"/>
    <n v="8.3323745490632031E-4"/>
    <n v="7.6436150886062971E-3"/>
    <n v="0.12854698022477959"/>
    <n v="3.103715940012378E-2"/>
    <n v="4.6551872822399448E-2"/>
    <n v="6.6129956738596838E-5"/>
    <n v="6.0663611814335699E-4"/>
    <n v="0"/>
    <n v="0"/>
    <n v="0"/>
    <n v="0"/>
    <n v="0"/>
    <n v="1.4911449706074436"/>
    <n v="0.36003104904143585"/>
    <n v="0.54000172473983354"/>
    <n v="7.6710749816772338E-4"/>
    <n v="7.0369789704629393E-3"/>
    <n v="0"/>
    <n v="0"/>
    <n v="0"/>
    <n v="0"/>
    <n v="0"/>
  </r>
  <r>
    <x v="0"/>
    <s v="30"/>
    <x v="7"/>
    <s v="2310011000"/>
    <x v="18"/>
    <x v="0"/>
    <n v="1.0540852378431926"/>
    <n v="0.25450470708101491"/>
    <n v="0.3817253571436755"/>
    <n v="5.4226564525649407E-4"/>
    <n v="4.9744161687755271E-3"/>
    <n v="0.43705973276425059"/>
    <n v="0.10552634196042082"/>
    <n v="0.15827636759615812"/>
    <n v="2.2484185291122923E-4"/>
    <n v="2.0625628016874135E-3"/>
    <n v="0"/>
    <n v="0"/>
    <n v="0"/>
    <n v="0"/>
    <n v="0"/>
    <n v="0.61702550507894194"/>
    <n v="0.14897836512059409"/>
    <n v="0.22344898954751735"/>
    <n v="3.1742379234526481E-4"/>
    <n v="2.9118533670881132E-3"/>
    <n v="0"/>
    <n v="0"/>
    <n v="0"/>
    <n v="0"/>
    <n v="0"/>
  </r>
  <r>
    <x v="0"/>
    <s v="30"/>
    <x v="8"/>
    <s v="2310011000"/>
    <x v="18"/>
    <x v="0"/>
    <n v="1.4964962476122758"/>
    <n v="0.36132309368614685"/>
    <n v="0.54193963075777973"/>
    <n v="7.6986041944371948E-4"/>
    <n v="7.0622326007204923E-3"/>
    <n v="0.31743859797836155"/>
    <n v="7.6644292600091757E-2"/>
    <n v="0.11495689137286237"/>
    <n v="1.6330372533654658E-4"/>
    <n v="1.4980493395467711E-3"/>
    <n v="0"/>
    <n v="0"/>
    <n v="0"/>
    <n v="0"/>
    <n v="0"/>
    <n v="1.1790576496339142"/>
    <n v="0.28467880108605509"/>
    <n v="0.42698273938491732"/>
    <n v="6.0655669410717295E-4"/>
    <n v="5.5641832611737219E-3"/>
    <n v="0"/>
    <n v="0"/>
    <n v="0"/>
    <n v="0"/>
    <n v="0"/>
  </r>
  <r>
    <x v="0"/>
    <s v="30"/>
    <x v="9"/>
    <s v="2310011000"/>
    <x v="18"/>
    <x v="0"/>
    <n v="0.74557248530372167"/>
    <n v="0.18001552452071792"/>
    <n v="0.27000086236991688"/>
    <n v="3.8355374908386169E-4"/>
    <n v="3.5184894852314701E-3"/>
    <n v="2.570939604495592E-2"/>
    <n v="6.2074318800247556E-3"/>
    <n v="9.3103745644798931E-3"/>
    <n v="1.322599134771937E-5"/>
    <n v="1.2132722362867138E-4"/>
    <n v="0"/>
    <n v="0"/>
    <n v="0"/>
    <n v="0"/>
    <n v="0"/>
    <n v="0.71986308925876574"/>
    <n v="0.17380809264069319"/>
    <n v="0.26069048780543702"/>
    <n v="3.7032775773614238E-4"/>
    <n v="3.3971622616027985E-3"/>
    <n v="0"/>
    <n v="0"/>
    <n v="0"/>
    <n v="0"/>
    <n v="0"/>
  </r>
  <r>
    <x v="0"/>
    <s v="30"/>
    <x v="10"/>
    <s v="2310011000"/>
    <x v="18"/>
    <x v="0"/>
    <n v="4.676550773788362E-2"/>
    <n v="1.1291346677692089E-2"/>
    <n v="1.6935613461180617E-2"/>
    <n v="2.4058138107616234E-5"/>
    <n v="2.2069476877251539E-4"/>
    <n v="0"/>
    <n v="0"/>
    <n v="0"/>
    <n v="0"/>
    <n v="0"/>
    <n v="0"/>
    <n v="0"/>
    <n v="0"/>
    <n v="0"/>
    <n v="0"/>
    <n v="4.676550773788362E-2"/>
    <n v="1.1291346677692087E-2"/>
    <n v="1.6935613461180617E-2"/>
    <n v="2.4058138107616234E-5"/>
    <n v="2.2069476877251539E-4"/>
    <n v="0"/>
    <n v="0"/>
    <n v="0"/>
    <n v="0"/>
    <n v="0"/>
  </r>
  <r>
    <x v="0"/>
    <s v="30"/>
    <x v="11"/>
    <s v="2310011000"/>
    <x v="18"/>
    <x v="0"/>
    <n v="4.7463500390687849E-2"/>
    <n v="1.1459874240045702E-2"/>
    <n v="1.7188383811347491E-2"/>
    <n v="2.4417214795789608E-5"/>
    <n v="2.2398872054523949E-4"/>
    <n v="2.3731750195343924E-2"/>
    <n v="5.7299371200228511E-3"/>
    <n v="8.5941919056737454E-3"/>
    <n v="1.2208607397894804E-5"/>
    <n v="1.1199436027261975E-4"/>
    <n v="0"/>
    <n v="0"/>
    <n v="0"/>
    <n v="0"/>
    <n v="0"/>
    <n v="2.3731750195343924E-2"/>
    <n v="5.7299371200228511E-3"/>
    <n v="8.5941919056737454E-3"/>
    <n v="1.2208607397894804E-5"/>
    <n v="1.1199436027261975E-4"/>
    <n v="0"/>
    <n v="0"/>
    <n v="0"/>
    <n v="0"/>
    <n v="0"/>
  </r>
  <r>
    <x v="0"/>
    <s v="30"/>
    <x v="12"/>
    <s v="2310011000"/>
    <x v="18"/>
    <x v="0"/>
    <n v="2.338275386894181E-2"/>
    <n v="5.6456733388460445E-3"/>
    <n v="8.4678067305903083E-3"/>
    <n v="1.2029069053808117E-5"/>
    <n v="1.1034738438625769E-4"/>
    <n v="0"/>
    <n v="0"/>
    <n v="0"/>
    <n v="0"/>
    <n v="0"/>
    <n v="0"/>
    <n v="0"/>
    <n v="0"/>
    <n v="0"/>
    <n v="0"/>
    <n v="2.338275386894181E-2"/>
    <n v="5.6456733388460436E-3"/>
    <n v="8.4678067305903083E-3"/>
    <n v="1.2029069053808117E-5"/>
    <n v="1.1034738438625769E-4"/>
    <n v="0"/>
    <n v="0"/>
    <n v="0"/>
    <n v="0"/>
    <n v="0"/>
  </r>
  <r>
    <x v="0"/>
    <s v="30"/>
    <x v="13"/>
    <s v="2310011000"/>
    <x v="18"/>
    <x v="0"/>
    <n v="0"/>
    <n v="0"/>
    <n v="0"/>
    <n v="0"/>
    <n v="0"/>
    <n v="0"/>
    <n v="0"/>
    <n v="0"/>
    <n v="0"/>
    <n v="0"/>
    <n v="0"/>
    <n v="0"/>
    <n v="0"/>
    <n v="0"/>
    <n v="0"/>
    <n v="0"/>
    <n v="0"/>
    <n v="0"/>
    <n v="0"/>
    <n v="0"/>
    <n v="0"/>
    <n v="0"/>
    <n v="0"/>
    <n v="0"/>
    <n v="0"/>
  </r>
  <r>
    <x v="0"/>
    <s v="30"/>
    <x v="14"/>
    <s v="2310011000"/>
    <x v="18"/>
    <x v="0"/>
    <n v="0"/>
    <n v="0"/>
    <n v="0"/>
    <n v="0"/>
    <n v="0"/>
    <n v="0"/>
    <n v="0"/>
    <n v="0"/>
    <n v="0"/>
    <n v="0"/>
    <n v="0"/>
    <n v="0"/>
    <n v="0"/>
    <n v="0"/>
    <n v="0"/>
    <n v="0"/>
    <n v="0"/>
    <n v="0"/>
    <n v="0"/>
    <n v="0"/>
    <n v="0"/>
    <n v="0"/>
    <n v="0"/>
    <n v="0"/>
    <n v="0"/>
  </r>
  <r>
    <x v="0"/>
    <s v="30"/>
    <x v="0"/>
    <s v="2310021700"/>
    <x v="18"/>
    <x v="1"/>
    <n v="18.941091731967838"/>
    <n v="4.5732516024062075"/>
    <n v="6.8593077167751142"/>
    <n v="9.7440918069530268E-3"/>
    <n v="8.9386388864102176E-2"/>
    <n v="0.9108539797123868"/>
    <n v="0.21992208692212345"/>
    <n v="0.32985573483875397"/>
    <n v="4.6858148023571885E-4"/>
    <n v="4.2984823251541121E-3"/>
    <n v="0"/>
    <n v="0"/>
    <n v="0"/>
    <n v="0"/>
    <n v="0"/>
    <n v="18.030237752255449"/>
    <n v="4.3533295154840834"/>
    <n v="6.5294519819363606"/>
    <n v="9.2755103267173084E-3"/>
    <n v="8.5087906538948058E-2"/>
    <n v="0"/>
    <n v="0"/>
    <n v="0"/>
    <n v="0"/>
    <n v="0"/>
  </r>
  <r>
    <x v="0"/>
    <s v="30"/>
    <x v="1"/>
    <s v="2310021700"/>
    <x v="18"/>
    <x v="1"/>
    <n v="4.4265774035349192"/>
    <n v="1.0687795872782035"/>
    <n v="1.6030362437727819"/>
    <n v="2.2772170274551968E-3"/>
    <n v="2.0889807975620435E-2"/>
    <n v="0.3960621887373349"/>
    <n v="9.5627647282786638E-2"/>
    <n v="0.14342955865335416"/>
    <n v="2.0375099719335973E-4"/>
    <n v="1.8690880820291967E-3"/>
    <n v="0"/>
    <n v="0"/>
    <n v="0"/>
    <n v="0"/>
    <n v="0"/>
    <n v="4.0305152147975845"/>
    <n v="0.97315193999541694"/>
    <n v="1.4596066851194278"/>
    <n v="2.0734660302618372E-3"/>
    <n v="1.9020719893591241E-2"/>
    <n v="0"/>
    <n v="0"/>
    <n v="0"/>
    <n v="0"/>
    <n v="0"/>
  </r>
  <r>
    <x v="0"/>
    <s v="30"/>
    <x v="2"/>
    <s v="2310021700"/>
    <x v="18"/>
    <x v="1"/>
    <n v="2.5720922337735541E-2"/>
    <n v="6.2102148577786323E-3"/>
    <n v="9.3145486844370667E-3"/>
    <n v="1.3231920956034867E-5"/>
    <n v="1.2138161825930516E-4"/>
    <n v="0"/>
    <n v="0"/>
    <n v="0"/>
    <n v="0"/>
    <n v="0"/>
    <n v="0"/>
    <n v="0"/>
    <n v="0"/>
    <n v="0"/>
    <n v="0"/>
    <n v="2.5720922337735541E-2"/>
    <n v="6.2102148577786323E-3"/>
    <n v="9.3145486844370667E-3"/>
    <n v="1.3231920956034867E-5"/>
    <n v="1.2138161825930516E-4"/>
    <n v="0"/>
    <n v="0"/>
    <n v="0"/>
    <n v="0"/>
    <n v="0"/>
  </r>
  <r>
    <x v="0"/>
    <s v="30"/>
    <x v="3"/>
    <s v="2310021700"/>
    <x v="18"/>
    <x v="1"/>
    <n v="0.10288368935094216"/>
    <n v="2.4840859431114529E-2"/>
    <n v="3.7258194737748267E-2"/>
    <n v="5.2927683824139468E-5"/>
    <n v="4.8552647303722063E-4"/>
    <n v="0"/>
    <n v="0"/>
    <n v="0"/>
    <n v="0"/>
    <n v="0"/>
    <n v="0"/>
    <n v="0"/>
    <n v="0"/>
    <n v="0"/>
    <n v="0"/>
    <n v="0.10288368935094216"/>
    <n v="2.4840859431114529E-2"/>
    <n v="3.7258194737748267E-2"/>
    <n v="5.2927683824139468E-5"/>
    <n v="4.8552647303722063E-4"/>
    <n v="0"/>
    <n v="0"/>
    <n v="0"/>
    <n v="0"/>
    <n v="0"/>
  </r>
  <r>
    <x v="0"/>
    <s v="30"/>
    <x v="4"/>
    <s v="2310021700"/>
    <x v="18"/>
    <x v="1"/>
    <n v="5.5681684181307665"/>
    <n v="1.3444122176815296"/>
    <n v="2.0164508540089203"/>
    <n v="2.8644993134831162E-3"/>
    <n v="2.6277179506175179E-2"/>
    <n v="4.6595551616157034E-2"/>
    <n v="1.1250311445033721E-2"/>
    <n v="1.6874065723924015E-2"/>
    <n v="2.3970705552159966E-5"/>
    <n v="2.1989271553284667E-4"/>
    <n v="0.88531548070698385"/>
    <n v="0.21375591745564068"/>
    <n v="0.32060724875455632"/>
    <n v="4.5544340549103938E-4"/>
    <n v="4.1779615951240872E-3"/>
    <n v="4.6362573858076255"/>
    <n v="1.1194059887808552"/>
    <n v="1.6789695395304398"/>
    <n v="2.3850852024399172E-3"/>
    <n v="2.1879325195518246E-2"/>
    <n v="0"/>
    <n v="0"/>
    <n v="0"/>
    <n v="0"/>
    <n v="0"/>
  </r>
  <r>
    <x v="0"/>
    <s v="30"/>
    <x v="5"/>
    <s v="2310021700"/>
    <x v="18"/>
    <x v="1"/>
    <n v="2.0502042711109101"/>
    <n v="0.49501370358148372"/>
    <n v="0.74245889185265679"/>
    <n v="1.0547110442950386E-3"/>
    <n v="9.6752794834452545E-3"/>
    <n v="6.9893327424235568E-2"/>
    <n v="1.6875467167550579E-2"/>
    <n v="2.5311098585886028E-2"/>
    <n v="3.5956058328239949E-5"/>
    <n v="3.2983907329927004E-4"/>
    <n v="0"/>
    <n v="0"/>
    <n v="0"/>
    <n v="0"/>
    <n v="0"/>
    <n v="1.9803109436866748"/>
    <n v="0.47813823641393316"/>
    <n v="0.71714779326677081"/>
    <n v="1.0187549859667986E-3"/>
    <n v="9.3454404101459831E-3"/>
    <n v="0"/>
    <n v="0"/>
    <n v="0"/>
    <n v="0"/>
    <n v="0"/>
  </r>
  <r>
    <x v="0"/>
    <s v="30"/>
    <x v="6"/>
    <s v="2310021700"/>
    <x v="18"/>
    <x v="1"/>
    <n v="0"/>
    <n v="0"/>
    <n v="0"/>
    <n v="0"/>
    <n v="0"/>
    <n v="0"/>
    <n v="0"/>
    <n v="0"/>
    <n v="0"/>
    <n v="0"/>
    <n v="0"/>
    <n v="0"/>
    <n v="0"/>
    <n v="0"/>
    <n v="0"/>
    <n v="0"/>
    <n v="0"/>
    <n v="0"/>
    <n v="0"/>
    <n v="0"/>
    <n v="0"/>
    <n v="0"/>
    <n v="0"/>
    <n v="0"/>
    <n v="0"/>
  </r>
  <r>
    <x v="0"/>
    <s v="30"/>
    <x v="7"/>
    <s v="2310021700"/>
    <x v="18"/>
    <x v="1"/>
    <n v="0"/>
    <n v="0"/>
    <n v="0"/>
    <n v="0"/>
    <n v="0"/>
    <n v="0"/>
    <n v="0"/>
    <n v="0"/>
    <n v="0"/>
    <n v="0"/>
    <n v="0"/>
    <n v="0"/>
    <n v="0"/>
    <n v="0"/>
    <n v="0"/>
    <n v="0"/>
    <n v="0"/>
    <n v="0"/>
    <n v="0"/>
    <n v="0"/>
    <n v="0"/>
    <n v="0"/>
    <n v="0"/>
    <n v="0"/>
    <n v="0"/>
  </r>
  <r>
    <x v="0"/>
    <s v="30"/>
    <x v="8"/>
    <s v="2310021700"/>
    <x v="18"/>
    <x v="1"/>
    <n v="17.357908775187546"/>
    <n v="4.1909983460230036"/>
    <n v="6.2859754492278475"/>
    <n v="8.9296361094477923E-3"/>
    <n v="8.1915066227564809E-2"/>
    <n v="3.5968928611685422"/>
    <n v="0.86845553961706623"/>
    <n v="1.3025751265111181"/>
    <n v="1.8503925093107058E-3"/>
    <n v="1.6974378696888427E-2"/>
    <n v="0.18564608315708606"/>
    <n v="4.482351172217116E-2"/>
    <n v="6.7229683948960936E-2"/>
    <n v="9.5504129512810604E-5"/>
    <n v="8.7609696500069311E-4"/>
    <n v="13.575369830861918"/>
    <n v="3.2777192946837665"/>
    <n v="4.9161706387677677"/>
    <n v="6.9837394706242766E-3"/>
    <n v="6.4064590565675691E-2"/>
    <n v="0"/>
    <n v="0"/>
    <n v="0"/>
    <n v="0"/>
    <n v="0"/>
  </r>
  <r>
    <x v="0"/>
    <s v="30"/>
    <x v="9"/>
    <s v="2310021700"/>
    <x v="18"/>
    <x v="1"/>
    <n v="0"/>
    <n v="0"/>
    <n v="0"/>
    <n v="0"/>
    <n v="0"/>
    <n v="0"/>
    <n v="0"/>
    <n v="0"/>
    <n v="0"/>
    <n v="0"/>
    <n v="0"/>
    <n v="0"/>
    <n v="0"/>
    <n v="0"/>
    <n v="0"/>
    <n v="0"/>
    <n v="0"/>
    <n v="0"/>
    <n v="0"/>
    <n v="0"/>
    <n v="0"/>
    <n v="0"/>
    <n v="0"/>
    <n v="0"/>
    <n v="0"/>
  </r>
  <r>
    <x v="0"/>
    <s v="30"/>
    <x v="10"/>
    <s v="2310021700"/>
    <x v="18"/>
    <x v="1"/>
    <n v="13.881692064535834"/>
    <n v="3.3516795851372221"/>
    <n v="5.0271018612649945"/>
    <n v="7.1413244720416914E-3"/>
    <n v="6.5510179800148616E-2"/>
    <n v="0.34762167106517117"/>
    <n v="8.3931876088578189E-2"/>
    <n v="0.12588735879628535"/>
    <n v="1.7883116374060997E-4"/>
    <n v="1.6404886427416182E-3"/>
    <n v="1.4136614623316959"/>
    <n v="0.3413229627602179"/>
    <n v="0.51194192577156028"/>
    <n v="7.2724673254514712E-4"/>
    <n v="6.6713204804825805E-3"/>
    <n v="12.120408931138966"/>
    <n v="2.9264247462884256"/>
    <n v="4.3892725766971488"/>
    <n v="6.2352465757559332E-3"/>
    <n v="5.7198370676924418E-2"/>
    <n v="0"/>
    <n v="0"/>
    <n v="0"/>
    <n v="0"/>
    <n v="0"/>
  </r>
  <r>
    <x v="0"/>
    <s v="30"/>
    <x v="11"/>
    <s v="2310021700"/>
    <x v="18"/>
    <x v="1"/>
    <n v="38.985133481217211"/>
    <n v="9.4128061194112398"/>
    <n v="14.118036632275951"/>
    <n v="2.0055587350657569E-2"/>
    <n v="0.18397779550318311"/>
    <n v="26.659125197028608"/>
    <n v="6.4367402233890303"/>
    <n v="9.6543085147423078"/>
    <n v="1.3714571846694366E-2"/>
    <n v="0.12580916482319426"/>
    <n v="0.40142172573028018"/>
    <n v="9.692168626892253E-2"/>
    <n v="0.14537045593500375"/>
    <n v="2.0650816775359096E-4"/>
    <n v="1.8943806926433149E-3"/>
    <n v="11.924586558458323"/>
    <n v="2.8791442097532864"/>
    <n v="4.3183576615986405"/>
    <n v="6.1345073362096131E-3"/>
    <n v="5.627424998734553E-2"/>
    <n v="0"/>
    <n v="0"/>
    <n v="0"/>
    <n v="0"/>
    <n v="0"/>
  </r>
  <r>
    <x v="0"/>
    <s v="30"/>
    <x v="12"/>
    <s v="2310021700"/>
    <x v="18"/>
    <x v="1"/>
    <n v="2.6882742562373232"/>
    <n v="0.64907317508500462"/>
    <n v="0.97352890802460645"/>
    <n v="1.3829609995940505E-3"/>
    <n v="1.2686445503868512E-2"/>
    <n v="0.37079644913618248"/>
    <n v="8.9527334494483399E-2"/>
    <n v="0.13427984938270435"/>
    <n v="1.9075324132331731E-4"/>
    <n v="1.7498545522577258E-3"/>
    <n v="2.3174778071011405E-2"/>
    <n v="5.5954584059052124E-3"/>
    <n v="8.3924905864190217E-3"/>
    <n v="1.1922077582707332E-5"/>
    <n v="1.0936590951610786E-4"/>
    <n v="2.2943030290301292"/>
    <n v="0.55395038218461601"/>
    <n v="0.83085656805548314"/>
    <n v="1.1802856806880258E-3"/>
    <n v="1.082722504209468E-2"/>
    <n v="0"/>
    <n v="0"/>
    <n v="0"/>
    <n v="0"/>
    <n v="0"/>
  </r>
  <r>
    <x v="0"/>
    <s v="30"/>
    <x v="13"/>
    <s v="2310021700"/>
    <x v="18"/>
    <x v="1"/>
    <n v="0.18004645636414882"/>
    <n v="4.3471504004450427E-2"/>
    <n v="6.5201840791059451E-2"/>
    <n v="9.2623446692244077E-5"/>
    <n v="8.4967132781513612E-4"/>
    <n v="0.18004645636414882"/>
    <n v="4.3471504004450427E-2"/>
    <n v="6.5201840791059451E-2"/>
    <n v="9.2623446692244077E-5"/>
    <n v="8.4967132781513623E-4"/>
    <n v="0"/>
    <n v="0"/>
    <n v="0"/>
    <n v="0"/>
    <n v="0"/>
    <n v="0"/>
    <n v="0"/>
    <n v="0"/>
    <n v="0"/>
    <n v="0"/>
    <n v="0"/>
    <n v="0"/>
    <n v="0"/>
    <n v="0"/>
    <n v="0"/>
  </r>
  <r>
    <x v="0"/>
    <s v="30"/>
    <x v="14"/>
    <s v="2310021700"/>
    <x v="18"/>
    <x v="1"/>
    <n v="0.10288368935094216"/>
    <n v="2.4840859431114529E-2"/>
    <n v="3.7258194737748267E-2"/>
    <n v="5.2927683824139468E-5"/>
    <n v="4.8552647303722063E-4"/>
    <n v="0"/>
    <n v="0"/>
    <n v="0"/>
    <n v="0"/>
    <n v="0"/>
    <n v="0"/>
    <n v="0"/>
    <n v="0"/>
    <n v="0"/>
    <n v="0"/>
    <n v="0.10288368935094216"/>
    <n v="2.4840859431114529E-2"/>
    <n v="3.7258194737748267E-2"/>
    <n v="5.2927683824139468E-5"/>
    <n v="4.8552647303722063E-4"/>
    <n v="0"/>
    <n v="0"/>
    <n v="0"/>
    <n v="0"/>
    <n v="0"/>
  </r>
  <r>
    <x v="0"/>
    <s v="30"/>
    <x v="0"/>
    <s v="2310010200"/>
    <x v="19"/>
    <x v="0"/>
    <n v="0"/>
    <n v="334.05749328070613"/>
    <n v="0"/>
    <n v="0"/>
    <n v="0"/>
    <n v="0"/>
    <n v="35.498634667253604"/>
    <n v="0"/>
    <n v="0"/>
    <n v="0"/>
    <n v="0"/>
    <n v="0"/>
    <n v="0"/>
    <n v="0"/>
    <n v="0"/>
    <n v="0"/>
    <n v="298.55885861345246"/>
    <n v="0"/>
    <n v="0"/>
    <n v="0"/>
    <n v="0"/>
    <n v="0"/>
    <n v="0"/>
    <n v="0"/>
    <n v="0"/>
  </r>
  <r>
    <x v="0"/>
    <s v="30"/>
    <x v="1"/>
    <s v="2310010200"/>
    <x v="19"/>
    <x v="0"/>
    <n v="0"/>
    <n v="175.99194756554601"/>
    <n v="0"/>
    <n v="0"/>
    <n v="0"/>
    <n v="0"/>
    <n v="20.980522614226444"/>
    <n v="0"/>
    <n v="0"/>
    <n v="0"/>
    <n v="0"/>
    <n v="0"/>
    <n v="0"/>
    <n v="0"/>
    <n v="0"/>
    <n v="0"/>
    <n v="155.01142495131958"/>
    <n v="0"/>
    <n v="0"/>
    <n v="0"/>
    <n v="0"/>
    <n v="0"/>
    <n v="0"/>
    <n v="0"/>
    <n v="0"/>
  </r>
  <r>
    <x v="0"/>
    <s v="30"/>
    <x v="2"/>
    <s v="2310010200"/>
    <x v="19"/>
    <x v="0"/>
    <n v="0"/>
    <n v="272.23348373577312"/>
    <n v="0"/>
    <n v="0"/>
    <n v="0"/>
    <n v="0"/>
    <n v="53.265611850029799"/>
    <n v="0"/>
    <n v="0"/>
    <n v="0"/>
    <n v="0"/>
    <n v="0"/>
    <n v="0"/>
    <n v="0"/>
    <n v="0"/>
    <n v="0"/>
    <n v="218.96787188574334"/>
    <n v="0"/>
    <n v="0"/>
    <n v="0"/>
    <n v="0"/>
    <n v="0"/>
    <n v="0"/>
    <n v="0"/>
    <n v="0"/>
  </r>
  <r>
    <x v="0"/>
    <s v="30"/>
    <x v="3"/>
    <s v="2310010200"/>
    <x v="19"/>
    <x v="0"/>
    <n v="0"/>
    <n v="72.106313911886346"/>
    <n v="0"/>
    <n v="0"/>
    <n v="0"/>
    <n v="0"/>
    <n v="0"/>
    <n v="0"/>
    <n v="0"/>
    <n v="0"/>
    <n v="0"/>
    <n v="0"/>
    <n v="0"/>
    <n v="0"/>
    <n v="0"/>
    <n v="0"/>
    <n v="72.106313911886346"/>
    <n v="0"/>
    <n v="0"/>
    <n v="0"/>
    <n v="0"/>
    <n v="0"/>
    <n v="0"/>
    <n v="0"/>
    <n v="0"/>
  </r>
  <r>
    <x v="0"/>
    <s v="30"/>
    <x v="4"/>
    <s v="2310010200"/>
    <x v="19"/>
    <x v="0"/>
    <n v="0"/>
    <n v="385.96345465988668"/>
    <n v="0"/>
    <n v="0"/>
    <n v="0"/>
    <n v="0"/>
    <n v="5.4478149214122213"/>
    <n v="0"/>
    <n v="0"/>
    <n v="0"/>
    <n v="0"/>
    <n v="188.96092238708346"/>
    <n v="0"/>
    <n v="0"/>
    <n v="0"/>
    <n v="0"/>
    <n v="191.55471735139099"/>
    <n v="0"/>
    <n v="0"/>
    <n v="0"/>
    <n v="0"/>
    <n v="0"/>
    <n v="0"/>
    <n v="0"/>
    <n v="0"/>
  </r>
  <r>
    <x v="0"/>
    <s v="30"/>
    <x v="5"/>
    <s v="2310010200"/>
    <x v="19"/>
    <x v="0"/>
    <n v="0"/>
    <n v="121.32966803161061"/>
    <n v="0"/>
    <n v="0"/>
    <n v="0"/>
    <n v="0"/>
    <n v="0.53548103210984077"/>
    <n v="0"/>
    <n v="0"/>
    <n v="0"/>
    <n v="0"/>
    <n v="19.02554712682192"/>
    <n v="0"/>
    <n v="0"/>
    <n v="0"/>
    <n v="0"/>
    <n v="101.76863987267885"/>
    <n v="0"/>
    <n v="0"/>
    <n v="0"/>
    <n v="0"/>
    <n v="0"/>
    <n v="0"/>
    <n v="0"/>
    <n v="0"/>
  </r>
  <r>
    <x v="0"/>
    <s v="30"/>
    <x v="6"/>
    <s v="2310010200"/>
    <x v="19"/>
    <x v="0"/>
    <n v="0"/>
    <n v="183.28559000006291"/>
    <n v="0"/>
    <n v="0"/>
    <n v="0"/>
    <n v="0"/>
    <n v="5.6830236897211712"/>
    <n v="0"/>
    <n v="0"/>
    <n v="0"/>
    <n v="0"/>
    <n v="0"/>
    <n v="0"/>
    <n v="0"/>
    <n v="0"/>
    <n v="0"/>
    <n v="177.60256631034173"/>
    <n v="0"/>
    <n v="0"/>
    <n v="0"/>
    <n v="0"/>
    <n v="0"/>
    <n v="0"/>
    <n v="0"/>
    <n v="0"/>
  </r>
  <r>
    <x v="0"/>
    <s v="30"/>
    <x v="7"/>
    <s v="2310010200"/>
    <x v="19"/>
    <x v="0"/>
    <n v="0"/>
    <n v="30.698764609888652"/>
    <n v="0"/>
    <n v="0"/>
    <n v="0"/>
    <n v="0"/>
    <n v="13.211104261653961"/>
    <n v="0"/>
    <n v="0"/>
    <n v="0"/>
    <n v="0"/>
    <n v="0"/>
    <n v="0"/>
    <n v="0"/>
    <n v="0"/>
    <n v="0"/>
    <n v="17.487660348234691"/>
    <n v="0"/>
    <n v="0"/>
    <n v="0"/>
    <n v="0"/>
    <n v="0"/>
    <n v="0"/>
    <n v="0"/>
    <n v="0"/>
  </r>
  <r>
    <x v="0"/>
    <s v="30"/>
    <x v="8"/>
    <s v="2310010200"/>
    <x v="19"/>
    <x v="0"/>
    <n v="0"/>
    <n v="292.01588031669115"/>
    <n v="0"/>
    <n v="0"/>
    <n v="0"/>
    <n v="0"/>
    <n v="41.222640554312811"/>
    <n v="0"/>
    <n v="0"/>
    <n v="0"/>
    <n v="0"/>
    <n v="0"/>
    <n v="0"/>
    <n v="0"/>
    <n v="0"/>
    <n v="0"/>
    <n v="250.79323976237833"/>
    <n v="0"/>
    <n v="0"/>
    <n v="0"/>
    <n v="0"/>
    <n v="0"/>
    <n v="0"/>
    <n v="0"/>
    <n v="0"/>
  </r>
  <r>
    <x v="0"/>
    <s v="30"/>
    <x v="9"/>
    <s v="2310010200"/>
    <x v="19"/>
    <x v="0"/>
    <n v="0"/>
    <n v="17.503812361344963"/>
    <n v="0"/>
    <n v="0"/>
    <n v="0"/>
    <n v="0"/>
    <n v="0.26215959740515238"/>
    <n v="0"/>
    <n v="0"/>
    <n v="0"/>
    <n v="0"/>
    <n v="0"/>
    <n v="0"/>
    <n v="0"/>
    <n v="0"/>
    <n v="0"/>
    <n v="17.241652763939811"/>
    <n v="0"/>
    <n v="0"/>
    <n v="0"/>
    <n v="0"/>
    <n v="0"/>
    <n v="0"/>
    <n v="0"/>
    <n v="0"/>
  </r>
  <r>
    <x v="0"/>
    <s v="30"/>
    <x v="10"/>
    <s v="2310010200"/>
    <x v="19"/>
    <x v="0"/>
    <n v="0"/>
    <n v="0.54707652905083237"/>
    <n v="0"/>
    <n v="0"/>
    <n v="0"/>
    <n v="0"/>
    <n v="0"/>
    <n v="0"/>
    <n v="0"/>
    <n v="0"/>
    <n v="0"/>
    <n v="0"/>
    <n v="0"/>
    <n v="0"/>
    <n v="0"/>
    <n v="0"/>
    <n v="0.54707652905083237"/>
    <n v="0"/>
    <n v="0"/>
    <n v="0"/>
    <n v="0"/>
    <n v="0"/>
    <n v="0"/>
    <n v="0"/>
    <n v="0"/>
  </r>
  <r>
    <x v="0"/>
    <s v="30"/>
    <x v="11"/>
    <s v="2310010200"/>
    <x v="19"/>
    <x v="0"/>
    <n v="0"/>
    <n v="0"/>
    <n v="0"/>
    <n v="0"/>
    <n v="0"/>
    <n v="0"/>
    <n v="0"/>
    <n v="0"/>
    <n v="0"/>
    <n v="0"/>
    <n v="0"/>
    <n v="0"/>
    <n v="0"/>
    <n v="0"/>
    <n v="0"/>
    <n v="0"/>
    <n v="0"/>
    <n v="0"/>
    <n v="0"/>
    <n v="0"/>
    <n v="0"/>
    <n v="0"/>
    <n v="0"/>
    <n v="0"/>
    <n v="0"/>
  </r>
  <r>
    <x v="0"/>
    <s v="30"/>
    <x v="12"/>
    <s v="2310010200"/>
    <x v="19"/>
    <x v="0"/>
    <n v="0"/>
    <n v="0"/>
    <n v="0"/>
    <n v="0"/>
    <n v="0"/>
    <n v="0"/>
    <n v="0"/>
    <n v="0"/>
    <n v="0"/>
    <n v="0"/>
    <n v="0"/>
    <n v="0"/>
    <n v="0"/>
    <n v="0"/>
    <n v="0"/>
    <n v="0"/>
    <n v="0"/>
    <n v="0"/>
    <n v="0"/>
    <n v="0"/>
    <n v="0"/>
    <n v="0"/>
    <n v="0"/>
    <n v="0"/>
    <n v="0"/>
  </r>
  <r>
    <x v="0"/>
    <s v="30"/>
    <x v="13"/>
    <s v="2310010200"/>
    <x v="19"/>
    <x v="0"/>
    <n v="0"/>
    <n v="0"/>
    <n v="0"/>
    <n v="0"/>
    <n v="0"/>
    <n v="0"/>
    <n v="0"/>
    <n v="0"/>
    <n v="0"/>
    <n v="0"/>
    <n v="0"/>
    <n v="0"/>
    <n v="0"/>
    <n v="0"/>
    <n v="0"/>
    <n v="0"/>
    <n v="0"/>
    <n v="0"/>
    <n v="0"/>
    <n v="0"/>
    <n v="0"/>
    <n v="0"/>
    <n v="0"/>
    <n v="0"/>
    <n v="0"/>
  </r>
  <r>
    <x v="0"/>
    <s v="30"/>
    <x v="14"/>
    <s v="2310010200"/>
    <x v="19"/>
    <x v="0"/>
    <n v="0"/>
    <n v="0"/>
    <n v="0"/>
    <n v="0"/>
    <n v="0"/>
    <n v="0"/>
    <n v="0"/>
    <n v="0"/>
    <n v="0"/>
    <n v="0"/>
    <n v="0"/>
    <n v="0"/>
    <n v="0"/>
    <n v="0"/>
    <n v="0"/>
    <n v="0"/>
    <n v="0"/>
    <n v="0"/>
    <n v="0"/>
    <n v="0"/>
    <n v="0"/>
    <n v="0"/>
    <n v="0"/>
    <n v="0"/>
    <n v="0"/>
  </r>
  <r>
    <x v="0"/>
    <s v="30"/>
    <x v="0"/>
    <s v="2310010200"/>
    <x v="20"/>
    <x v="0"/>
    <n v="0"/>
    <n v="0"/>
    <n v="0"/>
    <n v="0"/>
    <n v="0"/>
    <n v="0"/>
    <n v="0"/>
    <n v="0"/>
    <n v="0"/>
    <n v="0"/>
    <n v="0"/>
    <n v="0"/>
    <n v="0"/>
    <n v="0"/>
    <n v="0"/>
    <n v="0"/>
    <n v="0"/>
    <n v="0"/>
    <n v="0"/>
    <n v="0"/>
    <n v="0"/>
    <n v="0"/>
    <n v="0"/>
    <n v="0"/>
    <n v="0"/>
  </r>
  <r>
    <x v="0"/>
    <s v="30"/>
    <x v="1"/>
    <s v="2310010200"/>
    <x v="20"/>
    <x v="0"/>
    <n v="0"/>
    <n v="0"/>
    <n v="0"/>
    <n v="0"/>
    <n v="0"/>
    <n v="0"/>
    <n v="0"/>
    <n v="0"/>
    <n v="0"/>
    <n v="0"/>
    <n v="0"/>
    <n v="0"/>
    <n v="0"/>
    <n v="0"/>
    <n v="0"/>
    <n v="0"/>
    <n v="0"/>
    <n v="0"/>
    <n v="0"/>
    <n v="0"/>
    <n v="0"/>
    <n v="0"/>
    <n v="0"/>
    <n v="0"/>
    <n v="0"/>
  </r>
  <r>
    <x v="0"/>
    <s v="30"/>
    <x v="2"/>
    <s v="2310010200"/>
    <x v="20"/>
    <x v="0"/>
    <n v="0"/>
    <n v="0"/>
    <n v="0"/>
    <n v="0"/>
    <n v="0"/>
    <n v="0"/>
    <n v="0"/>
    <n v="0"/>
    <n v="0"/>
    <n v="0"/>
    <n v="0"/>
    <n v="0"/>
    <n v="0"/>
    <n v="0"/>
    <n v="0"/>
    <n v="0"/>
    <n v="0"/>
    <n v="0"/>
    <n v="0"/>
    <n v="0"/>
    <n v="0"/>
    <n v="0"/>
    <n v="0"/>
    <n v="0"/>
    <n v="0"/>
  </r>
  <r>
    <x v="0"/>
    <s v="30"/>
    <x v="3"/>
    <s v="2310010200"/>
    <x v="20"/>
    <x v="0"/>
    <n v="0"/>
    <n v="0"/>
    <n v="0"/>
    <n v="0"/>
    <n v="0"/>
    <n v="0"/>
    <n v="0"/>
    <n v="0"/>
    <n v="0"/>
    <n v="0"/>
    <n v="0"/>
    <n v="0"/>
    <n v="0"/>
    <n v="0"/>
    <n v="0"/>
    <n v="0"/>
    <n v="0"/>
    <n v="0"/>
    <n v="0"/>
    <n v="0"/>
    <n v="0"/>
    <n v="0"/>
    <n v="0"/>
    <n v="0"/>
    <n v="0"/>
  </r>
  <r>
    <x v="0"/>
    <s v="30"/>
    <x v="4"/>
    <s v="2310010200"/>
    <x v="20"/>
    <x v="0"/>
    <n v="0"/>
    <n v="0"/>
    <n v="0"/>
    <n v="0"/>
    <n v="0"/>
    <n v="0"/>
    <n v="0"/>
    <n v="0"/>
    <n v="0"/>
    <n v="0"/>
    <n v="0"/>
    <n v="0"/>
    <n v="0"/>
    <n v="0"/>
    <n v="0"/>
    <n v="0"/>
    <n v="0"/>
    <n v="0"/>
    <n v="0"/>
    <n v="0"/>
    <n v="0"/>
    <n v="0"/>
    <n v="0"/>
    <n v="0"/>
    <n v="0"/>
  </r>
  <r>
    <x v="0"/>
    <s v="30"/>
    <x v="5"/>
    <s v="2310010200"/>
    <x v="20"/>
    <x v="0"/>
    <n v="0"/>
    <n v="0"/>
    <n v="0"/>
    <n v="0"/>
    <n v="0"/>
    <n v="0"/>
    <n v="0"/>
    <n v="0"/>
    <n v="0"/>
    <n v="0"/>
    <n v="0"/>
    <n v="0"/>
    <n v="0"/>
    <n v="0"/>
    <n v="0"/>
    <n v="0"/>
    <n v="0"/>
    <n v="0"/>
    <n v="0"/>
    <n v="0"/>
    <n v="0"/>
    <n v="0"/>
    <n v="0"/>
    <n v="0"/>
    <n v="0"/>
  </r>
  <r>
    <x v="0"/>
    <s v="30"/>
    <x v="6"/>
    <s v="2310010200"/>
    <x v="20"/>
    <x v="0"/>
    <n v="0"/>
    <n v="0"/>
    <n v="0"/>
    <n v="0"/>
    <n v="0"/>
    <n v="0"/>
    <n v="0"/>
    <n v="0"/>
    <n v="0"/>
    <n v="0"/>
    <n v="0"/>
    <n v="0"/>
    <n v="0"/>
    <n v="0"/>
    <n v="0"/>
    <n v="0"/>
    <n v="0"/>
    <n v="0"/>
    <n v="0"/>
    <n v="0"/>
    <n v="0"/>
    <n v="0"/>
    <n v="0"/>
    <n v="0"/>
    <n v="0"/>
  </r>
  <r>
    <x v="0"/>
    <s v="30"/>
    <x v="7"/>
    <s v="2310010200"/>
    <x v="20"/>
    <x v="0"/>
    <n v="0"/>
    <n v="0"/>
    <n v="0"/>
    <n v="0"/>
    <n v="0"/>
    <n v="0"/>
    <n v="0"/>
    <n v="0"/>
    <n v="0"/>
    <n v="0"/>
    <n v="0"/>
    <n v="0"/>
    <n v="0"/>
    <n v="0"/>
    <n v="0"/>
    <n v="0"/>
    <n v="0"/>
    <n v="0"/>
    <n v="0"/>
    <n v="0"/>
    <n v="0"/>
    <n v="0"/>
    <n v="0"/>
    <n v="0"/>
    <n v="0"/>
  </r>
  <r>
    <x v="0"/>
    <s v="30"/>
    <x v="8"/>
    <s v="2310010200"/>
    <x v="20"/>
    <x v="0"/>
    <n v="0"/>
    <n v="0"/>
    <n v="0"/>
    <n v="0"/>
    <n v="0"/>
    <n v="0"/>
    <n v="0"/>
    <n v="0"/>
    <n v="0"/>
    <n v="0"/>
    <n v="0"/>
    <n v="0"/>
    <n v="0"/>
    <n v="0"/>
    <n v="0"/>
    <n v="0"/>
    <n v="0"/>
    <n v="0"/>
    <n v="0"/>
    <n v="0"/>
    <n v="0"/>
    <n v="0"/>
    <n v="0"/>
    <n v="0"/>
    <n v="0"/>
  </r>
  <r>
    <x v="0"/>
    <s v="30"/>
    <x v="9"/>
    <s v="2310010200"/>
    <x v="20"/>
    <x v="0"/>
    <n v="0"/>
    <n v="0"/>
    <n v="0"/>
    <n v="0"/>
    <n v="0"/>
    <n v="0"/>
    <n v="0"/>
    <n v="0"/>
    <n v="0"/>
    <n v="0"/>
    <n v="0"/>
    <n v="0"/>
    <n v="0"/>
    <n v="0"/>
    <n v="0"/>
    <n v="0"/>
    <n v="0"/>
    <n v="0"/>
    <n v="0"/>
    <n v="0"/>
    <n v="0"/>
    <n v="0"/>
    <n v="0"/>
    <n v="0"/>
    <n v="0"/>
  </r>
  <r>
    <x v="0"/>
    <s v="30"/>
    <x v="10"/>
    <s v="2310010200"/>
    <x v="20"/>
    <x v="0"/>
    <n v="0"/>
    <n v="0"/>
    <n v="0"/>
    <n v="0"/>
    <n v="0"/>
    <n v="0"/>
    <n v="0"/>
    <n v="0"/>
    <n v="0"/>
    <n v="0"/>
    <n v="0"/>
    <n v="0"/>
    <n v="0"/>
    <n v="0"/>
    <n v="0"/>
    <n v="0"/>
    <n v="0"/>
    <n v="0"/>
    <n v="0"/>
    <n v="0"/>
    <n v="0"/>
    <n v="0"/>
    <n v="0"/>
    <n v="0"/>
    <n v="0"/>
  </r>
  <r>
    <x v="0"/>
    <s v="30"/>
    <x v="11"/>
    <s v="2310010200"/>
    <x v="20"/>
    <x v="0"/>
    <n v="0"/>
    <n v="0"/>
    <n v="0"/>
    <n v="0"/>
    <n v="0"/>
    <n v="0"/>
    <n v="0"/>
    <n v="0"/>
    <n v="0"/>
    <n v="0"/>
    <n v="0"/>
    <n v="0"/>
    <n v="0"/>
    <n v="0"/>
    <n v="0"/>
    <n v="0"/>
    <n v="0"/>
    <n v="0"/>
    <n v="0"/>
    <n v="0"/>
    <n v="0"/>
    <n v="0"/>
    <n v="0"/>
    <n v="0"/>
    <n v="0"/>
  </r>
  <r>
    <x v="0"/>
    <s v="30"/>
    <x v="12"/>
    <s v="2310010200"/>
    <x v="20"/>
    <x v="0"/>
    <n v="0"/>
    <n v="0"/>
    <n v="0"/>
    <n v="0"/>
    <n v="0"/>
    <n v="0"/>
    <n v="0"/>
    <n v="0"/>
    <n v="0"/>
    <n v="0"/>
    <n v="0"/>
    <n v="0"/>
    <n v="0"/>
    <n v="0"/>
    <n v="0"/>
    <n v="0"/>
    <n v="0"/>
    <n v="0"/>
    <n v="0"/>
    <n v="0"/>
    <n v="0"/>
    <n v="0"/>
    <n v="0"/>
    <n v="0"/>
    <n v="0"/>
  </r>
  <r>
    <x v="0"/>
    <s v="30"/>
    <x v="13"/>
    <s v="2310010200"/>
    <x v="20"/>
    <x v="0"/>
    <n v="0"/>
    <n v="0"/>
    <n v="0"/>
    <n v="0"/>
    <n v="0"/>
    <n v="0"/>
    <n v="0"/>
    <n v="0"/>
    <n v="0"/>
    <n v="0"/>
    <n v="0"/>
    <n v="0"/>
    <n v="0"/>
    <n v="0"/>
    <n v="0"/>
    <n v="0"/>
    <n v="0"/>
    <n v="0"/>
    <n v="0"/>
    <n v="0"/>
    <n v="0"/>
    <n v="0"/>
    <n v="0"/>
    <n v="0"/>
    <n v="0"/>
  </r>
  <r>
    <x v="0"/>
    <s v="30"/>
    <x v="14"/>
    <s v="2310010200"/>
    <x v="20"/>
    <x v="0"/>
    <n v="0"/>
    <n v="0"/>
    <n v="0"/>
    <n v="0"/>
    <n v="0"/>
    <n v="0"/>
    <n v="0"/>
    <n v="0"/>
    <n v="0"/>
    <n v="0"/>
    <n v="0"/>
    <n v="0"/>
    <n v="0"/>
    <n v="0"/>
    <n v="0"/>
    <n v="0"/>
    <n v="0"/>
    <n v="0"/>
    <n v="0"/>
    <n v="0"/>
    <n v="0"/>
    <n v="0"/>
    <n v="0"/>
    <n v="0"/>
    <n v="0"/>
  </r>
  <r>
    <x v="0"/>
    <s v="30"/>
    <x v="0"/>
    <s v="2310010300"/>
    <x v="21"/>
    <x v="0"/>
    <n v="0"/>
    <n v="50.147776827509688"/>
    <n v="0"/>
    <n v="0"/>
    <n v="0"/>
    <n v="0"/>
    <n v="7.7841325224791156"/>
    <n v="0"/>
    <n v="0"/>
    <n v="0"/>
    <n v="0"/>
    <n v="0"/>
    <n v="0"/>
    <n v="0"/>
    <n v="0"/>
    <n v="0"/>
    <n v="42.363644305030562"/>
    <n v="0"/>
    <n v="0"/>
    <n v="0"/>
    <n v="0"/>
    <n v="0"/>
    <n v="0"/>
    <n v="0"/>
    <n v="0"/>
  </r>
  <r>
    <x v="0"/>
    <s v="30"/>
    <x v="1"/>
    <s v="2310010300"/>
    <x v="21"/>
    <x v="0"/>
    <n v="0"/>
    <n v="5.1894216816527443"/>
    <n v="0"/>
    <n v="0"/>
    <n v="0"/>
    <n v="0"/>
    <n v="0.49423063634788034"/>
    <n v="0"/>
    <n v="0"/>
    <n v="0"/>
    <n v="0"/>
    <n v="0"/>
    <n v="0"/>
    <n v="0"/>
    <n v="0"/>
    <n v="0"/>
    <n v="4.6951910453048633"/>
    <n v="0"/>
    <n v="0"/>
    <n v="0"/>
    <n v="0"/>
    <n v="0"/>
    <n v="0"/>
    <n v="0"/>
    <n v="0"/>
  </r>
  <r>
    <x v="0"/>
    <s v="30"/>
    <x v="2"/>
    <s v="2310010300"/>
    <x v="21"/>
    <x v="0"/>
    <n v="0"/>
    <n v="4.4688122466091649"/>
    <n v="0"/>
    <n v="0"/>
    <n v="0"/>
    <n v="0"/>
    <n v="0.32304666842957819"/>
    <n v="0"/>
    <n v="0"/>
    <n v="0"/>
    <n v="0"/>
    <n v="0"/>
    <n v="0"/>
    <n v="0"/>
    <n v="0"/>
    <n v="0"/>
    <n v="4.1457655781795868"/>
    <n v="0"/>
    <n v="0"/>
    <n v="0"/>
    <n v="0"/>
    <n v="0"/>
    <n v="0"/>
    <n v="0"/>
    <n v="0"/>
  </r>
  <r>
    <x v="0"/>
    <s v="30"/>
    <x v="3"/>
    <s v="2310010300"/>
    <x v="21"/>
    <x v="0"/>
    <n v="0"/>
    <n v="5.814840031732408"/>
    <n v="0"/>
    <n v="0"/>
    <n v="0"/>
    <n v="0"/>
    <n v="0"/>
    <n v="0"/>
    <n v="0"/>
    <n v="0"/>
    <n v="0"/>
    <n v="0"/>
    <n v="0"/>
    <n v="0"/>
    <n v="0"/>
    <n v="0"/>
    <n v="5.814840031732408"/>
    <n v="0"/>
    <n v="0"/>
    <n v="0"/>
    <n v="0"/>
    <n v="0"/>
    <n v="0"/>
    <n v="0"/>
    <n v="0"/>
  </r>
  <r>
    <x v="0"/>
    <s v="30"/>
    <x v="4"/>
    <s v="2310010300"/>
    <x v="21"/>
    <x v="0"/>
    <n v="0"/>
    <n v="27.444056970278936"/>
    <n v="0"/>
    <n v="0"/>
    <n v="0"/>
    <n v="0"/>
    <n v="0.49898285400507153"/>
    <n v="0"/>
    <n v="0"/>
    <n v="0"/>
    <n v="0"/>
    <n v="12.724062777129324"/>
    <n v="0"/>
    <n v="0"/>
    <n v="0"/>
    <n v="0"/>
    <n v="14.221011339144541"/>
    <n v="0"/>
    <n v="0"/>
    <n v="0"/>
    <n v="0"/>
    <n v="0"/>
    <n v="0"/>
    <n v="0"/>
    <n v="0"/>
  </r>
  <r>
    <x v="0"/>
    <s v="30"/>
    <x v="5"/>
    <s v="2310010300"/>
    <x v="21"/>
    <x v="0"/>
    <n v="0"/>
    <n v="11.127317644313097"/>
    <n v="0"/>
    <n v="0"/>
    <n v="0"/>
    <n v="0"/>
    <n v="4.9675525197826316E-2"/>
    <n v="0"/>
    <n v="0"/>
    <n v="0"/>
    <n v="0"/>
    <n v="1.0431860291543529"/>
    <n v="0"/>
    <n v="0"/>
    <n v="0"/>
    <n v="0"/>
    <n v="10.034456089960917"/>
    <n v="0"/>
    <n v="0"/>
    <n v="0"/>
    <n v="0"/>
    <n v="0"/>
    <n v="0"/>
    <n v="0"/>
    <n v="0"/>
  </r>
  <r>
    <x v="0"/>
    <s v="30"/>
    <x v="6"/>
    <s v="2310010300"/>
    <x v="21"/>
    <x v="0"/>
    <n v="0"/>
    <n v="3.3919900185105707"/>
    <n v="0"/>
    <n v="0"/>
    <n v="0"/>
    <n v="0"/>
    <n v="0.26920555702464843"/>
    <n v="0"/>
    <n v="0"/>
    <n v="0"/>
    <n v="0"/>
    <n v="0"/>
    <n v="0"/>
    <n v="0"/>
    <n v="0"/>
    <n v="0"/>
    <n v="3.1227844614859221"/>
    <n v="0"/>
    <n v="0"/>
    <n v="0"/>
    <n v="0"/>
    <n v="0"/>
    <n v="0"/>
    <n v="0"/>
    <n v="0"/>
  </r>
  <r>
    <x v="0"/>
    <s v="30"/>
    <x v="7"/>
    <s v="2310010300"/>
    <x v="21"/>
    <x v="0"/>
    <n v="0"/>
    <n v="2.2074855676021174"/>
    <n v="0"/>
    <n v="0"/>
    <n v="0"/>
    <n v="0"/>
    <n v="0.91529889388380481"/>
    <n v="0"/>
    <n v="0"/>
    <n v="0"/>
    <n v="0"/>
    <n v="0"/>
    <n v="0"/>
    <n v="0"/>
    <n v="0"/>
    <n v="0"/>
    <n v="1.2921866737183125"/>
    <n v="0"/>
    <n v="0"/>
    <n v="0"/>
    <n v="0"/>
    <n v="0"/>
    <n v="0"/>
    <n v="0"/>
    <n v="0"/>
  </r>
  <r>
    <x v="0"/>
    <s v="30"/>
    <x v="8"/>
    <s v="2310010300"/>
    <x v="21"/>
    <x v="0"/>
    <n v="0"/>
    <n v="3.1339912086561799"/>
    <n v="0"/>
    <n v="0"/>
    <n v="0"/>
    <n v="0"/>
    <n v="0.66478601395737158"/>
    <n v="0"/>
    <n v="0"/>
    <n v="0"/>
    <n v="0"/>
    <n v="0"/>
    <n v="0"/>
    <n v="0"/>
    <n v="0"/>
    <n v="0"/>
    <n v="2.4692051946988083"/>
    <n v="0"/>
    <n v="0"/>
    <n v="0"/>
    <n v="0"/>
    <n v="0"/>
    <n v="0"/>
    <n v="0"/>
    <n v="0"/>
  </r>
  <r>
    <x v="0"/>
    <s v="30"/>
    <x v="9"/>
    <s v="2310010300"/>
    <x v="21"/>
    <x v="0"/>
    <n v="0"/>
    <n v="1.5613922307429613"/>
    <n v="0"/>
    <n v="0"/>
    <n v="0"/>
    <n v="0"/>
    <n v="5.3841111404929698E-2"/>
    <n v="0"/>
    <n v="0"/>
    <n v="0"/>
    <n v="0"/>
    <n v="0"/>
    <n v="0"/>
    <n v="0"/>
    <n v="0"/>
    <n v="0"/>
    <n v="1.5075511193380318"/>
    <n v="0"/>
    <n v="0"/>
    <n v="0"/>
    <n v="0"/>
    <n v="0"/>
    <n v="0"/>
    <n v="0"/>
    <n v="0"/>
  </r>
  <r>
    <x v="0"/>
    <s v="30"/>
    <x v="10"/>
    <s v="2310010300"/>
    <x v="21"/>
    <x v="0"/>
    <n v="0"/>
    <n v="9.7937225270505621E-2"/>
    <n v="0"/>
    <n v="0"/>
    <n v="0"/>
    <n v="0"/>
    <n v="0"/>
    <n v="0"/>
    <n v="0"/>
    <n v="0"/>
    <n v="0"/>
    <n v="0"/>
    <n v="0"/>
    <n v="0"/>
    <n v="0"/>
    <n v="0"/>
    <n v="9.7937225270505621E-2"/>
    <n v="0"/>
    <n v="0"/>
    <n v="0"/>
    <n v="0"/>
    <n v="0"/>
    <n v="0"/>
    <n v="0"/>
    <n v="0"/>
  </r>
  <r>
    <x v="0"/>
    <s v="30"/>
    <x v="11"/>
    <s v="2310010300"/>
    <x v="21"/>
    <x v="0"/>
    <n v="0"/>
    <n v="9.9398974901408685E-2"/>
    <n v="0"/>
    <n v="0"/>
    <n v="0"/>
    <n v="0"/>
    <n v="4.9699487450704342E-2"/>
    <n v="0"/>
    <n v="0"/>
    <n v="0"/>
    <n v="0"/>
    <n v="0"/>
    <n v="0"/>
    <n v="0"/>
    <n v="0"/>
    <n v="0"/>
    <n v="4.9699487450704342E-2"/>
    <n v="0"/>
    <n v="0"/>
    <n v="0"/>
    <n v="0"/>
    <n v="0"/>
    <n v="0"/>
    <n v="0"/>
    <n v="0"/>
  </r>
  <r>
    <x v="0"/>
    <s v="30"/>
    <x v="12"/>
    <s v="2310010300"/>
    <x v="21"/>
    <x v="0"/>
    <n v="0"/>
    <n v="4.896861263525281E-2"/>
    <n v="0"/>
    <n v="0"/>
    <n v="0"/>
    <n v="0"/>
    <n v="0"/>
    <n v="0"/>
    <n v="0"/>
    <n v="0"/>
    <n v="0"/>
    <n v="0"/>
    <n v="0"/>
    <n v="0"/>
    <n v="0"/>
    <n v="0"/>
    <n v="4.896861263525281E-2"/>
    <n v="0"/>
    <n v="0"/>
    <n v="0"/>
    <n v="0"/>
    <n v="0"/>
    <n v="0"/>
    <n v="0"/>
    <n v="0"/>
  </r>
  <r>
    <x v="0"/>
    <s v="30"/>
    <x v="13"/>
    <s v="2310010300"/>
    <x v="21"/>
    <x v="0"/>
    <n v="0"/>
    <n v="0"/>
    <n v="0"/>
    <n v="0"/>
    <n v="0"/>
    <n v="0"/>
    <n v="0"/>
    <n v="0"/>
    <n v="0"/>
    <n v="0"/>
    <n v="0"/>
    <n v="0"/>
    <n v="0"/>
    <n v="0"/>
    <n v="0"/>
    <n v="0"/>
    <n v="0"/>
    <n v="0"/>
    <n v="0"/>
    <n v="0"/>
    <n v="0"/>
    <n v="0"/>
    <n v="0"/>
    <n v="0"/>
    <n v="0"/>
  </r>
  <r>
    <x v="0"/>
    <s v="30"/>
    <x v="14"/>
    <s v="2310010300"/>
    <x v="21"/>
    <x v="0"/>
    <n v="0"/>
    <n v="0"/>
    <n v="0"/>
    <n v="0"/>
    <n v="0"/>
    <n v="0"/>
    <n v="0"/>
    <n v="0"/>
    <n v="0"/>
    <n v="0"/>
    <n v="0"/>
    <n v="0"/>
    <n v="0"/>
    <n v="0"/>
    <n v="0"/>
    <n v="0"/>
    <n v="0"/>
    <n v="0"/>
    <n v="0"/>
    <n v="0"/>
    <n v="0"/>
    <n v="0"/>
    <n v="0"/>
    <n v="0"/>
    <n v="0"/>
  </r>
  <r>
    <x v="0"/>
    <s v="30"/>
    <x v="0"/>
    <s v="2310021300"/>
    <x v="21"/>
    <x v="1"/>
    <n v="0"/>
    <n v="8.6610537974059625"/>
    <n v="0"/>
    <n v="0"/>
    <n v="0"/>
    <n v="0"/>
    <n v="0.4164995044375247"/>
    <n v="0"/>
    <n v="0"/>
    <n v="0"/>
    <n v="0"/>
    <n v="0"/>
    <n v="0"/>
    <n v="0"/>
    <n v="0"/>
    <n v="0"/>
    <n v="8.2445542929684379"/>
    <n v="0"/>
    <n v="0"/>
    <n v="0"/>
    <n v="0"/>
    <n v="0"/>
    <n v="0"/>
    <n v="0"/>
    <n v="0"/>
  </r>
  <r>
    <x v="0"/>
    <s v="30"/>
    <x v="1"/>
    <s v="2310021300"/>
    <x v="21"/>
    <x v="1"/>
    <n v="0"/>
    <n v="2.0241085135389087"/>
    <n v="0"/>
    <n v="0"/>
    <n v="0"/>
    <n v="0"/>
    <n v="0.18110444594821817"/>
    <n v="0"/>
    <n v="0"/>
    <n v="0"/>
    <n v="0"/>
    <n v="0"/>
    <n v="0"/>
    <n v="0"/>
    <n v="0"/>
    <n v="0"/>
    <n v="1.8430040675906907"/>
    <n v="0"/>
    <n v="0"/>
    <n v="0"/>
    <n v="0"/>
    <n v="0"/>
    <n v="0"/>
    <n v="0"/>
    <n v="0"/>
  </r>
  <r>
    <x v="0"/>
    <s v="30"/>
    <x v="2"/>
    <s v="2310021300"/>
    <x v="21"/>
    <x v="1"/>
    <n v="0"/>
    <n v="1.1761217106089381E-2"/>
    <n v="0"/>
    <n v="0"/>
    <n v="0"/>
    <n v="0"/>
    <n v="0"/>
    <n v="0"/>
    <n v="0"/>
    <n v="0"/>
    <n v="0"/>
    <n v="0"/>
    <n v="0"/>
    <n v="0"/>
    <n v="0"/>
    <n v="0"/>
    <n v="1.1761217106089379E-2"/>
    <n v="0"/>
    <n v="0"/>
    <n v="0"/>
    <n v="0"/>
    <n v="0"/>
    <n v="0"/>
    <n v="0"/>
    <n v="0"/>
  </r>
  <r>
    <x v="0"/>
    <s v="30"/>
    <x v="3"/>
    <s v="2310021300"/>
    <x v="21"/>
    <x v="1"/>
    <n v="0"/>
    <n v="4.7044868424357525E-2"/>
    <n v="0"/>
    <n v="0"/>
    <n v="0"/>
    <n v="0"/>
    <n v="0"/>
    <n v="0"/>
    <n v="0"/>
    <n v="0"/>
    <n v="0"/>
    <n v="0"/>
    <n v="0"/>
    <n v="0"/>
    <n v="0"/>
    <n v="0"/>
    <n v="4.7044868424357518E-2"/>
    <n v="0"/>
    <n v="0"/>
    <n v="0"/>
    <n v="0"/>
    <n v="0"/>
    <n v="0"/>
    <n v="0"/>
    <n v="0"/>
  </r>
  <r>
    <x v="0"/>
    <s v="30"/>
    <x v="4"/>
    <s v="2310021300"/>
    <x v="21"/>
    <x v="1"/>
    <n v="0"/>
    <n v="2.5461154459778905"/>
    <n v="0"/>
    <n v="0"/>
    <n v="0"/>
    <n v="0"/>
    <n v="2.1306405405672722E-2"/>
    <n v="0"/>
    <n v="0"/>
    <n v="0"/>
    <n v="0"/>
    <n v="0.40482170270778173"/>
    <n v="0"/>
    <n v="0"/>
    <n v="0"/>
    <n v="0"/>
    <n v="2.1199873378644356"/>
    <n v="0"/>
    <n v="0"/>
    <n v="0"/>
    <n v="0"/>
    <n v="0"/>
    <n v="0"/>
    <n v="0"/>
    <n v="0"/>
  </r>
  <r>
    <x v="0"/>
    <s v="30"/>
    <x v="5"/>
    <s v="2310021300"/>
    <x v="21"/>
    <x v="1"/>
    <n v="0"/>
    <n v="0.93748183784959993"/>
    <n v="0"/>
    <n v="0"/>
    <n v="0"/>
    <n v="0"/>
    <n v="3.1959608108509084E-2"/>
    <n v="0"/>
    <n v="0"/>
    <n v="0"/>
    <n v="0"/>
    <n v="0"/>
    <n v="0"/>
    <n v="0"/>
    <n v="0"/>
    <n v="0"/>
    <n v="0.90552222974109087"/>
    <n v="0"/>
    <n v="0"/>
    <n v="0"/>
    <n v="0"/>
    <n v="0"/>
    <n v="0"/>
    <n v="0"/>
    <n v="0"/>
  </r>
  <r>
    <x v="0"/>
    <s v="30"/>
    <x v="6"/>
    <s v="2310021300"/>
    <x v="21"/>
    <x v="1"/>
    <n v="0"/>
    <n v="0"/>
    <n v="0"/>
    <n v="0"/>
    <n v="0"/>
    <n v="0"/>
    <n v="0"/>
    <n v="0"/>
    <n v="0"/>
    <n v="0"/>
    <n v="0"/>
    <n v="0"/>
    <n v="0"/>
    <n v="0"/>
    <n v="0"/>
    <n v="0"/>
    <n v="0"/>
    <n v="0"/>
    <n v="0"/>
    <n v="0"/>
    <n v="0"/>
    <n v="0"/>
    <n v="0"/>
    <n v="0"/>
    <n v="0"/>
  </r>
  <r>
    <x v="0"/>
    <s v="30"/>
    <x v="7"/>
    <s v="2310021300"/>
    <x v="21"/>
    <x v="1"/>
    <n v="0"/>
    <n v="0"/>
    <n v="0"/>
    <n v="0"/>
    <n v="0"/>
    <n v="0"/>
    <n v="0"/>
    <n v="0"/>
    <n v="0"/>
    <n v="0"/>
    <n v="0"/>
    <n v="0"/>
    <n v="0"/>
    <n v="0"/>
    <n v="0"/>
    <n v="0"/>
    <n v="0"/>
    <n v="0"/>
    <n v="0"/>
    <n v="0"/>
    <n v="0"/>
    <n v="0"/>
    <n v="0"/>
    <n v="0"/>
    <n v="0"/>
  </r>
  <r>
    <x v="0"/>
    <s v="30"/>
    <x v="8"/>
    <s v="2310021300"/>
    <x v="21"/>
    <x v="1"/>
    <n v="0"/>
    <n v="7.93712336330813"/>
    <n v="0"/>
    <n v="0"/>
    <n v="0"/>
    <n v="0"/>
    <n v="1.6447247611133158"/>
    <n v="0"/>
    <n v="0"/>
    <n v="0"/>
    <n v="0"/>
    <n v="8.4889019928429191E-2"/>
    <n v="0"/>
    <n v="0"/>
    <n v="0"/>
    <n v="0"/>
    <n v="6.2075095822663853"/>
    <n v="0"/>
    <n v="0"/>
    <n v="0"/>
    <n v="0"/>
    <n v="0"/>
    <n v="0"/>
    <n v="0"/>
    <n v="0"/>
  </r>
  <r>
    <x v="0"/>
    <s v="30"/>
    <x v="9"/>
    <s v="2310021300"/>
    <x v="21"/>
    <x v="1"/>
    <n v="0"/>
    <n v="0"/>
    <n v="0"/>
    <n v="0"/>
    <n v="0"/>
    <n v="0"/>
    <n v="0"/>
    <n v="0"/>
    <n v="0"/>
    <n v="0"/>
    <n v="0"/>
    <n v="0"/>
    <n v="0"/>
    <n v="0"/>
    <n v="0"/>
    <n v="0"/>
    <n v="0"/>
    <n v="0"/>
    <n v="0"/>
    <n v="0"/>
    <n v="0"/>
    <n v="0"/>
    <n v="0"/>
    <n v="0"/>
    <n v="0"/>
  </r>
  <r>
    <x v="0"/>
    <s v="30"/>
    <x v="10"/>
    <s v="2310021300"/>
    <x v="21"/>
    <x v="1"/>
    <n v="0"/>
    <n v="6.3475792985601736"/>
    <n v="0"/>
    <n v="0"/>
    <n v="0"/>
    <n v="0"/>
    <n v="0.15895440647479564"/>
    <n v="0"/>
    <n v="0"/>
    <n v="0"/>
    <n v="0"/>
    <n v="0.64641458633083571"/>
    <n v="0"/>
    <n v="0"/>
    <n v="0"/>
    <n v="0"/>
    <n v="5.5422103057545415"/>
    <n v="0"/>
    <n v="0"/>
    <n v="0"/>
    <n v="0"/>
    <n v="0"/>
    <n v="0"/>
    <n v="0"/>
    <n v="0"/>
  </r>
  <r>
    <x v="0"/>
    <s v="30"/>
    <x v="11"/>
    <s v="2310021300"/>
    <x v="21"/>
    <x v="1"/>
    <n v="0"/>
    <n v="17.826445442424092"/>
    <n v="0"/>
    <n v="0"/>
    <n v="0"/>
    <n v="0"/>
    <n v="12.190222231675831"/>
    <n v="0"/>
    <n v="0"/>
    <n v="0"/>
    <n v="0"/>
    <n v="0.18355516203586283"/>
    <n v="0"/>
    <n v="0"/>
    <n v="0"/>
    <n v="0"/>
    <n v="5.452668048712396"/>
    <n v="0"/>
    <n v="0"/>
    <n v="0"/>
    <n v="0"/>
    <n v="0"/>
    <n v="0"/>
    <n v="0"/>
    <n v="0"/>
  </r>
  <r>
    <x v="0"/>
    <s v="30"/>
    <x v="12"/>
    <s v="2310021300"/>
    <x v="21"/>
    <x v="1"/>
    <n v="0"/>
    <n v="1.2292474100717532"/>
    <n v="0"/>
    <n v="0"/>
    <n v="0"/>
    <n v="0"/>
    <n v="0.1695513669064487"/>
    <n v="0"/>
    <n v="0"/>
    <n v="0"/>
    <n v="0"/>
    <n v="1.0596960431653044E-2"/>
    <n v="0"/>
    <n v="0"/>
    <n v="0"/>
    <n v="0"/>
    <n v="1.0490990827336515"/>
    <n v="0"/>
    <n v="0"/>
    <n v="0"/>
    <n v="0"/>
    <n v="0"/>
    <n v="0"/>
    <n v="0"/>
    <n v="0"/>
  </r>
  <r>
    <x v="0"/>
    <s v="30"/>
    <x v="13"/>
    <s v="2310021300"/>
    <x v="21"/>
    <x v="1"/>
    <n v="0"/>
    <n v="8.2328519742625672E-2"/>
    <n v="0"/>
    <n v="0"/>
    <n v="0"/>
    <n v="0"/>
    <n v="8.2328519742625672E-2"/>
    <n v="0"/>
    <n v="0"/>
    <n v="0"/>
    <n v="0"/>
    <n v="0"/>
    <n v="0"/>
    <n v="0"/>
    <n v="0"/>
    <n v="0"/>
    <n v="0"/>
    <n v="0"/>
    <n v="0"/>
    <n v="0"/>
    <n v="0"/>
    <n v="0"/>
    <n v="0"/>
    <n v="0"/>
    <n v="0"/>
  </r>
  <r>
    <x v="0"/>
    <s v="30"/>
    <x v="14"/>
    <s v="2310021300"/>
    <x v="21"/>
    <x v="1"/>
    <n v="0"/>
    <n v="4.7044868424357525E-2"/>
    <n v="0"/>
    <n v="0"/>
    <n v="0"/>
    <n v="0"/>
    <n v="0"/>
    <n v="0"/>
    <n v="0"/>
    <n v="0"/>
    <n v="0"/>
    <n v="0"/>
    <n v="0"/>
    <n v="0"/>
    <n v="0"/>
    <n v="0"/>
    <n v="4.7044868424357518E-2"/>
    <n v="0"/>
    <n v="0"/>
    <n v="0"/>
    <n v="0"/>
    <n v="0"/>
    <n v="0"/>
    <n v="0"/>
    <n v="0"/>
  </r>
  <r>
    <x v="0"/>
    <s v="30"/>
    <x v="0"/>
    <s v="2310111401"/>
    <x v="22"/>
    <x v="0"/>
    <n v="0"/>
    <n v="4.5495692291725431"/>
    <n v="0"/>
    <n v="0"/>
    <n v="0"/>
    <n v="0"/>
    <n v="0.70620179079693202"/>
    <n v="0"/>
    <n v="0"/>
    <n v="0"/>
    <n v="0"/>
    <n v="0"/>
    <n v="0"/>
    <n v="0"/>
    <n v="0"/>
    <n v="0"/>
    <n v="3.8433674383756111"/>
    <n v="0"/>
    <n v="0"/>
    <n v="0"/>
    <n v="0"/>
    <n v="0"/>
    <n v="0"/>
    <n v="0"/>
    <n v="0"/>
  </r>
  <r>
    <x v="0"/>
    <s v="30"/>
    <x v="1"/>
    <s v="2310111401"/>
    <x v="22"/>
    <x v="0"/>
    <n v="0"/>
    <n v="0.47080119386462133"/>
    <n v="0"/>
    <n v="0"/>
    <n v="0"/>
    <n v="0"/>
    <n v="4.4838208939487742E-2"/>
    <n v="0"/>
    <n v="0"/>
    <n v="0"/>
    <n v="0"/>
    <n v="0"/>
    <n v="0"/>
    <n v="0"/>
    <n v="0"/>
    <n v="0"/>
    <n v="0.42596298492513357"/>
    <n v="0"/>
    <n v="0"/>
    <n v="0"/>
    <n v="0"/>
    <n v="0"/>
    <n v="0"/>
    <n v="0"/>
    <n v="0"/>
  </r>
  <r>
    <x v="0"/>
    <s v="30"/>
    <x v="2"/>
    <s v="2310111401"/>
    <x v="22"/>
    <x v="0"/>
    <n v="0"/>
    <n v="0.40542516486930996"/>
    <n v="0"/>
    <n v="0"/>
    <n v="0"/>
    <n v="0"/>
    <n v="2.9307843243564575E-2"/>
    <n v="0"/>
    <n v="0"/>
    <n v="0"/>
    <n v="0"/>
    <n v="0"/>
    <n v="0"/>
    <n v="0"/>
    <n v="0"/>
    <n v="0"/>
    <n v="0.37611732162574546"/>
    <n v="0"/>
    <n v="0"/>
    <n v="0"/>
    <n v="0"/>
    <n v="0"/>
    <n v="0"/>
    <n v="0"/>
    <n v="0"/>
  </r>
  <r>
    <x v="0"/>
    <s v="30"/>
    <x v="3"/>
    <s v="2310111401"/>
    <x v="22"/>
    <x v="0"/>
    <n v="0"/>
    <n v="0.52754117838416237"/>
    <n v="0"/>
    <n v="0"/>
    <n v="0"/>
    <n v="0"/>
    <n v="0"/>
    <n v="0"/>
    <n v="0"/>
    <n v="0"/>
    <n v="0"/>
    <n v="0"/>
    <n v="0"/>
    <n v="0"/>
    <n v="0"/>
    <n v="0"/>
    <n v="0.52754117838416237"/>
    <n v="0"/>
    <n v="0"/>
    <n v="0"/>
    <n v="0"/>
    <n v="0"/>
    <n v="0"/>
    <n v="0"/>
    <n v="0"/>
  </r>
  <r>
    <x v="0"/>
    <s v="30"/>
    <x v="4"/>
    <s v="2310111401"/>
    <x v="22"/>
    <x v="0"/>
    <n v="0"/>
    <n v="2.4898140060148246"/>
    <n v="0"/>
    <n v="0"/>
    <n v="0"/>
    <n v="0"/>
    <n v="4.5269345563905904E-2"/>
    <n v="0"/>
    <n v="0"/>
    <n v="0"/>
    <n v="0"/>
    <n v="1.1543683118796002"/>
    <n v="0"/>
    <n v="0"/>
    <n v="0"/>
    <n v="0"/>
    <n v="1.2901763485713182"/>
    <n v="0"/>
    <n v="0"/>
    <n v="0"/>
    <n v="0"/>
    <n v="0"/>
    <n v="0"/>
    <n v="0"/>
    <n v="0"/>
  </r>
  <r>
    <x v="0"/>
    <s v="30"/>
    <x v="5"/>
    <s v="2310111401"/>
    <x v="22"/>
    <x v="0"/>
    <n v="0"/>
    <n v="1.0095064060751016"/>
    <n v="0"/>
    <n v="0"/>
    <n v="0"/>
    <n v="0"/>
    <n v="4.5067250271209891E-3"/>
    <n v="0"/>
    <n v="0"/>
    <n v="0"/>
    <n v="0"/>
    <n v="9.4641225569540771E-2"/>
    <n v="0"/>
    <n v="0"/>
    <n v="0"/>
    <n v="0"/>
    <n v="0.91035845547843974"/>
    <n v="0"/>
    <n v="0"/>
    <n v="0"/>
    <n v="0"/>
    <n v="0"/>
    <n v="0"/>
    <n v="0"/>
    <n v="0"/>
  </r>
  <r>
    <x v="0"/>
    <s v="30"/>
    <x v="6"/>
    <s v="2310111401"/>
    <x v="22"/>
    <x v="0"/>
    <n v="0"/>
    <n v="0.30773235405742805"/>
    <n v="0"/>
    <n v="0"/>
    <n v="0"/>
    <n v="0"/>
    <n v="2.4423202702970478E-2"/>
    <n v="0"/>
    <n v="0"/>
    <n v="0"/>
    <n v="0"/>
    <n v="0"/>
    <n v="0"/>
    <n v="0"/>
    <n v="0"/>
    <n v="0"/>
    <n v="0.28330915135445756"/>
    <n v="0"/>
    <n v="0"/>
    <n v="0"/>
    <n v="0"/>
    <n v="0"/>
    <n v="0"/>
    <n v="0"/>
    <n v="0"/>
  </r>
  <r>
    <x v="0"/>
    <s v="30"/>
    <x v="7"/>
    <s v="2310111401"/>
    <x v="22"/>
    <x v="0"/>
    <n v="0"/>
    <n v="0.20027026216435789"/>
    <n v="0"/>
    <n v="0"/>
    <n v="0"/>
    <n v="0"/>
    <n v="8.3038889190099607E-2"/>
    <n v="0"/>
    <n v="0"/>
    <n v="0"/>
    <n v="0"/>
    <n v="0"/>
    <n v="0"/>
    <n v="0"/>
    <n v="0"/>
    <n v="0"/>
    <n v="0.11723137297425827"/>
    <n v="0"/>
    <n v="0"/>
    <n v="0"/>
    <n v="0"/>
    <n v="0"/>
    <n v="0"/>
    <n v="0"/>
    <n v="0"/>
  </r>
  <r>
    <x v="0"/>
    <s v="30"/>
    <x v="8"/>
    <s v="2310111401"/>
    <x v="22"/>
    <x v="0"/>
    <n v="0"/>
    <n v="0.28432586386516945"/>
    <n v="0"/>
    <n v="0"/>
    <n v="0"/>
    <n v="0"/>
    <n v="6.0311546880490494E-2"/>
    <n v="0"/>
    <n v="0"/>
    <n v="0"/>
    <n v="0"/>
    <n v="0"/>
    <n v="0"/>
    <n v="0"/>
    <n v="0"/>
    <n v="0"/>
    <n v="0.22401431698467894"/>
    <n v="0"/>
    <n v="0"/>
    <n v="0"/>
    <n v="0"/>
    <n v="0"/>
    <n v="0"/>
    <n v="0"/>
    <n v="0"/>
  </r>
  <r>
    <x v="0"/>
    <s v="30"/>
    <x v="9"/>
    <s v="2310111401"/>
    <x v="22"/>
    <x v="0"/>
    <n v="0"/>
    <n v="0.14165457567722878"/>
    <n v="0"/>
    <n v="0"/>
    <n v="0"/>
    <n v="0"/>
    <n v="4.8846405405940955E-3"/>
    <n v="0"/>
    <n v="0"/>
    <n v="0"/>
    <n v="0"/>
    <n v="0"/>
    <n v="0"/>
    <n v="0"/>
    <n v="0"/>
    <n v="0"/>
    <n v="0.13676993513663466"/>
    <n v="0"/>
    <n v="0"/>
    <n v="0"/>
    <n v="0"/>
    <n v="0"/>
    <n v="0"/>
    <n v="0"/>
    <n v="0"/>
  </r>
  <r>
    <x v="0"/>
    <s v="30"/>
    <x v="10"/>
    <s v="2310111401"/>
    <x v="22"/>
    <x v="0"/>
    <n v="0"/>
    <n v="8.8851832457865453E-3"/>
    <n v="0"/>
    <n v="0"/>
    <n v="0"/>
    <n v="0"/>
    <n v="0"/>
    <n v="0"/>
    <n v="0"/>
    <n v="0"/>
    <n v="0"/>
    <n v="0"/>
    <n v="0"/>
    <n v="0"/>
    <n v="0"/>
    <n v="0"/>
    <n v="8.8851832457865453E-3"/>
    <n v="0"/>
    <n v="0"/>
    <n v="0"/>
    <n v="0"/>
    <n v="0"/>
    <n v="0"/>
    <n v="0"/>
    <n v="0"/>
  </r>
  <r>
    <x v="0"/>
    <s v="30"/>
    <x v="11"/>
    <s v="2310111401"/>
    <x v="22"/>
    <x v="0"/>
    <n v="0"/>
    <n v="9.0177979210967919E-3"/>
    <n v="0"/>
    <n v="0"/>
    <n v="0"/>
    <n v="0"/>
    <n v="4.5088989605483959E-3"/>
    <n v="0"/>
    <n v="0"/>
    <n v="0"/>
    <n v="0"/>
    <n v="0"/>
    <n v="0"/>
    <n v="0"/>
    <n v="0"/>
    <n v="0"/>
    <n v="4.5088989605483959E-3"/>
    <n v="0"/>
    <n v="0"/>
    <n v="0"/>
    <n v="0"/>
    <n v="0"/>
    <n v="0"/>
    <n v="0"/>
    <n v="0"/>
  </r>
  <r>
    <x v="0"/>
    <s v="30"/>
    <x v="12"/>
    <s v="2310111401"/>
    <x v="22"/>
    <x v="0"/>
    <n v="0"/>
    <n v="4.4425916228932726E-3"/>
    <n v="0"/>
    <n v="0"/>
    <n v="0"/>
    <n v="0"/>
    <n v="0"/>
    <n v="0"/>
    <n v="0"/>
    <n v="0"/>
    <n v="0"/>
    <n v="0"/>
    <n v="0"/>
    <n v="0"/>
    <n v="0"/>
    <n v="0"/>
    <n v="4.4425916228932726E-3"/>
    <n v="0"/>
    <n v="0"/>
    <n v="0"/>
    <n v="0"/>
    <n v="0"/>
    <n v="0"/>
    <n v="0"/>
    <n v="0"/>
  </r>
  <r>
    <x v="0"/>
    <s v="30"/>
    <x v="13"/>
    <s v="2310111401"/>
    <x v="22"/>
    <x v="0"/>
    <n v="0"/>
    <n v="0"/>
    <n v="0"/>
    <n v="0"/>
    <n v="0"/>
    <n v="0"/>
    <n v="0"/>
    <n v="0"/>
    <n v="0"/>
    <n v="0"/>
    <n v="0"/>
    <n v="0"/>
    <n v="0"/>
    <n v="0"/>
    <n v="0"/>
    <n v="0"/>
    <n v="0"/>
    <n v="0"/>
    <n v="0"/>
    <n v="0"/>
    <n v="0"/>
    <n v="0"/>
    <n v="0"/>
    <n v="0"/>
    <n v="0"/>
  </r>
  <r>
    <x v="0"/>
    <s v="30"/>
    <x v="14"/>
    <s v="2310111401"/>
    <x v="22"/>
    <x v="0"/>
    <n v="0"/>
    <n v="0"/>
    <n v="0"/>
    <n v="0"/>
    <n v="0"/>
    <n v="0"/>
    <n v="0"/>
    <n v="0"/>
    <n v="0"/>
    <n v="0"/>
    <n v="0"/>
    <n v="0"/>
    <n v="0"/>
    <n v="0"/>
    <n v="0"/>
    <n v="0"/>
    <n v="0"/>
    <n v="0"/>
    <n v="0"/>
    <n v="0"/>
    <n v="0"/>
    <n v="0"/>
    <n v="0"/>
    <n v="0"/>
    <n v="0"/>
  </r>
  <r>
    <x v="0"/>
    <s v="30"/>
    <x v="0"/>
    <s v="2310021310"/>
    <x v="22"/>
    <x v="1"/>
    <n v="0"/>
    <n v="0.52060911764612794"/>
    <n v="0"/>
    <n v="0"/>
    <n v="0"/>
    <n v="0"/>
    <n v="2.503545695215658E-2"/>
    <n v="0"/>
    <n v="0"/>
    <n v="0"/>
    <n v="0"/>
    <n v="0"/>
    <n v="0"/>
    <n v="0"/>
    <n v="0"/>
    <n v="0"/>
    <n v="0.4955736606939713"/>
    <n v="0"/>
    <n v="0"/>
    <n v="0"/>
    <n v="0"/>
    <n v="0"/>
    <n v="0"/>
    <n v="0"/>
    <n v="0"/>
  </r>
  <r>
    <x v="0"/>
    <s v="30"/>
    <x v="1"/>
    <s v="2310021310"/>
    <x v="22"/>
    <x v="1"/>
    <n v="0"/>
    <n v="0.1216675674695748"/>
    <n v="0"/>
    <n v="0"/>
    <n v="0"/>
    <n v="0"/>
    <n v="1.0886045510435639E-2"/>
    <n v="0"/>
    <n v="0"/>
    <n v="0"/>
    <n v="0"/>
    <n v="0"/>
    <n v="0"/>
    <n v="0"/>
    <n v="0"/>
    <n v="0"/>
    <n v="0.11078152195913915"/>
    <n v="0"/>
    <n v="0"/>
    <n v="0"/>
    <n v="0"/>
    <n v="0"/>
    <n v="0"/>
    <n v="0"/>
    <n v="0"/>
  </r>
  <r>
    <x v="0"/>
    <s v="30"/>
    <x v="2"/>
    <s v="2310021310"/>
    <x v="22"/>
    <x v="1"/>
    <n v="0"/>
    <n v="7.0695749077088208E-4"/>
    <n v="0"/>
    <n v="0"/>
    <n v="0"/>
    <n v="0"/>
    <n v="0"/>
    <n v="0"/>
    <n v="0"/>
    <n v="0"/>
    <n v="0"/>
    <n v="0"/>
    <n v="0"/>
    <n v="0"/>
    <n v="0"/>
    <n v="0"/>
    <n v="7.0695749077088208E-4"/>
    <n v="0"/>
    <n v="0"/>
    <n v="0"/>
    <n v="0"/>
    <n v="0"/>
    <n v="0"/>
    <n v="0"/>
    <n v="0"/>
  </r>
  <r>
    <x v="0"/>
    <s v="30"/>
    <x v="3"/>
    <s v="2310021310"/>
    <x v="22"/>
    <x v="1"/>
    <n v="0"/>
    <n v="2.8278299630835283E-3"/>
    <n v="0"/>
    <n v="0"/>
    <n v="0"/>
    <n v="0"/>
    <n v="0"/>
    <n v="0"/>
    <n v="0"/>
    <n v="0"/>
    <n v="0"/>
    <n v="0"/>
    <n v="0"/>
    <n v="0"/>
    <n v="0"/>
    <n v="0"/>
    <n v="2.8278299630835283E-3"/>
    <n v="0"/>
    <n v="0"/>
    <n v="0"/>
    <n v="0"/>
    <n v="0"/>
    <n v="0"/>
    <n v="0"/>
    <n v="0"/>
  </r>
  <r>
    <x v="0"/>
    <s v="30"/>
    <x v="4"/>
    <s v="2310021310"/>
    <x v="22"/>
    <x v="1"/>
    <n v="0"/>
    <n v="0.15304499276435987"/>
    <n v="0"/>
    <n v="0"/>
    <n v="0"/>
    <n v="0"/>
    <n v="1.2807112365218398E-3"/>
    <n v="0"/>
    <n v="0"/>
    <n v="0"/>
    <n v="0"/>
    <n v="2.4333513493914959E-2"/>
    <n v="0"/>
    <n v="0"/>
    <n v="0"/>
    <n v="0"/>
    <n v="0.12743076803392306"/>
    <n v="0"/>
    <n v="0"/>
    <n v="0"/>
    <n v="0"/>
    <n v="0"/>
    <n v="0"/>
    <n v="0"/>
    <n v="0"/>
  </r>
  <r>
    <x v="0"/>
    <s v="30"/>
    <x v="5"/>
    <s v="2310021310"/>
    <x v="22"/>
    <x v="1"/>
    <n v="0"/>
    <n v="5.6351294406960961E-2"/>
    <n v="0"/>
    <n v="0"/>
    <n v="0"/>
    <n v="0"/>
    <n v="1.9210668547827599E-3"/>
    <n v="0"/>
    <n v="0"/>
    <n v="0"/>
    <n v="0"/>
    <n v="0"/>
    <n v="0"/>
    <n v="0"/>
    <n v="0"/>
    <n v="0"/>
    <n v="5.4430227552178204E-2"/>
    <n v="0"/>
    <n v="0"/>
    <n v="0"/>
    <n v="0"/>
    <n v="0"/>
    <n v="0"/>
    <n v="0"/>
    <n v="0"/>
  </r>
  <r>
    <x v="0"/>
    <s v="30"/>
    <x v="6"/>
    <s v="2310021310"/>
    <x v="22"/>
    <x v="1"/>
    <n v="0"/>
    <n v="0"/>
    <n v="0"/>
    <n v="0"/>
    <n v="0"/>
    <n v="0"/>
    <n v="0"/>
    <n v="0"/>
    <n v="0"/>
    <n v="0"/>
    <n v="0"/>
    <n v="0"/>
    <n v="0"/>
    <n v="0"/>
    <n v="0"/>
    <n v="0"/>
    <n v="0"/>
    <n v="0"/>
    <n v="0"/>
    <n v="0"/>
    <n v="0"/>
    <n v="0"/>
    <n v="0"/>
    <n v="0"/>
    <n v="0"/>
  </r>
  <r>
    <x v="0"/>
    <s v="30"/>
    <x v="7"/>
    <s v="2310021310"/>
    <x v="22"/>
    <x v="1"/>
    <n v="0"/>
    <n v="0"/>
    <n v="0"/>
    <n v="0"/>
    <n v="0"/>
    <n v="0"/>
    <n v="0"/>
    <n v="0"/>
    <n v="0"/>
    <n v="0"/>
    <n v="0"/>
    <n v="0"/>
    <n v="0"/>
    <n v="0"/>
    <n v="0"/>
    <n v="0"/>
    <n v="0"/>
    <n v="0"/>
    <n v="0"/>
    <n v="0"/>
    <n v="0"/>
    <n v="0"/>
    <n v="0"/>
    <n v="0"/>
    <n v="0"/>
  </r>
  <r>
    <x v="0"/>
    <s v="30"/>
    <x v="8"/>
    <s v="2310021310"/>
    <x v="22"/>
    <x v="1"/>
    <n v="0"/>
    <n v="0.47709422981045485"/>
    <n v="0"/>
    <n v="0"/>
    <n v="0"/>
    <n v="0"/>
    <n v="9.8863109118476608E-2"/>
    <n v="0"/>
    <n v="0"/>
    <n v="0"/>
    <n v="0"/>
    <n v="5.1026120835342761E-3"/>
    <n v="0"/>
    <n v="0"/>
    <n v="0"/>
    <n v="0"/>
    <n v="0.37312850860844393"/>
    <n v="0"/>
    <n v="0"/>
    <n v="0"/>
    <n v="0"/>
    <n v="0"/>
    <n v="0"/>
    <n v="0"/>
    <n v="0"/>
  </r>
  <r>
    <x v="0"/>
    <s v="30"/>
    <x v="9"/>
    <s v="2310021310"/>
    <x v="22"/>
    <x v="1"/>
    <n v="0"/>
    <n v="0"/>
    <n v="0"/>
    <n v="0"/>
    <n v="0"/>
    <n v="0"/>
    <n v="0"/>
    <n v="0"/>
    <n v="0"/>
    <n v="0"/>
    <n v="0"/>
    <n v="0"/>
    <n v="0"/>
    <n v="0"/>
    <n v="0"/>
    <n v="0"/>
    <n v="0"/>
    <n v="0"/>
    <n v="0"/>
    <n v="0"/>
    <n v="0"/>
    <n v="0"/>
    <n v="0"/>
    <n v="0"/>
    <n v="0"/>
  </r>
  <r>
    <x v="0"/>
    <s v="30"/>
    <x v="10"/>
    <s v="2310021310"/>
    <x v="22"/>
    <x v="1"/>
    <n v="0"/>
    <n v="0.38154798886043045"/>
    <n v="0"/>
    <n v="0"/>
    <n v="0"/>
    <n v="0"/>
    <n v="9.5546240950024324E-3"/>
    <n v="0"/>
    <n v="0"/>
    <n v="0"/>
    <n v="0"/>
    <n v="3.8855471319676559E-2"/>
    <n v="0"/>
    <n v="0"/>
    <n v="0"/>
    <n v="0"/>
    <n v="0.33313789344575145"/>
    <n v="0"/>
    <n v="0"/>
    <n v="0"/>
    <n v="0"/>
    <n v="0"/>
    <n v="0"/>
    <n v="0"/>
    <n v="0"/>
  </r>
  <r>
    <x v="0"/>
    <s v="30"/>
    <x v="11"/>
    <s v="2310021310"/>
    <x v="22"/>
    <x v="1"/>
    <n v="0"/>
    <n v="1.0715335858237993"/>
    <n v="0"/>
    <n v="0"/>
    <n v="0"/>
    <n v="0"/>
    <n v="0.73274465075413042"/>
    <n v="0"/>
    <n v="0"/>
    <n v="0"/>
    <n v="0"/>
    <n v="1.1033356122958563E-2"/>
    <n v="0"/>
    <n v="0"/>
    <n v="0"/>
    <n v="0"/>
    <n v="0.32775557894671026"/>
    <n v="0"/>
    <n v="0"/>
    <n v="0"/>
    <n v="0"/>
    <n v="0"/>
    <n v="0"/>
    <n v="0"/>
    <n v="0"/>
  </r>
  <r>
    <x v="0"/>
    <s v="30"/>
    <x v="12"/>
    <s v="2310021310"/>
    <x v="22"/>
    <x v="1"/>
    <n v="0"/>
    <n v="7.3889093001352157E-2"/>
    <n v="0"/>
    <n v="0"/>
    <n v="0"/>
    <n v="0"/>
    <n v="1.0191599034669261E-2"/>
    <n v="0"/>
    <n v="0"/>
    <n v="0"/>
    <n v="0"/>
    <n v="6.3697493966682883E-4"/>
    <n v="0"/>
    <n v="0"/>
    <n v="0"/>
    <n v="0"/>
    <n v="6.3060519027016065E-2"/>
    <n v="0"/>
    <n v="0"/>
    <n v="0"/>
    <n v="0"/>
    <n v="0"/>
    <n v="0"/>
    <n v="0"/>
    <n v="0"/>
  </r>
  <r>
    <x v="0"/>
    <s v="30"/>
    <x v="13"/>
    <s v="2310021310"/>
    <x v="22"/>
    <x v="1"/>
    <n v="0"/>
    <n v="4.9487024353961741E-3"/>
    <n v="0"/>
    <n v="0"/>
    <n v="0"/>
    <n v="0"/>
    <n v="4.9487024353961741E-3"/>
    <n v="0"/>
    <n v="0"/>
    <n v="0"/>
    <n v="0"/>
    <n v="0"/>
    <n v="0"/>
    <n v="0"/>
    <n v="0"/>
    <n v="0"/>
    <n v="0"/>
    <n v="0"/>
    <n v="0"/>
    <n v="0"/>
    <n v="0"/>
    <n v="0"/>
    <n v="0"/>
    <n v="0"/>
    <n v="0"/>
  </r>
  <r>
    <x v="0"/>
    <s v="30"/>
    <x v="14"/>
    <s v="2310021310"/>
    <x v="22"/>
    <x v="1"/>
    <n v="0"/>
    <n v="2.8278299630835283E-3"/>
    <n v="0"/>
    <n v="0"/>
    <n v="0"/>
    <n v="0"/>
    <n v="0"/>
    <n v="0"/>
    <n v="0"/>
    <n v="0"/>
    <n v="0"/>
    <n v="0"/>
    <n v="0"/>
    <n v="0"/>
    <n v="0"/>
    <n v="0"/>
    <n v="2.8278299630835283E-3"/>
    <n v="0"/>
    <n v="0"/>
    <n v="0"/>
    <n v="0"/>
    <n v="0"/>
    <n v="0"/>
    <n v="0"/>
    <n v="0"/>
  </r>
  <r>
    <x v="0"/>
    <s v="30"/>
    <x v="0"/>
    <s v="2310011000"/>
    <x v="23"/>
    <x v="0"/>
    <n v="0"/>
    <n v="0"/>
    <n v="0"/>
    <n v="0"/>
    <n v="0"/>
    <n v="0"/>
    <n v="0"/>
    <n v="0"/>
    <n v="0"/>
    <n v="0"/>
    <n v="0"/>
    <n v="0"/>
    <n v="0"/>
    <n v="0"/>
    <n v="0"/>
    <n v="0"/>
    <n v="0"/>
    <n v="0"/>
    <n v="0"/>
    <n v="0"/>
    <n v="0"/>
    <n v="0"/>
    <n v="0"/>
    <n v="0"/>
    <n v="0"/>
  </r>
  <r>
    <x v="0"/>
    <s v="30"/>
    <x v="1"/>
    <s v="2310011000"/>
    <x v="23"/>
    <x v="0"/>
    <n v="0"/>
    <n v="0"/>
    <n v="0"/>
    <n v="0"/>
    <n v="0"/>
    <n v="0"/>
    <n v="0"/>
    <n v="0"/>
    <n v="0"/>
    <n v="0"/>
    <n v="0"/>
    <n v="0"/>
    <n v="0"/>
    <n v="0"/>
    <n v="0"/>
    <n v="0"/>
    <n v="0"/>
    <n v="0"/>
    <n v="0"/>
    <n v="0"/>
    <n v="0"/>
    <n v="0"/>
    <n v="0"/>
    <n v="0"/>
    <n v="0"/>
  </r>
  <r>
    <x v="0"/>
    <s v="30"/>
    <x v="2"/>
    <s v="2310011000"/>
    <x v="23"/>
    <x v="0"/>
    <n v="0"/>
    <n v="0"/>
    <n v="0"/>
    <n v="0"/>
    <n v="0"/>
    <n v="0"/>
    <n v="0"/>
    <n v="0"/>
    <n v="0"/>
    <n v="0"/>
    <n v="0"/>
    <n v="0"/>
    <n v="0"/>
    <n v="0"/>
    <n v="0"/>
    <n v="0"/>
    <n v="0"/>
    <n v="0"/>
    <n v="0"/>
    <n v="0"/>
    <n v="0"/>
    <n v="0"/>
    <n v="0"/>
    <n v="0"/>
    <n v="0"/>
  </r>
  <r>
    <x v="0"/>
    <s v="30"/>
    <x v="3"/>
    <s v="2310011000"/>
    <x v="23"/>
    <x v="0"/>
    <n v="0"/>
    <n v="0"/>
    <n v="0"/>
    <n v="0"/>
    <n v="0"/>
    <n v="0"/>
    <n v="0"/>
    <n v="0"/>
    <n v="0"/>
    <n v="0"/>
    <n v="0"/>
    <n v="0"/>
    <n v="0"/>
    <n v="0"/>
    <n v="0"/>
    <n v="0"/>
    <n v="0"/>
    <n v="0"/>
    <n v="0"/>
    <n v="0"/>
    <n v="0"/>
    <n v="0"/>
    <n v="0"/>
    <n v="0"/>
    <n v="0"/>
  </r>
  <r>
    <x v="0"/>
    <s v="30"/>
    <x v="4"/>
    <s v="2310011000"/>
    <x v="23"/>
    <x v="0"/>
    <n v="0"/>
    <n v="0"/>
    <n v="0"/>
    <n v="0"/>
    <n v="0"/>
    <n v="0"/>
    <n v="0"/>
    <n v="0"/>
    <n v="0"/>
    <n v="0"/>
    <n v="0"/>
    <n v="0"/>
    <n v="0"/>
    <n v="0"/>
    <n v="0"/>
    <n v="0"/>
    <n v="0"/>
    <n v="0"/>
    <n v="0"/>
    <n v="0"/>
    <n v="0"/>
    <n v="0"/>
    <n v="0"/>
    <n v="0"/>
    <n v="0"/>
  </r>
  <r>
    <x v="0"/>
    <s v="30"/>
    <x v="5"/>
    <s v="2310011000"/>
    <x v="23"/>
    <x v="0"/>
    <n v="0"/>
    <n v="0"/>
    <n v="0"/>
    <n v="0"/>
    <n v="0"/>
    <n v="0"/>
    <n v="0"/>
    <n v="0"/>
    <n v="0"/>
    <n v="0"/>
    <n v="0"/>
    <n v="0"/>
    <n v="0"/>
    <n v="0"/>
    <n v="0"/>
    <n v="0"/>
    <n v="0"/>
    <n v="0"/>
    <n v="0"/>
    <n v="0"/>
    <n v="0"/>
    <n v="0"/>
    <n v="0"/>
    <n v="0"/>
    <n v="0"/>
  </r>
  <r>
    <x v="0"/>
    <s v="30"/>
    <x v="6"/>
    <s v="2310011000"/>
    <x v="23"/>
    <x v="0"/>
    <n v="0"/>
    <n v="0"/>
    <n v="0"/>
    <n v="0"/>
    <n v="0"/>
    <n v="0"/>
    <n v="0"/>
    <n v="0"/>
    <n v="0"/>
    <n v="0"/>
    <n v="0"/>
    <n v="0"/>
    <n v="0"/>
    <n v="0"/>
    <n v="0"/>
    <n v="0"/>
    <n v="0"/>
    <n v="0"/>
    <n v="0"/>
    <n v="0"/>
    <n v="0"/>
    <n v="0"/>
    <n v="0"/>
    <n v="0"/>
    <n v="0"/>
  </r>
  <r>
    <x v="0"/>
    <s v="30"/>
    <x v="7"/>
    <s v="2310011000"/>
    <x v="23"/>
    <x v="0"/>
    <n v="0"/>
    <n v="0"/>
    <n v="0"/>
    <n v="0"/>
    <n v="0"/>
    <n v="0"/>
    <n v="0"/>
    <n v="0"/>
    <n v="0"/>
    <n v="0"/>
    <n v="0"/>
    <n v="0"/>
    <n v="0"/>
    <n v="0"/>
    <n v="0"/>
    <n v="0"/>
    <n v="0"/>
    <n v="0"/>
    <n v="0"/>
    <n v="0"/>
    <n v="0"/>
    <n v="0"/>
    <n v="0"/>
    <n v="0"/>
    <n v="0"/>
  </r>
  <r>
    <x v="0"/>
    <s v="30"/>
    <x v="8"/>
    <s v="2310011000"/>
    <x v="23"/>
    <x v="0"/>
    <n v="0"/>
    <n v="0"/>
    <n v="0"/>
    <n v="0"/>
    <n v="0"/>
    <n v="0"/>
    <n v="0"/>
    <n v="0"/>
    <n v="0"/>
    <n v="0"/>
    <n v="0"/>
    <n v="0"/>
    <n v="0"/>
    <n v="0"/>
    <n v="0"/>
    <n v="0"/>
    <n v="0"/>
    <n v="0"/>
    <n v="0"/>
    <n v="0"/>
    <n v="0"/>
    <n v="0"/>
    <n v="0"/>
    <n v="0"/>
    <n v="0"/>
  </r>
  <r>
    <x v="0"/>
    <s v="30"/>
    <x v="9"/>
    <s v="2310011000"/>
    <x v="23"/>
    <x v="0"/>
    <n v="0"/>
    <n v="0"/>
    <n v="0"/>
    <n v="0"/>
    <n v="0"/>
    <n v="0"/>
    <n v="0"/>
    <n v="0"/>
    <n v="0"/>
    <n v="0"/>
    <n v="0"/>
    <n v="0"/>
    <n v="0"/>
    <n v="0"/>
    <n v="0"/>
    <n v="0"/>
    <n v="0"/>
    <n v="0"/>
    <n v="0"/>
    <n v="0"/>
    <n v="0"/>
    <n v="0"/>
    <n v="0"/>
    <n v="0"/>
    <n v="0"/>
  </r>
  <r>
    <x v="0"/>
    <s v="30"/>
    <x v="10"/>
    <s v="2310011000"/>
    <x v="23"/>
    <x v="0"/>
    <n v="0"/>
    <n v="0"/>
    <n v="0"/>
    <n v="0"/>
    <n v="0"/>
    <n v="0"/>
    <n v="0"/>
    <n v="0"/>
    <n v="0"/>
    <n v="0"/>
    <n v="0"/>
    <n v="0"/>
    <n v="0"/>
    <n v="0"/>
    <n v="0"/>
    <n v="0"/>
    <n v="0"/>
    <n v="0"/>
    <n v="0"/>
    <n v="0"/>
    <n v="0"/>
    <n v="0"/>
    <n v="0"/>
    <n v="0"/>
    <n v="0"/>
  </r>
  <r>
    <x v="0"/>
    <s v="30"/>
    <x v="11"/>
    <s v="2310011000"/>
    <x v="23"/>
    <x v="0"/>
    <n v="0"/>
    <n v="0"/>
    <n v="0"/>
    <n v="0"/>
    <n v="0"/>
    <n v="0"/>
    <n v="0"/>
    <n v="0"/>
    <n v="0"/>
    <n v="0"/>
    <n v="0"/>
    <n v="0"/>
    <n v="0"/>
    <n v="0"/>
    <n v="0"/>
    <n v="0"/>
    <n v="0"/>
    <n v="0"/>
    <n v="0"/>
    <n v="0"/>
    <n v="0"/>
    <n v="0"/>
    <n v="0"/>
    <n v="0"/>
    <n v="0"/>
  </r>
  <r>
    <x v="0"/>
    <s v="30"/>
    <x v="12"/>
    <s v="2310011000"/>
    <x v="23"/>
    <x v="0"/>
    <n v="0"/>
    <n v="0"/>
    <n v="0"/>
    <n v="0"/>
    <n v="0"/>
    <n v="0"/>
    <n v="0"/>
    <n v="0"/>
    <n v="0"/>
    <n v="0"/>
    <n v="0"/>
    <n v="0"/>
    <n v="0"/>
    <n v="0"/>
    <n v="0"/>
    <n v="0"/>
    <n v="0"/>
    <n v="0"/>
    <n v="0"/>
    <n v="0"/>
    <n v="0"/>
    <n v="0"/>
    <n v="0"/>
    <n v="0"/>
    <n v="0"/>
  </r>
  <r>
    <x v="0"/>
    <s v="30"/>
    <x v="13"/>
    <s v="2310011000"/>
    <x v="23"/>
    <x v="0"/>
    <n v="0"/>
    <n v="0"/>
    <n v="0"/>
    <n v="0"/>
    <n v="0"/>
    <n v="0"/>
    <n v="0"/>
    <n v="0"/>
    <n v="0"/>
    <n v="0"/>
    <n v="0"/>
    <n v="0"/>
    <n v="0"/>
    <n v="0"/>
    <n v="0"/>
    <n v="0"/>
    <n v="0"/>
    <n v="0"/>
    <n v="0"/>
    <n v="0"/>
    <n v="0"/>
    <n v="0"/>
    <n v="0"/>
    <n v="0"/>
    <n v="0"/>
  </r>
  <r>
    <x v="0"/>
    <s v="30"/>
    <x v="14"/>
    <s v="2310011000"/>
    <x v="23"/>
    <x v="0"/>
    <n v="0"/>
    <n v="0"/>
    <n v="0"/>
    <n v="0"/>
    <n v="0"/>
    <n v="0"/>
    <n v="0"/>
    <n v="0"/>
    <n v="0"/>
    <n v="0"/>
    <n v="0"/>
    <n v="0"/>
    <n v="0"/>
    <n v="0"/>
    <n v="0"/>
    <n v="0"/>
    <n v="0"/>
    <n v="0"/>
    <n v="0"/>
    <n v="0"/>
    <n v="0"/>
    <n v="0"/>
    <n v="0"/>
    <n v="0"/>
    <n v="0"/>
  </r>
  <r>
    <x v="0"/>
    <s v="30"/>
    <x v="0"/>
    <s v="2310021000"/>
    <x v="23"/>
    <x v="1"/>
    <n v="0"/>
    <n v="0"/>
    <n v="0"/>
    <n v="0"/>
    <n v="0"/>
    <n v="0"/>
    <n v="0"/>
    <n v="0"/>
    <n v="0"/>
    <n v="0"/>
    <n v="0"/>
    <n v="0"/>
    <n v="0"/>
    <n v="0"/>
    <n v="0"/>
    <n v="0"/>
    <n v="0"/>
    <n v="0"/>
    <n v="0"/>
    <n v="0"/>
    <n v="0"/>
    <n v="0"/>
    <n v="0"/>
    <n v="0"/>
    <n v="0"/>
  </r>
  <r>
    <x v="0"/>
    <s v="30"/>
    <x v="1"/>
    <s v="2310021000"/>
    <x v="23"/>
    <x v="1"/>
    <n v="0"/>
    <n v="0"/>
    <n v="0"/>
    <n v="0"/>
    <n v="0"/>
    <n v="0"/>
    <n v="0"/>
    <n v="0"/>
    <n v="0"/>
    <n v="0"/>
    <n v="0"/>
    <n v="0"/>
    <n v="0"/>
    <n v="0"/>
    <n v="0"/>
    <n v="0"/>
    <n v="0"/>
    <n v="0"/>
    <n v="0"/>
    <n v="0"/>
    <n v="0"/>
    <n v="0"/>
    <n v="0"/>
    <n v="0"/>
    <n v="0"/>
  </r>
  <r>
    <x v="0"/>
    <s v="30"/>
    <x v="2"/>
    <s v="2310021000"/>
    <x v="23"/>
    <x v="1"/>
    <n v="0"/>
    <n v="0"/>
    <n v="0"/>
    <n v="0"/>
    <n v="0"/>
    <n v="0"/>
    <n v="0"/>
    <n v="0"/>
    <n v="0"/>
    <n v="0"/>
    <n v="0"/>
    <n v="0"/>
    <n v="0"/>
    <n v="0"/>
    <n v="0"/>
    <n v="0"/>
    <n v="0"/>
    <n v="0"/>
    <n v="0"/>
    <n v="0"/>
    <n v="0"/>
    <n v="0"/>
    <n v="0"/>
    <n v="0"/>
    <n v="0"/>
  </r>
  <r>
    <x v="0"/>
    <s v="30"/>
    <x v="3"/>
    <s v="2310021000"/>
    <x v="23"/>
    <x v="1"/>
    <n v="0"/>
    <n v="0"/>
    <n v="0"/>
    <n v="0"/>
    <n v="0"/>
    <n v="0"/>
    <n v="0"/>
    <n v="0"/>
    <n v="0"/>
    <n v="0"/>
    <n v="0"/>
    <n v="0"/>
    <n v="0"/>
    <n v="0"/>
    <n v="0"/>
    <n v="0"/>
    <n v="0"/>
    <n v="0"/>
    <n v="0"/>
    <n v="0"/>
    <n v="0"/>
    <n v="0"/>
    <n v="0"/>
    <n v="0"/>
    <n v="0"/>
  </r>
  <r>
    <x v="0"/>
    <s v="30"/>
    <x v="4"/>
    <s v="2310021000"/>
    <x v="23"/>
    <x v="1"/>
    <n v="0"/>
    <n v="0"/>
    <n v="0"/>
    <n v="0"/>
    <n v="0"/>
    <n v="0"/>
    <n v="0"/>
    <n v="0"/>
    <n v="0"/>
    <n v="0"/>
    <n v="0"/>
    <n v="0"/>
    <n v="0"/>
    <n v="0"/>
    <n v="0"/>
    <n v="0"/>
    <n v="0"/>
    <n v="0"/>
    <n v="0"/>
    <n v="0"/>
    <n v="0"/>
    <n v="0"/>
    <n v="0"/>
    <n v="0"/>
    <n v="0"/>
  </r>
  <r>
    <x v="0"/>
    <s v="30"/>
    <x v="5"/>
    <s v="2310021000"/>
    <x v="23"/>
    <x v="1"/>
    <n v="0"/>
    <n v="0"/>
    <n v="0"/>
    <n v="0"/>
    <n v="0"/>
    <n v="0"/>
    <n v="0"/>
    <n v="0"/>
    <n v="0"/>
    <n v="0"/>
    <n v="0"/>
    <n v="0"/>
    <n v="0"/>
    <n v="0"/>
    <n v="0"/>
    <n v="0"/>
    <n v="0"/>
    <n v="0"/>
    <n v="0"/>
    <n v="0"/>
    <n v="0"/>
    <n v="0"/>
    <n v="0"/>
    <n v="0"/>
    <n v="0"/>
  </r>
  <r>
    <x v="0"/>
    <s v="30"/>
    <x v="6"/>
    <s v="2310021000"/>
    <x v="23"/>
    <x v="1"/>
    <n v="0"/>
    <n v="0"/>
    <n v="0"/>
    <n v="0"/>
    <n v="0"/>
    <n v="0"/>
    <n v="0"/>
    <n v="0"/>
    <n v="0"/>
    <n v="0"/>
    <n v="0"/>
    <n v="0"/>
    <n v="0"/>
    <n v="0"/>
    <n v="0"/>
    <n v="0"/>
    <n v="0"/>
    <n v="0"/>
    <n v="0"/>
    <n v="0"/>
    <n v="0"/>
    <n v="0"/>
    <n v="0"/>
    <n v="0"/>
    <n v="0"/>
  </r>
  <r>
    <x v="0"/>
    <s v="30"/>
    <x v="7"/>
    <s v="2310021000"/>
    <x v="23"/>
    <x v="1"/>
    <n v="0"/>
    <n v="0"/>
    <n v="0"/>
    <n v="0"/>
    <n v="0"/>
    <n v="0"/>
    <n v="0"/>
    <n v="0"/>
    <n v="0"/>
    <n v="0"/>
    <n v="0"/>
    <n v="0"/>
    <n v="0"/>
    <n v="0"/>
    <n v="0"/>
    <n v="0"/>
    <n v="0"/>
    <n v="0"/>
    <n v="0"/>
    <n v="0"/>
    <n v="0"/>
    <n v="0"/>
    <n v="0"/>
    <n v="0"/>
    <n v="0"/>
  </r>
  <r>
    <x v="0"/>
    <s v="30"/>
    <x v="8"/>
    <s v="2310021000"/>
    <x v="23"/>
    <x v="1"/>
    <n v="0"/>
    <n v="0"/>
    <n v="0"/>
    <n v="0"/>
    <n v="0"/>
    <n v="0"/>
    <n v="0"/>
    <n v="0"/>
    <n v="0"/>
    <n v="0"/>
    <n v="0"/>
    <n v="0"/>
    <n v="0"/>
    <n v="0"/>
    <n v="0"/>
    <n v="0"/>
    <n v="0"/>
    <n v="0"/>
    <n v="0"/>
    <n v="0"/>
    <n v="0"/>
    <n v="0"/>
    <n v="0"/>
    <n v="0"/>
    <n v="0"/>
  </r>
  <r>
    <x v="0"/>
    <s v="30"/>
    <x v="9"/>
    <s v="2310021000"/>
    <x v="23"/>
    <x v="1"/>
    <n v="0"/>
    <n v="0"/>
    <n v="0"/>
    <n v="0"/>
    <n v="0"/>
    <n v="0"/>
    <n v="0"/>
    <n v="0"/>
    <n v="0"/>
    <n v="0"/>
    <n v="0"/>
    <n v="0"/>
    <n v="0"/>
    <n v="0"/>
    <n v="0"/>
    <n v="0"/>
    <n v="0"/>
    <n v="0"/>
    <n v="0"/>
    <n v="0"/>
    <n v="0"/>
    <n v="0"/>
    <n v="0"/>
    <n v="0"/>
    <n v="0"/>
  </r>
  <r>
    <x v="0"/>
    <s v="30"/>
    <x v="10"/>
    <s v="2310021000"/>
    <x v="23"/>
    <x v="1"/>
    <n v="0"/>
    <n v="0"/>
    <n v="0"/>
    <n v="0"/>
    <n v="0"/>
    <n v="0"/>
    <n v="0"/>
    <n v="0"/>
    <n v="0"/>
    <n v="0"/>
    <n v="0"/>
    <n v="0"/>
    <n v="0"/>
    <n v="0"/>
    <n v="0"/>
    <n v="0"/>
    <n v="0"/>
    <n v="0"/>
    <n v="0"/>
    <n v="0"/>
    <n v="0"/>
    <n v="0"/>
    <n v="0"/>
    <n v="0"/>
    <n v="0"/>
  </r>
  <r>
    <x v="0"/>
    <s v="30"/>
    <x v="11"/>
    <s v="2310021000"/>
    <x v="23"/>
    <x v="1"/>
    <n v="0"/>
    <n v="0"/>
    <n v="0"/>
    <n v="0"/>
    <n v="0"/>
    <n v="0"/>
    <n v="0"/>
    <n v="0"/>
    <n v="0"/>
    <n v="0"/>
    <n v="0"/>
    <n v="0"/>
    <n v="0"/>
    <n v="0"/>
    <n v="0"/>
    <n v="0"/>
    <n v="0"/>
    <n v="0"/>
    <n v="0"/>
    <n v="0"/>
    <n v="0"/>
    <n v="0"/>
    <n v="0"/>
    <n v="0"/>
    <n v="0"/>
  </r>
  <r>
    <x v="0"/>
    <s v="30"/>
    <x v="12"/>
    <s v="2310021000"/>
    <x v="23"/>
    <x v="1"/>
    <n v="0"/>
    <n v="0"/>
    <n v="0"/>
    <n v="0"/>
    <n v="0"/>
    <n v="0"/>
    <n v="0"/>
    <n v="0"/>
    <n v="0"/>
    <n v="0"/>
    <n v="0"/>
    <n v="0"/>
    <n v="0"/>
    <n v="0"/>
    <n v="0"/>
    <n v="0"/>
    <n v="0"/>
    <n v="0"/>
    <n v="0"/>
    <n v="0"/>
    <n v="0"/>
    <n v="0"/>
    <n v="0"/>
    <n v="0"/>
    <n v="0"/>
  </r>
  <r>
    <x v="0"/>
    <s v="30"/>
    <x v="13"/>
    <s v="2310021000"/>
    <x v="23"/>
    <x v="1"/>
    <n v="0"/>
    <n v="0"/>
    <n v="0"/>
    <n v="0"/>
    <n v="0"/>
    <n v="0"/>
    <n v="0"/>
    <n v="0"/>
    <n v="0"/>
    <n v="0"/>
    <n v="0"/>
    <n v="0"/>
    <n v="0"/>
    <n v="0"/>
    <n v="0"/>
    <n v="0"/>
    <n v="0"/>
    <n v="0"/>
    <n v="0"/>
    <n v="0"/>
    <n v="0"/>
    <n v="0"/>
    <n v="0"/>
    <n v="0"/>
    <n v="0"/>
  </r>
  <r>
    <x v="0"/>
    <s v="30"/>
    <x v="14"/>
    <s v="2310021000"/>
    <x v="23"/>
    <x v="1"/>
    <n v="0"/>
    <n v="0"/>
    <n v="0"/>
    <n v="0"/>
    <n v="0"/>
    <n v="0"/>
    <n v="0"/>
    <n v="0"/>
    <n v="0"/>
    <n v="0"/>
    <n v="0"/>
    <n v="0"/>
    <n v="0"/>
    <n v="0"/>
    <n v="0"/>
    <n v="0"/>
    <n v="0"/>
    <n v="0"/>
    <n v="0"/>
    <n v="0"/>
    <n v="0"/>
    <n v="0"/>
    <n v="0"/>
    <n v="0"/>
    <n v="0"/>
  </r>
  <r>
    <x v="0"/>
    <s v="30"/>
    <x v="0"/>
    <s v="2310010800"/>
    <x v="24"/>
    <x v="0"/>
    <n v="0"/>
    <n v="16.378634525845644"/>
    <n v="0"/>
    <n v="0"/>
    <n v="0"/>
    <n v="0"/>
    <n v="1.7404763403792249"/>
    <n v="0"/>
    <n v="0"/>
    <n v="0"/>
    <n v="0"/>
    <n v="0"/>
    <n v="0"/>
    <n v="0"/>
    <n v="0"/>
    <n v="0"/>
    <n v="14.638158185466418"/>
    <n v="0"/>
    <n v="0"/>
    <n v="0"/>
    <n v="0"/>
    <n v="0"/>
    <n v="0"/>
    <n v="0"/>
    <n v="0"/>
  </r>
  <r>
    <x v="0"/>
    <s v="30"/>
    <x v="1"/>
    <s v="2310010800"/>
    <x v="24"/>
    <x v="0"/>
    <n v="0"/>
    <n v="8.628777520777593"/>
    <n v="0"/>
    <n v="0"/>
    <n v="0"/>
    <n v="0"/>
    <n v="1.0286621883105098"/>
    <n v="0"/>
    <n v="0"/>
    <n v="0"/>
    <n v="0"/>
    <n v="0"/>
    <n v="0"/>
    <n v="0"/>
    <n v="0"/>
    <n v="0"/>
    <n v="7.600115332467082"/>
    <n v="0"/>
    <n v="0"/>
    <n v="0"/>
    <n v="0"/>
    <n v="0"/>
    <n v="0"/>
    <n v="0"/>
    <n v="0"/>
  </r>
  <r>
    <x v="0"/>
    <s v="30"/>
    <x v="2"/>
    <s v="2310010800"/>
    <x v="24"/>
    <x v="0"/>
    <n v="0"/>
    <n v="13.347441160552757"/>
    <n v="0"/>
    <n v="0"/>
    <n v="0"/>
    <n v="0"/>
    <n v="2.6115803621686893"/>
    <n v="0"/>
    <n v="0"/>
    <n v="0"/>
    <n v="0"/>
    <n v="0"/>
    <n v="0"/>
    <n v="0"/>
    <n v="0"/>
    <n v="0"/>
    <n v="10.735860798384065"/>
    <n v="0"/>
    <n v="0"/>
    <n v="0"/>
    <n v="0"/>
    <n v="0"/>
    <n v="0"/>
    <n v="0"/>
    <n v="0"/>
  </r>
  <r>
    <x v="0"/>
    <s v="30"/>
    <x v="3"/>
    <s v="2310010800"/>
    <x v="24"/>
    <x v="0"/>
    <n v="0"/>
    <n v="3.5353284578960111"/>
    <n v="0"/>
    <n v="0"/>
    <n v="0"/>
    <n v="0"/>
    <n v="0"/>
    <n v="0"/>
    <n v="0"/>
    <n v="0"/>
    <n v="0"/>
    <n v="0"/>
    <n v="0"/>
    <n v="0"/>
    <n v="0"/>
    <n v="0"/>
    <n v="3.5353284578960111"/>
    <n v="0"/>
    <n v="0"/>
    <n v="0"/>
    <n v="0"/>
    <n v="0"/>
    <n v="0"/>
    <n v="0"/>
    <n v="0"/>
  </r>
  <r>
    <x v="0"/>
    <s v="30"/>
    <x v="4"/>
    <s v="2310010800"/>
    <x v="24"/>
    <x v="0"/>
    <n v="0"/>
    <n v="18.923552057235618"/>
    <n v="0"/>
    <n v="0"/>
    <n v="0"/>
    <n v="0"/>
    <n v="0.2671030327323981"/>
    <n v="0"/>
    <n v="0"/>
    <n v="0"/>
    <n v="0"/>
    <n v="9.2646384221176081"/>
    <n v="0"/>
    <n v="0"/>
    <n v="0"/>
    <n v="0"/>
    <n v="9.3918106023856129"/>
    <n v="0"/>
    <n v="0"/>
    <n v="0"/>
    <n v="0"/>
    <n v="0"/>
    <n v="0"/>
    <n v="0"/>
    <n v="0"/>
  </r>
  <r>
    <x v="0"/>
    <s v="30"/>
    <x v="5"/>
    <s v="2310010800"/>
    <x v="24"/>
    <x v="0"/>
    <n v="0"/>
    <n v="5.948719396520425"/>
    <n v="0"/>
    <n v="0"/>
    <n v="0"/>
    <n v="0"/>
    <n v="2.6254307407737008E-2"/>
    <n v="0"/>
    <n v="0"/>
    <n v="0"/>
    <n v="0"/>
    <n v="0.93281093617805233"/>
    <n v="0"/>
    <n v="0"/>
    <n v="0"/>
    <n v="0"/>
    <n v="4.9896541529346354"/>
    <n v="0"/>
    <n v="0"/>
    <n v="0"/>
    <n v="0"/>
    <n v="0"/>
    <n v="0"/>
    <n v="0"/>
    <n v="0"/>
  </r>
  <r>
    <x v="0"/>
    <s v="30"/>
    <x v="6"/>
    <s v="2310010800"/>
    <x v="24"/>
    <x v="0"/>
    <n v="0"/>
    <n v="8.9863803472370769"/>
    <n v="0"/>
    <n v="0"/>
    <n v="0"/>
    <n v="0"/>
    <n v="0.27863517474655564"/>
    <n v="0"/>
    <n v="0"/>
    <n v="0"/>
    <n v="0"/>
    <n v="0"/>
    <n v="0"/>
    <n v="0"/>
    <n v="0"/>
    <n v="0"/>
    <n v="8.7077451724905224"/>
    <n v="0"/>
    <n v="0"/>
    <n v="0"/>
    <n v="0"/>
    <n v="0"/>
    <n v="0"/>
    <n v="0"/>
    <n v="0"/>
  </r>
  <r>
    <x v="0"/>
    <s v="30"/>
    <x v="7"/>
    <s v="2310010800"/>
    <x v="24"/>
    <x v="0"/>
    <n v="0"/>
    <n v="1.5051416479313284"/>
    <n v="0"/>
    <n v="0"/>
    <n v="0"/>
    <n v="0"/>
    <n v="0.64773235965896936"/>
    <n v="0"/>
    <n v="0"/>
    <n v="0"/>
    <n v="0"/>
    <n v="0"/>
    <n v="0"/>
    <n v="0"/>
    <n v="0"/>
    <n v="0"/>
    <n v="0.85740928827235896"/>
    <n v="0"/>
    <n v="0"/>
    <n v="0"/>
    <n v="0"/>
    <n v="0"/>
    <n v="0"/>
    <n v="0"/>
    <n v="0"/>
  </r>
  <r>
    <x v="0"/>
    <s v="30"/>
    <x v="8"/>
    <s v="2310010800"/>
    <x v="24"/>
    <x v="0"/>
    <n v="0"/>
    <n v="14.317359962439749"/>
    <n v="0"/>
    <n v="0"/>
    <n v="0"/>
    <n v="0"/>
    <n v="2.0211208471891742"/>
    <n v="0"/>
    <n v="0"/>
    <n v="0"/>
    <n v="0"/>
    <n v="0"/>
    <n v="0"/>
    <n v="0"/>
    <n v="0"/>
    <n v="0"/>
    <n v="12.296239115250575"/>
    <n v="0"/>
    <n v="0"/>
    <n v="0"/>
    <n v="0"/>
    <n v="0"/>
    <n v="0"/>
    <n v="0"/>
    <n v="0"/>
  </r>
  <r>
    <x v="0"/>
    <s v="30"/>
    <x v="9"/>
    <s v="2310010800"/>
    <x v="24"/>
    <x v="0"/>
    <n v="0"/>
    <n v="0.85820121159367646"/>
    <n v="0"/>
    <n v="0"/>
    <n v="0"/>
    <n v="0"/>
    <n v="1.2853524676765028E-2"/>
    <n v="0"/>
    <n v="0"/>
    <n v="0"/>
    <n v="0"/>
    <n v="0"/>
    <n v="0"/>
    <n v="0"/>
    <n v="0"/>
    <n v="0"/>
    <n v="0.84534768691691131"/>
    <n v="0"/>
    <n v="0"/>
    <n v="0"/>
    <n v="0"/>
    <n v="0"/>
    <n v="0"/>
    <n v="0"/>
    <n v="0"/>
  </r>
  <r>
    <x v="0"/>
    <s v="30"/>
    <x v="10"/>
    <s v="2310010800"/>
    <x v="24"/>
    <x v="0"/>
    <n v="0"/>
    <n v="2.6822827528860213E-2"/>
    <n v="0"/>
    <n v="0"/>
    <n v="0"/>
    <n v="0"/>
    <n v="0"/>
    <n v="0"/>
    <n v="0"/>
    <n v="0"/>
    <n v="0"/>
    <n v="0"/>
    <n v="0"/>
    <n v="0"/>
    <n v="0"/>
    <n v="0"/>
    <n v="2.6822827528860213E-2"/>
    <n v="0"/>
    <n v="0"/>
    <n v="0"/>
    <n v="0"/>
    <n v="0"/>
    <n v="0"/>
    <n v="0"/>
    <n v="0"/>
  </r>
  <r>
    <x v="0"/>
    <s v="30"/>
    <x v="11"/>
    <s v="2310010800"/>
    <x v="24"/>
    <x v="0"/>
    <n v="0"/>
    <n v="0"/>
    <n v="0"/>
    <n v="0"/>
    <n v="0"/>
    <n v="0"/>
    <n v="0"/>
    <n v="0"/>
    <n v="0"/>
    <n v="0"/>
    <n v="0"/>
    <n v="0"/>
    <n v="0"/>
    <n v="0"/>
    <n v="0"/>
    <n v="0"/>
    <n v="0"/>
    <n v="0"/>
    <n v="0"/>
    <n v="0"/>
    <n v="0"/>
    <n v="0"/>
    <n v="0"/>
    <n v="0"/>
    <n v="0"/>
  </r>
  <r>
    <x v="0"/>
    <s v="30"/>
    <x v="12"/>
    <s v="2310010800"/>
    <x v="24"/>
    <x v="0"/>
    <n v="0"/>
    <n v="0"/>
    <n v="0"/>
    <n v="0"/>
    <n v="0"/>
    <n v="0"/>
    <n v="0"/>
    <n v="0"/>
    <n v="0"/>
    <n v="0"/>
    <n v="0"/>
    <n v="0"/>
    <n v="0"/>
    <n v="0"/>
    <n v="0"/>
    <n v="0"/>
    <n v="0"/>
    <n v="0"/>
    <n v="0"/>
    <n v="0"/>
    <n v="0"/>
    <n v="0"/>
    <n v="0"/>
    <n v="0"/>
    <n v="0"/>
  </r>
  <r>
    <x v="0"/>
    <s v="30"/>
    <x v="13"/>
    <s v="2310010800"/>
    <x v="24"/>
    <x v="0"/>
    <n v="0"/>
    <n v="0"/>
    <n v="0"/>
    <n v="0"/>
    <n v="0"/>
    <n v="0"/>
    <n v="0"/>
    <n v="0"/>
    <n v="0"/>
    <n v="0"/>
    <n v="0"/>
    <n v="0"/>
    <n v="0"/>
    <n v="0"/>
    <n v="0"/>
    <n v="0"/>
    <n v="0"/>
    <n v="0"/>
    <n v="0"/>
    <n v="0"/>
    <n v="0"/>
    <n v="0"/>
    <n v="0"/>
    <n v="0"/>
    <n v="0"/>
  </r>
  <r>
    <x v="0"/>
    <s v="30"/>
    <x v="14"/>
    <s v="2310010800"/>
    <x v="24"/>
    <x v="0"/>
    <n v="0"/>
    <n v="0"/>
    <n v="0"/>
    <n v="0"/>
    <n v="0"/>
    <n v="0"/>
    <n v="0"/>
    <n v="0"/>
    <n v="0"/>
    <n v="0"/>
    <n v="0"/>
    <n v="0"/>
    <n v="0"/>
    <n v="0"/>
    <n v="0"/>
    <n v="0"/>
    <n v="0"/>
    <n v="0"/>
    <n v="0"/>
    <n v="0"/>
    <n v="0"/>
    <n v="0"/>
    <n v="0"/>
    <n v="0"/>
    <n v="0"/>
  </r>
  <r>
    <x v="0"/>
    <s v="30"/>
    <x v="0"/>
    <s v="2310020800"/>
    <x v="25"/>
    <x v="1"/>
    <n v="0"/>
    <n v="0.17413615061086429"/>
    <n v="0"/>
    <n v="0"/>
    <n v="0"/>
    <n v="0"/>
    <n v="7.9267927071457897E-2"/>
    <n v="0"/>
    <n v="0"/>
    <n v="0"/>
    <n v="0"/>
    <n v="0"/>
    <n v="0"/>
    <n v="0"/>
    <n v="0"/>
    <n v="0"/>
    <n v="9.486822353940641E-2"/>
    <n v="0"/>
    <n v="0"/>
    <n v="0"/>
    <n v="0"/>
    <n v="0"/>
    <n v="0"/>
    <n v="0"/>
    <n v="0"/>
  </r>
  <r>
    <x v="0"/>
    <s v="30"/>
    <x v="1"/>
    <s v="2310020800"/>
    <x v="25"/>
    <x v="1"/>
    <n v="0"/>
    <n v="0.67110057646990284"/>
    <n v="0"/>
    <n v="0"/>
    <n v="0"/>
    <n v="0"/>
    <n v="0"/>
    <n v="0"/>
    <n v="0"/>
    <n v="0"/>
    <n v="0"/>
    <n v="0"/>
    <n v="0"/>
    <n v="0"/>
    <n v="0"/>
    <n v="0"/>
    <n v="0.67110057646990284"/>
    <n v="0"/>
    <n v="0"/>
    <n v="0"/>
    <n v="0"/>
    <n v="0"/>
    <n v="0"/>
    <n v="0"/>
    <n v="0"/>
  </r>
  <r>
    <x v="0"/>
    <s v="30"/>
    <x v="2"/>
    <s v="2310020800"/>
    <x v="25"/>
    <x v="1"/>
    <n v="0"/>
    <n v="0.34461444870856484"/>
    <n v="0"/>
    <n v="0"/>
    <n v="0"/>
    <n v="0"/>
    <n v="0"/>
    <n v="0"/>
    <n v="0"/>
    <n v="0"/>
    <n v="0"/>
    <n v="0"/>
    <n v="0"/>
    <n v="0"/>
    <n v="0"/>
    <n v="0"/>
    <n v="0.34461444870856484"/>
    <n v="0"/>
    <n v="0"/>
    <n v="0"/>
    <n v="0"/>
    <n v="0"/>
    <n v="0"/>
    <n v="0"/>
    <n v="0"/>
  </r>
  <r>
    <x v="0"/>
    <s v="30"/>
    <x v="3"/>
    <s v="2310020800"/>
    <x v="25"/>
    <x v="1"/>
    <n v="0"/>
    <n v="4.2617337914183321E-3"/>
    <n v="0"/>
    <n v="0"/>
    <n v="0"/>
    <n v="0"/>
    <n v="0"/>
    <n v="0"/>
    <n v="0"/>
    <n v="0"/>
    <n v="0"/>
    <n v="0"/>
    <n v="0"/>
    <n v="0"/>
    <n v="0"/>
    <n v="0"/>
    <n v="4.2617337914183321E-3"/>
    <n v="0"/>
    <n v="0"/>
    <n v="0"/>
    <n v="0"/>
    <n v="0"/>
    <n v="0"/>
    <n v="0"/>
    <n v="0"/>
  </r>
  <r>
    <x v="0"/>
    <s v="30"/>
    <x v="4"/>
    <s v="2310020800"/>
    <x v="25"/>
    <x v="1"/>
    <n v="0"/>
    <n v="1.4506548745103407E-2"/>
    <n v="0"/>
    <n v="0"/>
    <n v="0"/>
    <n v="0"/>
    <n v="0"/>
    <n v="0"/>
    <n v="0"/>
    <n v="0"/>
    <n v="0"/>
    <n v="0"/>
    <n v="0"/>
    <n v="0"/>
    <n v="0"/>
    <n v="0"/>
    <n v="1.4506548745103405E-2"/>
    <n v="0"/>
    <n v="0"/>
    <n v="0"/>
    <n v="0"/>
    <n v="0"/>
    <n v="0"/>
    <n v="0"/>
    <n v="0"/>
  </r>
  <r>
    <x v="0"/>
    <s v="30"/>
    <x v="5"/>
    <s v="2310020800"/>
    <x v="25"/>
    <x v="1"/>
    <n v="0"/>
    <n v="3.6957159898239625E-2"/>
    <n v="0"/>
    <n v="0"/>
    <n v="0"/>
    <n v="0"/>
    <n v="0"/>
    <n v="0"/>
    <n v="0"/>
    <n v="0"/>
    <n v="0"/>
    <n v="0"/>
    <n v="0"/>
    <n v="0"/>
    <n v="0"/>
    <n v="0"/>
    <n v="3.6957159898239625E-2"/>
    <n v="0"/>
    <n v="0"/>
    <n v="0"/>
    <n v="0"/>
    <n v="0"/>
    <n v="0"/>
    <n v="0"/>
    <n v="0"/>
  </r>
  <r>
    <x v="0"/>
    <s v="30"/>
    <x v="6"/>
    <s v="2310020800"/>
    <x v="25"/>
    <x v="1"/>
    <n v="0"/>
    <n v="0"/>
    <n v="0"/>
    <n v="0"/>
    <n v="0"/>
    <n v="0"/>
    <n v="0"/>
    <n v="0"/>
    <n v="0"/>
    <n v="0"/>
    <n v="0"/>
    <n v="0"/>
    <n v="0"/>
    <n v="0"/>
    <n v="0"/>
    <n v="0"/>
    <n v="0"/>
    <n v="0"/>
    <n v="0"/>
    <n v="0"/>
    <n v="0"/>
    <n v="0"/>
    <n v="0"/>
    <n v="0"/>
    <n v="0"/>
  </r>
  <r>
    <x v="0"/>
    <s v="30"/>
    <x v="7"/>
    <s v="2310020800"/>
    <x v="25"/>
    <x v="1"/>
    <n v="0"/>
    <n v="0"/>
    <n v="0"/>
    <n v="0"/>
    <n v="0"/>
    <n v="0"/>
    <n v="0"/>
    <n v="0"/>
    <n v="0"/>
    <n v="0"/>
    <n v="0"/>
    <n v="0"/>
    <n v="0"/>
    <n v="0"/>
    <n v="0"/>
    <n v="0"/>
    <n v="0"/>
    <n v="0"/>
    <n v="0"/>
    <n v="0"/>
    <n v="0"/>
    <n v="0"/>
    <n v="0"/>
    <n v="0"/>
    <n v="0"/>
  </r>
  <r>
    <x v="0"/>
    <s v="30"/>
    <x v="8"/>
    <s v="2310020800"/>
    <x v="25"/>
    <x v="1"/>
    <n v="0"/>
    <n v="0"/>
    <n v="0"/>
    <n v="0"/>
    <n v="0"/>
    <n v="0"/>
    <n v="0"/>
    <n v="0"/>
    <n v="0"/>
    <n v="0"/>
    <n v="0"/>
    <n v="0"/>
    <n v="0"/>
    <n v="0"/>
    <n v="0"/>
    <n v="0"/>
    <n v="0"/>
    <n v="0"/>
    <n v="0"/>
    <n v="0"/>
    <n v="0"/>
    <n v="0"/>
    <n v="0"/>
    <n v="0"/>
    <n v="0"/>
  </r>
  <r>
    <x v="0"/>
    <s v="30"/>
    <x v="9"/>
    <s v="2310020800"/>
    <x v="25"/>
    <x v="1"/>
    <n v="0"/>
    <n v="0"/>
    <n v="0"/>
    <n v="0"/>
    <n v="0"/>
    <n v="0"/>
    <n v="0"/>
    <n v="0"/>
    <n v="0"/>
    <n v="0"/>
    <n v="0"/>
    <n v="0"/>
    <n v="0"/>
    <n v="0"/>
    <n v="0"/>
    <n v="0"/>
    <n v="0"/>
    <n v="0"/>
    <n v="0"/>
    <n v="0"/>
    <n v="0"/>
    <n v="0"/>
    <n v="0"/>
    <n v="0"/>
    <n v="0"/>
  </r>
  <r>
    <x v="0"/>
    <s v="30"/>
    <x v="10"/>
    <s v="2310020800"/>
    <x v="25"/>
    <x v="1"/>
    <n v="0"/>
    <n v="0.16329566528074915"/>
    <n v="0"/>
    <n v="0"/>
    <n v="0"/>
    <n v="0"/>
    <n v="0"/>
    <n v="0"/>
    <n v="0"/>
    <n v="0"/>
    <n v="0"/>
    <n v="0"/>
    <n v="0"/>
    <n v="0"/>
    <n v="0"/>
    <n v="0"/>
    <n v="0.16329566528074915"/>
    <n v="0"/>
    <n v="0"/>
    <n v="0"/>
    <n v="0"/>
    <n v="0"/>
    <n v="0"/>
    <n v="0"/>
    <n v="0"/>
  </r>
  <r>
    <x v="0"/>
    <s v="30"/>
    <x v="11"/>
    <s v="2310020800"/>
    <x v="25"/>
    <x v="1"/>
    <n v="0"/>
    <n v="0"/>
    <n v="0"/>
    <n v="0"/>
    <n v="0"/>
    <n v="0"/>
    <n v="0"/>
    <n v="0"/>
    <n v="0"/>
    <n v="0"/>
    <n v="0"/>
    <n v="0"/>
    <n v="0"/>
    <n v="0"/>
    <n v="0"/>
    <n v="0"/>
    <n v="0"/>
    <n v="0"/>
    <n v="0"/>
    <n v="0"/>
    <n v="0"/>
    <n v="0"/>
    <n v="0"/>
    <n v="0"/>
    <n v="0"/>
  </r>
  <r>
    <x v="0"/>
    <s v="30"/>
    <x v="12"/>
    <s v="2310020800"/>
    <x v="25"/>
    <x v="1"/>
    <n v="0"/>
    <n v="0"/>
    <n v="0"/>
    <n v="0"/>
    <n v="0"/>
    <n v="0"/>
    <n v="0"/>
    <n v="0"/>
    <n v="0"/>
    <n v="0"/>
    <n v="0"/>
    <n v="0"/>
    <n v="0"/>
    <n v="0"/>
    <n v="0"/>
    <n v="0"/>
    <n v="0"/>
    <n v="0"/>
    <n v="0"/>
    <n v="0"/>
    <n v="0"/>
    <n v="0"/>
    <n v="0"/>
    <n v="0"/>
    <n v="0"/>
  </r>
  <r>
    <x v="0"/>
    <s v="30"/>
    <x v="13"/>
    <s v="2310020800"/>
    <x v="25"/>
    <x v="1"/>
    <n v="0"/>
    <n v="0"/>
    <n v="0"/>
    <n v="0"/>
    <n v="0"/>
    <n v="0"/>
    <n v="0"/>
    <n v="0"/>
    <n v="0"/>
    <n v="0"/>
    <n v="0"/>
    <n v="0"/>
    <n v="0"/>
    <n v="0"/>
    <n v="0"/>
    <n v="0"/>
    <n v="0"/>
    <n v="0"/>
    <n v="0"/>
    <n v="0"/>
    <n v="0"/>
    <n v="0"/>
    <n v="0"/>
    <n v="0"/>
    <n v="0"/>
  </r>
  <r>
    <x v="0"/>
    <s v="30"/>
    <x v="14"/>
    <s v="2310020800"/>
    <x v="25"/>
    <x v="1"/>
    <n v="0"/>
    <n v="0"/>
    <n v="0"/>
    <n v="0"/>
    <n v="0"/>
    <n v="0"/>
    <n v="0"/>
    <n v="0"/>
    <n v="0"/>
    <n v="0"/>
    <n v="0"/>
    <n v="0"/>
    <n v="0"/>
    <n v="0"/>
    <n v="0"/>
    <n v="0"/>
    <n v="0"/>
    <n v="0"/>
    <n v="0"/>
    <n v="0"/>
    <n v="0"/>
    <n v="0"/>
    <n v="0"/>
    <n v="0"/>
    <n v="0"/>
  </r>
  <r>
    <x v="0"/>
    <s v="30"/>
    <x v="0"/>
    <s v="2310000550"/>
    <x v="26"/>
    <x v="0"/>
    <n v="0"/>
    <n v="256.85930024249291"/>
    <n v="0"/>
    <n v="0"/>
    <n v="0"/>
    <n v="0"/>
    <n v="29.41387392111152"/>
    <n v="0"/>
    <n v="0"/>
    <n v="0"/>
    <n v="0"/>
    <n v="0"/>
    <n v="0"/>
    <n v="0"/>
    <n v="0"/>
    <n v="0"/>
    <n v="227.44542632138135"/>
    <n v="0"/>
    <n v="0"/>
    <n v="0"/>
    <n v="0"/>
    <n v="0"/>
    <n v="0"/>
    <n v="0"/>
    <n v="0"/>
  </r>
  <r>
    <x v="0"/>
    <s v="30"/>
    <x v="1"/>
    <s v="2310000550"/>
    <x v="26"/>
    <x v="0"/>
    <n v="0"/>
    <n v="10.84256243385529"/>
    <n v="0"/>
    <n v="0"/>
    <n v="0"/>
    <n v="0"/>
    <n v="0.91086100551082483"/>
    <n v="0"/>
    <n v="0"/>
    <n v="0"/>
    <n v="0"/>
    <n v="0"/>
    <n v="0"/>
    <n v="0"/>
    <n v="0"/>
    <n v="0"/>
    <n v="9.9317014283444642"/>
    <n v="0"/>
    <n v="0"/>
    <n v="0"/>
    <n v="0"/>
    <n v="0"/>
    <n v="0"/>
    <n v="0"/>
    <n v="0"/>
  </r>
  <r>
    <x v="0"/>
    <s v="30"/>
    <x v="2"/>
    <s v="2310000550"/>
    <x v="26"/>
    <x v="0"/>
    <n v="0"/>
    <n v="232.58958436830392"/>
    <n v="0"/>
    <n v="0"/>
    <n v="0"/>
    <n v="0"/>
    <n v="22.412786515730375"/>
    <n v="0"/>
    <n v="0"/>
    <n v="0"/>
    <n v="0"/>
    <n v="0"/>
    <n v="0"/>
    <n v="0"/>
    <n v="0"/>
    <n v="0"/>
    <n v="210.17679785257357"/>
    <n v="0"/>
    <n v="0"/>
    <n v="0"/>
    <n v="0"/>
    <n v="0"/>
    <n v="0"/>
    <n v="0"/>
    <n v="0"/>
  </r>
  <r>
    <x v="0"/>
    <s v="30"/>
    <x v="3"/>
    <s v="2310000550"/>
    <x v="26"/>
    <x v="0"/>
    <n v="0"/>
    <n v="45.039663568661965"/>
    <n v="0"/>
    <n v="0"/>
    <n v="0"/>
    <n v="0"/>
    <n v="0"/>
    <n v="0"/>
    <n v="0"/>
    <n v="0"/>
    <n v="0"/>
    <n v="0"/>
    <n v="0"/>
    <n v="0"/>
    <n v="0"/>
    <n v="0"/>
    <n v="45.039663568661965"/>
    <n v="0"/>
    <n v="0"/>
    <n v="0"/>
    <n v="0"/>
    <n v="0"/>
    <n v="0"/>
    <n v="0"/>
    <n v="0"/>
  </r>
  <r>
    <x v="0"/>
    <s v="30"/>
    <x v="4"/>
    <s v="2310000550"/>
    <x v="26"/>
    <x v="0"/>
    <n v="0"/>
    <n v="150.03760871300304"/>
    <n v="0"/>
    <n v="0"/>
    <n v="0"/>
    <n v="0"/>
    <n v="0.80905477158719208"/>
    <n v="0"/>
    <n v="0"/>
    <n v="0"/>
    <n v="0"/>
    <n v="52.978945837965263"/>
    <n v="0"/>
    <n v="0"/>
    <n v="0"/>
    <n v="0"/>
    <n v="96.249608103450583"/>
    <n v="0"/>
    <n v="0"/>
    <n v="0"/>
    <n v="0"/>
    <n v="0"/>
    <n v="0"/>
    <n v="0"/>
    <n v="0"/>
  </r>
  <r>
    <x v="0"/>
    <s v="30"/>
    <x v="5"/>
    <s v="2310000550"/>
    <x v="26"/>
    <x v="0"/>
    <n v="0"/>
    <n v="75.260124134435884"/>
    <n v="0"/>
    <n v="0"/>
    <n v="0"/>
    <n v="0"/>
    <n v="1.3312583926696672E-2"/>
    <n v="0"/>
    <n v="0"/>
    <n v="0"/>
    <n v="0"/>
    <n v="1.4846100173410535"/>
    <n v="0"/>
    <n v="0"/>
    <n v="0"/>
    <n v="0"/>
    <n v="73.762201533168138"/>
    <n v="0"/>
    <n v="0"/>
    <n v="0"/>
    <n v="0"/>
    <n v="0"/>
    <n v="0"/>
    <n v="0"/>
    <n v="0"/>
  </r>
  <r>
    <x v="0"/>
    <s v="30"/>
    <x v="6"/>
    <s v="2310000550"/>
    <x v="26"/>
    <x v="0"/>
    <n v="0"/>
    <n v="235.00728461895716"/>
    <n v="0"/>
    <n v="0"/>
    <n v="0"/>
    <n v="0"/>
    <n v="1.1093726220721702"/>
    <n v="0"/>
    <n v="0"/>
    <n v="0"/>
    <n v="0"/>
    <n v="0"/>
    <n v="0"/>
    <n v="0"/>
    <n v="0"/>
    <n v="0"/>
    <n v="233.89791199688503"/>
    <n v="0"/>
    <n v="0"/>
    <n v="0"/>
    <n v="0"/>
    <n v="0"/>
    <n v="0"/>
    <n v="0"/>
    <n v="0"/>
  </r>
  <r>
    <x v="0"/>
    <s v="30"/>
    <x v="7"/>
    <s v="2310000550"/>
    <x v="26"/>
    <x v="0"/>
    <n v="0"/>
    <n v="67.557503022932437"/>
    <n v="0"/>
    <n v="0"/>
    <n v="0"/>
    <n v="0"/>
    <n v="37.02589428847871"/>
    <n v="0"/>
    <n v="0"/>
    <n v="0"/>
    <n v="0"/>
    <n v="0"/>
    <n v="0"/>
    <n v="0"/>
    <n v="0"/>
    <n v="0"/>
    <n v="30.531608734453719"/>
    <n v="0"/>
    <n v="0"/>
    <n v="0"/>
    <n v="0"/>
    <n v="0"/>
    <n v="0"/>
    <n v="0"/>
    <n v="0"/>
  </r>
  <r>
    <x v="0"/>
    <s v="30"/>
    <x v="8"/>
    <s v="2310000550"/>
    <x v="26"/>
    <x v="0"/>
    <n v="0"/>
    <n v="38.575147417101"/>
    <n v="0"/>
    <n v="0"/>
    <n v="0"/>
    <n v="0"/>
    <n v="3.6796604039430409"/>
    <n v="0"/>
    <n v="0"/>
    <n v="0"/>
    <n v="0"/>
    <n v="0"/>
    <n v="0"/>
    <n v="0"/>
    <n v="0"/>
    <n v="0"/>
    <n v="34.895487013157961"/>
    <n v="0"/>
    <n v="0"/>
    <n v="0"/>
    <n v="0"/>
    <n v="0"/>
    <n v="0"/>
    <n v="0"/>
    <n v="0"/>
  </r>
  <r>
    <x v="0"/>
    <s v="30"/>
    <x v="9"/>
    <s v="2310000550"/>
    <x v="26"/>
    <x v="0"/>
    <n v="0"/>
    <n v="29.841150535339725"/>
    <n v="0"/>
    <n v="0"/>
    <n v="0"/>
    <n v="0"/>
    <n v="0.92759180957336129"/>
    <n v="0"/>
    <n v="0"/>
    <n v="0"/>
    <n v="0"/>
    <n v="0"/>
    <n v="0"/>
    <n v="0"/>
    <n v="0"/>
    <n v="0"/>
    <n v="28.913558725766361"/>
    <n v="0"/>
    <n v="0"/>
    <n v="0"/>
    <n v="0"/>
    <n v="0"/>
    <n v="0"/>
    <n v="0"/>
    <n v="0"/>
  </r>
  <r>
    <x v="0"/>
    <s v="30"/>
    <x v="10"/>
    <s v="2310000550"/>
    <x v="26"/>
    <x v="0"/>
    <n v="0"/>
    <n v="4.936901081400414E-2"/>
    <n v="0"/>
    <n v="0"/>
    <n v="0"/>
    <n v="0"/>
    <n v="0"/>
    <n v="0"/>
    <n v="0"/>
    <n v="0"/>
    <n v="0"/>
    <n v="0"/>
    <n v="0"/>
    <n v="0"/>
    <n v="0"/>
    <n v="0"/>
    <n v="4.936901081400414E-2"/>
    <n v="0"/>
    <n v="0"/>
    <n v="0"/>
    <n v="0"/>
    <n v="0"/>
    <n v="0"/>
    <n v="0"/>
    <n v="0"/>
  </r>
  <r>
    <x v="0"/>
    <s v="30"/>
    <x v="11"/>
    <s v="2310000550"/>
    <x v="26"/>
    <x v="0"/>
    <n v="0"/>
    <n v="0"/>
    <n v="0"/>
    <n v="0"/>
    <n v="0"/>
    <n v="0"/>
    <n v="0"/>
    <n v="0"/>
    <n v="0"/>
    <n v="0"/>
    <n v="0"/>
    <n v="0"/>
    <n v="0"/>
    <n v="0"/>
    <n v="0"/>
    <n v="0"/>
    <n v="0"/>
    <n v="0"/>
    <n v="0"/>
    <n v="0"/>
    <n v="0"/>
    <n v="0"/>
    <n v="0"/>
    <n v="0"/>
    <n v="0"/>
  </r>
  <r>
    <x v="0"/>
    <s v="30"/>
    <x v="12"/>
    <s v="2310000550"/>
    <x v="26"/>
    <x v="0"/>
    <n v="0"/>
    <n v="0"/>
    <n v="0"/>
    <n v="0"/>
    <n v="0"/>
    <n v="0"/>
    <n v="0"/>
    <n v="0"/>
    <n v="0"/>
    <n v="0"/>
    <n v="0"/>
    <n v="0"/>
    <n v="0"/>
    <n v="0"/>
    <n v="0"/>
    <n v="0"/>
    <n v="0"/>
    <n v="0"/>
    <n v="0"/>
    <n v="0"/>
    <n v="0"/>
    <n v="0"/>
    <n v="0"/>
    <n v="0"/>
    <n v="0"/>
  </r>
  <r>
    <x v="0"/>
    <s v="30"/>
    <x v="13"/>
    <s v="2310000550"/>
    <x v="26"/>
    <x v="0"/>
    <n v="0"/>
    <n v="0"/>
    <n v="0"/>
    <n v="0"/>
    <n v="0"/>
    <n v="0"/>
    <n v="0"/>
    <n v="0"/>
    <n v="0"/>
    <n v="0"/>
    <n v="0"/>
    <n v="0"/>
    <n v="0"/>
    <n v="0"/>
    <n v="0"/>
    <n v="0"/>
    <n v="0"/>
    <n v="0"/>
    <n v="0"/>
    <n v="0"/>
    <n v="0"/>
    <n v="0"/>
    <n v="0"/>
    <n v="0"/>
    <n v="0"/>
  </r>
  <r>
    <x v="0"/>
    <s v="30"/>
    <x v="14"/>
    <s v="2310000550"/>
    <x v="26"/>
    <x v="0"/>
    <n v="0"/>
    <n v="0"/>
    <n v="0"/>
    <n v="0"/>
    <n v="0"/>
    <n v="0"/>
    <n v="0"/>
    <n v="0"/>
    <n v="0"/>
    <n v="0"/>
    <n v="0"/>
    <n v="0"/>
    <n v="0"/>
    <n v="0"/>
    <n v="0"/>
    <n v="0"/>
    <n v="0"/>
    <n v="0"/>
    <n v="0"/>
    <n v="0"/>
    <n v="0"/>
    <n v="0"/>
    <n v="0"/>
    <n v="0"/>
    <n v="0"/>
  </r>
  <r>
    <x v="0"/>
    <s v="30"/>
    <x v="0"/>
    <s v="2310000550"/>
    <x v="26"/>
    <x v="1"/>
    <n v="0"/>
    <n v="36.424610026045798"/>
    <n v="0"/>
    <n v="0"/>
    <n v="0"/>
    <n v="0"/>
    <n v="1.8177829626850279"/>
    <n v="0"/>
    <n v="0"/>
    <n v="0"/>
    <n v="0"/>
    <n v="0"/>
    <n v="0"/>
    <n v="0"/>
    <n v="0"/>
    <n v="0"/>
    <n v="34.606827063360768"/>
    <n v="0"/>
    <n v="0"/>
    <n v="0"/>
    <n v="0"/>
    <n v="0"/>
    <n v="0"/>
    <n v="0"/>
    <n v="0"/>
  </r>
  <r>
    <x v="0"/>
    <s v="30"/>
    <x v="1"/>
    <s v="2310000550"/>
    <x v="26"/>
    <x v="1"/>
    <n v="0"/>
    <n v="17.380005698182146"/>
    <n v="0"/>
    <n v="0"/>
    <n v="0"/>
    <n v="0"/>
    <n v="0"/>
    <n v="0"/>
    <n v="0"/>
    <n v="0"/>
    <n v="0"/>
    <n v="0"/>
    <n v="0"/>
    <n v="0"/>
    <n v="0"/>
    <n v="0"/>
    <n v="17.380005698182146"/>
    <n v="0"/>
    <n v="0"/>
    <n v="0"/>
    <n v="0"/>
    <n v="0"/>
    <n v="0"/>
    <n v="0"/>
    <n v="0"/>
  </r>
  <r>
    <x v="0"/>
    <s v="30"/>
    <x v="2"/>
    <s v="2310000550"/>
    <x v="26"/>
    <x v="1"/>
    <n v="0"/>
    <n v="0"/>
    <n v="0"/>
    <n v="0"/>
    <n v="0"/>
    <n v="0"/>
    <n v="0"/>
    <n v="0"/>
    <n v="0"/>
    <n v="0"/>
    <n v="0"/>
    <n v="0"/>
    <n v="0"/>
    <n v="0"/>
    <n v="0"/>
    <n v="0"/>
    <n v="0"/>
    <n v="0"/>
    <n v="0"/>
    <n v="0"/>
    <n v="0"/>
    <n v="0"/>
    <n v="0"/>
    <n v="0"/>
    <n v="0"/>
  </r>
  <r>
    <x v="0"/>
    <s v="30"/>
    <x v="3"/>
    <s v="2310000550"/>
    <x v="26"/>
    <x v="1"/>
    <n v="0"/>
    <n v="0"/>
    <n v="0"/>
    <n v="0"/>
    <n v="0"/>
    <n v="0"/>
    <n v="0"/>
    <n v="0"/>
    <n v="0"/>
    <n v="0"/>
    <n v="0"/>
    <n v="0"/>
    <n v="0"/>
    <n v="0"/>
    <n v="0"/>
    <n v="0"/>
    <n v="0"/>
    <n v="0"/>
    <n v="0"/>
    <n v="0"/>
    <n v="0"/>
    <n v="0"/>
    <n v="0"/>
    <n v="0"/>
    <n v="0"/>
  </r>
  <r>
    <x v="0"/>
    <s v="30"/>
    <x v="4"/>
    <s v="2310000550"/>
    <x v="26"/>
    <x v="1"/>
    <n v="0"/>
    <n v="0"/>
    <n v="0"/>
    <n v="0"/>
    <n v="0"/>
    <n v="0"/>
    <n v="0"/>
    <n v="0"/>
    <n v="0"/>
    <n v="0"/>
    <n v="0"/>
    <n v="0"/>
    <n v="0"/>
    <n v="0"/>
    <n v="0"/>
    <n v="0"/>
    <n v="0"/>
    <n v="0"/>
    <n v="0"/>
    <n v="0"/>
    <n v="0"/>
    <n v="0"/>
    <n v="0"/>
    <n v="0"/>
    <n v="0"/>
  </r>
  <r>
    <x v="0"/>
    <s v="30"/>
    <x v="5"/>
    <s v="2310000550"/>
    <x v="26"/>
    <x v="1"/>
    <n v="0"/>
    <n v="5.6096298793319441E-2"/>
    <n v="0"/>
    <n v="0"/>
    <n v="0"/>
    <n v="0"/>
    <n v="0"/>
    <n v="0"/>
    <n v="0"/>
    <n v="0"/>
    <n v="0"/>
    <n v="0"/>
    <n v="0"/>
    <n v="0"/>
    <n v="0"/>
    <n v="0"/>
    <n v="5.6096298793319441E-2"/>
    <n v="0"/>
    <n v="0"/>
    <n v="0"/>
    <n v="0"/>
    <n v="0"/>
    <n v="0"/>
    <n v="0"/>
    <n v="0"/>
  </r>
  <r>
    <x v="0"/>
    <s v="30"/>
    <x v="6"/>
    <s v="2310000550"/>
    <x v="26"/>
    <x v="1"/>
    <n v="0"/>
    <n v="0"/>
    <n v="0"/>
    <n v="0"/>
    <n v="0"/>
    <n v="0"/>
    <n v="0"/>
    <n v="0"/>
    <n v="0"/>
    <n v="0"/>
    <n v="0"/>
    <n v="0"/>
    <n v="0"/>
    <n v="0"/>
    <n v="0"/>
    <n v="0"/>
    <n v="0"/>
    <n v="0"/>
    <n v="0"/>
    <n v="0"/>
    <n v="0"/>
    <n v="0"/>
    <n v="0"/>
    <n v="0"/>
    <n v="0"/>
  </r>
  <r>
    <x v="0"/>
    <s v="30"/>
    <x v="7"/>
    <s v="2310000550"/>
    <x v="26"/>
    <x v="1"/>
    <n v="0"/>
    <n v="1.6703496600684331"/>
    <n v="0"/>
    <n v="0"/>
    <n v="0"/>
    <n v="0"/>
    <n v="0"/>
    <n v="0"/>
    <n v="0"/>
    <n v="0"/>
    <n v="0"/>
    <n v="0"/>
    <n v="0"/>
    <n v="0"/>
    <n v="0"/>
    <n v="0"/>
    <n v="1.6703496600684331"/>
    <n v="0"/>
    <n v="0"/>
    <n v="0"/>
    <n v="0"/>
    <n v="0"/>
    <n v="0"/>
    <n v="0"/>
    <n v="0"/>
  </r>
  <r>
    <x v="0"/>
    <s v="30"/>
    <x v="8"/>
    <s v="2310000550"/>
    <x v="26"/>
    <x v="1"/>
    <n v="0"/>
    <n v="13.631612806958222"/>
    <n v="0"/>
    <n v="0"/>
    <n v="0"/>
    <n v="0"/>
    <n v="4.5281396794314333"/>
    <n v="0"/>
    <n v="0"/>
    <n v="0"/>
    <n v="0"/>
    <n v="0"/>
    <n v="0"/>
    <n v="0"/>
    <n v="0"/>
    <n v="0"/>
    <n v="9.1034731275267884"/>
    <n v="0"/>
    <n v="0"/>
    <n v="0"/>
    <n v="0"/>
    <n v="0"/>
    <n v="0"/>
    <n v="0"/>
    <n v="0"/>
  </r>
  <r>
    <x v="0"/>
    <s v="30"/>
    <x v="9"/>
    <s v="2310000550"/>
    <x v="26"/>
    <x v="1"/>
    <n v="0"/>
    <n v="0"/>
    <n v="0"/>
    <n v="0"/>
    <n v="0"/>
    <n v="0"/>
    <n v="0"/>
    <n v="0"/>
    <n v="0"/>
    <n v="0"/>
    <n v="0"/>
    <n v="0"/>
    <n v="0"/>
    <n v="0"/>
    <n v="0"/>
    <n v="0"/>
    <n v="0"/>
    <n v="0"/>
    <n v="0"/>
    <n v="0"/>
    <n v="0"/>
    <n v="0"/>
    <n v="0"/>
    <n v="0"/>
    <n v="0"/>
  </r>
  <r>
    <x v="0"/>
    <s v="30"/>
    <x v="10"/>
    <s v="2310000550"/>
    <x v="26"/>
    <x v="1"/>
    <n v="0"/>
    <n v="2.4973368434570209"/>
    <n v="0"/>
    <n v="0"/>
    <n v="0"/>
    <n v="0"/>
    <n v="5.7516190459106026E-2"/>
    <n v="0"/>
    <n v="0"/>
    <n v="0"/>
    <n v="0"/>
    <n v="3.56399536908531E-3"/>
    <n v="0"/>
    <n v="0"/>
    <n v="0"/>
    <n v="0"/>
    <n v="2.4362566576288294"/>
    <n v="0"/>
    <n v="0"/>
    <n v="0"/>
    <n v="0"/>
    <n v="0"/>
    <n v="0"/>
    <n v="0"/>
    <n v="0"/>
  </r>
  <r>
    <x v="0"/>
    <s v="30"/>
    <x v="11"/>
    <s v="2310000550"/>
    <x v="26"/>
    <x v="1"/>
    <n v="0"/>
    <n v="11.432005135421372"/>
    <n v="0"/>
    <n v="0"/>
    <n v="0"/>
    <n v="0"/>
    <n v="8.3284286610188509"/>
    <n v="0"/>
    <n v="0"/>
    <n v="0"/>
    <n v="0"/>
    <n v="4.6395545372959204E-4"/>
    <n v="0"/>
    <n v="0"/>
    <n v="0"/>
    <n v="0"/>
    <n v="3.1031125189487927"/>
    <n v="0"/>
    <n v="0"/>
    <n v="0"/>
    <n v="0"/>
    <n v="0"/>
    <n v="0"/>
    <n v="0"/>
    <n v="0"/>
  </r>
  <r>
    <x v="0"/>
    <s v="30"/>
    <x v="12"/>
    <s v="2310000550"/>
    <x v="26"/>
    <x v="1"/>
    <n v="0"/>
    <n v="0.13056825023428006"/>
    <n v="0"/>
    <n v="0"/>
    <n v="0"/>
    <n v="0"/>
    <n v="2.5755281451732517E-2"/>
    <n v="0"/>
    <n v="0"/>
    <n v="0"/>
    <n v="0"/>
    <n v="0"/>
    <n v="0"/>
    <n v="0"/>
    <n v="0"/>
    <n v="0"/>
    <n v="0.10481296878254755"/>
    <n v="0"/>
    <n v="0"/>
    <n v="0"/>
    <n v="0"/>
    <n v="0"/>
    <n v="0"/>
    <n v="0"/>
    <n v="0"/>
  </r>
  <r>
    <x v="0"/>
    <s v="30"/>
    <x v="13"/>
    <s v="2310000550"/>
    <x v="26"/>
    <x v="1"/>
    <n v="0"/>
    <n v="2.8362331026149937E-2"/>
    <n v="0"/>
    <n v="0"/>
    <n v="0"/>
    <n v="0"/>
    <n v="2.8362331026149937E-2"/>
    <n v="0"/>
    <n v="0"/>
    <n v="0"/>
    <n v="0"/>
    <n v="0"/>
    <n v="0"/>
    <n v="0"/>
    <n v="0"/>
    <n v="0"/>
    <n v="0"/>
    <n v="0"/>
    <n v="0"/>
    <n v="0"/>
    <n v="0"/>
    <n v="0"/>
    <n v="0"/>
    <n v="0"/>
    <n v="0"/>
  </r>
  <r>
    <x v="0"/>
    <s v="30"/>
    <x v="14"/>
    <s v="2310000550"/>
    <x v="26"/>
    <x v="1"/>
    <n v="0"/>
    <n v="0"/>
    <n v="0"/>
    <n v="0"/>
    <n v="0"/>
    <n v="0"/>
    <n v="0"/>
    <n v="0"/>
    <n v="0"/>
    <n v="0"/>
    <n v="0"/>
    <n v="0"/>
    <n v="0"/>
    <n v="0"/>
    <n v="0"/>
    <n v="0"/>
    <n v="0"/>
    <n v="0"/>
    <n v="0"/>
    <n v="0"/>
    <n v="0"/>
    <n v="0"/>
    <n v="0"/>
    <n v="0"/>
    <n v="0"/>
  </r>
  <r>
    <x v="0"/>
    <s v="30"/>
    <x v="0"/>
    <s v="2310000550"/>
    <x v="27"/>
    <x v="0"/>
    <n v="0"/>
    <n v="0"/>
    <n v="0"/>
    <n v="0"/>
    <n v="0"/>
    <n v="0"/>
    <n v="0"/>
    <n v="0"/>
    <n v="0"/>
    <n v="0"/>
    <n v="0"/>
    <n v="0"/>
    <n v="0"/>
    <n v="0"/>
    <n v="0"/>
    <n v="0"/>
    <n v="0"/>
    <n v="0"/>
    <n v="0"/>
    <n v="0"/>
    <n v="0"/>
    <n v="0"/>
    <n v="0"/>
    <n v="0"/>
    <n v="0"/>
  </r>
  <r>
    <x v="0"/>
    <s v="30"/>
    <x v="1"/>
    <s v="2310000550"/>
    <x v="27"/>
    <x v="0"/>
    <n v="0"/>
    <n v="0"/>
    <n v="0"/>
    <n v="0"/>
    <n v="0"/>
    <n v="0"/>
    <n v="0"/>
    <n v="0"/>
    <n v="0"/>
    <n v="0"/>
    <n v="0"/>
    <n v="0"/>
    <n v="0"/>
    <n v="0"/>
    <n v="0"/>
    <n v="0"/>
    <n v="0"/>
    <n v="0"/>
    <n v="0"/>
    <n v="0"/>
    <n v="0"/>
    <n v="0"/>
    <n v="0"/>
    <n v="0"/>
    <n v="0"/>
  </r>
  <r>
    <x v="0"/>
    <s v="30"/>
    <x v="2"/>
    <s v="2310000550"/>
    <x v="27"/>
    <x v="0"/>
    <n v="0"/>
    <n v="0"/>
    <n v="0"/>
    <n v="0"/>
    <n v="0"/>
    <n v="0"/>
    <n v="0"/>
    <n v="0"/>
    <n v="0"/>
    <n v="0"/>
    <n v="0"/>
    <n v="0"/>
    <n v="0"/>
    <n v="0"/>
    <n v="0"/>
    <n v="0"/>
    <n v="0"/>
    <n v="0"/>
    <n v="0"/>
    <n v="0"/>
    <n v="0"/>
    <n v="0"/>
    <n v="0"/>
    <n v="0"/>
    <n v="0"/>
  </r>
  <r>
    <x v="0"/>
    <s v="30"/>
    <x v="3"/>
    <s v="2310000550"/>
    <x v="27"/>
    <x v="0"/>
    <n v="0"/>
    <n v="0"/>
    <n v="0"/>
    <n v="0"/>
    <n v="0"/>
    <n v="0"/>
    <n v="0"/>
    <n v="0"/>
    <n v="0"/>
    <n v="0"/>
    <n v="0"/>
    <n v="0"/>
    <n v="0"/>
    <n v="0"/>
    <n v="0"/>
    <n v="0"/>
    <n v="0"/>
    <n v="0"/>
    <n v="0"/>
    <n v="0"/>
    <n v="0"/>
    <n v="0"/>
    <n v="0"/>
    <n v="0"/>
    <n v="0"/>
  </r>
  <r>
    <x v="0"/>
    <s v="30"/>
    <x v="4"/>
    <s v="2310000550"/>
    <x v="27"/>
    <x v="0"/>
    <n v="0"/>
    <n v="0"/>
    <n v="0"/>
    <n v="0"/>
    <n v="0"/>
    <n v="0"/>
    <n v="0"/>
    <n v="0"/>
    <n v="0"/>
    <n v="0"/>
    <n v="0"/>
    <n v="0"/>
    <n v="0"/>
    <n v="0"/>
    <n v="0"/>
    <n v="0"/>
    <n v="0"/>
    <n v="0"/>
    <n v="0"/>
    <n v="0"/>
    <n v="0"/>
    <n v="0"/>
    <n v="0"/>
    <n v="0"/>
    <n v="0"/>
  </r>
  <r>
    <x v="0"/>
    <s v="30"/>
    <x v="5"/>
    <s v="2310000550"/>
    <x v="27"/>
    <x v="0"/>
    <n v="0"/>
    <n v="0"/>
    <n v="0"/>
    <n v="0"/>
    <n v="0"/>
    <n v="0"/>
    <n v="0"/>
    <n v="0"/>
    <n v="0"/>
    <n v="0"/>
    <n v="0"/>
    <n v="0"/>
    <n v="0"/>
    <n v="0"/>
    <n v="0"/>
    <n v="0"/>
    <n v="0"/>
    <n v="0"/>
    <n v="0"/>
    <n v="0"/>
    <n v="0"/>
    <n v="0"/>
    <n v="0"/>
    <n v="0"/>
    <n v="0"/>
  </r>
  <r>
    <x v="0"/>
    <s v="30"/>
    <x v="6"/>
    <s v="2310000550"/>
    <x v="27"/>
    <x v="0"/>
    <n v="0"/>
    <n v="0"/>
    <n v="0"/>
    <n v="0"/>
    <n v="0"/>
    <n v="0"/>
    <n v="0"/>
    <n v="0"/>
    <n v="0"/>
    <n v="0"/>
    <n v="0"/>
    <n v="0"/>
    <n v="0"/>
    <n v="0"/>
    <n v="0"/>
    <n v="0"/>
    <n v="0"/>
    <n v="0"/>
    <n v="0"/>
    <n v="0"/>
    <n v="0"/>
    <n v="0"/>
    <n v="0"/>
    <n v="0"/>
    <n v="0"/>
  </r>
  <r>
    <x v="0"/>
    <s v="30"/>
    <x v="7"/>
    <s v="2310000550"/>
    <x v="27"/>
    <x v="0"/>
    <n v="0"/>
    <n v="0"/>
    <n v="0"/>
    <n v="0"/>
    <n v="0"/>
    <n v="0"/>
    <n v="0"/>
    <n v="0"/>
    <n v="0"/>
    <n v="0"/>
    <n v="0"/>
    <n v="0"/>
    <n v="0"/>
    <n v="0"/>
    <n v="0"/>
    <n v="0"/>
    <n v="0"/>
    <n v="0"/>
    <n v="0"/>
    <n v="0"/>
    <n v="0"/>
    <n v="0"/>
    <n v="0"/>
    <n v="0"/>
    <n v="0"/>
  </r>
  <r>
    <x v="0"/>
    <s v="30"/>
    <x v="8"/>
    <s v="2310000550"/>
    <x v="27"/>
    <x v="0"/>
    <n v="0"/>
    <n v="0"/>
    <n v="0"/>
    <n v="0"/>
    <n v="0"/>
    <n v="0"/>
    <n v="0"/>
    <n v="0"/>
    <n v="0"/>
    <n v="0"/>
    <n v="0"/>
    <n v="0"/>
    <n v="0"/>
    <n v="0"/>
    <n v="0"/>
    <n v="0"/>
    <n v="0"/>
    <n v="0"/>
    <n v="0"/>
    <n v="0"/>
    <n v="0"/>
    <n v="0"/>
    <n v="0"/>
    <n v="0"/>
    <n v="0"/>
  </r>
  <r>
    <x v="0"/>
    <s v="30"/>
    <x v="9"/>
    <s v="2310000550"/>
    <x v="27"/>
    <x v="0"/>
    <n v="0"/>
    <n v="0"/>
    <n v="0"/>
    <n v="0"/>
    <n v="0"/>
    <n v="0"/>
    <n v="0"/>
    <n v="0"/>
    <n v="0"/>
    <n v="0"/>
    <n v="0"/>
    <n v="0"/>
    <n v="0"/>
    <n v="0"/>
    <n v="0"/>
    <n v="0"/>
    <n v="0"/>
    <n v="0"/>
    <n v="0"/>
    <n v="0"/>
    <n v="0"/>
    <n v="0"/>
    <n v="0"/>
    <n v="0"/>
    <n v="0"/>
  </r>
  <r>
    <x v="0"/>
    <s v="30"/>
    <x v="10"/>
    <s v="2310000550"/>
    <x v="27"/>
    <x v="0"/>
    <n v="0"/>
    <n v="0"/>
    <n v="0"/>
    <n v="0"/>
    <n v="0"/>
    <n v="0"/>
    <n v="0"/>
    <n v="0"/>
    <n v="0"/>
    <n v="0"/>
    <n v="0"/>
    <n v="0"/>
    <n v="0"/>
    <n v="0"/>
    <n v="0"/>
    <n v="0"/>
    <n v="0"/>
    <n v="0"/>
    <n v="0"/>
    <n v="0"/>
    <n v="0"/>
    <n v="0"/>
    <n v="0"/>
    <n v="0"/>
    <n v="0"/>
  </r>
  <r>
    <x v="0"/>
    <s v="30"/>
    <x v="11"/>
    <s v="2310000550"/>
    <x v="27"/>
    <x v="0"/>
    <n v="0"/>
    <n v="0"/>
    <n v="0"/>
    <n v="0"/>
    <n v="0"/>
    <n v="0"/>
    <n v="0"/>
    <n v="0"/>
    <n v="0"/>
    <n v="0"/>
    <n v="0"/>
    <n v="0"/>
    <n v="0"/>
    <n v="0"/>
    <n v="0"/>
    <n v="0"/>
    <n v="0"/>
    <n v="0"/>
    <n v="0"/>
    <n v="0"/>
    <n v="0"/>
    <n v="0"/>
    <n v="0"/>
    <n v="0"/>
    <n v="0"/>
  </r>
  <r>
    <x v="0"/>
    <s v="30"/>
    <x v="12"/>
    <s v="2310000550"/>
    <x v="27"/>
    <x v="0"/>
    <n v="0"/>
    <n v="0"/>
    <n v="0"/>
    <n v="0"/>
    <n v="0"/>
    <n v="0"/>
    <n v="0"/>
    <n v="0"/>
    <n v="0"/>
    <n v="0"/>
    <n v="0"/>
    <n v="0"/>
    <n v="0"/>
    <n v="0"/>
    <n v="0"/>
    <n v="0"/>
    <n v="0"/>
    <n v="0"/>
    <n v="0"/>
    <n v="0"/>
    <n v="0"/>
    <n v="0"/>
    <n v="0"/>
    <n v="0"/>
    <n v="0"/>
  </r>
  <r>
    <x v="0"/>
    <s v="30"/>
    <x v="13"/>
    <s v="2310000550"/>
    <x v="27"/>
    <x v="0"/>
    <n v="0"/>
    <n v="0"/>
    <n v="0"/>
    <n v="0"/>
    <n v="0"/>
    <n v="0"/>
    <n v="0"/>
    <n v="0"/>
    <n v="0"/>
    <n v="0"/>
    <n v="0"/>
    <n v="0"/>
    <n v="0"/>
    <n v="0"/>
    <n v="0"/>
    <n v="0"/>
    <n v="0"/>
    <n v="0"/>
    <n v="0"/>
    <n v="0"/>
    <n v="0"/>
    <n v="0"/>
    <n v="0"/>
    <n v="0"/>
    <n v="0"/>
  </r>
  <r>
    <x v="0"/>
    <s v="30"/>
    <x v="14"/>
    <s v="2310000550"/>
    <x v="27"/>
    <x v="0"/>
    <n v="0"/>
    <n v="0"/>
    <n v="0"/>
    <n v="0"/>
    <n v="0"/>
    <n v="0"/>
    <n v="0"/>
    <n v="0"/>
    <n v="0"/>
    <n v="0"/>
    <n v="0"/>
    <n v="0"/>
    <n v="0"/>
    <n v="0"/>
    <n v="0"/>
    <n v="0"/>
    <n v="0"/>
    <n v="0"/>
    <n v="0"/>
    <n v="0"/>
    <n v="0"/>
    <n v="0"/>
    <n v="0"/>
    <n v="0"/>
    <n v="0"/>
  </r>
  <r>
    <x v="0"/>
    <s v="30"/>
    <x v="0"/>
    <s v="2310000550"/>
    <x v="27"/>
    <x v="1"/>
    <n v="0"/>
    <n v="0"/>
    <n v="0"/>
    <n v="0"/>
    <n v="0"/>
    <n v="0"/>
    <n v="0"/>
    <n v="0"/>
    <n v="0"/>
    <n v="0"/>
    <n v="0"/>
    <n v="0"/>
    <n v="0"/>
    <n v="0"/>
    <n v="0"/>
    <n v="0"/>
    <n v="0"/>
    <n v="0"/>
    <n v="0"/>
    <n v="0"/>
    <n v="0"/>
    <n v="0"/>
    <n v="0"/>
    <n v="0"/>
    <n v="0"/>
  </r>
  <r>
    <x v="0"/>
    <s v="30"/>
    <x v="1"/>
    <s v="2310000550"/>
    <x v="27"/>
    <x v="1"/>
    <n v="0"/>
    <n v="0"/>
    <n v="0"/>
    <n v="0"/>
    <n v="0"/>
    <n v="0"/>
    <n v="0"/>
    <n v="0"/>
    <n v="0"/>
    <n v="0"/>
    <n v="0"/>
    <n v="0"/>
    <n v="0"/>
    <n v="0"/>
    <n v="0"/>
    <n v="0"/>
    <n v="0"/>
    <n v="0"/>
    <n v="0"/>
    <n v="0"/>
    <n v="0"/>
    <n v="0"/>
    <n v="0"/>
    <n v="0"/>
    <n v="0"/>
  </r>
  <r>
    <x v="0"/>
    <s v="30"/>
    <x v="2"/>
    <s v="2310000550"/>
    <x v="27"/>
    <x v="1"/>
    <n v="0"/>
    <n v="0"/>
    <n v="0"/>
    <n v="0"/>
    <n v="0"/>
    <n v="0"/>
    <n v="0"/>
    <n v="0"/>
    <n v="0"/>
    <n v="0"/>
    <n v="0"/>
    <n v="0"/>
    <n v="0"/>
    <n v="0"/>
    <n v="0"/>
    <n v="0"/>
    <n v="0"/>
    <n v="0"/>
    <n v="0"/>
    <n v="0"/>
    <n v="0"/>
    <n v="0"/>
    <n v="0"/>
    <n v="0"/>
    <n v="0"/>
  </r>
  <r>
    <x v="0"/>
    <s v="30"/>
    <x v="3"/>
    <s v="2310000550"/>
    <x v="27"/>
    <x v="1"/>
    <n v="0"/>
    <n v="0"/>
    <n v="0"/>
    <n v="0"/>
    <n v="0"/>
    <n v="0"/>
    <n v="0"/>
    <n v="0"/>
    <n v="0"/>
    <n v="0"/>
    <n v="0"/>
    <n v="0"/>
    <n v="0"/>
    <n v="0"/>
    <n v="0"/>
    <n v="0"/>
    <n v="0"/>
    <n v="0"/>
    <n v="0"/>
    <n v="0"/>
    <n v="0"/>
    <n v="0"/>
    <n v="0"/>
    <n v="0"/>
    <n v="0"/>
  </r>
  <r>
    <x v="0"/>
    <s v="30"/>
    <x v="4"/>
    <s v="2310000550"/>
    <x v="27"/>
    <x v="1"/>
    <n v="0"/>
    <n v="0"/>
    <n v="0"/>
    <n v="0"/>
    <n v="0"/>
    <n v="0"/>
    <n v="0"/>
    <n v="0"/>
    <n v="0"/>
    <n v="0"/>
    <n v="0"/>
    <n v="0"/>
    <n v="0"/>
    <n v="0"/>
    <n v="0"/>
    <n v="0"/>
    <n v="0"/>
    <n v="0"/>
    <n v="0"/>
    <n v="0"/>
    <n v="0"/>
    <n v="0"/>
    <n v="0"/>
    <n v="0"/>
    <n v="0"/>
  </r>
  <r>
    <x v="0"/>
    <s v="30"/>
    <x v="5"/>
    <s v="2310000550"/>
    <x v="27"/>
    <x v="1"/>
    <n v="0"/>
    <n v="0"/>
    <n v="0"/>
    <n v="0"/>
    <n v="0"/>
    <n v="0"/>
    <n v="0"/>
    <n v="0"/>
    <n v="0"/>
    <n v="0"/>
    <n v="0"/>
    <n v="0"/>
    <n v="0"/>
    <n v="0"/>
    <n v="0"/>
    <n v="0"/>
    <n v="0"/>
    <n v="0"/>
    <n v="0"/>
    <n v="0"/>
    <n v="0"/>
    <n v="0"/>
    <n v="0"/>
    <n v="0"/>
    <n v="0"/>
  </r>
  <r>
    <x v="0"/>
    <s v="30"/>
    <x v="6"/>
    <s v="2310000550"/>
    <x v="27"/>
    <x v="1"/>
    <n v="0"/>
    <n v="0"/>
    <n v="0"/>
    <n v="0"/>
    <n v="0"/>
    <n v="0"/>
    <n v="0"/>
    <n v="0"/>
    <n v="0"/>
    <n v="0"/>
    <n v="0"/>
    <n v="0"/>
    <n v="0"/>
    <n v="0"/>
    <n v="0"/>
    <n v="0"/>
    <n v="0"/>
    <n v="0"/>
    <n v="0"/>
    <n v="0"/>
    <n v="0"/>
    <n v="0"/>
    <n v="0"/>
    <n v="0"/>
    <n v="0"/>
  </r>
  <r>
    <x v="0"/>
    <s v="30"/>
    <x v="7"/>
    <s v="2310000550"/>
    <x v="27"/>
    <x v="1"/>
    <n v="0"/>
    <n v="0"/>
    <n v="0"/>
    <n v="0"/>
    <n v="0"/>
    <n v="0"/>
    <n v="0"/>
    <n v="0"/>
    <n v="0"/>
    <n v="0"/>
    <n v="0"/>
    <n v="0"/>
    <n v="0"/>
    <n v="0"/>
    <n v="0"/>
    <n v="0"/>
    <n v="0"/>
    <n v="0"/>
    <n v="0"/>
    <n v="0"/>
    <n v="0"/>
    <n v="0"/>
    <n v="0"/>
    <n v="0"/>
    <n v="0"/>
  </r>
  <r>
    <x v="0"/>
    <s v="30"/>
    <x v="8"/>
    <s v="2310000550"/>
    <x v="27"/>
    <x v="1"/>
    <n v="0"/>
    <n v="0"/>
    <n v="0"/>
    <n v="0"/>
    <n v="0"/>
    <n v="0"/>
    <n v="0"/>
    <n v="0"/>
    <n v="0"/>
    <n v="0"/>
    <n v="0"/>
    <n v="0"/>
    <n v="0"/>
    <n v="0"/>
    <n v="0"/>
    <n v="0"/>
    <n v="0"/>
    <n v="0"/>
    <n v="0"/>
    <n v="0"/>
    <n v="0"/>
    <n v="0"/>
    <n v="0"/>
    <n v="0"/>
    <n v="0"/>
  </r>
  <r>
    <x v="0"/>
    <s v="30"/>
    <x v="9"/>
    <s v="2310000550"/>
    <x v="27"/>
    <x v="1"/>
    <n v="0"/>
    <n v="0"/>
    <n v="0"/>
    <n v="0"/>
    <n v="0"/>
    <n v="0"/>
    <n v="0"/>
    <n v="0"/>
    <n v="0"/>
    <n v="0"/>
    <n v="0"/>
    <n v="0"/>
    <n v="0"/>
    <n v="0"/>
    <n v="0"/>
    <n v="0"/>
    <n v="0"/>
    <n v="0"/>
    <n v="0"/>
    <n v="0"/>
    <n v="0"/>
    <n v="0"/>
    <n v="0"/>
    <n v="0"/>
    <n v="0"/>
  </r>
  <r>
    <x v="0"/>
    <s v="30"/>
    <x v="10"/>
    <s v="2310000550"/>
    <x v="27"/>
    <x v="1"/>
    <n v="0"/>
    <n v="0"/>
    <n v="0"/>
    <n v="0"/>
    <n v="0"/>
    <n v="0"/>
    <n v="0"/>
    <n v="0"/>
    <n v="0"/>
    <n v="0"/>
    <n v="0"/>
    <n v="0"/>
    <n v="0"/>
    <n v="0"/>
    <n v="0"/>
    <n v="0"/>
    <n v="0"/>
    <n v="0"/>
    <n v="0"/>
    <n v="0"/>
    <n v="0"/>
    <n v="0"/>
    <n v="0"/>
    <n v="0"/>
    <n v="0"/>
  </r>
  <r>
    <x v="0"/>
    <s v="30"/>
    <x v="11"/>
    <s v="2310000550"/>
    <x v="27"/>
    <x v="1"/>
    <n v="0"/>
    <n v="0"/>
    <n v="0"/>
    <n v="0"/>
    <n v="0"/>
    <n v="0"/>
    <n v="0"/>
    <n v="0"/>
    <n v="0"/>
    <n v="0"/>
    <n v="0"/>
    <n v="0"/>
    <n v="0"/>
    <n v="0"/>
    <n v="0"/>
    <n v="0"/>
    <n v="0"/>
    <n v="0"/>
    <n v="0"/>
    <n v="0"/>
    <n v="0"/>
    <n v="0"/>
    <n v="0"/>
    <n v="0"/>
    <n v="0"/>
  </r>
  <r>
    <x v="0"/>
    <s v="30"/>
    <x v="12"/>
    <s v="2310000550"/>
    <x v="27"/>
    <x v="1"/>
    <n v="0"/>
    <n v="0"/>
    <n v="0"/>
    <n v="0"/>
    <n v="0"/>
    <n v="0"/>
    <n v="0"/>
    <n v="0"/>
    <n v="0"/>
    <n v="0"/>
    <n v="0"/>
    <n v="0"/>
    <n v="0"/>
    <n v="0"/>
    <n v="0"/>
    <n v="0"/>
    <n v="0"/>
    <n v="0"/>
    <n v="0"/>
    <n v="0"/>
    <n v="0"/>
    <n v="0"/>
    <n v="0"/>
    <n v="0"/>
    <n v="0"/>
  </r>
  <r>
    <x v="0"/>
    <s v="30"/>
    <x v="13"/>
    <s v="2310000550"/>
    <x v="27"/>
    <x v="1"/>
    <n v="0"/>
    <n v="0"/>
    <n v="0"/>
    <n v="0"/>
    <n v="0"/>
    <n v="0"/>
    <n v="0"/>
    <n v="0"/>
    <n v="0"/>
    <n v="0"/>
    <n v="0"/>
    <n v="0"/>
    <n v="0"/>
    <n v="0"/>
    <n v="0"/>
    <n v="0"/>
    <n v="0"/>
    <n v="0"/>
    <n v="0"/>
    <n v="0"/>
    <n v="0"/>
    <n v="0"/>
    <n v="0"/>
    <n v="0"/>
    <n v="0"/>
  </r>
  <r>
    <x v="0"/>
    <s v="30"/>
    <x v="14"/>
    <s v="2310000550"/>
    <x v="27"/>
    <x v="1"/>
    <n v="0"/>
    <n v="0"/>
    <n v="0"/>
    <n v="0"/>
    <n v="0"/>
    <n v="0"/>
    <n v="0"/>
    <n v="0"/>
    <n v="0"/>
    <n v="0"/>
    <n v="0"/>
    <n v="0"/>
    <n v="0"/>
    <n v="0"/>
    <n v="0"/>
    <n v="0"/>
    <n v="0"/>
    <n v="0"/>
    <n v="0"/>
    <n v="0"/>
    <n v="0"/>
    <n v="0"/>
    <n v="0"/>
    <n v="0"/>
    <n v="0"/>
  </r>
  <r>
    <x v="0"/>
    <s v="30"/>
    <x v="0"/>
    <s v="2310000230"/>
    <x v="28"/>
    <x v="0"/>
    <n v="5.1381051321627105"/>
    <n v="0.17544129559708327"/>
    <n v="1.2232356692180471"/>
    <n v="2.0806428102838198E-3"/>
    <n v="0.21087702233230649"/>
    <n v="0.79755661752973406"/>
    <n v="2.7232678719547255E-2"/>
    <n v="0.18987538746071178"/>
    <n v="3.2296545114853323E-4"/>
    <n v="3.2733149735163988E-2"/>
    <n v="0"/>
    <n v="0"/>
    <n v="0"/>
    <n v="0"/>
    <n v="0"/>
    <n v="4.3405485146329763"/>
    <n v="0.148208616877536"/>
    <n v="1.0333602817573351"/>
    <n v="1.7576773591352864E-3"/>
    <n v="0.17814387259714248"/>
    <n v="0"/>
    <n v="0"/>
    <n v="0"/>
    <n v="0"/>
    <n v="0"/>
  </r>
  <r>
    <x v="0"/>
    <s v="30"/>
    <x v="1"/>
    <s v="2310000230"/>
    <x v="28"/>
    <x v="0"/>
    <n v="0.53170441168648952"/>
    <n v="1.8155119146364838E-2"/>
    <n v="0.12658359164047453"/>
    <n v="2.1531030076568883E-4"/>
    <n v="2.1822099823442659E-2"/>
    <n v="5.0638515398713294E-2"/>
    <n v="1.7290589663204606E-3"/>
    <n v="1.2055580156235668E-2"/>
    <n v="2.0505742930065599E-5"/>
    <n v="2.0782952212802528E-3"/>
    <n v="0"/>
    <n v="0"/>
    <n v="0"/>
    <n v="0"/>
    <n v="0"/>
    <n v="0.48106589628777624"/>
    <n v="1.6426060180044378E-2"/>
    <n v="0.11452801148423887"/>
    <n v="1.9480455783562323E-4"/>
    <n v="1.9743804602162407E-2"/>
    <n v="0"/>
    <n v="0"/>
    <n v="0"/>
    <n v="0"/>
    <n v="0"/>
  </r>
  <r>
    <x v="0"/>
    <s v="30"/>
    <x v="2"/>
    <s v="2310000230"/>
    <x v="28"/>
    <x v="0"/>
    <n v="0.45787128745412758"/>
    <n v="1.5634077120147343E-2"/>
    <n v="0.10900603944803479"/>
    <n v="1.8541204933964322E-4"/>
    <n v="1.8791856380164142E-2"/>
    <n v="3.309912921355139E-2"/>
    <n v="1.1301742496492057E-3"/>
    <n v="7.8799546588940797E-3"/>
    <n v="1.3403280675154932E-5"/>
    <n v="1.3584474491684922E-3"/>
    <n v="0"/>
    <n v="0"/>
    <n v="0"/>
    <n v="0"/>
    <n v="0"/>
    <n v="0.42477215824057618"/>
    <n v="1.4503902870498136E-2"/>
    <n v="0.1011260847891407"/>
    <n v="1.7200876866448829E-4"/>
    <n v="1.743340893099565E-2"/>
    <n v="0"/>
    <n v="0"/>
    <n v="0"/>
    <n v="0"/>
    <n v="0"/>
  </r>
  <r>
    <x v="0"/>
    <s v="30"/>
    <x v="3"/>
    <s v="2310000230"/>
    <x v="28"/>
    <x v="0"/>
    <n v="0.59578432584392504"/>
    <n v="2.0343136493685698E-2"/>
    <n v="0.1418391838600935"/>
    <n v="2.4125905215278878E-4"/>
    <n v="2.4452054085032864E-2"/>
    <n v="0"/>
    <n v="0"/>
    <n v="0"/>
    <n v="0"/>
    <n v="0"/>
    <n v="0"/>
    <n v="0"/>
    <n v="0"/>
    <n v="0"/>
    <n v="0"/>
    <n v="0.59578432584392504"/>
    <n v="2.0343136493685698E-2"/>
    <n v="0.1418391838600935"/>
    <n v="2.4125905215278878E-4"/>
    <n v="2.4452054085032864E-2"/>
    <n v="0"/>
    <n v="0"/>
    <n v="0"/>
    <n v="0"/>
    <n v="0"/>
  </r>
  <r>
    <x v="0"/>
    <s v="30"/>
    <x v="4"/>
    <s v="2310000230"/>
    <x v="28"/>
    <x v="0"/>
    <n v="2.8118983310343197"/>
    <n v="9.6012649331737115E-2"/>
    <n v="0.66943245579097121"/>
    <n v="1.1386602444339313E-3"/>
    <n v="0.11540533560474485"/>
    <n v="5.1125424200623999E-2"/>
    <n v="1.745684533304311E-3"/>
    <n v="1.2171499196199476E-2"/>
    <n v="2.0702913535162386E-5"/>
    <n v="2.0982788291771786E-3"/>
    <n v="1.3036983171159118"/>
    <n v="4.4514955599259928E-2"/>
    <n v="0.31037322950308666"/>
    <n v="5.2792429514664089E-4"/>
    <n v="5.3506110144018064E-2"/>
    <n v="1.4570745897177839"/>
    <n v="4.9752009199172872E-2"/>
    <n v="0.34688772709168514"/>
    <n v="5.9003303575212804E-4"/>
    <n v="5.9800946631549605E-2"/>
    <n v="0"/>
    <n v="0"/>
    <n v="0"/>
    <n v="0"/>
    <n v="0"/>
  </r>
  <r>
    <x v="0"/>
    <s v="30"/>
    <x v="5"/>
    <s v="2310000230"/>
    <x v="28"/>
    <x v="0"/>
    <n v="1.1400969596739152"/>
    <n v="3.8928765092686148E-2"/>
    <n v="0.2714244320752483"/>
    <n v="4.6167497183412118E-4"/>
    <n v="4.6791617890651088E-2"/>
    <n v="5.0897185699728363E-3"/>
    <n v="1.7378912987806312E-4"/>
    <n v="1.2117162146216441E-3"/>
    <n v="2.0610489814023266E-6"/>
    <n v="2.0889115129754947E-4"/>
    <n v="0.10688408996942957"/>
    <n v="3.6495717274393257E-3"/>
    <n v="2.544604050705453E-2"/>
    <n v="4.3282028609448866E-5"/>
    <n v="4.3867141772485395E-3"/>
    <n v="1.0281231511345128"/>
    <n v="3.5105404235368759E-2"/>
    <n v="0.24476667535357213"/>
    <n v="4.1633189424327002E-4"/>
    <n v="4.2196012562104999E-2"/>
    <n v="0"/>
    <n v="0"/>
    <n v="0"/>
    <n v="0"/>
    <n v="0"/>
  </r>
  <r>
    <x v="0"/>
    <s v="30"/>
    <x v="6"/>
    <s v="2310000230"/>
    <x v="28"/>
    <x v="0"/>
    <n v="0.34754085674228963"/>
    <n v="1.1866829621316658E-2"/>
    <n v="8.2739523918387861E-2"/>
    <n v="1.4073444708912679E-4"/>
    <n v="1.4263698216269169E-2"/>
    <n v="2.7582607677959489E-2"/>
    <n v="9.4181187470767118E-4"/>
    <n v="6.5666288824117345E-3"/>
    <n v="1.1169400562629109E-5"/>
    <n v="1.1320395409737435E-3"/>
    <n v="0"/>
    <n v="0"/>
    <n v="0"/>
    <n v="0"/>
    <n v="0"/>
    <n v="0.31995824906433012"/>
    <n v="1.0925017746608985E-2"/>
    <n v="7.6172895035976115E-2"/>
    <n v="1.2956504652649766E-4"/>
    <n v="1.3131658675295425E-2"/>
    <n v="0"/>
    <n v="0"/>
    <n v="0"/>
    <n v="0"/>
    <n v="0"/>
  </r>
  <r>
    <x v="0"/>
    <s v="30"/>
    <x v="7"/>
    <s v="2310000230"/>
    <x v="28"/>
    <x v="0"/>
    <n v="0.22617738295926779"/>
    <n v="7.722857372602903E-3"/>
    <n v="5.3846356835776224E-2"/>
    <n v="9.1589084613558693E-5"/>
    <n v="9.2827242359846962E-3"/>
    <n v="9.3780866105062241E-2"/>
    <n v="3.2021603740060816E-3"/>
    <n v="2.2326538200199895E-2"/>
    <n v="3.7975961912938972E-5"/>
    <n v="3.8489344393107276E-3"/>
    <n v="0"/>
    <n v="0"/>
    <n v="0"/>
    <n v="0"/>
    <n v="0"/>
    <n v="0.13239651685420556"/>
    <n v="4.5206969985968218E-3"/>
    <n v="3.1519818635576326E-2"/>
    <n v="5.3613122700619715E-5"/>
    <n v="5.4337897966739677E-3"/>
    <n v="0"/>
    <n v="0"/>
    <n v="0"/>
    <n v="0"/>
    <n v="0"/>
  </r>
  <r>
    <x v="0"/>
    <s v="30"/>
    <x v="8"/>
    <s v="2310000230"/>
    <x v="28"/>
    <x v="0"/>
    <n v="0.3211064843160823"/>
    <n v="1.0964224394786863E-2"/>
    <n v="7.6446256962302783E-2"/>
    <n v="1.3003001704765691E-4"/>
    <n v="1.3178784303245466E-2"/>
    <n v="6.811349667310837E-2"/>
    <n v="2.3257445685911523E-3"/>
    <n v="1.6215872688973319E-2"/>
    <n v="2.758212482829086E-5"/>
    <n v="2.7954997006884325E-3"/>
    <n v="0"/>
    <n v="0"/>
    <n v="0"/>
    <n v="0"/>
    <n v="0"/>
    <n v="0.2529929876429739"/>
    <n v="8.6384798261957101E-3"/>
    <n v="6.0230384273329468E-2"/>
    <n v="1.0244789221936605E-4"/>
    <n v="1.0383284602557033E-2"/>
    <n v="0"/>
    <n v="0"/>
    <n v="0"/>
    <n v="0"/>
    <n v="0"/>
  </r>
  <r>
    <x v="0"/>
    <s v="30"/>
    <x v="9"/>
    <s v="2310000230"/>
    <x v="28"/>
    <x v="0"/>
    <n v="0.15997912453216503"/>
    <n v="5.4625088733044934E-3"/>
    <n v="3.8086447517988072E-2"/>
    <n v="6.4782523263248843E-5"/>
    <n v="6.5658293376477132E-3"/>
    <n v="5.5165215355918971E-3"/>
    <n v="1.8836237494153425E-4"/>
    <n v="1.3133257764823473E-3"/>
    <n v="2.2338801125258221E-6"/>
    <n v="2.2640790819474874E-4"/>
    <n v="0"/>
    <n v="0"/>
    <n v="0"/>
    <n v="0"/>
    <n v="0"/>
    <n v="0.15446260299657313"/>
    <n v="5.2741464983629598E-3"/>
    <n v="3.6773121741505724E-2"/>
    <n v="6.2548643150723025E-5"/>
    <n v="6.3394214294529641E-3"/>
    <n v="0"/>
    <n v="0"/>
    <n v="0"/>
    <n v="0"/>
    <n v="0"/>
  </r>
  <r>
    <x v="0"/>
    <s v="30"/>
    <x v="10"/>
    <s v="2310000230"/>
    <x v="28"/>
    <x v="0"/>
    <n v="1.0034577634877572E-2"/>
    <n v="3.4263201233708946E-4"/>
    <n v="2.388945530071962E-3"/>
    <n v="4.0634380327392783E-6"/>
    <n v="4.1183700947642081E-4"/>
    <n v="0"/>
    <n v="0"/>
    <n v="0"/>
    <n v="0"/>
    <n v="0"/>
    <n v="0"/>
    <n v="0"/>
    <n v="0"/>
    <n v="0"/>
    <n v="0"/>
    <n v="1.0034577634877572E-2"/>
    <n v="3.4263201233708946E-4"/>
    <n v="2.388945530071962E-3"/>
    <n v="4.0634380327392783E-6"/>
    <n v="4.1183700947642081E-4"/>
    <n v="0"/>
    <n v="0"/>
    <n v="0"/>
    <n v="0"/>
    <n v="0"/>
  </r>
  <r>
    <x v="0"/>
    <s v="30"/>
    <x v="11"/>
    <s v="2310000230"/>
    <x v="28"/>
    <x v="0"/>
    <n v="1.0184347450323506E-2"/>
    <n v="3.4774592296898629E-4"/>
    <n v="2.4246014335058716E-3"/>
    <n v="4.1240863615861333E-6"/>
    <n v="4.1798383051338227E-4"/>
    <n v="5.0921737251617529E-3"/>
    <n v="1.7387296148449314E-4"/>
    <n v="1.2123007167529358E-3"/>
    <n v="2.0620431807930666E-6"/>
    <n v="2.0899191525669116E-4"/>
    <n v="0"/>
    <n v="0"/>
    <n v="0"/>
    <n v="0"/>
    <n v="0"/>
    <n v="5.0921737251617529E-3"/>
    <n v="1.7387296148449314E-4"/>
    <n v="1.2123007167529358E-3"/>
    <n v="2.0620431807930666E-6"/>
    <n v="2.0899191525669116E-4"/>
    <n v="0"/>
    <n v="0"/>
    <n v="0"/>
    <n v="0"/>
    <n v="0"/>
  </r>
  <r>
    <x v="0"/>
    <s v="30"/>
    <x v="12"/>
    <s v="2310000230"/>
    <x v="28"/>
    <x v="0"/>
    <n v="5.0172888174387859E-3"/>
    <n v="1.7131600616854473E-4"/>
    <n v="1.194472765035981E-3"/>
    <n v="2.0317190163696392E-6"/>
    <n v="2.059185047382104E-4"/>
    <n v="0"/>
    <n v="0"/>
    <n v="0"/>
    <n v="0"/>
    <n v="0"/>
    <n v="0"/>
    <n v="0"/>
    <n v="0"/>
    <n v="0"/>
    <n v="0"/>
    <n v="5.0172888174387859E-3"/>
    <n v="1.7131600616854473E-4"/>
    <n v="1.194472765035981E-3"/>
    <n v="2.0317190163696392E-6"/>
    <n v="2.059185047382104E-4"/>
    <n v="0"/>
    <n v="0"/>
    <n v="0"/>
    <n v="0"/>
    <n v="0"/>
  </r>
  <r>
    <x v="0"/>
    <s v="30"/>
    <x v="13"/>
    <s v="2310000230"/>
    <x v="28"/>
    <x v="0"/>
    <n v="0"/>
    <n v="0"/>
    <n v="0"/>
    <n v="0"/>
    <n v="0"/>
    <n v="0"/>
    <n v="0"/>
    <n v="0"/>
    <n v="0"/>
    <n v="0"/>
    <n v="0"/>
    <n v="0"/>
    <n v="0"/>
    <n v="0"/>
    <n v="0"/>
    <n v="0"/>
    <n v="0"/>
    <n v="0"/>
    <n v="0"/>
    <n v="0"/>
    <n v="0"/>
    <n v="0"/>
    <n v="0"/>
    <n v="0"/>
    <n v="0"/>
  </r>
  <r>
    <x v="0"/>
    <s v="30"/>
    <x v="14"/>
    <s v="2310000230"/>
    <x v="28"/>
    <x v="0"/>
    <n v="0"/>
    <n v="0"/>
    <n v="0"/>
    <n v="0"/>
    <n v="0"/>
    <n v="0"/>
    <n v="0"/>
    <n v="0"/>
    <n v="0"/>
    <n v="0"/>
    <n v="0"/>
    <n v="0"/>
    <n v="0"/>
    <n v="0"/>
    <n v="0"/>
    <n v="0"/>
    <n v="0"/>
    <n v="0"/>
    <n v="0"/>
    <n v="0"/>
    <n v="0"/>
    <n v="0"/>
    <n v="0"/>
    <n v="0"/>
    <n v="0"/>
  </r>
  <r>
    <x v="0"/>
    <s v="30"/>
    <x v="0"/>
    <s v="2310000230"/>
    <x v="28"/>
    <x v="1"/>
    <n v="0.47724915505037352"/>
    <n v="2.6182742378380034E-2"/>
    <n v="0.12370649596342258"/>
    <n v="1.7432697883348132E-4"/>
    <n v="1.8532750787733213E-2"/>
    <n v="2.2950329281090712E-2"/>
    <n v="1.2590961193055749E-3"/>
    <n v="5.9488943804851778E-3"/>
    <n v="8.3831716085151307E-6"/>
    <n v="8.9121736217212728E-4"/>
    <n v="0"/>
    <n v="0"/>
    <n v="0"/>
    <n v="0"/>
    <n v="0"/>
    <n v="0.45429882576928277"/>
    <n v="2.4923646259074457E-2"/>
    <n v="0.1177576015829374"/>
    <n v="1.6594380722496617E-4"/>
    <n v="1.7641533425561084E-2"/>
    <n v="0"/>
    <n v="0"/>
    <n v="0"/>
    <n v="0"/>
    <n v="0"/>
  </r>
  <r>
    <x v="0"/>
    <s v="30"/>
    <x v="1"/>
    <s v="2310000230"/>
    <x v="28"/>
    <x v="1"/>
    <n v="0.11153424287770108"/>
    <n v="6.1189680835082487E-3"/>
    <n v="2.8910497211623972E-2"/>
    <n v="4.0740622359608184E-5"/>
    <n v="4.3311471705649585E-3"/>
    <n v="9.97937962589957E-3"/>
    <n v="5.4748661799810649E-4"/>
    <n v="2.5867286978821448E-3"/>
    <n v="3.6452135795438901E-6"/>
    <n v="3.8752369420844368E-4"/>
    <n v="0"/>
    <n v="0"/>
    <n v="0"/>
    <n v="0"/>
    <n v="0"/>
    <n v="0.10155486325180153"/>
    <n v="5.5714814655101431E-3"/>
    <n v="2.6323768513741828E-2"/>
    <n v="3.7095408780064292E-5"/>
    <n v="3.9436234763565153E-3"/>
    <n v="0"/>
    <n v="0"/>
    <n v="0"/>
    <n v="0"/>
    <n v="0"/>
  </r>
  <r>
    <x v="0"/>
    <s v="30"/>
    <x v="2"/>
    <s v="2310000230"/>
    <x v="28"/>
    <x v="1"/>
    <n v="6.4807713443903244E-4"/>
    <n v="3.5554670915121757E-5"/>
    <n v="1.6798636638132246E-4"/>
    <n v="2.3672609516907728E-7"/>
    <n v="2.5166418623662393E-5"/>
    <n v="0"/>
    <n v="0"/>
    <n v="0"/>
    <n v="0"/>
    <n v="0"/>
    <n v="0"/>
    <n v="0"/>
    <n v="0"/>
    <n v="0"/>
    <n v="0"/>
    <n v="6.4807713443903244E-4"/>
    <n v="3.5554670915121757E-5"/>
    <n v="1.6798636638132246E-4"/>
    <n v="2.3672609516907725E-7"/>
    <n v="2.5166418623662393E-5"/>
    <n v="0"/>
    <n v="0"/>
    <n v="0"/>
    <n v="0"/>
    <n v="0"/>
  </r>
  <r>
    <x v="0"/>
    <s v="30"/>
    <x v="3"/>
    <s v="2310000230"/>
    <x v="28"/>
    <x v="1"/>
    <n v="2.5923085377561298E-3"/>
    <n v="1.4221868366048703E-4"/>
    <n v="6.7194546552528983E-4"/>
    <n v="9.4690438067630911E-7"/>
    <n v="1.0066567449464957E-4"/>
    <n v="0"/>
    <n v="0"/>
    <n v="0"/>
    <n v="0"/>
    <n v="0"/>
    <n v="0"/>
    <n v="0"/>
    <n v="0"/>
    <n v="0"/>
    <n v="0"/>
    <n v="2.5923085377561298E-3"/>
    <n v="1.4221868366048703E-4"/>
    <n v="6.7194546552528983E-4"/>
    <n v="9.4690438067630901E-7"/>
    <n v="1.0066567449464957E-4"/>
    <n v="0"/>
    <n v="0"/>
    <n v="0"/>
    <n v="0"/>
    <n v="0"/>
  </r>
  <r>
    <x v="0"/>
    <s v="30"/>
    <x v="4"/>
    <s v="2310000230"/>
    <x v="28"/>
    <x v="1"/>
    <n v="0.14029833709352926"/>
    <n v="7.6970177471498485E-3"/>
    <n v="3.6366362281990153E-2"/>
    <n v="5.1247414441822921E-5"/>
    <n v="5.4481272303422363E-3"/>
    <n v="1.1740446618705377E-3"/>
    <n v="6.4410190352718398E-5"/>
    <n v="3.0432102328025232E-4"/>
    <n v="4.2884865641692812E-7"/>
    <n v="4.5591022848052176E-5"/>
    <n v="2.2306848575540217E-2"/>
    <n v="1.2237936167016495E-3"/>
    <n v="5.7820994423247946E-3"/>
    <n v="8.1481244719216365E-6"/>
    <n v="8.6622943411299148E-4"/>
    <n v="0.11681744385611852"/>
    <n v="6.4088139400954808E-3"/>
    <n v="3.027994181638511E-2"/>
    <n v="4.2670441313484355E-5"/>
    <n v="4.5363067733811928E-3"/>
    <n v="0"/>
    <n v="0"/>
    <n v="0"/>
    <n v="0"/>
    <n v="0"/>
  </r>
  <r>
    <x v="0"/>
    <s v="30"/>
    <x v="5"/>
    <s v="2310000230"/>
    <x v="28"/>
    <x v="1"/>
    <n v="5.1657965122303667E-2"/>
    <n v="2.8340483755196102E-3"/>
    <n v="1.3390125024331102E-2"/>
    <n v="1.8869340882344845E-5"/>
    <n v="2.0060050053142963E-3"/>
    <n v="1.7610669928058067E-3"/>
    <n v="9.6615285529077604E-5"/>
    <n v="4.5648153492037851E-4"/>
    <n v="6.4327298462539236E-7"/>
    <n v="6.8386534272078285E-5"/>
    <n v="0"/>
    <n v="0"/>
    <n v="0"/>
    <n v="0"/>
    <n v="0"/>
    <n v="4.9896898129497866E-2"/>
    <n v="2.7374330899905324E-3"/>
    <n v="1.2933643489410724E-2"/>
    <n v="1.8226067897719454E-5"/>
    <n v="1.9376184710422179E-3"/>
    <n v="0"/>
    <n v="0"/>
    <n v="0"/>
    <n v="0"/>
    <n v="0"/>
  </r>
  <r>
    <x v="0"/>
    <s v="30"/>
    <x v="6"/>
    <s v="2310000230"/>
    <x v="28"/>
    <x v="1"/>
    <n v="0"/>
    <n v="0"/>
    <n v="0"/>
    <n v="0"/>
    <n v="0"/>
    <n v="0"/>
    <n v="0"/>
    <n v="0"/>
    <n v="0"/>
    <n v="0"/>
    <n v="0"/>
    <n v="0"/>
    <n v="0"/>
    <n v="0"/>
    <n v="0"/>
    <n v="0"/>
    <n v="0"/>
    <n v="0"/>
    <n v="0"/>
    <n v="0"/>
    <n v="0"/>
    <n v="0"/>
    <n v="0"/>
    <n v="0"/>
    <n v="0"/>
  </r>
  <r>
    <x v="0"/>
    <s v="30"/>
    <x v="7"/>
    <s v="2310000230"/>
    <x v="28"/>
    <x v="1"/>
    <n v="0"/>
    <n v="0"/>
    <n v="0"/>
    <n v="0"/>
    <n v="0"/>
    <n v="0"/>
    <n v="0"/>
    <n v="0"/>
    <n v="0"/>
    <n v="0"/>
    <n v="0"/>
    <n v="0"/>
    <n v="0"/>
    <n v="0"/>
    <n v="0"/>
    <n v="0"/>
    <n v="0"/>
    <n v="0"/>
    <n v="0"/>
    <n v="0"/>
    <n v="0"/>
    <n v="0"/>
    <n v="0"/>
    <n v="0"/>
    <n v="0"/>
  </r>
  <r>
    <x v="0"/>
    <s v="30"/>
    <x v="8"/>
    <s v="2310000230"/>
    <x v="28"/>
    <x v="1"/>
    <n v="0.43735849092680945"/>
    <n v="2.3994269185715029E-2"/>
    <n v="0.11336654202498329"/>
    <n v="1.597559337373657E-4"/>
    <n v="1.6983698832091401E-2"/>
    <n v="9.0629099055689125E-2"/>
    <n v="4.9720744970398788E-3"/>
    <n v="2.3491729965070068E-2"/>
    <n v="3.3104504985684067E-5"/>
    <n v="3.5193493569173357E-3"/>
    <n v="4.6776309190033095E-3"/>
    <n v="2.566231998472196E-4"/>
    <n v="1.2124763852939388E-3"/>
    <n v="1.7086196121643388E-6"/>
    <n v="1.8164383777637859E-4"/>
    <n v="0.34205176095211703"/>
    <n v="1.8765571488827931E-2"/>
    <n v="8.86623356746193E-2"/>
    <n v="1.2494280913951731E-4"/>
    <n v="1.3282705637397687E-2"/>
    <n v="0"/>
    <n v="0"/>
    <n v="0"/>
    <n v="0"/>
    <n v="0"/>
  </r>
  <r>
    <x v="0"/>
    <s v="30"/>
    <x v="9"/>
    <s v="2310000230"/>
    <x v="28"/>
    <x v="1"/>
    <n v="0"/>
    <n v="0"/>
    <n v="0"/>
    <n v="0"/>
    <n v="0"/>
    <n v="0"/>
    <n v="0"/>
    <n v="0"/>
    <n v="0"/>
    <n v="0"/>
    <n v="0"/>
    <n v="0"/>
    <n v="0"/>
    <n v="0"/>
    <n v="0"/>
    <n v="0"/>
    <n v="0"/>
    <n v="0"/>
    <n v="0"/>
    <n v="0"/>
    <n v="0"/>
    <n v="0"/>
    <n v="0"/>
    <n v="0"/>
    <n v="0"/>
  </r>
  <r>
    <x v="0"/>
    <s v="30"/>
    <x v="10"/>
    <s v="2310000230"/>
    <x v="28"/>
    <x v="1"/>
    <n v="0.34977000809767533"/>
    <n v="1.9189008334103207E-2"/>
    <n v="9.0662962180193582E-2"/>
    <n v="1.2776208852961556E-4"/>
    <n v="1.3582424032607142E-2"/>
    <n v="8.7588482829134041E-3"/>
    <n v="4.805260851611822E-4"/>
    <n v="2.2703579844789712E-3"/>
    <n v="3.1993845207750144E-6"/>
    <n v="3.4012747994842596E-4"/>
    <n v="3.5619316350514511E-2"/>
    <n v="1.9541394129888074E-3"/>
    <n v="9.2327891368811487E-3"/>
    <n v="1.3010830384485056E-5"/>
    <n v="1.3831850851235986E-3"/>
    <n v="0.30539184346424741"/>
    <n v="1.6754342835953215E-2"/>
    <n v="7.915981505883346E-2"/>
    <n v="1.1155187362435549E-4"/>
    <n v="1.1859111467535119E-2"/>
    <n v="0"/>
    <n v="0"/>
    <n v="0"/>
    <n v="0"/>
    <n v="0"/>
  </r>
  <r>
    <x v="0"/>
    <s v="30"/>
    <x v="11"/>
    <s v="2310000230"/>
    <x v="28"/>
    <x v="1"/>
    <n v="0.98228878655580854"/>
    <n v="5.3890120008379332E-2"/>
    <n v="0.2546164881028557"/>
    <n v="3.5880511194243223E-4"/>
    <n v="3.8144673678682947E-2"/>
    <n v="0.6717165596738387"/>
    <n v="3.6851572071144922E-2"/>
    <n v="0.174113879508252"/>
    <n v="2.4536097600424348E-4"/>
    <n v="2.6084395265434917E-2"/>
    <n v="1.0114421181979858E-2"/>
    <n v="5.5489523933522028E-4"/>
    <n v="2.6217324638089321E-3"/>
    <n v="3.6945408255731971E-6"/>
    <n v="3.9276768778777116E-4"/>
    <n v="0.30045780569998987"/>
    <n v="1.6483652697899191E-2"/>
    <n v="7.7880876130794752E-2"/>
    <n v="1.0974959511261555E-4"/>
    <n v="1.1667510725460259E-2"/>
    <n v="0"/>
    <n v="0"/>
    <n v="0"/>
    <n v="0"/>
    <n v="0"/>
  </r>
  <r>
    <x v="0"/>
    <s v="30"/>
    <x v="12"/>
    <s v="2310000230"/>
    <x v="28"/>
    <x v="1"/>
    <n v="6.7735093387863668E-2"/>
    <n v="3.716068391913142E-3"/>
    <n v="1.755743507997071E-2"/>
    <n v="2.4741906960660104E-5"/>
    <n v="2.630319178267827E-3"/>
    <n v="9.3427715017742989E-3"/>
    <n v="5.1256115750526092E-4"/>
    <n v="2.421715183444236E-3"/>
    <n v="3.4126768221600142E-6"/>
    <n v="3.6280264527832097E-4"/>
    <n v="5.8392321886089368E-4"/>
    <n v="3.2035072344078808E-5"/>
    <n v="1.5135719896526475E-4"/>
    <n v="2.1329230138500089E-7"/>
    <n v="2.2675165329895061E-5"/>
    <n v="5.7808398667228471E-2"/>
    <n v="3.1714721620638019E-3"/>
    <n v="1.4984362697561208E-2"/>
    <n v="2.1115937837115086E-5"/>
    <n v="2.2448413676596111E-3"/>
    <n v="0"/>
    <n v="0"/>
    <n v="0"/>
    <n v="0"/>
    <n v="0"/>
  </r>
  <r>
    <x v="0"/>
    <s v="30"/>
    <x v="13"/>
    <s v="2310000230"/>
    <x v="28"/>
    <x v="1"/>
    <n v="4.5365399410732272E-3"/>
    <n v="2.4888269640585228E-4"/>
    <n v="1.1759045646692575E-3"/>
    <n v="1.657082666183541E-6"/>
    <n v="1.7616493036563677E-4"/>
    <n v="4.5365399410732272E-3"/>
    <n v="2.4888269640585228E-4"/>
    <n v="1.1759045646692575E-3"/>
    <n v="1.657082666183541E-6"/>
    <n v="1.7616493036563677E-4"/>
    <n v="0"/>
    <n v="0"/>
    <n v="0"/>
    <n v="0"/>
    <n v="0"/>
    <n v="0"/>
    <n v="0"/>
    <n v="0"/>
    <n v="0"/>
    <n v="0"/>
    <n v="0"/>
    <n v="0"/>
    <n v="0"/>
    <n v="0"/>
    <n v="0"/>
  </r>
  <r>
    <x v="0"/>
    <s v="30"/>
    <x v="14"/>
    <s v="2310000230"/>
    <x v="28"/>
    <x v="1"/>
    <n v="2.5923085377561298E-3"/>
    <n v="1.4221868366048703E-4"/>
    <n v="6.7194546552528983E-4"/>
    <n v="9.4690438067630911E-7"/>
    <n v="1.0066567449464957E-4"/>
    <n v="0"/>
    <n v="0"/>
    <n v="0"/>
    <n v="0"/>
    <n v="0"/>
    <n v="0"/>
    <n v="0"/>
    <n v="0"/>
    <n v="0"/>
    <n v="0"/>
    <n v="2.5923085377561298E-3"/>
    <n v="1.4221868366048703E-4"/>
    <n v="6.7194546552528983E-4"/>
    <n v="9.4690438067630901E-7"/>
    <n v="1.0066567449464957E-4"/>
    <n v="0"/>
    <n v="0"/>
    <n v="0"/>
    <n v="0"/>
    <n v="0"/>
  </r>
  <r>
    <x v="0"/>
    <s v="30"/>
    <x v="0"/>
    <s v="2310011000"/>
    <x v="29"/>
    <x v="0"/>
    <n v="0"/>
    <n v="0"/>
    <n v="0"/>
    <n v="0"/>
    <n v="0"/>
    <n v="0"/>
    <n v="0"/>
    <n v="0"/>
    <n v="0"/>
    <n v="0"/>
    <n v="0"/>
    <n v="0"/>
    <n v="0"/>
    <n v="0"/>
    <n v="0"/>
    <n v="0"/>
    <n v="0"/>
    <n v="0"/>
    <n v="0"/>
    <n v="0"/>
    <n v="0"/>
    <n v="0"/>
    <n v="0"/>
    <n v="0"/>
    <n v="0"/>
  </r>
  <r>
    <x v="0"/>
    <s v="30"/>
    <x v="1"/>
    <s v="2310011000"/>
    <x v="29"/>
    <x v="0"/>
    <n v="0"/>
    <n v="0"/>
    <n v="0"/>
    <n v="0"/>
    <n v="0"/>
    <n v="0"/>
    <n v="0"/>
    <n v="0"/>
    <n v="0"/>
    <n v="0"/>
    <n v="0"/>
    <n v="0"/>
    <n v="0"/>
    <n v="0"/>
    <n v="0"/>
    <n v="0"/>
    <n v="0"/>
    <n v="0"/>
    <n v="0"/>
    <n v="0"/>
    <n v="0"/>
    <n v="0"/>
    <n v="0"/>
    <n v="0"/>
    <n v="0"/>
  </r>
  <r>
    <x v="0"/>
    <s v="30"/>
    <x v="2"/>
    <s v="2310011000"/>
    <x v="29"/>
    <x v="0"/>
    <n v="0"/>
    <n v="0"/>
    <n v="0"/>
    <n v="0"/>
    <n v="0"/>
    <n v="0"/>
    <n v="0"/>
    <n v="0"/>
    <n v="0"/>
    <n v="0"/>
    <n v="0"/>
    <n v="0"/>
    <n v="0"/>
    <n v="0"/>
    <n v="0"/>
    <n v="0"/>
    <n v="0"/>
    <n v="0"/>
    <n v="0"/>
    <n v="0"/>
    <n v="0"/>
    <n v="0"/>
    <n v="0"/>
    <n v="0"/>
    <n v="0"/>
  </r>
  <r>
    <x v="0"/>
    <s v="30"/>
    <x v="3"/>
    <s v="2310011000"/>
    <x v="29"/>
    <x v="0"/>
    <n v="0"/>
    <n v="0"/>
    <n v="0"/>
    <n v="0"/>
    <n v="0"/>
    <n v="0"/>
    <n v="0"/>
    <n v="0"/>
    <n v="0"/>
    <n v="0"/>
    <n v="0"/>
    <n v="0"/>
    <n v="0"/>
    <n v="0"/>
    <n v="0"/>
    <n v="0"/>
    <n v="0"/>
    <n v="0"/>
    <n v="0"/>
    <n v="0"/>
    <n v="0"/>
    <n v="0"/>
    <n v="0"/>
    <n v="0"/>
    <n v="0"/>
  </r>
  <r>
    <x v="0"/>
    <s v="30"/>
    <x v="4"/>
    <s v="2310011000"/>
    <x v="29"/>
    <x v="0"/>
    <n v="0"/>
    <n v="0"/>
    <n v="0"/>
    <n v="0"/>
    <n v="0"/>
    <n v="0"/>
    <n v="0"/>
    <n v="0"/>
    <n v="0"/>
    <n v="0"/>
    <n v="0"/>
    <n v="0"/>
    <n v="0"/>
    <n v="0"/>
    <n v="0"/>
    <n v="0"/>
    <n v="0"/>
    <n v="0"/>
    <n v="0"/>
    <n v="0"/>
    <n v="0"/>
    <n v="0"/>
    <n v="0"/>
    <n v="0"/>
    <n v="0"/>
  </r>
  <r>
    <x v="0"/>
    <s v="30"/>
    <x v="5"/>
    <s v="2310011000"/>
    <x v="29"/>
    <x v="0"/>
    <n v="0"/>
    <n v="0"/>
    <n v="0"/>
    <n v="0"/>
    <n v="0"/>
    <n v="0"/>
    <n v="0"/>
    <n v="0"/>
    <n v="0"/>
    <n v="0"/>
    <n v="0"/>
    <n v="0"/>
    <n v="0"/>
    <n v="0"/>
    <n v="0"/>
    <n v="0"/>
    <n v="0"/>
    <n v="0"/>
    <n v="0"/>
    <n v="0"/>
    <n v="0"/>
    <n v="0"/>
    <n v="0"/>
    <n v="0"/>
    <n v="0"/>
  </r>
  <r>
    <x v="0"/>
    <s v="30"/>
    <x v="6"/>
    <s v="2310011000"/>
    <x v="29"/>
    <x v="0"/>
    <n v="0"/>
    <n v="0"/>
    <n v="0"/>
    <n v="0"/>
    <n v="0"/>
    <n v="0"/>
    <n v="0"/>
    <n v="0"/>
    <n v="0"/>
    <n v="0"/>
    <n v="0"/>
    <n v="0"/>
    <n v="0"/>
    <n v="0"/>
    <n v="0"/>
    <n v="0"/>
    <n v="0"/>
    <n v="0"/>
    <n v="0"/>
    <n v="0"/>
    <n v="0"/>
    <n v="0"/>
    <n v="0"/>
    <n v="0"/>
    <n v="0"/>
  </r>
  <r>
    <x v="0"/>
    <s v="30"/>
    <x v="7"/>
    <s v="2310011000"/>
    <x v="29"/>
    <x v="0"/>
    <n v="0"/>
    <n v="0"/>
    <n v="0"/>
    <n v="0"/>
    <n v="0"/>
    <n v="0"/>
    <n v="0"/>
    <n v="0"/>
    <n v="0"/>
    <n v="0"/>
    <n v="0"/>
    <n v="0"/>
    <n v="0"/>
    <n v="0"/>
    <n v="0"/>
    <n v="0"/>
    <n v="0"/>
    <n v="0"/>
    <n v="0"/>
    <n v="0"/>
    <n v="0"/>
    <n v="0"/>
    <n v="0"/>
    <n v="0"/>
    <n v="0"/>
  </r>
  <r>
    <x v="0"/>
    <s v="30"/>
    <x v="8"/>
    <s v="2310011000"/>
    <x v="29"/>
    <x v="0"/>
    <n v="0"/>
    <n v="0"/>
    <n v="0"/>
    <n v="0"/>
    <n v="0"/>
    <n v="0"/>
    <n v="0"/>
    <n v="0"/>
    <n v="0"/>
    <n v="0"/>
    <n v="0"/>
    <n v="0"/>
    <n v="0"/>
    <n v="0"/>
    <n v="0"/>
    <n v="0"/>
    <n v="0"/>
    <n v="0"/>
    <n v="0"/>
    <n v="0"/>
    <n v="0"/>
    <n v="0"/>
    <n v="0"/>
    <n v="0"/>
    <n v="0"/>
  </r>
  <r>
    <x v="0"/>
    <s v="30"/>
    <x v="9"/>
    <s v="2310011000"/>
    <x v="29"/>
    <x v="0"/>
    <n v="0"/>
    <n v="0"/>
    <n v="0"/>
    <n v="0"/>
    <n v="0"/>
    <n v="0"/>
    <n v="0"/>
    <n v="0"/>
    <n v="0"/>
    <n v="0"/>
    <n v="0"/>
    <n v="0"/>
    <n v="0"/>
    <n v="0"/>
    <n v="0"/>
    <n v="0"/>
    <n v="0"/>
    <n v="0"/>
    <n v="0"/>
    <n v="0"/>
    <n v="0"/>
    <n v="0"/>
    <n v="0"/>
    <n v="0"/>
    <n v="0"/>
  </r>
  <r>
    <x v="0"/>
    <s v="30"/>
    <x v="10"/>
    <s v="2310011000"/>
    <x v="29"/>
    <x v="0"/>
    <n v="0"/>
    <n v="0"/>
    <n v="0"/>
    <n v="0"/>
    <n v="0"/>
    <n v="0"/>
    <n v="0"/>
    <n v="0"/>
    <n v="0"/>
    <n v="0"/>
    <n v="0"/>
    <n v="0"/>
    <n v="0"/>
    <n v="0"/>
    <n v="0"/>
    <n v="0"/>
    <n v="0"/>
    <n v="0"/>
    <n v="0"/>
    <n v="0"/>
    <n v="0"/>
    <n v="0"/>
    <n v="0"/>
    <n v="0"/>
    <n v="0"/>
  </r>
  <r>
    <x v="0"/>
    <s v="30"/>
    <x v="11"/>
    <s v="2310011000"/>
    <x v="29"/>
    <x v="0"/>
    <n v="0"/>
    <n v="0"/>
    <n v="0"/>
    <n v="0"/>
    <n v="0"/>
    <n v="0"/>
    <n v="0"/>
    <n v="0"/>
    <n v="0"/>
    <n v="0"/>
    <n v="0"/>
    <n v="0"/>
    <n v="0"/>
    <n v="0"/>
    <n v="0"/>
    <n v="0"/>
    <n v="0"/>
    <n v="0"/>
    <n v="0"/>
    <n v="0"/>
    <n v="0"/>
    <n v="0"/>
    <n v="0"/>
    <n v="0"/>
    <n v="0"/>
  </r>
  <r>
    <x v="0"/>
    <s v="30"/>
    <x v="12"/>
    <s v="2310011000"/>
    <x v="29"/>
    <x v="0"/>
    <n v="0"/>
    <n v="0"/>
    <n v="0"/>
    <n v="0"/>
    <n v="0"/>
    <n v="0"/>
    <n v="0"/>
    <n v="0"/>
    <n v="0"/>
    <n v="0"/>
    <n v="0"/>
    <n v="0"/>
    <n v="0"/>
    <n v="0"/>
    <n v="0"/>
    <n v="0"/>
    <n v="0"/>
    <n v="0"/>
    <n v="0"/>
    <n v="0"/>
    <n v="0"/>
    <n v="0"/>
    <n v="0"/>
    <n v="0"/>
    <n v="0"/>
  </r>
  <r>
    <x v="0"/>
    <s v="30"/>
    <x v="13"/>
    <s v="2310011000"/>
    <x v="29"/>
    <x v="0"/>
    <n v="0"/>
    <n v="0"/>
    <n v="0"/>
    <n v="0"/>
    <n v="0"/>
    <n v="0"/>
    <n v="0"/>
    <n v="0"/>
    <n v="0"/>
    <n v="0"/>
    <n v="0"/>
    <n v="0"/>
    <n v="0"/>
    <n v="0"/>
    <n v="0"/>
    <n v="0"/>
    <n v="0"/>
    <n v="0"/>
    <n v="0"/>
    <n v="0"/>
    <n v="0"/>
    <n v="0"/>
    <n v="0"/>
    <n v="0"/>
    <n v="0"/>
  </r>
  <r>
    <x v="0"/>
    <s v="30"/>
    <x v="14"/>
    <s v="2310011000"/>
    <x v="29"/>
    <x v="0"/>
    <n v="0"/>
    <n v="0"/>
    <n v="0"/>
    <n v="0"/>
    <n v="0"/>
    <n v="0"/>
    <n v="0"/>
    <n v="0"/>
    <n v="0"/>
    <n v="0"/>
    <n v="0"/>
    <n v="0"/>
    <n v="0"/>
    <n v="0"/>
    <n v="0"/>
    <n v="0"/>
    <n v="0"/>
    <n v="0"/>
    <n v="0"/>
    <n v="0"/>
    <n v="0"/>
    <n v="0"/>
    <n v="0"/>
    <n v="0"/>
    <n v="0"/>
  </r>
  <r>
    <x v="0"/>
    <s v="30"/>
    <x v="0"/>
    <s v="2310021000"/>
    <x v="29"/>
    <x v="1"/>
    <n v="0"/>
    <n v="0"/>
    <n v="0"/>
    <n v="0"/>
    <n v="0"/>
    <n v="0"/>
    <n v="0"/>
    <n v="0"/>
    <n v="0"/>
    <n v="0"/>
    <n v="0"/>
    <n v="0"/>
    <n v="0"/>
    <n v="0"/>
    <n v="0"/>
    <n v="0"/>
    <n v="0"/>
    <n v="0"/>
    <n v="0"/>
    <n v="0"/>
    <n v="0"/>
    <n v="0"/>
    <n v="0"/>
    <n v="0"/>
    <n v="0"/>
  </r>
  <r>
    <x v="0"/>
    <s v="30"/>
    <x v="1"/>
    <s v="2310021000"/>
    <x v="29"/>
    <x v="1"/>
    <n v="0"/>
    <n v="0"/>
    <n v="0"/>
    <n v="0"/>
    <n v="0"/>
    <n v="0"/>
    <n v="0"/>
    <n v="0"/>
    <n v="0"/>
    <n v="0"/>
    <n v="0"/>
    <n v="0"/>
    <n v="0"/>
    <n v="0"/>
    <n v="0"/>
    <n v="0"/>
    <n v="0"/>
    <n v="0"/>
    <n v="0"/>
    <n v="0"/>
    <n v="0"/>
    <n v="0"/>
    <n v="0"/>
    <n v="0"/>
    <n v="0"/>
  </r>
  <r>
    <x v="0"/>
    <s v="30"/>
    <x v="2"/>
    <s v="2310021000"/>
    <x v="29"/>
    <x v="1"/>
    <n v="0"/>
    <n v="0"/>
    <n v="0"/>
    <n v="0"/>
    <n v="0"/>
    <n v="0"/>
    <n v="0"/>
    <n v="0"/>
    <n v="0"/>
    <n v="0"/>
    <n v="0"/>
    <n v="0"/>
    <n v="0"/>
    <n v="0"/>
    <n v="0"/>
    <n v="0"/>
    <n v="0"/>
    <n v="0"/>
    <n v="0"/>
    <n v="0"/>
    <n v="0"/>
    <n v="0"/>
    <n v="0"/>
    <n v="0"/>
    <n v="0"/>
  </r>
  <r>
    <x v="0"/>
    <s v="30"/>
    <x v="3"/>
    <s v="2310021000"/>
    <x v="29"/>
    <x v="1"/>
    <n v="0"/>
    <n v="0"/>
    <n v="0"/>
    <n v="0"/>
    <n v="0"/>
    <n v="0"/>
    <n v="0"/>
    <n v="0"/>
    <n v="0"/>
    <n v="0"/>
    <n v="0"/>
    <n v="0"/>
    <n v="0"/>
    <n v="0"/>
    <n v="0"/>
    <n v="0"/>
    <n v="0"/>
    <n v="0"/>
    <n v="0"/>
    <n v="0"/>
    <n v="0"/>
    <n v="0"/>
    <n v="0"/>
    <n v="0"/>
    <n v="0"/>
  </r>
  <r>
    <x v="0"/>
    <s v="30"/>
    <x v="4"/>
    <s v="2310021000"/>
    <x v="29"/>
    <x v="1"/>
    <n v="0"/>
    <n v="0"/>
    <n v="0"/>
    <n v="0"/>
    <n v="0"/>
    <n v="0"/>
    <n v="0"/>
    <n v="0"/>
    <n v="0"/>
    <n v="0"/>
    <n v="0"/>
    <n v="0"/>
    <n v="0"/>
    <n v="0"/>
    <n v="0"/>
    <n v="0"/>
    <n v="0"/>
    <n v="0"/>
    <n v="0"/>
    <n v="0"/>
    <n v="0"/>
    <n v="0"/>
    <n v="0"/>
    <n v="0"/>
    <n v="0"/>
  </r>
  <r>
    <x v="0"/>
    <s v="30"/>
    <x v="5"/>
    <s v="2310021000"/>
    <x v="29"/>
    <x v="1"/>
    <n v="0"/>
    <n v="0"/>
    <n v="0"/>
    <n v="0"/>
    <n v="0"/>
    <n v="0"/>
    <n v="0"/>
    <n v="0"/>
    <n v="0"/>
    <n v="0"/>
    <n v="0"/>
    <n v="0"/>
    <n v="0"/>
    <n v="0"/>
    <n v="0"/>
    <n v="0"/>
    <n v="0"/>
    <n v="0"/>
    <n v="0"/>
    <n v="0"/>
    <n v="0"/>
    <n v="0"/>
    <n v="0"/>
    <n v="0"/>
    <n v="0"/>
  </r>
  <r>
    <x v="0"/>
    <s v="30"/>
    <x v="6"/>
    <s v="2310021000"/>
    <x v="29"/>
    <x v="1"/>
    <n v="0"/>
    <n v="0"/>
    <n v="0"/>
    <n v="0"/>
    <n v="0"/>
    <n v="0"/>
    <n v="0"/>
    <n v="0"/>
    <n v="0"/>
    <n v="0"/>
    <n v="0"/>
    <n v="0"/>
    <n v="0"/>
    <n v="0"/>
    <n v="0"/>
    <n v="0"/>
    <n v="0"/>
    <n v="0"/>
    <n v="0"/>
    <n v="0"/>
    <n v="0"/>
    <n v="0"/>
    <n v="0"/>
    <n v="0"/>
    <n v="0"/>
  </r>
  <r>
    <x v="0"/>
    <s v="30"/>
    <x v="7"/>
    <s v="2310021000"/>
    <x v="29"/>
    <x v="1"/>
    <n v="0"/>
    <n v="0"/>
    <n v="0"/>
    <n v="0"/>
    <n v="0"/>
    <n v="0"/>
    <n v="0"/>
    <n v="0"/>
    <n v="0"/>
    <n v="0"/>
    <n v="0"/>
    <n v="0"/>
    <n v="0"/>
    <n v="0"/>
    <n v="0"/>
    <n v="0"/>
    <n v="0"/>
    <n v="0"/>
    <n v="0"/>
    <n v="0"/>
    <n v="0"/>
    <n v="0"/>
    <n v="0"/>
    <n v="0"/>
    <n v="0"/>
  </r>
  <r>
    <x v="0"/>
    <s v="30"/>
    <x v="8"/>
    <s v="2310021000"/>
    <x v="29"/>
    <x v="1"/>
    <n v="0"/>
    <n v="0"/>
    <n v="0"/>
    <n v="0"/>
    <n v="0"/>
    <n v="0"/>
    <n v="0"/>
    <n v="0"/>
    <n v="0"/>
    <n v="0"/>
    <n v="0"/>
    <n v="0"/>
    <n v="0"/>
    <n v="0"/>
    <n v="0"/>
    <n v="0"/>
    <n v="0"/>
    <n v="0"/>
    <n v="0"/>
    <n v="0"/>
    <n v="0"/>
    <n v="0"/>
    <n v="0"/>
    <n v="0"/>
    <n v="0"/>
  </r>
  <r>
    <x v="0"/>
    <s v="30"/>
    <x v="9"/>
    <s v="2310021000"/>
    <x v="29"/>
    <x v="1"/>
    <n v="0"/>
    <n v="0"/>
    <n v="0"/>
    <n v="0"/>
    <n v="0"/>
    <n v="0"/>
    <n v="0"/>
    <n v="0"/>
    <n v="0"/>
    <n v="0"/>
    <n v="0"/>
    <n v="0"/>
    <n v="0"/>
    <n v="0"/>
    <n v="0"/>
    <n v="0"/>
    <n v="0"/>
    <n v="0"/>
    <n v="0"/>
    <n v="0"/>
    <n v="0"/>
    <n v="0"/>
    <n v="0"/>
    <n v="0"/>
    <n v="0"/>
  </r>
  <r>
    <x v="0"/>
    <s v="30"/>
    <x v="10"/>
    <s v="2310021000"/>
    <x v="29"/>
    <x v="1"/>
    <n v="0"/>
    <n v="0"/>
    <n v="0"/>
    <n v="0"/>
    <n v="0"/>
    <n v="0"/>
    <n v="0"/>
    <n v="0"/>
    <n v="0"/>
    <n v="0"/>
    <n v="0"/>
    <n v="0"/>
    <n v="0"/>
    <n v="0"/>
    <n v="0"/>
    <n v="0"/>
    <n v="0"/>
    <n v="0"/>
    <n v="0"/>
    <n v="0"/>
    <n v="0"/>
    <n v="0"/>
    <n v="0"/>
    <n v="0"/>
    <n v="0"/>
  </r>
  <r>
    <x v="0"/>
    <s v="30"/>
    <x v="11"/>
    <s v="2310021000"/>
    <x v="29"/>
    <x v="1"/>
    <n v="0"/>
    <n v="0"/>
    <n v="0"/>
    <n v="0"/>
    <n v="0"/>
    <n v="0"/>
    <n v="0"/>
    <n v="0"/>
    <n v="0"/>
    <n v="0"/>
    <n v="0"/>
    <n v="0"/>
    <n v="0"/>
    <n v="0"/>
    <n v="0"/>
    <n v="0"/>
    <n v="0"/>
    <n v="0"/>
    <n v="0"/>
    <n v="0"/>
    <n v="0"/>
    <n v="0"/>
    <n v="0"/>
    <n v="0"/>
    <n v="0"/>
  </r>
  <r>
    <x v="0"/>
    <s v="30"/>
    <x v="12"/>
    <s v="2310021000"/>
    <x v="29"/>
    <x v="1"/>
    <n v="0"/>
    <n v="0"/>
    <n v="0"/>
    <n v="0"/>
    <n v="0"/>
    <n v="0"/>
    <n v="0"/>
    <n v="0"/>
    <n v="0"/>
    <n v="0"/>
    <n v="0"/>
    <n v="0"/>
    <n v="0"/>
    <n v="0"/>
    <n v="0"/>
    <n v="0"/>
    <n v="0"/>
    <n v="0"/>
    <n v="0"/>
    <n v="0"/>
    <n v="0"/>
    <n v="0"/>
    <n v="0"/>
    <n v="0"/>
    <n v="0"/>
  </r>
  <r>
    <x v="0"/>
    <s v="30"/>
    <x v="13"/>
    <s v="2310021000"/>
    <x v="29"/>
    <x v="1"/>
    <n v="0"/>
    <n v="0"/>
    <n v="0"/>
    <n v="0"/>
    <n v="0"/>
    <n v="0"/>
    <n v="0"/>
    <n v="0"/>
    <n v="0"/>
    <n v="0"/>
    <n v="0"/>
    <n v="0"/>
    <n v="0"/>
    <n v="0"/>
    <n v="0"/>
    <n v="0"/>
    <n v="0"/>
    <n v="0"/>
    <n v="0"/>
    <n v="0"/>
    <n v="0"/>
    <n v="0"/>
    <n v="0"/>
    <n v="0"/>
    <n v="0"/>
  </r>
  <r>
    <x v="0"/>
    <s v="30"/>
    <x v="14"/>
    <s v="2310021000"/>
    <x v="29"/>
    <x v="1"/>
    <n v="0"/>
    <n v="0"/>
    <n v="0"/>
    <n v="0"/>
    <n v="0"/>
    <n v="0"/>
    <n v="0"/>
    <n v="0"/>
    <n v="0"/>
    <n v="0"/>
    <n v="0"/>
    <n v="0"/>
    <n v="0"/>
    <n v="0"/>
    <n v="0"/>
    <n v="0"/>
    <n v="0"/>
    <n v="0"/>
    <n v="0"/>
    <n v="0"/>
    <n v="0"/>
    <n v="0"/>
    <n v="0"/>
    <n v="0"/>
    <n v="0"/>
  </r>
  <r>
    <x v="0"/>
    <s v="30"/>
    <x v="0"/>
    <s v="2310011000"/>
    <x v="30"/>
    <x v="0"/>
    <n v="0"/>
    <n v="0"/>
    <n v="0"/>
    <n v="0"/>
    <n v="0"/>
    <n v="0"/>
    <n v="0"/>
    <n v="0"/>
    <n v="0"/>
    <n v="0"/>
    <n v="0"/>
    <n v="0"/>
    <n v="0"/>
    <n v="0"/>
    <n v="0"/>
    <n v="0"/>
    <n v="0"/>
    <n v="0"/>
    <n v="0"/>
    <n v="0"/>
    <n v="0"/>
    <n v="0"/>
    <n v="0"/>
    <n v="0"/>
    <n v="0"/>
  </r>
  <r>
    <x v="0"/>
    <s v="30"/>
    <x v="1"/>
    <s v="2310011000"/>
    <x v="30"/>
    <x v="0"/>
    <n v="0"/>
    <n v="0"/>
    <n v="0"/>
    <n v="0"/>
    <n v="0"/>
    <n v="0"/>
    <n v="0"/>
    <n v="0"/>
    <n v="0"/>
    <n v="0"/>
    <n v="0"/>
    <n v="0"/>
    <n v="0"/>
    <n v="0"/>
    <n v="0"/>
    <n v="0"/>
    <n v="0"/>
    <n v="0"/>
    <n v="0"/>
    <n v="0"/>
    <n v="0"/>
    <n v="0"/>
    <n v="0"/>
    <n v="0"/>
    <n v="0"/>
  </r>
  <r>
    <x v="0"/>
    <s v="30"/>
    <x v="2"/>
    <s v="2310011000"/>
    <x v="30"/>
    <x v="0"/>
    <n v="0"/>
    <n v="0"/>
    <n v="0"/>
    <n v="0"/>
    <n v="0"/>
    <n v="0"/>
    <n v="0"/>
    <n v="0"/>
    <n v="0"/>
    <n v="0"/>
    <n v="0"/>
    <n v="0"/>
    <n v="0"/>
    <n v="0"/>
    <n v="0"/>
    <n v="0"/>
    <n v="0"/>
    <n v="0"/>
    <n v="0"/>
    <n v="0"/>
    <n v="0"/>
    <n v="0"/>
    <n v="0"/>
    <n v="0"/>
    <n v="0"/>
  </r>
  <r>
    <x v="0"/>
    <s v="30"/>
    <x v="3"/>
    <s v="2310011000"/>
    <x v="30"/>
    <x v="0"/>
    <n v="0"/>
    <n v="0"/>
    <n v="0"/>
    <n v="0"/>
    <n v="0"/>
    <n v="0"/>
    <n v="0"/>
    <n v="0"/>
    <n v="0"/>
    <n v="0"/>
    <n v="0"/>
    <n v="0"/>
    <n v="0"/>
    <n v="0"/>
    <n v="0"/>
    <n v="0"/>
    <n v="0"/>
    <n v="0"/>
    <n v="0"/>
    <n v="0"/>
    <n v="0"/>
    <n v="0"/>
    <n v="0"/>
    <n v="0"/>
    <n v="0"/>
  </r>
  <r>
    <x v="0"/>
    <s v="30"/>
    <x v="4"/>
    <s v="2310011000"/>
    <x v="30"/>
    <x v="0"/>
    <n v="0"/>
    <n v="0"/>
    <n v="0"/>
    <n v="0"/>
    <n v="0"/>
    <n v="0"/>
    <n v="0"/>
    <n v="0"/>
    <n v="0"/>
    <n v="0"/>
    <n v="0"/>
    <n v="0"/>
    <n v="0"/>
    <n v="0"/>
    <n v="0"/>
    <n v="0"/>
    <n v="0"/>
    <n v="0"/>
    <n v="0"/>
    <n v="0"/>
    <n v="0"/>
    <n v="0"/>
    <n v="0"/>
    <n v="0"/>
    <n v="0"/>
  </r>
  <r>
    <x v="0"/>
    <s v="30"/>
    <x v="5"/>
    <s v="2310011000"/>
    <x v="30"/>
    <x v="0"/>
    <n v="0"/>
    <n v="0"/>
    <n v="0"/>
    <n v="0"/>
    <n v="0"/>
    <n v="0"/>
    <n v="0"/>
    <n v="0"/>
    <n v="0"/>
    <n v="0"/>
    <n v="0"/>
    <n v="0"/>
    <n v="0"/>
    <n v="0"/>
    <n v="0"/>
    <n v="0"/>
    <n v="0"/>
    <n v="0"/>
    <n v="0"/>
    <n v="0"/>
    <n v="0"/>
    <n v="0"/>
    <n v="0"/>
    <n v="0"/>
    <n v="0"/>
  </r>
  <r>
    <x v="0"/>
    <s v="30"/>
    <x v="6"/>
    <s v="2310011000"/>
    <x v="30"/>
    <x v="0"/>
    <n v="0"/>
    <n v="0"/>
    <n v="0"/>
    <n v="0"/>
    <n v="0"/>
    <n v="0"/>
    <n v="0"/>
    <n v="0"/>
    <n v="0"/>
    <n v="0"/>
    <n v="0"/>
    <n v="0"/>
    <n v="0"/>
    <n v="0"/>
    <n v="0"/>
    <n v="0"/>
    <n v="0"/>
    <n v="0"/>
    <n v="0"/>
    <n v="0"/>
    <n v="0"/>
    <n v="0"/>
    <n v="0"/>
    <n v="0"/>
    <n v="0"/>
  </r>
  <r>
    <x v="0"/>
    <s v="30"/>
    <x v="7"/>
    <s v="2310011000"/>
    <x v="30"/>
    <x v="0"/>
    <n v="0"/>
    <n v="0"/>
    <n v="0"/>
    <n v="0"/>
    <n v="0"/>
    <n v="0"/>
    <n v="0"/>
    <n v="0"/>
    <n v="0"/>
    <n v="0"/>
    <n v="0"/>
    <n v="0"/>
    <n v="0"/>
    <n v="0"/>
    <n v="0"/>
    <n v="0"/>
    <n v="0"/>
    <n v="0"/>
    <n v="0"/>
    <n v="0"/>
    <n v="0"/>
    <n v="0"/>
    <n v="0"/>
    <n v="0"/>
    <n v="0"/>
  </r>
  <r>
    <x v="0"/>
    <s v="30"/>
    <x v="8"/>
    <s v="2310011000"/>
    <x v="30"/>
    <x v="0"/>
    <n v="0"/>
    <n v="0"/>
    <n v="0"/>
    <n v="0"/>
    <n v="0"/>
    <n v="0"/>
    <n v="0"/>
    <n v="0"/>
    <n v="0"/>
    <n v="0"/>
    <n v="0"/>
    <n v="0"/>
    <n v="0"/>
    <n v="0"/>
    <n v="0"/>
    <n v="0"/>
    <n v="0"/>
    <n v="0"/>
    <n v="0"/>
    <n v="0"/>
    <n v="0"/>
    <n v="0"/>
    <n v="0"/>
    <n v="0"/>
    <n v="0"/>
  </r>
  <r>
    <x v="0"/>
    <s v="30"/>
    <x v="9"/>
    <s v="2310011000"/>
    <x v="30"/>
    <x v="0"/>
    <n v="0"/>
    <n v="0"/>
    <n v="0"/>
    <n v="0"/>
    <n v="0"/>
    <n v="0"/>
    <n v="0"/>
    <n v="0"/>
    <n v="0"/>
    <n v="0"/>
    <n v="0"/>
    <n v="0"/>
    <n v="0"/>
    <n v="0"/>
    <n v="0"/>
    <n v="0"/>
    <n v="0"/>
    <n v="0"/>
    <n v="0"/>
    <n v="0"/>
    <n v="0"/>
    <n v="0"/>
    <n v="0"/>
    <n v="0"/>
    <n v="0"/>
  </r>
  <r>
    <x v="0"/>
    <s v="30"/>
    <x v="10"/>
    <s v="2310011000"/>
    <x v="30"/>
    <x v="0"/>
    <n v="0"/>
    <n v="0"/>
    <n v="0"/>
    <n v="0"/>
    <n v="0"/>
    <n v="0"/>
    <n v="0"/>
    <n v="0"/>
    <n v="0"/>
    <n v="0"/>
    <n v="0"/>
    <n v="0"/>
    <n v="0"/>
    <n v="0"/>
    <n v="0"/>
    <n v="0"/>
    <n v="0"/>
    <n v="0"/>
    <n v="0"/>
    <n v="0"/>
    <n v="0"/>
    <n v="0"/>
    <n v="0"/>
    <n v="0"/>
    <n v="0"/>
  </r>
  <r>
    <x v="0"/>
    <s v="30"/>
    <x v="11"/>
    <s v="2310011000"/>
    <x v="30"/>
    <x v="0"/>
    <n v="0"/>
    <n v="0"/>
    <n v="0"/>
    <n v="0"/>
    <n v="0"/>
    <n v="0"/>
    <n v="0"/>
    <n v="0"/>
    <n v="0"/>
    <n v="0"/>
    <n v="0"/>
    <n v="0"/>
    <n v="0"/>
    <n v="0"/>
    <n v="0"/>
    <n v="0"/>
    <n v="0"/>
    <n v="0"/>
    <n v="0"/>
    <n v="0"/>
    <n v="0"/>
    <n v="0"/>
    <n v="0"/>
    <n v="0"/>
    <n v="0"/>
  </r>
  <r>
    <x v="0"/>
    <s v="30"/>
    <x v="12"/>
    <s v="2310011000"/>
    <x v="30"/>
    <x v="0"/>
    <n v="0"/>
    <n v="0"/>
    <n v="0"/>
    <n v="0"/>
    <n v="0"/>
    <n v="0"/>
    <n v="0"/>
    <n v="0"/>
    <n v="0"/>
    <n v="0"/>
    <n v="0"/>
    <n v="0"/>
    <n v="0"/>
    <n v="0"/>
    <n v="0"/>
    <n v="0"/>
    <n v="0"/>
    <n v="0"/>
    <n v="0"/>
    <n v="0"/>
    <n v="0"/>
    <n v="0"/>
    <n v="0"/>
    <n v="0"/>
    <n v="0"/>
  </r>
  <r>
    <x v="0"/>
    <s v="30"/>
    <x v="13"/>
    <s v="2310011000"/>
    <x v="30"/>
    <x v="0"/>
    <n v="0"/>
    <n v="0"/>
    <n v="0"/>
    <n v="0"/>
    <n v="0"/>
    <n v="0"/>
    <n v="0"/>
    <n v="0"/>
    <n v="0"/>
    <n v="0"/>
    <n v="0"/>
    <n v="0"/>
    <n v="0"/>
    <n v="0"/>
    <n v="0"/>
    <n v="0"/>
    <n v="0"/>
    <n v="0"/>
    <n v="0"/>
    <n v="0"/>
    <n v="0"/>
    <n v="0"/>
    <n v="0"/>
    <n v="0"/>
    <n v="0"/>
  </r>
  <r>
    <x v="0"/>
    <s v="30"/>
    <x v="14"/>
    <s v="2310011000"/>
    <x v="30"/>
    <x v="0"/>
    <n v="0"/>
    <n v="0"/>
    <n v="0"/>
    <n v="0"/>
    <n v="0"/>
    <n v="0"/>
    <n v="0"/>
    <n v="0"/>
    <n v="0"/>
    <n v="0"/>
    <n v="0"/>
    <n v="0"/>
    <n v="0"/>
    <n v="0"/>
    <n v="0"/>
    <n v="0"/>
    <n v="0"/>
    <n v="0"/>
    <n v="0"/>
    <n v="0"/>
    <n v="0"/>
    <n v="0"/>
    <n v="0"/>
    <n v="0"/>
    <n v="0"/>
  </r>
  <r>
    <x v="0"/>
    <s v="30"/>
    <x v="0"/>
    <s v="2310021000"/>
    <x v="30"/>
    <x v="1"/>
    <n v="0"/>
    <n v="0"/>
    <n v="0"/>
    <n v="0"/>
    <n v="0"/>
    <n v="0"/>
    <n v="0"/>
    <n v="0"/>
    <n v="0"/>
    <n v="0"/>
    <n v="0"/>
    <n v="0"/>
    <n v="0"/>
    <n v="0"/>
    <n v="0"/>
    <n v="0"/>
    <n v="0"/>
    <n v="0"/>
    <n v="0"/>
    <n v="0"/>
    <n v="0"/>
    <n v="0"/>
    <n v="0"/>
    <n v="0"/>
    <n v="0"/>
  </r>
  <r>
    <x v="0"/>
    <s v="30"/>
    <x v="1"/>
    <s v="2310021000"/>
    <x v="30"/>
    <x v="1"/>
    <n v="0"/>
    <n v="0"/>
    <n v="0"/>
    <n v="0"/>
    <n v="0"/>
    <n v="0"/>
    <n v="0"/>
    <n v="0"/>
    <n v="0"/>
    <n v="0"/>
    <n v="0"/>
    <n v="0"/>
    <n v="0"/>
    <n v="0"/>
    <n v="0"/>
    <n v="0"/>
    <n v="0"/>
    <n v="0"/>
    <n v="0"/>
    <n v="0"/>
    <n v="0"/>
    <n v="0"/>
    <n v="0"/>
    <n v="0"/>
    <n v="0"/>
  </r>
  <r>
    <x v="0"/>
    <s v="30"/>
    <x v="2"/>
    <s v="2310021000"/>
    <x v="30"/>
    <x v="1"/>
    <n v="0"/>
    <n v="0"/>
    <n v="0"/>
    <n v="0"/>
    <n v="0"/>
    <n v="0"/>
    <n v="0"/>
    <n v="0"/>
    <n v="0"/>
    <n v="0"/>
    <n v="0"/>
    <n v="0"/>
    <n v="0"/>
    <n v="0"/>
    <n v="0"/>
    <n v="0"/>
    <n v="0"/>
    <n v="0"/>
    <n v="0"/>
    <n v="0"/>
    <n v="0"/>
    <n v="0"/>
    <n v="0"/>
    <n v="0"/>
    <n v="0"/>
  </r>
  <r>
    <x v="0"/>
    <s v="30"/>
    <x v="3"/>
    <s v="2310021000"/>
    <x v="30"/>
    <x v="1"/>
    <n v="0"/>
    <n v="0"/>
    <n v="0"/>
    <n v="0"/>
    <n v="0"/>
    <n v="0"/>
    <n v="0"/>
    <n v="0"/>
    <n v="0"/>
    <n v="0"/>
    <n v="0"/>
    <n v="0"/>
    <n v="0"/>
    <n v="0"/>
    <n v="0"/>
    <n v="0"/>
    <n v="0"/>
    <n v="0"/>
    <n v="0"/>
    <n v="0"/>
    <n v="0"/>
    <n v="0"/>
    <n v="0"/>
    <n v="0"/>
    <n v="0"/>
  </r>
  <r>
    <x v="0"/>
    <s v="30"/>
    <x v="4"/>
    <s v="2310021000"/>
    <x v="30"/>
    <x v="1"/>
    <n v="0"/>
    <n v="0"/>
    <n v="0"/>
    <n v="0"/>
    <n v="0"/>
    <n v="0"/>
    <n v="0"/>
    <n v="0"/>
    <n v="0"/>
    <n v="0"/>
    <n v="0"/>
    <n v="0"/>
    <n v="0"/>
    <n v="0"/>
    <n v="0"/>
    <n v="0"/>
    <n v="0"/>
    <n v="0"/>
    <n v="0"/>
    <n v="0"/>
    <n v="0"/>
    <n v="0"/>
    <n v="0"/>
    <n v="0"/>
    <n v="0"/>
  </r>
  <r>
    <x v="0"/>
    <s v="30"/>
    <x v="5"/>
    <s v="2310021000"/>
    <x v="30"/>
    <x v="1"/>
    <n v="0"/>
    <n v="0"/>
    <n v="0"/>
    <n v="0"/>
    <n v="0"/>
    <n v="0"/>
    <n v="0"/>
    <n v="0"/>
    <n v="0"/>
    <n v="0"/>
    <n v="0"/>
    <n v="0"/>
    <n v="0"/>
    <n v="0"/>
    <n v="0"/>
    <n v="0"/>
    <n v="0"/>
    <n v="0"/>
    <n v="0"/>
    <n v="0"/>
    <n v="0"/>
    <n v="0"/>
    <n v="0"/>
    <n v="0"/>
    <n v="0"/>
  </r>
  <r>
    <x v="0"/>
    <s v="30"/>
    <x v="6"/>
    <s v="2310021000"/>
    <x v="30"/>
    <x v="1"/>
    <n v="0"/>
    <n v="0"/>
    <n v="0"/>
    <n v="0"/>
    <n v="0"/>
    <n v="0"/>
    <n v="0"/>
    <n v="0"/>
    <n v="0"/>
    <n v="0"/>
    <n v="0"/>
    <n v="0"/>
    <n v="0"/>
    <n v="0"/>
    <n v="0"/>
    <n v="0"/>
    <n v="0"/>
    <n v="0"/>
    <n v="0"/>
    <n v="0"/>
    <n v="0"/>
    <n v="0"/>
    <n v="0"/>
    <n v="0"/>
    <n v="0"/>
  </r>
  <r>
    <x v="0"/>
    <s v="30"/>
    <x v="7"/>
    <s v="2310021000"/>
    <x v="30"/>
    <x v="1"/>
    <n v="0"/>
    <n v="0"/>
    <n v="0"/>
    <n v="0"/>
    <n v="0"/>
    <n v="0"/>
    <n v="0"/>
    <n v="0"/>
    <n v="0"/>
    <n v="0"/>
    <n v="0"/>
    <n v="0"/>
    <n v="0"/>
    <n v="0"/>
    <n v="0"/>
    <n v="0"/>
    <n v="0"/>
    <n v="0"/>
    <n v="0"/>
    <n v="0"/>
    <n v="0"/>
    <n v="0"/>
    <n v="0"/>
    <n v="0"/>
    <n v="0"/>
  </r>
  <r>
    <x v="0"/>
    <s v="30"/>
    <x v="8"/>
    <s v="2310021000"/>
    <x v="30"/>
    <x v="1"/>
    <n v="0"/>
    <n v="0"/>
    <n v="0"/>
    <n v="0"/>
    <n v="0"/>
    <n v="0"/>
    <n v="0"/>
    <n v="0"/>
    <n v="0"/>
    <n v="0"/>
    <n v="0"/>
    <n v="0"/>
    <n v="0"/>
    <n v="0"/>
    <n v="0"/>
    <n v="0"/>
    <n v="0"/>
    <n v="0"/>
    <n v="0"/>
    <n v="0"/>
    <n v="0"/>
    <n v="0"/>
    <n v="0"/>
    <n v="0"/>
    <n v="0"/>
  </r>
  <r>
    <x v="0"/>
    <s v="30"/>
    <x v="9"/>
    <s v="2310021000"/>
    <x v="30"/>
    <x v="1"/>
    <n v="0"/>
    <n v="0"/>
    <n v="0"/>
    <n v="0"/>
    <n v="0"/>
    <n v="0"/>
    <n v="0"/>
    <n v="0"/>
    <n v="0"/>
    <n v="0"/>
    <n v="0"/>
    <n v="0"/>
    <n v="0"/>
    <n v="0"/>
    <n v="0"/>
    <n v="0"/>
    <n v="0"/>
    <n v="0"/>
    <n v="0"/>
    <n v="0"/>
    <n v="0"/>
    <n v="0"/>
    <n v="0"/>
    <n v="0"/>
    <n v="0"/>
  </r>
  <r>
    <x v="0"/>
    <s v="30"/>
    <x v="10"/>
    <s v="2310021000"/>
    <x v="30"/>
    <x v="1"/>
    <n v="0"/>
    <n v="0"/>
    <n v="0"/>
    <n v="0"/>
    <n v="0"/>
    <n v="0"/>
    <n v="0"/>
    <n v="0"/>
    <n v="0"/>
    <n v="0"/>
    <n v="0"/>
    <n v="0"/>
    <n v="0"/>
    <n v="0"/>
    <n v="0"/>
    <n v="0"/>
    <n v="0"/>
    <n v="0"/>
    <n v="0"/>
    <n v="0"/>
    <n v="0"/>
    <n v="0"/>
    <n v="0"/>
    <n v="0"/>
    <n v="0"/>
  </r>
  <r>
    <x v="0"/>
    <s v="30"/>
    <x v="11"/>
    <s v="2310021000"/>
    <x v="30"/>
    <x v="1"/>
    <n v="0"/>
    <n v="0"/>
    <n v="0"/>
    <n v="0"/>
    <n v="0"/>
    <n v="0"/>
    <n v="0"/>
    <n v="0"/>
    <n v="0"/>
    <n v="0"/>
    <n v="0"/>
    <n v="0"/>
    <n v="0"/>
    <n v="0"/>
    <n v="0"/>
    <n v="0"/>
    <n v="0"/>
    <n v="0"/>
    <n v="0"/>
    <n v="0"/>
    <n v="0"/>
    <n v="0"/>
    <n v="0"/>
    <n v="0"/>
    <n v="0"/>
  </r>
  <r>
    <x v="0"/>
    <s v="30"/>
    <x v="12"/>
    <s v="2310021000"/>
    <x v="30"/>
    <x v="1"/>
    <n v="0"/>
    <n v="0"/>
    <n v="0"/>
    <n v="0"/>
    <n v="0"/>
    <n v="0"/>
    <n v="0"/>
    <n v="0"/>
    <n v="0"/>
    <n v="0"/>
    <n v="0"/>
    <n v="0"/>
    <n v="0"/>
    <n v="0"/>
    <n v="0"/>
    <n v="0"/>
    <n v="0"/>
    <n v="0"/>
    <n v="0"/>
    <n v="0"/>
    <n v="0"/>
    <n v="0"/>
    <n v="0"/>
    <n v="0"/>
    <n v="0"/>
  </r>
  <r>
    <x v="0"/>
    <s v="30"/>
    <x v="13"/>
    <s v="2310021000"/>
    <x v="30"/>
    <x v="1"/>
    <n v="0"/>
    <n v="0"/>
    <n v="0"/>
    <n v="0"/>
    <n v="0"/>
    <n v="0"/>
    <n v="0"/>
    <n v="0"/>
    <n v="0"/>
    <n v="0"/>
    <n v="0"/>
    <n v="0"/>
    <n v="0"/>
    <n v="0"/>
    <n v="0"/>
    <n v="0"/>
    <n v="0"/>
    <n v="0"/>
    <n v="0"/>
    <n v="0"/>
    <n v="0"/>
    <n v="0"/>
    <n v="0"/>
    <n v="0"/>
    <n v="0"/>
  </r>
  <r>
    <x v="0"/>
    <s v="30"/>
    <x v="14"/>
    <s v="2310021000"/>
    <x v="30"/>
    <x v="1"/>
    <n v="0"/>
    <n v="0"/>
    <n v="0"/>
    <n v="0"/>
    <n v="0"/>
    <n v="0"/>
    <n v="0"/>
    <n v="0"/>
    <n v="0"/>
    <n v="0"/>
    <n v="0"/>
    <n v="0"/>
    <n v="0"/>
    <n v="0"/>
    <n v="0"/>
    <n v="0"/>
    <n v="0"/>
    <n v="0"/>
    <n v="0"/>
    <n v="0"/>
    <n v="0"/>
    <n v="0"/>
    <n v="0"/>
    <n v="0"/>
    <n v="0"/>
  </r>
  <r>
    <x v="1"/>
    <n v="30"/>
    <x v="0"/>
    <n v="20200202"/>
    <x v="3"/>
    <x v="2"/>
    <n v="0"/>
    <n v="0"/>
    <n v="0"/>
    <n v="8.0441871407983621E-3"/>
    <n v="0.13406978567997269"/>
    <n v="0"/>
    <n v="0"/>
    <n v="0"/>
    <n v="0"/>
    <n v="0"/>
    <n v="0"/>
    <n v="0"/>
    <n v="0"/>
    <n v="0"/>
    <n v="0"/>
    <n v="0"/>
    <n v="0"/>
    <n v="0"/>
    <n v="8.0441871407983621E-3"/>
    <n v="0.13406978567997269"/>
    <n v="0"/>
    <n v="0"/>
    <n v="0"/>
    <n v="0"/>
    <n v="0"/>
  </r>
  <r>
    <x v="1"/>
    <n v="30"/>
    <x v="0"/>
    <n v="20200202"/>
    <x v="3"/>
    <x v="2"/>
    <n v="6.000638589373323"/>
    <n v="3.0003192946866615"/>
    <n v="6.000638589373323"/>
    <n v="0"/>
    <n v="0"/>
    <n v="0"/>
    <n v="0"/>
    <n v="0"/>
    <n v="0"/>
    <n v="0"/>
    <n v="0"/>
    <n v="0"/>
    <n v="0"/>
    <n v="0"/>
    <n v="0"/>
    <n v="6.000638589373323"/>
    <n v="3.0003192946866615"/>
    <n v="6.000638589373323"/>
    <n v="0"/>
    <n v="0"/>
    <n v="0"/>
    <n v="0"/>
    <n v="0"/>
    <n v="0"/>
    <n v="0"/>
  </r>
  <r>
    <x v="1"/>
    <n v="30"/>
    <x v="0"/>
    <n v="20200202"/>
    <x v="3"/>
    <x v="2"/>
    <n v="0"/>
    <n v="0"/>
    <n v="0"/>
    <n v="0"/>
    <n v="0"/>
    <n v="0"/>
    <n v="0"/>
    <n v="0"/>
    <n v="0"/>
    <n v="0"/>
    <n v="0"/>
    <n v="0"/>
    <n v="0"/>
    <n v="0"/>
    <n v="0"/>
    <n v="0"/>
    <n v="0"/>
    <n v="0"/>
    <n v="0"/>
    <n v="0"/>
    <n v="0"/>
    <n v="0"/>
    <n v="0"/>
    <n v="0"/>
    <n v="0"/>
  </r>
  <r>
    <x v="1"/>
    <n v="30"/>
    <x v="0"/>
    <n v="31000404"/>
    <x v="31"/>
    <x v="2"/>
    <n v="8.1254415563619814E-2"/>
    <n v="4.4689928559990891E-3"/>
    <n v="6.8253709073440638E-2"/>
    <n v="4.8752649338171879E-4"/>
    <n v="1.5438338957087763E-3"/>
    <n v="0"/>
    <n v="0"/>
    <n v="0"/>
    <n v="0"/>
    <n v="0"/>
    <n v="0"/>
    <n v="0"/>
    <n v="0"/>
    <n v="0"/>
    <n v="0"/>
    <n v="8.1254415563619814E-2"/>
    <n v="4.4689928559990891E-3"/>
    <n v="6.8253709073440638E-2"/>
    <n v="4.8752649338171879E-4"/>
    <n v="1.5438338957087763E-3"/>
    <n v="0"/>
    <n v="0"/>
    <n v="0"/>
    <n v="0"/>
    <n v="0"/>
  </r>
  <r>
    <x v="1"/>
    <n v="30"/>
    <x v="0"/>
    <n v="31000227"/>
    <x v="10"/>
    <x v="2"/>
    <n v="0"/>
    <n v="12.001195924331082"/>
    <n v="0"/>
    <n v="0"/>
    <n v="0"/>
    <n v="0"/>
    <n v="0"/>
    <n v="0"/>
    <n v="0"/>
    <n v="0"/>
    <n v="0"/>
    <n v="0"/>
    <n v="0"/>
    <n v="0"/>
    <n v="0"/>
    <n v="0"/>
    <n v="12.001195924331082"/>
    <n v="0"/>
    <n v="0"/>
    <n v="0"/>
    <n v="0"/>
    <n v="0"/>
    <n v="0"/>
    <n v="0"/>
    <n v="0"/>
  </r>
  <r>
    <x v="1"/>
    <n v="30"/>
    <x v="5"/>
    <n v="20200254"/>
    <x v="3"/>
    <x v="2"/>
    <n v="34.126854536720316"/>
    <n v="1.9196355676905179"/>
    <n v="4.479149657944542"/>
    <n v="6.0940811672714852E-3"/>
    <n v="9.8399097247543588E-2"/>
    <n v="0"/>
    <n v="0"/>
    <n v="0"/>
    <n v="0"/>
    <n v="0"/>
    <n v="0"/>
    <n v="0"/>
    <n v="0"/>
    <n v="0"/>
    <n v="0"/>
    <n v="34.126854536720316"/>
    <n v="1.9196355676905179"/>
    <n v="4.479149657944542"/>
    <n v="6.0940811672714852E-3"/>
    <n v="9.8399097247543588E-2"/>
    <n v="0"/>
    <n v="0"/>
    <n v="0"/>
    <n v="0"/>
    <n v="0"/>
  </r>
  <r>
    <x v="1"/>
    <n v="30"/>
    <x v="5"/>
    <n v="31000227"/>
    <x v="10"/>
    <x v="2"/>
    <n v="0"/>
    <n v="0.53384151025298221"/>
    <n v="0"/>
    <n v="0"/>
    <n v="0"/>
    <n v="0"/>
    <n v="0"/>
    <n v="0"/>
    <n v="0"/>
    <n v="0"/>
    <n v="0"/>
    <n v="0"/>
    <n v="0"/>
    <n v="0"/>
    <n v="0"/>
    <n v="0"/>
    <n v="0.53384151025298221"/>
    <n v="0"/>
    <n v="0"/>
    <n v="0"/>
    <n v="0"/>
    <n v="0"/>
    <n v="0"/>
    <n v="0"/>
    <n v="0"/>
  </r>
  <r>
    <x v="1"/>
    <n v="30"/>
    <x v="5"/>
    <n v="31000228"/>
    <x v="10"/>
    <x v="2"/>
    <n v="0.11375618178906774"/>
    <n v="2.2751236357813546E-3"/>
    <n v="2.8439045447266935E-2"/>
    <n v="4.8752649338171879E-4"/>
    <n v="4.4689928559990891E-3"/>
    <n v="0"/>
    <n v="0"/>
    <n v="0"/>
    <n v="0"/>
    <n v="0"/>
    <n v="0"/>
    <n v="0"/>
    <n v="0"/>
    <n v="0"/>
    <n v="0"/>
    <n v="0.11375618178906774"/>
    <n v="2.2751236357813546E-3"/>
    <n v="2.8439045447266935E-2"/>
    <n v="4.8752649338171879E-4"/>
    <n v="4.4689928559990891E-3"/>
    <n v="0"/>
    <n v="0"/>
    <n v="0"/>
    <n v="0"/>
    <n v="0"/>
  </r>
  <r>
    <x v="1"/>
    <n v="30"/>
    <x v="4"/>
    <n v="31000228"/>
    <x v="10"/>
    <x v="2"/>
    <n v="8.1254415563619814E-2"/>
    <n v="4.3877384404354697E-3"/>
    <n v="6.8009945826749782E-2"/>
    <n v="4.8752649338171879E-4"/>
    <n v="4.4689928559990891E-3"/>
    <n v="0"/>
    <n v="0"/>
    <n v="0"/>
    <n v="0"/>
    <n v="0"/>
    <n v="0"/>
    <n v="0"/>
    <n v="0"/>
    <n v="0"/>
    <n v="0"/>
    <n v="8.1254415563619814E-2"/>
    <n v="4.3877384404354697E-3"/>
    <n v="6.8009945826749782E-2"/>
    <n v="4.8752649338171879E-4"/>
    <n v="4.4689928559990891E-3"/>
    <n v="0"/>
    <n v="0"/>
    <n v="0"/>
    <n v="0"/>
    <n v="0"/>
  </r>
  <r>
    <x v="1"/>
    <n v="30"/>
    <x v="4"/>
    <n v="31000301"/>
    <x v="10"/>
    <x v="2"/>
    <n v="0"/>
    <n v="0.1694154564501473"/>
    <n v="0"/>
    <n v="0"/>
    <n v="0"/>
    <n v="0"/>
    <n v="0"/>
    <n v="0"/>
    <n v="0"/>
    <n v="0"/>
    <n v="0"/>
    <n v="0"/>
    <n v="0"/>
    <n v="0"/>
    <n v="0"/>
    <n v="0"/>
    <n v="0.1694154564501473"/>
    <n v="0"/>
    <n v="0"/>
    <n v="0"/>
    <n v="0"/>
    <n v="0"/>
    <n v="0"/>
    <n v="0"/>
    <n v="0"/>
  </r>
  <r>
    <x v="1"/>
    <n v="30"/>
    <x v="4"/>
    <n v="20200253"/>
    <x v="3"/>
    <x v="2"/>
    <n v="0"/>
    <n v="7.3128974007257819E-2"/>
    <n v="0"/>
    <n v="1.4625794801451566E-3"/>
    <n v="2.3645034929013365E-2"/>
    <n v="0"/>
    <n v="0"/>
    <n v="0"/>
    <n v="0"/>
    <n v="0"/>
    <n v="0"/>
    <n v="0"/>
    <n v="0"/>
    <n v="0"/>
    <n v="0"/>
    <n v="0"/>
    <n v="7.3128974007257819E-2"/>
    <n v="0"/>
    <n v="1.4625794801451566E-3"/>
    <n v="2.3645034929013365E-2"/>
    <n v="0"/>
    <n v="0"/>
    <n v="0"/>
    <n v="0"/>
    <n v="0"/>
  </r>
  <r>
    <x v="1"/>
    <n v="30"/>
    <x v="4"/>
    <n v="20200253"/>
    <x v="3"/>
    <x v="2"/>
    <n v="1.4373906113204344"/>
    <n v="0"/>
    <n v="0.17112179917698334"/>
    <n v="0"/>
    <n v="0"/>
    <n v="0"/>
    <n v="0"/>
    <n v="0"/>
    <n v="0"/>
    <n v="0"/>
    <n v="0"/>
    <n v="0"/>
    <n v="0"/>
    <n v="0"/>
    <n v="0"/>
    <n v="1.4373906113204344"/>
    <n v="0"/>
    <n v="0.17112179917698334"/>
    <n v="0"/>
    <n v="0"/>
    <n v="0"/>
    <n v="0"/>
    <n v="0"/>
    <n v="0"/>
    <n v="0"/>
  </r>
  <r>
    <x v="1"/>
    <n v="30"/>
    <x v="0"/>
    <n v="31000228"/>
    <x v="10"/>
    <x v="2"/>
    <n v="0.1706342726836016"/>
    <n v="3.4126854536720317E-3"/>
    <n v="4.2658568170900399E-2"/>
    <n v="7.3128974007257829E-4"/>
    <n v="3.656448700362891E-3"/>
    <n v="0"/>
    <n v="0"/>
    <n v="0"/>
    <n v="0"/>
    <n v="0"/>
    <n v="0"/>
    <n v="0"/>
    <n v="0"/>
    <n v="0"/>
    <n v="0"/>
    <n v="0.1706342726836016"/>
    <n v="3.4126854536720317E-3"/>
    <n v="4.2658568170900399E-2"/>
    <n v="7.3128974007257829E-4"/>
    <n v="3.656448700362891E-3"/>
    <n v="0"/>
    <n v="0"/>
    <n v="0"/>
    <n v="0"/>
    <n v="0"/>
  </r>
  <r>
    <x v="1"/>
    <n v="30"/>
    <x v="0"/>
    <n v="31000301"/>
    <x v="10"/>
    <x v="2"/>
    <n v="0"/>
    <n v="0.3532129444550553"/>
    <n v="0"/>
    <n v="0"/>
    <n v="0"/>
    <n v="0"/>
    <n v="0"/>
    <n v="0"/>
    <n v="0"/>
    <n v="0"/>
    <n v="0"/>
    <n v="0"/>
    <n v="0"/>
    <n v="0"/>
    <n v="0"/>
    <n v="0"/>
    <n v="0.3532129444550553"/>
    <n v="0"/>
    <n v="0"/>
    <n v="0"/>
    <n v="0"/>
    <n v="0"/>
    <n v="0"/>
    <n v="0"/>
    <n v="0"/>
  </r>
  <r>
    <x v="1"/>
    <n v="30"/>
    <x v="0"/>
    <n v="20200253"/>
    <x v="3"/>
    <x v="2"/>
    <n v="0"/>
    <n v="0"/>
    <n v="0"/>
    <n v="0"/>
    <n v="0"/>
    <n v="0"/>
    <n v="0"/>
    <n v="0"/>
    <n v="0"/>
    <n v="0"/>
    <n v="0"/>
    <n v="0"/>
    <n v="0"/>
    <n v="0"/>
    <n v="0"/>
    <n v="0"/>
    <n v="0"/>
    <n v="0"/>
    <n v="0"/>
    <n v="0"/>
    <n v="0"/>
    <n v="0"/>
    <n v="0"/>
    <n v="0"/>
    <n v="0"/>
  </r>
  <r>
    <x v="1"/>
    <n v="30"/>
    <x v="8"/>
    <n v="31000228"/>
    <x v="10"/>
    <x v="2"/>
    <n v="0"/>
    <n v="0"/>
    <n v="0"/>
    <n v="0"/>
    <n v="0"/>
    <n v="0"/>
    <n v="0"/>
    <n v="0"/>
    <n v="0"/>
    <n v="0"/>
    <n v="0"/>
    <n v="0"/>
    <n v="0"/>
    <n v="0"/>
    <n v="0"/>
    <n v="0"/>
    <n v="0"/>
    <n v="0"/>
    <n v="0"/>
    <n v="0"/>
    <n v="0"/>
    <n v="0"/>
    <n v="0"/>
    <n v="0"/>
    <n v="0"/>
  </r>
  <r>
    <x v="1"/>
    <n v="30"/>
    <x v="8"/>
    <n v="31000227"/>
    <x v="10"/>
    <x v="2"/>
    <n v="0"/>
    <n v="0"/>
    <n v="0"/>
    <n v="0"/>
    <n v="0"/>
    <n v="0"/>
    <n v="0"/>
    <n v="0"/>
    <n v="0"/>
    <n v="0"/>
    <n v="0"/>
    <n v="0"/>
    <n v="0"/>
    <n v="0"/>
    <n v="0"/>
    <n v="0"/>
    <n v="0"/>
    <n v="0"/>
    <n v="0"/>
    <n v="0"/>
    <n v="0"/>
    <n v="0"/>
    <n v="0"/>
    <n v="0"/>
    <n v="0"/>
  </r>
  <r>
    <x v="1"/>
    <n v="30"/>
    <x v="8"/>
    <n v="31000228"/>
    <x v="10"/>
    <x v="2"/>
    <n v="0"/>
    <n v="0"/>
    <n v="0"/>
    <n v="0"/>
    <n v="0"/>
    <n v="0"/>
    <n v="0"/>
    <n v="0"/>
    <n v="0"/>
    <n v="0"/>
    <n v="0"/>
    <n v="0"/>
    <n v="0"/>
    <n v="0"/>
    <n v="0"/>
    <n v="0"/>
    <n v="0"/>
    <n v="0"/>
    <n v="0"/>
    <n v="0"/>
    <n v="0"/>
    <n v="0"/>
    <n v="0"/>
    <n v="0"/>
    <n v="0"/>
  </r>
  <r>
    <x v="1"/>
    <n v="30"/>
    <x v="8"/>
    <n v="20200254"/>
    <x v="3"/>
    <x v="2"/>
    <n v="0"/>
    <n v="0.2284874165648989"/>
    <n v="0"/>
    <n v="4.5502472715627093E-3"/>
    <n v="7.3291482838385075E-2"/>
    <n v="0"/>
    <n v="0"/>
    <n v="0"/>
    <n v="0"/>
    <n v="0"/>
    <n v="0"/>
    <n v="0"/>
    <n v="0"/>
    <n v="0"/>
    <n v="0"/>
    <n v="0"/>
    <n v="0.2284874165648989"/>
    <n v="0"/>
    <n v="4.5502472715627093E-3"/>
    <n v="7.3291482838385075E-2"/>
    <n v="0"/>
    <n v="0"/>
    <n v="0"/>
    <n v="0"/>
    <n v="0"/>
  </r>
  <r>
    <x v="1"/>
    <n v="30"/>
    <x v="8"/>
    <n v="20200254"/>
    <x v="3"/>
    <x v="2"/>
    <n v="23.116312446940892"/>
    <n v="0"/>
    <n v="2.5083238084489436"/>
    <n v="0"/>
    <n v="0"/>
    <n v="0"/>
    <n v="0"/>
    <n v="0"/>
    <n v="0"/>
    <n v="0"/>
    <n v="0"/>
    <n v="0"/>
    <n v="0"/>
    <n v="0"/>
    <n v="0"/>
    <n v="23.116312446940892"/>
    <n v="0"/>
    <n v="2.5083238084489436"/>
    <n v="0"/>
    <n v="0"/>
    <n v="0"/>
    <n v="0"/>
    <n v="0"/>
    <n v="0"/>
    <n v="0"/>
  </r>
  <r>
    <x v="1"/>
    <n v="30"/>
    <x v="8"/>
    <n v="20200254"/>
    <x v="3"/>
    <x v="2"/>
    <n v="0"/>
    <n v="2.4772846217036406"/>
    <n v="0"/>
    <n v="4.9240175831553608E-2"/>
    <n v="0.79507445629001983"/>
    <n v="0"/>
    <n v="0"/>
    <n v="0"/>
    <n v="0"/>
    <n v="0"/>
    <n v="0"/>
    <n v="0"/>
    <n v="0"/>
    <n v="0"/>
    <n v="0"/>
    <n v="0"/>
    <n v="2.4772846217036406"/>
    <n v="0"/>
    <n v="4.9240175831553608E-2"/>
    <n v="0.79507445629001983"/>
    <n v="0"/>
    <n v="0"/>
    <n v="0"/>
    <n v="0"/>
    <n v="0"/>
  </r>
  <r>
    <x v="1"/>
    <n v="30"/>
    <x v="8"/>
    <n v="20200254"/>
    <x v="3"/>
    <x v="2"/>
    <n v="405.73384856940561"/>
    <n v="0"/>
    <n v="39.292035225268506"/>
    <n v="0"/>
    <n v="0"/>
    <n v="0"/>
    <n v="0"/>
    <n v="0"/>
    <n v="0"/>
    <n v="0"/>
    <n v="0"/>
    <n v="0"/>
    <n v="0"/>
    <n v="0"/>
    <n v="0"/>
    <n v="405.73384856940561"/>
    <n v="0"/>
    <n v="39.292035225268506"/>
    <n v="0"/>
    <n v="0"/>
    <n v="0"/>
    <n v="0"/>
    <n v="0"/>
    <n v="0"/>
    <n v="0"/>
  </r>
  <r>
    <x v="1"/>
    <n v="30"/>
    <x v="8"/>
    <n v="20200254"/>
    <x v="3"/>
    <x v="2"/>
    <n v="0"/>
    <n v="1.4382031554760706"/>
    <n v="0"/>
    <n v="7.1503885695985434E-3"/>
    <n v="9.7505298676343758E-4"/>
    <n v="0"/>
    <n v="0"/>
    <n v="0"/>
    <n v="0"/>
    <n v="0"/>
    <n v="0"/>
    <n v="0"/>
    <n v="0"/>
    <n v="0"/>
    <n v="0"/>
    <n v="0"/>
    <n v="1.4382031554760706"/>
    <n v="0"/>
    <n v="7.1503885695985434E-3"/>
    <n v="9.7505298676343758E-4"/>
    <n v="0"/>
    <n v="0"/>
    <n v="0"/>
    <n v="0"/>
    <n v="0"/>
  </r>
  <r>
    <x v="1"/>
    <n v="30"/>
    <x v="8"/>
    <n v="20200254"/>
    <x v="3"/>
    <x v="2"/>
    <n v="5.930353519910792"/>
    <n v="0"/>
    <n v="8.0102227950927674"/>
    <n v="0"/>
    <n v="0"/>
    <n v="0"/>
    <n v="0"/>
    <n v="0"/>
    <n v="0"/>
    <n v="0"/>
    <n v="0"/>
    <n v="0"/>
    <n v="0"/>
    <n v="0"/>
    <n v="0"/>
    <n v="5.930353519910792"/>
    <n v="0"/>
    <n v="8.0102227950927674"/>
    <n v="0"/>
    <n v="0"/>
    <n v="0"/>
    <n v="0"/>
    <n v="0"/>
    <n v="0"/>
    <n v="0"/>
  </r>
  <r>
    <x v="1"/>
    <n v="30"/>
    <x v="8"/>
    <n v="20200254"/>
    <x v="3"/>
    <x v="2"/>
    <n v="0"/>
    <n v="2.0134844176664992"/>
    <n v="0"/>
    <n v="9.9942931143252364E-3"/>
    <n v="1.3000706490179171E-3"/>
    <n v="0"/>
    <n v="0"/>
    <n v="0"/>
    <n v="0"/>
    <n v="0"/>
    <n v="0"/>
    <n v="0"/>
    <n v="0"/>
    <n v="0"/>
    <n v="0"/>
    <n v="0"/>
    <n v="2.0134844176664992"/>
    <n v="0"/>
    <n v="9.9942931143252364E-3"/>
    <n v="1.3000706490179171E-3"/>
    <n v="0"/>
    <n v="0"/>
    <n v="0"/>
    <n v="0"/>
    <n v="0"/>
  </r>
  <r>
    <x v="1"/>
    <n v="30"/>
    <x v="8"/>
    <n v="20200254"/>
    <x v="3"/>
    <x v="2"/>
    <n v="7.4962073622373087"/>
    <n v="0"/>
    <n v="12.098619968591862"/>
    <n v="0"/>
    <n v="0"/>
    <n v="0"/>
    <n v="0"/>
    <n v="0"/>
    <n v="0"/>
    <n v="0"/>
    <n v="0"/>
    <n v="0"/>
    <n v="0"/>
    <n v="0"/>
    <n v="0"/>
    <n v="7.4962073622373087"/>
    <n v="0"/>
    <n v="12.098619968591862"/>
    <n v="0"/>
    <n v="0"/>
    <n v="0"/>
    <n v="0"/>
    <n v="0"/>
    <n v="0"/>
    <n v="0"/>
  </r>
  <r>
    <x v="1"/>
    <n v="30"/>
    <x v="8"/>
    <n v="20200254"/>
    <x v="3"/>
    <x v="2"/>
    <n v="0"/>
    <n v="1.6299635762062132"/>
    <n v="0"/>
    <n v="8.1254415563619814E-3"/>
    <n v="1.0563074023270576E-3"/>
    <n v="0"/>
    <n v="0"/>
    <n v="0"/>
    <n v="0"/>
    <n v="0"/>
    <n v="0"/>
    <n v="0"/>
    <n v="0"/>
    <n v="0"/>
    <n v="0"/>
    <n v="0"/>
    <n v="1.6299635762062132"/>
    <n v="0"/>
    <n v="8.1254415563619814E-3"/>
    <n v="1.0563074023270576E-3"/>
    <n v="0"/>
    <n v="0"/>
    <n v="0"/>
    <n v="0"/>
    <n v="0"/>
  </r>
  <r>
    <x v="1"/>
    <n v="30"/>
    <x v="8"/>
    <n v="20200254"/>
    <x v="3"/>
    <x v="2"/>
    <n v="2.8090464004499003"/>
    <n v="0"/>
    <n v="6.9547279369213468"/>
    <n v="0"/>
    <n v="0"/>
    <n v="0"/>
    <n v="0"/>
    <n v="0"/>
    <n v="0"/>
    <n v="0"/>
    <n v="0"/>
    <n v="0"/>
    <n v="0"/>
    <n v="0"/>
    <n v="0"/>
    <n v="2.8090464004499003"/>
    <n v="0"/>
    <n v="6.9547279369213468"/>
    <n v="0"/>
    <n v="0"/>
    <n v="0"/>
    <n v="0"/>
    <n v="0"/>
    <n v="0"/>
    <n v="0"/>
  </r>
  <r>
    <x v="1"/>
    <n v="30"/>
    <x v="8"/>
    <n v="31000228"/>
    <x v="10"/>
    <x v="2"/>
    <n v="0"/>
    <n v="0"/>
    <n v="0"/>
    <n v="0"/>
    <n v="0"/>
    <n v="0"/>
    <n v="0"/>
    <n v="0"/>
    <n v="0"/>
    <n v="0"/>
    <n v="0"/>
    <n v="0"/>
    <n v="0"/>
    <n v="0"/>
    <n v="0"/>
    <n v="0"/>
    <n v="0"/>
    <n v="0"/>
    <n v="0"/>
    <n v="0"/>
    <n v="0"/>
    <n v="0"/>
    <n v="0"/>
    <n v="0"/>
    <n v="0"/>
  </r>
  <r>
    <x v="1"/>
    <n v="30"/>
    <x v="8"/>
    <n v="31000207"/>
    <x v="32"/>
    <x v="2"/>
    <n v="0"/>
    <n v="3.2501766225447926E-4"/>
    <n v="0"/>
    <n v="0"/>
    <n v="0"/>
    <n v="0"/>
    <n v="0"/>
    <n v="0"/>
    <n v="0"/>
    <n v="0"/>
    <n v="0"/>
    <n v="0"/>
    <n v="0"/>
    <n v="0"/>
    <n v="0"/>
    <n v="0"/>
    <n v="3.2501766225447926E-4"/>
    <n v="0"/>
    <n v="0"/>
    <n v="0"/>
    <n v="0"/>
    <n v="0"/>
    <n v="0"/>
    <n v="0"/>
    <n v="0"/>
  </r>
  <r>
    <x v="1"/>
    <n v="30"/>
    <x v="8"/>
    <n v="40400300"/>
    <x v="33"/>
    <x v="2"/>
    <n v="0"/>
    <n v="0.15088944970164198"/>
    <n v="0"/>
    <n v="0"/>
    <n v="0"/>
    <n v="0"/>
    <n v="0"/>
    <n v="0"/>
    <n v="0"/>
    <n v="0"/>
    <n v="0"/>
    <n v="0"/>
    <n v="0"/>
    <n v="0"/>
    <n v="0"/>
    <n v="0"/>
    <n v="0.15088944970164198"/>
    <n v="0"/>
    <n v="0"/>
    <n v="0"/>
    <n v="0"/>
    <n v="0"/>
    <n v="0"/>
    <n v="0"/>
    <n v="0"/>
  </r>
  <r>
    <x v="1"/>
    <n v="30"/>
    <x v="8"/>
    <n v="40400300"/>
    <x v="33"/>
    <x v="2"/>
    <n v="0"/>
    <n v="3.0226642589666567E-2"/>
    <n v="0"/>
    <n v="0"/>
    <n v="0"/>
    <n v="0"/>
    <n v="0"/>
    <n v="0"/>
    <n v="0"/>
    <n v="0"/>
    <n v="0"/>
    <n v="0"/>
    <n v="0"/>
    <n v="0"/>
    <n v="0"/>
    <n v="0"/>
    <n v="3.0226642589666567E-2"/>
    <n v="0"/>
    <n v="0"/>
    <n v="0"/>
    <n v="0"/>
    <n v="0"/>
    <n v="0"/>
    <n v="0"/>
    <n v="0"/>
  </r>
  <r>
    <x v="1"/>
    <n v="30"/>
    <x v="8"/>
    <n v="10500106"/>
    <x v="31"/>
    <x v="2"/>
    <n v="8.1254415563619814E-2"/>
    <n v="4.4689928559990891E-3"/>
    <n v="6.8253709073440638E-2"/>
    <n v="4.8752649338171879E-4"/>
    <n v="1.5438338957087763E-3"/>
    <n v="0"/>
    <n v="0"/>
    <n v="0"/>
    <n v="0"/>
    <n v="0"/>
    <n v="0"/>
    <n v="0"/>
    <n v="0"/>
    <n v="0"/>
    <n v="0"/>
    <n v="8.1254415563619814E-2"/>
    <n v="4.4689928559990891E-3"/>
    <n v="6.8253709073440638E-2"/>
    <n v="4.8752649338171879E-4"/>
    <n v="1.5438338957087763E-3"/>
    <n v="0"/>
    <n v="0"/>
    <n v="0"/>
    <n v="0"/>
    <n v="0"/>
  </r>
  <r>
    <x v="1"/>
    <n v="30"/>
    <x v="8"/>
    <n v="31000404"/>
    <x v="31"/>
    <x v="2"/>
    <n v="3.818957531490131E-2"/>
    <n v="2.2751236357813546E-3"/>
    <n v="1.6250883112723963E-2"/>
    <n v="2.4376324669085939E-4"/>
    <n v="8.1254415563619805E-4"/>
    <n v="0"/>
    <n v="0"/>
    <n v="0"/>
    <n v="0"/>
    <n v="0"/>
    <n v="0"/>
    <n v="0"/>
    <n v="0"/>
    <n v="0"/>
    <n v="0"/>
    <n v="3.818957531490131E-2"/>
    <n v="2.2751236357813546E-3"/>
    <n v="1.6250883112723963E-2"/>
    <n v="2.4376324669085939E-4"/>
    <n v="8.1254415563619805E-4"/>
    <n v="0"/>
    <n v="0"/>
    <n v="0"/>
    <n v="0"/>
    <n v="0"/>
  </r>
  <r>
    <x v="1"/>
    <n v="30"/>
    <x v="8"/>
    <n v="31000404"/>
    <x v="31"/>
    <x v="2"/>
    <n v="4.0627207781809907E-2"/>
    <n v="2.2751236357813546E-3"/>
    <n v="3.4126854536720319E-2"/>
    <n v="2.4376324669085939E-4"/>
    <n v="8.1254415563619805E-4"/>
    <n v="0"/>
    <n v="0"/>
    <n v="0"/>
    <n v="0"/>
    <n v="0"/>
    <n v="0"/>
    <n v="0"/>
    <n v="0"/>
    <n v="0"/>
    <n v="0"/>
    <n v="4.0627207781809907E-2"/>
    <n v="2.2751236357813546E-3"/>
    <n v="3.4126854536720319E-2"/>
    <n v="2.4376324669085939E-4"/>
    <n v="8.1254415563619805E-4"/>
    <n v="0"/>
    <n v="0"/>
    <n v="0"/>
    <n v="0"/>
    <n v="0"/>
  </r>
  <r>
    <x v="1"/>
    <n v="30"/>
    <x v="8"/>
    <n v="10500106"/>
    <x v="31"/>
    <x v="2"/>
    <n v="4.0627207781809907E-2"/>
    <n v="2.2751236357813546E-3"/>
    <n v="3.4126854536720319E-2"/>
    <n v="2.4376324669085939E-4"/>
    <n v="8.1254415563619805E-4"/>
    <n v="0"/>
    <n v="0"/>
    <n v="0"/>
    <n v="0"/>
    <n v="0"/>
    <n v="0"/>
    <n v="0"/>
    <n v="0"/>
    <n v="0"/>
    <n v="0"/>
    <n v="4.0627207781809907E-2"/>
    <n v="2.2751236357813546E-3"/>
    <n v="3.4126854536720319E-2"/>
    <n v="2.4376324669085939E-4"/>
    <n v="8.1254415563619805E-4"/>
    <n v="0"/>
    <n v="0"/>
    <n v="0"/>
    <n v="0"/>
    <n v="0"/>
  </r>
  <r>
    <x v="1"/>
    <n v="30"/>
    <x v="8"/>
    <n v="31000404"/>
    <x v="31"/>
    <x v="2"/>
    <n v="0"/>
    <n v="0"/>
    <n v="0"/>
    <n v="0"/>
    <n v="0"/>
    <n v="0"/>
    <n v="0"/>
    <n v="0"/>
    <n v="0"/>
    <n v="0"/>
    <n v="0"/>
    <n v="0"/>
    <n v="0"/>
    <n v="0"/>
    <n v="0"/>
    <n v="0"/>
    <n v="0"/>
    <n v="0"/>
    <n v="0"/>
    <n v="0"/>
    <n v="0"/>
    <n v="0"/>
    <n v="0"/>
    <n v="0"/>
    <n v="0"/>
  </r>
  <r>
    <x v="1"/>
    <n v="30"/>
    <x v="8"/>
    <n v="30502504"/>
    <x v="34"/>
    <x v="2"/>
    <n v="0"/>
    <n v="0"/>
    <n v="0"/>
    <n v="0"/>
    <n v="2.2702483708475376"/>
    <n v="0"/>
    <n v="0"/>
    <n v="0"/>
    <n v="0"/>
    <n v="0"/>
    <n v="0"/>
    <n v="0"/>
    <n v="0"/>
    <n v="0"/>
    <n v="0"/>
    <n v="0"/>
    <n v="0"/>
    <n v="0"/>
    <n v="0"/>
    <n v="2.2702483708475376"/>
    <n v="0"/>
    <n v="0"/>
    <n v="0"/>
    <n v="0"/>
    <n v="0"/>
  </r>
  <r>
    <x v="1"/>
    <n v="30"/>
    <x v="8"/>
    <n v="31000227"/>
    <x v="10"/>
    <x v="2"/>
    <n v="0"/>
    <n v="3.3404502782359744"/>
    <n v="0"/>
    <n v="0"/>
    <n v="0"/>
    <n v="0"/>
    <n v="0"/>
    <n v="0"/>
    <n v="0"/>
    <n v="0"/>
    <n v="0"/>
    <n v="0"/>
    <n v="0"/>
    <n v="0"/>
    <n v="0"/>
    <n v="0"/>
    <n v="3.3404502782359744"/>
    <n v="0"/>
    <n v="0"/>
    <n v="0"/>
    <n v="0"/>
    <n v="0"/>
    <n v="0"/>
    <n v="0"/>
    <n v="0"/>
  </r>
  <r>
    <x v="1"/>
    <n v="30"/>
    <x v="8"/>
    <n v="31000228"/>
    <x v="10"/>
    <x v="2"/>
    <n v="8.1254415563619814E-2"/>
    <n v="4.4689928559990891E-3"/>
    <n v="6.8253709073440638E-2"/>
    <n v="4.8752649338171879E-4"/>
    <n v="1.5438338957087763E-3"/>
    <n v="0"/>
    <n v="0"/>
    <n v="0"/>
    <n v="0"/>
    <n v="0"/>
    <n v="0"/>
    <n v="0"/>
    <n v="0"/>
    <n v="0"/>
    <n v="0"/>
    <n v="8.1254415563619814E-2"/>
    <n v="4.4689928559990891E-3"/>
    <n v="6.8253709073440638E-2"/>
    <n v="4.8752649338171879E-4"/>
    <n v="1.5438338957087763E-3"/>
    <n v="0"/>
    <n v="0"/>
    <n v="0"/>
    <n v="0"/>
    <n v="0"/>
  </r>
  <r>
    <x v="1"/>
    <n v="30"/>
    <x v="8"/>
    <n v="31000404"/>
    <x v="31"/>
    <x v="2"/>
    <n v="0"/>
    <n v="0"/>
    <n v="0"/>
    <n v="0"/>
    <n v="0"/>
    <n v="0"/>
    <n v="0"/>
    <n v="0"/>
    <n v="0"/>
    <n v="0"/>
    <n v="0"/>
    <n v="0"/>
    <n v="0"/>
    <n v="0"/>
    <n v="0"/>
    <n v="0"/>
    <n v="0"/>
    <n v="0"/>
    <n v="0"/>
    <n v="0"/>
    <n v="0"/>
    <n v="0"/>
    <n v="0"/>
    <n v="0"/>
    <n v="0"/>
  </r>
  <r>
    <x v="1"/>
    <n v="30"/>
    <x v="8"/>
    <n v="20200202"/>
    <x v="3"/>
    <x v="2"/>
    <n v="0"/>
    <n v="0"/>
    <n v="0"/>
    <n v="0"/>
    <n v="0"/>
    <n v="0"/>
    <n v="0"/>
    <n v="0"/>
    <n v="0"/>
    <n v="0"/>
    <n v="0"/>
    <n v="0"/>
    <n v="0"/>
    <n v="0"/>
    <n v="0"/>
    <n v="0"/>
    <n v="0"/>
    <n v="0"/>
    <n v="0"/>
    <n v="0"/>
    <n v="0"/>
    <n v="0"/>
    <n v="0"/>
    <n v="0"/>
    <n v="0"/>
  </r>
  <r>
    <x v="1"/>
    <n v="30"/>
    <x v="8"/>
    <n v="20200254"/>
    <x v="3"/>
    <x v="2"/>
    <n v="0"/>
    <n v="0"/>
    <n v="0"/>
    <n v="1.267568882792469E-2"/>
    <n v="1.6250883112723961E-3"/>
    <n v="0"/>
    <n v="0"/>
    <n v="0"/>
    <n v="0"/>
    <n v="0"/>
    <n v="0"/>
    <n v="0"/>
    <n v="0"/>
    <n v="0"/>
    <n v="0"/>
    <n v="0"/>
    <n v="0"/>
    <n v="0"/>
    <n v="1.267568882792469E-2"/>
    <n v="1.6250883112723961E-3"/>
    <n v="0"/>
    <n v="0"/>
    <n v="0"/>
    <n v="0"/>
    <n v="0"/>
  </r>
  <r>
    <x v="1"/>
    <n v="30"/>
    <x v="8"/>
    <n v="20200254"/>
    <x v="3"/>
    <x v="2"/>
    <n v="10.55844252158345"/>
    <n v="7.5468288631334444"/>
    <n v="10.841857923069355"/>
    <n v="0"/>
    <n v="0"/>
    <n v="0"/>
    <n v="0"/>
    <n v="0"/>
    <n v="0"/>
    <n v="0"/>
    <n v="0"/>
    <n v="0"/>
    <n v="0"/>
    <n v="0"/>
    <n v="0"/>
    <n v="10.55844252158345"/>
    <n v="7.5468288631334444"/>
    <n v="10.841857923069355"/>
    <n v="0"/>
    <n v="0"/>
    <n v="0"/>
    <n v="0"/>
    <n v="0"/>
    <n v="0"/>
    <n v="0"/>
  </r>
  <r>
    <x v="1"/>
    <n v="30"/>
    <x v="8"/>
    <n v="20200254"/>
    <x v="3"/>
    <x v="2"/>
    <n v="5.390824200568356"/>
    <n v="1.9763511497539248"/>
    <n v="4.851538644472611"/>
    <n v="0"/>
    <n v="0"/>
    <n v="0"/>
    <n v="0"/>
    <n v="0"/>
    <n v="0"/>
    <n v="0"/>
    <n v="0"/>
    <n v="0"/>
    <n v="0"/>
    <n v="0"/>
    <n v="0"/>
    <n v="5.390824200568356"/>
    <n v="1.9763511497539248"/>
    <n v="4.851538644472611"/>
    <n v="0"/>
    <n v="0"/>
    <n v="0"/>
    <n v="0"/>
    <n v="0"/>
    <n v="0"/>
    <n v="0"/>
  </r>
  <r>
    <x v="1"/>
    <n v="30"/>
    <x v="8"/>
    <n v="20200254"/>
    <x v="3"/>
    <x v="2"/>
    <n v="0"/>
    <n v="0"/>
    <n v="0"/>
    <n v="3.818957531490131E-3"/>
    <n v="6.175335582835105E-2"/>
    <n v="0"/>
    <n v="0"/>
    <n v="0"/>
    <n v="0"/>
    <n v="0"/>
    <n v="0"/>
    <n v="0"/>
    <n v="0"/>
    <n v="0"/>
    <n v="0"/>
    <n v="0"/>
    <n v="0"/>
    <n v="0"/>
    <n v="3.818957531490131E-3"/>
    <n v="6.175335582835105E-2"/>
    <n v="0"/>
    <n v="0"/>
    <n v="0"/>
    <n v="0"/>
    <n v="0"/>
  </r>
  <r>
    <x v="1"/>
    <n v="30"/>
    <x v="8"/>
    <n v="31000228"/>
    <x v="10"/>
    <x v="2"/>
    <n v="3.818957531490131E-2"/>
    <n v="0"/>
    <n v="1.6250883112723963E-2"/>
    <n v="2.4376324669085939E-4"/>
    <n v="8.1254415563619805E-4"/>
    <n v="0"/>
    <n v="0"/>
    <n v="0"/>
    <n v="0"/>
    <n v="0"/>
    <n v="0"/>
    <n v="0"/>
    <n v="0"/>
    <n v="0"/>
    <n v="0"/>
    <n v="3.818957531490131E-2"/>
    <n v="0"/>
    <n v="1.6250883112723963E-2"/>
    <n v="2.4376324669085939E-4"/>
    <n v="8.1254415563619805E-4"/>
    <n v="0"/>
    <n v="0"/>
    <n v="0"/>
    <n v="0"/>
    <n v="0"/>
  </r>
  <r>
    <x v="1"/>
    <n v="30"/>
    <x v="8"/>
    <n v="31000228"/>
    <x v="10"/>
    <x v="2"/>
    <n v="0"/>
    <n v="2.2751236357813546E-3"/>
    <n v="0"/>
    <n v="0"/>
    <n v="0"/>
    <n v="0"/>
    <n v="0"/>
    <n v="0"/>
    <n v="0"/>
    <n v="0"/>
    <n v="0"/>
    <n v="0"/>
    <n v="0"/>
    <n v="0"/>
    <n v="0"/>
    <n v="0"/>
    <n v="2.2751236357813546E-3"/>
    <n v="0"/>
    <n v="0"/>
    <n v="0"/>
    <n v="0"/>
    <n v="0"/>
    <n v="0"/>
    <n v="0"/>
    <n v="0"/>
  </r>
  <r>
    <x v="1"/>
    <n v="30"/>
    <x v="8"/>
    <n v="31000227"/>
    <x v="10"/>
    <x v="2"/>
    <n v="0"/>
    <n v="3.9013495088716414"/>
    <n v="0"/>
    <n v="0"/>
    <n v="0"/>
    <n v="0"/>
    <n v="0"/>
    <n v="0"/>
    <n v="0"/>
    <n v="0"/>
    <n v="0"/>
    <n v="0"/>
    <n v="0"/>
    <n v="0"/>
    <n v="0"/>
    <n v="0"/>
    <n v="3.9013495088716414"/>
    <n v="0"/>
    <n v="0"/>
    <n v="0"/>
    <n v="0"/>
    <n v="0"/>
    <n v="0"/>
    <n v="0"/>
    <n v="0"/>
  </r>
  <r>
    <x v="1"/>
    <n v="30"/>
    <x v="8"/>
    <n v="10500106"/>
    <x v="31"/>
    <x v="2"/>
    <n v="0"/>
    <n v="0"/>
    <n v="0"/>
    <n v="0"/>
    <n v="0"/>
    <n v="0"/>
    <n v="0"/>
    <n v="0"/>
    <n v="0"/>
    <n v="0"/>
    <n v="0"/>
    <n v="0"/>
    <n v="0"/>
    <n v="0"/>
    <n v="0"/>
    <n v="0"/>
    <n v="0"/>
    <n v="0"/>
    <n v="0"/>
    <n v="0"/>
    <n v="0"/>
    <n v="0"/>
    <n v="0"/>
    <n v="0"/>
    <n v="0"/>
  </r>
  <r>
    <x v="1"/>
    <n v="30"/>
    <x v="8"/>
    <n v="10500106"/>
    <x v="31"/>
    <x v="2"/>
    <n v="4.0627207781809907E-2"/>
    <n v="2.2751236357813546E-3"/>
    <n v="3.4126854536720319E-2"/>
    <n v="2.4376324669085939E-4"/>
    <n v="8.1254415563619805E-4"/>
    <n v="0"/>
    <n v="0"/>
    <n v="0"/>
    <n v="0"/>
    <n v="0"/>
    <n v="0"/>
    <n v="0"/>
    <n v="0"/>
    <n v="0"/>
    <n v="0"/>
    <n v="4.0627207781809907E-2"/>
    <n v="2.2751236357813546E-3"/>
    <n v="3.4126854536720319E-2"/>
    <n v="2.4376324669085939E-4"/>
    <n v="8.1254415563619805E-4"/>
    <n v="0"/>
    <n v="0"/>
    <n v="0"/>
    <n v="0"/>
    <n v="0"/>
  </r>
  <r>
    <x v="1"/>
    <n v="30"/>
    <x v="8"/>
    <n v="10500106"/>
    <x v="31"/>
    <x v="2"/>
    <n v="0"/>
    <n v="3.4386868666523904"/>
    <n v="0"/>
    <n v="0"/>
    <n v="0"/>
    <n v="0"/>
    <n v="0"/>
    <n v="0"/>
    <n v="0"/>
    <n v="0"/>
    <n v="0"/>
    <n v="0"/>
    <n v="0"/>
    <n v="0"/>
    <n v="0"/>
    <n v="0"/>
    <n v="3.4386868666523904"/>
    <n v="0"/>
    <n v="0"/>
    <n v="0"/>
    <n v="0"/>
    <n v="0"/>
    <n v="0"/>
    <n v="0"/>
    <n v="0"/>
  </r>
  <r>
    <x v="1"/>
    <n v="30"/>
    <x v="10"/>
    <n v="20200254"/>
    <x v="3"/>
    <x v="2"/>
    <n v="0"/>
    <n v="3.6913880990552479"/>
    <n v="0"/>
    <n v="1.8363497917378076E-2"/>
    <n v="2.4376324669085942E-3"/>
    <n v="0"/>
    <n v="0"/>
    <n v="0"/>
    <n v="0"/>
    <n v="0"/>
    <n v="0"/>
    <n v="0"/>
    <n v="0"/>
    <n v="0"/>
    <n v="0"/>
    <n v="0"/>
    <n v="3.6913880990552479"/>
    <n v="0"/>
    <n v="1.8363497917378076E-2"/>
    <n v="2.4376324669085942E-3"/>
    <n v="0"/>
    <n v="0"/>
    <n v="0"/>
    <n v="0"/>
    <n v="0"/>
  </r>
  <r>
    <x v="1"/>
    <n v="30"/>
    <x v="10"/>
    <n v="20200254"/>
    <x v="3"/>
    <x v="2"/>
    <n v="5.257485704628456"/>
    <n v="0"/>
    <n v="11.280875530359593"/>
    <n v="0"/>
    <n v="0"/>
    <n v="0"/>
    <n v="0"/>
    <n v="0"/>
    <n v="0"/>
    <n v="0"/>
    <n v="0"/>
    <n v="0"/>
    <n v="0"/>
    <n v="0"/>
    <n v="0"/>
    <n v="5.257485704628456"/>
    <n v="0"/>
    <n v="11.280875530359593"/>
    <n v="0"/>
    <n v="0"/>
    <n v="0"/>
    <n v="0"/>
    <n v="0"/>
    <n v="0"/>
    <n v="0"/>
  </r>
  <r>
    <x v="1"/>
    <n v="30"/>
    <x v="10"/>
    <n v="10200603"/>
    <x v="31"/>
    <x v="2"/>
    <n v="4.0627207781809907E-2"/>
    <n v="2.2751236357813546E-3"/>
    <n v="3.4126854536720319E-2"/>
    <n v="2.4376324669085939E-4"/>
    <n v="8.1254415563619805E-4"/>
    <n v="0"/>
    <n v="0"/>
    <n v="0"/>
    <n v="0"/>
    <n v="0"/>
    <n v="0"/>
    <n v="0"/>
    <n v="0"/>
    <n v="0"/>
    <n v="0"/>
    <n v="4.0627207781809907E-2"/>
    <n v="2.2751236357813546E-3"/>
    <n v="3.4126854536720319E-2"/>
    <n v="2.4376324669085939E-4"/>
    <n v="8.1254415563619805E-4"/>
    <n v="0"/>
    <n v="0"/>
    <n v="0"/>
    <n v="0"/>
    <n v="0"/>
  </r>
  <r>
    <x v="1"/>
    <n v="30"/>
    <x v="10"/>
    <n v="20200254"/>
    <x v="3"/>
    <x v="2"/>
    <n v="0"/>
    <n v="0.52734115700789252"/>
    <n v="0"/>
    <n v="2.6001412980358341E-3"/>
    <n v="3.2501766225447926E-4"/>
    <n v="0"/>
    <n v="0"/>
    <n v="0"/>
    <n v="0"/>
    <n v="0"/>
    <n v="0"/>
    <n v="0"/>
    <n v="0"/>
    <n v="0"/>
    <n v="0"/>
    <n v="0"/>
    <n v="0.52734115700789252"/>
    <n v="0"/>
    <n v="2.6001412980358341E-3"/>
    <n v="3.2501766225447926E-4"/>
    <n v="0"/>
    <n v="0"/>
    <n v="0"/>
    <n v="0"/>
    <n v="0"/>
  </r>
  <r>
    <x v="1"/>
    <n v="30"/>
    <x v="10"/>
    <n v="20200254"/>
    <x v="3"/>
    <x v="2"/>
    <n v="3.9574150556105394"/>
    <n v="0"/>
    <n v="7.2293678615263817"/>
    <n v="0"/>
    <n v="0"/>
    <n v="0"/>
    <n v="0"/>
    <n v="0"/>
    <n v="0"/>
    <n v="0"/>
    <n v="0"/>
    <n v="0"/>
    <n v="0"/>
    <n v="0"/>
    <n v="0"/>
    <n v="3.9574150556105394"/>
    <n v="0"/>
    <n v="7.2293678615263817"/>
    <n v="0"/>
    <n v="0"/>
    <n v="0"/>
    <n v="0"/>
    <n v="0"/>
    <n v="0"/>
    <n v="0"/>
  </r>
  <r>
    <x v="1"/>
    <n v="30"/>
    <x v="10"/>
    <n v="31000302"/>
    <x v="10"/>
    <x v="2"/>
    <n v="4.0627207781809907E-2"/>
    <n v="2.2751236357813546E-3"/>
    <n v="3.4126854536720319E-2"/>
    <n v="2.4376324669085939E-4"/>
    <n v="8.1254415563619805E-4"/>
    <n v="0"/>
    <n v="0"/>
    <n v="0"/>
    <n v="0"/>
    <n v="0"/>
    <n v="0"/>
    <n v="0"/>
    <n v="0"/>
    <n v="0"/>
    <n v="0"/>
    <n v="4.0627207781809907E-2"/>
    <n v="2.2751236357813546E-3"/>
    <n v="3.4126854536720319E-2"/>
    <n v="2.4376324669085939E-4"/>
    <n v="8.1254415563619805E-4"/>
    <n v="0"/>
    <n v="0"/>
    <n v="0"/>
    <n v="0"/>
    <n v="0"/>
  </r>
  <r>
    <x v="1"/>
    <n v="30"/>
    <x v="10"/>
    <n v="31000301"/>
    <x v="10"/>
    <x v="2"/>
    <n v="0"/>
    <n v="1.3132338643392234"/>
    <n v="0"/>
    <n v="0"/>
    <n v="0"/>
    <n v="0"/>
    <n v="0"/>
    <n v="0"/>
    <n v="0"/>
    <n v="0"/>
    <n v="0"/>
    <n v="0"/>
    <n v="0"/>
    <n v="0"/>
    <n v="0"/>
    <n v="0"/>
    <n v="1.3132338643392234"/>
    <n v="0"/>
    <n v="0"/>
    <n v="0"/>
    <n v="0"/>
    <n v="0"/>
    <n v="0"/>
    <n v="0"/>
    <n v="0"/>
  </r>
  <r>
    <x v="1"/>
    <n v="30"/>
    <x v="10"/>
    <n v="31000301"/>
    <x v="10"/>
    <x v="2"/>
    <n v="0"/>
    <n v="2.8087213827876458"/>
    <n v="0"/>
    <n v="0"/>
    <n v="0"/>
    <n v="0"/>
    <n v="0"/>
    <n v="0"/>
    <n v="0"/>
    <n v="0"/>
    <n v="0"/>
    <n v="0"/>
    <n v="0"/>
    <n v="0"/>
    <n v="0"/>
    <n v="0"/>
    <n v="2.8087213827876458"/>
    <n v="0"/>
    <n v="0"/>
    <n v="0"/>
    <n v="0"/>
    <n v="0"/>
    <n v="0"/>
    <n v="0"/>
    <n v="0"/>
  </r>
  <r>
    <x v="1"/>
    <n v="30"/>
    <x v="10"/>
    <n v="31000203"/>
    <x v="3"/>
    <x v="2"/>
    <n v="0"/>
    <n v="4.2351426480069918"/>
    <n v="0"/>
    <n v="0"/>
    <n v="0"/>
    <n v="0"/>
    <n v="0"/>
    <n v="0"/>
    <n v="0"/>
    <n v="0"/>
    <n v="0"/>
    <n v="0"/>
    <n v="0"/>
    <n v="0"/>
    <n v="0"/>
    <n v="0"/>
    <n v="4.2351426480069918"/>
    <n v="0"/>
    <n v="0"/>
    <n v="0"/>
    <n v="0"/>
    <n v="0"/>
    <n v="0"/>
    <n v="0"/>
    <n v="0"/>
  </r>
  <r>
    <x v="1"/>
    <n v="30"/>
    <x v="10"/>
    <n v="40400300"/>
    <x v="33"/>
    <x v="2"/>
    <n v="0"/>
    <n v="4.3877384404354697E-3"/>
    <n v="0"/>
    <n v="0"/>
    <n v="0"/>
    <n v="0"/>
    <n v="0"/>
    <n v="0"/>
    <n v="0"/>
    <n v="0"/>
    <n v="0"/>
    <n v="0"/>
    <n v="0"/>
    <n v="0"/>
    <n v="0"/>
    <n v="0"/>
    <n v="4.3877384404354697E-3"/>
    <n v="0"/>
    <n v="0"/>
    <n v="0"/>
    <n v="0"/>
    <n v="0"/>
    <n v="0"/>
    <n v="0"/>
    <n v="0"/>
  </r>
  <r>
    <x v="1"/>
    <n v="30"/>
    <x v="10"/>
    <n v="10500106"/>
    <x v="31"/>
    <x v="2"/>
    <n v="0"/>
    <n v="0"/>
    <n v="0"/>
    <n v="0"/>
    <n v="0"/>
    <n v="0"/>
    <n v="0"/>
    <n v="0"/>
    <n v="0"/>
    <n v="0"/>
    <n v="0"/>
    <n v="0"/>
    <n v="0"/>
    <n v="0"/>
    <n v="0"/>
    <n v="0"/>
    <n v="0"/>
    <n v="0"/>
    <n v="0"/>
    <n v="0"/>
    <n v="0"/>
    <n v="0"/>
    <n v="0"/>
    <n v="0"/>
    <n v="0"/>
  </r>
  <r>
    <x v="1"/>
    <n v="30"/>
    <x v="10"/>
    <n v="31000302"/>
    <x v="10"/>
    <x v="2"/>
    <n v="8.1254415563619814E-2"/>
    <n v="4.4689928559990891E-3"/>
    <n v="6.8253709073440638E-2"/>
    <n v="4.8752649338171879E-4"/>
    <n v="1.5438338957087763E-3"/>
    <n v="0"/>
    <n v="0"/>
    <n v="0"/>
    <n v="0"/>
    <n v="0"/>
    <n v="0"/>
    <n v="0"/>
    <n v="0"/>
    <n v="0"/>
    <n v="0"/>
    <n v="8.1254415563619814E-2"/>
    <n v="4.4689928559990891E-3"/>
    <n v="6.8253709073440638E-2"/>
    <n v="4.8752649338171879E-4"/>
    <n v="1.5438338957087763E-3"/>
    <n v="0"/>
    <n v="0"/>
    <n v="0"/>
    <n v="0"/>
    <n v="0"/>
  </r>
  <r>
    <x v="1"/>
    <n v="30"/>
    <x v="10"/>
    <n v="20200254"/>
    <x v="3"/>
    <x v="2"/>
    <n v="0"/>
    <n v="0"/>
    <n v="0"/>
    <n v="0"/>
    <n v="0"/>
    <n v="0"/>
    <n v="0"/>
    <n v="0"/>
    <n v="0"/>
    <n v="0"/>
    <n v="0"/>
    <n v="0"/>
    <n v="0"/>
    <n v="0"/>
    <n v="0"/>
    <n v="0"/>
    <n v="0"/>
    <n v="0"/>
    <n v="0"/>
    <n v="0"/>
    <n v="0"/>
    <n v="0"/>
    <n v="0"/>
    <n v="0"/>
    <n v="0"/>
  </r>
  <r>
    <x v="1"/>
    <n v="30"/>
    <x v="10"/>
    <n v="20200254"/>
    <x v="3"/>
    <x v="2"/>
    <n v="0"/>
    <n v="0.81498178810310662"/>
    <n v="0"/>
    <n v="4.0627207781809907E-3"/>
    <n v="5.6878090894533866E-4"/>
    <n v="0"/>
    <n v="0"/>
    <n v="0"/>
    <n v="0"/>
    <n v="0"/>
    <n v="0"/>
    <n v="0"/>
    <n v="0"/>
    <n v="0"/>
    <n v="0"/>
    <n v="0"/>
    <n v="0.81498178810310662"/>
    <n v="0"/>
    <n v="4.0627207781809907E-3"/>
    <n v="5.6878090894533866E-4"/>
    <n v="0"/>
    <n v="0"/>
    <n v="0"/>
    <n v="0"/>
    <n v="0"/>
  </r>
  <r>
    <x v="1"/>
    <n v="30"/>
    <x v="10"/>
    <n v="20200254"/>
    <x v="3"/>
    <x v="2"/>
    <n v="0.24831349396242211"/>
    <n v="0"/>
    <n v="1.4190271134030563"/>
    <n v="0"/>
    <n v="0"/>
    <n v="0"/>
    <n v="0"/>
    <n v="0"/>
    <n v="0"/>
    <n v="0"/>
    <n v="0"/>
    <n v="0"/>
    <n v="0"/>
    <n v="0"/>
    <n v="0"/>
    <n v="0.24831349396242211"/>
    <n v="0"/>
    <n v="1.4190271134030563"/>
    <n v="0"/>
    <n v="0"/>
    <n v="0"/>
    <n v="0"/>
    <n v="0"/>
    <n v="0"/>
    <n v="0"/>
  </r>
  <r>
    <x v="1"/>
    <n v="30"/>
    <x v="10"/>
    <n v="31000203"/>
    <x v="3"/>
    <x v="2"/>
    <n v="0"/>
    <n v="0.67400537710022634"/>
    <n v="0"/>
    <n v="0"/>
    <n v="0"/>
    <n v="0"/>
    <n v="0"/>
    <n v="0"/>
    <n v="0"/>
    <n v="0"/>
    <n v="0"/>
    <n v="0"/>
    <n v="0"/>
    <n v="0"/>
    <n v="0"/>
    <n v="0"/>
    <n v="0.67400537710022634"/>
    <n v="0"/>
    <n v="0"/>
    <n v="0"/>
    <n v="0"/>
    <n v="0"/>
    <n v="0"/>
    <n v="0"/>
    <n v="0"/>
  </r>
  <r>
    <x v="1"/>
    <n v="30"/>
    <x v="10"/>
    <n v="20200253"/>
    <x v="3"/>
    <x v="2"/>
    <n v="0"/>
    <n v="0"/>
    <n v="0"/>
    <n v="0"/>
    <n v="0"/>
    <n v="0"/>
    <n v="0"/>
    <n v="0"/>
    <n v="0"/>
    <n v="0"/>
    <n v="0"/>
    <n v="0"/>
    <n v="0"/>
    <n v="0"/>
    <n v="0"/>
    <n v="0"/>
    <n v="0"/>
    <n v="0"/>
    <n v="0"/>
    <n v="0"/>
    <n v="0"/>
    <n v="0"/>
    <n v="0"/>
    <n v="0"/>
    <n v="0"/>
  </r>
  <r>
    <x v="1"/>
    <n v="30"/>
    <x v="10"/>
    <n v="31000203"/>
    <x v="3"/>
    <x v="2"/>
    <n v="0"/>
    <n v="2.4556709471637181"/>
    <n v="0"/>
    <n v="0"/>
    <n v="0"/>
    <n v="0"/>
    <n v="0"/>
    <n v="0"/>
    <n v="0"/>
    <n v="0"/>
    <n v="0"/>
    <n v="0"/>
    <n v="0"/>
    <n v="0"/>
    <n v="0"/>
    <n v="0"/>
    <n v="2.4556709471637181"/>
    <n v="0"/>
    <n v="0"/>
    <n v="0"/>
    <n v="0"/>
    <n v="0"/>
    <n v="0"/>
    <n v="0"/>
    <n v="0"/>
  </r>
  <r>
    <x v="1"/>
    <n v="30"/>
    <x v="10"/>
    <n v="31000227"/>
    <x v="10"/>
    <x v="2"/>
    <n v="0"/>
    <n v="1.9449869453463673"/>
    <n v="0"/>
    <n v="0"/>
    <n v="0"/>
    <n v="0"/>
    <n v="0"/>
    <n v="0"/>
    <n v="0"/>
    <n v="0"/>
    <n v="0"/>
    <n v="0"/>
    <n v="0"/>
    <n v="0"/>
    <n v="0"/>
    <n v="0"/>
    <n v="1.9449869453463673"/>
    <n v="0"/>
    <n v="0"/>
    <n v="0"/>
    <n v="0"/>
    <n v="0"/>
    <n v="0"/>
    <n v="0"/>
    <n v="0"/>
  </r>
  <r>
    <x v="1"/>
    <n v="30"/>
    <x v="10"/>
    <n v="31000228"/>
    <x v="10"/>
    <x v="2"/>
    <n v="0.16250883112723963"/>
    <n v="8.9379857119981782E-3"/>
    <n v="0.13650741814688128"/>
    <n v="9.7505298676343758E-4"/>
    <n v="3.0876677914175527E-3"/>
    <n v="0"/>
    <n v="0"/>
    <n v="0"/>
    <n v="0"/>
    <n v="0"/>
    <n v="0"/>
    <n v="0"/>
    <n v="0"/>
    <n v="0"/>
    <n v="0"/>
    <n v="0.16250883112723963"/>
    <n v="8.9379857119981782E-3"/>
    <n v="0.13650741814688128"/>
    <n v="9.7505298676343758E-4"/>
    <n v="3.0876677914175527E-3"/>
    <n v="0"/>
    <n v="0"/>
    <n v="0"/>
    <n v="0"/>
    <n v="0"/>
  </r>
  <r>
    <x v="1"/>
    <n v="30"/>
    <x v="10"/>
    <n v="20200253"/>
    <x v="3"/>
    <x v="2"/>
    <n v="0"/>
    <n v="0.44494917962638203"/>
    <n v="0"/>
    <n v="8.8567312964345588E-3"/>
    <n v="0.14284526256084362"/>
    <n v="0"/>
    <n v="0"/>
    <n v="0"/>
    <n v="0"/>
    <n v="0"/>
    <n v="0"/>
    <n v="0"/>
    <n v="0"/>
    <n v="0"/>
    <n v="0"/>
    <n v="0"/>
    <n v="0.44494917962638203"/>
    <n v="0"/>
    <n v="8.8567312964345588E-3"/>
    <n v="0.14284526256084362"/>
    <n v="0"/>
    <n v="0"/>
    <n v="0"/>
    <n v="0"/>
    <n v="0"/>
  </r>
  <r>
    <x v="1"/>
    <n v="30"/>
    <x v="10"/>
    <n v="20200253"/>
    <x v="3"/>
    <x v="2"/>
    <n v="0.693100164757677"/>
    <n v="0"/>
    <n v="6.1224389583031895"/>
    <n v="0"/>
    <n v="0"/>
    <n v="0"/>
    <n v="0"/>
    <n v="0"/>
    <n v="0"/>
    <n v="0"/>
    <n v="0"/>
    <n v="0"/>
    <n v="0"/>
    <n v="0"/>
    <n v="0"/>
    <n v="0.693100164757677"/>
    <n v="0"/>
    <n v="6.1224389583031895"/>
    <n v="0"/>
    <n v="0"/>
    <n v="0"/>
    <n v="0"/>
    <n v="0"/>
    <n v="0"/>
    <n v="0"/>
  </r>
  <r>
    <x v="1"/>
    <n v="30"/>
    <x v="10"/>
    <n v="20200253"/>
    <x v="3"/>
    <x v="2"/>
    <n v="0"/>
    <n v="0.45697483312979781"/>
    <n v="0"/>
    <n v="9.1004945431254185E-3"/>
    <n v="0.14666422009233374"/>
    <n v="0"/>
    <n v="0"/>
    <n v="0"/>
    <n v="0"/>
    <n v="0"/>
    <n v="0"/>
    <n v="0"/>
    <n v="0"/>
    <n v="0"/>
    <n v="0"/>
    <n v="0"/>
    <n v="0.45697483312979781"/>
    <n v="0"/>
    <n v="9.1004945431254185E-3"/>
    <n v="0.14666422009233374"/>
    <n v="0"/>
    <n v="0"/>
    <n v="0"/>
    <n v="0"/>
    <n v="0"/>
  </r>
  <r>
    <x v="1"/>
    <n v="30"/>
    <x v="10"/>
    <n v="20200253"/>
    <x v="3"/>
    <x v="2"/>
    <n v="0.46290640546594203"/>
    <n v="0"/>
    <n v="0.69448148982225855"/>
    <n v="0"/>
    <n v="0"/>
    <n v="0"/>
    <n v="0"/>
    <n v="0"/>
    <n v="0"/>
    <n v="0"/>
    <n v="0"/>
    <n v="0"/>
    <n v="0"/>
    <n v="0"/>
    <n v="0"/>
    <n v="0.46290640546594203"/>
    <n v="0"/>
    <n v="0.69448148982225855"/>
    <n v="0"/>
    <n v="0"/>
    <n v="0"/>
    <n v="0"/>
    <n v="0"/>
    <n v="0"/>
    <n v="0"/>
  </r>
  <r>
    <x v="1"/>
    <n v="30"/>
    <x v="8"/>
    <n v="20200254"/>
    <x v="3"/>
    <x v="2"/>
    <n v="0"/>
    <n v="2.6367057850394628"/>
    <n v="0"/>
    <n v="1.3163215321306408E-2"/>
    <n v="1.7063427268360159E-3"/>
    <n v="0"/>
    <n v="0"/>
    <n v="0"/>
    <n v="0"/>
    <n v="0"/>
    <n v="0"/>
    <n v="0"/>
    <n v="0"/>
    <n v="0"/>
    <n v="0"/>
    <n v="0"/>
    <n v="2.6367057850394628"/>
    <n v="0"/>
    <n v="1.3163215321306408E-2"/>
    <n v="1.7063427268360159E-3"/>
    <n v="0"/>
    <n v="0"/>
    <n v="0"/>
    <n v="0"/>
    <n v="0"/>
  </r>
  <r>
    <x v="1"/>
    <n v="30"/>
    <x v="8"/>
    <n v="20200254"/>
    <x v="3"/>
    <x v="2"/>
    <n v="8.5249695176882998"/>
    <n v="0"/>
    <n v="0.48013234156542944"/>
    <n v="0"/>
    <n v="0"/>
    <n v="0"/>
    <n v="0"/>
    <n v="0"/>
    <n v="0"/>
    <n v="0"/>
    <n v="0"/>
    <n v="0"/>
    <n v="0"/>
    <n v="0"/>
    <n v="0"/>
    <n v="8.5249695176882998"/>
    <n v="0"/>
    <n v="0.48013234156542944"/>
    <n v="0"/>
    <n v="0"/>
    <n v="0"/>
    <n v="0"/>
    <n v="0"/>
    <n v="0"/>
    <n v="0"/>
  </r>
  <r>
    <x v="1"/>
    <n v="30"/>
    <x v="8"/>
    <n v="20200254"/>
    <x v="3"/>
    <x v="2"/>
    <n v="0"/>
    <n v="0"/>
    <n v="0"/>
    <n v="0"/>
    <n v="0"/>
    <n v="0"/>
    <n v="0"/>
    <n v="0"/>
    <n v="0"/>
    <n v="0"/>
    <n v="0"/>
    <n v="0"/>
    <n v="0"/>
    <n v="0"/>
    <n v="0"/>
    <n v="0"/>
    <n v="0"/>
    <n v="0"/>
    <n v="0"/>
    <n v="0"/>
    <n v="0"/>
    <n v="0"/>
    <n v="0"/>
    <n v="0"/>
    <n v="0"/>
  </r>
  <r>
    <x v="1"/>
    <n v="30"/>
    <x v="8"/>
    <n v="31000227"/>
    <x v="10"/>
    <x v="2"/>
    <n v="0"/>
    <n v="0.32485515342335197"/>
    <n v="0"/>
    <n v="0"/>
    <n v="0"/>
    <n v="0"/>
    <n v="0"/>
    <n v="0"/>
    <n v="0"/>
    <n v="0"/>
    <n v="0"/>
    <n v="0"/>
    <n v="0"/>
    <n v="0"/>
    <n v="0"/>
    <n v="0"/>
    <n v="0.32485515342335197"/>
    <n v="0"/>
    <n v="0"/>
    <n v="0"/>
    <n v="0"/>
    <n v="0"/>
    <n v="0"/>
    <n v="0"/>
    <n v="0"/>
  </r>
  <r>
    <x v="1"/>
    <n v="30"/>
    <x v="8"/>
    <n v="31000228"/>
    <x v="10"/>
    <x v="2"/>
    <n v="8.1254415563619814E-2"/>
    <n v="4.4689928559990891E-3"/>
    <n v="6.8253709073440638E-2"/>
    <n v="4.8752649338171879E-4"/>
    <n v="1.5438338957087763E-3"/>
    <n v="0"/>
    <n v="0"/>
    <n v="0"/>
    <n v="0"/>
    <n v="0"/>
    <n v="0"/>
    <n v="0"/>
    <n v="0"/>
    <n v="0"/>
    <n v="0"/>
    <n v="8.1254415563619814E-2"/>
    <n v="4.4689928559990891E-3"/>
    <n v="6.8253709073440638E-2"/>
    <n v="4.8752649338171879E-4"/>
    <n v="1.5438338957087763E-3"/>
    <n v="0"/>
    <n v="0"/>
    <n v="0"/>
    <n v="0"/>
    <n v="0"/>
  </r>
  <r>
    <x v="1"/>
    <n v="30"/>
    <x v="10"/>
    <n v="20200254"/>
    <x v="3"/>
    <x v="2"/>
    <n v="0"/>
    <n v="0"/>
    <n v="0"/>
    <n v="5.2815370116352876E-3"/>
    <n v="8.4910864263982699E-2"/>
    <n v="0"/>
    <n v="0"/>
    <n v="0"/>
    <n v="0"/>
    <n v="0"/>
    <n v="0"/>
    <n v="0"/>
    <n v="0"/>
    <n v="0"/>
    <n v="0"/>
    <n v="0"/>
    <n v="0"/>
    <n v="0"/>
    <n v="5.2815370116352876E-3"/>
    <n v="8.4910864263982699E-2"/>
    <n v="0"/>
    <n v="0"/>
    <n v="0"/>
    <n v="0"/>
    <n v="0"/>
  </r>
  <r>
    <x v="1"/>
    <n v="30"/>
    <x v="10"/>
    <n v="20200254"/>
    <x v="3"/>
    <x v="2"/>
    <n v="3.143814592572014"/>
    <n v="8.0673446492339931"/>
    <n v="3.2427824707285029"/>
    <n v="0"/>
    <n v="0"/>
    <n v="0"/>
    <n v="0"/>
    <n v="0"/>
    <n v="0"/>
    <n v="0"/>
    <n v="0"/>
    <n v="0"/>
    <n v="0"/>
    <n v="0"/>
    <n v="0"/>
    <n v="3.143814592572014"/>
    <n v="8.0673446492339931"/>
    <n v="3.2427824707285029"/>
    <n v="0"/>
    <n v="0"/>
    <n v="0"/>
    <n v="0"/>
    <n v="0"/>
    <n v="0"/>
    <n v="0"/>
  </r>
  <r>
    <x v="1"/>
    <n v="30"/>
    <x v="0"/>
    <n v="20200253"/>
    <x v="3"/>
    <x v="2"/>
    <n v="4.0627207781809907E-2"/>
    <n v="2.2751236357813546E-3"/>
    <n v="3.4126854536720319E-2"/>
    <n v="2.4376324669085939E-4"/>
    <n v="8.1254415563619805E-4"/>
    <n v="0"/>
    <n v="0"/>
    <n v="0"/>
    <n v="0"/>
    <n v="0"/>
    <n v="0"/>
    <n v="0"/>
    <n v="0"/>
    <n v="0"/>
    <n v="0"/>
    <n v="4.0627207781809907E-2"/>
    <n v="2.2751236357813546E-3"/>
    <n v="3.4126854536720319E-2"/>
    <n v="2.4376324669085939E-4"/>
    <n v="8.1254415563619805E-4"/>
    <n v="0"/>
    <n v="0"/>
    <n v="0"/>
    <n v="0"/>
    <n v="0"/>
  </r>
  <r>
    <x v="1"/>
    <n v="30"/>
    <x v="0"/>
    <n v="20200253"/>
    <x v="3"/>
    <x v="2"/>
    <n v="0"/>
    <n v="1.9054160449668847"/>
    <n v="0"/>
    <n v="0"/>
    <n v="0"/>
    <n v="0"/>
    <n v="0"/>
    <n v="0"/>
    <n v="0"/>
    <n v="0"/>
    <n v="0"/>
    <n v="0"/>
    <n v="0"/>
    <n v="0"/>
    <n v="0"/>
    <n v="0"/>
    <n v="1.9054160449668847"/>
    <n v="0"/>
    <n v="0"/>
    <n v="0"/>
    <n v="0"/>
    <n v="0"/>
    <n v="0"/>
    <n v="0"/>
    <n v="0"/>
  </r>
  <r>
    <x v="1"/>
    <n v="30"/>
    <x v="0"/>
    <n v="20200253"/>
    <x v="3"/>
    <x v="2"/>
    <n v="0"/>
    <n v="0.51840317129589442"/>
    <n v="0"/>
    <n v="2.6813957135994539E-3"/>
    <n v="4.4689928559990898E-2"/>
    <n v="0"/>
    <n v="0"/>
    <n v="0"/>
    <n v="0"/>
    <n v="0"/>
    <n v="0"/>
    <n v="0"/>
    <n v="0"/>
    <n v="0"/>
    <n v="0"/>
    <n v="0"/>
    <n v="0.51840317129589442"/>
    <n v="0"/>
    <n v="2.6813957135994539E-3"/>
    <n v="4.4689928559990898E-2"/>
    <n v="0"/>
    <n v="0"/>
    <n v="0"/>
    <n v="0"/>
    <n v="0"/>
  </r>
  <r>
    <x v="1"/>
    <n v="30"/>
    <x v="0"/>
    <n v="20200253"/>
    <x v="3"/>
    <x v="2"/>
    <n v="0.4525058402737987"/>
    <n v="0"/>
    <n v="0.52214087441182089"/>
    <n v="0"/>
    <n v="0"/>
    <n v="0"/>
    <n v="0"/>
    <n v="0"/>
    <n v="0"/>
    <n v="0"/>
    <n v="0"/>
    <n v="0"/>
    <n v="0"/>
    <n v="0"/>
    <n v="0"/>
    <n v="0.4525058402737987"/>
    <n v="0"/>
    <n v="0.52214087441182089"/>
    <n v="0"/>
    <n v="0"/>
    <n v="0"/>
    <n v="0"/>
    <n v="0"/>
    <n v="0"/>
    <n v="0"/>
  </r>
  <r>
    <x v="1"/>
    <n v="30"/>
    <x v="10"/>
    <n v="20200254"/>
    <x v="3"/>
    <x v="2"/>
    <n v="0"/>
    <n v="0"/>
    <n v="0"/>
    <n v="0"/>
    <n v="0"/>
    <n v="0"/>
    <n v="0"/>
    <n v="0"/>
    <n v="0"/>
    <n v="0"/>
    <n v="0"/>
    <n v="0"/>
    <n v="0"/>
    <n v="0"/>
    <n v="0"/>
    <n v="0"/>
    <n v="0"/>
    <n v="0"/>
    <n v="0"/>
    <n v="0"/>
    <n v="0"/>
    <n v="0"/>
    <n v="0"/>
    <n v="0"/>
    <n v="0"/>
  </r>
  <r>
    <x v="1"/>
    <n v="30"/>
    <x v="10"/>
    <n v="20200254"/>
    <x v="3"/>
    <x v="2"/>
    <n v="0"/>
    <n v="0"/>
    <n v="0"/>
    <n v="0"/>
    <n v="0"/>
    <n v="0"/>
    <n v="0"/>
    <n v="0"/>
    <n v="0"/>
    <n v="0"/>
    <n v="0"/>
    <n v="0"/>
    <n v="0"/>
    <n v="0"/>
    <n v="0"/>
    <n v="0"/>
    <n v="0"/>
    <n v="0"/>
    <n v="0"/>
    <n v="0"/>
    <n v="0"/>
    <n v="0"/>
    <n v="0"/>
    <n v="0"/>
    <n v="0"/>
  </r>
  <r>
    <x v="1"/>
    <n v="30"/>
    <x v="10"/>
    <n v="20200254"/>
    <x v="3"/>
    <x v="2"/>
    <n v="0"/>
    <n v="0"/>
    <n v="0"/>
    <n v="0"/>
    <n v="0"/>
    <n v="0"/>
    <n v="0"/>
    <n v="0"/>
    <n v="0"/>
    <n v="0"/>
    <n v="0"/>
    <n v="0"/>
    <n v="0"/>
    <n v="0"/>
    <n v="0"/>
    <n v="0"/>
    <n v="0"/>
    <n v="0"/>
    <n v="0"/>
    <n v="0"/>
    <n v="0"/>
    <n v="0"/>
    <n v="0"/>
    <n v="0"/>
    <n v="0"/>
  </r>
  <r>
    <x v="1"/>
    <n v="30"/>
    <x v="10"/>
    <n v="20200254"/>
    <x v="3"/>
    <x v="2"/>
    <n v="0"/>
    <n v="0"/>
    <n v="0"/>
    <n v="0"/>
    <n v="0"/>
    <n v="0"/>
    <n v="0"/>
    <n v="0"/>
    <n v="0"/>
    <n v="0"/>
    <n v="0"/>
    <n v="0"/>
    <n v="0"/>
    <n v="0"/>
    <n v="0"/>
    <n v="0"/>
    <n v="0"/>
    <n v="0"/>
    <n v="0"/>
    <n v="0"/>
    <n v="0"/>
    <n v="0"/>
    <n v="0"/>
    <n v="0"/>
    <n v="0"/>
  </r>
  <r>
    <x v="1"/>
    <n v="30"/>
    <x v="0"/>
    <n v="31000220"/>
    <x v="32"/>
    <x v="2"/>
    <n v="0"/>
    <n v="0.57276237530795604"/>
    <n v="0"/>
    <n v="0"/>
    <n v="0"/>
    <n v="0"/>
    <n v="0"/>
    <n v="0"/>
    <n v="0"/>
    <n v="0"/>
    <n v="0"/>
    <n v="0"/>
    <n v="0"/>
    <n v="0"/>
    <n v="0"/>
    <n v="0"/>
    <n v="0.57276237530795604"/>
    <n v="0"/>
    <n v="0"/>
    <n v="0"/>
    <n v="0"/>
    <n v="0"/>
    <n v="0"/>
    <n v="0"/>
    <n v="0"/>
  </r>
  <r>
    <x v="1"/>
    <n v="30"/>
    <x v="0"/>
    <n v="31000228"/>
    <x v="10"/>
    <x v="2"/>
    <n v="8.1254415563619814E-2"/>
    <n v="4.4689928559990891E-3"/>
    <n v="6.8253709073440638E-2"/>
    <n v="4.8752649338171879E-4"/>
    <n v="1.5438338957087763E-3"/>
    <n v="0"/>
    <n v="0"/>
    <n v="0"/>
    <n v="0"/>
    <n v="0"/>
    <n v="0"/>
    <n v="0"/>
    <n v="0"/>
    <n v="0"/>
    <n v="0"/>
    <n v="8.1254415563619814E-2"/>
    <n v="4.4689928559990891E-3"/>
    <n v="6.8253709073440638E-2"/>
    <n v="4.8752649338171879E-4"/>
    <n v="1.5438338957087763E-3"/>
    <n v="0"/>
    <n v="0"/>
    <n v="0"/>
    <n v="0"/>
    <n v="0"/>
  </r>
  <r>
    <x v="1"/>
    <n v="30"/>
    <x v="0"/>
    <n v="10500106"/>
    <x v="31"/>
    <x v="2"/>
    <n v="4.0627207781809907E-2"/>
    <n v="2.2751236357813546E-3"/>
    <n v="3.4126854536720319E-2"/>
    <n v="2.4376324669085939E-4"/>
    <n v="8.1254415563619805E-4"/>
    <n v="0"/>
    <n v="0"/>
    <n v="0"/>
    <n v="0"/>
    <n v="0"/>
    <n v="0"/>
    <n v="0"/>
    <n v="0"/>
    <n v="0"/>
    <n v="0"/>
    <n v="4.0627207781809907E-2"/>
    <n v="2.2751236357813546E-3"/>
    <n v="3.4126854536720319E-2"/>
    <n v="2.4376324669085939E-4"/>
    <n v="8.1254415563619805E-4"/>
    <n v="0"/>
    <n v="0"/>
    <n v="0"/>
    <n v="0"/>
    <n v="0"/>
  </r>
  <r>
    <x v="1"/>
    <n v="30"/>
    <x v="0"/>
    <n v="31000301"/>
    <x v="10"/>
    <x v="2"/>
    <n v="0"/>
    <n v="0.53099760570825538"/>
    <n v="0"/>
    <n v="0"/>
    <n v="0"/>
    <n v="0"/>
    <n v="0"/>
    <n v="0"/>
    <n v="0"/>
    <n v="0"/>
    <n v="0"/>
    <n v="0"/>
    <n v="0"/>
    <n v="0"/>
    <n v="0"/>
    <n v="0"/>
    <n v="0.53099760570825538"/>
    <n v="0"/>
    <n v="0"/>
    <n v="0"/>
    <n v="0"/>
    <n v="0"/>
    <n v="0"/>
    <n v="0"/>
    <n v="0"/>
  </r>
  <r>
    <x v="1"/>
    <n v="30"/>
    <x v="0"/>
    <n v="20200253"/>
    <x v="3"/>
    <x v="2"/>
    <n v="0"/>
    <n v="0.46315016871263287"/>
    <n v="0"/>
    <n v="9.2630033742526589E-3"/>
    <n v="0.15438338957087763"/>
    <n v="0"/>
    <n v="0"/>
    <n v="0"/>
    <n v="0"/>
    <n v="0"/>
    <n v="0"/>
    <n v="0"/>
    <n v="0"/>
    <n v="0"/>
    <n v="0"/>
    <n v="0"/>
    <n v="0.46315016871263287"/>
    <n v="0"/>
    <n v="9.2630033742526589E-3"/>
    <n v="0.15438338957087763"/>
    <n v="0"/>
    <n v="0"/>
    <n v="0"/>
    <n v="0"/>
    <n v="0"/>
  </r>
  <r>
    <x v="1"/>
    <n v="30"/>
    <x v="0"/>
    <n v="20200253"/>
    <x v="3"/>
    <x v="2"/>
    <n v="14.831937253736468"/>
    <n v="0"/>
    <n v="4.6017625710300445"/>
    <n v="0"/>
    <n v="0"/>
    <n v="0"/>
    <n v="0"/>
    <n v="0"/>
    <n v="0"/>
    <n v="0"/>
    <n v="0"/>
    <n v="0"/>
    <n v="0"/>
    <n v="0"/>
    <n v="0"/>
    <n v="14.831937253736468"/>
    <n v="0"/>
    <n v="4.6017625710300445"/>
    <n v="0"/>
    <n v="0"/>
    <n v="0"/>
    <n v="0"/>
    <n v="0"/>
    <n v="0"/>
    <n v="0"/>
  </r>
  <r>
    <x v="1"/>
    <n v="30"/>
    <x v="5"/>
    <n v="20200253"/>
    <x v="3"/>
    <x v="2"/>
    <n v="2.0476112722032194"/>
    <n v="1.0238056361016097"/>
    <n v="2.0476112722032194"/>
    <n v="2.1938692202177349E-3"/>
    <n v="3.5426925185738235E-2"/>
    <n v="0"/>
    <n v="0"/>
    <n v="0"/>
    <n v="0"/>
    <n v="0"/>
    <n v="0"/>
    <n v="0"/>
    <n v="0"/>
    <n v="0"/>
    <n v="0"/>
    <n v="2.0476112722032194"/>
    <n v="1.0238056361016097"/>
    <n v="2.0476112722032194"/>
    <n v="2.1938692202177349E-3"/>
    <n v="3.5426925185738235E-2"/>
    <n v="0"/>
    <n v="0"/>
    <n v="0"/>
    <n v="0"/>
    <n v="0"/>
  </r>
  <r>
    <x v="1"/>
    <n v="30"/>
    <x v="0"/>
    <n v="31000227"/>
    <x v="10"/>
    <x v="2"/>
    <n v="0"/>
    <n v="2.5115739850714882"/>
    <n v="0"/>
    <n v="0"/>
    <n v="0"/>
    <n v="0"/>
    <n v="0"/>
    <n v="0"/>
    <n v="0"/>
    <n v="0"/>
    <n v="0"/>
    <n v="0"/>
    <n v="0"/>
    <n v="0"/>
    <n v="0"/>
    <n v="0"/>
    <n v="2.5115739850714882"/>
    <n v="0"/>
    <n v="0"/>
    <n v="0"/>
    <n v="0"/>
    <n v="0"/>
    <n v="0"/>
    <n v="0"/>
    <n v="0"/>
  </r>
  <r>
    <x v="1"/>
    <n v="30"/>
    <x v="0"/>
    <n v="20200253"/>
    <x v="3"/>
    <x v="2"/>
    <n v="0.28642181486175983"/>
    <n v="0.28642181486175983"/>
    <n v="0.28642181486175983"/>
    <n v="7.3128974007257829E-4"/>
    <n v="1.1781890256724872E-2"/>
    <n v="0"/>
    <n v="0"/>
    <n v="0"/>
    <n v="0"/>
    <n v="0"/>
    <n v="0"/>
    <n v="0"/>
    <n v="0"/>
    <n v="0"/>
    <n v="0"/>
    <n v="0.28642181486175983"/>
    <n v="0.28642181486175983"/>
    <n v="0.28642181486175983"/>
    <n v="7.3128974007257829E-4"/>
    <n v="1.1781890256724872E-2"/>
    <n v="0"/>
    <n v="0"/>
    <n v="0"/>
    <n v="0"/>
    <n v="0"/>
  </r>
  <r>
    <x v="1"/>
    <n v="30"/>
    <x v="0"/>
    <n v="31000228"/>
    <x v="10"/>
    <x v="2"/>
    <n v="0.11375618178906774"/>
    <n v="2.2751236357813546E-3"/>
    <n v="2.8439045447266935E-2"/>
    <n v="4.8752649338171879E-4"/>
    <n v="4.4689928559990891E-3"/>
    <n v="0"/>
    <n v="0"/>
    <n v="0"/>
    <n v="0"/>
    <n v="0"/>
    <n v="0"/>
    <n v="0"/>
    <n v="0"/>
    <n v="0"/>
    <n v="0"/>
    <n v="0.11375618178906774"/>
    <n v="2.2751236357813546E-3"/>
    <n v="2.8439045447266935E-2"/>
    <n v="4.8752649338171879E-4"/>
    <n v="4.4689928559990891E-3"/>
    <n v="0"/>
    <n v="0"/>
    <n v="0"/>
    <n v="0"/>
    <n v="0"/>
  </r>
  <r>
    <x v="1"/>
    <n v="30"/>
    <x v="0"/>
    <n v="20200202"/>
    <x v="3"/>
    <x v="2"/>
    <n v="2.4579460707994993"/>
    <n v="0.51840317129589442"/>
    <n v="0.35906326237563596"/>
    <n v="2.6813957135994539E-3"/>
    <n v="4.330860349540936E-2"/>
    <n v="0"/>
    <n v="0"/>
    <n v="0"/>
    <n v="0"/>
    <n v="0"/>
    <n v="0"/>
    <n v="0"/>
    <n v="0"/>
    <n v="0"/>
    <n v="0"/>
    <n v="2.4579460707994993"/>
    <n v="0.51840317129589442"/>
    <n v="0.35906326237563596"/>
    <n v="2.6813957135994539E-3"/>
    <n v="4.330860349540936E-2"/>
    <n v="0"/>
    <n v="0"/>
    <n v="0"/>
    <n v="0"/>
    <n v="0"/>
  </r>
  <r>
    <x v="1"/>
    <n v="30"/>
    <x v="8"/>
    <n v="20200202"/>
    <x v="3"/>
    <x v="2"/>
    <n v="0"/>
    <n v="1.743719757995281"/>
    <n v="0"/>
    <n v="9.0192401275617992E-3"/>
    <n v="0.14284526256084362"/>
    <n v="0"/>
    <n v="0"/>
    <n v="0"/>
    <n v="0"/>
    <n v="0"/>
    <n v="0"/>
    <n v="0"/>
    <n v="0"/>
    <n v="0"/>
    <n v="0"/>
    <n v="0"/>
    <n v="1.743719757995281"/>
    <n v="0"/>
    <n v="9.0192401275617992E-3"/>
    <n v="0.14284526256084362"/>
    <n v="0"/>
    <n v="0"/>
    <n v="0"/>
    <n v="0"/>
    <n v="0"/>
  </r>
  <r>
    <x v="1"/>
    <n v="30"/>
    <x v="8"/>
    <n v="20200202"/>
    <x v="3"/>
    <x v="2"/>
    <n v="2.61801726945983"/>
    <n v="0"/>
    <n v="1.3797812306858279"/>
    <n v="0"/>
    <n v="0"/>
    <n v="0"/>
    <n v="0"/>
    <n v="0"/>
    <n v="0"/>
    <n v="0"/>
    <n v="0"/>
    <n v="0"/>
    <n v="0"/>
    <n v="0"/>
    <n v="0"/>
    <n v="2.61801726945983"/>
    <n v="0"/>
    <n v="1.3797812306858279"/>
    <n v="0"/>
    <n v="0"/>
    <n v="0"/>
    <n v="0"/>
    <n v="0"/>
    <n v="0"/>
    <n v="0"/>
  </r>
  <r>
    <x v="1"/>
    <n v="30"/>
    <x v="8"/>
    <n v="20200202"/>
    <x v="3"/>
    <x v="2"/>
    <n v="0"/>
    <n v="1.6965921969683817"/>
    <n v="0"/>
    <n v="8.7754768808709395E-3"/>
    <n v="0.13894505061378989"/>
    <n v="0"/>
    <n v="0"/>
    <n v="0"/>
    <n v="0"/>
    <n v="0"/>
    <n v="0"/>
    <n v="0"/>
    <n v="0"/>
    <n v="0"/>
    <n v="0"/>
    <n v="0"/>
    <n v="1.6965921969683817"/>
    <n v="0"/>
    <n v="8.7754768808709395E-3"/>
    <n v="0.13894505061378989"/>
    <n v="0"/>
    <n v="0"/>
    <n v="0"/>
    <n v="0"/>
    <n v="0"/>
  </r>
  <r>
    <x v="1"/>
    <n v="30"/>
    <x v="8"/>
    <n v="20200202"/>
    <x v="3"/>
    <x v="2"/>
    <n v="1.309008634729915"/>
    <n v="0"/>
    <n v="1.0259995053218274"/>
    <n v="0"/>
    <n v="0"/>
    <n v="0"/>
    <n v="0"/>
    <n v="0"/>
    <n v="0"/>
    <n v="0"/>
    <n v="0"/>
    <n v="0"/>
    <n v="0"/>
    <n v="0"/>
    <n v="0"/>
    <n v="1.309008634729915"/>
    <n v="0"/>
    <n v="1.0259995053218274"/>
    <n v="0"/>
    <n v="0"/>
    <n v="0"/>
    <n v="0"/>
    <n v="0"/>
    <n v="0"/>
    <n v="0"/>
  </r>
  <r>
    <x v="1"/>
    <n v="30"/>
    <x v="8"/>
    <n v="31000227"/>
    <x v="10"/>
    <x v="2"/>
    <n v="0"/>
    <n v="0.35378172536400065"/>
    <n v="0"/>
    <n v="0"/>
    <n v="0"/>
    <n v="0"/>
    <n v="0"/>
    <n v="0"/>
    <n v="0"/>
    <n v="0"/>
    <n v="0"/>
    <n v="0"/>
    <n v="0"/>
    <n v="0"/>
    <n v="0"/>
    <n v="0"/>
    <n v="0.35378172536400065"/>
    <n v="0"/>
    <n v="0"/>
    <n v="0"/>
    <n v="0"/>
    <n v="0"/>
    <n v="0"/>
    <n v="0"/>
    <n v="0"/>
  </r>
  <r>
    <x v="1"/>
    <n v="30"/>
    <x v="8"/>
    <n v="31000228"/>
    <x v="10"/>
    <x v="2"/>
    <n v="0.16250883112723963"/>
    <n v="9.4255122053798976E-3"/>
    <n v="0.13650741814688128"/>
    <n v="9.7505298676343758E-4"/>
    <n v="3.0876677914175527E-3"/>
    <n v="0"/>
    <n v="0"/>
    <n v="0"/>
    <n v="0"/>
    <n v="0"/>
    <n v="0"/>
    <n v="0"/>
    <n v="0"/>
    <n v="0"/>
    <n v="0"/>
    <n v="0.16250883112723963"/>
    <n v="9.4255122053798976E-3"/>
    <n v="0.13650741814688128"/>
    <n v="9.7505298676343758E-4"/>
    <n v="3.0876677914175527E-3"/>
    <n v="0"/>
    <n v="0"/>
    <n v="0"/>
    <n v="0"/>
    <n v="0"/>
  </r>
  <r>
    <x v="1"/>
    <n v="30"/>
    <x v="8"/>
    <n v="20100202"/>
    <x v="3"/>
    <x v="2"/>
    <n v="0"/>
    <n v="0"/>
    <n v="0"/>
    <n v="0"/>
    <n v="0"/>
    <n v="0"/>
    <n v="0"/>
    <n v="0"/>
    <n v="0"/>
    <n v="0"/>
    <n v="0"/>
    <n v="0"/>
    <n v="0"/>
    <n v="0"/>
    <n v="0"/>
    <n v="0"/>
    <n v="0"/>
    <n v="0"/>
    <n v="0"/>
    <n v="0"/>
    <n v="0"/>
    <n v="0"/>
    <n v="0"/>
    <n v="0"/>
    <n v="0"/>
  </r>
  <r>
    <x v="1"/>
    <n v="30"/>
    <x v="8"/>
    <n v="31000404"/>
    <x v="31"/>
    <x v="2"/>
    <n v="8.1254415563619814E-2"/>
    <n v="4.4689928559990891E-3"/>
    <n v="6.8253709073440638E-2"/>
    <n v="4.8752649338171879E-4"/>
    <n v="1.5438338957087763E-3"/>
    <n v="0"/>
    <n v="0"/>
    <n v="0"/>
    <n v="0"/>
    <n v="0"/>
    <n v="0"/>
    <n v="0"/>
    <n v="0"/>
    <n v="0"/>
    <n v="0"/>
    <n v="8.1254415563619814E-2"/>
    <n v="4.4689928559990891E-3"/>
    <n v="6.8253709073440638E-2"/>
    <n v="4.8752649338171879E-4"/>
    <n v="1.5438338957087763E-3"/>
    <n v="0"/>
    <n v="0"/>
    <n v="0"/>
    <n v="0"/>
    <n v="0"/>
  </r>
  <r>
    <x v="1"/>
    <n v="30"/>
    <x v="10"/>
    <n v="20200202"/>
    <x v="3"/>
    <x v="2"/>
    <n v="0"/>
    <n v="0"/>
    <n v="0"/>
    <n v="0"/>
    <n v="0"/>
    <n v="0"/>
    <n v="0"/>
    <n v="0"/>
    <n v="0"/>
    <n v="0"/>
    <n v="0"/>
    <n v="0"/>
    <n v="0"/>
    <n v="0"/>
    <n v="0"/>
    <n v="0"/>
    <n v="0"/>
    <n v="0"/>
    <n v="0"/>
    <n v="0"/>
    <n v="0"/>
    <n v="0"/>
    <n v="0"/>
    <n v="0"/>
    <n v="0"/>
  </r>
  <r>
    <x v="1"/>
    <n v="30"/>
    <x v="10"/>
    <n v="20200202"/>
    <x v="3"/>
    <x v="2"/>
    <n v="1.7002486456687442"/>
    <n v="9.4417630884926218E-2"/>
    <n v="0.61428338166096574"/>
    <n v="7.3128974007257829E-4"/>
    <n v="4.6802543364645011E-2"/>
    <n v="0"/>
    <n v="0"/>
    <n v="0"/>
    <n v="0"/>
    <n v="0"/>
    <n v="0"/>
    <n v="0"/>
    <n v="0"/>
    <n v="0"/>
    <n v="0"/>
    <n v="1.7002486456687442"/>
    <n v="9.4417630884926218E-2"/>
    <n v="0.61428338166096574"/>
    <n v="7.3128974007257829E-4"/>
    <n v="4.6802543364645011E-2"/>
    <n v="0"/>
    <n v="0"/>
    <n v="0"/>
    <n v="0"/>
    <n v="0"/>
  </r>
  <r>
    <x v="1"/>
    <n v="30"/>
    <x v="10"/>
    <n v="10500106"/>
    <x v="31"/>
    <x v="2"/>
    <n v="0"/>
    <n v="0"/>
    <n v="0"/>
    <n v="0"/>
    <n v="0"/>
    <n v="0"/>
    <n v="0"/>
    <n v="0"/>
    <n v="0"/>
    <n v="0"/>
    <n v="0"/>
    <n v="0"/>
    <n v="0"/>
    <n v="0"/>
    <n v="0"/>
    <n v="0"/>
    <n v="0"/>
    <n v="0"/>
    <n v="0"/>
    <n v="0"/>
    <n v="0"/>
    <n v="0"/>
    <n v="0"/>
    <n v="0"/>
    <n v="0"/>
  </r>
  <r>
    <x v="1"/>
    <n v="30"/>
    <x v="10"/>
    <n v="31000228"/>
    <x v="10"/>
    <x v="2"/>
    <n v="5.687809089453387E-2"/>
    <n v="0"/>
    <n v="1.4219522723633467E-2"/>
    <n v="0"/>
    <n v="0"/>
    <n v="0"/>
    <n v="0"/>
    <n v="0"/>
    <n v="0"/>
    <n v="0"/>
    <n v="0"/>
    <n v="0"/>
    <n v="0"/>
    <n v="0"/>
    <n v="0"/>
    <n v="5.687809089453387E-2"/>
    <n v="0"/>
    <n v="1.4219522723633467E-2"/>
    <n v="0"/>
    <n v="0"/>
    <n v="0"/>
    <n v="0"/>
    <n v="0"/>
    <n v="0"/>
    <n v="0"/>
  </r>
  <r>
    <x v="1"/>
    <n v="30"/>
    <x v="4"/>
    <n v="31000228"/>
    <x v="10"/>
    <x v="2"/>
    <n v="0"/>
    <n v="0"/>
    <n v="0"/>
    <n v="0"/>
    <n v="0"/>
    <n v="0"/>
    <n v="0"/>
    <n v="0"/>
    <n v="0"/>
    <n v="0"/>
    <n v="0"/>
    <n v="0"/>
    <n v="0"/>
    <n v="0"/>
    <n v="0"/>
    <n v="0"/>
    <n v="0"/>
    <n v="0"/>
    <n v="0"/>
    <n v="0"/>
    <n v="0"/>
    <n v="0"/>
    <n v="0"/>
    <n v="0"/>
    <n v="0"/>
  </r>
  <r>
    <x v="1"/>
    <n v="30"/>
    <x v="4"/>
    <n v="10500106"/>
    <x v="31"/>
    <x v="2"/>
    <n v="0.39814663626173707"/>
    <n v="1.5600847788215001E-2"/>
    <n v="5.687809089453387E-2"/>
    <n v="1.7063427268360159E-3"/>
    <n v="5.3627914271989078E-3"/>
    <n v="0"/>
    <n v="0"/>
    <n v="0"/>
    <n v="0"/>
    <n v="0"/>
    <n v="0"/>
    <n v="0"/>
    <n v="0"/>
    <n v="0"/>
    <n v="0"/>
    <n v="0.39814663626173707"/>
    <n v="1.5600847788215001E-2"/>
    <n v="5.687809089453387E-2"/>
    <n v="1.7063427268360159E-3"/>
    <n v="5.3627914271989078E-3"/>
    <n v="0"/>
    <n v="0"/>
    <n v="0"/>
    <n v="0"/>
    <n v="0"/>
  </r>
  <r>
    <x v="1"/>
    <n v="30"/>
    <x v="4"/>
    <n v="31000228"/>
    <x v="10"/>
    <x v="2"/>
    <n v="0.11375618178906774"/>
    <n v="4.4689928559990891E-3"/>
    <n v="2.8439045447266935E-2"/>
    <n v="4.8752649338171879E-4"/>
    <n v="1.5438338957087763E-3"/>
    <n v="0"/>
    <n v="0"/>
    <n v="0"/>
    <n v="0"/>
    <n v="0"/>
    <n v="0"/>
    <n v="0"/>
    <n v="0"/>
    <n v="0"/>
    <n v="0"/>
    <n v="0.11375618178906774"/>
    <n v="4.4689928559990891E-3"/>
    <n v="2.8439045447266935E-2"/>
    <n v="4.8752649338171879E-4"/>
    <n v="1.5438338957087763E-3"/>
    <n v="0"/>
    <n v="0"/>
    <n v="0"/>
    <n v="0"/>
    <n v="0"/>
  </r>
  <r>
    <x v="1"/>
    <n v="30"/>
    <x v="4"/>
    <n v="31000228"/>
    <x v="10"/>
    <x v="2"/>
    <n v="8.1254415563619814E-2"/>
    <n v="4.4689928559990891E-3"/>
    <n v="6.8253709073440638E-2"/>
    <n v="4.8752649338171879E-4"/>
    <n v="1.5438338957087763E-3"/>
    <n v="0"/>
    <n v="0"/>
    <n v="0"/>
    <n v="0"/>
    <n v="0"/>
    <n v="0"/>
    <n v="0"/>
    <n v="0"/>
    <n v="0"/>
    <n v="0"/>
    <n v="8.1254415563619814E-2"/>
    <n v="4.4689928559990891E-3"/>
    <n v="6.8253709073440638E-2"/>
    <n v="4.8752649338171879E-4"/>
    <n v="1.5438338957087763E-3"/>
    <n v="0"/>
    <n v="0"/>
    <n v="0"/>
    <n v="0"/>
    <n v="0"/>
  </r>
  <r>
    <x v="1"/>
    <n v="30"/>
    <x v="4"/>
    <n v="20200253"/>
    <x v="3"/>
    <x v="2"/>
    <n v="0"/>
    <n v="0"/>
    <n v="0"/>
    <n v="0"/>
    <n v="0"/>
    <n v="0"/>
    <n v="0"/>
    <n v="0"/>
    <n v="0"/>
    <n v="0"/>
    <n v="0"/>
    <n v="0"/>
    <n v="0"/>
    <n v="0"/>
    <n v="0"/>
    <n v="0"/>
    <n v="0"/>
    <n v="0"/>
    <n v="0"/>
    <n v="0"/>
    <n v="0"/>
    <n v="0"/>
    <n v="0"/>
    <n v="0"/>
    <n v="0"/>
  </r>
  <r>
    <x v="1"/>
    <n v="30"/>
    <x v="4"/>
    <n v="20200253"/>
    <x v="3"/>
    <x v="2"/>
    <n v="0"/>
    <n v="0"/>
    <n v="0"/>
    <n v="0"/>
    <n v="0"/>
    <n v="0"/>
    <n v="0"/>
    <n v="0"/>
    <n v="0"/>
    <n v="0"/>
    <n v="0"/>
    <n v="0"/>
    <n v="0"/>
    <n v="0"/>
    <n v="0"/>
    <n v="0"/>
    <n v="0"/>
    <n v="0"/>
    <n v="0"/>
    <n v="0"/>
    <n v="0"/>
    <n v="0"/>
    <n v="0"/>
    <n v="0"/>
    <n v="0"/>
  </r>
  <r>
    <x v="1"/>
    <n v="30"/>
    <x v="4"/>
    <n v="20200201"/>
    <x v="3"/>
    <x v="2"/>
    <n v="0"/>
    <n v="6.0128267517078659E-3"/>
    <n v="0"/>
    <n v="9.831784283197996E-3"/>
    <n v="5.3627914271989078E-3"/>
    <n v="0"/>
    <n v="0"/>
    <n v="0"/>
    <n v="0"/>
    <n v="0"/>
    <n v="0"/>
    <n v="0"/>
    <n v="0"/>
    <n v="0"/>
    <n v="0"/>
    <n v="0"/>
    <n v="6.0128267517078659E-3"/>
    <n v="0"/>
    <n v="9.831784283197996E-3"/>
    <n v="5.3627914271989078E-3"/>
    <n v="0"/>
    <n v="0"/>
    <n v="0"/>
    <n v="0"/>
    <n v="0"/>
  </r>
  <r>
    <x v="1"/>
    <n v="30"/>
    <x v="4"/>
    <n v="20200201"/>
    <x v="3"/>
    <x v="2"/>
    <n v="1.1172482139997724"/>
    <n v="0"/>
    <n v="1.5444026766177217"/>
    <n v="0"/>
    <n v="0"/>
    <n v="0"/>
    <n v="0"/>
    <n v="0"/>
    <n v="0"/>
    <n v="0"/>
    <n v="0"/>
    <n v="0"/>
    <n v="0"/>
    <n v="0"/>
    <n v="0"/>
    <n v="1.1172482139997724"/>
    <n v="0"/>
    <n v="1.5444026766177217"/>
    <n v="0"/>
    <n v="0"/>
    <n v="0"/>
    <n v="0"/>
    <n v="0"/>
    <n v="0"/>
    <n v="0"/>
  </r>
  <r>
    <x v="1"/>
    <n v="30"/>
    <x v="4"/>
    <n v="20200201"/>
    <x v="3"/>
    <x v="2"/>
    <n v="0"/>
    <n v="1.7875971423996356E-2"/>
    <n v="0"/>
    <n v="2.9576607265157612E-2"/>
    <n v="1.6250883112723963E-2"/>
    <n v="0"/>
    <n v="0"/>
    <n v="0"/>
    <n v="0"/>
    <n v="0"/>
    <n v="0"/>
    <n v="0"/>
    <n v="0"/>
    <n v="0"/>
    <n v="0"/>
    <n v="0"/>
    <n v="1.7875971423996356E-2"/>
    <n v="0"/>
    <n v="2.9576607265157612E-2"/>
    <n v="1.6250883112723963E-2"/>
    <n v="0"/>
    <n v="0"/>
    <n v="0"/>
    <n v="0"/>
    <n v="0"/>
  </r>
  <r>
    <x v="1"/>
    <n v="30"/>
    <x v="4"/>
    <n v="20200201"/>
    <x v="3"/>
    <x v="2"/>
    <n v="1.8190426012227567"/>
    <n v="0"/>
    <n v="3.2109307398275639"/>
    <n v="0"/>
    <n v="0"/>
    <n v="0"/>
    <n v="0"/>
    <n v="0"/>
    <n v="0"/>
    <n v="0"/>
    <n v="0"/>
    <n v="0"/>
    <n v="0"/>
    <n v="0"/>
    <n v="0"/>
    <n v="1.8190426012227567"/>
    <n v="0"/>
    <n v="3.2109307398275639"/>
    <n v="0"/>
    <n v="0"/>
    <n v="0"/>
    <n v="0"/>
    <n v="0"/>
    <n v="0"/>
    <n v="0"/>
  </r>
  <r>
    <x v="1"/>
    <n v="30"/>
    <x v="4"/>
    <n v="20200202"/>
    <x v="3"/>
    <x v="2"/>
    <n v="0"/>
    <n v="0.10823088153074159"/>
    <n v="0"/>
    <n v="2.1126148046541151E-3"/>
    <n v="3.4776889861229274E-2"/>
    <n v="0"/>
    <n v="0"/>
    <n v="0"/>
    <n v="0"/>
    <n v="0"/>
    <n v="0"/>
    <n v="0"/>
    <n v="0"/>
    <n v="0"/>
    <n v="0"/>
    <n v="0"/>
    <n v="0.10823088153074159"/>
    <n v="0"/>
    <n v="2.1126148046541151E-3"/>
    <n v="3.4776889861229274E-2"/>
    <n v="0"/>
    <n v="0"/>
    <n v="0"/>
    <n v="0"/>
    <n v="0"/>
  </r>
  <r>
    <x v="1"/>
    <n v="30"/>
    <x v="4"/>
    <n v="20200202"/>
    <x v="3"/>
    <x v="2"/>
    <n v="1.0666267131036371"/>
    <n v="0"/>
    <n v="0.69058127787520474"/>
    <n v="0"/>
    <n v="0"/>
    <n v="0"/>
    <n v="0"/>
    <n v="0"/>
    <n v="0"/>
    <n v="0"/>
    <n v="0"/>
    <n v="0"/>
    <n v="0"/>
    <n v="0"/>
    <n v="0"/>
    <n v="1.0666267131036371"/>
    <n v="0"/>
    <n v="0.69058127787520474"/>
    <n v="0"/>
    <n v="0"/>
    <n v="0"/>
    <n v="0"/>
    <n v="0"/>
    <n v="0"/>
    <n v="0"/>
  </r>
  <r>
    <x v="1"/>
    <n v="30"/>
    <x v="4"/>
    <n v="20200201"/>
    <x v="3"/>
    <x v="2"/>
    <n v="0"/>
    <n v="1.0238056361016096E-2"/>
    <n v="0"/>
    <n v="1.6900918437232921E-2"/>
    <n v="9.2630033742526589E-3"/>
    <n v="0"/>
    <n v="0"/>
    <n v="0"/>
    <n v="0"/>
    <n v="0"/>
    <n v="0"/>
    <n v="0"/>
    <n v="0"/>
    <n v="0"/>
    <n v="0"/>
    <n v="0"/>
    <n v="1.0238056361016096E-2"/>
    <n v="0"/>
    <n v="1.6900918437232921E-2"/>
    <n v="9.2630033742526589E-3"/>
    <n v="0"/>
    <n v="0"/>
    <n v="0"/>
    <n v="0"/>
    <n v="0"/>
  </r>
  <r>
    <x v="1"/>
    <n v="30"/>
    <x v="4"/>
    <n v="20200201"/>
    <x v="3"/>
    <x v="2"/>
    <n v="0.79499320187445621"/>
    <n v="0"/>
    <n v="1.5591909802503006"/>
    <n v="0"/>
    <n v="0"/>
    <n v="0"/>
    <n v="0"/>
    <n v="0"/>
    <n v="0"/>
    <n v="0"/>
    <n v="0"/>
    <n v="0"/>
    <n v="0"/>
    <n v="0"/>
    <n v="0"/>
    <n v="0.79499320187445621"/>
    <n v="0"/>
    <n v="1.5591909802503006"/>
    <n v="0"/>
    <n v="0"/>
    <n v="0"/>
    <n v="0"/>
    <n v="0"/>
    <n v="0"/>
    <n v="0"/>
  </r>
  <r>
    <x v="1"/>
    <n v="30"/>
    <x v="4"/>
    <n v="20200201"/>
    <x v="3"/>
    <x v="2"/>
    <n v="0"/>
    <n v="1.4463285970324325E-2"/>
    <n v="0"/>
    <n v="2.3970052591267842E-2"/>
    <n v="1.3163215321306408E-2"/>
    <n v="0"/>
    <n v="0"/>
    <n v="0"/>
    <n v="0"/>
    <n v="0"/>
    <n v="0"/>
    <n v="0"/>
    <n v="0"/>
    <n v="0"/>
    <n v="0"/>
    <n v="0"/>
    <n v="1.4463285970324325E-2"/>
    <n v="0"/>
    <n v="2.3970052591267842E-2"/>
    <n v="1.3163215321306408E-2"/>
    <n v="0"/>
    <n v="0"/>
    <n v="0"/>
    <n v="0"/>
    <n v="0"/>
  </r>
  <r>
    <x v="1"/>
    <n v="30"/>
    <x v="4"/>
    <n v="20200201"/>
    <x v="3"/>
    <x v="2"/>
    <n v="2.3001499957749494"/>
    <n v="0"/>
    <n v="2.5027985081906174"/>
    <n v="0"/>
    <n v="0"/>
    <n v="0"/>
    <n v="0"/>
    <n v="0"/>
    <n v="0"/>
    <n v="0"/>
    <n v="0"/>
    <n v="0"/>
    <n v="0"/>
    <n v="0"/>
    <n v="0"/>
    <n v="2.3001499957749494"/>
    <n v="0"/>
    <n v="2.5027985081906174"/>
    <n v="0"/>
    <n v="0"/>
    <n v="0"/>
    <n v="0"/>
    <n v="0"/>
    <n v="0"/>
    <n v="0"/>
  </r>
  <r>
    <x v="1"/>
    <n v="30"/>
    <x v="4"/>
    <n v="20200201"/>
    <x v="3"/>
    <x v="2"/>
    <n v="0"/>
    <n v="1.3650741814688127E-2"/>
    <n v="0"/>
    <n v="2.2507473111122688E-2"/>
    <n v="1.2350671165670211E-2"/>
    <n v="0"/>
    <n v="0"/>
    <n v="0"/>
    <n v="0"/>
    <n v="0"/>
    <n v="0"/>
    <n v="0"/>
    <n v="0"/>
    <n v="0"/>
    <n v="0"/>
    <n v="0"/>
    <n v="1.3650741814688127E-2"/>
    <n v="0"/>
    <n v="2.2507473111122688E-2"/>
    <n v="1.2350671165670211E-2"/>
    <n v="0"/>
    <n v="0"/>
    <n v="0"/>
    <n v="0"/>
    <n v="0"/>
  </r>
  <r>
    <x v="1"/>
    <n v="30"/>
    <x v="4"/>
    <n v="20200201"/>
    <x v="3"/>
    <x v="2"/>
    <n v="1.5622786480417181"/>
    <n v="0"/>
    <n v="2.0683311481719424"/>
    <n v="0"/>
    <n v="0"/>
    <n v="0"/>
    <n v="0"/>
    <n v="0"/>
    <n v="0"/>
    <n v="0"/>
    <n v="0"/>
    <n v="0"/>
    <n v="0"/>
    <n v="0"/>
    <n v="0"/>
    <n v="1.5622786480417181"/>
    <n v="0"/>
    <n v="2.0683311481719424"/>
    <n v="0"/>
    <n v="0"/>
    <n v="0"/>
    <n v="0"/>
    <n v="0"/>
    <n v="0"/>
    <n v="0"/>
  </r>
  <r>
    <x v="1"/>
    <n v="30"/>
    <x v="0"/>
    <n v="20200202"/>
    <x v="3"/>
    <x v="2"/>
    <n v="0.12261291308550229"/>
    <n v="3.0876677914175527E-3"/>
    <n v="1.4625794801451564E-2"/>
    <n v="0"/>
    <n v="0"/>
    <n v="0"/>
    <n v="0"/>
    <n v="0"/>
    <n v="0"/>
    <n v="0"/>
    <n v="0"/>
    <n v="0"/>
    <n v="0"/>
    <n v="0"/>
    <n v="0"/>
    <n v="0.12261291308550229"/>
    <n v="3.0876677914175527E-3"/>
    <n v="1.4625794801451564E-2"/>
    <n v="0"/>
    <n v="0"/>
    <n v="0"/>
    <n v="0"/>
    <n v="0"/>
    <n v="0"/>
    <n v="0"/>
  </r>
  <r>
    <x v="1"/>
    <n v="30"/>
    <x v="0"/>
    <n v="20200202"/>
    <x v="3"/>
    <x v="2"/>
    <n v="0"/>
    <n v="0"/>
    <n v="0"/>
    <n v="0"/>
    <n v="0"/>
    <n v="0"/>
    <n v="0"/>
    <n v="0"/>
    <n v="0"/>
    <n v="0"/>
    <n v="0"/>
    <n v="0"/>
    <n v="0"/>
    <n v="0"/>
    <n v="0"/>
    <n v="0"/>
    <n v="0"/>
    <n v="0"/>
    <n v="0"/>
    <n v="0"/>
    <n v="0"/>
    <n v="0"/>
    <n v="0"/>
    <n v="0"/>
    <n v="0"/>
  </r>
  <r>
    <x v="1"/>
    <n v="30"/>
    <x v="0"/>
    <n v="20200202"/>
    <x v="3"/>
    <x v="2"/>
    <n v="0"/>
    <n v="0"/>
    <n v="0"/>
    <n v="0"/>
    <n v="0"/>
    <n v="0"/>
    <n v="0"/>
    <n v="0"/>
    <n v="0"/>
    <n v="0"/>
    <n v="0"/>
    <n v="0"/>
    <n v="0"/>
    <n v="0"/>
    <n v="0"/>
    <n v="0"/>
    <n v="0"/>
    <n v="0"/>
    <n v="0"/>
    <n v="0"/>
    <n v="0"/>
    <n v="0"/>
    <n v="0"/>
    <n v="0"/>
    <n v="0"/>
  </r>
  <r>
    <x v="1"/>
    <n v="30"/>
    <x v="0"/>
    <n v="20200202"/>
    <x v="3"/>
    <x v="2"/>
    <n v="0.24197564954845979"/>
    <n v="6.0940811672714852E-3"/>
    <n v="2.8926571940648651E-2"/>
    <n v="0"/>
    <n v="0"/>
    <n v="0"/>
    <n v="0"/>
    <n v="0"/>
    <n v="0"/>
    <n v="0"/>
    <n v="0"/>
    <n v="0"/>
    <n v="0"/>
    <n v="0"/>
    <n v="0"/>
    <n v="0.24197564954845979"/>
    <n v="6.0940811672714852E-3"/>
    <n v="2.8926571940648651E-2"/>
    <n v="0"/>
    <n v="0"/>
    <n v="0"/>
    <n v="0"/>
    <n v="0"/>
    <n v="0"/>
    <n v="0"/>
  </r>
  <r>
    <x v="1"/>
    <n v="30"/>
    <x v="0"/>
    <n v="20200202"/>
    <x v="3"/>
    <x v="2"/>
    <n v="0"/>
    <n v="0"/>
    <n v="0"/>
    <n v="0"/>
    <n v="0"/>
    <n v="0"/>
    <n v="0"/>
    <n v="0"/>
    <n v="0"/>
    <n v="0"/>
    <n v="0"/>
    <n v="0"/>
    <n v="0"/>
    <n v="0"/>
    <n v="0"/>
    <n v="0"/>
    <n v="0"/>
    <n v="0"/>
    <n v="0"/>
    <n v="0"/>
    <n v="0"/>
    <n v="0"/>
    <n v="0"/>
    <n v="0"/>
    <n v="0"/>
  </r>
  <r>
    <x v="1"/>
    <n v="30"/>
    <x v="0"/>
    <n v="20200202"/>
    <x v="3"/>
    <x v="2"/>
    <n v="0"/>
    <n v="0"/>
    <n v="0"/>
    <n v="1.7063427268360159E-3"/>
    <n v="2.6976465967121777E-2"/>
    <n v="0"/>
    <n v="0"/>
    <n v="0"/>
    <n v="0"/>
    <n v="0"/>
    <n v="0"/>
    <n v="0"/>
    <n v="0"/>
    <n v="0"/>
    <n v="0"/>
    <n v="0"/>
    <n v="0"/>
    <n v="0"/>
    <n v="1.7063427268360159E-3"/>
    <n v="2.6976465967121777E-2"/>
    <n v="0"/>
    <n v="0"/>
    <n v="0"/>
    <n v="0"/>
    <n v="0"/>
  </r>
  <r>
    <x v="1"/>
    <n v="30"/>
    <x v="0"/>
    <n v="20200202"/>
    <x v="3"/>
    <x v="2"/>
    <n v="3.0082009729963324"/>
    <n v="1.3736058951029928"/>
    <n v="1.2087406859244083"/>
    <n v="0"/>
    <n v="0"/>
    <n v="0"/>
    <n v="0"/>
    <n v="0"/>
    <n v="0"/>
    <n v="0"/>
    <n v="0"/>
    <n v="0"/>
    <n v="0"/>
    <n v="0"/>
    <n v="0"/>
    <n v="3.0082009729963324"/>
    <n v="1.3736058951029928"/>
    <n v="1.2087406859244083"/>
    <n v="0"/>
    <n v="0"/>
    <n v="0"/>
    <n v="0"/>
    <n v="0"/>
    <n v="0"/>
    <n v="0"/>
  </r>
  <r>
    <x v="1"/>
    <n v="30"/>
    <x v="0"/>
    <n v="20200202"/>
    <x v="3"/>
    <x v="2"/>
    <n v="0"/>
    <n v="0"/>
    <n v="0"/>
    <n v="2.1938692202177349E-3"/>
    <n v="3.6564487003628909E-2"/>
    <n v="0"/>
    <n v="0"/>
    <n v="0"/>
    <n v="0"/>
    <n v="0"/>
    <n v="0"/>
    <n v="0"/>
    <n v="0"/>
    <n v="0"/>
    <n v="0"/>
    <n v="0"/>
    <n v="0"/>
    <n v="0"/>
    <n v="2.1938692202177349E-3"/>
    <n v="3.6564487003628909E-2"/>
    <n v="0"/>
    <n v="0"/>
    <n v="0"/>
    <n v="0"/>
    <n v="0"/>
  </r>
  <r>
    <x v="1"/>
    <n v="30"/>
    <x v="0"/>
    <n v="20200202"/>
    <x v="3"/>
    <x v="2"/>
    <n v="19.637242135753382"/>
    <n v="10.122268818837938"/>
    <n v="1.4778553102711172"/>
    <n v="0"/>
    <n v="0"/>
    <n v="0"/>
    <n v="0"/>
    <n v="0"/>
    <n v="0"/>
    <n v="0"/>
    <n v="0"/>
    <n v="0"/>
    <n v="0"/>
    <n v="0"/>
    <n v="0"/>
    <n v="19.637242135753382"/>
    <n v="10.122268818837938"/>
    <n v="1.4778553102711172"/>
    <n v="0"/>
    <n v="0"/>
    <n v="0"/>
    <n v="0"/>
    <n v="0"/>
    <n v="0"/>
    <n v="0"/>
  </r>
  <r>
    <x v="1"/>
    <n v="30"/>
    <x v="0"/>
    <n v="31000228"/>
    <x v="10"/>
    <x v="2"/>
    <n v="0.1706342726836016"/>
    <n v="6.6628620762168248E-3"/>
    <n v="0.10238056361016096"/>
    <n v="7.3128974007257829E-4"/>
    <n v="2.2751236357813546E-3"/>
    <n v="0"/>
    <n v="0"/>
    <n v="0"/>
    <n v="0"/>
    <n v="0"/>
    <n v="0"/>
    <n v="0"/>
    <n v="0"/>
    <n v="0"/>
    <n v="0"/>
    <n v="0.1706342726836016"/>
    <n v="6.6628620762168248E-3"/>
    <n v="0.10238056361016096"/>
    <n v="7.3128974007257829E-4"/>
    <n v="2.2751236357813546E-3"/>
    <n v="0"/>
    <n v="0"/>
    <n v="0"/>
    <n v="0"/>
    <n v="0"/>
  </r>
  <r>
    <x v="1"/>
    <n v="30"/>
    <x v="0"/>
    <n v="31000404"/>
    <x v="31"/>
    <x v="2"/>
    <n v="5.687809089453387E-2"/>
    <n v="2.2751236357813546E-3"/>
    <n v="3.4126854536720319E-2"/>
    <n v="2.4376324669085939E-4"/>
    <n v="8.1254415563619805E-4"/>
    <n v="0"/>
    <n v="0"/>
    <n v="0"/>
    <n v="0"/>
    <n v="0"/>
    <n v="0"/>
    <n v="0"/>
    <n v="0"/>
    <n v="0"/>
    <n v="0"/>
    <n v="5.687809089453387E-2"/>
    <n v="2.2751236357813546E-3"/>
    <n v="3.4126854536720319E-2"/>
    <n v="2.4376324669085939E-4"/>
    <n v="8.1254415563619805E-4"/>
    <n v="0"/>
    <n v="0"/>
    <n v="0"/>
    <n v="0"/>
    <n v="0"/>
  </r>
  <r>
    <x v="1"/>
    <n v="30"/>
    <x v="4"/>
    <n v="20200254"/>
    <x v="3"/>
    <x v="2"/>
    <n v="4.4612736865205456"/>
    <n v="0"/>
    <n v="9.428599873171315"/>
    <n v="0"/>
    <n v="0"/>
    <n v="0"/>
    <n v="0"/>
    <n v="0"/>
    <n v="0"/>
    <n v="0"/>
    <n v="0"/>
    <n v="0"/>
    <n v="0"/>
    <n v="0"/>
    <n v="0"/>
    <n v="4.4612736865205456"/>
    <n v="0"/>
    <n v="9.428599873171315"/>
    <n v="0"/>
    <n v="0"/>
    <n v="0"/>
    <n v="0"/>
    <n v="0"/>
    <n v="0"/>
    <n v="0"/>
  </r>
  <r>
    <x v="1"/>
    <n v="30"/>
    <x v="4"/>
    <n v="20200254"/>
    <x v="3"/>
    <x v="2"/>
    <n v="0"/>
    <n v="4.2666693612456763"/>
    <n v="0"/>
    <n v="2.1288656877668392E-2"/>
    <n v="2.7626501291630732E-3"/>
    <n v="0"/>
    <n v="0"/>
    <n v="0"/>
    <n v="0"/>
    <n v="0"/>
    <n v="0"/>
    <n v="0"/>
    <n v="0"/>
    <n v="0"/>
    <n v="0"/>
    <n v="0"/>
    <n v="4.2666693612456763"/>
    <n v="0"/>
    <n v="2.1288656877668392E-2"/>
    <n v="2.7626501291630732E-3"/>
    <n v="0"/>
    <n v="0"/>
    <n v="0"/>
    <n v="0"/>
    <n v="0"/>
  </r>
  <r>
    <x v="1"/>
    <n v="30"/>
    <x v="4"/>
    <n v="20200254"/>
    <x v="3"/>
    <x v="2"/>
    <n v="1.2689502078570507"/>
    <n v="0"/>
    <n v="2.7567185568269292"/>
    <n v="0"/>
    <n v="0"/>
    <n v="0"/>
    <n v="0"/>
    <n v="0"/>
    <n v="0"/>
    <n v="0"/>
    <n v="0"/>
    <n v="0"/>
    <n v="0"/>
    <n v="0"/>
    <n v="0"/>
    <n v="1.2689502078570507"/>
    <n v="0"/>
    <n v="2.7567185568269292"/>
    <n v="0"/>
    <n v="0"/>
    <n v="0"/>
    <n v="0"/>
    <n v="0"/>
    <n v="0"/>
    <n v="0"/>
  </r>
  <r>
    <x v="1"/>
    <n v="30"/>
    <x v="4"/>
    <n v="20200254"/>
    <x v="3"/>
    <x v="2"/>
    <n v="0"/>
    <n v="0.57528126219042819"/>
    <n v="0"/>
    <n v="2.8439045447266934E-3"/>
    <n v="4.0627207781809903E-4"/>
    <n v="0"/>
    <n v="0"/>
    <n v="0"/>
    <n v="0"/>
    <n v="0"/>
    <n v="0"/>
    <n v="0"/>
    <n v="0"/>
    <n v="0"/>
    <n v="0"/>
    <n v="0"/>
    <n v="0.57528126219042819"/>
    <n v="0"/>
    <n v="2.8439045447266934E-3"/>
    <n v="4.0627207781809903E-4"/>
    <n v="0"/>
    <n v="0"/>
    <n v="0"/>
    <n v="0"/>
    <n v="0"/>
  </r>
  <r>
    <x v="1"/>
    <n v="30"/>
    <x v="4"/>
    <n v="20200254"/>
    <x v="3"/>
    <x v="2"/>
    <n v="2.6692075512649107"/>
    <n v="3.8725041913465565"/>
    <n v="0.34126854536720319"/>
    <n v="1.4219522723633467E-2"/>
    <n v="0.2428694481196596"/>
    <n v="0"/>
    <n v="0"/>
    <n v="0"/>
    <n v="0"/>
    <n v="0"/>
    <n v="0"/>
    <n v="0"/>
    <n v="0"/>
    <n v="0"/>
    <n v="0"/>
    <n v="2.6692075512649107"/>
    <n v="3.8725041913465565"/>
    <n v="0.34126854536720319"/>
    <n v="1.4219522723633467E-2"/>
    <n v="0.2428694481196596"/>
    <n v="0"/>
    <n v="0"/>
    <n v="0"/>
    <n v="0"/>
    <n v="0"/>
  </r>
  <r>
    <x v="1"/>
    <n v="30"/>
    <x v="4"/>
    <n v="20200254"/>
    <x v="3"/>
    <x v="2"/>
    <n v="5.4515212489943803"/>
    <n v="0"/>
    <n v="8.1746817321935357"/>
    <n v="0"/>
    <n v="0"/>
    <n v="0"/>
    <n v="0"/>
    <n v="0"/>
    <n v="0"/>
    <n v="0"/>
    <n v="0"/>
    <n v="0"/>
    <n v="0"/>
    <n v="0"/>
    <n v="0"/>
    <n v="5.4515212489943803"/>
    <n v="0"/>
    <n v="8.1746817321935357"/>
    <n v="0"/>
    <n v="0"/>
    <n v="0"/>
    <n v="0"/>
    <n v="0"/>
    <n v="0"/>
    <n v="0"/>
  </r>
  <r>
    <x v="1"/>
    <n v="30"/>
    <x v="4"/>
    <n v="20200254"/>
    <x v="3"/>
    <x v="2"/>
    <n v="0"/>
    <n v="1.9655443124839631"/>
    <n v="0"/>
    <n v="9.831784283197996E-3"/>
    <n v="1.3000706490179171E-3"/>
    <n v="0"/>
    <n v="0"/>
    <n v="0"/>
    <n v="0"/>
    <n v="0"/>
    <n v="0"/>
    <n v="0"/>
    <n v="0"/>
    <n v="0"/>
    <n v="0"/>
    <n v="0"/>
    <n v="1.9655443124839631"/>
    <n v="0"/>
    <n v="9.831784283197996E-3"/>
    <n v="1.3000706490179171E-3"/>
    <n v="0"/>
    <n v="0"/>
    <n v="0"/>
    <n v="0"/>
    <n v="0"/>
  </r>
  <r>
    <x v="1"/>
    <n v="30"/>
    <x v="4"/>
    <n v="31000205"/>
    <x v="35"/>
    <x v="2"/>
    <n v="0"/>
    <n v="0"/>
    <n v="0"/>
    <n v="0"/>
    <n v="0"/>
    <n v="0"/>
    <n v="0"/>
    <n v="0"/>
    <n v="0"/>
    <n v="0"/>
    <n v="0"/>
    <n v="0"/>
    <n v="0"/>
    <n v="0"/>
    <n v="0"/>
    <n v="0"/>
    <n v="0"/>
    <n v="0"/>
    <n v="0"/>
    <n v="0"/>
    <n v="0"/>
    <n v="0"/>
    <n v="0"/>
    <n v="0"/>
    <n v="0"/>
  </r>
  <r>
    <x v="1"/>
    <n v="30"/>
    <x v="4"/>
    <n v="10101302"/>
    <x v="36"/>
    <x v="2"/>
    <n v="0"/>
    <n v="0"/>
    <n v="0"/>
    <n v="0"/>
    <n v="0"/>
    <n v="0"/>
    <n v="0"/>
    <n v="0"/>
    <n v="0"/>
    <n v="0"/>
    <n v="0"/>
    <n v="0"/>
    <n v="0"/>
    <n v="0"/>
    <n v="0"/>
    <n v="0"/>
    <n v="0"/>
    <n v="0"/>
    <n v="0"/>
    <n v="0"/>
    <n v="0"/>
    <n v="0"/>
    <n v="0"/>
    <n v="0"/>
    <n v="0"/>
  </r>
  <r>
    <x v="1"/>
    <n v="30"/>
    <x v="4"/>
    <n v="20200253"/>
    <x v="3"/>
    <x v="2"/>
    <n v="0"/>
    <n v="7.2153921020494394E-2"/>
    <n v="0"/>
    <n v="1.4625794801451566E-3"/>
    <n v="2.3157508435631646E-2"/>
    <n v="0"/>
    <n v="0"/>
    <n v="0"/>
    <n v="0"/>
    <n v="0"/>
    <n v="0"/>
    <n v="0"/>
    <n v="0"/>
    <n v="0"/>
    <n v="0"/>
    <n v="0"/>
    <n v="7.2153921020494394E-2"/>
    <n v="0"/>
    <n v="1.4625794801451566E-3"/>
    <n v="2.3157508435631646E-2"/>
    <n v="0"/>
    <n v="0"/>
    <n v="0"/>
    <n v="0"/>
    <n v="0"/>
  </r>
  <r>
    <x v="1"/>
    <n v="30"/>
    <x v="4"/>
    <n v="40400302"/>
    <x v="33"/>
    <x v="2"/>
    <n v="0.25692646201216585"/>
    <n v="0"/>
    <n v="0.75209087045686496"/>
    <n v="0"/>
    <n v="0"/>
    <n v="0"/>
    <n v="0"/>
    <n v="0"/>
    <n v="0"/>
    <n v="0"/>
    <n v="0"/>
    <n v="0"/>
    <n v="0"/>
    <n v="0"/>
    <n v="0"/>
    <n v="0.25692646201216585"/>
    <n v="0"/>
    <n v="0.75209087045686496"/>
    <n v="0"/>
    <n v="0"/>
    <n v="0"/>
    <n v="0"/>
    <n v="0"/>
    <n v="0"/>
    <n v="0"/>
  </r>
  <r>
    <x v="1"/>
    <n v="30"/>
    <x v="4"/>
    <n v="40400302"/>
    <x v="33"/>
    <x v="2"/>
    <n v="0"/>
    <n v="8.4179574523910117E-2"/>
    <n v="0"/>
    <n v="1.7063427268360159E-3"/>
    <n v="2.6976465967121777E-2"/>
    <n v="0"/>
    <n v="0"/>
    <n v="0"/>
    <n v="0"/>
    <n v="0"/>
    <n v="0"/>
    <n v="0"/>
    <n v="0"/>
    <n v="0"/>
    <n v="0"/>
    <n v="0"/>
    <n v="8.4179574523910117E-2"/>
    <n v="0"/>
    <n v="1.7063427268360159E-3"/>
    <n v="2.6976465967121777E-2"/>
    <n v="0"/>
    <n v="0"/>
    <n v="0"/>
    <n v="0"/>
    <n v="0"/>
  </r>
  <r>
    <x v="1"/>
    <n v="30"/>
    <x v="4"/>
    <n v="40400302"/>
    <x v="33"/>
    <x v="2"/>
    <n v="0.19265421930134258"/>
    <n v="0"/>
    <n v="0.95132669741886078"/>
    <n v="0"/>
    <n v="0"/>
    <n v="0"/>
    <n v="0"/>
    <n v="0"/>
    <n v="0"/>
    <n v="0"/>
    <n v="0"/>
    <n v="0"/>
    <n v="0"/>
    <n v="0"/>
    <n v="0"/>
    <n v="0.19265421930134258"/>
    <n v="0"/>
    <n v="0.95132669741886078"/>
    <n v="0"/>
    <n v="0"/>
    <n v="0"/>
    <n v="0"/>
    <n v="0"/>
    <n v="0"/>
    <n v="0"/>
  </r>
  <r>
    <x v="1"/>
    <n v="30"/>
    <x v="4"/>
    <n v="40400302"/>
    <x v="33"/>
    <x v="2"/>
    <n v="0"/>
    <n v="0.2284874165648989"/>
    <n v="0"/>
    <n v="4.5502472715627093E-3"/>
    <n v="7.3291482838385075E-2"/>
    <n v="0"/>
    <n v="0"/>
    <n v="0"/>
    <n v="0"/>
    <n v="0"/>
    <n v="0"/>
    <n v="0"/>
    <n v="0"/>
    <n v="0"/>
    <n v="0"/>
    <n v="0"/>
    <n v="0.2284874165648989"/>
    <n v="0"/>
    <n v="4.5502472715627093E-3"/>
    <n v="7.3291482838385075E-2"/>
    <n v="0"/>
    <n v="0"/>
    <n v="0"/>
    <n v="0"/>
    <n v="0"/>
  </r>
  <r>
    <x v="1"/>
    <n v="30"/>
    <x v="4"/>
    <n v="40400302"/>
    <x v="33"/>
    <x v="2"/>
    <n v="2.2743110916257185"/>
    <n v="0"/>
    <n v="2.3853858777011867"/>
    <n v="0"/>
    <n v="0"/>
    <n v="0"/>
    <n v="0"/>
    <n v="0"/>
    <n v="0"/>
    <n v="0"/>
    <n v="0"/>
    <n v="0"/>
    <n v="0"/>
    <n v="0"/>
    <n v="0"/>
    <n v="2.2743110916257185"/>
    <n v="0"/>
    <n v="2.3853858777011867"/>
    <n v="0"/>
    <n v="0"/>
    <n v="0"/>
    <n v="0"/>
    <n v="0"/>
    <n v="0"/>
    <n v="0"/>
  </r>
  <r>
    <x v="1"/>
    <n v="30"/>
    <x v="4"/>
    <n v="40400302"/>
    <x v="33"/>
    <x v="2"/>
    <n v="0.36743246717868877"/>
    <n v="0"/>
    <n v="1.6440205900987195"/>
    <n v="0"/>
    <n v="0"/>
    <n v="0"/>
    <n v="0"/>
    <n v="0"/>
    <n v="0"/>
    <n v="0"/>
    <n v="0"/>
    <n v="0"/>
    <n v="0"/>
    <n v="0"/>
    <n v="0"/>
    <n v="0.36743246717868877"/>
    <n v="0"/>
    <n v="1.6440205900987195"/>
    <n v="0"/>
    <n v="0"/>
    <n v="0"/>
    <n v="0"/>
    <n v="0"/>
    <n v="0"/>
    <n v="0"/>
  </r>
  <r>
    <x v="1"/>
    <n v="30"/>
    <x v="4"/>
    <n v="30501050"/>
    <x v="34"/>
    <x v="2"/>
    <n v="0"/>
    <n v="0.47940105182535686"/>
    <n v="0"/>
    <n v="2.3563780513449744E-3"/>
    <n v="3.2501766225447926E-4"/>
    <n v="0"/>
    <n v="0"/>
    <n v="0"/>
    <n v="0"/>
    <n v="0"/>
    <n v="0"/>
    <n v="0"/>
    <n v="0"/>
    <n v="0"/>
    <n v="0"/>
    <n v="0"/>
    <n v="0.47940105182535686"/>
    <n v="0"/>
    <n v="2.3563780513449744E-3"/>
    <n v="3.2501766225447926E-4"/>
    <n v="0"/>
    <n v="0"/>
    <n v="0"/>
    <n v="0"/>
    <n v="0"/>
  </r>
  <r>
    <x v="1"/>
    <n v="30"/>
    <x v="4"/>
    <n v="20200254"/>
    <x v="3"/>
    <x v="2"/>
    <n v="0"/>
    <n v="3.3078672575949621"/>
    <n v="0"/>
    <n v="1.6494646359414819E-2"/>
    <n v="2.1938692202177349E-3"/>
    <n v="0"/>
    <n v="0"/>
    <n v="0"/>
    <n v="0"/>
    <n v="0"/>
    <n v="0"/>
    <n v="0"/>
    <n v="0"/>
    <n v="0"/>
    <n v="0"/>
    <n v="0"/>
    <n v="3.3078672575949621"/>
    <n v="0"/>
    <n v="1.6494646359414819E-2"/>
    <n v="2.1938692202177349E-3"/>
    <n v="0"/>
    <n v="0"/>
    <n v="0"/>
    <n v="0"/>
    <n v="0"/>
  </r>
  <r>
    <x v="1"/>
    <n v="30"/>
    <x v="4"/>
    <n v="40400302"/>
    <x v="33"/>
    <x v="2"/>
    <n v="3.6334537007583871"/>
    <n v="0"/>
    <n v="6.3386569581179817"/>
    <n v="0"/>
    <n v="0"/>
    <n v="0"/>
    <n v="0"/>
    <n v="0"/>
    <n v="0"/>
    <n v="0"/>
    <n v="0"/>
    <n v="0"/>
    <n v="0"/>
    <n v="0"/>
    <n v="0"/>
    <n v="3.6334537007583871"/>
    <n v="0"/>
    <n v="6.3386569581179817"/>
    <n v="0"/>
    <n v="0"/>
    <n v="0"/>
    <n v="0"/>
    <n v="0"/>
    <n v="0"/>
    <n v="0"/>
  </r>
  <r>
    <x v="1"/>
    <n v="30"/>
    <x v="10"/>
    <n v="40400302"/>
    <x v="33"/>
    <x v="2"/>
    <n v="8.547964517292804E-2"/>
    <n v="8.547964517292804E-2"/>
    <n v="8.547964517292804E-2"/>
    <n v="8.9379857119981792E-4"/>
    <n v="1.5682102203778622E-2"/>
    <n v="0"/>
    <n v="0"/>
    <n v="0"/>
    <n v="0"/>
    <n v="0"/>
    <n v="0"/>
    <n v="0"/>
    <n v="0"/>
    <n v="0"/>
    <n v="0"/>
    <n v="8.547964517292804E-2"/>
    <n v="8.547964517292804E-2"/>
    <n v="8.547964517292804E-2"/>
    <n v="8.9379857119981792E-4"/>
    <n v="1.5682102203778622E-2"/>
    <n v="0"/>
    <n v="0"/>
    <n v="0"/>
    <n v="0"/>
    <n v="0"/>
  </r>
  <r>
    <x v="1"/>
    <n v="30"/>
    <x v="10"/>
    <n v="40400302"/>
    <x v="33"/>
    <x v="2"/>
    <n v="1.8282243501814455E-2"/>
    <n v="1.8282243501814455E-2"/>
    <n v="1.8282243501814455E-2"/>
    <n v="1.6250883112723963E-4"/>
    <n v="3.3314310381084124E-3"/>
    <n v="0"/>
    <n v="0"/>
    <n v="0"/>
    <n v="0"/>
    <n v="0"/>
    <n v="0"/>
    <n v="0"/>
    <n v="0"/>
    <n v="0"/>
    <n v="0"/>
    <n v="1.8282243501814455E-2"/>
    <n v="1.8282243501814455E-2"/>
    <n v="1.8282243501814455E-2"/>
    <n v="1.6250883112723963E-4"/>
    <n v="3.3314310381084124E-3"/>
    <n v="0"/>
    <n v="0"/>
    <n v="0"/>
    <n v="0"/>
    <n v="0"/>
  </r>
  <r>
    <x v="1"/>
    <n v="30"/>
    <x v="10"/>
    <n v="40400302"/>
    <x v="33"/>
    <x v="2"/>
    <n v="0.1061995211416511"/>
    <n v="0.1061995211416511"/>
    <n v="0.1061995211416511"/>
    <n v="1.1375618178906773E-3"/>
    <n v="1.9501059735268753E-2"/>
    <n v="0"/>
    <n v="0"/>
    <n v="0"/>
    <n v="0"/>
    <n v="0"/>
    <n v="0"/>
    <n v="0"/>
    <n v="0"/>
    <n v="0"/>
    <n v="0"/>
    <n v="0.1061995211416511"/>
    <n v="0.1061995211416511"/>
    <n v="0.1061995211416511"/>
    <n v="1.1375618178906773E-3"/>
    <n v="1.9501059735268753E-2"/>
    <n v="0"/>
    <n v="0"/>
    <n v="0"/>
    <n v="0"/>
    <n v="0"/>
  </r>
  <r>
    <x v="1"/>
    <n v="30"/>
    <x v="10"/>
    <n v="40400302"/>
    <x v="33"/>
    <x v="2"/>
    <n v="0"/>
    <n v="0"/>
    <n v="0"/>
    <n v="0"/>
    <n v="0"/>
    <n v="0"/>
    <n v="0"/>
    <n v="0"/>
    <n v="0"/>
    <n v="0"/>
    <n v="0"/>
    <n v="0"/>
    <n v="0"/>
    <n v="0"/>
    <n v="0"/>
    <n v="0"/>
    <n v="0"/>
    <n v="0"/>
    <n v="0"/>
    <n v="0"/>
    <n v="0"/>
    <n v="0"/>
    <n v="0"/>
    <n v="0"/>
    <n v="0"/>
  </r>
  <r>
    <x v="1"/>
    <n v="30"/>
    <x v="10"/>
    <n v="31000207"/>
    <x v="32"/>
    <x v="2"/>
    <n v="2.7259231333283171"/>
    <n v="6.3378444139623449E-3"/>
    <n v="0.60932686231158495"/>
    <n v="1.9501059735268752E-3"/>
    <n v="8.9379857119981792E-4"/>
    <n v="0"/>
    <n v="0"/>
    <n v="0"/>
    <n v="0"/>
    <n v="0"/>
    <n v="0"/>
    <n v="0"/>
    <n v="0"/>
    <n v="0"/>
    <n v="0"/>
    <n v="2.7259231333283171"/>
    <n v="6.3378444139623449E-3"/>
    <n v="0.60932686231158495"/>
    <n v="1.9501059735268752E-3"/>
    <n v="8.9379857119981792E-4"/>
    <n v="0"/>
    <n v="0"/>
    <n v="0"/>
    <n v="0"/>
    <n v="0"/>
  </r>
  <r>
    <x v="1"/>
    <n v="30"/>
    <x v="10"/>
    <n v="30501050"/>
    <x v="34"/>
    <x v="2"/>
    <n v="0"/>
    <n v="0"/>
    <n v="0"/>
    <n v="0"/>
    <n v="0"/>
    <n v="0"/>
    <n v="0"/>
    <n v="0"/>
    <n v="0"/>
    <n v="0"/>
    <n v="0"/>
    <n v="0"/>
    <n v="0"/>
    <n v="0"/>
    <n v="0"/>
    <n v="0"/>
    <n v="0"/>
    <n v="0"/>
    <n v="0"/>
    <n v="0"/>
    <n v="0"/>
    <n v="0"/>
    <n v="0"/>
    <n v="0"/>
    <n v="0"/>
  </r>
  <r>
    <x v="1"/>
    <n v="30"/>
    <x v="10"/>
    <n v="20200254"/>
    <x v="3"/>
    <x v="2"/>
    <n v="0"/>
    <n v="0"/>
    <n v="0"/>
    <n v="0"/>
    <n v="0"/>
    <n v="0"/>
    <n v="0"/>
    <n v="0"/>
    <n v="0"/>
    <n v="0"/>
    <n v="0"/>
    <n v="0"/>
    <n v="0"/>
    <n v="0"/>
    <n v="0"/>
    <n v="0"/>
    <n v="0"/>
    <n v="0"/>
    <n v="0"/>
    <n v="0"/>
    <n v="0"/>
    <n v="0"/>
    <n v="0"/>
    <n v="0"/>
    <n v="0"/>
  </r>
  <r>
    <x v="1"/>
    <n v="30"/>
    <x v="10"/>
    <n v="20200254"/>
    <x v="3"/>
    <x v="2"/>
    <n v="0"/>
    <n v="0"/>
    <n v="0"/>
    <n v="0"/>
    <n v="0"/>
    <n v="0"/>
    <n v="0"/>
    <n v="0"/>
    <n v="0"/>
    <n v="0"/>
    <n v="0"/>
    <n v="0"/>
    <n v="0"/>
    <n v="0"/>
    <n v="0"/>
    <n v="0"/>
    <n v="0"/>
    <n v="0"/>
    <n v="0"/>
    <n v="0"/>
    <n v="0"/>
    <n v="0"/>
    <n v="0"/>
    <n v="0"/>
    <n v="0"/>
  </r>
  <r>
    <x v="1"/>
    <n v="30"/>
    <x v="4"/>
    <n v="20200202"/>
    <x v="3"/>
    <x v="2"/>
    <n v="0"/>
    <n v="0"/>
    <n v="0"/>
    <n v="0"/>
    <n v="0"/>
    <n v="0"/>
    <n v="0"/>
    <n v="0"/>
    <n v="0"/>
    <n v="0"/>
    <n v="0"/>
    <n v="0"/>
    <n v="0"/>
    <n v="0"/>
    <n v="0"/>
    <n v="0"/>
    <n v="0"/>
    <n v="0"/>
    <n v="0"/>
    <n v="0"/>
    <n v="0"/>
    <n v="0"/>
    <n v="0"/>
    <n v="0"/>
    <n v="0"/>
  </r>
  <r>
    <x v="1"/>
    <n v="30"/>
    <x v="4"/>
    <n v="20300201"/>
    <x v="37"/>
    <x v="2"/>
    <n v="0"/>
    <n v="0"/>
    <n v="0"/>
    <n v="0"/>
    <n v="0"/>
    <n v="0"/>
    <n v="0"/>
    <n v="0"/>
    <n v="0"/>
    <n v="0"/>
    <n v="0"/>
    <n v="0"/>
    <n v="0"/>
    <n v="0"/>
    <n v="0"/>
    <n v="0"/>
    <n v="0"/>
    <n v="0"/>
    <n v="0"/>
    <n v="0"/>
    <n v="0"/>
    <n v="0"/>
    <n v="0"/>
    <n v="0"/>
    <n v="0"/>
  </r>
  <r>
    <x v="1"/>
    <n v="30"/>
    <x v="4"/>
    <n v="31000228"/>
    <x v="10"/>
    <x v="2"/>
    <n v="0"/>
    <n v="0"/>
    <n v="0"/>
    <n v="0"/>
    <n v="0"/>
    <n v="0"/>
    <n v="0"/>
    <n v="0"/>
    <n v="0"/>
    <n v="0"/>
    <n v="0"/>
    <n v="0"/>
    <n v="0"/>
    <n v="0"/>
    <n v="0"/>
    <n v="0"/>
    <n v="0"/>
    <n v="0"/>
    <n v="0"/>
    <n v="0"/>
    <n v="0"/>
    <n v="0"/>
    <n v="0"/>
    <n v="0"/>
    <n v="0"/>
  </r>
  <r>
    <x v="1"/>
    <n v="30"/>
    <x v="0"/>
    <n v="20200201"/>
    <x v="3"/>
    <x v="2"/>
    <n v="0"/>
    <n v="0"/>
    <n v="0"/>
    <n v="2.4376324669085939E-4"/>
    <n v="8.1254415563619805E-4"/>
    <n v="0"/>
    <n v="0"/>
    <n v="0"/>
    <n v="0"/>
    <n v="0"/>
    <n v="0"/>
    <n v="0"/>
    <n v="0"/>
    <n v="0"/>
    <n v="0"/>
    <n v="0"/>
    <n v="0"/>
    <n v="0"/>
    <n v="2.4376324669085939E-4"/>
    <n v="8.1254415563619805E-4"/>
    <n v="0"/>
    <n v="0"/>
    <n v="0"/>
    <n v="0"/>
    <n v="0"/>
  </r>
  <r>
    <x v="1"/>
    <n v="30"/>
    <x v="0"/>
    <n v="20200201"/>
    <x v="3"/>
    <x v="2"/>
    <n v="5.8909451283624355E-2"/>
    <n v="5.1921571545153054E-2"/>
    <n v="5.7040599725661105E-2"/>
    <n v="0"/>
    <n v="0"/>
    <n v="0"/>
    <n v="0"/>
    <n v="0"/>
    <n v="0"/>
    <n v="0"/>
    <n v="0"/>
    <n v="0"/>
    <n v="0"/>
    <n v="0"/>
    <n v="0"/>
    <n v="5.8909451283624355E-2"/>
    <n v="5.1921571545153054E-2"/>
    <n v="5.7040599725661105E-2"/>
    <n v="0"/>
    <n v="0"/>
    <n v="0"/>
    <n v="0"/>
    <n v="0"/>
    <n v="0"/>
    <n v="0"/>
  </r>
  <r>
    <x v="1"/>
    <n v="30"/>
    <x v="0"/>
    <n v="20200202"/>
    <x v="3"/>
    <x v="2"/>
    <n v="0"/>
    <n v="0"/>
    <n v="0"/>
    <n v="2.4376324669085942E-3"/>
    <n v="0.15600847788215003"/>
    <n v="0"/>
    <n v="0"/>
    <n v="0"/>
    <n v="0"/>
    <n v="0"/>
    <n v="0"/>
    <n v="0"/>
    <n v="0"/>
    <n v="0"/>
    <n v="0"/>
    <n v="0"/>
    <n v="0"/>
    <n v="0"/>
    <n v="2.4376324669085942E-3"/>
    <n v="0.15600847788215003"/>
    <n v="0"/>
    <n v="0"/>
    <n v="0"/>
    <n v="0"/>
    <n v="0"/>
  </r>
  <r>
    <x v="1"/>
    <n v="30"/>
    <x v="0"/>
    <n v="20200202"/>
    <x v="3"/>
    <x v="2"/>
    <n v="0.2460383703266408"/>
    <n v="0.72186422786719839"/>
    <n v="0.73055845033250566"/>
    <n v="0"/>
    <n v="0"/>
    <n v="0"/>
    <n v="0"/>
    <n v="0"/>
    <n v="0"/>
    <n v="0"/>
    <n v="0"/>
    <n v="0"/>
    <n v="0"/>
    <n v="0"/>
    <n v="0"/>
    <n v="0.2460383703266408"/>
    <n v="0.72186422786719839"/>
    <n v="0.73055845033250566"/>
    <n v="0"/>
    <n v="0"/>
    <n v="0"/>
    <n v="0"/>
    <n v="0"/>
    <n v="0"/>
    <n v="0"/>
  </r>
  <r>
    <x v="1"/>
    <n v="30"/>
    <x v="0"/>
    <n v="20200202"/>
    <x v="3"/>
    <x v="2"/>
    <n v="0"/>
    <n v="0"/>
    <n v="0"/>
    <n v="3.4126854536720317E-3"/>
    <n v="0.21841186903501003"/>
    <n v="0"/>
    <n v="0"/>
    <n v="0"/>
    <n v="0"/>
    <n v="0"/>
    <n v="0"/>
    <n v="0"/>
    <n v="0"/>
    <n v="0"/>
    <n v="0"/>
    <n v="0"/>
    <n v="0"/>
    <n v="0"/>
    <n v="3.4126854536720317E-3"/>
    <n v="0.21841186903501003"/>
    <n v="0"/>
    <n v="0"/>
    <n v="0"/>
    <n v="0"/>
    <n v="0"/>
  </r>
  <r>
    <x v="1"/>
    <n v="30"/>
    <x v="0"/>
    <n v="20200202"/>
    <x v="3"/>
    <x v="2"/>
    <n v="8.545120612748077"/>
    <n v="1.7142244051456872"/>
    <n v="2.9687113270324135"/>
    <n v="0"/>
    <n v="0"/>
    <n v="0"/>
    <n v="0"/>
    <n v="0"/>
    <n v="0"/>
    <n v="0"/>
    <n v="0"/>
    <n v="0"/>
    <n v="0"/>
    <n v="0"/>
    <n v="0"/>
    <n v="8.545120612748077"/>
    <n v="1.7142244051456872"/>
    <n v="2.9687113270324135"/>
    <n v="0"/>
    <n v="0"/>
    <n v="0"/>
    <n v="0"/>
    <n v="0"/>
    <n v="0"/>
    <n v="0"/>
  </r>
  <r>
    <x v="1"/>
    <n v="30"/>
    <x v="0"/>
    <n v="20200202"/>
    <x v="3"/>
    <x v="2"/>
    <n v="0"/>
    <n v="0"/>
    <n v="0"/>
    <n v="7.3128974007257829E-4"/>
    <n v="4.6802543364645011E-2"/>
    <n v="0"/>
    <n v="0"/>
    <n v="0"/>
    <n v="0"/>
    <n v="0"/>
    <n v="0"/>
    <n v="0"/>
    <n v="0"/>
    <n v="0"/>
    <n v="0"/>
    <n v="0"/>
    <n v="0"/>
    <n v="0"/>
    <n v="7.3128974007257829E-4"/>
    <n v="4.6802543364645011E-2"/>
    <n v="0"/>
    <n v="0"/>
    <n v="0"/>
    <n v="0"/>
    <n v="0"/>
  </r>
  <r>
    <x v="1"/>
    <n v="30"/>
    <x v="0"/>
    <n v="20200202"/>
    <x v="3"/>
    <x v="2"/>
    <n v="2.2475783889052874"/>
    <n v="0.24295070253522322"/>
    <n v="0.27423365252721688"/>
    <n v="0"/>
    <n v="0"/>
    <n v="0"/>
    <n v="0"/>
    <n v="0"/>
    <n v="0"/>
    <n v="0"/>
    <n v="0"/>
    <n v="0"/>
    <n v="0"/>
    <n v="0"/>
    <n v="0"/>
    <n v="2.2475783889052874"/>
    <n v="0.24295070253522322"/>
    <n v="0.27423365252721688"/>
    <n v="0"/>
    <n v="0"/>
    <n v="0"/>
    <n v="0"/>
    <n v="0"/>
    <n v="0"/>
    <n v="0"/>
  </r>
  <r>
    <x v="1"/>
    <n v="30"/>
    <x v="0"/>
    <n v="31000228"/>
    <x v="10"/>
    <x v="2"/>
    <n v="0.1706342726836016"/>
    <n v="0"/>
    <n v="4.2658568170900399E-2"/>
    <n v="0"/>
    <n v="0"/>
    <n v="0"/>
    <n v="0"/>
    <n v="0"/>
    <n v="0"/>
    <n v="0"/>
    <n v="0"/>
    <n v="0"/>
    <n v="0"/>
    <n v="0"/>
    <n v="0"/>
    <n v="0.1706342726836016"/>
    <n v="0"/>
    <n v="4.2658568170900399E-2"/>
    <n v="0"/>
    <n v="0"/>
    <n v="0"/>
    <n v="0"/>
    <n v="0"/>
    <n v="0"/>
    <n v="0"/>
  </r>
  <r>
    <x v="1"/>
    <n v="30"/>
    <x v="0"/>
    <n v="10500106"/>
    <x v="31"/>
    <x v="2"/>
    <n v="0"/>
    <n v="6.6628620762168248E-3"/>
    <n v="0"/>
    <n v="0"/>
    <n v="0"/>
    <n v="0"/>
    <n v="0"/>
    <n v="0"/>
    <n v="0"/>
    <n v="0"/>
    <n v="0"/>
    <n v="0"/>
    <n v="0"/>
    <n v="0"/>
    <n v="0"/>
    <n v="0"/>
    <n v="6.6628620762168248E-3"/>
    <n v="0"/>
    <n v="0"/>
    <n v="0"/>
    <n v="0"/>
    <n v="0"/>
    <n v="0"/>
    <n v="0"/>
    <n v="0"/>
  </r>
  <r>
    <x v="1"/>
    <n v="30"/>
    <x v="0"/>
    <n v="10500106"/>
    <x v="31"/>
    <x v="2"/>
    <n v="0.1706342726836016"/>
    <n v="0"/>
    <n v="2.4376324669085941E-2"/>
    <n v="7.3128974007257829E-4"/>
    <n v="2.2751236357813546E-3"/>
    <n v="0"/>
    <n v="0"/>
    <n v="0"/>
    <n v="0"/>
    <n v="0"/>
    <n v="0"/>
    <n v="0"/>
    <n v="0"/>
    <n v="0"/>
    <n v="0"/>
    <n v="0.1706342726836016"/>
    <n v="0"/>
    <n v="2.4376324669085941E-2"/>
    <n v="7.3128974007257829E-4"/>
    <n v="2.2751236357813546E-3"/>
    <n v="0"/>
    <n v="0"/>
    <n v="0"/>
    <n v="0"/>
    <n v="0"/>
  </r>
  <r>
    <x v="1"/>
    <n v="30"/>
    <x v="0"/>
    <n v="31000228"/>
    <x v="10"/>
    <x v="2"/>
    <n v="0"/>
    <n v="0"/>
    <n v="0"/>
    <n v="0"/>
    <n v="0"/>
    <n v="0"/>
    <n v="0"/>
    <n v="0"/>
    <n v="0"/>
    <n v="0"/>
    <n v="0"/>
    <n v="0"/>
    <n v="0"/>
    <n v="0"/>
    <n v="0"/>
    <n v="0"/>
    <n v="0"/>
    <n v="0"/>
    <n v="0"/>
    <n v="0"/>
    <n v="0"/>
    <n v="0"/>
    <n v="0"/>
    <n v="0"/>
    <n v="0"/>
  </r>
  <r>
    <x v="1"/>
    <n v="30"/>
    <x v="0"/>
    <n v="20200201"/>
    <x v="3"/>
    <x v="2"/>
    <n v="0"/>
    <n v="0"/>
    <n v="0"/>
    <n v="4.8752649338171879E-4"/>
    <n v="1.5438338957087763E-3"/>
    <n v="0"/>
    <n v="0"/>
    <n v="0"/>
    <n v="0"/>
    <n v="0"/>
    <n v="0"/>
    <n v="0"/>
    <n v="0"/>
    <n v="0"/>
    <n v="0"/>
    <n v="0"/>
    <n v="0"/>
    <n v="0"/>
    <n v="4.8752649338171879E-4"/>
    <n v="1.5438338957087763E-3"/>
    <n v="0"/>
    <n v="0"/>
    <n v="0"/>
    <n v="0"/>
    <n v="0"/>
  </r>
  <r>
    <x v="1"/>
    <n v="30"/>
    <x v="0"/>
    <n v="20200201"/>
    <x v="3"/>
    <x v="2"/>
    <n v="9.0436164522308848E-2"/>
    <n v="8.2310722965946867E-2"/>
    <n v="0.11993151737190284"/>
    <n v="0"/>
    <n v="0"/>
    <n v="0"/>
    <n v="0"/>
    <n v="0"/>
    <n v="0"/>
    <n v="0"/>
    <n v="0"/>
    <n v="0"/>
    <n v="0"/>
    <n v="0"/>
    <n v="0"/>
    <n v="9.0436164522308848E-2"/>
    <n v="8.2310722965946867E-2"/>
    <n v="0.11993151737190284"/>
    <n v="0"/>
    <n v="0"/>
    <n v="0"/>
    <n v="0"/>
    <n v="0"/>
    <n v="0"/>
    <n v="0"/>
  </r>
  <r>
    <x v="1"/>
    <n v="30"/>
    <x v="0"/>
    <n v="20200202"/>
    <x v="3"/>
    <x v="2"/>
    <n v="8.0766889070238079"/>
    <n v="0.32989292718829644"/>
    <n v="1.1375618178906772"/>
    <n v="1.7063427268360159E-3"/>
    <n v="2.6976465967121777E-2"/>
    <n v="0"/>
    <n v="0"/>
    <n v="0"/>
    <n v="0"/>
    <n v="0"/>
    <n v="0"/>
    <n v="0"/>
    <n v="0"/>
    <n v="0"/>
    <n v="0"/>
    <n v="8.0766889070238079"/>
    <n v="0.32989292718829644"/>
    <n v="1.1375618178906772"/>
    <n v="1.7063427268360159E-3"/>
    <n v="2.6976465967121777E-2"/>
    <n v="0"/>
    <n v="0"/>
    <n v="0"/>
    <n v="0"/>
    <n v="0"/>
  </r>
  <r>
    <x v="1"/>
    <n v="30"/>
    <x v="0"/>
    <n v="20200202"/>
    <x v="3"/>
    <x v="2"/>
    <n v="9.2305016080272093"/>
    <n v="0.3770204882151959"/>
    <n v="1.300070649017917"/>
    <n v="1.9501059735268752E-3"/>
    <n v="3.0876677914175525E-2"/>
    <n v="0"/>
    <n v="0"/>
    <n v="0"/>
    <n v="0"/>
    <n v="0"/>
    <n v="0"/>
    <n v="0"/>
    <n v="0"/>
    <n v="0"/>
    <n v="0"/>
    <n v="9.2305016080272093"/>
    <n v="0.3770204882151959"/>
    <n v="1.300070649017917"/>
    <n v="1.9501059735268752E-3"/>
    <n v="3.0876677914175525E-2"/>
    <n v="0"/>
    <n v="0"/>
    <n v="0"/>
    <n v="0"/>
    <n v="0"/>
  </r>
  <r>
    <x v="1"/>
    <n v="30"/>
    <x v="1"/>
    <n v="31000404"/>
    <x v="31"/>
    <x v="2"/>
    <n v="0"/>
    <n v="0"/>
    <n v="0"/>
    <n v="0"/>
    <n v="0"/>
    <n v="0"/>
    <n v="0"/>
    <n v="0"/>
    <n v="0"/>
    <n v="0"/>
    <n v="0"/>
    <n v="0"/>
    <n v="0"/>
    <n v="0"/>
    <n v="0"/>
    <n v="0"/>
    <n v="0"/>
    <n v="0"/>
    <n v="0"/>
    <n v="0"/>
    <n v="0"/>
    <n v="0"/>
    <n v="0"/>
    <n v="0"/>
    <n v="0"/>
  </r>
  <r>
    <x v="1"/>
    <n v="30"/>
    <x v="1"/>
    <n v="40400302"/>
    <x v="33"/>
    <x v="2"/>
    <n v="0"/>
    <n v="0"/>
    <n v="0"/>
    <n v="0"/>
    <n v="0"/>
    <n v="0"/>
    <n v="0"/>
    <n v="0"/>
    <n v="0"/>
    <n v="0"/>
    <n v="0"/>
    <n v="0"/>
    <n v="0"/>
    <n v="0"/>
    <n v="0"/>
    <n v="0"/>
    <n v="0"/>
    <n v="0"/>
    <n v="0"/>
    <n v="0"/>
    <n v="0"/>
    <n v="0"/>
    <n v="0"/>
    <n v="0"/>
    <n v="0"/>
  </r>
  <r>
    <x v="1"/>
    <n v="30"/>
    <x v="11"/>
    <n v="20200202"/>
    <x v="3"/>
    <x v="2"/>
    <n v="0.42837327885140364"/>
    <n v="0"/>
    <n v="0"/>
    <n v="0"/>
    <n v="0"/>
    <n v="0"/>
    <n v="0"/>
    <n v="0"/>
    <n v="0"/>
    <n v="0"/>
    <n v="0"/>
    <n v="0"/>
    <n v="0"/>
    <n v="0"/>
    <n v="0"/>
    <n v="0.42837327885140364"/>
    <n v="0"/>
    <n v="0"/>
    <n v="0"/>
    <n v="0"/>
    <n v="0"/>
    <n v="0"/>
    <n v="0"/>
    <n v="0"/>
    <n v="0"/>
  </r>
  <r>
    <x v="1"/>
    <n v="30"/>
    <x v="11"/>
    <n v="31000228"/>
    <x v="10"/>
    <x v="2"/>
    <n v="0"/>
    <n v="0"/>
    <n v="0"/>
    <n v="0"/>
    <n v="0"/>
    <n v="0"/>
    <n v="0"/>
    <n v="0"/>
    <n v="0"/>
    <n v="0"/>
    <n v="0"/>
    <n v="0"/>
    <n v="0"/>
    <n v="0"/>
    <n v="0"/>
    <n v="0"/>
    <n v="0"/>
    <n v="0"/>
    <n v="0"/>
    <n v="0"/>
    <n v="0"/>
    <n v="0"/>
    <n v="0"/>
    <n v="0"/>
    <n v="0"/>
  </r>
  <r>
    <x v="1"/>
    <n v="30"/>
    <x v="11"/>
    <n v="31000228"/>
    <x v="10"/>
    <x v="2"/>
    <n v="0"/>
    <n v="6.6628620762168248E-3"/>
    <n v="0"/>
    <n v="7.3128974007257829E-4"/>
    <n v="0"/>
    <n v="0"/>
    <n v="0"/>
    <n v="0"/>
    <n v="0"/>
    <n v="0"/>
    <n v="0"/>
    <n v="0"/>
    <n v="0"/>
    <n v="0"/>
    <n v="0"/>
    <n v="0"/>
    <n v="6.6628620762168248E-3"/>
    <n v="0"/>
    <n v="7.3128974007257829E-4"/>
    <n v="0"/>
    <n v="0"/>
    <n v="0"/>
    <n v="0"/>
    <n v="0"/>
    <n v="0"/>
  </r>
  <r>
    <x v="1"/>
    <n v="30"/>
    <x v="11"/>
    <n v="31000228"/>
    <x v="10"/>
    <x v="2"/>
    <n v="0.11456872594470392"/>
    <n v="6.6628620762168248E-3"/>
    <n v="0"/>
    <n v="7.3128974007257829E-4"/>
    <n v="0"/>
    <n v="0"/>
    <n v="0"/>
    <n v="0"/>
    <n v="0"/>
    <n v="0"/>
    <n v="0"/>
    <n v="0"/>
    <n v="0"/>
    <n v="0"/>
    <n v="0"/>
    <n v="0.11456872594470392"/>
    <n v="6.6628620762168248E-3"/>
    <n v="0"/>
    <n v="7.3128974007257829E-4"/>
    <n v="0"/>
    <n v="0"/>
    <n v="0"/>
    <n v="0"/>
    <n v="0"/>
    <n v="0"/>
  </r>
  <r>
    <x v="1"/>
    <n v="30"/>
    <x v="11"/>
    <n v="40400302"/>
    <x v="33"/>
    <x v="2"/>
    <n v="0.16250883112723963"/>
    <n v="0"/>
    <n v="0.13650741814688128"/>
    <n v="0"/>
    <n v="0"/>
    <n v="0"/>
    <n v="0"/>
    <n v="0"/>
    <n v="0"/>
    <n v="0"/>
    <n v="0"/>
    <n v="0"/>
    <n v="0"/>
    <n v="0"/>
    <n v="0"/>
    <n v="0.16250883112723963"/>
    <n v="0"/>
    <n v="0.13650741814688128"/>
    <n v="0"/>
    <n v="0"/>
    <n v="0"/>
    <n v="0"/>
    <n v="0"/>
    <n v="0"/>
    <n v="0"/>
  </r>
  <r>
    <x v="1"/>
    <n v="30"/>
    <x v="11"/>
    <n v="20200202"/>
    <x v="3"/>
    <x v="2"/>
    <n v="1.6848915611272202"/>
    <n v="0"/>
    <n v="12.309068904901638"/>
    <n v="0"/>
    <n v="0"/>
    <n v="0"/>
    <n v="0"/>
    <n v="0"/>
    <n v="0"/>
    <n v="0"/>
    <n v="0"/>
    <n v="0"/>
    <n v="0"/>
    <n v="0"/>
    <n v="0"/>
    <n v="1.6848915611272202"/>
    <n v="0"/>
    <n v="12.309068904901638"/>
    <n v="0"/>
    <n v="0"/>
    <n v="0"/>
    <n v="0"/>
    <n v="0"/>
    <n v="0"/>
    <n v="0"/>
  </r>
  <r>
    <x v="1"/>
    <n v="30"/>
    <x v="11"/>
    <n v="40400302"/>
    <x v="33"/>
    <x v="2"/>
    <n v="0"/>
    <n v="0"/>
    <n v="0"/>
    <n v="0"/>
    <n v="0"/>
    <n v="0"/>
    <n v="0"/>
    <n v="0"/>
    <n v="0"/>
    <n v="0"/>
    <n v="0"/>
    <n v="0"/>
    <n v="0"/>
    <n v="0"/>
    <n v="0"/>
    <n v="0"/>
    <n v="0"/>
    <n v="0"/>
    <n v="0"/>
    <n v="0"/>
    <n v="0"/>
    <n v="0"/>
    <n v="0"/>
    <n v="0"/>
    <n v="0"/>
  </r>
  <r>
    <x v="1"/>
    <n v="30"/>
    <x v="11"/>
    <n v="30501050"/>
    <x v="34"/>
    <x v="2"/>
    <n v="0"/>
    <n v="0"/>
    <n v="0"/>
    <n v="0"/>
    <n v="0"/>
    <n v="0"/>
    <n v="0"/>
    <n v="0"/>
    <n v="0"/>
    <n v="0"/>
    <n v="0"/>
    <n v="0"/>
    <n v="0"/>
    <n v="0"/>
    <n v="0"/>
    <n v="0"/>
    <n v="0"/>
    <n v="0"/>
    <n v="0"/>
    <n v="0"/>
    <n v="0"/>
    <n v="0"/>
    <n v="0"/>
    <n v="0"/>
    <n v="0"/>
  </r>
  <r>
    <x v="1"/>
    <n v="30"/>
    <x v="11"/>
    <n v="31000227"/>
    <x v="10"/>
    <x v="2"/>
    <n v="0"/>
    <n v="0.78296754837104043"/>
    <n v="0"/>
    <n v="0"/>
    <n v="0"/>
    <n v="0"/>
    <n v="0"/>
    <n v="0"/>
    <n v="0"/>
    <n v="0"/>
    <n v="0"/>
    <n v="0"/>
    <n v="0"/>
    <n v="0"/>
    <n v="0"/>
    <n v="0"/>
    <n v="0.78296754837104043"/>
    <n v="0"/>
    <n v="0"/>
    <n v="0"/>
    <n v="0"/>
    <n v="0"/>
    <n v="0"/>
    <n v="0"/>
    <n v="0"/>
  </r>
  <r>
    <x v="1"/>
    <n v="30"/>
    <x v="11"/>
    <n v="20200202"/>
    <x v="3"/>
    <x v="2"/>
    <n v="0"/>
    <n v="0"/>
    <n v="0"/>
    <n v="0"/>
    <n v="2.0313603890904953E-3"/>
    <n v="0"/>
    <n v="0"/>
    <n v="0"/>
    <n v="0"/>
    <n v="0"/>
    <n v="0"/>
    <n v="0"/>
    <n v="0"/>
    <n v="0"/>
    <n v="0"/>
    <n v="0"/>
    <n v="0"/>
    <n v="0"/>
    <n v="0"/>
    <n v="2.0313603890904953E-3"/>
    <n v="0"/>
    <n v="0"/>
    <n v="0"/>
    <n v="0"/>
    <n v="0"/>
  </r>
  <r>
    <x v="1"/>
    <n v="30"/>
    <x v="11"/>
    <n v="20200202"/>
    <x v="3"/>
    <x v="2"/>
    <n v="0"/>
    <n v="0"/>
    <n v="0"/>
    <n v="1.4869558048142426E-2"/>
    <n v="1.7875971423996358E-3"/>
    <n v="0"/>
    <n v="0"/>
    <n v="0"/>
    <n v="0"/>
    <n v="0"/>
    <n v="0"/>
    <n v="0"/>
    <n v="0"/>
    <n v="0"/>
    <n v="0"/>
    <n v="0"/>
    <n v="0"/>
    <n v="0"/>
    <n v="1.4869558048142426E-2"/>
    <n v="1.7875971423996358E-3"/>
    <n v="0"/>
    <n v="0"/>
    <n v="0"/>
    <n v="0"/>
    <n v="0"/>
  </r>
  <r>
    <x v="1"/>
    <n v="30"/>
    <x v="11"/>
    <n v="20200202"/>
    <x v="3"/>
    <x v="2"/>
    <n v="9.4246996612242615"/>
    <n v="0"/>
    <n v="0"/>
    <n v="0"/>
    <n v="1.8688515579632556E-3"/>
    <n v="0"/>
    <n v="0"/>
    <n v="0"/>
    <n v="0"/>
    <n v="0"/>
    <n v="0"/>
    <n v="0"/>
    <n v="0"/>
    <n v="0"/>
    <n v="0"/>
    <n v="9.4246996612242615"/>
    <n v="0"/>
    <n v="0"/>
    <n v="0"/>
    <n v="1.8688515579632556E-3"/>
    <n v="0"/>
    <n v="0"/>
    <n v="0"/>
    <n v="0"/>
    <n v="0"/>
  </r>
  <r>
    <x v="1"/>
    <n v="30"/>
    <x v="11"/>
    <n v="20200202"/>
    <x v="3"/>
    <x v="2"/>
    <n v="0"/>
    <n v="1.7105679564453242"/>
    <n v="1.6397141060738476"/>
    <n v="7.3941518162894031E-3"/>
    <n v="0.10928718893306864"/>
    <n v="0"/>
    <n v="0"/>
    <n v="0"/>
    <n v="0"/>
    <n v="0"/>
    <n v="0"/>
    <n v="0"/>
    <n v="0"/>
    <n v="0"/>
    <n v="0"/>
    <n v="0"/>
    <n v="1.7105679564453242"/>
    <n v="1.6397141060738476"/>
    <n v="7.3941518162894031E-3"/>
    <n v="0.10928718893306864"/>
    <n v="0"/>
    <n v="0"/>
    <n v="0"/>
    <n v="0"/>
    <n v="0"/>
  </r>
  <r>
    <x v="1"/>
    <n v="30"/>
    <x v="11"/>
    <n v="31000228"/>
    <x v="10"/>
    <x v="2"/>
    <n v="0"/>
    <n v="0"/>
    <n v="0"/>
    <n v="0"/>
    <n v="0"/>
    <n v="0"/>
    <n v="0"/>
    <n v="0"/>
    <n v="0"/>
    <n v="0"/>
    <n v="0"/>
    <n v="0"/>
    <n v="0"/>
    <n v="0"/>
    <n v="0"/>
    <n v="0"/>
    <n v="0"/>
    <n v="0"/>
    <n v="0"/>
    <n v="0"/>
    <n v="0"/>
    <n v="0"/>
    <n v="0"/>
    <n v="0"/>
    <n v="0"/>
  </r>
  <r>
    <x v="1"/>
    <n v="30"/>
    <x v="11"/>
    <n v="31000228"/>
    <x v="10"/>
    <x v="2"/>
    <n v="0.11456872594470392"/>
    <n v="0"/>
    <n v="4.8752649338171881E-2"/>
    <n v="0"/>
    <n v="2.2751236357813546E-3"/>
    <n v="0"/>
    <n v="0"/>
    <n v="0"/>
    <n v="0"/>
    <n v="0"/>
    <n v="0"/>
    <n v="0"/>
    <n v="0"/>
    <n v="0"/>
    <n v="0"/>
    <n v="0.11456872594470392"/>
    <n v="0"/>
    <n v="4.8752649338171881E-2"/>
    <n v="0"/>
    <n v="2.2751236357813546E-3"/>
    <n v="0"/>
    <n v="0"/>
    <n v="0"/>
    <n v="0"/>
    <n v="0"/>
  </r>
  <r>
    <x v="1"/>
    <n v="30"/>
    <x v="11"/>
    <n v="31000228"/>
    <x v="10"/>
    <x v="2"/>
    <n v="0"/>
    <n v="0"/>
    <n v="4.8752649338171881E-2"/>
    <n v="0"/>
    <n v="2.2751236357813546E-3"/>
    <n v="0"/>
    <n v="0"/>
    <n v="0"/>
    <n v="0"/>
    <n v="0"/>
    <n v="0"/>
    <n v="0"/>
    <n v="0"/>
    <n v="0"/>
    <n v="0"/>
    <n v="0"/>
    <n v="0"/>
    <n v="4.8752649338171881E-2"/>
    <n v="0"/>
    <n v="2.2751236357813546E-3"/>
    <n v="0"/>
    <n v="0"/>
    <n v="0"/>
    <n v="0"/>
    <n v="0"/>
  </r>
  <r>
    <x v="1"/>
    <n v="30"/>
    <x v="11"/>
    <n v="31000228"/>
    <x v="10"/>
    <x v="2"/>
    <n v="0"/>
    <n v="8.9379857119981782E-3"/>
    <n v="0"/>
    <n v="9.7505298676343758E-4"/>
    <n v="9.2630033742526589E-3"/>
    <n v="0"/>
    <n v="0"/>
    <n v="0"/>
    <n v="0"/>
    <n v="0"/>
    <n v="0"/>
    <n v="0"/>
    <n v="0"/>
    <n v="0"/>
    <n v="0"/>
    <n v="0"/>
    <n v="8.9379857119981782E-3"/>
    <n v="0"/>
    <n v="9.7505298676343758E-4"/>
    <n v="9.2630033742526589E-3"/>
    <n v="0"/>
    <n v="0"/>
    <n v="0"/>
    <n v="0"/>
    <n v="0"/>
  </r>
  <r>
    <x v="1"/>
    <n v="30"/>
    <x v="11"/>
    <n v="20200202"/>
    <x v="3"/>
    <x v="2"/>
    <n v="0"/>
    <n v="10.319960811904224"/>
    <n v="0"/>
    <n v="9.3442577898162783E-3"/>
    <n v="0.16145252372491256"/>
    <n v="0"/>
    <n v="0"/>
    <n v="0"/>
    <n v="0"/>
    <n v="0"/>
    <n v="0"/>
    <n v="0"/>
    <n v="0"/>
    <n v="0"/>
    <n v="0"/>
    <n v="0"/>
    <n v="10.319960811904224"/>
    <n v="0"/>
    <n v="9.3442577898162783E-3"/>
    <n v="0.16145252372491256"/>
    <n v="0"/>
    <n v="0"/>
    <n v="0"/>
    <n v="0"/>
    <n v="0"/>
  </r>
  <r>
    <x v="1"/>
    <n v="30"/>
    <x v="11"/>
    <n v="20200202"/>
    <x v="3"/>
    <x v="2"/>
    <n v="0"/>
    <n v="0"/>
    <n v="0"/>
    <n v="0"/>
    <n v="0"/>
    <n v="0"/>
    <n v="0"/>
    <n v="0"/>
    <n v="0"/>
    <n v="0"/>
    <n v="0"/>
    <n v="0"/>
    <n v="0"/>
    <n v="0"/>
    <n v="0"/>
    <n v="0"/>
    <n v="0"/>
    <n v="0"/>
    <n v="0"/>
    <n v="0"/>
    <n v="0"/>
    <n v="0"/>
    <n v="0"/>
    <n v="0"/>
    <n v="0"/>
  </r>
  <r>
    <x v="1"/>
    <n v="30"/>
    <x v="11"/>
    <n v="31000227"/>
    <x v="10"/>
    <x v="2"/>
    <n v="0"/>
    <n v="0"/>
    <n v="0"/>
    <n v="0"/>
    <n v="0"/>
    <n v="0"/>
    <n v="0"/>
    <n v="0"/>
    <n v="0"/>
    <n v="0"/>
    <n v="0"/>
    <n v="0"/>
    <n v="0"/>
    <n v="0"/>
    <n v="0"/>
    <n v="0"/>
    <n v="0"/>
    <n v="0"/>
    <n v="0"/>
    <n v="0"/>
    <n v="0"/>
    <n v="0"/>
    <n v="0"/>
    <n v="0"/>
    <n v="0"/>
  </r>
  <r>
    <x v="1"/>
    <n v="30"/>
    <x v="11"/>
    <n v="31000227"/>
    <x v="10"/>
    <x v="2"/>
    <n v="0"/>
    <n v="0.78296754837104043"/>
    <n v="0"/>
    <n v="0"/>
    <n v="0"/>
    <n v="0"/>
    <n v="0"/>
    <n v="0"/>
    <n v="0"/>
    <n v="0"/>
    <n v="0"/>
    <n v="0"/>
    <n v="0"/>
    <n v="0"/>
    <n v="0"/>
    <n v="0"/>
    <n v="0.78296754837104043"/>
    <n v="0"/>
    <n v="0"/>
    <n v="0"/>
    <n v="0"/>
    <n v="0"/>
    <n v="0"/>
    <n v="0"/>
    <n v="0"/>
  </r>
  <r>
    <x v="1"/>
    <n v="30"/>
    <x v="11"/>
    <n v="20200202"/>
    <x v="3"/>
    <x v="2"/>
    <n v="13.239431963105085"/>
    <n v="1.6844040346338387"/>
    <n v="9.8706238938374078"/>
    <n v="1.68196640216693E-2"/>
    <n v="0"/>
    <n v="0"/>
    <n v="0"/>
    <n v="0"/>
    <n v="0"/>
    <n v="0"/>
    <n v="0"/>
    <n v="0"/>
    <n v="0"/>
    <n v="0"/>
    <n v="0"/>
    <n v="13.239431963105085"/>
    <n v="1.6844040346338387"/>
    <n v="9.8706238938374078"/>
    <n v="1.68196640216693E-2"/>
    <n v="0"/>
    <n v="0"/>
    <n v="0"/>
    <n v="0"/>
    <n v="0"/>
    <n v="0"/>
  </r>
  <r>
    <x v="1"/>
    <n v="30"/>
    <x v="11"/>
    <n v="20200202"/>
    <x v="3"/>
    <x v="2"/>
    <n v="10.915718186816685"/>
    <n v="1.4871183136453698"/>
    <n v="8.3875683009702175"/>
    <n v="0"/>
    <n v="0"/>
    <n v="0"/>
    <n v="0"/>
    <n v="0"/>
    <n v="0"/>
    <n v="0"/>
    <n v="0"/>
    <n v="0"/>
    <n v="0"/>
    <n v="0"/>
    <n v="0"/>
    <n v="10.915718186816685"/>
    <n v="1.4871183136453698"/>
    <n v="8.3875683009702175"/>
    <n v="0"/>
    <n v="0"/>
    <n v="0"/>
    <n v="0"/>
    <n v="0"/>
    <n v="0"/>
    <n v="0"/>
  </r>
  <r>
    <x v="1"/>
    <n v="30"/>
    <x v="11"/>
    <n v="20200202"/>
    <x v="3"/>
    <x v="2"/>
    <n v="0"/>
    <n v="0.25985162097245612"/>
    <n v="8.3914685129172728"/>
    <n v="1.5682102203778622E-2"/>
    <n v="0"/>
    <n v="0"/>
    <n v="0"/>
    <n v="0"/>
    <n v="0"/>
    <n v="0"/>
    <n v="0"/>
    <n v="0"/>
    <n v="0"/>
    <n v="0"/>
    <n v="0"/>
    <n v="0"/>
    <n v="0.25985162097245612"/>
    <n v="8.3914685129172728"/>
    <n v="1.5682102203778622E-2"/>
    <n v="0"/>
    <n v="0"/>
    <n v="0"/>
    <n v="0"/>
    <n v="0"/>
    <n v="0"/>
  </r>
  <r>
    <x v="1"/>
    <n v="30"/>
    <x v="4"/>
    <n v="20200253"/>
    <x v="3"/>
    <x v="2"/>
    <n v="0"/>
    <n v="0.19501059735268753"/>
    <n v="0"/>
    <n v="3.9002119470537503E-3"/>
    <n v="6.2972172061805345E-2"/>
    <n v="0"/>
    <n v="0"/>
    <n v="0"/>
    <n v="0"/>
    <n v="0"/>
    <n v="0"/>
    <n v="0"/>
    <n v="0"/>
    <n v="0"/>
    <n v="0"/>
    <n v="0"/>
    <n v="0.19501059735268753"/>
    <n v="0"/>
    <n v="3.9002119470537503E-3"/>
    <n v="6.2972172061805345E-2"/>
    <n v="0"/>
    <n v="0"/>
    <n v="0"/>
    <n v="0"/>
    <n v="0"/>
  </r>
  <r>
    <x v="1"/>
    <n v="30"/>
    <x v="4"/>
    <n v="20200253"/>
    <x v="3"/>
    <x v="2"/>
    <n v="3.7007323568450641"/>
    <n v="0"/>
    <n v="3.7007323568450641"/>
    <n v="0"/>
    <n v="0"/>
    <n v="0"/>
    <n v="0"/>
    <n v="0"/>
    <n v="0"/>
    <n v="0"/>
    <n v="0"/>
    <n v="0"/>
    <n v="0"/>
    <n v="0"/>
    <n v="0"/>
    <n v="3.7007323568450641"/>
    <n v="0"/>
    <n v="3.7007323568450641"/>
    <n v="0"/>
    <n v="0"/>
    <n v="0"/>
    <n v="0"/>
    <n v="0"/>
    <n v="0"/>
    <n v="0"/>
  </r>
  <r>
    <x v="1"/>
    <n v="30"/>
    <x v="4"/>
    <n v="20200202"/>
    <x v="3"/>
    <x v="2"/>
    <n v="5.687809089453387E-2"/>
    <n v="1.1375618178906773E-3"/>
    <n v="1.4219522723633467E-2"/>
    <n v="2.4376324669085939E-4"/>
    <n v="8.1254415563619805E-4"/>
    <n v="0"/>
    <n v="0"/>
    <n v="0"/>
    <n v="0"/>
    <n v="0"/>
    <n v="0"/>
    <n v="0"/>
    <n v="0"/>
    <n v="0"/>
    <n v="0"/>
    <n v="5.687809089453387E-2"/>
    <n v="1.1375618178906773E-3"/>
    <n v="1.4219522723633467E-2"/>
    <n v="2.4376324669085939E-4"/>
    <n v="8.1254415563619805E-4"/>
    <n v="0"/>
    <n v="0"/>
    <n v="0"/>
    <n v="0"/>
    <n v="0"/>
  </r>
  <r>
    <x v="1"/>
    <n v="30"/>
    <x v="4"/>
    <n v="31000228"/>
    <x v="10"/>
    <x v="2"/>
    <n v="0.11375618178906774"/>
    <n v="4.4689928559990891E-3"/>
    <n v="2.8439045447266935E-2"/>
    <n v="4.8752649338171879E-4"/>
    <n v="4.4689928559990891E-3"/>
    <n v="0"/>
    <n v="0"/>
    <n v="0"/>
    <n v="0"/>
    <n v="0"/>
    <n v="0"/>
    <n v="0"/>
    <n v="0"/>
    <n v="0"/>
    <n v="0"/>
    <n v="0.11375618178906774"/>
    <n v="4.4689928559990891E-3"/>
    <n v="2.8439045447266935E-2"/>
    <n v="4.8752649338171879E-4"/>
    <n v="4.4689928559990891E-3"/>
    <n v="0"/>
    <n v="0"/>
    <n v="0"/>
    <n v="0"/>
    <n v="0"/>
  </r>
  <r>
    <x v="1"/>
    <n v="30"/>
    <x v="4"/>
    <n v="31000404"/>
    <x v="31"/>
    <x v="2"/>
    <n v="0"/>
    <n v="0"/>
    <n v="0"/>
    <n v="0"/>
    <n v="0"/>
    <n v="0"/>
    <n v="0"/>
    <n v="0"/>
    <n v="0"/>
    <n v="0"/>
    <n v="0"/>
    <n v="0"/>
    <n v="0"/>
    <n v="0"/>
    <n v="0"/>
    <n v="0"/>
    <n v="0"/>
    <n v="0"/>
    <n v="0"/>
    <n v="0"/>
    <n v="0"/>
    <n v="0"/>
    <n v="0"/>
    <n v="0"/>
    <n v="0"/>
  </r>
  <r>
    <x v="1"/>
    <n v="30"/>
    <x v="4"/>
    <n v="31000228"/>
    <x v="10"/>
    <x v="2"/>
    <n v="0"/>
    <n v="0"/>
    <n v="0"/>
    <n v="0"/>
    <n v="0"/>
    <n v="0"/>
    <n v="0"/>
    <n v="0"/>
    <n v="0"/>
    <n v="0"/>
    <n v="0"/>
    <n v="0"/>
    <n v="0"/>
    <n v="0"/>
    <n v="0"/>
    <n v="0"/>
    <n v="0"/>
    <n v="0"/>
    <n v="0"/>
    <n v="0"/>
    <n v="0"/>
    <n v="0"/>
    <n v="0"/>
    <n v="0"/>
    <n v="0"/>
  </r>
  <r>
    <x v="1"/>
    <n v="30"/>
    <x v="4"/>
    <n v="20200253"/>
    <x v="3"/>
    <x v="2"/>
    <n v="0"/>
    <n v="0"/>
    <n v="0"/>
    <n v="0"/>
    <n v="0"/>
    <n v="0"/>
    <n v="0"/>
    <n v="0"/>
    <n v="0"/>
    <n v="0"/>
    <n v="0"/>
    <n v="0"/>
    <n v="0"/>
    <n v="0"/>
    <n v="0"/>
    <n v="0"/>
    <n v="0"/>
    <n v="0"/>
    <n v="0"/>
    <n v="0"/>
    <n v="0"/>
    <n v="0"/>
    <n v="0"/>
    <n v="0"/>
    <n v="0"/>
  </r>
  <r>
    <x v="1"/>
    <n v="30"/>
    <x v="4"/>
    <n v="20200253"/>
    <x v="3"/>
    <x v="2"/>
    <n v="18.680390138076191"/>
    <n v="0.25164492500053054"/>
    <n v="12.968204723953722"/>
    <n v="5.0377737649444278E-3"/>
    <n v="7.483531673409384E-2"/>
    <n v="0"/>
    <n v="0"/>
    <n v="0"/>
    <n v="0"/>
    <n v="0"/>
    <n v="0"/>
    <n v="0"/>
    <n v="0"/>
    <n v="0"/>
    <n v="0"/>
    <n v="18.680390138076191"/>
    <n v="0.25164492500053054"/>
    <n v="12.968204723953722"/>
    <n v="5.0377737649444278E-3"/>
    <n v="7.483531673409384E-2"/>
    <n v="0"/>
    <n v="0"/>
    <n v="0"/>
    <n v="0"/>
    <n v="0"/>
  </r>
  <r>
    <x v="1"/>
    <n v="30"/>
    <x v="4"/>
    <n v="31000228"/>
    <x v="10"/>
    <x v="2"/>
    <n v="0.11375618178906774"/>
    <n v="4.4689928559990891E-3"/>
    <n v="2.8439045447266935E-2"/>
    <n v="4.8752649338171879E-4"/>
    <n v="4.4689928559990891E-3"/>
    <n v="0"/>
    <n v="0"/>
    <n v="0"/>
    <n v="0"/>
    <n v="0"/>
    <n v="0"/>
    <n v="0"/>
    <n v="0"/>
    <n v="0"/>
    <n v="0"/>
    <n v="0.11375618178906774"/>
    <n v="4.4689928559990891E-3"/>
    <n v="2.8439045447266935E-2"/>
    <n v="4.8752649338171879E-4"/>
    <n v="4.4689928559990891E-3"/>
    <n v="0"/>
    <n v="0"/>
    <n v="0"/>
    <n v="0"/>
    <n v="0"/>
  </r>
  <r>
    <x v="1"/>
    <n v="30"/>
    <x v="4"/>
    <n v="10200603"/>
    <x v="31"/>
    <x v="2"/>
    <n v="5.687809089453387E-2"/>
    <n v="2.1938692202177349E-3"/>
    <n v="1.4219522723633467E-2"/>
    <n v="0"/>
    <n v="2.1938692202177349E-3"/>
    <n v="0"/>
    <n v="0"/>
    <n v="0"/>
    <n v="0"/>
    <n v="0"/>
    <n v="0"/>
    <n v="0"/>
    <n v="0"/>
    <n v="0"/>
    <n v="0"/>
    <n v="5.687809089453387E-2"/>
    <n v="2.1938692202177349E-3"/>
    <n v="1.4219522723633467E-2"/>
    <n v="0"/>
    <n v="2.1938692202177349E-3"/>
    <n v="0"/>
    <n v="0"/>
    <n v="0"/>
    <n v="0"/>
    <n v="0"/>
  </r>
  <r>
    <x v="1"/>
    <n v="30"/>
    <x v="4"/>
    <n v="10500106"/>
    <x v="31"/>
    <x v="2"/>
    <n v="0"/>
    <n v="0"/>
    <n v="0"/>
    <n v="0"/>
    <n v="0"/>
    <n v="0"/>
    <n v="0"/>
    <n v="0"/>
    <n v="0"/>
    <n v="0"/>
    <n v="0"/>
    <n v="0"/>
    <n v="0"/>
    <n v="0"/>
    <n v="0"/>
    <n v="0"/>
    <n v="0"/>
    <n v="0"/>
    <n v="0"/>
    <n v="0"/>
    <n v="0"/>
    <n v="0"/>
    <n v="0"/>
    <n v="0"/>
    <n v="0"/>
  </r>
  <r>
    <x v="1"/>
    <n v="30"/>
    <x v="4"/>
    <n v="20200253"/>
    <x v="3"/>
    <x v="2"/>
    <n v="0"/>
    <n v="0"/>
    <n v="0"/>
    <n v="0"/>
    <n v="0"/>
    <n v="0"/>
    <n v="0"/>
    <n v="0"/>
    <n v="0"/>
    <n v="0"/>
    <n v="0"/>
    <n v="0"/>
    <n v="0"/>
    <n v="0"/>
    <n v="0"/>
    <n v="0"/>
    <n v="0"/>
    <n v="0"/>
    <n v="0"/>
    <n v="0"/>
    <n v="0"/>
    <n v="0"/>
    <n v="0"/>
    <n v="0"/>
    <n v="0"/>
  </r>
  <r>
    <x v="1"/>
    <n v="30"/>
    <x v="4"/>
    <n v="31000228"/>
    <x v="10"/>
    <x v="2"/>
    <n v="5.687809089453387E-2"/>
    <n v="4.7127561026899488E-2"/>
    <n v="1.4219522723633467E-2"/>
    <n v="2.4376324669085939E-4"/>
    <n v="2.1938692202177349E-3"/>
    <n v="0"/>
    <n v="0"/>
    <n v="0"/>
    <n v="0"/>
    <n v="0"/>
    <n v="0"/>
    <n v="0"/>
    <n v="0"/>
    <n v="0"/>
    <n v="0"/>
    <n v="5.687809089453387E-2"/>
    <n v="4.7127561026899488E-2"/>
    <n v="1.4219522723633467E-2"/>
    <n v="2.4376324669085939E-4"/>
    <n v="2.1938692202177349E-3"/>
    <n v="0"/>
    <n v="0"/>
    <n v="0"/>
    <n v="0"/>
    <n v="0"/>
  </r>
  <r>
    <x v="1"/>
    <n v="30"/>
    <x v="4"/>
    <n v="10500106"/>
    <x v="31"/>
    <x v="2"/>
    <n v="4.0627207781809907E-2"/>
    <n v="2.1126148046541151E-3"/>
    <n v="8.1254415563619814E-3"/>
    <n v="2.4376324669085939E-4"/>
    <n v="8.1254415563619805E-4"/>
    <n v="0"/>
    <n v="0"/>
    <n v="0"/>
    <n v="0"/>
    <n v="0"/>
    <n v="0"/>
    <n v="0"/>
    <n v="0"/>
    <n v="0"/>
    <n v="0"/>
    <n v="4.0627207781809907E-2"/>
    <n v="2.1126148046541151E-3"/>
    <n v="8.1254415563619814E-3"/>
    <n v="2.4376324669085939E-4"/>
    <n v="8.1254415563619805E-4"/>
    <n v="0"/>
    <n v="0"/>
    <n v="0"/>
    <n v="0"/>
    <n v="0"/>
  </r>
  <r>
    <x v="1"/>
    <n v="30"/>
    <x v="8"/>
    <n v="10200603"/>
    <x v="31"/>
    <x v="2"/>
    <n v="6.8253709073440638E-2"/>
    <n v="4.4689928559990891E-3"/>
    <n v="8.1254415563619814E-2"/>
    <n v="4.8752649338171879E-4"/>
    <n v="1.5438338957087763E-3"/>
    <n v="0"/>
    <n v="0"/>
    <n v="0"/>
    <n v="0"/>
    <n v="0"/>
    <n v="0"/>
    <n v="0"/>
    <n v="0"/>
    <n v="0"/>
    <n v="0"/>
    <n v="6.8253709073440638E-2"/>
    <n v="4.4689928559990891E-3"/>
    <n v="8.1254415563619814E-2"/>
    <n v="4.8752649338171879E-4"/>
    <n v="1.5438338957087763E-3"/>
    <n v="0"/>
    <n v="0"/>
    <n v="0"/>
    <n v="0"/>
    <n v="0"/>
  </r>
  <r>
    <x v="1"/>
    <n v="30"/>
    <x v="8"/>
    <n v="10200603"/>
    <x v="31"/>
    <x v="2"/>
    <n v="0"/>
    <n v="3.1818416590557881"/>
    <n v="0"/>
    <n v="0"/>
    <n v="0"/>
    <n v="0"/>
    <n v="0"/>
    <n v="0"/>
    <n v="0"/>
    <n v="0"/>
    <n v="0"/>
    <n v="0"/>
    <n v="0"/>
    <n v="0"/>
    <n v="0"/>
    <n v="0"/>
    <n v="3.1818416590557881"/>
    <n v="0"/>
    <n v="0"/>
    <n v="0"/>
    <n v="0"/>
    <n v="0"/>
    <n v="0"/>
    <n v="0"/>
    <n v="0"/>
  </r>
  <r>
    <x v="1"/>
    <n v="30"/>
    <x v="8"/>
    <n v="20200254"/>
    <x v="3"/>
    <x v="2"/>
    <n v="0"/>
    <n v="3.301773176427691"/>
    <n v="0"/>
    <n v="1.0481819607706956E-2"/>
    <n v="1.3731996230251746E-2"/>
    <n v="0"/>
    <n v="0"/>
    <n v="0"/>
    <n v="0"/>
    <n v="0"/>
    <n v="0"/>
    <n v="0"/>
    <n v="0"/>
    <n v="0"/>
    <n v="0"/>
    <n v="0"/>
    <n v="3.301773176427691"/>
    <n v="0"/>
    <n v="1.0481819607706956E-2"/>
    <n v="1.3731996230251746E-2"/>
    <n v="0"/>
    <n v="0"/>
    <n v="0"/>
    <n v="0"/>
    <n v="0"/>
  </r>
  <r>
    <x v="1"/>
    <n v="30"/>
    <x v="8"/>
    <n v="20200254"/>
    <x v="3"/>
    <x v="2"/>
    <n v="4.2838952973451629"/>
    <n v="0"/>
    <n v="8.4975867796433597"/>
    <n v="0"/>
    <n v="0"/>
    <n v="0"/>
    <n v="0"/>
    <n v="0"/>
    <n v="0"/>
    <n v="0"/>
    <n v="0"/>
    <n v="0"/>
    <n v="0"/>
    <n v="0"/>
    <n v="0"/>
    <n v="4.2838952973451629"/>
    <n v="0"/>
    <n v="8.4975867796433597"/>
    <n v="0"/>
    <n v="0"/>
    <n v="0"/>
    <n v="0"/>
    <n v="0"/>
    <n v="0"/>
    <n v="0"/>
  </r>
  <r>
    <x v="1"/>
    <n v="30"/>
    <x v="8"/>
    <n v="31000404"/>
    <x v="31"/>
    <x v="2"/>
    <n v="0"/>
    <n v="0"/>
    <n v="0"/>
    <n v="0"/>
    <n v="0"/>
    <n v="0"/>
    <n v="0"/>
    <n v="0"/>
    <n v="0"/>
    <n v="0"/>
    <n v="0"/>
    <n v="0"/>
    <n v="0"/>
    <n v="0"/>
    <n v="0"/>
    <n v="0"/>
    <n v="0"/>
    <n v="0"/>
    <n v="0"/>
    <n v="0"/>
    <n v="0"/>
    <n v="0"/>
    <n v="0"/>
    <n v="0"/>
    <n v="0"/>
  </r>
  <r>
    <x v="1"/>
    <n v="30"/>
    <x v="0"/>
    <n v="10200603"/>
    <x v="31"/>
    <x v="2"/>
    <n v="4.0627207781809907E-2"/>
    <n v="2.2751236357813546E-3"/>
    <n v="3.4126854536720319E-2"/>
    <n v="2.4376324669085939E-4"/>
    <n v="2.1938692202177349E-3"/>
    <n v="0"/>
    <n v="0"/>
    <n v="0"/>
    <n v="0"/>
    <n v="0"/>
    <n v="0"/>
    <n v="0"/>
    <n v="0"/>
    <n v="0"/>
    <n v="0"/>
    <n v="4.0627207781809907E-2"/>
    <n v="2.2751236357813546E-3"/>
    <n v="3.4126854536720319E-2"/>
    <n v="2.4376324669085939E-4"/>
    <n v="2.1938692202177349E-3"/>
    <n v="0"/>
    <n v="0"/>
    <n v="0"/>
    <n v="0"/>
    <n v="0"/>
  </r>
  <r>
    <x v="1"/>
    <n v="30"/>
    <x v="0"/>
    <n v="10200603"/>
    <x v="31"/>
    <x v="2"/>
    <n v="0"/>
    <n v="1.1744513225565607"/>
    <n v="0"/>
    <n v="0"/>
    <n v="0"/>
    <n v="0"/>
    <n v="0"/>
    <n v="0"/>
    <n v="0"/>
    <n v="0"/>
    <n v="0"/>
    <n v="0"/>
    <n v="0"/>
    <n v="0"/>
    <n v="0"/>
    <n v="0"/>
    <n v="1.1744513225565607"/>
    <n v="0"/>
    <n v="0"/>
    <n v="0"/>
    <n v="0"/>
    <n v="0"/>
    <n v="0"/>
    <n v="0"/>
    <n v="0"/>
  </r>
  <r>
    <x v="1"/>
    <n v="30"/>
    <x v="0"/>
    <n v="31000404"/>
    <x v="31"/>
    <x v="2"/>
    <n v="0"/>
    <n v="0"/>
    <n v="0"/>
    <n v="0"/>
    <n v="0"/>
    <n v="0"/>
    <n v="0"/>
    <n v="0"/>
    <n v="0"/>
    <n v="0"/>
    <n v="0"/>
    <n v="0"/>
    <n v="0"/>
    <n v="0"/>
    <n v="0"/>
    <n v="0"/>
    <n v="0"/>
    <n v="0"/>
    <n v="0"/>
    <n v="0"/>
    <n v="0"/>
    <n v="0"/>
    <n v="0"/>
    <n v="0"/>
    <n v="0"/>
  </r>
  <r>
    <x v="1"/>
    <n v="30"/>
    <x v="0"/>
    <n v="20200253"/>
    <x v="3"/>
    <x v="2"/>
    <n v="0"/>
    <n v="0"/>
    <n v="0"/>
    <n v="0"/>
    <n v="0.13382602243328184"/>
    <n v="0"/>
    <n v="0"/>
    <n v="0"/>
    <n v="0"/>
    <n v="0"/>
    <n v="0"/>
    <n v="0"/>
    <n v="0"/>
    <n v="0"/>
    <n v="0"/>
    <n v="0"/>
    <n v="0"/>
    <n v="0"/>
    <n v="0"/>
    <n v="0.13382602243328184"/>
    <n v="0"/>
    <n v="0"/>
    <n v="0"/>
    <n v="0"/>
    <n v="0"/>
  </r>
  <r>
    <x v="1"/>
    <n v="30"/>
    <x v="0"/>
    <n v="20200253"/>
    <x v="3"/>
    <x v="2"/>
    <n v="0.19566063267719649"/>
    <n v="0.3260739696568063"/>
    <n v="3.7172270032044787"/>
    <n v="1.2350671165670211E-2"/>
    <n v="0"/>
    <n v="0"/>
    <n v="0"/>
    <n v="0"/>
    <n v="0"/>
    <n v="0"/>
    <n v="0"/>
    <n v="0"/>
    <n v="0"/>
    <n v="0"/>
    <n v="0"/>
    <n v="0.19566063267719649"/>
    <n v="0.3260739696568063"/>
    <n v="3.7172270032044787"/>
    <n v="1.2350671165670211E-2"/>
    <n v="0"/>
    <n v="0"/>
    <n v="0"/>
    <n v="0"/>
    <n v="0"/>
    <n v="0"/>
  </r>
  <r>
    <x v="1"/>
    <n v="30"/>
    <x v="0"/>
    <n v="20200253"/>
    <x v="3"/>
    <x v="2"/>
    <n v="0"/>
    <n v="0"/>
    <n v="0"/>
    <n v="0"/>
    <n v="1.1781890256724872E-2"/>
    <n v="0"/>
    <n v="0"/>
    <n v="0"/>
    <n v="0"/>
    <n v="0"/>
    <n v="0"/>
    <n v="0"/>
    <n v="0"/>
    <n v="0"/>
    <n v="0"/>
    <n v="0"/>
    <n v="0"/>
    <n v="0"/>
    <n v="0"/>
    <n v="1.1781890256724872E-2"/>
    <n v="0"/>
    <n v="0"/>
    <n v="0"/>
    <n v="0"/>
    <n v="0"/>
  </r>
  <r>
    <x v="1"/>
    <n v="30"/>
    <x v="0"/>
    <n v="20200253"/>
    <x v="3"/>
    <x v="2"/>
    <n v="0.25838904149231101"/>
    <n v="0.55236751700148745"/>
    <n v="0.12773194126601034"/>
    <n v="1.1375618178906773E-3"/>
    <n v="0"/>
    <n v="0"/>
    <n v="0"/>
    <n v="0"/>
    <n v="0"/>
    <n v="0"/>
    <n v="0"/>
    <n v="0"/>
    <n v="0"/>
    <n v="0"/>
    <n v="0"/>
    <n v="0.25838904149231101"/>
    <n v="0.55236751700148745"/>
    <n v="0.12773194126601034"/>
    <n v="1.1375618178906773E-3"/>
    <n v="0"/>
    <n v="0"/>
    <n v="0"/>
    <n v="0"/>
    <n v="0"/>
    <n v="0"/>
  </r>
  <r>
    <x v="1"/>
    <n v="30"/>
    <x v="0"/>
    <n v="20200253"/>
    <x v="3"/>
    <x v="2"/>
    <n v="0"/>
    <n v="0"/>
    <n v="0"/>
    <n v="0"/>
    <n v="0"/>
    <n v="0"/>
    <n v="0"/>
    <n v="0"/>
    <n v="0"/>
    <n v="0"/>
    <n v="0"/>
    <n v="0"/>
    <n v="0"/>
    <n v="0"/>
    <n v="0"/>
    <n v="0"/>
    <n v="0"/>
    <n v="0"/>
    <n v="0"/>
    <n v="0"/>
    <n v="0"/>
    <n v="0"/>
    <n v="0"/>
    <n v="0"/>
    <n v="0"/>
  </r>
  <r>
    <x v="1"/>
    <n v="30"/>
    <x v="0"/>
    <n v="20200253"/>
    <x v="3"/>
    <x v="2"/>
    <n v="0"/>
    <n v="1.9196355676905179"/>
    <n v="0"/>
    <n v="6.0940811672714852E-3"/>
    <n v="9.8399097247543588E-2"/>
    <n v="0"/>
    <n v="0"/>
    <n v="0"/>
    <n v="0"/>
    <n v="0"/>
    <n v="0"/>
    <n v="0"/>
    <n v="0"/>
    <n v="0"/>
    <n v="0"/>
    <n v="0"/>
    <n v="1.9196355676905179"/>
    <n v="0"/>
    <n v="6.0940811672714852E-3"/>
    <n v="9.8399097247543588E-2"/>
    <n v="0"/>
    <n v="0"/>
    <n v="0"/>
    <n v="0"/>
    <n v="0"/>
  </r>
  <r>
    <x v="1"/>
    <n v="30"/>
    <x v="0"/>
    <n v="20200253"/>
    <x v="3"/>
    <x v="2"/>
    <n v="3.5589434016865473"/>
    <n v="0"/>
    <n v="3.5233539676696819"/>
    <n v="0"/>
    <n v="0"/>
    <n v="0"/>
    <n v="0"/>
    <n v="0"/>
    <n v="0"/>
    <n v="0"/>
    <n v="0"/>
    <n v="0"/>
    <n v="0"/>
    <n v="0"/>
    <n v="0"/>
    <n v="3.5589434016865473"/>
    <n v="0"/>
    <n v="3.5233539676696819"/>
    <n v="0"/>
    <n v="0"/>
    <n v="0"/>
    <n v="0"/>
    <n v="0"/>
    <n v="0"/>
    <n v="0"/>
  </r>
  <r>
    <x v="1"/>
    <n v="30"/>
    <x v="0"/>
    <n v="10500106"/>
    <x v="31"/>
    <x v="2"/>
    <n v="8.1254415563619814E-2"/>
    <n v="4.3064840248718496E-3"/>
    <n v="1.6250883112723963E-2"/>
    <n v="4.8752649338171879E-4"/>
    <n v="1.5438338957087763E-3"/>
    <n v="0"/>
    <n v="0"/>
    <n v="0"/>
    <n v="0"/>
    <n v="0"/>
    <n v="0"/>
    <n v="0"/>
    <n v="0"/>
    <n v="0"/>
    <n v="0"/>
    <n v="8.1254415563619814E-2"/>
    <n v="4.3064840248718496E-3"/>
    <n v="1.6250883112723963E-2"/>
    <n v="4.8752649338171879E-4"/>
    <n v="1.5438338957087763E-3"/>
    <n v="0"/>
    <n v="0"/>
    <n v="0"/>
    <n v="0"/>
    <n v="0"/>
  </r>
  <r>
    <x v="1"/>
    <n v="30"/>
    <x v="0"/>
    <n v="31000227"/>
    <x v="10"/>
    <x v="2"/>
    <n v="0"/>
    <n v="3.203049061517893"/>
    <n v="0"/>
    <n v="0"/>
    <n v="0"/>
    <n v="0"/>
    <n v="0"/>
    <n v="0"/>
    <n v="0"/>
    <n v="0"/>
    <n v="0"/>
    <n v="0"/>
    <n v="0"/>
    <n v="0"/>
    <n v="0"/>
    <n v="0"/>
    <n v="3.203049061517893"/>
    <n v="0"/>
    <n v="0"/>
    <n v="0"/>
    <n v="0"/>
    <n v="0"/>
    <n v="0"/>
    <n v="0"/>
    <n v="0"/>
  </r>
  <r>
    <x v="1"/>
    <n v="30"/>
    <x v="0"/>
    <n v="31000228"/>
    <x v="10"/>
    <x v="2"/>
    <n v="0.1706342726836016"/>
    <n v="6.6628620762168248E-3"/>
    <n v="3.656448700362891E-3"/>
    <n v="7.3128974007257829E-4"/>
    <n v="6.6628620762168248E-3"/>
    <n v="0"/>
    <n v="0"/>
    <n v="0"/>
    <n v="0"/>
    <n v="0"/>
    <n v="0"/>
    <n v="0"/>
    <n v="0"/>
    <n v="0"/>
    <n v="0"/>
    <n v="0.1706342726836016"/>
    <n v="6.6628620762168248E-3"/>
    <n v="3.656448700362891E-3"/>
    <n v="7.3128974007257829E-4"/>
    <n v="6.6628620762168248E-3"/>
    <n v="0"/>
    <n v="0"/>
    <n v="0"/>
    <n v="0"/>
    <n v="0"/>
  </r>
  <r>
    <x v="1"/>
    <n v="30"/>
    <x v="0"/>
    <n v="20200253"/>
    <x v="3"/>
    <x v="2"/>
    <n v="7.6082572012995406"/>
    <n v="3.8595847392719408E-2"/>
    <n v="8.5672218137813818"/>
    <n v="4.6315016871263295E-3"/>
    <n v="7.483531673409384E-2"/>
    <n v="0"/>
    <n v="0"/>
    <n v="0"/>
    <n v="0"/>
    <n v="0"/>
    <n v="0"/>
    <n v="0"/>
    <n v="0"/>
    <n v="0"/>
    <n v="0"/>
    <n v="7.6082572012995406"/>
    <n v="3.8595847392719408E-2"/>
    <n v="8.5672218137813818"/>
    <n v="4.6315016871263295E-3"/>
    <n v="7.483531673409384E-2"/>
    <n v="0"/>
    <n v="0"/>
    <n v="0"/>
    <n v="0"/>
    <n v="0"/>
  </r>
  <r>
    <x v="1"/>
    <n v="30"/>
    <x v="0"/>
    <n v="31000227"/>
    <x v="10"/>
    <x v="2"/>
    <n v="0"/>
    <n v="1.6088374281596722"/>
    <n v="0"/>
    <n v="0"/>
    <n v="0"/>
    <n v="0"/>
    <n v="0"/>
    <n v="0"/>
    <n v="0"/>
    <n v="0"/>
    <n v="0"/>
    <n v="0"/>
    <n v="0"/>
    <n v="0"/>
    <n v="0"/>
    <n v="0"/>
    <n v="1.6088374281596722"/>
    <n v="0"/>
    <n v="0"/>
    <n v="0"/>
    <n v="0"/>
    <n v="0"/>
    <n v="0"/>
    <n v="0"/>
    <n v="0"/>
  </r>
  <r>
    <x v="1"/>
    <n v="30"/>
    <x v="0"/>
    <n v="31000228"/>
    <x v="10"/>
    <x v="2"/>
    <n v="0"/>
    <n v="0"/>
    <n v="0"/>
    <n v="0"/>
    <n v="0"/>
    <n v="0"/>
    <n v="0"/>
    <n v="0"/>
    <n v="0"/>
    <n v="0"/>
    <n v="0"/>
    <n v="0"/>
    <n v="0"/>
    <n v="0"/>
    <n v="0"/>
    <n v="0"/>
    <n v="0"/>
    <n v="0"/>
    <n v="0"/>
    <n v="0"/>
    <n v="0"/>
    <n v="0"/>
    <n v="0"/>
    <n v="0"/>
    <n v="0"/>
  </r>
  <r>
    <x v="1"/>
    <n v="30"/>
    <x v="1"/>
    <n v="20200253"/>
    <x v="3"/>
    <x v="2"/>
    <n v="0"/>
    <n v="0.69106880436858653"/>
    <n v="0"/>
    <n v="2.1938692202177349E-3"/>
    <n v="3.5426925185738235E-2"/>
    <n v="0"/>
    <n v="0"/>
    <n v="0"/>
    <n v="0"/>
    <n v="0"/>
    <n v="0"/>
    <n v="0"/>
    <n v="0"/>
    <n v="0"/>
    <n v="0"/>
    <n v="0"/>
    <n v="0.69106880436858653"/>
    <n v="0"/>
    <n v="2.1938692202177349E-3"/>
    <n v="3.5426925185738235E-2"/>
    <n v="0"/>
    <n v="0"/>
    <n v="0"/>
    <n v="0"/>
    <n v="0"/>
  </r>
  <r>
    <x v="1"/>
    <n v="30"/>
    <x v="1"/>
    <n v="20200253"/>
    <x v="3"/>
    <x v="2"/>
    <n v="2.4112247818504176"/>
    <n v="0"/>
    <n v="5.425276072767331"/>
    <n v="0"/>
    <n v="0"/>
    <n v="0"/>
    <n v="0"/>
    <n v="0"/>
    <n v="0"/>
    <n v="0"/>
    <n v="0"/>
    <n v="0"/>
    <n v="0"/>
    <n v="0"/>
    <n v="0"/>
    <n v="2.4112247818504176"/>
    <n v="0"/>
    <n v="5.425276072767331"/>
    <n v="0"/>
    <n v="0"/>
    <n v="0"/>
    <n v="0"/>
    <n v="0"/>
    <n v="0"/>
    <n v="0"/>
  </r>
  <r>
    <x v="1"/>
    <n v="30"/>
    <x v="1"/>
    <n v="10200603"/>
    <x v="31"/>
    <x v="2"/>
    <n v="0.11375618178906774"/>
    <n v="4.4689928559990891E-3"/>
    <n v="2.8439045447266935E-2"/>
    <n v="4.8752649338171879E-4"/>
    <n v="4.4689928559990891E-3"/>
    <n v="0"/>
    <n v="0"/>
    <n v="0"/>
    <n v="0"/>
    <n v="0"/>
    <n v="0"/>
    <n v="0"/>
    <n v="0"/>
    <n v="0"/>
    <n v="0"/>
    <n v="0.11375618178906774"/>
    <n v="4.4689928559990891E-3"/>
    <n v="2.8439045447266935E-2"/>
    <n v="4.8752649338171879E-4"/>
    <n v="4.4689928559990891E-3"/>
    <n v="0"/>
    <n v="0"/>
    <n v="0"/>
    <n v="0"/>
    <n v="0"/>
  </r>
  <r>
    <x v="1"/>
    <n v="30"/>
    <x v="1"/>
    <n v="31000227"/>
    <x v="10"/>
    <x v="2"/>
    <n v="0"/>
    <n v="3.203049061517893"/>
    <n v="0"/>
    <n v="0"/>
    <n v="0"/>
    <n v="0"/>
    <n v="0"/>
    <n v="0"/>
    <n v="0"/>
    <n v="0"/>
    <n v="0"/>
    <n v="0"/>
    <n v="0"/>
    <n v="0"/>
    <n v="0"/>
    <n v="0"/>
    <n v="3.203049061517893"/>
    <n v="0"/>
    <n v="0"/>
    <n v="0"/>
    <n v="0"/>
    <n v="0"/>
    <n v="0"/>
    <n v="0"/>
    <n v="0"/>
  </r>
  <r>
    <x v="1"/>
    <n v="30"/>
    <x v="1"/>
    <n v="31000404"/>
    <x v="31"/>
    <x v="2"/>
    <n v="0"/>
    <n v="0"/>
    <n v="0"/>
    <n v="0"/>
    <n v="0"/>
    <n v="0"/>
    <n v="0"/>
    <n v="0"/>
    <n v="0"/>
    <n v="0"/>
    <n v="0"/>
    <n v="0"/>
    <n v="0"/>
    <n v="0"/>
    <n v="0"/>
    <n v="0"/>
    <n v="0"/>
    <n v="0"/>
    <n v="0"/>
    <n v="0"/>
    <n v="0"/>
    <n v="0"/>
    <n v="0"/>
    <n v="0"/>
    <n v="0"/>
  </r>
  <r>
    <x v="1"/>
    <n v="30"/>
    <x v="4"/>
    <n v="40301132"/>
    <x v="38"/>
    <x v="2"/>
    <n v="0"/>
    <n v="0.72129544695825309"/>
    <n v="0"/>
    <n v="0"/>
    <n v="0"/>
    <n v="0"/>
    <n v="0"/>
    <n v="0"/>
    <n v="0"/>
    <n v="0"/>
    <n v="0"/>
    <n v="0"/>
    <n v="0"/>
    <n v="0"/>
    <n v="0"/>
    <n v="0"/>
    <n v="0.72129544695825309"/>
    <n v="0"/>
    <n v="0"/>
    <n v="0"/>
    <n v="0"/>
    <n v="0"/>
    <n v="0"/>
    <n v="0"/>
    <n v="0"/>
  </r>
  <r>
    <x v="1"/>
    <n v="30"/>
    <x v="4"/>
    <n v="40301152"/>
    <x v="38"/>
    <x v="2"/>
    <n v="0"/>
    <n v="1.0788961298537438"/>
    <n v="0"/>
    <n v="0"/>
    <n v="0"/>
    <n v="0"/>
    <n v="0"/>
    <n v="0"/>
    <n v="0"/>
    <n v="0"/>
    <n v="0"/>
    <n v="0"/>
    <n v="0"/>
    <n v="0"/>
    <n v="0"/>
    <n v="0"/>
    <n v="1.0788961298537438"/>
    <n v="0"/>
    <n v="0"/>
    <n v="0"/>
    <n v="0"/>
    <n v="0"/>
    <n v="0"/>
    <n v="0"/>
    <n v="0"/>
  </r>
  <r>
    <x v="1"/>
    <n v="30"/>
    <x v="4"/>
    <n v="40301152"/>
    <x v="38"/>
    <x v="2"/>
    <n v="0"/>
    <n v="0"/>
    <n v="0"/>
    <n v="0"/>
    <n v="0"/>
    <n v="0"/>
    <n v="0"/>
    <n v="0"/>
    <n v="0"/>
    <n v="0"/>
    <n v="0"/>
    <n v="0"/>
    <n v="0"/>
    <n v="0"/>
    <n v="0"/>
    <n v="0"/>
    <n v="0"/>
    <n v="0"/>
    <n v="0"/>
    <n v="0"/>
    <n v="0"/>
    <n v="0"/>
    <n v="0"/>
    <n v="0"/>
    <n v="0"/>
  </r>
  <r>
    <x v="1"/>
    <n v="30"/>
    <x v="4"/>
    <n v="40301152"/>
    <x v="38"/>
    <x v="2"/>
    <n v="0"/>
    <n v="2.1391037441278553"/>
    <n v="0"/>
    <n v="0"/>
    <n v="0"/>
    <n v="0"/>
    <n v="0"/>
    <n v="0"/>
    <n v="0"/>
    <n v="0"/>
    <n v="0"/>
    <n v="0"/>
    <n v="0"/>
    <n v="0"/>
    <n v="0"/>
    <n v="0"/>
    <n v="2.1391037441278553"/>
    <n v="0"/>
    <n v="0"/>
    <n v="0"/>
    <n v="0"/>
    <n v="0"/>
    <n v="0"/>
    <n v="0"/>
    <n v="0"/>
  </r>
  <r>
    <x v="1"/>
    <n v="30"/>
    <x v="4"/>
    <n v="40301152"/>
    <x v="38"/>
    <x v="2"/>
    <n v="0"/>
    <n v="0.20199847709115884"/>
    <n v="0"/>
    <n v="0"/>
    <n v="0"/>
    <n v="0"/>
    <n v="0"/>
    <n v="0"/>
    <n v="0"/>
    <n v="0"/>
    <n v="0"/>
    <n v="0"/>
    <n v="0"/>
    <n v="0"/>
    <n v="0"/>
    <n v="0"/>
    <n v="0.20199847709115884"/>
    <n v="0"/>
    <n v="0"/>
    <n v="0"/>
    <n v="0"/>
    <n v="0"/>
    <n v="0"/>
    <n v="0"/>
    <n v="0"/>
  </r>
  <r>
    <x v="1"/>
    <n v="30"/>
    <x v="4"/>
    <n v="40400151"/>
    <x v="32"/>
    <x v="2"/>
    <n v="0"/>
    <n v="6.1535593994640552"/>
    <n v="0"/>
    <n v="0"/>
    <n v="0"/>
    <n v="0"/>
    <n v="0"/>
    <n v="0"/>
    <n v="0"/>
    <n v="0"/>
    <n v="0"/>
    <n v="0"/>
    <n v="0"/>
    <n v="0"/>
    <n v="0"/>
    <n v="0"/>
    <n v="6.1535593994640552"/>
    <n v="0"/>
    <n v="0"/>
    <n v="0"/>
    <n v="0"/>
    <n v="0"/>
    <n v="0"/>
    <n v="0"/>
    <n v="0"/>
  </r>
  <r>
    <x v="1"/>
    <n v="30"/>
    <x v="15"/>
    <n v="40400250"/>
    <x v="33"/>
    <x v="2"/>
    <n v="0"/>
    <n v="93.065557409947587"/>
    <n v="0"/>
    <n v="0"/>
    <n v="0"/>
    <n v="0"/>
    <n v="0"/>
    <n v="0"/>
    <n v="0"/>
    <n v="0"/>
    <n v="0"/>
    <n v="0"/>
    <n v="0"/>
    <n v="0"/>
    <n v="0"/>
    <n v="0"/>
    <n v="93.065557409947587"/>
    <n v="0"/>
    <n v="0"/>
    <n v="0"/>
    <n v="0"/>
    <n v="0"/>
    <n v="0"/>
    <n v="0"/>
    <n v="0"/>
  </r>
  <r>
    <x v="1"/>
    <n v="30"/>
    <x v="15"/>
    <n v="40400251"/>
    <x v="39"/>
    <x v="2"/>
    <n v="0"/>
    <n v="1.0862090272544696"/>
    <n v="0"/>
    <n v="0"/>
    <n v="0"/>
    <n v="0"/>
    <n v="0"/>
    <n v="0"/>
    <n v="0"/>
    <n v="0"/>
    <n v="0"/>
    <n v="0"/>
    <n v="0"/>
    <n v="0"/>
    <n v="0"/>
    <n v="0"/>
    <n v="1.0862090272544696"/>
    <n v="0"/>
    <n v="0"/>
    <n v="0"/>
    <n v="0"/>
    <n v="0"/>
    <n v="0"/>
    <n v="0"/>
    <n v="0"/>
  </r>
  <r>
    <x v="1"/>
    <n v="30"/>
    <x v="15"/>
    <n v="40400300"/>
    <x v="33"/>
    <x v="2"/>
    <n v="0"/>
    <n v="2.6488939473740054E-2"/>
    <n v="0"/>
    <n v="0"/>
    <n v="0"/>
    <n v="0"/>
    <n v="0"/>
    <n v="0"/>
    <n v="0"/>
    <n v="0"/>
    <n v="0"/>
    <n v="0"/>
    <n v="0"/>
    <n v="0"/>
    <n v="0"/>
    <n v="0"/>
    <n v="2.6488939473740054E-2"/>
    <n v="0"/>
    <n v="0"/>
    <n v="0"/>
    <n v="0"/>
    <n v="0"/>
    <n v="0"/>
    <n v="0"/>
    <n v="0"/>
  </r>
  <r>
    <x v="1"/>
    <n v="30"/>
    <x v="15"/>
    <n v="40400300"/>
    <x v="33"/>
    <x v="2"/>
    <n v="0"/>
    <n v="2.6775767560679635"/>
    <n v="0"/>
    <n v="0"/>
    <n v="0"/>
    <n v="0"/>
    <n v="0"/>
    <n v="0"/>
    <n v="0"/>
    <n v="0"/>
    <n v="0"/>
    <n v="0"/>
    <n v="0"/>
    <n v="0"/>
    <n v="0"/>
    <n v="0"/>
    <n v="2.6775767560679635"/>
    <n v="0"/>
    <n v="0"/>
    <n v="0"/>
    <n v="0"/>
    <n v="0"/>
    <n v="0"/>
    <n v="0"/>
    <n v="0"/>
  </r>
  <r>
    <x v="1"/>
    <n v="30"/>
    <x v="15"/>
    <n v="40400300"/>
    <x v="33"/>
    <x v="2"/>
    <n v="0"/>
    <n v="5.7676821799524252"/>
    <n v="0"/>
    <n v="0"/>
    <n v="0"/>
    <n v="0"/>
    <n v="0"/>
    <n v="0"/>
    <n v="0"/>
    <n v="0"/>
    <n v="0"/>
    <n v="0"/>
    <n v="0"/>
    <n v="0"/>
    <n v="0"/>
    <n v="0"/>
    <n v="5.7676821799524252"/>
    <n v="0"/>
    <n v="0"/>
    <n v="0"/>
    <n v="0"/>
    <n v="0"/>
    <n v="0"/>
    <n v="0"/>
    <n v="0"/>
  </r>
  <r>
    <x v="1"/>
    <n v="30"/>
    <x v="15"/>
    <n v="40400300"/>
    <x v="33"/>
    <x v="2"/>
    <n v="0"/>
    <n v="0"/>
    <n v="0"/>
    <n v="0"/>
    <n v="0"/>
    <n v="0"/>
    <n v="0"/>
    <n v="0"/>
    <n v="0"/>
    <n v="0"/>
    <n v="0"/>
    <n v="0"/>
    <n v="0"/>
    <n v="0"/>
    <n v="0"/>
    <n v="0"/>
    <n v="0"/>
    <n v="0"/>
    <n v="0"/>
    <n v="0"/>
    <n v="0"/>
    <n v="0"/>
    <n v="0"/>
    <n v="0"/>
    <n v="0"/>
  </r>
  <r>
    <x v="1"/>
    <n v="30"/>
    <x v="15"/>
    <n v="40400300"/>
    <x v="33"/>
    <x v="2"/>
    <n v="0"/>
    <n v="0.23604407721231552"/>
    <n v="0"/>
    <n v="0"/>
    <n v="0"/>
    <n v="0"/>
    <n v="0"/>
    <n v="0"/>
    <n v="0"/>
    <n v="0"/>
    <n v="0"/>
    <n v="0"/>
    <n v="0"/>
    <n v="0"/>
    <n v="0"/>
    <n v="0"/>
    <n v="0.23604407721231552"/>
    <n v="0"/>
    <n v="0"/>
    <n v="0"/>
    <n v="0"/>
    <n v="0"/>
    <n v="0"/>
    <n v="0"/>
    <n v="0"/>
  </r>
  <r>
    <x v="1"/>
    <n v="30"/>
    <x v="15"/>
    <n v="40301205"/>
    <x v="40"/>
    <x v="2"/>
    <n v="0"/>
    <n v="0.11432496269801307"/>
    <n v="0"/>
    <n v="0"/>
    <n v="0"/>
    <n v="0"/>
    <n v="0"/>
    <n v="0"/>
    <n v="0"/>
    <n v="0"/>
    <n v="0"/>
    <n v="0"/>
    <n v="0"/>
    <n v="0"/>
    <n v="0"/>
    <n v="0"/>
    <n v="0.11432496269801307"/>
    <n v="0"/>
    <n v="0"/>
    <n v="0"/>
    <n v="0"/>
    <n v="0"/>
    <n v="0"/>
    <n v="0"/>
    <n v="0"/>
  </r>
  <r>
    <x v="1"/>
    <n v="30"/>
    <x v="9"/>
    <n v="30600801"/>
    <x v="41"/>
    <x v="2"/>
    <n v="0"/>
    <n v="0.61355209192089322"/>
    <n v="0"/>
    <n v="0"/>
    <n v="0"/>
    <n v="0"/>
    <n v="0"/>
    <n v="0"/>
    <n v="0"/>
    <n v="0"/>
    <n v="0"/>
    <n v="0"/>
    <n v="0"/>
    <n v="0"/>
    <n v="0"/>
    <n v="0"/>
    <n v="0.61355209192089322"/>
    <n v="0"/>
    <n v="0"/>
    <n v="0"/>
    <n v="0"/>
    <n v="0"/>
    <n v="0"/>
    <n v="0"/>
    <n v="0"/>
  </r>
  <r>
    <x v="1"/>
    <n v="30"/>
    <x v="9"/>
    <n v="31088801"/>
    <x v="32"/>
    <x v="2"/>
    <n v="0.80230609927518204"/>
    <n v="2.0871009181671383"/>
    <n v="0"/>
    <n v="0"/>
    <n v="0"/>
    <n v="0"/>
    <n v="0"/>
    <n v="0"/>
    <n v="0"/>
    <n v="0"/>
    <n v="0"/>
    <n v="0"/>
    <n v="0"/>
    <n v="0"/>
    <n v="0"/>
    <n v="0.80230609927518204"/>
    <n v="2.0871009181671383"/>
    <n v="0"/>
    <n v="0"/>
    <n v="0"/>
    <n v="0"/>
    <n v="0"/>
    <n v="0"/>
    <n v="0"/>
    <n v="0"/>
  </r>
  <r>
    <x v="1"/>
    <n v="30"/>
    <x v="9"/>
    <n v="40400300"/>
    <x v="33"/>
    <x v="2"/>
    <n v="0"/>
    <n v="5.0621500896135145E-2"/>
    <n v="0"/>
    <n v="0"/>
    <n v="0"/>
    <n v="0"/>
    <n v="0"/>
    <n v="0"/>
    <n v="0"/>
    <n v="0"/>
    <n v="0"/>
    <n v="0"/>
    <n v="0"/>
    <n v="0"/>
    <n v="0"/>
    <n v="0"/>
    <n v="5.0621500896135145E-2"/>
    <n v="0"/>
    <n v="0"/>
    <n v="0"/>
    <n v="0"/>
    <n v="0"/>
    <n v="0"/>
    <n v="0"/>
    <n v="0"/>
  </r>
  <r>
    <x v="1"/>
    <n v="30"/>
    <x v="9"/>
    <n v="40400300"/>
    <x v="33"/>
    <x v="2"/>
    <n v="0"/>
    <n v="0"/>
    <n v="2.0083653894859905"/>
    <n v="0"/>
    <n v="0"/>
    <n v="0"/>
    <n v="0"/>
    <n v="0"/>
    <n v="0"/>
    <n v="0"/>
    <n v="0"/>
    <n v="0"/>
    <n v="0"/>
    <n v="0"/>
    <n v="0"/>
    <n v="0"/>
    <n v="0"/>
    <n v="2.0083653894859905"/>
    <n v="0"/>
    <n v="0"/>
    <n v="0"/>
    <n v="0"/>
    <n v="0"/>
    <n v="0"/>
    <n v="0"/>
  </r>
  <r>
    <x v="1"/>
    <n v="30"/>
    <x v="0"/>
    <n v="40400300"/>
    <x v="33"/>
    <x v="2"/>
    <n v="0"/>
    <n v="0"/>
    <n v="0"/>
    <n v="2.4376324669085942E-3"/>
    <n v="4.0627207781809907E-2"/>
    <n v="0"/>
    <n v="0"/>
    <n v="0"/>
    <n v="0"/>
    <n v="0"/>
    <n v="0"/>
    <n v="0"/>
    <n v="0"/>
    <n v="0"/>
    <n v="0"/>
    <n v="0"/>
    <n v="0"/>
    <n v="0"/>
    <n v="2.4376324669085942E-3"/>
    <n v="4.0627207781809907E-2"/>
    <n v="0"/>
    <n v="0"/>
    <n v="0"/>
    <n v="0"/>
    <n v="0"/>
  </r>
  <r>
    <x v="1"/>
    <n v="30"/>
    <x v="0"/>
    <n v="30501050"/>
    <x v="34"/>
    <x v="2"/>
    <n v="3.0608538342815583"/>
    <n v="1.2243415337126231"/>
    <n v="4.591280751422337"/>
    <n v="0"/>
    <n v="0"/>
    <n v="0"/>
    <n v="0"/>
    <n v="0"/>
    <n v="0"/>
    <n v="0"/>
    <n v="0"/>
    <n v="0"/>
    <n v="0"/>
    <n v="0"/>
    <n v="0"/>
    <n v="3.0608538342815583"/>
    <n v="1.2243415337126231"/>
    <n v="4.591280751422337"/>
    <n v="0"/>
    <n v="0"/>
    <n v="0"/>
    <n v="0"/>
    <n v="0"/>
    <n v="0"/>
    <n v="0"/>
  </r>
  <r>
    <x v="1"/>
    <n v="30"/>
    <x v="0"/>
    <n v="40400300"/>
    <x v="33"/>
    <x v="2"/>
    <n v="0"/>
    <n v="0"/>
    <n v="0"/>
    <n v="2.4376324669085942E-3"/>
    <n v="4.0627207781809907E-2"/>
    <n v="0"/>
    <n v="0"/>
    <n v="0"/>
    <n v="0"/>
    <n v="0"/>
    <n v="0"/>
    <n v="0"/>
    <n v="0"/>
    <n v="0"/>
    <n v="0"/>
    <n v="0"/>
    <n v="0"/>
    <n v="0"/>
    <n v="2.4376324669085942E-3"/>
    <n v="4.0627207781809907E-2"/>
    <n v="0"/>
    <n v="0"/>
    <n v="0"/>
    <n v="0"/>
    <n v="0"/>
  </r>
  <r>
    <x v="1"/>
    <n v="30"/>
    <x v="0"/>
    <n v="40400300"/>
    <x v="33"/>
    <x v="2"/>
    <n v="3.0608538342815583"/>
    <n v="1.2243415337126231"/>
    <n v="4.591280751422337"/>
    <n v="0"/>
    <n v="0"/>
    <n v="0"/>
    <n v="0"/>
    <n v="0"/>
    <n v="0"/>
    <n v="0"/>
    <n v="0"/>
    <n v="0"/>
    <n v="0"/>
    <n v="0"/>
    <n v="0"/>
    <n v="3.0608538342815583"/>
    <n v="1.2243415337126231"/>
    <n v="4.591280751422337"/>
    <n v="0"/>
    <n v="0"/>
    <n v="0"/>
    <n v="0"/>
    <n v="0"/>
    <n v="0"/>
    <n v="0"/>
  </r>
  <r>
    <x v="1"/>
    <n v="30"/>
    <x v="0"/>
    <n v="31088801"/>
    <x v="32"/>
    <x v="2"/>
    <n v="0.97505298676343766"/>
    <n v="5.3627914271989076E-2"/>
    <n v="0.19501059735268753"/>
    <n v="5.8503179205806263E-3"/>
    <n v="2.9251589602903128E-2"/>
    <n v="0"/>
    <n v="0"/>
    <n v="0"/>
    <n v="0"/>
    <n v="0"/>
    <n v="0"/>
    <n v="0"/>
    <n v="0"/>
    <n v="0"/>
    <n v="0"/>
    <n v="0.97505298676343766"/>
    <n v="5.3627914271989076E-2"/>
    <n v="0.19501059735268753"/>
    <n v="5.8503179205806263E-3"/>
    <n v="2.9251589602903128E-2"/>
    <n v="0"/>
    <n v="0"/>
    <n v="0"/>
    <n v="0"/>
    <n v="0"/>
  </r>
  <r>
    <x v="1"/>
    <n v="30"/>
    <x v="0"/>
    <n v="30501050"/>
    <x v="34"/>
    <x v="2"/>
    <n v="0"/>
    <n v="3.1233384798499819"/>
    <n v="0"/>
    <n v="0"/>
    <n v="0"/>
    <n v="0"/>
    <n v="0"/>
    <n v="0"/>
    <n v="0"/>
    <n v="0"/>
    <n v="0"/>
    <n v="0"/>
    <n v="0"/>
    <n v="0"/>
    <n v="0"/>
    <n v="0"/>
    <n v="3.1233384798499819"/>
    <n v="0"/>
    <n v="0"/>
    <n v="0"/>
    <n v="0"/>
    <n v="0"/>
    <n v="0"/>
    <n v="0"/>
    <n v="0"/>
  </r>
  <r>
    <x v="1"/>
    <n v="30"/>
    <x v="0"/>
    <n v="40400300"/>
    <x v="33"/>
    <x v="2"/>
    <n v="0"/>
    <n v="2.2751236357813546E-3"/>
    <n v="0"/>
    <n v="0"/>
    <n v="0"/>
    <n v="0"/>
    <n v="0"/>
    <n v="0"/>
    <n v="0"/>
    <n v="0"/>
    <n v="0"/>
    <n v="0"/>
    <n v="0"/>
    <n v="0"/>
    <n v="0"/>
    <n v="0"/>
    <n v="2.2751236357813546E-3"/>
    <n v="0"/>
    <n v="0"/>
    <n v="0"/>
    <n v="0"/>
    <n v="0"/>
    <n v="0"/>
    <n v="0"/>
    <n v="0"/>
  </r>
  <r>
    <x v="1"/>
    <n v="30"/>
    <x v="14"/>
    <n v="30501050"/>
    <x v="34"/>
    <x v="2"/>
    <n v="1.1619381425597633E-2"/>
    <n v="1.1959024882653564"/>
    <n v="0.28081526018787006"/>
    <n v="9.5067666209435187E-3"/>
    <n v="0.62484645568423636"/>
    <n v="0"/>
    <n v="0"/>
    <n v="0"/>
    <n v="0"/>
    <n v="0"/>
    <n v="0"/>
    <n v="0"/>
    <n v="0"/>
    <n v="0"/>
    <n v="0"/>
    <n v="1.1619381425597633E-2"/>
    <n v="1.1959024882653564"/>
    <n v="0.28081526018787006"/>
    <n v="9.5067666209435187E-3"/>
    <n v="0.62484645568423636"/>
    <n v="0"/>
    <n v="0"/>
    <n v="0"/>
    <n v="0"/>
    <n v="0"/>
  </r>
  <r>
    <x v="1"/>
    <n v="30"/>
    <x v="14"/>
    <n v="31000301"/>
    <x v="10"/>
    <x v="2"/>
    <n v="0"/>
    <n v="8.2211592578959252"/>
    <n v="0"/>
    <n v="0"/>
    <n v="0"/>
    <n v="0"/>
    <n v="0"/>
    <n v="0"/>
    <n v="0"/>
    <n v="0"/>
    <n v="0"/>
    <n v="0"/>
    <n v="0"/>
    <n v="0"/>
    <n v="0"/>
    <n v="0"/>
    <n v="8.2211592578959252"/>
    <n v="0"/>
    <n v="0"/>
    <n v="0"/>
    <n v="0"/>
    <n v="0"/>
    <n v="0"/>
    <n v="0"/>
    <n v="0"/>
  </r>
  <r>
    <x v="1"/>
    <n v="30"/>
    <x v="14"/>
    <n v="31000404"/>
    <x v="31"/>
    <x v="2"/>
    <n v="0"/>
    <n v="0"/>
    <n v="0"/>
    <n v="0"/>
    <n v="0"/>
    <n v="0"/>
    <n v="0"/>
    <n v="0"/>
    <n v="0"/>
    <n v="0"/>
    <n v="0"/>
    <n v="0"/>
    <n v="0"/>
    <n v="0"/>
    <n v="0"/>
    <n v="0"/>
    <n v="0"/>
    <n v="0"/>
    <n v="0"/>
    <n v="0"/>
    <n v="0"/>
    <n v="0"/>
    <n v="0"/>
    <n v="0"/>
    <n v="0"/>
  </r>
  <r>
    <x v="1"/>
    <n v="30"/>
    <x v="14"/>
    <n v="31000207"/>
    <x v="32"/>
    <x v="2"/>
    <n v="0"/>
    <n v="0.44844311949561766"/>
    <n v="0"/>
    <n v="0"/>
    <n v="0"/>
    <n v="0"/>
    <n v="0"/>
    <n v="0"/>
    <n v="0"/>
    <n v="0"/>
    <n v="0"/>
    <n v="0"/>
    <n v="0"/>
    <n v="0"/>
    <n v="0"/>
    <n v="0"/>
    <n v="0.44844311949561766"/>
    <n v="0"/>
    <n v="0"/>
    <n v="0"/>
    <n v="0"/>
    <n v="0"/>
    <n v="0"/>
    <n v="0"/>
    <n v="0"/>
  </r>
  <r>
    <x v="1"/>
    <n v="30"/>
    <x v="14"/>
    <n v="31000228"/>
    <x v="10"/>
    <x v="2"/>
    <n v="0"/>
    <n v="0"/>
    <n v="0"/>
    <n v="0"/>
    <n v="0"/>
    <n v="0"/>
    <n v="0"/>
    <n v="0"/>
    <n v="0"/>
    <n v="0"/>
    <n v="0"/>
    <n v="0"/>
    <n v="0"/>
    <n v="0"/>
    <n v="0"/>
    <n v="0"/>
    <n v="0"/>
    <n v="0"/>
    <n v="0"/>
    <n v="0"/>
    <n v="0"/>
    <n v="0"/>
    <n v="0"/>
    <n v="0"/>
    <n v="0"/>
  </r>
  <r>
    <x v="1"/>
    <n v="30"/>
    <x v="13"/>
    <n v="20200253"/>
    <x v="3"/>
    <x v="2"/>
    <n v="0"/>
    <n v="0"/>
    <n v="0"/>
    <n v="0"/>
    <n v="0"/>
    <n v="0"/>
    <n v="0"/>
    <n v="0"/>
    <n v="0"/>
    <n v="0"/>
    <n v="0"/>
    <n v="0"/>
    <n v="0"/>
    <n v="0"/>
    <n v="0"/>
    <n v="0"/>
    <n v="0"/>
    <n v="0"/>
    <n v="0"/>
    <n v="0"/>
    <n v="0"/>
    <n v="0"/>
    <n v="0"/>
    <n v="0"/>
    <n v="0"/>
  </r>
  <r>
    <x v="1"/>
    <n v="30"/>
    <x v="13"/>
    <n v="20200253"/>
    <x v="3"/>
    <x v="2"/>
    <n v="0"/>
    <n v="0"/>
    <n v="0"/>
    <n v="0"/>
    <n v="0"/>
    <n v="0"/>
    <n v="0"/>
    <n v="0"/>
    <n v="0"/>
    <n v="0"/>
    <n v="0"/>
    <n v="0"/>
    <n v="0"/>
    <n v="0"/>
    <n v="0"/>
    <n v="0"/>
    <n v="0"/>
    <n v="0"/>
    <n v="0"/>
    <n v="0"/>
    <n v="0"/>
    <n v="0"/>
    <n v="0"/>
    <n v="0"/>
    <n v="0"/>
  </r>
  <r>
    <x v="1"/>
    <n v="30"/>
    <x v="0"/>
    <n v="20200202"/>
    <x v="3"/>
    <x v="2"/>
    <n v="2.0686561658341969"/>
    <n v="0"/>
    <n v="0.77573590538587833"/>
    <n v="0"/>
    <n v="0"/>
    <n v="0"/>
    <n v="0"/>
    <n v="0"/>
    <n v="0"/>
    <n v="0"/>
    <n v="0"/>
    <n v="0"/>
    <n v="0"/>
    <n v="0"/>
    <n v="0"/>
    <n v="2.0686561658341969"/>
    <n v="0"/>
    <n v="0.77573590538587833"/>
    <n v="0"/>
    <n v="0"/>
    <n v="0"/>
    <n v="0"/>
    <n v="0"/>
    <n v="0"/>
    <n v="0"/>
  </r>
  <r>
    <x v="1"/>
    <n v="30"/>
    <x v="0"/>
    <n v="20200202"/>
    <x v="3"/>
    <x v="2"/>
    <n v="0"/>
    <n v="5.6970720928276393"/>
    <n v="0"/>
    <n v="2.9495352849593988E-2"/>
    <n v="0.49110168766651818"/>
    <n v="0"/>
    <n v="0"/>
    <n v="0"/>
    <n v="0"/>
    <n v="0"/>
    <n v="0"/>
    <n v="0"/>
    <n v="0"/>
    <n v="0"/>
    <n v="0"/>
    <n v="0"/>
    <n v="5.6970720928276393"/>
    <n v="0"/>
    <n v="2.9495352849593988E-2"/>
    <n v="0.49110168766651818"/>
    <n v="0"/>
    <n v="0"/>
    <n v="0"/>
    <n v="0"/>
    <n v="0"/>
  </r>
  <r>
    <x v="1"/>
    <n v="30"/>
    <x v="0"/>
    <n v="31000228"/>
    <x v="10"/>
    <x v="2"/>
    <n v="0"/>
    <n v="0"/>
    <n v="0"/>
    <n v="0"/>
    <n v="0"/>
    <n v="0"/>
    <n v="0"/>
    <n v="0"/>
    <n v="0"/>
    <n v="0"/>
    <n v="0"/>
    <n v="0"/>
    <n v="0"/>
    <n v="0"/>
    <n v="0"/>
    <n v="0"/>
    <n v="0"/>
    <n v="0"/>
    <n v="0"/>
    <n v="0"/>
    <n v="0"/>
    <n v="0"/>
    <n v="0"/>
    <n v="0"/>
    <n v="0"/>
  </r>
  <r>
    <x v="1"/>
    <n v="30"/>
    <x v="0"/>
    <n v="31000228"/>
    <x v="10"/>
    <x v="2"/>
    <n v="0"/>
    <n v="0"/>
    <n v="0"/>
    <n v="0"/>
    <n v="0"/>
    <n v="0"/>
    <n v="0"/>
    <n v="0"/>
    <n v="0"/>
    <n v="0"/>
    <n v="0"/>
    <n v="0"/>
    <n v="0"/>
    <n v="0"/>
    <n v="0"/>
    <n v="0"/>
    <n v="0"/>
    <n v="0"/>
    <n v="0"/>
    <n v="0"/>
    <n v="0"/>
    <n v="0"/>
    <n v="0"/>
    <n v="0"/>
    <n v="0"/>
  </r>
  <r>
    <x v="1"/>
    <n v="30"/>
    <x v="0"/>
    <n v="20200202"/>
    <x v="3"/>
    <x v="2"/>
    <n v="2.6624634347731302"/>
    <n v="0"/>
    <n v="0.9354820863839548"/>
    <n v="0"/>
    <n v="0"/>
    <n v="0"/>
    <n v="0"/>
    <n v="0"/>
    <n v="0"/>
    <n v="0"/>
    <n v="0"/>
    <n v="0"/>
    <n v="0"/>
    <n v="0"/>
    <n v="0"/>
    <n v="2.6624634347731302"/>
    <n v="0"/>
    <n v="0.9354820863839548"/>
    <n v="0"/>
    <n v="0"/>
    <n v="0"/>
    <n v="0"/>
    <n v="0"/>
    <n v="0"/>
    <n v="0"/>
  </r>
  <r>
    <x v="1"/>
    <n v="30"/>
    <x v="0"/>
    <n v="20200202"/>
    <x v="3"/>
    <x v="2"/>
    <n v="0"/>
    <n v="3.1707910585391357"/>
    <n v="0"/>
    <n v="1.6413391943851201E-2"/>
    <n v="0.27333985395601701"/>
    <n v="0"/>
    <n v="0"/>
    <n v="0"/>
    <n v="0"/>
    <n v="0"/>
    <n v="0"/>
    <n v="0"/>
    <n v="0"/>
    <n v="0"/>
    <n v="0"/>
    <n v="0"/>
    <n v="3.1707910585391357"/>
    <n v="0"/>
    <n v="1.6413391943851201E-2"/>
    <n v="0.27333985395601701"/>
    <n v="0"/>
    <n v="0"/>
    <n v="0"/>
    <n v="0"/>
    <n v="0"/>
  </r>
  <r>
    <x v="1"/>
    <n v="30"/>
    <x v="2"/>
    <n v="10200603"/>
    <x v="31"/>
    <x v="2"/>
    <n v="4.0627207781809907E-2"/>
    <n v="2.2751236357813546E-3"/>
    <n v="3.4126854536720319E-2"/>
    <n v="2.4376324669085939E-4"/>
    <n v="8.1254415563619805E-4"/>
    <n v="0"/>
    <n v="0"/>
    <n v="0"/>
    <n v="0"/>
    <n v="0"/>
    <n v="0"/>
    <n v="0"/>
    <n v="0"/>
    <n v="0"/>
    <n v="0"/>
    <n v="4.0627207781809907E-2"/>
    <n v="2.2751236357813546E-3"/>
    <n v="3.4126854536720319E-2"/>
    <n v="2.4376324669085939E-4"/>
    <n v="8.1254415563619805E-4"/>
    <n v="0"/>
    <n v="0"/>
    <n v="0"/>
    <n v="0"/>
    <n v="0"/>
  </r>
  <r>
    <x v="1"/>
    <n v="30"/>
    <x v="2"/>
    <n v="20200201"/>
    <x v="3"/>
    <x v="2"/>
    <n v="16.963971863710292"/>
    <n v="16.861428791269002"/>
    <n v="2.646131297244843"/>
    <n v="4.2089787261955058E-2"/>
    <n v="0.11058725958208655"/>
    <n v="0"/>
    <n v="0"/>
    <n v="0"/>
    <n v="0"/>
    <n v="0"/>
    <n v="0"/>
    <n v="0"/>
    <n v="0"/>
    <n v="0"/>
    <n v="0"/>
    <n v="16.963971863710292"/>
    <n v="16.861428791269002"/>
    <n v="2.646131297244843"/>
    <n v="4.2089787261955058E-2"/>
    <n v="0.11058725958208655"/>
    <n v="0"/>
    <n v="0"/>
    <n v="0"/>
    <n v="0"/>
    <n v="0"/>
  </r>
  <r>
    <x v="1"/>
    <n v="30"/>
    <x v="2"/>
    <n v="20200253"/>
    <x v="3"/>
    <x v="2"/>
    <n v="4.4181275918562637"/>
    <n v="4.6620533473782499"/>
    <n v="0.82806374900884938"/>
    <n v="1.1619381425597633E-2"/>
    <n v="3.0551660251921048E-2"/>
    <n v="0"/>
    <n v="0"/>
    <n v="0"/>
    <n v="0"/>
    <n v="0"/>
    <n v="0"/>
    <n v="0"/>
    <n v="0"/>
    <n v="0"/>
    <n v="0"/>
    <n v="4.4181275918562637"/>
    <n v="4.6620533473782499"/>
    <n v="0.82806374900884938"/>
    <n v="1.1619381425597633E-2"/>
    <n v="3.0551660251921048E-2"/>
    <n v="0"/>
    <n v="0"/>
    <n v="0"/>
    <n v="0"/>
    <n v="0"/>
  </r>
  <r>
    <x v="1"/>
    <n v="30"/>
    <x v="11"/>
    <n v="20100202"/>
    <x v="3"/>
    <x v="2"/>
    <n v="2.9007826356212275E-2"/>
    <n v="1.4382031554760706E-2"/>
    <n v="4.3633621157663838E-2"/>
    <n v="8.1254415563619816E-5"/>
    <n v="6.5003532450895853E-4"/>
    <n v="0"/>
    <n v="0"/>
    <n v="0"/>
    <n v="0"/>
    <n v="0"/>
    <n v="0"/>
    <n v="0"/>
    <n v="0"/>
    <n v="0"/>
    <n v="0"/>
    <n v="2.9007826356212275E-2"/>
    <n v="1.4382031554760706E-2"/>
    <n v="4.3633621157663838E-2"/>
    <n v="8.1254415563619816E-5"/>
    <n v="6.5003532450895853E-4"/>
    <n v="0"/>
    <n v="0"/>
    <n v="0"/>
    <n v="0"/>
    <n v="0"/>
  </r>
  <r>
    <x v="1"/>
    <n v="30"/>
    <x v="11"/>
    <n v="10200603"/>
    <x v="31"/>
    <x v="2"/>
    <n v="8.1254415563619814E-2"/>
    <n v="4.4689928559990891E-3"/>
    <n v="6.9066253229076849E-2"/>
    <n v="4.8752649338171879E-4"/>
    <n v="0"/>
    <n v="0"/>
    <n v="0"/>
    <n v="0"/>
    <n v="0"/>
    <n v="0"/>
    <n v="0"/>
    <n v="0"/>
    <n v="0"/>
    <n v="0"/>
    <n v="0"/>
    <n v="8.1254415563619814E-2"/>
    <n v="4.4689928559990891E-3"/>
    <n v="6.9066253229076849E-2"/>
    <n v="4.8752649338171879E-4"/>
    <n v="0"/>
    <n v="0"/>
    <n v="0"/>
    <n v="0"/>
    <n v="0"/>
    <n v="0"/>
  </r>
  <r>
    <x v="1"/>
    <n v="30"/>
    <x v="11"/>
    <n v="20200202"/>
    <x v="3"/>
    <x v="2"/>
    <n v="2.4021242873072923"/>
    <n v="0"/>
    <n v="0"/>
    <n v="0"/>
    <n v="8.1254415563619805E-4"/>
    <n v="0"/>
    <n v="0"/>
    <n v="0"/>
    <n v="0"/>
    <n v="0"/>
    <n v="0"/>
    <n v="0"/>
    <n v="0"/>
    <n v="0"/>
    <n v="0"/>
    <n v="2.4021242873072923"/>
    <n v="0"/>
    <n v="0"/>
    <n v="0"/>
    <n v="8.1254415563619805E-4"/>
    <n v="0"/>
    <n v="0"/>
    <n v="0"/>
    <n v="0"/>
    <n v="0"/>
  </r>
  <r>
    <x v="1"/>
    <n v="30"/>
    <x v="11"/>
    <n v="20200202"/>
    <x v="3"/>
    <x v="2"/>
    <n v="0"/>
    <n v="3.8599097569341954"/>
    <n v="0"/>
    <n v="1.1619381425597633E-2"/>
    <n v="0"/>
    <n v="0"/>
    <n v="0"/>
    <n v="0"/>
    <n v="0"/>
    <n v="0"/>
    <n v="0"/>
    <n v="0"/>
    <n v="0"/>
    <n v="0"/>
    <n v="0"/>
    <n v="0"/>
    <n v="3.8599097569341954"/>
    <n v="0"/>
    <n v="1.1619381425597633E-2"/>
    <n v="0"/>
    <n v="0"/>
    <n v="0"/>
    <n v="0"/>
    <n v="0"/>
    <n v="0"/>
  </r>
  <r>
    <x v="1"/>
    <n v="30"/>
    <x v="11"/>
    <n v="20200202"/>
    <x v="3"/>
    <x v="2"/>
    <n v="1.6756285577529675"/>
    <n v="0"/>
    <n v="4.1738768186720225"/>
    <n v="0"/>
    <n v="1.2188162334542971E-3"/>
    <n v="0"/>
    <n v="0"/>
    <n v="0"/>
    <n v="0"/>
    <n v="0"/>
    <n v="0"/>
    <n v="0"/>
    <n v="0"/>
    <n v="0"/>
    <n v="0"/>
    <n v="1.6756285577529675"/>
    <n v="0"/>
    <n v="4.1738768186720225"/>
    <n v="0"/>
    <n v="1.2188162334542971E-3"/>
    <n v="0"/>
    <n v="0"/>
    <n v="0"/>
    <n v="0"/>
    <n v="0"/>
  </r>
  <r>
    <x v="1"/>
    <n v="30"/>
    <x v="11"/>
    <n v="20200202"/>
    <x v="3"/>
    <x v="2"/>
    <n v="0"/>
    <n v="13.466456800189839"/>
    <n v="3.0004818035177885"/>
    <n v="0"/>
    <n v="0"/>
    <n v="0"/>
    <n v="0"/>
    <n v="0"/>
    <n v="0"/>
    <n v="0"/>
    <n v="0"/>
    <n v="0"/>
    <n v="0"/>
    <n v="0"/>
    <n v="0"/>
    <n v="0"/>
    <n v="13.466456800189839"/>
    <n v="3.0004818035177885"/>
    <n v="0"/>
    <n v="0"/>
    <n v="0"/>
    <n v="0"/>
    <n v="0"/>
    <n v="0"/>
    <n v="0"/>
  </r>
  <r>
    <x v="1"/>
    <n v="30"/>
    <x v="8"/>
    <n v="10500106"/>
    <x v="31"/>
    <x v="2"/>
    <n v="0"/>
    <n v="0"/>
    <n v="0"/>
    <n v="0"/>
    <n v="0"/>
    <n v="0"/>
    <n v="0"/>
    <n v="0"/>
    <n v="0"/>
    <n v="0"/>
    <n v="0"/>
    <n v="0"/>
    <n v="0"/>
    <n v="0"/>
    <n v="0"/>
    <n v="0"/>
    <n v="0"/>
    <n v="0"/>
    <n v="0"/>
    <n v="0"/>
    <n v="0"/>
    <n v="0"/>
    <n v="0"/>
    <n v="0"/>
    <n v="0"/>
  </r>
  <r>
    <x v="1"/>
    <n v="30"/>
    <x v="8"/>
    <n v="20200254"/>
    <x v="3"/>
    <x v="2"/>
    <n v="0"/>
    <n v="0"/>
    <n v="0"/>
    <n v="0"/>
    <n v="0"/>
    <n v="0"/>
    <n v="0"/>
    <n v="0"/>
    <n v="0"/>
    <n v="0"/>
    <n v="0"/>
    <n v="0"/>
    <n v="0"/>
    <n v="0"/>
    <n v="0"/>
    <n v="0"/>
    <n v="0"/>
    <n v="0"/>
    <n v="0"/>
    <n v="0"/>
    <n v="0"/>
    <n v="0"/>
    <n v="0"/>
    <n v="0"/>
    <n v="0"/>
  </r>
  <r>
    <x v="1"/>
    <n v="30"/>
    <x v="8"/>
    <n v="20200254"/>
    <x v="3"/>
    <x v="2"/>
    <n v="0"/>
    <n v="0"/>
    <n v="0"/>
    <n v="0"/>
    <n v="0"/>
    <n v="0"/>
    <n v="0"/>
    <n v="0"/>
    <n v="0"/>
    <n v="0"/>
    <n v="0"/>
    <n v="0"/>
    <n v="0"/>
    <n v="0"/>
    <n v="0"/>
    <n v="0"/>
    <n v="0"/>
    <n v="0"/>
    <n v="0"/>
    <n v="0"/>
    <n v="0"/>
    <n v="0"/>
    <n v="0"/>
    <n v="0"/>
    <n v="0"/>
  </r>
  <r>
    <x v="1"/>
    <n v="30"/>
    <x v="8"/>
    <n v="20200254"/>
    <x v="3"/>
    <x v="2"/>
    <n v="1.11091036958581"/>
    <n v="1.6198880286763246"/>
    <n v="3.2826783887702403E-2"/>
    <n v="0"/>
    <n v="0"/>
    <n v="0"/>
    <n v="0"/>
    <n v="0"/>
    <n v="0"/>
    <n v="0"/>
    <n v="0"/>
    <n v="0"/>
    <n v="0"/>
    <n v="0"/>
    <n v="0"/>
    <n v="1.11091036958581"/>
    <n v="1.6198880286763246"/>
    <n v="3.2826783887702403E-2"/>
    <n v="0"/>
    <n v="0"/>
    <n v="0"/>
    <n v="0"/>
    <n v="0"/>
    <n v="0"/>
    <n v="0"/>
  </r>
  <r>
    <x v="1"/>
    <n v="30"/>
    <x v="8"/>
    <n v="20200254"/>
    <x v="3"/>
    <x v="2"/>
    <n v="0"/>
    <n v="0"/>
    <n v="0"/>
    <n v="4.8752649338171879E-4"/>
    <n v="8.1254415563619816E-5"/>
    <n v="0"/>
    <n v="0"/>
    <n v="0"/>
    <n v="0"/>
    <n v="0"/>
    <n v="0"/>
    <n v="0"/>
    <n v="0"/>
    <n v="0"/>
    <n v="0"/>
    <n v="0"/>
    <n v="0"/>
    <n v="0"/>
    <n v="4.8752649338171879E-4"/>
    <n v="8.1254415563619816E-5"/>
    <n v="0"/>
    <n v="0"/>
    <n v="0"/>
    <n v="0"/>
    <n v="0"/>
  </r>
  <r>
    <x v="1"/>
    <n v="30"/>
    <x v="8"/>
    <n v="20200254"/>
    <x v="3"/>
    <x v="2"/>
    <n v="6.7160837184109949"/>
    <n v="8.9145844403158563"/>
    <n v="1.114323055039482"/>
    <n v="0"/>
    <n v="0"/>
    <n v="0"/>
    <n v="0"/>
    <n v="0"/>
    <n v="0"/>
    <n v="0"/>
    <n v="0"/>
    <n v="0"/>
    <n v="0"/>
    <n v="0"/>
    <n v="0"/>
    <n v="6.7160837184109949"/>
    <n v="8.9145844403158563"/>
    <n v="1.114323055039482"/>
    <n v="0"/>
    <n v="0"/>
    <n v="0"/>
    <n v="0"/>
    <n v="0"/>
    <n v="0"/>
    <n v="0"/>
  </r>
  <r>
    <x v="1"/>
    <n v="30"/>
    <x v="8"/>
    <n v="20200254"/>
    <x v="3"/>
    <x v="2"/>
    <n v="0"/>
    <n v="0"/>
    <n v="0"/>
    <n v="2.8439045447266934E-3"/>
    <n v="4.0627207781809903E-4"/>
    <n v="0"/>
    <n v="0"/>
    <n v="0"/>
    <n v="0"/>
    <n v="0"/>
    <n v="0"/>
    <n v="0"/>
    <n v="0"/>
    <n v="0"/>
    <n v="0"/>
    <n v="0"/>
    <n v="0"/>
    <n v="0"/>
    <n v="2.8439045447266934E-3"/>
    <n v="4.0627207781809903E-4"/>
    <n v="0"/>
    <n v="0"/>
    <n v="0"/>
    <n v="0"/>
    <n v="0"/>
  </r>
  <r>
    <x v="1"/>
    <n v="30"/>
    <x v="8"/>
    <n v="20200253"/>
    <x v="3"/>
    <x v="2"/>
    <n v="0"/>
    <n v="0"/>
    <n v="0"/>
    <n v="0"/>
    <n v="0"/>
    <n v="0"/>
    <n v="0"/>
    <n v="0"/>
    <n v="0"/>
    <n v="0"/>
    <n v="0"/>
    <n v="0"/>
    <n v="0"/>
    <n v="0"/>
    <n v="0"/>
    <n v="0"/>
    <n v="0"/>
    <n v="0"/>
    <n v="0"/>
    <n v="0"/>
    <n v="0"/>
    <n v="0"/>
    <n v="0"/>
    <n v="0"/>
    <n v="0"/>
  </r>
  <r>
    <x v="1"/>
    <n v="30"/>
    <x v="8"/>
    <n v="31000227"/>
    <x v="10"/>
    <x v="2"/>
    <n v="0"/>
    <n v="2.8920071587403564"/>
    <n v="0"/>
    <n v="0"/>
    <n v="0"/>
    <n v="0"/>
    <n v="0"/>
    <n v="0"/>
    <n v="0"/>
    <n v="0"/>
    <n v="0"/>
    <n v="0"/>
    <n v="0"/>
    <n v="0"/>
    <n v="0"/>
    <n v="0"/>
    <n v="2.8920071587403564"/>
    <n v="0"/>
    <n v="0"/>
    <n v="0"/>
    <n v="0"/>
    <n v="0"/>
    <n v="0"/>
    <n v="0"/>
    <n v="0"/>
  </r>
  <r>
    <x v="1"/>
    <n v="30"/>
    <x v="8"/>
    <n v="31000228"/>
    <x v="10"/>
    <x v="2"/>
    <n v="4.0627207781809907E-2"/>
    <n v="2.2751236357813546E-3"/>
    <n v="3.4126854536720319E-2"/>
    <n v="2.4376324669085939E-4"/>
    <n v="8.1254415563619805E-4"/>
    <n v="0"/>
    <n v="0"/>
    <n v="0"/>
    <n v="0"/>
    <n v="0"/>
    <n v="0"/>
    <n v="0"/>
    <n v="0"/>
    <n v="0"/>
    <n v="0"/>
    <n v="4.0627207781809907E-2"/>
    <n v="2.2751236357813546E-3"/>
    <n v="3.4126854536720319E-2"/>
    <n v="2.4376324669085939E-4"/>
    <n v="8.1254415563619805E-4"/>
    <n v="0"/>
    <n v="0"/>
    <n v="0"/>
    <n v="0"/>
    <n v="0"/>
  </r>
  <r>
    <x v="1"/>
    <n v="30"/>
    <x v="8"/>
    <n v="31000227"/>
    <x v="10"/>
    <x v="2"/>
    <n v="0"/>
    <n v="2.8920071587403564"/>
    <n v="0"/>
    <n v="0"/>
    <n v="0"/>
    <n v="0"/>
    <n v="0"/>
    <n v="0"/>
    <n v="0"/>
    <n v="0"/>
    <n v="0"/>
    <n v="0"/>
    <n v="0"/>
    <n v="0"/>
    <n v="0"/>
    <n v="0"/>
    <n v="2.8920071587403564"/>
    <n v="0"/>
    <n v="0"/>
    <n v="0"/>
    <n v="0"/>
    <n v="0"/>
    <n v="0"/>
    <n v="0"/>
    <n v="0"/>
  </r>
  <r>
    <x v="1"/>
    <n v="30"/>
    <x v="8"/>
    <n v="31000228"/>
    <x v="10"/>
    <x v="2"/>
    <n v="4.0627207781809907E-2"/>
    <n v="2.2751236357813546E-3"/>
    <n v="3.4126854536720319E-2"/>
    <n v="2.4376324669085939E-4"/>
    <n v="8.1254415563619805E-4"/>
    <n v="0"/>
    <n v="0"/>
    <n v="0"/>
    <n v="0"/>
    <n v="0"/>
    <n v="0"/>
    <n v="0"/>
    <n v="0"/>
    <n v="0"/>
    <n v="0"/>
    <n v="4.0627207781809907E-2"/>
    <n v="2.2751236357813546E-3"/>
    <n v="3.4126854536720319E-2"/>
    <n v="2.4376324669085939E-4"/>
    <n v="8.1254415563619805E-4"/>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F110:AK136" firstHeaderRow="0" firstDataRow="1" firstDataCol="1" rowPageCount="2" colPageCount="1"/>
  <pivotFields count="31">
    <pivotField axis="axisPage" showAll="0">
      <items count="4">
        <item m="1" x="2"/>
        <item x="1"/>
        <item x="0"/>
        <item t="default"/>
      </items>
    </pivotField>
    <pivotField showAll="0"/>
    <pivotField showAll="0"/>
    <pivotField showAll="0"/>
    <pivotField axis="axisRow" showAll="0" sortType="ascending">
      <items count="48">
        <item x="0"/>
        <item x="2"/>
        <item x="7"/>
        <item x="6"/>
        <item m="1" x="42"/>
        <item x="4"/>
        <item x="3"/>
        <item x="5"/>
        <item x="8"/>
        <item x="9"/>
        <item x="10"/>
        <item x="11"/>
        <item x="12"/>
        <item x="13"/>
        <item x="25"/>
        <item x="15"/>
        <item x="17"/>
        <item x="18"/>
        <item x="35"/>
        <item x="34"/>
        <item x="19"/>
        <item x="20"/>
        <item x="24"/>
        <item x="37"/>
        <item x="40"/>
        <item x="30"/>
        <item x="36"/>
        <item x="29"/>
        <item x="32"/>
        <item x="33"/>
        <item x="41"/>
        <item x="21"/>
        <item x="22"/>
        <item x="31"/>
        <item m="1" x="46"/>
        <item x="23"/>
        <item x="14"/>
        <item x="38"/>
        <item m="1" x="44"/>
        <item x="39"/>
        <item x="1"/>
        <item x="16"/>
        <item m="1" x="45"/>
        <item x="27"/>
        <item x="26"/>
        <item x="28"/>
        <item m="1" x="43"/>
        <item t="default"/>
      </items>
    </pivotField>
    <pivotField axis="axisPage" showAll="0">
      <items count="4">
        <item x="1"/>
        <item x="0"/>
        <item x="2"/>
        <item t="default"/>
      </items>
    </pivotField>
    <pivotField dataField="1" showAll="0" defaultSubtotal="0"/>
    <pivotField dataField="1" showAll="0" defaultSubtotal="0"/>
    <pivotField dataField="1" showAll="0" defaultSubtotal="0"/>
    <pivotField dataField="1" showAll="0" defaultSubtotal="0"/>
    <pivotField dataField="1"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pivotField numFmtId="3" showAll="0"/>
    <pivotField numFmtId="3" showAll="0"/>
    <pivotField numFmtId="3" showAll="0"/>
    <pivotField numFmtId="3" showAll="0"/>
  </pivotFields>
  <rowFields count="1">
    <field x="4"/>
  </rowFields>
  <rowItems count="26">
    <i>
      <x v="1"/>
    </i>
    <i>
      <x v="5"/>
    </i>
    <i>
      <x v="6"/>
    </i>
    <i>
      <x v="7"/>
    </i>
    <i>
      <x v="8"/>
    </i>
    <i>
      <x v="9"/>
    </i>
    <i>
      <x v="10"/>
    </i>
    <i>
      <x v="11"/>
    </i>
    <i>
      <x v="12"/>
    </i>
    <i>
      <x v="13"/>
    </i>
    <i>
      <x v="14"/>
    </i>
    <i>
      <x v="15"/>
    </i>
    <i>
      <x v="16"/>
    </i>
    <i>
      <x v="17"/>
    </i>
    <i>
      <x v="25"/>
    </i>
    <i>
      <x v="27"/>
    </i>
    <i>
      <x v="31"/>
    </i>
    <i>
      <x v="32"/>
    </i>
    <i>
      <x v="35"/>
    </i>
    <i>
      <x v="36"/>
    </i>
    <i>
      <x v="40"/>
    </i>
    <i>
      <x v="41"/>
    </i>
    <i>
      <x v="43"/>
    </i>
    <i>
      <x v="44"/>
    </i>
    <i>
      <x v="45"/>
    </i>
    <i t="grand">
      <x/>
    </i>
  </rowItems>
  <colFields count="1">
    <field x="-2"/>
  </colFields>
  <colItems count="5">
    <i>
      <x/>
    </i>
    <i i="1">
      <x v="1"/>
    </i>
    <i i="2">
      <x v="2"/>
    </i>
    <i i="3">
      <x v="3"/>
    </i>
    <i i="4">
      <x v="4"/>
    </i>
  </colItems>
  <pageFields count="2">
    <pageField fld="0" hier="-1"/>
    <pageField fld="5" item="0" hier="-1"/>
  </pageFields>
  <dataFields count="5">
    <dataField name="Sum of NOx (tons/year) - All" fld="6" baseField="0" baseItem="0"/>
    <dataField name="Sum of VOC (tons/year) - All" fld="7" baseField="0" baseItem="0"/>
    <dataField name="Sum of CO (tons/year) - All" fld="8" baseField="0" baseItem="0"/>
    <dataField name="Sum of SOx (tons/year) - All" fld="9" baseField="0" baseItem="0"/>
    <dataField name="Sum of PM (tons/year) - All"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11" cacheId="1"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B65:AH82" firstHeaderRow="1" firstDataRow="2" firstDataCol="1" rowPageCount="2" colPageCount="1"/>
  <pivotFields count="26">
    <pivotField axis="axisPage" compact="0" outline="0" subtotalTop="0" showAll="0" includeNewItemsInFilter="1">
      <items count="4">
        <item x="1"/>
        <item m="1" x="2"/>
        <item x="0"/>
        <item t="default"/>
      </items>
    </pivotField>
    <pivotField compact="0" outline="0" subtotalTop="0" showAll="0" includeNewItemsInFilter="1"/>
    <pivotField axis="axisRow" compact="0" outline="0" subtotalTop="0" showAll="0" includeNewItemsInFilter="1" sortType="ascending">
      <items count="32">
        <item m="1" x="20"/>
        <item m="1" x="17"/>
        <item m="1" x="25"/>
        <item m="1" x="30"/>
        <item m="1" x="23"/>
        <item m="1" x="22"/>
        <item m="1" x="21"/>
        <item m="1" x="24"/>
        <item m="1" x="16"/>
        <item m="1" x="19"/>
        <item m="1" x="28"/>
        <item m="1" x="18"/>
        <item m="1" x="26"/>
        <item m="1" x="29"/>
        <item m="1" x="27"/>
        <item x="8"/>
        <item x="15"/>
        <item x="12"/>
        <item x="13"/>
        <item x="4"/>
        <item x="14"/>
        <item x="10"/>
        <item x="1"/>
        <item x="6"/>
        <item x="7"/>
        <item x="11"/>
        <item x="5"/>
        <item x="2"/>
        <item x="3"/>
        <item x="0"/>
        <item x="9"/>
        <item t="default"/>
      </items>
    </pivotField>
    <pivotField compact="0" outline="0" subtotalTop="0" showAll="0" includeNewItemsInFilter="1"/>
    <pivotField axis="axisCol" compact="0" outline="0" subtotalTop="0" showAll="0" includeNewItemsInFilter="1">
      <items count="46">
        <item x="3"/>
        <item x="12"/>
        <item x="15"/>
        <item x="16"/>
        <item m="1" x="44"/>
        <item x="18"/>
        <item x="0"/>
        <item x="10"/>
        <item x="24"/>
        <item x="21"/>
        <item x="22"/>
        <item x="1"/>
        <item x="28"/>
        <item x="8"/>
        <item x="19"/>
        <item x="33"/>
        <item x="25"/>
        <item x="34"/>
        <item x="31"/>
        <item x="32"/>
        <item x="9"/>
        <item x="30"/>
        <item x="35"/>
        <item x="20"/>
        <item m="1" x="42"/>
        <item x="2"/>
        <item x="11"/>
        <item x="13"/>
        <item x="17"/>
        <item x="23"/>
        <item x="26"/>
        <item x="29"/>
        <item x="36"/>
        <item x="37"/>
        <item x="38"/>
        <item x="39"/>
        <item x="40"/>
        <item x="41"/>
        <item m="1" x="43"/>
        <item x="4"/>
        <item x="5"/>
        <item x="6"/>
        <item x="7"/>
        <item x="27"/>
        <item x="14"/>
        <item t="default"/>
      </items>
    </pivotField>
    <pivotField axis="axisPage" compact="0" outline="0" multipleItemSelectionAllowed="1" showAll="0" defaultSubtotal="0">
      <items count="4">
        <item x="1"/>
        <item x="0"/>
        <item h="1" m="1" x="3"/>
        <item h="1" x="2"/>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s>
  <rowFields count="1">
    <field x="2"/>
  </rowFields>
  <rowItems count="16">
    <i>
      <x v="15"/>
    </i>
    <i>
      <x v="17"/>
    </i>
    <i>
      <x v="18"/>
    </i>
    <i>
      <x v="19"/>
    </i>
    <i>
      <x v="20"/>
    </i>
    <i>
      <x v="21"/>
    </i>
    <i>
      <x v="22"/>
    </i>
    <i>
      <x v="23"/>
    </i>
    <i>
      <x v="24"/>
    </i>
    <i>
      <x v="25"/>
    </i>
    <i>
      <x v="26"/>
    </i>
    <i>
      <x v="27"/>
    </i>
    <i>
      <x v="28"/>
    </i>
    <i>
      <x v="29"/>
    </i>
    <i>
      <x v="30"/>
    </i>
    <i t="grand">
      <x/>
    </i>
  </rowItems>
  <colFields count="1">
    <field x="4"/>
  </colFields>
  <colItems count="32">
    <i>
      <x/>
    </i>
    <i>
      <x v="1"/>
    </i>
    <i>
      <x v="2"/>
    </i>
    <i>
      <x v="3"/>
    </i>
    <i>
      <x v="5"/>
    </i>
    <i>
      <x v="6"/>
    </i>
    <i>
      <x v="7"/>
    </i>
    <i>
      <x v="8"/>
    </i>
    <i>
      <x v="9"/>
    </i>
    <i>
      <x v="10"/>
    </i>
    <i>
      <x v="11"/>
    </i>
    <i>
      <x v="12"/>
    </i>
    <i>
      <x v="13"/>
    </i>
    <i>
      <x v="14"/>
    </i>
    <i>
      <x v="16"/>
    </i>
    <i>
      <x v="20"/>
    </i>
    <i>
      <x v="21"/>
    </i>
    <i>
      <x v="23"/>
    </i>
    <i>
      <x v="25"/>
    </i>
    <i>
      <x v="26"/>
    </i>
    <i>
      <x v="27"/>
    </i>
    <i>
      <x v="28"/>
    </i>
    <i>
      <x v="29"/>
    </i>
    <i>
      <x v="30"/>
    </i>
    <i>
      <x v="31"/>
    </i>
    <i>
      <x v="39"/>
    </i>
    <i>
      <x v="40"/>
    </i>
    <i>
      <x v="41"/>
    </i>
    <i>
      <x v="42"/>
    </i>
    <i>
      <x v="43"/>
    </i>
    <i>
      <x v="44"/>
    </i>
    <i t="grand">
      <x/>
    </i>
  </colItems>
  <pageFields count="2">
    <pageField fld="5" hier="-1"/>
    <pageField fld="0" item="2" hier="-1"/>
  </pageFields>
  <dataFields count="1">
    <dataField name="Sum of NOx (tons/year) - All" fld="6" baseField="0" baseItem="0"/>
  </dataFields>
  <formats count="5">
    <format dxfId="82">
      <pivotArea field="2" type="button" dataOnly="0" labelOnly="1" outline="0" axis="axisRow" fieldPosition="0"/>
    </format>
    <format dxfId="81">
      <pivotArea dataOnly="0" labelOnly="1" outline="0" fieldPosition="0">
        <references count="1">
          <reference field="4" count="0"/>
        </references>
      </pivotArea>
    </format>
    <format dxfId="80">
      <pivotArea dataOnly="0" labelOnly="1" grandCol="1" outline="0" fieldPosition="0"/>
    </format>
    <format dxfId="79">
      <pivotArea dataOnly="0" labelOnly="1" outline="0" fieldPosition="0">
        <references count="1">
          <reference field="2" count="0"/>
        </references>
      </pivotArea>
    </format>
    <format dxfId="78">
      <pivotArea outline="0" fieldPosition="0"/>
    </format>
  </formats>
  <pivotTableStyleInfo showRowHeaders="1" showColHeaders="1" showRowStripes="0" showColStripes="0" showLastColumn="1"/>
</pivotTableDefinition>
</file>

<file path=xl/pivotTables/pivotTable11.xml><?xml version="1.0" encoding="utf-8"?>
<pivotTableDefinition xmlns="http://schemas.openxmlformats.org/spreadsheetml/2006/main" name="PivotTable3" cacheId="1"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A133:AR151" firstHeaderRow="1" firstDataRow="2" firstDataCol="1"/>
  <pivotFields count="26">
    <pivotField compact="0" outline="0" subtotalTop="0" showAll="0" includeNewItemsInFilter="1"/>
    <pivotField compact="0" outline="0" subtotalTop="0" showAll="0" includeNewItemsInFilter="1"/>
    <pivotField axis="axisRow" compact="0" outline="0" subtotalTop="0" showAll="0" includeNewItemsInFilter="1" sortType="ascending">
      <items count="32">
        <item m="1" x="20"/>
        <item m="1" x="17"/>
        <item m="1" x="25"/>
        <item m="1" x="30"/>
        <item m="1" x="23"/>
        <item m="1" x="22"/>
        <item m="1" x="21"/>
        <item m="1" x="24"/>
        <item m="1" x="16"/>
        <item m="1" x="19"/>
        <item m="1" x="28"/>
        <item m="1" x="18"/>
        <item m="1" x="26"/>
        <item m="1" x="29"/>
        <item m="1" x="27"/>
        <item x="8"/>
        <item x="15"/>
        <item x="12"/>
        <item x="13"/>
        <item x="4"/>
        <item x="14"/>
        <item x="10"/>
        <item x="1"/>
        <item x="6"/>
        <item x="7"/>
        <item x="11"/>
        <item x="5"/>
        <item x="2"/>
        <item x="3"/>
        <item x="0"/>
        <item x="9"/>
        <item t="default"/>
      </items>
    </pivotField>
    <pivotField compact="0" outline="0" subtotalTop="0" showAll="0" includeNewItemsInFilter="1"/>
    <pivotField axis="axisCol" compact="0" outline="0" subtotalTop="0" showAll="0" includeNewItemsInFilter="1">
      <items count="46">
        <item x="3"/>
        <item x="12"/>
        <item x="15"/>
        <item x="16"/>
        <item m="1" x="44"/>
        <item x="18"/>
        <item x="0"/>
        <item x="10"/>
        <item x="24"/>
        <item x="21"/>
        <item x="22"/>
        <item x="1"/>
        <item x="28"/>
        <item x="8"/>
        <item x="19"/>
        <item x="33"/>
        <item x="25"/>
        <item x="34"/>
        <item x="31"/>
        <item x="32"/>
        <item x="9"/>
        <item x="30"/>
        <item x="35"/>
        <item x="20"/>
        <item m="1" x="42"/>
        <item x="2"/>
        <item x="11"/>
        <item x="13"/>
        <item x="17"/>
        <item x="23"/>
        <item x="26"/>
        <item x="29"/>
        <item x="36"/>
        <item x="37"/>
        <item x="38"/>
        <item x="39"/>
        <item x="40"/>
        <item x="41"/>
        <item m="1" x="43"/>
        <item x="4"/>
        <item x="5"/>
        <item x="6"/>
        <item x="7"/>
        <item x="27"/>
        <item x="14"/>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s>
  <rowFields count="1">
    <field x="2"/>
  </rowFields>
  <rowItems count="17">
    <i>
      <x v="15"/>
    </i>
    <i>
      <x v="16"/>
    </i>
    <i>
      <x v="17"/>
    </i>
    <i>
      <x v="18"/>
    </i>
    <i>
      <x v="19"/>
    </i>
    <i>
      <x v="20"/>
    </i>
    <i>
      <x v="21"/>
    </i>
    <i>
      <x v="22"/>
    </i>
    <i>
      <x v="23"/>
    </i>
    <i>
      <x v="24"/>
    </i>
    <i>
      <x v="25"/>
    </i>
    <i>
      <x v="26"/>
    </i>
    <i>
      <x v="27"/>
    </i>
    <i>
      <x v="28"/>
    </i>
    <i>
      <x v="29"/>
    </i>
    <i>
      <x v="30"/>
    </i>
    <i t="grand">
      <x/>
    </i>
  </rowItems>
  <colFields count="1">
    <field x="4"/>
  </colFields>
  <colItems count="43">
    <i>
      <x/>
    </i>
    <i>
      <x v="1"/>
    </i>
    <i>
      <x v="2"/>
    </i>
    <i>
      <x v="3"/>
    </i>
    <i>
      <x v="5"/>
    </i>
    <i>
      <x v="6"/>
    </i>
    <i>
      <x v="7"/>
    </i>
    <i>
      <x v="8"/>
    </i>
    <i>
      <x v="9"/>
    </i>
    <i>
      <x v="10"/>
    </i>
    <i>
      <x v="11"/>
    </i>
    <i>
      <x v="12"/>
    </i>
    <i>
      <x v="13"/>
    </i>
    <i>
      <x v="14"/>
    </i>
    <i>
      <x v="15"/>
    </i>
    <i>
      <x v="16"/>
    </i>
    <i>
      <x v="17"/>
    </i>
    <i>
      <x v="18"/>
    </i>
    <i>
      <x v="19"/>
    </i>
    <i>
      <x v="20"/>
    </i>
    <i>
      <x v="21"/>
    </i>
    <i>
      <x v="22"/>
    </i>
    <i>
      <x v="23"/>
    </i>
    <i>
      <x v="25"/>
    </i>
    <i>
      <x v="26"/>
    </i>
    <i>
      <x v="27"/>
    </i>
    <i>
      <x v="28"/>
    </i>
    <i>
      <x v="29"/>
    </i>
    <i>
      <x v="30"/>
    </i>
    <i>
      <x v="31"/>
    </i>
    <i>
      <x v="32"/>
    </i>
    <i>
      <x v="33"/>
    </i>
    <i>
      <x v="34"/>
    </i>
    <i>
      <x v="35"/>
    </i>
    <i>
      <x v="36"/>
    </i>
    <i>
      <x v="37"/>
    </i>
    <i>
      <x v="39"/>
    </i>
    <i>
      <x v="40"/>
    </i>
    <i>
      <x v="41"/>
    </i>
    <i>
      <x v="42"/>
    </i>
    <i>
      <x v="43"/>
    </i>
    <i>
      <x v="44"/>
    </i>
    <i t="grand">
      <x/>
    </i>
  </colItems>
  <dataFields count="1">
    <dataField name="Sum of VOC (tons/year) - Tribal" fld="17" baseField="0" baseItem="0"/>
  </dataFields>
  <formats count="5">
    <format dxfId="47">
      <pivotArea field="2" type="button" dataOnly="0" labelOnly="1" outline="0" axis="axisRow" fieldPosition="0"/>
    </format>
    <format dxfId="46">
      <pivotArea dataOnly="0" labelOnly="1" outline="0" fieldPosition="0">
        <references count="1">
          <reference field="4" count="0"/>
        </references>
      </pivotArea>
    </format>
    <format dxfId="45">
      <pivotArea dataOnly="0" labelOnly="1" grandCol="1" outline="0" fieldPosition="0"/>
    </format>
    <format dxfId="44">
      <pivotArea dataOnly="0" labelOnly="1" outline="0" fieldPosition="0">
        <references count="1">
          <reference field="2" count="0"/>
        </references>
      </pivotArea>
    </format>
    <format dxfId="43">
      <pivotArea outline="0" fieldPosition="0"/>
    </format>
  </formats>
  <pivotTableStyleInfo showRowHeaders="1" showColHeaders="1" showRowStripes="0" showColStripes="0" showLastColumn="1"/>
</pivotTableDefinition>
</file>

<file path=xl/pivotTables/pivotTable12.xml><?xml version="1.0" encoding="utf-8"?>
<pivotTableDefinition xmlns="http://schemas.openxmlformats.org/spreadsheetml/2006/main" name="PivotTable2" cacheId="2"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A175:AR193" firstHeaderRow="1" firstDataRow="2" firstDataCol="1"/>
  <pivotFields count="31">
    <pivotField compact="0" outline="0" subtotalTop="0" showAll="0" includeNewItemsInFilter="1"/>
    <pivotField compact="0" outline="0" subtotalTop="0" showAll="0" includeNewItemsInFilter="1"/>
    <pivotField axis="axisRow" compact="0" outline="0" subtotalTop="0" showAll="0" includeNewItemsInFilter="1" sortType="ascending">
      <items count="17">
        <item x="8"/>
        <item x="15"/>
        <item x="12"/>
        <item x="13"/>
        <item x="4"/>
        <item x="14"/>
        <item x="10"/>
        <item x="1"/>
        <item x="6"/>
        <item x="7"/>
        <item x="11"/>
        <item x="5"/>
        <item x="2"/>
        <item x="3"/>
        <item x="0"/>
        <item x="9"/>
        <item t="default"/>
      </items>
    </pivotField>
    <pivotField compact="0" outline="0" subtotalTop="0" showAll="0" includeNewItemsInFilter="1"/>
    <pivotField axis="axisCol" compact="0" outline="0" subtotalTop="0" showAll="0" includeNewItemsInFilter="1">
      <items count="48">
        <item x="3"/>
        <item x="12"/>
        <item x="15"/>
        <item x="16"/>
        <item m="1" x="44"/>
        <item x="18"/>
        <item x="0"/>
        <item x="10"/>
        <item x="24"/>
        <item x="21"/>
        <item x="22"/>
        <item x="1"/>
        <item x="28"/>
        <item x="8"/>
        <item x="19"/>
        <item x="33"/>
        <item x="25"/>
        <item x="34"/>
        <item x="31"/>
        <item x="32"/>
        <item x="9"/>
        <item x="30"/>
        <item x="35"/>
        <item x="20"/>
        <item m="1" x="42"/>
        <item x="2"/>
        <item x="11"/>
        <item x="13"/>
        <item x="17"/>
        <item x="23"/>
        <item x="26"/>
        <item x="29"/>
        <item x="36"/>
        <item x="37"/>
        <item x="38"/>
        <item x="39"/>
        <item x="40"/>
        <item x="41"/>
        <item m="1" x="43"/>
        <item x="4"/>
        <item x="5"/>
        <item x="6"/>
        <item x="7"/>
        <item x="27"/>
        <item m="1" x="46"/>
        <item m="1" x="45"/>
        <item x="14"/>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s>
  <rowFields count="1">
    <field x="2"/>
  </rowFields>
  <rowItems count="17">
    <i>
      <x/>
    </i>
    <i>
      <x v="1"/>
    </i>
    <i>
      <x v="2"/>
    </i>
    <i>
      <x v="3"/>
    </i>
    <i>
      <x v="4"/>
    </i>
    <i>
      <x v="5"/>
    </i>
    <i>
      <x v="6"/>
    </i>
    <i>
      <x v="7"/>
    </i>
    <i>
      <x v="8"/>
    </i>
    <i>
      <x v="9"/>
    </i>
    <i>
      <x v="10"/>
    </i>
    <i>
      <x v="11"/>
    </i>
    <i>
      <x v="12"/>
    </i>
    <i>
      <x v="13"/>
    </i>
    <i>
      <x v="14"/>
    </i>
    <i>
      <x v="15"/>
    </i>
    <i t="grand">
      <x/>
    </i>
  </rowItems>
  <colFields count="1">
    <field x="4"/>
  </colFields>
  <colItems count="43">
    <i>
      <x/>
    </i>
    <i>
      <x v="1"/>
    </i>
    <i>
      <x v="2"/>
    </i>
    <i>
      <x v="3"/>
    </i>
    <i>
      <x v="5"/>
    </i>
    <i>
      <x v="6"/>
    </i>
    <i>
      <x v="7"/>
    </i>
    <i>
      <x v="8"/>
    </i>
    <i>
      <x v="9"/>
    </i>
    <i>
      <x v="10"/>
    </i>
    <i>
      <x v="11"/>
    </i>
    <i>
      <x v="12"/>
    </i>
    <i>
      <x v="13"/>
    </i>
    <i>
      <x v="14"/>
    </i>
    <i>
      <x v="15"/>
    </i>
    <i>
      <x v="16"/>
    </i>
    <i>
      <x v="17"/>
    </i>
    <i>
      <x v="18"/>
    </i>
    <i>
      <x v="19"/>
    </i>
    <i>
      <x v="20"/>
    </i>
    <i>
      <x v="21"/>
    </i>
    <i>
      <x v="22"/>
    </i>
    <i>
      <x v="23"/>
    </i>
    <i>
      <x v="25"/>
    </i>
    <i>
      <x v="26"/>
    </i>
    <i>
      <x v="27"/>
    </i>
    <i>
      <x v="28"/>
    </i>
    <i>
      <x v="29"/>
    </i>
    <i>
      <x v="30"/>
    </i>
    <i>
      <x v="31"/>
    </i>
    <i>
      <x v="32"/>
    </i>
    <i>
      <x v="33"/>
    </i>
    <i>
      <x v="34"/>
    </i>
    <i>
      <x v="35"/>
    </i>
    <i>
      <x v="36"/>
    </i>
    <i>
      <x v="37"/>
    </i>
    <i>
      <x v="39"/>
    </i>
    <i>
      <x v="40"/>
    </i>
    <i>
      <x v="41"/>
    </i>
    <i>
      <x v="42"/>
    </i>
    <i>
      <x v="43"/>
    </i>
    <i>
      <x v="46"/>
    </i>
    <i t="grand">
      <x/>
    </i>
  </colItems>
  <dataFields count="1">
    <dataField name="Sum of VOC  - U.S. Forest Service" fld="27" baseField="0" baseItem="0"/>
  </dataFields>
  <formats count="5">
    <format dxfId="52">
      <pivotArea field="2" type="button" dataOnly="0" labelOnly="1" outline="0" axis="axisRow" fieldPosition="0"/>
    </format>
    <format dxfId="51">
      <pivotArea dataOnly="0" labelOnly="1" outline="0" fieldPosition="0">
        <references count="1">
          <reference field="4" count="0"/>
        </references>
      </pivotArea>
    </format>
    <format dxfId="50">
      <pivotArea dataOnly="0" labelOnly="1" grandCol="1" outline="0" fieldPosition="0"/>
    </format>
    <format dxfId="49">
      <pivotArea dataOnly="0" labelOnly="1" outline="0" fieldPosition="0">
        <references count="1">
          <reference field="2" count="0"/>
        </references>
      </pivotArea>
    </format>
    <format dxfId="48">
      <pivotArea outline="0" fieldPosition="0"/>
    </format>
  </formats>
  <pivotTableStyleInfo showRowHeaders="1" showColHeaders="1" showRowStripes="0" showColStripes="0" showLastColumn="1"/>
</pivotTableDefinition>
</file>

<file path=xl/pivotTables/pivotTable13.xml><?xml version="1.0" encoding="utf-8"?>
<pivotTableDefinition xmlns="http://schemas.openxmlformats.org/spreadsheetml/2006/main" name="PivotTable6" cacheId="1"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A154:AR172" firstHeaderRow="1" firstDataRow="2" firstDataCol="1"/>
  <pivotFields count="26">
    <pivotField compact="0" outline="0" subtotalTop="0" showAll="0" includeNewItemsInFilter="1"/>
    <pivotField compact="0" outline="0" subtotalTop="0" showAll="0" includeNewItemsInFilter="1"/>
    <pivotField axis="axisRow" compact="0" outline="0" subtotalTop="0" showAll="0" includeNewItemsInFilter="1" sortType="ascending">
      <items count="32">
        <item m="1" x="20"/>
        <item m="1" x="17"/>
        <item m="1" x="25"/>
        <item m="1" x="30"/>
        <item m="1" x="23"/>
        <item m="1" x="22"/>
        <item m="1" x="21"/>
        <item m="1" x="24"/>
        <item m="1" x="16"/>
        <item m="1" x="19"/>
        <item m="1" x="28"/>
        <item m="1" x="18"/>
        <item m="1" x="26"/>
        <item m="1" x="29"/>
        <item m="1" x="27"/>
        <item x="8"/>
        <item x="15"/>
        <item x="12"/>
        <item x="13"/>
        <item x="4"/>
        <item x="14"/>
        <item x="10"/>
        <item x="1"/>
        <item x="6"/>
        <item x="7"/>
        <item x="11"/>
        <item x="5"/>
        <item x="2"/>
        <item x="3"/>
        <item x="0"/>
        <item x="9"/>
        <item t="default"/>
      </items>
    </pivotField>
    <pivotField compact="0" outline="0" subtotalTop="0" showAll="0" includeNewItemsInFilter="1"/>
    <pivotField axis="axisCol" compact="0" outline="0" subtotalTop="0" showAll="0" includeNewItemsInFilter="1">
      <items count="46">
        <item x="3"/>
        <item x="12"/>
        <item x="15"/>
        <item x="16"/>
        <item m="1" x="44"/>
        <item x="18"/>
        <item x="0"/>
        <item x="10"/>
        <item x="24"/>
        <item x="21"/>
        <item x="22"/>
        <item x="1"/>
        <item x="28"/>
        <item x="8"/>
        <item x="19"/>
        <item x="33"/>
        <item x="25"/>
        <item x="34"/>
        <item x="31"/>
        <item x="32"/>
        <item x="9"/>
        <item x="30"/>
        <item x="35"/>
        <item x="20"/>
        <item m="1" x="42"/>
        <item x="2"/>
        <item x="11"/>
        <item x="13"/>
        <item x="17"/>
        <item x="23"/>
        <item x="26"/>
        <item x="29"/>
        <item x="36"/>
        <item x="37"/>
        <item x="38"/>
        <item x="39"/>
        <item x="40"/>
        <item x="41"/>
        <item m="1" x="43"/>
        <item x="4"/>
        <item x="5"/>
        <item x="6"/>
        <item x="7"/>
        <item x="27"/>
        <item x="14"/>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s>
  <rowFields count="1">
    <field x="2"/>
  </rowFields>
  <rowItems count="17">
    <i>
      <x v="15"/>
    </i>
    <i>
      <x v="16"/>
    </i>
    <i>
      <x v="17"/>
    </i>
    <i>
      <x v="18"/>
    </i>
    <i>
      <x v="19"/>
    </i>
    <i>
      <x v="20"/>
    </i>
    <i>
      <x v="21"/>
    </i>
    <i>
      <x v="22"/>
    </i>
    <i>
      <x v="23"/>
    </i>
    <i>
      <x v="24"/>
    </i>
    <i>
      <x v="25"/>
    </i>
    <i>
      <x v="26"/>
    </i>
    <i>
      <x v="27"/>
    </i>
    <i>
      <x v="28"/>
    </i>
    <i>
      <x v="29"/>
    </i>
    <i>
      <x v="30"/>
    </i>
    <i t="grand">
      <x/>
    </i>
  </rowItems>
  <colFields count="1">
    <field x="4"/>
  </colFields>
  <colItems count="43">
    <i>
      <x/>
    </i>
    <i>
      <x v="1"/>
    </i>
    <i>
      <x v="2"/>
    </i>
    <i>
      <x v="3"/>
    </i>
    <i>
      <x v="5"/>
    </i>
    <i>
      <x v="6"/>
    </i>
    <i>
      <x v="7"/>
    </i>
    <i>
      <x v="8"/>
    </i>
    <i>
      <x v="9"/>
    </i>
    <i>
      <x v="10"/>
    </i>
    <i>
      <x v="11"/>
    </i>
    <i>
      <x v="12"/>
    </i>
    <i>
      <x v="13"/>
    </i>
    <i>
      <x v="14"/>
    </i>
    <i>
      <x v="15"/>
    </i>
    <i>
      <x v="16"/>
    </i>
    <i>
      <x v="17"/>
    </i>
    <i>
      <x v="18"/>
    </i>
    <i>
      <x v="19"/>
    </i>
    <i>
      <x v="20"/>
    </i>
    <i>
      <x v="21"/>
    </i>
    <i>
      <x v="22"/>
    </i>
    <i>
      <x v="23"/>
    </i>
    <i>
      <x v="25"/>
    </i>
    <i>
      <x v="26"/>
    </i>
    <i>
      <x v="27"/>
    </i>
    <i>
      <x v="28"/>
    </i>
    <i>
      <x v="29"/>
    </i>
    <i>
      <x v="30"/>
    </i>
    <i>
      <x v="31"/>
    </i>
    <i>
      <x v="32"/>
    </i>
    <i>
      <x v="33"/>
    </i>
    <i>
      <x v="34"/>
    </i>
    <i>
      <x v="35"/>
    </i>
    <i>
      <x v="36"/>
    </i>
    <i>
      <x v="37"/>
    </i>
    <i>
      <x v="39"/>
    </i>
    <i>
      <x v="40"/>
    </i>
    <i>
      <x v="41"/>
    </i>
    <i>
      <x v="42"/>
    </i>
    <i>
      <x v="43"/>
    </i>
    <i>
      <x v="44"/>
    </i>
    <i t="grand">
      <x/>
    </i>
  </colItems>
  <dataFields count="1">
    <dataField name="Sum of VOC (tons/year) - Pvt/State" fld="22" baseField="0" baseItem="0"/>
  </dataFields>
  <formats count="5">
    <format dxfId="57">
      <pivotArea field="2" type="button" dataOnly="0" labelOnly="1" outline="0" axis="axisRow" fieldPosition="0"/>
    </format>
    <format dxfId="56">
      <pivotArea dataOnly="0" labelOnly="1" outline="0" fieldPosition="0">
        <references count="1">
          <reference field="4" count="0"/>
        </references>
      </pivotArea>
    </format>
    <format dxfId="55">
      <pivotArea dataOnly="0" labelOnly="1" grandCol="1" outline="0" fieldPosition="0"/>
    </format>
    <format dxfId="54">
      <pivotArea dataOnly="0" labelOnly="1" outline="0" fieldPosition="0">
        <references count="1">
          <reference field="2" count="0"/>
        </references>
      </pivotArea>
    </format>
    <format dxfId="53">
      <pivotArea outline="0" fieldPosition="0"/>
    </format>
  </formats>
  <pivotTableStyleInfo showRowHeaders="1" showColHeaders="1" showRowStripes="0" showColStripes="0" showLastColumn="1"/>
</pivotTableDefinition>
</file>

<file path=xl/pivotTables/pivotTable14.xml><?xml version="1.0" encoding="utf-8"?>
<pivotTableDefinition xmlns="http://schemas.openxmlformats.org/spreadsheetml/2006/main" name="PivotTable5" cacheId="2"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A91:AR109" firstHeaderRow="1" firstDataRow="2" firstDataCol="1"/>
  <pivotFields count="31">
    <pivotField compact="0" outline="0" subtotalTop="0" showAll="0" includeNewItemsInFilter="1"/>
    <pivotField compact="0" outline="0" subtotalTop="0" showAll="0" includeNewItemsInFilter="1"/>
    <pivotField axis="axisRow" compact="0" outline="0" subtotalTop="0" showAll="0" includeNewItemsInFilter="1" sortType="ascending">
      <items count="17">
        <item x="8"/>
        <item x="15"/>
        <item x="12"/>
        <item x="13"/>
        <item x="4"/>
        <item x="14"/>
        <item x="10"/>
        <item x="1"/>
        <item x="6"/>
        <item x="7"/>
        <item x="11"/>
        <item x="5"/>
        <item x="2"/>
        <item x="3"/>
        <item x="0"/>
        <item x="9"/>
        <item t="default"/>
      </items>
    </pivotField>
    <pivotField compact="0" outline="0" subtotalTop="0" showAll="0" includeNewItemsInFilter="1"/>
    <pivotField axis="axisCol" compact="0" outline="0" subtotalTop="0" showAll="0" includeNewItemsInFilter="1">
      <items count="48">
        <item x="3"/>
        <item x="12"/>
        <item x="15"/>
        <item x="16"/>
        <item m="1" x="44"/>
        <item x="18"/>
        <item x="0"/>
        <item x="10"/>
        <item x="24"/>
        <item x="21"/>
        <item x="22"/>
        <item x="1"/>
        <item x="28"/>
        <item x="8"/>
        <item x="19"/>
        <item x="33"/>
        <item x="25"/>
        <item x="34"/>
        <item x="31"/>
        <item x="32"/>
        <item x="9"/>
        <item x="30"/>
        <item x="35"/>
        <item x="20"/>
        <item m="1" x="42"/>
        <item x="2"/>
        <item x="11"/>
        <item x="13"/>
        <item x="17"/>
        <item x="23"/>
        <item x="26"/>
        <item x="29"/>
        <item x="36"/>
        <item x="37"/>
        <item x="38"/>
        <item x="39"/>
        <item x="40"/>
        <item x="41"/>
        <item m="1" x="43"/>
        <item x="4"/>
        <item x="5"/>
        <item x="27"/>
        <item x="6"/>
        <item x="7"/>
        <item m="1" x="46"/>
        <item m="1" x="45"/>
        <item x="14"/>
        <item t="default"/>
      </items>
    </pivotField>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s>
  <rowFields count="1">
    <field x="2"/>
  </rowFields>
  <rowItems count="17">
    <i>
      <x/>
    </i>
    <i>
      <x v="1"/>
    </i>
    <i>
      <x v="2"/>
    </i>
    <i>
      <x v="3"/>
    </i>
    <i>
      <x v="4"/>
    </i>
    <i>
      <x v="5"/>
    </i>
    <i>
      <x v="6"/>
    </i>
    <i>
      <x v="7"/>
    </i>
    <i>
      <x v="8"/>
    </i>
    <i>
      <x v="9"/>
    </i>
    <i>
      <x v="10"/>
    </i>
    <i>
      <x v="11"/>
    </i>
    <i>
      <x v="12"/>
    </i>
    <i>
      <x v="13"/>
    </i>
    <i>
      <x v="14"/>
    </i>
    <i>
      <x v="15"/>
    </i>
    <i t="grand">
      <x/>
    </i>
  </rowItems>
  <colFields count="1">
    <field x="4"/>
  </colFields>
  <colItems count="43">
    <i>
      <x/>
    </i>
    <i>
      <x v="1"/>
    </i>
    <i>
      <x v="2"/>
    </i>
    <i>
      <x v="3"/>
    </i>
    <i>
      <x v="5"/>
    </i>
    <i>
      <x v="6"/>
    </i>
    <i>
      <x v="7"/>
    </i>
    <i>
      <x v="8"/>
    </i>
    <i>
      <x v="9"/>
    </i>
    <i>
      <x v="10"/>
    </i>
    <i>
      <x v="11"/>
    </i>
    <i>
      <x v="12"/>
    </i>
    <i>
      <x v="13"/>
    </i>
    <i>
      <x v="14"/>
    </i>
    <i>
      <x v="15"/>
    </i>
    <i>
      <x v="16"/>
    </i>
    <i>
      <x v="17"/>
    </i>
    <i>
      <x v="18"/>
    </i>
    <i>
      <x v="19"/>
    </i>
    <i>
      <x v="20"/>
    </i>
    <i>
      <x v="21"/>
    </i>
    <i>
      <x v="22"/>
    </i>
    <i>
      <x v="23"/>
    </i>
    <i>
      <x v="25"/>
    </i>
    <i>
      <x v="26"/>
    </i>
    <i>
      <x v="27"/>
    </i>
    <i>
      <x v="28"/>
    </i>
    <i>
      <x v="29"/>
    </i>
    <i>
      <x v="30"/>
    </i>
    <i>
      <x v="31"/>
    </i>
    <i>
      <x v="32"/>
    </i>
    <i>
      <x v="33"/>
    </i>
    <i>
      <x v="34"/>
    </i>
    <i>
      <x v="35"/>
    </i>
    <i>
      <x v="36"/>
    </i>
    <i>
      <x v="37"/>
    </i>
    <i>
      <x v="39"/>
    </i>
    <i>
      <x v="40"/>
    </i>
    <i>
      <x v="41"/>
    </i>
    <i>
      <x v="42"/>
    </i>
    <i>
      <x v="43"/>
    </i>
    <i>
      <x v="46"/>
    </i>
    <i t="grand">
      <x/>
    </i>
  </colItems>
  <dataFields count="1">
    <dataField name="Sum of VOC (tons/year) - All" fld="7" baseField="0" baseItem="0"/>
  </dataFields>
  <formats count="5">
    <format dxfId="62">
      <pivotArea field="2" type="button" dataOnly="0" labelOnly="1" outline="0" axis="axisRow" fieldPosition="0"/>
    </format>
    <format dxfId="61">
      <pivotArea dataOnly="0" labelOnly="1" outline="0" fieldPosition="0">
        <references count="1">
          <reference field="4" count="0"/>
        </references>
      </pivotArea>
    </format>
    <format dxfId="60">
      <pivotArea dataOnly="0" labelOnly="1" grandCol="1" outline="0" fieldPosition="0"/>
    </format>
    <format dxfId="59">
      <pivotArea dataOnly="0" labelOnly="1" outline="0" fieldPosition="0">
        <references count="1">
          <reference field="2" count="0"/>
        </references>
      </pivotArea>
    </format>
    <format dxfId="58">
      <pivotArea outline="0" fieldPosition="0"/>
    </format>
  </formats>
  <pivotTableStyleInfo showRowHeaders="1" showColHeaders="1" showRowStripes="0" showColStripes="0" showLastColumn="1"/>
</pivotTableDefinition>
</file>

<file path=xl/pivotTables/pivotTable15.xml><?xml version="1.0" encoding="utf-8"?>
<pivotTableDefinition xmlns="http://schemas.openxmlformats.org/spreadsheetml/2006/main" name="PivotTable4" cacheId="1"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A112:AR130" firstHeaderRow="1" firstDataRow="2" firstDataCol="1"/>
  <pivotFields count="26">
    <pivotField compact="0" outline="0" subtotalTop="0" showAll="0" includeNewItemsInFilter="1"/>
    <pivotField compact="0" outline="0" subtotalTop="0" showAll="0" includeNewItemsInFilter="1"/>
    <pivotField axis="axisRow" compact="0" outline="0" subtotalTop="0" showAll="0" includeNewItemsInFilter="1" sortType="ascending">
      <items count="32">
        <item m="1" x="20"/>
        <item m="1" x="17"/>
        <item m="1" x="25"/>
        <item m="1" x="30"/>
        <item m="1" x="23"/>
        <item m="1" x="22"/>
        <item m="1" x="21"/>
        <item m="1" x="24"/>
        <item m="1" x="16"/>
        <item m="1" x="19"/>
        <item m="1" x="28"/>
        <item m="1" x="18"/>
        <item m="1" x="26"/>
        <item m="1" x="29"/>
        <item m="1" x="27"/>
        <item x="8"/>
        <item x="15"/>
        <item x="12"/>
        <item x="13"/>
        <item x="4"/>
        <item x="14"/>
        <item x="10"/>
        <item x="1"/>
        <item x="6"/>
        <item x="7"/>
        <item x="11"/>
        <item x="5"/>
        <item x="2"/>
        <item x="3"/>
        <item x="0"/>
        <item x="9"/>
        <item t="default"/>
      </items>
    </pivotField>
    <pivotField compact="0" outline="0" subtotalTop="0" showAll="0" includeNewItemsInFilter="1"/>
    <pivotField axis="axisCol" compact="0" outline="0" subtotalTop="0" showAll="0" includeNewItemsInFilter="1">
      <items count="46">
        <item x="3"/>
        <item x="12"/>
        <item x="15"/>
        <item x="16"/>
        <item m="1" x="44"/>
        <item x="18"/>
        <item x="0"/>
        <item x="10"/>
        <item x="24"/>
        <item x="21"/>
        <item x="22"/>
        <item x="1"/>
        <item x="28"/>
        <item x="8"/>
        <item x="19"/>
        <item x="33"/>
        <item x="25"/>
        <item x="34"/>
        <item x="31"/>
        <item x="32"/>
        <item x="9"/>
        <item x="30"/>
        <item x="35"/>
        <item x="20"/>
        <item m="1" x="42"/>
        <item x="2"/>
        <item x="11"/>
        <item x="13"/>
        <item x="17"/>
        <item x="23"/>
        <item x="26"/>
        <item x="29"/>
        <item x="36"/>
        <item x="37"/>
        <item x="38"/>
        <item x="39"/>
        <item x="40"/>
        <item x="41"/>
        <item m="1" x="43"/>
        <item x="4"/>
        <item x="5"/>
        <item x="6"/>
        <item x="7"/>
        <item x="27"/>
        <item x="14"/>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s>
  <rowFields count="1">
    <field x="2"/>
  </rowFields>
  <rowItems count="17">
    <i>
      <x v="15"/>
    </i>
    <i>
      <x v="16"/>
    </i>
    <i>
      <x v="17"/>
    </i>
    <i>
      <x v="18"/>
    </i>
    <i>
      <x v="19"/>
    </i>
    <i>
      <x v="20"/>
    </i>
    <i>
      <x v="21"/>
    </i>
    <i>
      <x v="22"/>
    </i>
    <i>
      <x v="23"/>
    </i>
    <i>
      <x v="24"/>
    </i>
    <i>
      <x v="25"/>
    </i>
    <i>
      <x v="26"/>
    </i>
    <i>
      <x v="27"/>
    </i>
    <i>
      <x v="28"/>
    </i>
    <i>
      <x v="29"/>
    </i>
    <i>
      <x v="30"/>
    </i>
    <i t="grand">
      <x/>
    </i>
  </rowItems>
  <colFields count="1">
    <field x="4"/>
  </colFields>
  <colItems count="43">
    <i>
      <x/>
    </i>
    <i>
      <x v="1"/>
    </i>
    <i>
      <x v="2"/>
    </i>
    <i>
      <x v="3"/>
    </i>
    <i>
      <x v="5"/>
    </i>
    <i>
      <x v="6"/>
    </i>
    <i>
      <x v="7"/>
    </i>
    <i>
      <x v="8"/>
    </i>
    <i>
      <x v="9"/>
    </i>
    <i>
      <x v="10"/>
    </i>
    <i>
      <x v="11"/>
    </i>
    <i>
      <x v="12"/>
    </i>
    <i>
      <x v="13"/>
    </i>
    <i>
      <x v="14"/>
    </i>
    <i>
      <x v="15"/>
    </i>
    <i>
      <x v="16"/>
    </i>
    <i>
      <x v="17"/>
    </i>
    <i>
      <x v="18"/>
    </i>
    <i>
      <x v="19"/>
    </i>
    <i>
      <x v="20"/>
    </i>
    <i>
      <x v="21"/>
    </i>
    <i>
      <x v="22"/>
    </i>
    <i>
      <x v="23"/>
    </i>
    <i>
      <x v="25"/>
    </i>
    <i>
      <x v="26"/>
    </i>
    <i>
      <x v="27"/>
    </i>
    <i>
      <x v="28"/>
    </i>
    <i>
      <x v="29"/>
    </i>
    <i>
      <x v="30"/>
    </i>
    <i>
      <x v="31"/>
    </i>
    <i>
      <x v="32"/>
    </i>
    <i>
      <x v="33"/>
    </i>
    <i>
      <x v="34"/>
    </i>
    <i>
      <x v="35"/>
    </i>
    <i>
      <x v="36"/>
    </i>
    <i>
      <x v="37"/>
    </i>
    <i>
      <x v="39"/>
    </i>
    <i>
      <x v="40"/>
    </i>
    <i>
      <x v="41"/>
    </i>
    <i>
      <x v="42"/>
    </i>
    <i>
      <x v="43"/>
    </i>
    <i>
      <x v="44"/>
    </i>
    <i t="grand">
      <x/>
    </i>
  </colItems>
  <dataFields count="1">
    <dataField name="Sum of VOC (tons/year) - BLM" fld="12" baseField="0" baseItem="0"/>
  </dataFields>
  <formats count="5">
    <format dxfId="67">
      <pivotArea field="2" type="button" dataOnly="0" labelOnly="1" outline="0" axis="axisRow" fieldPosition="0"/>
    </format>
    <format dxfId="66">
      <pivotArea dataOnly="0" labelOnly="1" outline="0" fieldPosition="0">
        <references count="1">
          <reference field="4" count="0"/>
        </references>
      </pivotArea>
    </format>
    <format dxfId="65">
      <pivotArea dataOnly="0" labelOnly="1" grandCol="1" outline="0" fieldPosition="0"/>
    </format>
    <format dxfId="64">
      <pivotArea dataOnly="0" labelOnly="1" outline="0" fieldPosition="0">
        <references count="1">
          <reference field="2" count="0"/>
        </references>
      </pivotArea>
    </format>
    <format dxfId="63">
      <pivotArea outline="0" fieldPosition="0"/>
    </format>
  </formats>
  <pivotTableStyleInfo showRowHeaders="1" showColHeaders="1" showRowStripes="0" showColStripes="0" showLastColumn="1"/>
</pivotTableDefinition>
</file>

<file path=xl/pivotTables/pivotTable16.xml><?xml version="1.0" encoding="utf-8"?>
<pivotTableDefinition xmlns="http://schemas.openxmlformats.org/spreadsheetml/2006/main" name="PivotTable11" cacheId="2"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A91:AR109" firstHeaderRow="1" firstDataRow="2" firstDataCol="1"/>
  <pivotFields count="31">
    <pivotField compact="0" outline="0" subtotalTop="0" showAll="0" includeNewItemsInFilter="1"/>
    <pivotField compact="0" outline="0" subtotalTop="0" showAll="0" includeNewItemsInFilter="1"/>
    <pivotField axis="axisRow" compact="0" outline="0" subtotalTop="0" showAll="0" includeNewItemsInFilter="1" sortType="ascending">
      <items count="17">
        <item x="8"/>
        <item x="15"/>
        <item x="12"/>
        <item x="13"/>
        <item x="4"/>
        <item x="14"/>
        <item x="10"/>
        <item x="1"/>
        <item x="6"/>
        <item x="7"/>
        <item x="11"/>
        <item x="5"/>
        <item x="2"/>
        <item x="3"/>
        <item x="0"/>
        <item x="9"/>
        <item t="default"/>
      </items>
    </pivotField>
    <pivotField compact="0" outline="0" subtotalTop="0" showAll="0" includeNewItemsInFilter="1"/>
    <pivotField axis="axisCol" compact="0" outline="0" subtotalTop="0" showAll="0" includeNewItemsInFilter="1">
      <items count="48">
        <item x="3"/>
        <item x="12"/>
        <item x="15"/>
        <item x="16"/>
        <item m="1" x="44"/>
        <item x="18"/>
        <item x="0"/>
        <item x="10"/>
        <item x="24"/>
        <item x="21"/>
        <item x="22"/>
        <item x="1"/>
        <item x="28"/>
        <item x="8"/>
        <item x="19"/>
        <item x="33"/>
        <item x="25"/>
        <item x="34"/>
        <item x="31"/>
        <item x="32"/>
        <item x="9"/>
        <item x="30"/>
        <item x="35"/>
        <item x="20"/>
        <item m="1" x="42"/>
        <item x="2"/>
        <item x="11"/>
        <item x="13"/>
        <item x="17"/>
        <item x="23"/>
        <item x="26"/>
        <item x="29"/>
        <item x="36"/>
        <item x="37"/>
        <item x="38"/>
        <item x="39"/>
        <item x="40"/>
        <item x="41"/>
        <item m="1" x="43"/>
        <item x="4"/>
        <item x="5"/>
        <item x="27"/>
        <item x="6"/>
        <item x="7"/>
        <item m="1" x="46"/>
        <item m="1" x="45"/>
        <item x="14"/>
        <item t="default"/>
      </items>
    </pivotField>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s>
  <rowFields count="1">
    <field x="2"/>
  </rowFields>
  <rowItems count="17">
    <i>
      <x/>
    </i>
    <i>
      <x v="1"/>
    </i>
    <i>
      <x v="2"/>
    </i>
    <i>
      <x v="3"/>
    </i>
    <i>
      <x v="4"/>
    </i>
    <i>
      <x v="5"/>
    </i>
    <i>
      <x v="6"/>
    </i>
    <i>
      <x v="7"/>
    </i>
    <i>
      <x v="8"/>
    </i>
    <i>
      <x v="9"/>
    </i>
    <i>
      <x v="10"/>
    </i>
    <i>
      <x v="11"/>
    </i>
    <i>
      <x v="12"/>
    </i>
    <i>
      <x v="13"/>
    </i>
    <i>
      <x v="14"/>
    </i>
    <i>
      <x v="15"/>
    </i>
    <i t="grand">
      <x/>
    </i>
  </rowItems>
  <colFields count="1">
    <field x="4"/>
  </colFields>
  <colItems count="43">
    <i>
      <x/>
    </i>
    <i>
      <x v="1"/>
    </i>
    <i>
      <x v="2"/>
    </i>
    <i>
      <x v="3"/>
    </i>
    <i>
      <x v="5"/>
    </i>
    <i>
      <x v="6"/>
    </i>
    <i>
      <x v="7"/>
    </i>
    <i>
      <x v="8"/>
    </i>
    <i>
      <x v="9"/>
    </i>
    <i>
      <x v="10"/>
    </i>
    <i>
      <x v="11"/>
    </i>
    <i>
      <x v="12"/>
    </i>
    <i>
      <x v="13"/>
    </i>
    <i>
      <x v="14"/>
    </i>
    <i>
      <x v="15"/>
    </i>
    <i>
      <x v="16"/>
    </i>
    <i>
      <x v="17"/>
    </i>
    <i>
      <x v="18"/>
    </i>
    <i>
      <x v="19"/>
    </i>
    <i>
      <x v="20"/>
    </i>
    <i>
      <x v="21"/>
    </i>
    <i>
      <x v="22"/>
    </i>
    <i>
      <x v="23"/>
    </i>
    <i>
      <x v="25"/>
    </i>
    <i>
      <x v="26"/>
    </i>
    <i>
      <x v="27"/>
    </i>
    <i>
      <x v="28"/>
    </i>
    <i>
      <x v="29"/>
    </i>
    <i>
      <x v="30"/>
    </i>
    <i>
      <x v="31"/>
    </i>
    <i>
      <x v="32"/>
    </i>
    <i>
      <x v="33"/>
    </i>
    <i>
      <x v="34"/>
    </i>
    <i>
      <x v="35"/>
    </i>
    <i>
      <x v="36"/>
    </i>
    <i>
      <x v="37"/>
    </i>
    <i>
      <x v="39"/>
    </i>
    <i>
      <x v="40"/>
    </i>
    <i>
      <x v="41"/>
    </i>
    <i>
      <x v="42"/>
    </i>
    <i>
      <x v="43"/>
    </i>
    <i>
      <x v="46"/>
    </i>
    <i t="grand">
      <x/>
    </i>
  </colItems>
  <dataFields count="1">
    <dataField name="Sum of NOx (tons/year) - All" fld="6" baseField="0" baseItem="0"/>
  </dataFields>
  <formats count="5">
    <format dxfId="22">
      <pivotArea field="2" type="button" dataOnly="0" labelOnly="1" outline="0" axis="axisRow" fieldPosition="0"/>
    </format>
    <format dxfId="21">
      <pivotArea dataOnly="0" labelOnly="1" outline="0" fieldPosition="0">
        <references count="1">
          <reference field="4" count="0"/>
        </references>
      </pivotArea>
    </format>
    <format dxfId="20">
      <pivotArea dataOnly="0" labelOnly="1" grandCol="1" outline="0" fieldPosition="0"/>
    </format>
    <format dxfId="19">
      <pivotArea dataOnly="0" labelOnly="1" outline="0" fieldPosition="0">
        <references count="1">
          <reference field="2" count="0"/>
        </references>
      </pivotArea>
    </format>
    <format dxfId="18">
      <pivotArea outline="0" fieldPosition="0"/>
    </format>
  </formats>
  <pivotTableStyleInfo showRowHeaders="1" showColHeaders="1" showRowStripes="0" showColStripes="0" showLastColumn="1"/>
</pivotTableDefinition>
</file>

<file path=xl/pivotTables/pivotTable17.xml><?xml version="1.0" encoding="utf-8"?>
<pivotTableDefinition xmlns="http://schemas.openxmlformats.org/spreadsheetml/2006/main" name="PivotTable4" cacheId="1"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A154:AR172" firstHeaderRow="1" firstDataRow="2" firstDataCol="1"/>
  <pivotFields count="26">
    <pivotField compact="0" outline="0" subtotalTop="0" showAll="0" includeNewItemsInFilter="1"/>
    <pivotField compact="0" outline="0" subtotalTop="0" showAll="0" includeNewItemsInFilter="1"/>
    <pivotField axis="axisRow" compact="0" outline="0" subtotalTop="0" showAll="0" includeNewItemsInFilter="1" sortType="ascending">
      <items count="32">
        <item m="1" x="20"/>
        <item m="1" x="17"/>
        <item m="1" x="25"/>
        <item m="1" x="30"/>
        <item m="1" x="23"/>
        <item m="1" x="22"/>
        <item m="1" x="21"/>
        <item m="1" x="24"/>
        <item m="1" x="16"/>
        <item m="1" x="19"/>
        <item m="1" x="28"/>
        <item m="1" x="18"/>
        <item m="1" x="26"/>
        <item m="1" x="29"/>
        <item m="1" x="27"/>
        <item x="8"/>
        <item x="15"/>
        <item x="12"/>
        <item x="13"/>
        <item x="4"/>
        <item x="14"/>
        <item x="10"/>
        <item x="1"/>
        <item x="6"/>
        <item x="7"/>
        <item x="11"/>
        <item x="5"/>
        <item x="2"/>
        <item x="3"/>
        <item x="0"/>
        <item x="9"/>
        <item t="default"/>
      </items>
    </pivotField>
    <pivotField compact="0" outline="0" subtotalTop="0" showAll="0" includeNewItemsInFilter="1"/>
    <pivotField axis="axisCol" compact="0" outline="0" subtotalTop="0" showAll="0" includeNewItemsInFilter="1">
      <items count="46">
        <item x="3"/>
        <item x="12"/>
        <item x="15"/>
        <item x="16"/>
        <item m="1" x="44"/>
        <item x="18"/>
        <item x="0"/>
        <item x="10"/>
        <item x="24"/>
        <item x="21"/>
        <item x="22"/>
        <item x="1"/>
        <item x="28"/>
        <item x="8"/>
        <item x="19"/>
        <item x="33"/>
        <item x="25"/>
        <item x="34"/>
        <item x="31"/>
        <item x="32"/>
        <item x="9"/>
        <item x="30"/>
        <item x="35"/>
        <item x="20"/>
        <item m="1" x="42"/>
        <item x="2"/>
        <item x="11"/>
        <item x="13"/>
        <item x="17"/>
        <item x="23"/>
        <item x="26"/>
        <item x="29"/>
        <item x="36"/>
        <item x="37"/>
        <item x="38"/>
        <item x="39"/>
        <item x="40"/>
        <item x="41"/>
        <item m="1" x="43"/>
        <item x="4"/>
        <item x="5"/>
        <item x="6"/>
        <item x="7"/>
        <item x="27"/>
        <item x="14"/>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s>
  <rowFields count="1">
    <field x="2"/>
  </rowFields>
  <rowItems count="17">
    <i>
      <x v="15"/>
    </i>
    <i>
      <x v="16"/>
    </i>
    <i>
      <x v="17"/>
    </i>
    <i>
      <x v="18"/>
    </i>
    <i>
      <x v="19"/>
    </i>
    <i>
      <x v="20"/>
    </i>
    <i>
      <x v="21"/>
    </i>
    <i>
      <x v="22"/>
    </i>
    <i>
      <x v="23"/>
    </i>
    <i>
      <x v="24"/>
    </i>
    <i>
      <x v="25"/>
    </i>
    <i>
      <x v="26"/>
    </i>
    <i>
      <x v="27"/>
    </i>
    <i>
      <x v="28"/>
    </i>
    <i>
      <x v="29"/>
    </i>
    <i>
      <x v="30"/>
    </i>
    <i t="grand">
      <x/>
    </i>
  </rowItems>
  <colFields count="1">
    <field x="4"/>
  </colFields>
  <colItems count="43">
    <i>
      <x/>
    </i>
    <i>
      <x v="1"/>
    </i>
    <i>
      <x v="2"/>
    </i>
    <i>
      <x v="3"/>
    </i>
    <i>
      <x v="5"/>
    </i>
    <i>
      <x v="6"/>
    </i>
    <i>
      <x v="7"/>
    </i>
    <i>
      <x v="8"/>
    </i>
    <i>
      <x v="9"/>
    </i>
    <i>
      <x v="10"/>
    </i>
    <i>
      <x v="11"/>
    </i>
    <i>
      <x v="12"/>
    </i>
    <i>
      <x v="13"/>
    </i>
    <i>
      <x v="14"/>
    </i>
    <i>
      <x v="15"/>
    </i>
    <i>
      <x v="16"/>
    </i>
    <i>
      <x v="17"/>
    </i>
    <i>
      <x v="18"/>
    </i>
    <i>
      <x v="19"/>
    </i>
    <i>
      <x v="20"/>
    </i>
    <i>
      <x v="21"/>
    </i>
    <i>
      <x v="22"/>
    </i>
    <i>
      <x v="23"/>
    </i>
    <i>
      <x v="25"/>
    </i>
    <i>
      <x v="26"/>
    </i>
    <i>
      <x v="27"/>
    </i>
    <i>
      <x v="28"/>
    </i>
    <i>
      <x v="29"/>
    </i>
    <i>
      <x v="30"/>
    </i>
    <i>
      <x v="31"/>
    </i>
    <i>
      <x v="32"/>
    </i>
    <i>
      <x v="33"/>
    </i>
    <i>
      <x v="34"/>
    </i>
    <i>
      <x v="35"/>
    </i>
    <i>
      <x v="36"/>
    </i>
    <i>
      <x v="37"/>
    </i>
    <i>
      <x v="39"/>
    </i>
    <i>
      <x v="40"/>
    </i>
    <i>
      <x v="41"/>
    </i>
    <i>
      <x v="42"/>
    </i>
    <i>
      <x v="43"/>
    </i>
    <i>
      <x v="44"/>
    </i>
    <i t="grand">
      <x/>
    </i>
  </colItems>
  <dataFields count="1">
    <dataField name="Sum of NOx (tons/year) - Pvt/State" fld="21" baseField="0" baseItem="0"/>
  </dataFields>
  <formats count="5">
    <format dxfId="27">
      <pivotArea field="2" type="button" dataOnly="0" labelOnly="1" outline="0" axis="axisRow" fieldPosition="0"/>
    </format>
    <format dxfId="26">
      <pivotArea dataOnly="0" labelOnly="1" outline="0" fieldPosition="0">
        <references count="1">
          <reference field="4" count="0"/>
        </references>
      </pivotArea>
    </format>
    <format dxfId="25">
      <pivotArea dataOnly="0" labelOnly="1" grandCol="1" outline="0" fieldPosition="0"/>
    </format>
    <format dxfId="24">
      <pivotArea dataOnly="0" labelOnly="1" outline="0" fieldPosition="0">
        <references count="1">
          <reference field="2" count="0"/>
        </references>
      </pivotArea>
    </format>
    <format dxfId="23">
      <pivotArea outline="0" fieldPosition="0"/>
    </format>
  </formats>
  <pivotTableStyleInfo showRowHeaders="1" showColHeaders="1" showRowStripes="0" showColStripes="0" showLastColumn="1"/>
</pivotTableDefinition>
</file>

<file path=xl/pivotTables/pivotTable18.xml><?xml version="1.0" encoding="utf-8"?>
<pivotTableDefinition xmlns="http://schemas.openxmlformats.org/spreadsheetml/2006/main" name="PivotTable1" cacheId="2"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A175:AR193" firstHeaderRow="1" firstDataRow="2" firstDataCol="1"/>
  <pivotFields count="31">
    <pivotField compact="0" outline="0" subtotalTop="0" showAll="0" includeNewItemsInFilter="1"/>
    <pivotField compact="0" outline="0" subtotalTop="0" showAll="0" includeNewItemsInFilter="1"/>
    <pivotField axis="axisRow" compact="0" outline="0" subtotalTop="0" showAll="0" includeNewItemsInFilter="1" sortType="ascending">
      <items count="17">
        <item x="8"/>
        <item x="15"/>
        <item x="12"/>
        <item x="13"/>
        <item x="4"/>
        <item x="14"/>
        <item x="10"/>
        <item x="1"/>
        <item x="6"/>
        <item x="7"/>
        <item x="11"/>
        <item x="5"/>
        <item x="2"/>
        <item x="3"/>
        <item x="0"/>
        <item x="9"/>
        <item t="default"/>
      </items>
    </pivotField>
    <pivotField compact="0" outline="0" subtotalTop="0" showAll="0" includeNewItemsInFilter="1"/>
    <pivotField axis="axisCol" compact="0" outline="0" subtotalTop="0" showAll="0" includeNewItemsInFilter="1">
      <items count="48">
        <item x="3"/>
        <item x="12"/>
        <item x="15"/>
        <item x="16"/>
        <item m="1" x="44"/>
        <item x="18"/>
        <item x="0"/>
        <item x="10"/>
        <item x="24"/>
        <item x="21"/>
        <item x="22"/>
        <item x="1"/>
        <item x="28"/>
        <item x="8"/>
        <item x="19"/>
        <item x="33"/>
        <item x="25"/>
        <item x="34"/>
        <item x="31"/>
        <item x="32"/>
        <item x="9"/>
        <item x="30"/>
        <item x="35"/>
        <item x="20"/>
        <item m="1" x="42"/>
        <item x="2"/>
        <item x="11"/>
        <item x="13"/>
        <item x="17"/>
        <item x="23"/>
        <item x="26"/>
        <item x="29"/>
        <item x="36"/>
        <item x="37"/>
        <item x="38"/>
        <item x="39"/>
        <item x="40"/>
        <item x="41"/>
        <item m="1" x="43"/>
        <item x="4"/>
        <item x="5"/>
        <item x="6"/>
        <item x="7"/>
        <item x="27"/>
        <item m="1" x="46"/>
        <item m="1" x="45"/>
        <item x="14"/>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s>
  <rowFields count="1">
    <field x="2"/>
  </rowFields>
  <rowItems count="17">
    <i>
      <x/>
    </i>
    <i>
      <x v="1"/>
    </i>
    <i>
      <x v="2"/>
    </i>
    <i>
      <x v="3"/>
    </i>
    <i>
      <x v="4"/>
    </i>
    <i>
      <x v="5"/>
    </i>
    <i>
      <x v="6"/>
    </i>
    <i>
      <x v="7"/>
    </i>
    <i>
      <x v="8"/>
    </i>
    <i>
      <x v="9"/>
    </i>
    <i>
      <x v="10"/>
    </i>
    <i>
      <x v="11"/>
    </i>
    <i>
      <x v="12"/>
    </i>
    <i>
      <x v="13"/>
    </i>
    <i>
      <x v="14"/>
    </i>
    <i>
      <x v="15"/>
    </i>
    <i t="grand">
      <x/>
    </i>
  </rowItems>
  <colFields count="1">
    <field x="4"/>
  </colFields>
  <colItems count="43">
    <i>
      <x/>
    </i>
    <i>
      <x v="1"/>
    </i>
    <i>
      <x v="2"/>
    </i>
    <i>
      <x v="3"/>
    </i>
    <i>
      <x v="5"/>
    </i>
    <i>
      <x v="6"/>
    </i>
    <i>
      <x v="7"/>
    </i>
    <i>
      <x v="8"/>
    </i>
    <i>
      <x v="9"/>
    </i>
    <i>
      <x v="10"/>
    </i>
    <i>
      <x v="11"/>
    </i>
    <i>
      <x v="12"/>
    </i>
    <i>
      <x v="13"/>
    </i>
    <i>
      <x v="14"/>
    </i>
    <i>
      <x v="15"/>
    </i>
    <i>
      <x v="16"/>
    </i>
    <i>
      <x v="17"/>
    </i>
    <i>
      <x v="18"/>
    </i>
    <i>
      <x v="19"/>
    </i>
    <i>
      <x v="20"/>
    </i>
    <i>
      <x v="21"/>
    </i>
    <i>
      <x v="22"/>
    </i>
    <i>
      <x v="23"/>
    </i>
    <i>
      <x v="25"/>
    </i>
    <i>
      <x v="26"/>
    </i>
    <i>
      <x v="27"/>
    </i>
    <i>
      <x v="28"/>
    </i>
    <i>
      <x v="29"/>
    </i>
    <i>
      <x v="30"/>
    </i>
    <i>
      <x v="31"/>
    </i>
    <i>
      <x v="32"/>
    </i>
    <i>
      <x v="33"/>
    </i>
    <i>
      <x v="34"/>
    </i>
    <i>
      <x v="35"/>
    </i>
    <i>
      <x v="36"/>
    </i>
    <i>
      <x v="37"/>
    </i>
    <i>
      <x v="39"/>
    </i>
    <i>
      <x v="40"/>
    </i>
    <i>
      <x v="41"/>
    </i>
    <i>
      <x v="42"/>
    </i>
    <i>
      <x v="43"/>
    </i>
    <i>
      <x v="46"/>
    </i>
    <i t="grand">
      <x/>
    </i>
  </colItems>
  <dataFields count="1">
    <dataField name="Sum of NOx  - U.S. Forest Service" fld="26" baseField="0" baseItem="0"/>
  </dataFields>
  <formats count="5">
    <format dxfId="32">
      <pivotArea field="2" type="button" dataOnly="0" labelOnly="1" outline="0" axis="axisRow" fieldPosition="0"/>
    </format>
    <format dxfId="31">
      <pivotArea dataOnly="0" labelOnly="1" outline="0" fieldPosition="0">
        <references count="1">
          <reference field="4" count="0"/>
        </references>
      </pivotArea>
    </format>
    <format dxfId="30">
      <pivotArea dataOnly="0" labelOnly="1" grandCol="1" outline="0" fieldPosition="0"/>
    </format>
    <format dxfId="29">
      <pivotArea dataOnly="0" labelOnly="1" outline="0" fieldPosition="0">
        <references count="1">
          <reference field="2" count="0"/>
        </references>
      </pivotArea>
    </format>
    <format dxfId="28">
      <pivotArea outline="0" fieldPosition="0"/>
    </format>
  </formats>
  <pivotTableStyleInfo showRowHeaders="1" showColHeaders="1" showRowStripes="0" showColStripes="0" showLastColumn="1"/>
</pivotTableDefinition>
</file>

<file path=xl/pivotTables/pivotTable19.xml><?xml version="1.0" encoding="utf-8"?>
<pivotTableDefinition xmlns="http://schemas.openxmlformats.org/spreadsheetml/2006/main" name="PivotTable3" cacheId="1"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A133:AR151" firstHeaderRow="1" firstDataRow="2" firstDataCol="1"/>
  <pivotFields count="26">
    <pivotField compact="0" outline="0" subtotalTop="0" showAll="0" includeNewItemsInFilter="1"/>
    <pivotField compact="0" outline="0" subtotalTop="0" showAll="0" includeNewItemsInFilter="1"/>
    <pivotField axis="axisRow" compact="0" outline="0" subtotalTop="0" showAll="0" includeNewItemsInFilter="1" sortType="ascending">
      <items count="32">
        <item m="1" x="20"/>
        <item m="1" x="17"/>
        <item m="1" x="25"/>
        <item m="1" x="30"/>
        <item m="1" x="23"/>
        <item m="1" x="22"/>
        <item m="1" x="21"/>
        <item m="1" x="24"/>
        <item m="1" x="16"/>
        <item m="1" x="19"/>
        <item m="1" x="28"/>
        <item m="1" x="18"/>
        <item m="1" x="26"/>
        <item m="1" x="29"/>
        <item m="1" x="27"/>
        <item x="8"/>
        <item x="15"/>
        <item x="12"/>
        <item x="13"/>
        <item x="4"/>
        <item x="14"/>
        <item x="10"/>
        <item x="1"/>
        <item x="6"/>
        <item x="7"/>
        <item x="11"/>
        <item x="5"/>
        <item x="2"/>
        <item x="3"/>
        <item x="0"/>
        <item x="9"/>
        <item t="default"/>
      </items>
    </pivotField>
    <pivotField compact="0" outline="0" subtotalTop="0" showAll="0" includeNewItemsInFilter="1"/>
    <pivotField axis="axisCol" compact="0" outline="0" subtotalTop="0" showAll="0" includeNewItemsInFilter="1">
      <items count="46">
        <item x="3"/>
        <item x="12"/>
        <item x="15"/>
        <item x="16"/>
        <item m="1" x="44"/>
        <item x="18"/>
        <item x="0"/>
        <item x="10"/>
        <item x="24"/>
        <item x="21"/>
        <item x="22"/>
        <item x="1"/>
        <item x="28"/>
        <item x="8"/>
        <item x="19"/>
        <item x="33"/>
        <item x="25"/>
        <item x="34"/>
        <item x="31"/>
        <item x="32"/>
        <item x="9"/>
        <item x="30"/>
        <item x="35"/>
        <item x="20"/>
        <item m="1" x="42"/>
        <item x="2"/>
        <item x="11"/>
        <item x="13"/>
        <item x="17"/>
        <item x="23"/>
        <item x="26"/>
        <item x="29"/>
        <item x="36"/>
        <item x="37"/>
        <item x="38"/>
        <item x="39"/>
        <item x="40"/>
        <item x="41"/>
        <item m="1" x="43"/>
        <item x="4"/>
        <item x="5"/>
        <item x="6"/>
        <item x="7"/>
        <item x="27"/>
        <item x="14"/>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s>
  <rowFields count="1">
    <field x="2"/>
  </rowFields>
  <rowItems count="17">
    <i>
      <x v="15"/>
    </i>
    <i>
      <x v="16"/>
    </i>
    <i>
      <x v="17"/>
    </i>
    <i>
      <x v="18"/>
    </i>
    <i>
      <x v="19"/>
    </i>
    <i>
      <x v="20"/>
    </i>
    <i>
      <x v="21"/>
    </i>
    <i>
      <x v="22"/>
    </i>
    <i>
      <x v="23"/>
    </i>
    <i>
      <x v="24"/>
    </i>
    <i>
      <x v="25"/>
    </i>
    <i>
      <x v="26"/>
    </i>
    <i>
      <x v="27"/>
    </i>
    <i>
      <x v="28"/>
    </i>
    <i>
      <x v="29"/>
    </i>
    <i>
      <x v="30"/>
    </i>
    <i t="grand">
      <x/>
    </i>
  </rowItems>
  <colFields count="1">
    <field x="4"/>
  </colFields>
  <colItems count="43">
    <i>
      <x/>
    </i>
    <i>
      <x v="1"/>
    </i>
    <i>
      <x v="2"/>
    </i>
    <i>
      <x v="3"/>
    </i>
    <i>
      <x v="5"/>
    </i>
    <i>
      <x v="6"/>
    </i>
    <i>
      <x v="7"/>
    </i>
    <i>
      <x v="8"/>
    </i>
    <i>
      <x v="9"/>
    </i>
    <i>
      <x v="10"/>
    </i>
    <i>
      <x v="11"/>
    </i>
    <i>
      <x v="12"/>
    </i>
    <i>
      <x v="13"/>
    </i>
    <i>
      <x v="14"/>
    </i>
    <i>
      <x v="15"/>
    </i>
    <i>
      <x v="16"/>
    </i>
    <i>
      <x v="17"/>
    </i>
    <i>
      <x v="18"/>
    </i>
    <i>
      <x v="19"/>
    </i>
    <i>
      <x v="20"/>
    </i>
    <i>
      <x v="21"/>
    </i>
    <i>
      <x v="22"/>
    </i>
    <i>
      <x v="23"/>
    </i>
    <i>
      <x v="25"/>
    </i>
    <i>
      <x v="26"/>
    </i>
    <i>
      <x v="27"/>
    </i>
    <i>
      <x v="28"/>
    </i>
    <i>
      <x v="29"/>
    </i>
    <i>
      <x v="30"/>
    </i>
    <i>
      <x v="31"/>
    </i>
    <i>
      <x v="32"/>
    </i>
    <i>
      <x v="33"/>
    </i>
    <i>
      <x v="34"/>
    </i>
    <i>
      <x v="35"/>
    </i>
    <i>
      <x v="36"/>
    </i>
    <i>
      <x v="37"/>
    </i>
    <i>
      <x v="39"/>
    </i>
    <i>
      <x v="40"/>
    </i>
    <i>
      <x v="41"/>
    </i>
    <i>
      <x v="42"/>
    </i>
    <i>
      <x v="43"/>
    </i>
    <i>
      <x v="44"/>
    </i>
    <i t="grand">
      <x/>
    </i>
  </colItems>
  <dataFields count="1">
    <dataField name="Sum of NOx (tons/year) - Tribal" fld="16" baseField="0" baseItem="0"/>
  </dataFields>
  <formats count="5">
    <format dxfId="37">
      <pivotArea field="2" type="button" dataOnly="0" labelOnly="1" outline="0" axis="axisRow" fieldPosition="0"/>
    </format>
    <format dxfId="36">
      <pivotArea dataOnly="0" labelOnly="1" outline="0" fieldPosition="0">
        <references count="1">
          <reference field="4" count="0"/>
        </references>
      </pivotArea>
    </format>
    <format dxfId="35">
      <pivotArea dataOnly="0" labelOnly="1" grandCol="1" outline="0" fieldPosition="0"/>
    </format>
    <format dxfId="34">
      <pivotArea dataOnly="0" labelOnly="1" outline="0" fieldPosition="0">
        <references count="1">
          <reference field="2" count="0"/>
        </references>
      </pivotArea>
    </format>
    <format dxfId="33">
      <pivotArea outline="0" fieldPosition="0"/>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F68:AK97" firstHeaderRow="0" firstDataRow="1" firstDataCol="1" rowPageCount="2" colPageCount="1"/>
  <pivotFields count="31">
    <pivotField axis="axisPage" showAll="0">
      <items count="4">
        <item x="1"/>
        <item m="1" x="2"/>
        <item x="0"/>
        <item t="default"/>
      </items>
    </pivotField>
    <pivotField showAll="0"/>
    <pivotField showAll="0"/>
    <pivotField showAll="0"/>
    <pivotField axis="axisRow" showAll="0" sortType="ascending">
      <items count="48">
        <item x="0"/>
        <item x="2"/>
        <item x="7"/>
        <item x="6"/>
        <item m="1" x="42"/>
        <item x="4"/>
        <item x="3"/>
        <item x="5"/>
        <item x="8"/>
        <item x="9"/>
        <item x="10"/>
        <item x="11"/>
        <item x="12"/>
        <item x="13"/>
        <item x="25"/>
        <item x="15"/>
        <item x="17"/>
        <item x="18"/>
        <item x="35"/>
        <item x="34"/>
        <item x="19"/>
        <item x="20"/>
        <item x="24"/>
        <item x="37"/>
        <item x="40"/>
        <item x="30"/>
        <item x="36"/>
        <item x="29"/>
        <item x="32"/>
        <item x="33"/>
        <item x="41"/>
        <item x="21"/>
        <item x="22"/>
        <item x="31"/>
        <item m="1" x="46"/>
        <item x="23"/>
        <item x="14"/>
        <item x="38"/>
        <item m="1" x="44"/>
        <item x="39"/>
        <item x="1"/>
        <item x="16"/>
        <item m="1" x="45"/>
        <item x="27"/>
        <item x="26"/>
        <item x="28"/>
        <item m="1" x="43"/>
        <item t="default"/>
      </items>
    </pivotField>
    <pivotField axis="axisPage" showAll="0">
      <items count="4">
        <item x="1"/>
        <item x="0"/>
        <item x="2"/>
        <item t="default"/>
      </items>
    </pivotField>
    <pivotField dataField="1" showAll="0" defaultSubtotal="0"/>
    <pivotField dataField="1" showAll="0" defaultSubtotal="0"/>
    <pivotField dataField="1" showAll="0" defaultSubtotal="0"/>
    <pivotField dataField="1" showAll="0" defaultSubtotal="0"/>
    <pivotField dataField="1"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pivotField numFmtId="3" showAll="0"/>
    <pivotField numFmtId="3" showAll="0"/>
    <pivotField numFmtId="3" showAll="0"/>
    <pivotField numFmtId="3" showAll="0"/>
  </pivotFields>
  <rowFields count="1">
    <field x="4"/>
  </rowFields>
  <rowItems count="29">
    <i>
      <x/>
    </i>
    <i>
      <x v="1"/>
    </i>
    <i>
      <x v="2"/>
    </i>
    <i>
      <x v="3"/>
    </i>
    <i>
      <x v="5"/>
    </i>
    <i>
      <x v="6"/>
    </i>
    <i>
      <x v="7"/>
    </i>
    <i>
      <x v="10"/>
    </i>
    <i>
      <x v="11"/>
    </i>
    <i>
      <x v="12"/>
    </i>
    <i>
      <x v="13"/>
    </i>
    <i>
      <x v="15"/>
    </i>
    <i>
      <x v="16"/>
    </i>
    <i>
      <x v="17"/>
    </i>
    <i>
      <x v="20"/>
    </i>
    <i>
      <x v="21"/>
    </i>
    <i>
      <x v="22"/>
    </i>
    <i>
      <x v="25"/>
    </i>
    <i>
      <x v="27"/>
    </i>
    <i>
      <x v="31"/>
    </i>
    <i>
      <x v="32"/>
    </i>
    <i>
      <x v="35"/>
    </i>
    <i>
      <x v="36"/>
    </i>
    <i>
      <x v="40"/>
    </i>
    <i>
      <x v="41"/>
    </i>
    <i>
      <x v="43"/>
    </i>
    <i>
      <x v="44"/>
    </i>
    <i>
      <x v="45"/>
    </i>
    <i t="grand">
      <x/>
    </i>
  </rowItems>
  <colFields count="1">
    <field x="-2"/>
  </colFields>
  <colItems count="5">
    <i>
      <x/>
    </i>
    <i i="1">
      <x v="1"/>
    </i>
    <i i="2">
      <x v="2"/>
    </i>
    <i i="3">
      <x v="3"/>
    </i>
    <i i="4">
      <x v="4"/>
    </i>
  </colItems>
  <pageFields count="2">
    <pageField fld="0" hier="-1"/>
    <pageField fld="5" item="1" hier="-1"/>
  </pageFields>
  <dataFields count="5">
    <dataField name="Sum of NOx (tons/year) - All" fld="6" baseField="0" baseItem="0"/>
    <dataField name="Sum of VOC (tons/year) - All" fld="7" baseField="0" baseItem="0"/>
    <dataField name="Sum of CO (tons/year) - All" fld="8" baseField="0" baseItem="0"/>
    <dataField name="Sum of SOx (tons/year) - All" fld="9" baseField="0" baseItem="0"/>
    <dataField name="Sum of PM (tons/year) - All"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2" cacheId="1"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A112:AR130" firstHeaderRow="1" firstDataRow="2" firstDataCol="1"/>
  <pivotFields count="26">
    <pivotField compact="0" outline="0" subtotalTop="0" showAll="0" includeNewItemsInFilter="1"/>
    <pivotField compact="0" outline="0" subtotalTop="0" showAll="0" includeNewItemsInFilter="1"/>
    <pivotField axis="axisRow" compact="0" outline="0" subtotalTop="0" showAll="0" includeNewItemsInFilter="1" sortType="ascending">
      <items count="32">
        <item m="1" x="20"/>
        <item m="1" x="17"/>
        <item m="1" x="25"/>
        <item m="1" x="30"/>
        <item m="1" x="23"/>
        <item m="1" x="22"/>
        <item m="1" x="21"/>
        <item m="1" x="24"/>
        <item m="1" x="16"/>
        <item m="1" x="19"/>
        <item m="1" x="28"/>
        <item m="1" x="18"/>
        <item m="1" x="26"/>
        <item m="1" x="29"/>
        <item m="1" x="27"/>
        <item x="8"/>
        <item x="15"/>
        <item x="12"/>
        <item x="13"/>
        <item x="4"/>
        <item x="14"/>
        <item x="10"/>
        <item x="1"/>
        <item x="6"/>
        <item x="7"/>
        <item x="11"/>
        <item x="5"/>
        <item x="2"/>
        <item x="3"/>
        <item x="0"/>
        <item x="9"/>
        <item t="default"/>
      </items>
    </pivotField>
    <pivotField compact="0" outline="0" subtotalTop="0" showAll="0" includeNewItemsInFilter="1"/>
    <pivotField axis="axisCol" compact="0" outline="0" subtotalTop="0" showAll="0" includeNewItemsInFilter="1">
      <items count="46">
        <item x="3"/>
        <item x="12"/>
        <item x="15"/>
        <item x="16"/>
        <item m="1" x="44"/>
        <item x="18"/>
        <item x="0"/>
        <item x="10"/>
        <item x="24"/>
        <item x="21"/>
        <item x="22"/>
        <item x="1"/>
        <item x="28"/>
        <item x="8"/>
        <item x="19"/>
        <item x="33"/>
        <item x="25"/>
        <item x="34"/>
        <item x="31"/>
        <item x="32"/>
        <item x="9"/>
        <item x="30"/>
        <item x="35"/>
        <item x="20"/>
        <item m="1" x="42"/>
        <item x="2"/>
        <item x="11"/>
        <item x="13"/>
        <item x="17"/>
        <item x="23"/>
        <item x="26"/>
        <item x="29"/>
        <item x="36"/>
        <item x="37"/>
        <item x="38"/>
        <item x="39"/>
        <item x="40"/>
        <item x="41"/>
        <item m="1" x="43"/>
        <item x="4"/>
        <item x="5"/>
        <item x="6"/>
        <item x="7"/>
        <item x="27"/>
        <item x="14"/>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s>
  <rowFields count="1">
    <field x="2"/>
  </rowFields>
  <rowItems count="17">
    <i>
      <x v="15"/>
    </i>
    <i>
      <x v="16"/>
    </i>
    <i>
      <x v="17"/>
    </i>
    <i>
      <x v="18"/>
    </i>
    <i>
      <x v="19"/>
    </i>
    <i>
      <x v="20"/>
    </i>
    <i>
      <x v="21"/>
    </i>
    <i>
      <x v="22"/>
    </i>
    <i>
      <x v="23"/>
    </i>
    <i>
      <x v="24"/>
    </i>
    <i>
      <x v="25"/>
    </i>
    <i>
      <x v="26"/>
    </i>
    <i>
      <x v="27"/>
    </i>
    <i>
      <x v="28"/>
    </i>
    <i>
      <x v="29"/>
    </i>
    <i>
      <x v="30"/>
    </i>
    <i t="grand">
      <x/>
    </i>
  </rowItems>
  <colFields count="1">
    <field x="4"/>
  </colFields>
  <colItems count="43">
    <i>
      <x/>
    </i>
    <i>
      <x v="1"/>
    </i>
    <i>
      <x v="2"/>
    </i>
    <i>
      <x v="3"/>
    </i>
    <i>
      <x v="5"/>
    </i>
    <i>
      <x v="6"/>
    </i>
    <i>
      <x v="7"/>
    </i>
    <i>
      <x v="8"/>
    </i>
    <i>
      <x v="9"/>
    </i>
    <i>
      <x v="10"/>
    </i>
    <i>
      <x v="11"/>
    </i>
    <i>
      <x v="12"/>
    </i>
    <i>
      <x v="13"/>
    </i>
    <i>
      <x v="14"/>
    </i>
    <i>
      <x v="15"/>
    </i>
    <i>
      <x v="16"/>
    </i>
    <i>
      <x v="17"/>
    </i>
    <i>
      <x v="18"/>
    </i>
    <i>
      <x v="19"/>
    </i>
    <i>
      <x v="20"/>
    </i>
    <i>
      <x v="21"/>
    </i>
    <i>
      <x v="22"/>
    </i>
    <i>
      <x v="23"/>
    </i>
    <i>
      <x v="25"/>
    </i>
    <i>
      <x v="26"/>
    </i>
    <i>
      <x v="27"/>
    </i>
    <i>
      <x v="28"/>
    </i>
    <i>
      <x v="29"/>
    </i>
    <i>
      <x v="30"/>
    </i>
    <i>
      <x v="31"/>
    </i>
    <i>
      <x v="32"/>
    </i>
    <i>
      <x v="33"/>
    </i>
    <i>
      <x v="34"/>
    </i>
    <i>
      <x v="35"/>
    </i>
    <i>
      <x v="36"/>
    </i>
    <i>
      <x v="37"/>
    </i>
    <i>
      <x v="39"/>
    </i>
    <i>
      <x v="40"/>
    </i>
    <i>
      <x v="41"/>
    </i>
    <i>
      <x v="42"/>
    </i>
    <i>
      <x v="43"/>
    </i>
    <i>
      <x v="44"/>
    </i>
    <i t="grand">
      <x/>
    </i>
  </colItems>
  <dataFields count="1">
    <dataField name="Sum of NOx (tons/year) - BLM" fld="11" baseField="0" baseItem="0"/>
  </dataFields>
  <formats count="5">
    <format dxfId="42">
      <pivotArea field="2" type="button" dataOnly="0" labelOnly="1" outline="0" axis="axisRow" fieldPosition="0"/>
    </format>
    <format dxfId="41">
      <pivotArea dataOnly="0" labelOnly="1" outline="0" fieldPosition="0">
        <references count="1">
          <reference field="4" count="0"/>
        </references>
      </pivotArea>
    </format>
    <format dxfId="40">
      <pivotArea dataOnly="0" labelOnly="1" grandCol="1" outline="0" fieldPosition="0"/>
    </format>
    <format dxfId="39">
      <pivotArea dataOnly="0" labelOnly="1" outline="0" fieldPosition="0">
        <references count="1">
          <reference field="2" count="0"/>
        </references>
      </pivotArea>
    </format>
    <format dxfId="38">
      <pivotArea outline="0" fieldPosition="0"/>
    </format>
  </formats>
  <pivotTableStyleInfo showRowHeaders="1" showColHeaders="1" showRowStripes="0" showColStripes="0" showLastColumn="1"/>
</pivotTableDefinition>
</file>

<file path=xl/pivotTables/pivotTable21.xml><?xml version="1.0" encoding="utf-8"?>
<pivotTableDefinition xmlns="http://schemas.openxmlformats.org/spreadsheetml/2006/main" name="PivotTable1" cacheId="2" applyNumberFormats="0" applyBorderFormats="0" applyFontFormats="0" applyPatternFormats="0" applyAlignmentFormats="0" applyWidthHeightFormats="1" dataCaption="Data" updatedVersion="4" minRefreshableVersion="3" asteriskTotals="1" showMemberPropertyTips="0" useAutoFormatting="1" rowGrandTotals="0" colGrandTotals="0" itemPrintTitles="1" createdVersion="4" indent="0" compact="0" compactData="0" gridDropZones="1">
  <location ref="B75:CD119" firstHeaderRow="1" firstDataRow="3" firstDataCol="1"/>
  <pivotFields count="31">
    <pivotField compact="0" outline="0" subtotalTop="0" showAll="0" includeNewItemsInFilter="1"/>
    <pivotField compact="0" outline="0" subtotalTop="0" showAll="0" includeNewItemsInFilter="1"/>
    <pivotField axis="axisCol" compact="0" outline="0" subtotalTop="0" showAll="0" includeNewItemsInFilter="1" sortType="ascending">
      <items count="17">
        <item x="8"/>
        <item x="15"/>
        <item x="12"/>
        <item x="13"/>
        <item x="4"/>
        <item x="14"/>
        <item x="10"/>
        <item x="1"/>
        <item x="6"/>
        <item x="7"/>
        <item x="11"/>
        <item x="5"/>
        <item x="2"/>
        <item x="3"/>
        <item x="0"/>
        <item x="9"/>
        <item t="default"/>
      </items>
    </pivotField>
    <pivotField compact="0" outline="0" subtotalTop="0" showAll="0" includeNewItemsInFilter="1"/>
    <pivotField axis="axisRow" compact="0" outline="0" subtotalTop="0" showAll="0" includeNewItemsInFilter="1">
      <items count="48">
        <item x="3"/>
        <item x="12"/>
        <item x="15"/>
        <item x="21"/>
        <item x="22"/>
        <item x="1"/>
        <item x="16"/>
        <item x="28"/>
        <item x="34"/>
        <item x="31"/>
        <item m="1" x="44"/>
        <item x="32"/>
        <item x="18"/>
        <item x="0"/>
        <item x="10"/>
        <item x="8"/>
        <item x="19"/>
        <item x="25"/>
        <item x="24"/>
        <item x="9"/>
        <item x="33"/>
        <item x="30"/>
        <item x="35"/>
        <item x="20"/>
        <item m="1" x="42"/>
        <item x="2"/>
        <item x="11"/>
        <item m="1" x="43"/>
        <item x="17"/>
        <item x="26"/>
        <item x="13"/>
        <item x="23"/>
        <item x="29"/>
        <item x="4"/>
        <item x="5"/>
        <item x="36"/>
        <item x="37"/>
        <item x="38"/>
        <item x="39"/>
        <item x="40"/>
        <item x="41"/>
        <item x="27"/>
        <item x="6"/>
        <item x="7"/>
        <item m="1" x="46"/>
        <item m="1" x="45"/>
        <item x="14"/>
        <item t="default"/>
      </items>
    </pivotField>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s>
  <rowFields count="1">
    <field x="4"/>
  </rowFields>
  <rowItems count="42">
    <i>
      <x/>
    </i>
    <i>
      <x v="1"/>
    </i>
    <i>
      <x v="2"/>
    </i>
    <i>
      <x v="3"/>
    </i>
    <i>
      <x v="4"/>
    </i>
    <i>
      <x v="5"/>
    </i>
    <i>
      <x v="6"/>
    </i>
    <i>
      <x v="7"/>
    </i>
    <i>
      <x v="8"/>
    </i>
    <i>
      <x v="9"/>
    </i>
    <i>
      <x v="11"/>
    </i>
    <i>
      <x v="12"/>
    </i>
    <i>
      <x v="13"/>
    </i>
    <i>
      <x v="14"/>
    </i>
    <i>
      <x v="15"/>
    </i>
    <i>
      <x v="16"/>
    </i>
    <i>
      <x v="17"/>
    </i>
    <i>
      <x v="18"/>
    </i>
    <i>
      <x v="19"/>
    </i>
    <i>
      <x v="20"/>
    </i>
    <i>
      <x v="21"/>
    </i>
    <i>
      <x v="22"/>
    </i>
    <i>
      <x v="23"/>
    </i>
    <i>
      <x v="25"/>
    </i>
    <i>
      <x v="26"/>
    </i>
    <i>
      <x v="28"/>
    </i>
    <i>
      <x v="29"/>
    </i>
    <i>
      <x v="30"/>
    </i>
    <i>
      <x v="31"/>
    </i>
    <i>
      <x v="32"/>
    </i>
    <i>
      <x v="33"/>
    </i>
    <i>
      <x v="34"/>
    </i>
    <i>
      <x v="35"/>
    </i>
    <i>
      <x v="36"/>
    </i>
    <i>
      <x v="37"/>
    </i>
    <i>
      <x v="38"/>
    </i>
    <i>
      <x v="39"/>
    </i>
    <i>
      <x v="40"/>
    </i>
    <i>
      <x v="41"/>
    </i>
    <i>
      <x v="42"/>
    </i>
    <i>
      <x v="43"/>
    </i>
    <i>
      <x v="46"/>
    </i>
  </rowItems>
  <colFields count="2">
    <field x="-2"/>
    <field x="2"/>
  </colFields>
  <colItems count="80">
    <i>
      <x/>
      <x/>
    </i>
    <i r="1">
      <x v="1"/>
    </i>
    <i r="1">
      <x v="2"/>
    </i>
    <i r="1">
      <x v="3"/>
    </i>
    <i r="1">
      <x v="4"/>
    </i>
    <i r="1">
      <x v="5"/>
    </i>
    <i r="1">
      <x v="6"/>
    </i>
    <i r="1">
      <x v="7"/>
    </i>
    <i r="1">
      <x v="8"/>
    </i>
    <i r="1">
      <x v="9"/>
    </i>
    <i r="1">
      <x v="10"/>
    </i>
    <i r="1">
      <x v="11"/>
    </i>
    <i r="1">
      <x v="12"/>
    </i>
    <i r="1">
      <x v="13"/>
    </i>
    <i r="1">
      <x v="14"/>
    </i>
    <i r="1">
      <x v="15"/>
    </i>
    <i i="1">
      <x v="1"/>
      <x/>
    </i>
    <i r="1" i="1">
      <x v="1"/>
    </i>
    <i r="1" i="1">
      <x v="2"/>
    </i>
    <i r="1" i="1">
      <x v="3"/>
    </i>
    <i r="1" i="1">
      <x v="4"/>
    </i>
    <i r="1" i="1">
      <x v="5"/>
    </i>
    <i r="1" i="1">
      <x v="6"/>
    </i>
    <i r="1" i="1">
      <x v="7"/>
    </i>
    <i r="1" i="1">
      <x v="8"/>
    </i>
    <i r="1" i="1">
      <x v="9"/>
    </i>
    <i r="1" i="1">
      <x v="10"/>
    </i>
    <i r="1" i="1">
      <x v="11"/>
    </i>
    <i r="1" i="1">
      <x v="12"/>
    </i>
    <i r="1" i="1">
      <x v="13"/>
    </i>
    <i r="1" i="1">
      <x v="14"/>
    </i>
    <i r="1" i="1">
      <x v="15"/>
    </i>
    <i i="2">
      <x v="2"/>
      <x/>
    </i>
    <i r="1" i="2">
      <x v="1"/>
    </i>
    <i r="1" i="2">
      <x v="2"/>
    </i>
    <i r="1" i="2">
      <x v="3"/>
    </i>
    <i r="1" i="2">
      <x v="4"/>
    </i>
    <i r="1" i="2">
      <x v="5"/>
    </i>
    <i r="1" i="2">
      <x v="6"/>
    </i>
    <i r="1" i="2">
      <x v="7"/>
    </i>
    <i r="1" i="2">
      <x v="8"/>
    </i>
    <i r="1" i="2">
      <x v="9"/>
    </i>
    <i r="1" i="2">
      <x v="10"/>
    </i>
    <i r="1" i="2">
      <x v="11"/>
    </i>
    <i r="1" i="2">
      <x v="12"/>
    </i>
    <i r="1" i="2">
      <x v="13"/>
    </i>
    <i r="1" i="2">
      <x v="14"/>
    </i>
    <i r="1" i="2">
      <x v="15"/>
    </i>
    <i i="3">
      <x v="3"/>
      <x/>
    </i>
    <i r="1" i="3">
      <x v="1"/>
    </i>
    <i r="1" i="3">
      <x v="2"/>
    </i>
    <i r="1" i="3">
      <x v="3"/>
    </i>
    <i r="1" i="3">
      <x v="4"/>
    </i>
    <i r="1" i="3">
      <x v="5"/>
    </i>
    <i r="1" i="3">
      <x v="6"/>
    </i>
    <i r="1" i="3">
      <x v="7"/>
    </i>
    <i r="1" i="3">
      <x v="8"/>
    </i>
    <i r="1" i="3">
      <x v="9"/>
    </i>
    <i r="1" i="3">
      <x v="10"/>
    </i>
    <i r="1" i="3">
      <x v="11"/>
    </i>
    <i r="1" i="3">
      <x v="12"/>
    </i>
    <i r="1" i="3">
      <x v="13"/>
    </i>
    <i r="1" i="3">
      <x v="14"/>
    </i>
    <i r="1" i="3">
      <x v="15"/>
    </i>
    <i i="4">
      <x v="4"/>
      <x/>
    </i>
    <i r="1" i="4">
      <x v="1"/>
    </i>
    <i r="1" i="4">
      <x v="2"/>
    </i>
    <i r="1" i="4">
      <x v="3"/>
    </i>
    <i r="1" i="4">
      <x v="4"/>
    </i>
    <i r="1" i="4">
      <x v="5"/>
    </i>
    <i r="1" i="4">
      <x v="6"/>
    </i>
    <i r="1" i="4">
      <x v="7"/>
    </i>
    <i r="1" i="4">
      <x v="8"/>
    </i>
    <i r="1" i="4">
      <x v="9"/>
    </i>
    <i r="1" i="4">
      <x v="10"/>
    </i>
    <i r="1" i="4">
      <x v="11"/>
    </i>
    <i r="1" i="4">
      <x v="12"/>
    </i>
    <i r="1" i="4">
      <x v="13"/>
    </i>
    <i r="1" i="4">
      <x v="14"/>
    </i>
    <i r="1" i="4">
      <x v="15"/>
    </i>
  </colItems>
  <dataFields count="5">
    <dataField name="Sum of VOC (tons/year) - All" fld="7" baseField="0" baseItem="0"/>
    <dataField name="Sum of VOC (tons/year) - BLM" fld="12" baseField="0" baseItem="0"/>
    <dataField name="Sum of VOC (tons/year) - Tribal" fld="17" baseField="0" baseItem="0"/>
    <dataField name="Sum of VOC (tons/year) - Pvt/State" fld="22" baseField="0" baseItem="0"/>
    <dataField name="Sum of VOC  - U.S. Forest Service" fld="27" baseField="0" baseItem="0"/>
  </dataFields>
  <formats count="9">
    <format dxfId="17">
      <pivotArea outline="0" fieldPosition="0">
        <references count="1">
          <reference field="4" count="0" selected="0"/>
        </references>
      </pivotArea>
    </format>
    <format dxfId="16">
      <pivotArea outline="0" fieldPosition="0"/>
    </format>
    <format dxfId="15">
      <pivotArea field="2" type="button" dataOnly="0" labelOnly="1" outline="0" axis="axisCol" fieldPosition="1"/>
    </format>
    <format dxfId="14">
      <pivotArea type="topRight" dataOnly="0" labelOnly="1" outline="0" fieldPosition="0"/>
    </format>
    <format dxfId="13">
      <pivotArea dataOnly="0" labelOnly="1" outline="0" fieldPosition="0">
        <references count="1">
          <reference field="2" count="0"/>
        </references>
      </pivotArea>
    </format>
    <format dxfId="12">
      <pivotArea dataOnly="0" labelOnly="1" grandCol="1" outline="0" fieldPosition="0"/>
    </format>
    <format dxfId="11">
      <pivotArea outline="0" fieldPosition="0">
        <references count="1">
          <reference field="4" count="1" selected="0">
            <x v="19"/>
          </reference>
        </references>
      </pivotArea>
    </format>
    <format dxfId="10">
      <pivotArea dataOnly="0" labelOnly="1" outline="0" fieldPosition="0">
        <references count="1">
          <reference field="4" count="1">
            <x v="19"/>
          </reference>
        </references>
      </pivotArea>
    </format>
    <format dxfId="9">
      <pivotArea type="all" dataOnly="0" outline="0" fieldPosition="0"/>
    </format>
  </formats>
  <pivotTableStyleInfo showRowHeaders="1" showColHeaders="1" showRowStripes="0" showColStripes="0" showLastColumn="1"/>
</pivotTableDefinition>
</file>

<file path=xl/pivotTables/pivotTable22.xml><?xml version="1.0" encoding="utf-8"?>
<pivotTableDefinition xmlns="http://schemas.openxmlformats.org/spreadsheetml/2006/main" name="PivotTable1" cacheId="2" applyNumberFormats="0" applyBorderFormats="0" applyFontFormats="0" applyPatternFormats="0" applyAlignmentFormats="0" applyWidthHeightFormats="1" dataCaption="Data" updatedVersion="4" minRefreshableVersion="3" asteriskTotals="1" showMemberPropertyTips="0" useAutoFormatting="1" rowGrandTotals="0" colGrandTotals="0" itemPrintTitles="1" createdVersion="4" indent="0" compact="0" compactData="0" gridDropZones="1">
  <location ref="B75:CD119" firstHeaderRow="1" firstDataRow="3" firstDataCol="1"/>
  <pivotFields count="31">
    <pivotField compact="0" outline="0" subtotalTop="0" showAll="0" includeNewItemsInFilter="1"/>
    <pivotField compact="0" outline="0" subtotalTop="0" showAll="0" includeNewItemsInFilter="1"/>
    <pivotField axis="axisCol" compact="0" outline="0" subtotalTop="0" showAll="0" includeNewItemsInFilter="1" sortType="ascending">
      <items count="17">
        <item x="8"/>
        <item x="15"/>
        <item x="12"/>
        <item x="13"/>
        <item x="4"/>
        <item x="14"/>
        <item x="10"/>
        <item x="1"/>
        <item x="6"/>
        <item x="7"/>
        <item x="11"/>
        <item x="5"/>
        <item x="2"/>
        <item x="3"/>
        <item x="0"/>
        <item x="9"/>
        <item t="default"/>
      </items>
    </pivotField>
    <pivotField compact="0" outline="0" subtotalTop="0" showAll="0" includeNewItemsInFilter="1"/>
    <pivotField axis="axisRow" compact="0" outline="0" subtotalTop="0" showAll="0" includeNewItemsInFilter="1">
      <items count="48">
        <item x="3"/>
        <item x="12"/>
        <item x="15"/>
        <item x="21"/>
        <item x="22"/>
        <item x="1"/>
        <item x="16"/>
        <item x="28"/>
        <item x="34"/>
        <item x="31"/>
        <item m="1" x="44"/>
        <item x="32"/>
        <item x="18"/>
        <item x="0"/>
        <item x="10"/>
        <item x="8"/>
        <item x="19"/>
        <item x="25"/>
        <item x="24"/>
        <item x="9"/>
        <item x="33"/>
        <item x="30"/>
        <item x="35"/>
        <item x="20"/>
        <item m="1" x="42"/>
        <item x="2"/>
        <item x="11"/>
        <item m="1" x="43"/>
        <item x="17"/>
        <item x="26"/>
        <item x="13"/>
        <item x="23"/>
        <item x="29"/>
        <item x="4"/>
        <item x="5"/>
        <item x="36"/>
        <item x="37"/>
        <item x="38"/>
        <item x="39"/>
        <item x="40"/>
        <item x="41"/>
        <item x="27"/>
        <item x="6"/>
        <item x="7"/>
        <item m="1" x="46"/>
        <item m="1" x="45"/>
        <item x="14"/>
        <item t="default"/>
      </items>
    </pivotField>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dataField="1"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s>
  <rowFields count="1">
    <field x="4"/>
  </rowFields>
  <rowItems count="42">
    <i>
      <x/>
    </i>
    <i>
      <x v="1"/>
    </i>
    <i>
      <x v="2"/>
    </i>
    <i>
      <x v="3"/>
    </i>
    <i>
      <x v="4"/>
    </i>
    <i>
      <x v="5"/>
    </i>
    <i>
      <x v="6"/>
    </i>
    <i>
      <x v="7"/>
    </i>
    <i>
      <x v="8"/>
    </i>
    <i>
      <x v="9"/>
    </i>
    <i>
      <x v="11"/>
    </i>
    <i>
      <x v="12"/>
    </i>
    <i>
      <x v="13"/>
    </i>
    <i>
      <x v="14"/>
    </i>
    <i>
      <x v="15"/>
    </i>
    <i>
      <x v="16"/>
    </i>
    <i>
      <x v="17"/>
    </i>
    <i>
      <x v="18"/>
    </i>
    <i>
      <x v="19"/>
    </i>
    <i>
      <x v="20"/>
    </i>
    <i>
      <x v="21"/>
    </i>
    <i>
      <x v="22"/>
    </i>
    <i>
      <x v="23"/>
    </i>
    <i>
      <x v="25"/>
    </i>
    <i>
      <x v="26"/>
    </i>
    <i>
      <x v="28"/>
    </i>
    <i>
      <x v="29"/>
    </i>
    <i>
      <x v="30"/>
    </i>
    <i>
      <x v="31"/>
    </i>
    <i>
      <x v="32"/>
    </i>
    <i>
      <x v="33"/>
    </i>
    <i>
      <x v="34"/>
    </i>
    <i>
      <x v="35"/>
    </i>
    <i>
      <x v="36"/>
    </i>
    <i>
      <x v="37"/>
    </i>
    <i>
      <x v="38"/>
    </i>
    <i>
      <x v="39"/>
    </i>
    <i>
      <x v="40"/>
    </i>
    <i>
      <x v="41"/>
    </i>
    <i>
      <x v="42"/>
    </i>
    <i>
      <x v="43"/>
    </i>
    <i>
      <x v="46"/>
    </i>
  </rowItems>
  <colFields count="2">
    <field x="-2"/>
    <field x="2"/>
  </colFields>
  <colItems count="80">
    <i>
      <x/>
      <x/>
    </i>
    <i r="1">
      <x v="1"/>
    </i>
    <i r="1">
      <x v="2"/>
    </i>
    <i r="1">
      <x v="3"/>
    </i>
    <i r="1">
      <x v="4"/>
    </i>
    <i r="1">
      <x v="5"/>
    </i>
    <i r="1">
      <x v="6"/>
    </i>
    <i r="1">
      <x v="7"/>
    </i>
    <i r="1">
      <x v="8"/>
    </i>
    <i r="1">
      <x v="9"/>
    </i>
    <i r="1">
      <x v="10"/>
    </i>
    <i r="1">
      <x v="11"/>
    </i>
    <i r="1">
      <x v="12"/>
    </i>
    <i r="1">
      <x v="13"/>
    </i>
    <i r="1">
      <x v="14"/>
    </i>
    <i r="1">
      <x v="15"/>
    </i>
    <i i="1">
      <x v="1"/>
      <x/>
    </i>
    <i r="1" i="1">
      <x v="1"/>
    </i>
    <i r="1" i="1">
      <x v="2"/>
    </i>
    <i r="1" i="1">
      <x v="3"/>
    </i>
    <i r="1" i="1">
      <x v="4"/>
    </i>
    <i r="1" i="1">
      <x v="5"/>
    </i>
    <i r="1" i="1">
      <x v="6"/>
    </i>
    <i r="1" i="1">
      <x v="7"/>
    </i>
    <i r="1" i="1">
      <x v="8"/>
    </i>
    <i r="1" i="1">
      <x v="9"/>
    </i>
    <i r="1" i="1">
      <x v="10"/>
    </i>
    <i r="1" i="1">
      <x v="11"/>
    </i>
    <i r="1" i="1">
      <x v="12"/>
    </i>
    <i r="1" i="1">
      <x v="13"/>
    </i>
    <i r="1" i="1">
      <x v="14"/>
    </i>
    <i r="1" i="1">
      <x v="15"/>
    </i>
    <i i="2">
      <x v="2"/>
      <x/>
    </i>
    <i r="1" i="2">
      <x v="1"/>
    </i>
    <i r="1" i="2">
      <x v="2"/>
    </i>
    <i r="1" i="2">
      <x v="3"/>
    </i>
    <i r="1" i="2">
      <x v="4"/>
    </i>
    <i r="1" i="2">
      <x v="5"/>
    </i>
    <i r="1" i="2">
      <x v="6"/>
    </i>
    <i r="1" i="2">
      <x v="7"/>
    </i>
    <i r="1" i="2">
      <x v="8"/>
    </i>
    <i r="1" i="2">
      <x v="9"/>
    </i>
    <i r="1" i="2">
      <x v="10"/>
    </i>
    <i r="1" i="2">
      <x v="11"/>
    </i>
    <i r="1" i="2">
      <x v="12"/>
    </i>
    <i r="1" i="2">
      <x v="13"/>
    </i>
    <i r="1" i="2">
      <x v="14"/>
    </i>
    <i r="1" i="2">
      <x v="15"/>
    </i>
    <i i="3">
      <x v="3"/>
      <x/>
    </i>
    <i r="1" i="3">
      <x v="1"/>
    </i>
    <i r="1" i="3">
      <x v="2"/>
    </i>
    <i r="1" i="3">
      <x v="3"/>
    </i>
    <i r="1" i="3">
      <x v="4"/>
    </i>
    <i r="1" i="3">
      <x v="5"/>
    </i>
    <i r="1" i="3">
      <x v="6"/>
    </i>
    <i r="1" i="3">
      <x v="7"/>
    </i>
    <i r="1" i="3">
      <x v="8"/>
    </i>
    <i r="1" i="3">
      <x v="9"/>
    </i>
    <i r="1" i="3">
      <x v="10"/>
    </i>
    <i r="1" i="3">
      <x v="11"/>
    </i>
    <i r="1" i="3">
      <x v="12"/>
    </i>
    <i r="1" i="3">
      <x v="13"/>
    </i>
    <i r="1" i="3">
      <x v="14"/>
    </i>
    <i r="1" i="3">
      <x v="15"/>
    </i>
    <i i="4">
      <x v="4"/>
      <x/>
    </i>
    <i r="1" i="4">
      <x v="1"/>
    </i>
    <i r="1" i="4">
      <x v="2"/>
    </i>
    <i r="1" i="4">
      <x v="3"/>
    </i>
    <i r="1" i="4">
      <x v="4"/>
    </i>
    <i r="1" i="4">
      <x v="5"/>
    </i>
    <i r="1" i="4">
      <x v="6"/>
    </i>
    <i r="1" i="4">
      <x v="7"/>
    </i>
    <i r="1" i="4">
      <x v="8"/>
    </i>
    <i r="1" i="4">
      <x v="9"/>
    </i>
    <i r="1" i="4">
      <x v="10"/>
    </i>
    <i r="1" i="4">
      <x v="11"/>
    </i>
    <i r="1" i="4">
      <x v="12"/>
    </i>
    <i r="1" i="4">
      <x v="13"/>
    </i>
    <i r="1" i="4">
      <x v="14"/>
    </i>
    <i r="1" i="4">
      <x v="15"/>
    </i>
  </colItems>
  <dataFields count="5">
    <dataField name="Sum of NOx (tons/year) - All" fld="6" baseField="0" baseItem="0"/>
    <dataField name="Sum of NOx (tons/year) - BLM" fld="11" baseField="0" baseItem="0"/>
    <dataField name="Sum of NOx (tons/year) - Tribal" fld="16" baseField="0" baseItem="0"/>
    <dataField name="Sum of NOx (tons/year) - Pvt/State" fld="21" baseField="0" baseItem="0"/>
    <dataField name="Sum of NOx  - U.S. Forest Service" fld="26" baseField="0" baseItem="0"/>
  </dataFields>
  <formats count="9">
    <format dxfId="8">
      <pivotArea outline="0" fieldPosition="0">
        <references count="1">
          <reference field="4" count="0" selected="0"/>
        </references>
      </pivotArea>
    </format>
    <format dxfId="7">
      <pivotArea outline="0" fieldPosition="0"/>
    </format>
    <format dxfId="6">
      <pivotArea field="2" type="button" dataOnly="0" labelOnly="1" outline="0" axis="axisCol" fieldPosition="1"/>
    </format>
    <format dxfId="5">
      <pivotArea type="topRight" dataOnly="0" labelOnly="1" outline="0" fieldPosition="0"/>
    </format>
    <format dxfId="4">
      <pivotArea dataOnly="0" labelOnly="1" outline="0" fieldPosition="0">
        <references count="1">
          <reference field="2" count="0"/>
        </references>
      </pivotArea>
    </format>
    <format dxfId="3">
      <pivotArea dataOnly="0" labelOnly="1" grandCol="1" outline="0" fieldPosition="0"/>
    </format>
    <format dxfId="2">
      <pivotArea outline="0" fieldPosition="0">
        <references count="1">
          <reference field="4" count="1" selected="0">
            <x v="19"/>
          </reference>
        </references>
      </pivotArea>
    </format>
    <format dxfId="1">
      <pivotArea dataOnly="0" labelOnly="1" outline="0" fieldPosition="0">
        <references count="1">
          <reference field="4" count="1">
            <x v="19"/>
          </reference>
        </references>
      </pivotArea>
    </format>
    <format dxfId="0">
      <pivotArea type="all" dataOnly="0" outline="0" fieldPosition="0"/>
    </format>
  </formats>
  <pivotTableStyleInfo showRowHeaders="1" showColHeaders="1" showRowStripes="0" showColStripes="0" showLastColumn="1"/>
</pivotTableDefinition>
</file>

<file path=xl/pivotTables/pivotTable23.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4" asteriskTotals="1" showMemberPropertyTips="0" useAutoFormatting="1" rowGrandTotals="0" itemPrintTitles="1" createdVersion="1" indent="0" compact="0" compactData="0" gridDropZones="1">
  <location ref="AG24:AK1435" firstHeaderRow="1" firstDataRow="1" firstDataCol="4"/>
  <pivotFields count="23">
    <pivotField compact="0" outline="0" subtotalTop="0" showAll="0" includeNewItemsInFilter="1" defaultSubtotal="0"/>
    <pivotField axis="axisRow" compact="0" outline="0" subtotalTop="0" showAll="0" includeNewItemsInFilter="1" defaultSubtotal="0">
      <items count="3">
        <item x="0"/>
        <item x="1"/>
        <item x="2"/>
      </items>
    </pivotField>
    <pivotField axis="axisRow" compact="0" outline="0" subtotalTop="0" showAll="0" includeNewItemsInFilter="1" defaultSubtotal="0">
      <items count="66">
        <item x="8"/>
        <item x="19"/>
        <item x="1"/>
        <item x="0"/>
        <item x="2"/>
        <item m="1" x="63"/>
        <item x="4"/>
        <item x="6"/>
        <item m="1" x="62"/>
        <item x="11"/>
        <item x="12"/>
        <item x="14"/>
        <item x="15"/>
        <item x="16"/>
        <item x="17"/>
        <item m="1" x="65"/>
        <item x="20"/>
        <item m="1" x="64"/>
        <item x="24"/>
        <item x="25"/>
        <item x="28"/>
        <item x="29"/>
        <item x="30"/>
        <item x="31"/>
        <item x="18"/>
        <item x="32"/>
        <item x="33"/>
        <item x="34"/>
        <item x="35"/>
        <item x="36"/>
        <item x="37"/>
        <item x="38"/>
        <item x="39"/>
        <item x="40"/>
        <item x="41"/>
        <item x="42"/>
        <item x="43"/>
        <item x="44"/>
        <item x="45"/>
        <item x="46"/>
        <item x="47"/>
        <item x="48"/>
        <item x="49"/>
        <item x="50"/>
        <item x="51"/>
        <item x="52"/>
        <item x="53"/>
        <item x="54"/>
        <item x="55"/>
        <item x="56"/>
        <item x="57"/>
        <item x="58"/>
        <item x="59"/>
        <item x="60"/>
        <item x="61"/>
        <item x="27"/>
        <item x="26"/>
        <item x="10"/>
        <item x="3"/>
        <item x="5"/>
        <item x="7"/>
        <item x="13"/>
        <item x="22"/>
        <item x="9"/>
        <item x="21"/>
        <item x="23"/>
      </items>
    </pivotField>
    <pivotField axis="axisRow" compact="0" outline="0" subtotalTop="0" showAll="0" includeNewItemsInFilter="1" defaultSubtotal="0">
      <items count="43">
        <item x="25"/>
        <item x="1"/>
        <item x="27"/>
        <item x="26"/>
        <item x="3"/>
        <item x="2"/>
        <item x="4"/>
        <item x="5"/>
        <item x="6"/>
        <item x="7"/>
        <item x="8"/>
        <item x="9"/>
        <item x="10"/>
        <item x="19"/>
        <item x="12"/>
        <item x="14"/>
        <item x="15"/>
        <item x="28"/>
        <item x="29"/>
        <item x="30"/>
        <item x="24"/>
        <item x="23"/>
        <item x="16"/>
        <item x="17"/>
        <item x="18"/>
        <item m="1" x="42"/>
        <item x="0"/>
        <item x="13"/>
        <item x="21"/>
        <item x="20"/>
        <item x="22"/>
        <item x="31"/>
        <item x="32"/>
        <item x="33"/>
        <item x="34"/>
        <item x="35"/>
        <item x="36"/>
        <item x="37"/>
        <item x="38"/>
        <item x="39"/>
        <item x="40"/>
        <item x="41"/>
        <item x="11"/>
      </items>
    </pivotField>
    <pivotField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s>
  <rowFields count="4">
    <field x="1"/>
    <field x="3"/>
    <field x="2"/>
    <field x="-2"/>
  </rowFields>
  <rowItems count="1411">
    <i>
      <x/>
      <x v="1"/>
      <x v="3"/>
      <x/>
    </i>
    <i r="3" i="1">
      <x v="1"/>
    </i>
    <i r="3" i="2">
      <x v="2"/>
    </i>
    <i r="3" i="3">
      <x v="3"/>
    </i>
    <i r="3" i="4">
      <x v="4"/>
    </i>
    <i r="3" i="5">
      <x v="5"/>
    </i>
    <i r="3" i="6">
      <x v="6"/>
    </i>
    <i r="3" i="7">
      <x v="7"/>
    </i>
    <i r="3" i="8">
      <x v="8"/>
    </i>
    <i r="3" i="9">
      <x v="9"/>
    </i>
    <i r="3" i="10">
      <x v="10"/>
    </i>
    <i r="3" i="11">
      <x v="11"/>
    </i>
    <i r="3" i="12">
      <x v="12"/>
    </i>
    <i r="3" i="13">
      <x v="13"/>
    </i>
    <i r="3" i="14">
      <x v="14"/>
    </i>
    <i r="3" i="15">
      <x v="15"/>
    </i>
    <i r="3" i="16">
      <x v="16"/>
    </i>
    <i r="1">
      <x v="4"/>
      <x v="4"/>
      <x/>
    </i>
    <i r="3" i="1">
      <x v="1"/>
    </i>
    <i r="3" i="2">
      <x v="2"/>
    </i>
    <i r="3" i="3">
      <x v="3"/>
    </i>
    <i r="3" i="4">
      <x v="4"/>
    </i>
    <i r="3" i="5">
      <x v="5"/>
    </i>
    <i r="3" i="6">
      <x v="6"/>
    </i>
    <i r="3" i="7">
      <x v="7"/>
    </i>
    <i r="3" i="8">
      <x v="8"/>
    </i>
    <i r="3" i="9">
      <x v="9"/>
    </i>
    <i r="3" i="10">
      <x v="10"/>
    </i>
    <i r="3" i="11">
      <x v="11"/>
    </i>
    <i r="3" i="12">
      <x v="12"/>
    </i>
    <i r="3" i="13">
      <x v="13"/>
    </i>
    <i r="3" i="14">
      <x v="14"/>
    </i>
    <i r="3" i="15">
      <x v="15"/>
    </i>
    <i r="3" i="16">
      <x v="16"/>
    </i>
    <i r="1">
      <x v="5"/>
      <x v="2"/>
      <x/>
    </i>
    <i r="3" i="1">
      <x v="1"/>
    </i>
    <i r="3" i="2">
      <x v="2"/>
    </i>
    <i r="3" i="3">
      <x v="3"/>
    </i>
    <i r="3" i="4">
      <x v="4"/>
    </i>
    <i r="3" i="5">
      <x v="5"/>
    </i>
    <i r="3" i="6">
      <x v="6"/>
    </i>
    <i r="3" i="7">
      <x v="7"/>
    </i>
    <i r="3" i="8">
      <x v="8"/>
    </i>
    <i r="3" i="9">
      <x v="9"/>
    </i>
    <i r="3" i="10">
      <x v="10"/>
    </i>
    <i r="3" i="11">
      <x v="11"/>
    </i>
    <i r="3" i="12">
      <x v="12"/>
    </i>
    <i r="3" i="13">
      <x v="13"/>
    </i>
    <i r="3" i="14">
      <x v="14"/>
    </i>
    <i r="3" i="15">
      <x v="15"/>
    </i>
    <i r="3" i="16">
      <x v="16"/>
    </i>
    <i r="1">
      <x v="6"/>
      <x v="58"/>
      <x/>
    </i>
    <i r="3" i="1">
      <x v="1"/>
    </i>
    <i r="3" i="2">
      <x v="2"/>
    </i>
    <i r="3" i="3">
      <x v="3"/>
    </i>
    <i r="3" i="4">
      <x v="4"/>
    </i>
    <i r="3" i="5">
      <x v="5"/>
    </i>
    <i r="3" i="6">
      <x v="6"/>
    </i>
    <i r="3" i="7">
      <x v="7"/>
    </i>
    <i r="3" i="8">
      <x v="8"/>
    </i>
    <i r="3" i="9">
      <x v="9"/>
    </i>
    <i r="3" i="10">
      <x v="10"/>
    </i>
    <i r="3" i="11">
      <x v="11"/>
    </i>
    <i r="3" i="12">
      <x v="12"/>
    </i>
    <i r="3" i="13">
      <x v="13"/>
    </i>
    <i r="3" i="14">
      <x v="14"/>
    </i>
    <i r="3" i="15">
      <x v="15"/>
    </i>
    <i r="3" i="16">
      <x v="16"/>
    </i>
    <i r="1">
      <x v="7"/>
      <x v="6"/>
      <x/>
    </i>
    <i r="3" i="1">
      <x v="1"/>
    </i>
    <i r="3" i="2">
      <x v="2"/>
    </i>
    <i r="3" i="3">
      <x v="3"/>
    </i>
    <i r="3" i="4">
      <x v="4"/>
    </i>
    <i r="3" i="5">
      <x v="5"/>
    </i>
    <i r="3" i="6">
      <x v="6"/>
    </i>
    <i r="3" i="7">
      <x v="7"/>
    </i>
    <i r="3" i="8">
      <x v="8"/>
    </i>
    <i r="3" i="9">
      <x v="9"/>
    </i>
    <i r="3" i="10">
      <x v="10"/>
    </i>
    <i r="3" i="11">
      <x v="11"/>
    </i>
    <i r="3" i="12">
      <x v="12"/>
    </i>
    <i r="3" i="13">
      <x v="13"/>
    </i>
    <i r="3" i="14">
      <x v="14"/>
    </i>
    <i r="3" i="15">
      <x v="15"/>
    </i>
    <i r="3" i="16">
      <x v="16"/>
    </i>
    <i r="1">
      <x v="8"/>
      <x v="59"/>
      <x/>
    </i>
    <i r="3" i="1">
      <x v="1"/>
    </i>
    <i r="3" i="2">
      <x v="2"/>
    </i>
    <i r="3" i="3">
      <x v="3"/>
    </i>
    <i r="3" i="4">
      <x v="4"/>
    </i>
    <i r="3" i="5">
      <x v="5"/>
    </i>
    <i r="3" i="6">
      <x v="6"/>
    </i>
    <i r="3" i="7">
      <x v="7"/>
    </i>
    <i r="3" i="8">
      <x v="8"/>
    </i>
    <i r="3" i="9">
      <x v="9"/>
    </i>
    <i r="3" i="10">
      <x v="10"/>
    </i>
    <i r="3" i="11">
      <x v="11"/>
    </i>
    <i r="3" i="12">
      <x v="12"/>
    </i>
    <i r="3" i="13">
      <x v="13"/>
    </i>
    <i r="3" i="14">
      <x v="14"/>
    </i>
    <i r="3" i="15">
      <x v="15"/>
    </i>
    <i r="3" i="16">
      <x v="16"/>
    </i>
    <i r="1">
      <x v="9"/>
      <x v="7"/>
      <x/>
    </i>
    <i r="3" i="1">
      <x v="1"/>
    </i>
    <i r="3" i="2">
      <x v="2"/>
    </i>
    <i r="3" i="3">
      <x v="3"/>
    </i>
    <i r="3" i="4">
      <x v="4"/>
    </i>
    <i r="3" i="5">
      <x v="5"/>
    </i>
    <i r="3" i="6">
      <x v="6"/>
    </i>
    <i r="3" i="7">
      <x v="7"/>
    </i>
    <i r="3" i="8">
      <x v="8"/>
    </i>
    <i r="3" i="9">
      <x v="9"/>
    </i>
    <i r="3" i="10">
      <x v="10"/>
    </i>
    <i r="3" i="11">
      <x v="11"/>
    </i>
    <i r="3" i="12">
      <x v="12"/>
    </i>
    <i r="3" i="13">
      <x v="13"/>
    </i>
    <i r="3" i="14">
      <x v="14"/>
    </i>
    <i r="3" i="15">
      <x v="15"/>
    </i>
    <i r="3" i="16">
      <x v="16"/>
    </i>
    <i r="1">
      <x v="10"/>
      <x v="60"/>
      <x/>
    </i>
    <i r="3" i="1">
      <x v="1"/>
    </i>
    <i r="3" i="2">
      <x v="2"/>
    </i>
    <i r="3" i="3">
      <x v="3"/>
    </i>
    <i r="3" i="4">
      <x v="4"/>
    </i>
    <i r="3" i="5">
      <x v="5"/>
    </i>
    <i r="3" i="6">
      <x v="6"/>
    </i>
    <i r="3" i="7">
      <x v="7"/>
    </i>
    <i r="3" i="8">
      <x v="8"/>
    </i>
    <i r="3" i="9">
      <x v="9"/>
    </i>
    <i r="3" i="10">
      <x v="10"/>
    </i>
    <i r="3" i="11">
      <x v="11"/>
    </i>
    <i r="3" i="12">
      <x v="12"/>
    </i>
    <i r="3" i="13">
      <x v="13"/>
    </i>
    <i r="3" i="14">
      <x v="14"/>
    </i>
    <i r="3" i="15">
      <x v="15"/>
    </i>
    <i r="3" i="16">
      <x v="16"/>
    </i>
    <i r="1">
      <x v="11"/>
      <x/>
      <x/>
    </i>
    <i r="3" i="1">
      <x v="1"/>
    </i>
    <i r="3" i="2">
      <x v="2"/>
    </i>
    <i r="3" i="3">
      <x v="3"/>
    </i>
    <i r="3" i="4">
      <x v="4"/>
    </i>
    <i r="3" i="5">
      <x v="5"/>
    </i>
    <i r="3" i="6">
      <x v="6"/>
    </i>
    <i r="3" i="7">
      <x v="7"/>
    </i>
    <i r="3" i="8">
      <x v="8"/>
    </i>
    <i r="3" i="9">
      <x v="9"/>
    </i>
    <i r="3" i="10">
      <x v="10"/>
    </i>
    <i r="3" i="11">
      <x v="11"/>
    </i>
    <i r="3" i="12">
      <x v="12"/>
    </i>
    <i r="3" i="13">
      <x v="13"/>
    </i>
    <i r="3" i="14">
      <x v="14"/>
    </i>
    <i r="3" i="15">
      <x v="15"/>
    </i>
    <i r="3" i="16">
      <x v="16"/>
    </i>
    <i r="1">
      <x v="12"/>
      <x v="63"/>
      <x/>
    </i>
    <i r="3" i="1">
      <x v="1"/>
    </i>
    <i r="3" i="2">
      <x v="2"/>
    </i>
    <i r="3" i="3">
      <x v="3"/>
    </i>
    <i r="3" i="4">
      <x v="4"/>
    </i>
    <i r="3" i="5">
      <x v="5"/>
    </i>
    <i r="3" i="6">
      <x v="6"/>
    </i>
    <i r="3" i="7">
      <x v="7"/>
    </i>
    <i r="3" i="8">
      <x v="8"/>
    </i>
    <i r="3" i="9">
      <x v="9"/>
    </i>
    <i r="3" i="10">
      <x v="10"/>
    </i>
    <i r="3" i="11">
      <x v="11"/>
    </i>
    <i r="3" i="12">
      <x v="12"/>
    </i>
    <i r="3" i="13">
      <x v="13"/>
    </i>
    <i r="3" i="14">
      <x v="14"/>
    </i>
    <i r="3" i="15">
      <x v="15"/>
    </i>
    <i r="3" i="16">
      <x v="16"/>
    </i>
    <i r="1">
      <x v="13"/>
      <x v="14"/>
      <x/>
    </i>
    <i r="3" i="1">
      <x v="1"/>
    </i>
    <i r="3" i="2">
      <x v="2"/>
    </i>
    <i r="3" i="3">
      <x v="3"/>
    </i>
    <i r="3" i="4">
      <x v="4"/>
    </i>
    <i r="3" i="5">
      <x v="5"/>
    </i>
    <i r="3" i="6">
      <x v="6"/>
    </i>
    <i r="3" i="7">
      <x v="7"/>
    </i>
    <i r="3" i="8">
      <x v="8"/>
    </i>
    <i r="3" i="9">
      <x v="9"/>
    </i>
    <i r="3" i="10">
      <x v="10"/>
    </i>
    <i r="3" i="11">
      <x v="11"/>
    </i>
    <i r="3" i="12">
      <x v="12"/>
    </i>
    <i r="3" i="13">
      <x v="13"/>
    </i>
    <i r="3" i="14">
      <x v="14"/>
    </i>
    <i r="3" i="15">
      <x v="15"/>
    </i>
    <i r="3" i="16">
      <x v="16"/>
    </i>
    <i r="1">
      <x v="14"/>
      <x v="9"/>
      <x/>
    </i>
    <i r="3" i="1">
      <x v="1"/>
    </i>
    <i r="3" i="2">
      <x v="2"/>
    </i>
    <i r="3" i="3">
      <x v="3"/>
    </i>
    <i r="3" i="4">
      <x v="4"/>
    </i>
    <i r="3" i="5">
      <x v="5"/>
    </i>
    <i r="3" i="6">
      <x v="6"/>
    </i>
    <i r="3" i="7">
      <x v="7"/>
    </i>
    <i r="3" i="8">
      <x v="8"/>
    </i>
    <i r="3" i="9">
      <x v="9"/>
    </i>
    <i r="3" i="10">
      <x v="10"/>
    </i>
    <i r="3" i="11">
      <x v="11"/>
    </i>
    <i r="3" i="12">
      <x v="12"/>
    </i>
    <i r="3" i="13">
      <x v="13"/>
    </i>
    <i r="3" i="14">
      <x v="14"/>
    </i>
    <i r="3" i="15">
      <x v="15"/>
    </i>
    <i r="3" i="16">
      <x v="16"/>
    </i>
    <i r="1">
      <x v="15"/>
      <x v="61"/>
      <x/>
    </i>
    <i r="3" i="1">
      <x v="1"/>
    </i>
    <i r="3" i="2">
      <x v="2"/>
    </i>
    <i r="3" i="3">
      <x v="3"/>
    </i>
    <i r="3" i="4">
      <x v="4"/>
    </i>
    <i r="3" i="5">
      <x v="5"/>
    </i>
    <i r="3" i="6">
      <x v="6"/>
    </i>
    <i r="3" i="7">
      <x v="7"/>
    </i>
    <i r="3" i="8">
      <x v="8"/>
    </i>
    <i r="3" i="9">
      <x v="9"/>
    </i>
    <i r="3" i="10">
      <x v="10"/>
    </i>
    <i r="3" i="11">
      <x v="11"/>
    </i>
    <i r="3" i="12">
      <x v="12"/>
    </i>
    <i r="3" i="13">
      <x v="13"/>
    </i>
    <i r="3" i="14">
      <x v="14"/>
    </i>
    <i r="3" i="15">
      <x v="15"/>
    </i>
    <i r="3" i="16">
      <x v="16"/>
    </i>
    <i r="1">
      <x v="16"/>
      <x v="11"/>
      <x/>
    </i>
    <i r="3" i="1">
      <x v="1"/>
    </i>
    <i r="3" i="2">
      <x v="2"/>
    </i>
    <i r="3" i="3">
      <x v="3"/>
    </i>
    <i r="3" i="4">
      <x v="4"/>
    </i>
    <i r="3" i="5">
      <x v="5"/>
    </i>
    <i r="3" i="6">
      <x v="6"/>
    </i>
    <i r="3" i="7">
      <x v="7"/>
    </i>
    <i r="3" i="8">
      <x v="8"/>
    </i>
    <i r="3" i="9">
      <x v="9"/>
    </i>
    <i r="3" i="10">
      <x v="10"/>
    </i>
    <i r="3" i="11">
      <x v="11"/>
    </i>
    <i r="3" i="12">
      <x v="12"/>
    </i>
    <i r="3" i="13">
      <x v="13"/>
    </i>
    <i r="3" i="14">
      <x v="14"/>
    </i>
    <i r="3" i="15">
      <x v="15"/>
    </i>
    <i r="3" i="16">
      <x v="16"/>
    </i>
    <i r="1">
      <x v="20"/>
      <x v="63"/>
      <x/>
    </i>
    <i r="3" i="1">
      <x v="1"/>
    </i>
    <i r="3" i="2">
      <x v="2"/>
    </i>
    <i r="3" i="3">
      <x v="3"/>
    </i>
    <i r="3" i="4">
      <x v="4"/>
    </i>
    <i r="3" i="5">
      <x v="5"/>
    </i>
    <i r="3" i="6">
      <x v="6"/>
    </i>
    <i r="3" i="7">
      <x v="7"/>
    </i>
    <i r="3" i="8">
      <x v="8"/>
    </i>
    <i r="3" i="9">
      <x v="9"/>
    </i>
    <i r="3" i="10">
      <x v="10"/>
    </i>
    <i r="3" i="11">
      <x v="11"/>
    </i>
    <i r="3" i="12">
      <x v="12"/>
    </i>
    <i r="3" i="13">
      <x v="13"/>
    </i>
    <i r="3" i="14">
      <x v="14"/>
    </i>
    <i r="3" i="15">
      <x v="15"/>
    </i>
    <i r="3" i="16">
      <x v="16"/>
    </i>
    <i r="1">
      <x v="21"/>
      <x v="63"/>
      <x/>
    </i>
    <i r="3" i="1">
      <x v="1"/>
    </i>
    <i r="3" i="2">
      <x v="2"/>
    </i>
    <i r="3" i="3">
      <x v="3"/>
    </i>
    <i r="3" i="4">
      <x v="4"/>
    </i>
    <i r="3" i="5">
      <x v="5"/>
    </i>
    <i r="3" i="6">
      <x v="6"/>
    </i>
    <i r="3" i="7">
      <x v="7"/>
    </i>
    <i r="3" i="8">
      <x v="8"/>
    </i>
    <i r="3" i="9">
      <x v="9"/>
    </i>
    <i r="3" i="10">
      <x v="10"/>
    </i>
    <i r="3" i="11">
      <x v="11"/>
    </i>
    <i r="3" i="12">
      <x v="12"/>
    </i>
    <i r="3" i="13">
      <x v="13"/>
    </i>
    <i r="3" i="14">
      <x v="14"/>
    </i>
    <i r="3" i="15">
      <x v="15"/>
    </i>
    <i r="3" i="16">
      <x v="16"/>
    </i>
    <i r="1">
      <x v="22"/>
      <x v="12"/>
      <x/>
    </i>
    <i r="3" i="1">
      <x v="1"/>
    </i>
    <i r="3" i="2">
      <x v="2"/>
    </i>
    <i r="3" i="3">
      <x v="3"/>
    </i>
    <i r="3" i="4">
      <x v="4"/>
    </i>
    <i r="3" i="5">
      <x v="5"/>
    </i>
    <i r="3" i="6">
      <x v="6"/>
    </i>
    <i r="3" i="7">
      <x v="7"/>
    </i>
    <i r="3" i="8">
      <x v="8"/>
    </i>
    <i r="3" i="9">
      <x v="9"/>
    </i>
    <i r="3" i="10">
      <x v="10"/>
    </i>
    <i r="3" i="11">
      <x v="11"/>
    </i>
    <i r="3" i="12">
      <x v="12"/>
    </i>
    <i r="3" i="13">
      <x v="13"/>
    </i>
    <i r="3" i="14">
      <x v="14"/>
    </i>
    <i r="3" i="15">
      <x v="15"/>
    </i>
    <i r="3" i="16">
      <x v="16"/>
    </i>
    <i r="1">
      <x v="23"/>
      <x v="13"/>
      <x/>
    </i>
    <i r="3" i="1">
      <x v="1"/>
    </i>
    <i r="3" i="2">
      <x v="2"/>
    </i>
    <i r="3" i="3">
      <x v="3"/>
    </i>
    <i r="3" i="4">
      <x v="4"/>
    </i>
    <i r="3" i="5">
      <x v="5"/>
    </i>
    <i r="3" i="6">
      <x v="6"/>
    </i>
    <i r="3" i="7">
      <x v="7"/>
    </i>
    <i r="3" i="8">
      <x v="8"/>
    </i>
    <i r="3" i="9">
      <x v="9"/>
    </i>
    <i r="3" i="10">
      <x v="10"/>
    </i>
    <i r="3" i="11">
      <x v="11"/>
    </i>
    <i r="3" i="12">
      <x v="12"/>
    </i>
    <i r="3" i="13">
      <x v="13"/>
    </i>
    <i r="3" i="14">
      <x v="14"/>
    </i>
    <i r="3" i="15">
      <x v="15"/>
    </i>
    <i r="3" i="16">
      <x v="16"/>
    </i>
    <i r="1">
      <x v="24"/>
      <x v="63"/>
      <x/>
    </i>
    <i r="3" i="1">
      <x v="1"/>
    </i>
    <i r="3" i="2">
      <x v="2"/>
    </i>
    <i r="3" i="3">
      <x v="3"/>
    </i>
    <i r="3" i="4">
      <x v="4"/>
    </i>
    <i r="3" i="5">
      <x v="5"/>
    </i>
    <i r="3" i="6">
      <x v="6"/>
    </i>
    <i r="3" i="7">
      <x v="7"/>
    </i>
    <i r="3" i="8">
      <x v="8"/>
    </i>
    <i r="3" i="9">
      <x v="9"/>
    </i>
    <i r="3" i="10">
      <x v="10"/>
    </i>
    <i r="3" i="11">
      <x v="11"/>
    </i>
    <i r="3" i="12">
      <x v="12"/>
    </i>
    <i r="3" i="13">
      <x v="13"/>
    </i>
    <i r="3" i="14">
      <x v="14"/>
    </i>
    <i r="3" i="15">
      <x v="15"/>
    </i>
    <i r="3" i="16">
      <x v="16"/>
    </i>
    <i r="1">
      <x v="26"/>
      <x v="3"/>
      <x/>
    </i>
    <i r="3" i="1">
      <x v="1"/>
    </i>
    <i r="3" i="2">
      <x v="2"/>
    </i>
    <i r="3" i="3">
      <x v="3"/>
    </i>
    <i r="3" i="4">
      <x v="4"/>
    </i>
    <i r="3" i="5">
      <x v="5"/>
    </i>
    <i r="3" i="6">
      <x v="6"/>
    </i>
    <i r="3" i="7">
      <x v="7"/>
    </i>
    <i r="3" i="8">
      <x v="8"/>
    </i>
    <i r="3" i="9">
      <x v="9"/>
    </i>
    <i r="3" i="10">
      <x v="10"/>
    </i>
    <i r="3" i="11">
      <x v="11"/>
    </i>
    <i r="3" i="12">
      <x v="12"/>
    </i>
    <i r="3" i="13">
      <x v="13"/>
    </i>
    <i r="3" i="14">
      <x v="14"/>
    </i>
    <i r="3" i="15">
      <x v="15"/>
    </i>
    <i r="3" i="16">
      <x v="16"/>
    </i>
    <i r="1">
      <x v="27"/>
      <x v="10"/>
      <x/>
    </i>
    <i r="3" i="1">
      <x v="1"/>
    </i>
    <i r="3" i="2">
      <x v="2"/>
    </i>
    <i r="3" i="3">
      <x v="3"/>
    </i>
    <i r="3" i="4">
      <x v="4"/>
    </i>
    <i r="3" i="5">
      <x v="5"/>
    </i>
    <i r="3" i="6">
      <x v="6"/>
    </i>
    <i r="3" i="7">
      <x v="7"/>
    </i>
    <i r="3" i="8">
      <x v="8"/>
    </i>
    <i r="3" i="9">
      <x v="9"/>
    </i>
    <i r="3" i="10">
      <x v="10"/>
    </i>
    <i r="3" i="11">
      <x v="11"/>
    </i>
    <i r="3" i="12">
      <x v="12"/>
    </i>
    <i r="3" i="13">
      <x v="13"/>
    </i>
    <i r="3" i="14">
      <x v="14"/>
    </i>
    <i r="3" i="15">
      <x v="15"/>
    </i>
    <i r="3" i="16">
      <x v="16"/>
    </i>
    <i r="1">
      <x v="28"/>
      <x v="24"/>
      <x/>
    </i>
    <i r="3" i="1">
      <x v="1"/>
    </i>
    <i r="3" i="2">
      <x v="2"/>
    </i>
    <i r="3" i="3">
      <x v="3"/>
    </i>
    <i r="3" i="4">
      <x v="4"/>
    </i>
    <i r="3" i="5">
      <x v="5"/>
    </i>
    <i r="3" i="6">
      <x v="6"/>
    </i>
    <i r="3" i="7">
      <x v="7"/>
    </i>
    <i r="3" i="8">
      <x v="8"/>
    </i>
    <i r="3" i="9">
      <x v="9"/>
    </i>
    <i r="3" i="10">
      <x v="10"/>
    </i>
    <i r="3" i="11">
      <x v="11"/>
    </i>
    <i r="3" i="12">
      <x v="12"/>
    </i>
    <i r="3" i="13">
      <x v="13"/>
    </i>
    <i r="3" i="14">
      <x v="14"/>
    </i>
    <i r="3" i="15">
      <x v="15"/>
    </i>
    <i r="3" i="16">
      <x v="16"/>
    </i>
    <i r="1">
      <x v="29"/>
      <x v="24"/>
      <x/>
    </i>
    <i r="3" i="1">
      <x v="1"/>
    </i>
    <i r="3" i="2">
      <x v="2"/>
    </i>
    <i r="3" i="3">
      <x v="3"/>
    </i>
    <i r="3" i="4">
      <x v="4"/>
    </i>
    <i r="3" i="5">
      <x v="5"/>
    </i>
    <i r="3" i="6">
      <x v="6"/>
    </i>
    <i r="3" i="7">
      <x v="7"/>
    </i>
    <i r="3" i="8">
      <x v="8"/>
    </i>
    <i r="3" i="9">
      <x v="9"/>
    </i>
    <i r="3" i="10">
      <x v="10"/>
    </i>
    <i r="3" i="11">
      <x v="11"/>
    </i>
    <i r="3" i="12">
      <x v="12"/>
    </i>
    <i r="3" i="13">
      <x v="13"/>
    </i>
    <i r="3" i="14">
      <x v="14"/>
    </i>
    <i r="3" i="15">
      <x v="15"/>
    </i>
    <i r="3" i="16">
      <x v="16"/>
    </i>
    <i r="1">
      <x v="30"/>
      <x v="1"/>
      <x/>
    </i>
    <i r="3" i="1">
      <x v="1"/>
    </i>
    <i r="3" i="2">
      <x v="2"/>
    </i>
    <i r="3" i="3">
      <x v="3"/>
    </i>
    <i r="3" i="4">
      <x v="4"/>
    </i>
    <i r="3" i="5">
      <x v="5"/>
    </i>
    <i r="3" i="6">
      <x v="6"/>
    </i>
    <i r="3" i="7">
      <x v="7"/>
    </i>
    <i r="3" i="8">
      <x v="8"/>
    </i>
    <i r="3" i="9">
      <x v="9"/>
    </i>
    <i r="3" i="10">
      <x v="10"/>
    </i>
    <i r="3" i="11">
      <x v="11"/>
    </i>
    <i r="3" i="12">
      <x v="12"/>
    </i>
    <i r="3" i="13">
      <x v="13"/>
    </i>
    <i r="3" i="14">
      <x v="14"/>
    </i>
    <i r="3" i="15">
      <x v="15"/>
    </i>
    <i r="3" i="16">
      <x v="16"/>
    </i>
    <i r="1">
      <x v="42"/>
      <x v="57"/>
      <x/>
    </i>
    <i r="3" i="1">
      <x v="1"/>
    </i>
    <i r="3" i="2">
      <x v="2"/>
    </i>
    <i r="3" i="3">
      <x v="3"/>
    </i>
    <i r="3" i="4">
      <x v="4"/>
    </i>
    <i r="3" i="5">
      <x v="5"/>
    </i>
    <i r="3" i="6">
      <x v="6"/>
    </i>
    <i r="3" i="7">
      <x v="7"/>
    </i>
    <i r="3" i="8">
      <x v="8"/>
    </i>
    <i r="3" i="9">
      <x v="9"/>
    </i>
    <i r="3" i="10">
      <x v="10"/>
    </i>
    <i r="3" i="11">
      <x v="11"/>
    </i>
    <i r="3" i="12">
      <x v="12"/>
    </i>
    <i r="3" i="13">
      <x v="13"/>
    </i>
    <i r="3" i="14">
      <x v="14"/>
    </i>
    <i r="3" i="15">
      <x v="15"/>
    </i>
    <i r="3" i="16">
      <x v="16"/>
    </i>
    <i>
      <x v="1"/>
      <x/>
      <x v="16"/>
      <x/>
    </i>
    <i r="3" i="1">
      <x v="1"/>
    </i>
    <i r="3" i="2">
      <x v="2"/>
    </i>
    <i r="3" i="3">
      <x v="3"/>
    </i>
    <i r="3" i="4">
      <x v="4"/>
    </i>
    <i r="3" i="5">
      <x v="5"/>
    </i>
    <i r="3" i="6">
      <x v="6"/>
    </i>
    <i r="3" i="7">
      <x v="7"/>
    </i>
    <i r="3" i="8">
      <x v="8"/>
    </i>
    <i r="3" i="9">
      <x v="9"/>
    </i>
    <i r="3" i="10">
      <x v="10"/>
    </i>
    <i r="3" i="11">
      <x v="11"/>
    </i>
    <i r="3" i="12">
      <x v="12"/>
    </i>
    <i r="3" i="13">
      <x v="13"/>
    </i>
    <i r="3" i="14">
      <x v="14"/>
    </i>
    <i r="3" i="15">
      <x v="15"/>
    </i>
    <i r="3" i="16">
      <x v="16"/>
    </i>
    <i r="1">
      <x v="1"/>
      <x v="64"/>
      <x/>
    </i>
    <i r="3" i="1">
      <x v="1"/>
    </i>
    <i r="3" i="2">
      <x v="2"/>
    </i>
    <i r="3" i="3">
      <x v="3"/>
    </i>
    <i r="3" i="4">
      <x v="4"/>
    </i>
    <i r="3" i="5">
      <x v="5"/>
    </i>
    <i r="3" i="6">
      <x v="6"/>
    </i>
    <i r="3" i="7">
      <x v="7"/>
    </i>
    <i r="3" i="8">
      <x v="8"/>
    </i>
    <i r="3" i="9">
      <x v="9"/>
    </i>
    <i r="3" i="10">
      <x v="10"/>
    </i>
    <i r="3" i="11">
      <x v="11"/>
    </i>
    <i r="3" i="12">
      <x v="12"/>
    </i>
    <i r="3" i="13">
      <x v="13"/>
    </i>
    <i r="3" i="14">
      <x v="14"/>
    </i>
    <i r="3" i="15">
      <x v="15"/>
    </i>
    <i r="3" i="16">
      <x v="16"/>
    </i>
    <i r="1">
      <x v="2"/>
      <x v="65"/>
      <x/>
    </i>
    <i r="3" i="1">
      <x v="1"/>
    </i>
    <i r="3" i="2">
      <x v="2"/>
    </i>
    <i r="3" i="3">
      <x v="3"/>
    </i>
    <i r="3" i="4">
      <x v="4"/>
    </i>
    <i r="3" i="5">
      <x v="5"/>
    </i>
    <i r="3" i="6">
      <x v="6"/>
    </i>
    <i r="3" i="7">
      <x v="7"/>
    </i>
    <i r="3" i="8">
      <x v="8"/>
    </i>
    <i r="3" i="9">
      <x v="9"/>
    </i>
    <i r="3" i="10">
      <x v="10"/>
    </i>
    <i r="3" i="11">
      <x v="11"/>
    </i>
    <i r="3" i="12">
      <x v="12"/>
    </i>
    <i r="3" i="13">
      <x v="13"/>
    </i>
    <i r="3" i="14">
      <x v="14"/>
    </i>
    <i r="3" i="15">
      <x v="15"/>
    </i>
    <i r="3" i="16">
      <x v="16"/>
    </i>
    <i r="1">
      <x v="3"/>
      <x v="65"/>
      <x/>
    </i>
    <i r="3" i="1">
      <x v="1"/>
    </i>
    <i r="3" i="2">
      <x v="2"/>
    </i>
    <i r="3" i="3">
      <x v="3"/>
    </i>
    <i r="3" i="4">
      <x v="4"/>
    </i>
    <i r="3" i="5">
      <x v="5"/>
    </i>
    <i r="3" i="6">
      <x v="6"/>
    </i>
    <i r="3" i="7">
      <x v="7"/>
    </i>
    <i r="3" i="8">
      <x v="8"/>
    </i>
    <i r="3" i="9">
      <x v="9"/>
    </i>
    <i r="3" i="10">
      <x v="10"/>
    </i>
    <i r="3" i="11">
      <x v="11"/>
    </i>
    <i r="3" i="12">
      <x v="12"/>
    </i>
    <i r="3" i="13">
      <x v="13"/>
    </i>
    <i r="3" i="14">
      <x v="14"/>
    </i>
    <i r="3" i="15">
      <x v="15"/>
    </i>
    <i r="3" i="16">
      <x v="16"/>
    </i>
    <i r="1">
      <x v="4"/>
      <x v="64"/>
      <x/>
    </i>
    <i r="3" i="1">
      <x v="1"/>
    </i>
    <i r="3" i="2">
      <x v="2"/>
    </i>
    <i r="3" i="3">
      <x v="3"/>
    </i>
    <i r="3" i="4">
      <x v="4"/>
    </i>
    <i r="3" i="5">
      <x v="5"/>
    </i>
    <i r="3" i="6">
      <x v="6"/>
    </i>
    <i r="3" i="7">
      <x v="7"/>
    </i>
    <i r="3" i="8">
      <x v="8"/>
    </i>
    <i r="3" i="9">
      <x v="9"/>
    </i>
    <i r="3" i="10">
      <x v="10"/>
    </i>
    <i r="3" i="11">
      <x v="11"/>
    </i>
    <i r="3" i="12">
      <x v="12"/>
    </i>
    <i r="3" i="13">
      <x v="13"/>
    </i>
    <i r="3" i="14">
      <x v="14"/>
    </i>
    <i r="3" i="15">
      <x v="15"/>
    </i>
    <i r="3" i="16">
      <x v="16"/>
    </i>
    <i r="1">
      <x v="5"/>
      <x v="2"/>
      <x/>
    </i>
    <i r="3" i="1">
      <x v="1"/>
    </i>
    <i r="3" i="2">
      <x v="2"/>
    </i>
    <i r="3" i="3">
      <x v="3"/>
    </i>
    <i r="3" i="4">
      <x v="4"/>
    </i>
    <i r="3" i="5">
      <x v="5"/>
    </i>
    <i r="3" i="6">
      <x v="6"/>
    </i>
    <i r="3" i="7">
      <x v="7"/>
    </i>
    <i r="3" i="8">
      <x v="8"/>
    </i>
    <i r="3" i="9">
      <x v="9"/>
    </i>
    <i r="3" i="10">
      <x v="10"/>
    </i>
    <i r="3" i="11">
      <x v="11"/>
    </i>
    <i r="3" i="12">
      <x v="12"/>
    </i>
    <i r="3" i="13">
      <x v="13"/>
    </i>
    <i r="3" i="14">
      <x v="14"/>
    </i>
    <i r="3" i="15">
      <x v="15"/>
    </i>
    <i r="3" i="16">
      <x v="16"/>
    </i>
    <i r="1">
      <x v="6"/>
      <x v="62"/>
      <x/>
    </i>
    <i r="3" i="1">
      <x v="1"/>
    </i>
    <i r="3" i="2">
      <x v="2"/>
    </i>
    <i r="3" i="3">
      <x v="3"/>
    </i>
    <i r="3" i="4">
      <x v="4"/>
    </i>
    <i r="3" i="5">
      <x v="5"/>
    </i>
    <i r="3" i="6">
      <x v="6"/>
    </i>
    <i r="3" i="7">
      <x v="7"/>
    </i>
    <i r="3" i="8">
      <x v="8"/>
    </i>
    <i r="3" i="9">
      <x v="9"/>
    </i>
    <i r="3" i="10">
      <x v="10"/>
    </i>
    <i r="3" i="11">
      <x v="11"/>
    </i>
    <i r="3" i="12">
      <x v="12"/>
    </i>
    <i r="3" i="13">
      <x v="13"/>
    </i>
    <i r="3" i="14">
      <x v="14"/>
    </i>
    <i r="3" i="15">
      <x v="15"/>
    </i>
    <i r="3" i="16">
      <x v="16"/>
    </i>
    <i r="1">
      <x v="9"/>
      <x v="64"/>
      <x/>
    </i>
    <i r="3" i="1">
      <x v="1"/>
    </i>
    <i r="3" i="2">
      <x v="2"/>
    </i>
    <i r="3" i="3">
      <x v="3"/>
    </i>
    <i r="3" i="4">
      <x v="4"/>
    </i>
    <i r="3" i="5">
      <x v="5"/>
    </i>
    <i r="3" i="6">
      <x v="6"/>
    </i>
    <i r="3" i="7">
      <x v="7"/>
    </i>
    <i r="3" i="8">
      <x v="8"/>
    </i>
    <i r="3" i="9">
      <x v="9"/>
    </i>
    <i r="3" i="10">
      <x v="10"/>
    </i>
    <i r="3" i="11">
      <x v="11"/>
    </i>
    <i r="3" i="12">
      <x v="12"/>
    </i>
    <i r="3" i="13">
      <x v="13"/>
    </i>
    <i r="3" i="14">
      <x v="14"/>
    </i>
    <i r="3" i="15">
      <x v="15"/>
    </i>
    <i r="3" i="16">
      <x v="16"/>
    </i>
    <i r="1">
      <x v="10"/>
      <x v="64"/>
      <x/>
    </i>
    <i r="3" i="1">
      <x v="1"/>
    </i>
    <i r="3" i="2">
      <x v="2"/>
    </i>
    <i r="3" i="3">
      <x v="3"/>
    </i>
    <i r="3" i="4">
      <x v="4"/>
    </i>
    <i r="3" i="5">
      <x v="5"/>
    </i>
    <i r="3" i="6">
      <x v="6"/>
    </i>
    <i r="3" i="7">
      <x v="7"/>
    </i>
    <i r="3" i="8">
      <x v="8"/>
    </i>
    <i r="3" i="9">
      <x v="9"/>
    </i>
    <i r="3" i="10">
      <x v="10"/>
    </i>
    <i r="3" i="11">
      <x v="11"/>
    </i>
    <i r="3" i="12">
      <x v="12"/>
    </i>
    <i r="3" i="13">
      <x v="13"/>
    </i>
    <i r="3" i="14">
      <x v="14"/>
    </i>
    <i r="3" i="15">
      <x v="15"/>
    </i>
    <i r="3" i="16">
      <x v="16"/>
    </i>
    <i r="1">
      <x v="11"/>
      <x/>
      <x/>
    </i>
    <i r="3" i="1">
      <x v="1"/>
    </i>
    <i r="3" i="2">
      <x v="2"/>
    </i>
    <i r="3" i="3">
      <x v="3"/>
    </i>
    <i r="3" i="4">
      <x v="4"/>
    </i>
    <i r="3" i="5">
      <x v="5"/>
    </i>
    <i r="3" i="6">
      <x v="6"/>
    </i>
    <i r="3" i="7">
      <x v="7"/>
    </i>
    <i r="3" i="8">
      <x v="8"/>
    </i>
    <i r="3" i="9">
      <x v="9"/>
    </i>
    <i r="3" i="10">
      <x v="10"/>
    </i>
    <i r="3" i="11">
      <x v="11"/>
    </i>
    <i r="3" i="12">
      <x v="12"/>
    </i>
    <i r="3" i="13">
      <x v="13"/>
    </i>
    <i r="3" i="14">
      <x v="14"/>
    </i>
    <i r="3" i="15">
      <x v="15"/>
    </i>
    <i r="3" i="16">
      <x v="16"/>
    </i>
    <i r="1">
      <x v="12"/>
      <x v="64"/>
      <x/>
    </i>
    <i r="3" i="1">
      <x v="1"/>
    </i>
    <i r="3" i="2">
      <x v="2"/>
    </i>
    <i r="3" i="3">
      <x v="3"/>
    </i>
    <i r="3" i="4">
      <x v="4"/>
    </i>
    <i r="3" i="5">
      <x v="5"/>
    </i>
    <i r="3" i="6">
      <x v="6"/>
    </i>
    <i r="3" i="7">
      <x v="7"/>
    </i>
    <i r="3" i="8">
      <x v="8"/>
    </i>
    <i r="3" i="9">
      <x v="9"/>
    </i>
    <i r="3" i="10">
      <x v="10"/>
    </i>
    <i r="3" i="11">
      <x v="11"/>
    </i>
    <i r="3" i="12">
      <x v="12"/>
    </i>
    <i r="3" i="13">
      <x v="13"/>
    </i>
    <i r="3" i="14">
      <x v="14"/>
    </i>
    <i r="3" i="15">
      <x v="15"/>
    </i>
    <i r="3" i="16">
      <x v="16"/>
    </i>
    <i r="1">
      <x v="14"/>
      <x v="19"/>
      <x/>
    </i>
    <i r="3" i="1">
      <x v="1"/>
    </i>
    <i r="3" i="2">
      <x v="2"/>
    </i>
    <i r="3" i="3">
      <x v="3"/>
    </i>
    <i r="3" i="4">
      <x v="4"/>
    </i>
    <i r="3" i="5">
      <x v="5"/>
    </i>
    <i r="3" i="6">
      <x v="6"/>
    </i>
    <i r="3" i="7">
      <x v="7"/>
    </i>
    <i r="3" i="8">
      <x v="8"/>
    </i>
    <i r="3" i="9">
      <x v="9"/>
    </i>
    <i r="3" i="10">
      <x v="10"/>
    </i>
    <i r="3" i="11">
      <x v="11"/>
    </i>
    <i r="3" i="12">
      <x v="12"/>
    </i>
    <i r="3" i="13">
      <x v="13"/>
    </i>
    <i r="3" i="14">
      <x v="14"/>
    </i>
    <i r="3" i="15">
      <x v="15"/>
    </i>
    <i r="3" i="16">
      <x v="16"/>
    </i>
    <i r="1">
      <x v="15"/>
      <x v="55"/>
      <x/>
    </i>
    <i r="3" i="1">
      <x v="1"/>
    </i>
    <i r="3" i="2">
      <x v="2"/>
    </i>
    <i r="3" i="3">
      <x v="3"/>
    </i>
    <i r="3" i="4">
      <x v="4"/>
    </i>
    <i r="3" i="5">
      <x v="5"/>
    </i>
    <i r="3" i="6">
      <x v="6"/>
    </i>
    <i r="3" i="7">
      <x v="7"/>
    </i>
    <i r="3" i="8">
      <x v="8"/>
    </i>
    <i r="3" i="9">
      <x v="9"/>
    </i>
    <i r="3" i="10">
      <x v="10"/>
    </i>
    <i r="3" i="11">
      <x v="11"/>
    </i>
    <i r="3" i="12">
      <x v="12"/>
    </i>
    <i r="3" i="13">
      <x v="13"/>
    </i>
    <i r="3" i="14">
      <x v="14"/>
    </i>
    <i r="3" i="15">
      <x v="15"/>
    </i>
    <i r="3" i="16">
      <x v="16"/>
    </i>
    <i r="1">
      <x v="16"/>
      <x v="64"/>
      <x/>
    </i>
    <i r="3" i="1">
      <x v="1"/>
    </i>
    <i r="3" i="2">
      <x v="2"/>
    </i>
    <i r="3" i="3">
      <x v="3"/>
    </i>
    <i r="3" i="4">
      <x v="4"/>
    </i>
    <i r="3" i="5">
      <x v="5"/>
    </i>
    <i r="3" i="6">
      <x v="6"/>
    </i>
    <i r="3" i="7">
      <x v="7"/>
    </i>
    <i r="3" i="8">
      <x v="8"/>
    </i>
    <i r="3" i="9">
      <x v="9"/>
    </i>
    <i r="3" i="10">
      <x v="10"/>
    </i>
    <i r="3" i="11">
      <x v="11"/>
    </i>
    <i r="3" i="12">
      <x v="12"/>
    </i>
    <i r="3" i="13">
      <x v="13"/>
    </i>
    <i r="3" i="14">
      <x v="14"/>
    </i>
    <i r="3" i="15">
      <x v="15"/>
    </i>
    <i r="3" i="16">
      <x v="16"/>
    </i>
    <i r="1">
      <x v="17"/>
      <x v="20"/>
      <x/>
    </i>
    <i r="3" i="1">
      <x v="1"/>
    </i>
    <i r="3" i="2">
      <x v="2"/>
    </i>
    <i r="3" i="3">
      <x v="3"/>
    </i>
    <i r="3" i="4">
      <x v="4"/>
    </i>
    <i r="3" i="5">
      <x v="5"/>
    </i>
    <i r="3" i="6">
      <x v="6"/>
    </i>
    <i r="3" i="7">
      <x v="7"/>
    </i>
    <i r="3" i="8">
      <x v="8"/>
    </i>
    <i r="3" i="9">
      <x v="9"/>
    </i>
    <i r="3" i="10">
      <x v="10"/>
    </i>
    <i r="3" i="11">
      <x v="11"/>
    </i>
    <i r="3" i="12">
      <x v="12"/>
    </i>
    <i r="3" i="13">
      <x v="13"/>
    </i>
    <i r="3" i="14">
      <x v="14"/>
    </i>
    <i r="3" i="15">
      <x v="15"/>
    </i>
    <i r="3" i="16">
      <x v="16"/>
    </i>
    <i r="1">
      <x v="18"/>
      <x v="20"/>
      <x/>
    </i>
    <i r="3" i="1">
      <x v="1"/>
    </i>
    <i r="3" i="2">
      <x v="2"/>
    </i>
    <i r="3" i="3">
      <x v="3"/>
    </i>
    <i r="3" i="4">
      <x v="4"/>
    </i>
    <i r="3" i="5">
      <x v="5"/>
    </i>
    <i r="3" i="6">
      <x v="6"/>
    </i>
    <i r="3" i="7">
      <x v="7"/>
    </i>
    <i r="3" i="8">
      <x v="8"/>
    </i>
    <i r="3" i="9">
      <x v="9"/>
    </i>
    <i r="3" i="10">
      <x v="10"/>
    </i>
    <i r="3" i="11">
      <x v="11"/>
    </i>
    <i r="3" i="12">
      <x v="12"/>
    </i>
    <i r="3" i="13">
      <x v="13"/>
    </i>
    <i r="3" i="14">
      <x v="14"/>
    </i>
    <i r="3" i="15">
      <x v="15"/>
    </i>
    <i r="3" i="16">
      <x v="16"/>
    </i>
    <i r="1">
      <x v="19"/>
      <x v="23"/>
      <x/>
    </i>
    <i r="3" i="1">
      <x v="1"/>
    </i>
    <i r="3" i="2">
      <x v="2"/>
    </i>
    <i r="3" i="3">
      <x v="3"/>
    </i>
    <i r="3" i="4">
      <x v="4"/>
    </i>
    <i r="3" i="5">
      <x v="5"/>
    </i>
    <i r="3" i="6">
      <x v="6"/>
    </i>
    <i r="3" i="7">
      <x v="7"/>
    </i>
    <i r="3" i="8">
      <x v="8"/>
    </i>
    <i r="3" i="9">
      <x v="9"/>
    </i>
    <i r="3" i="10">
      <x v="10"/>
    </i>
    <i r="3" i="11">
      <x v="11"/>
    </i>
    <i r="3" i="12">
      <x v="12"/>
    </i>
    <i r="3" i="13">
      <x v="13"/>
    </i>
    <i r="3" i="14">
      <x v="14"/>
    </i>
    <i r="3" i="15">
      <x v="15"/>
    </i>
    <i r="3" i="16">
      <x v="16"/>
    </i>
    <i r="1">
      <x v="20"/>
      <x v="64"/>
      <x/>
    </i>
    <i r="3" i="1">
      <x v="1"/>
    </i>
    <i r="3" i="2">
      <x v="2"/>
    </i>
    <i r="3" i="3">
      <x v="3"/>
    </i>
    <i r="3" i="4">
      <x v="4"/>
    </i>
    <i r="3" i="5">
      <x v="5"/>
    </i>
    <i r="3" i="6">
      <x v="6"/>
    </i>
    <i r="3" i="7">
      <x v="7"/>
    </i>
    <i r="3" i="8">
      <x v="8"/>
    </i>
    <i r="3" i="9">
      <x v="9"/>
    </i>
    <i r="3" i="10">
      <x v="10"/>
    </i>
    <i r="3" i="11">
      <x v="11"/>
    </i>
    <i r="3" i="12">
      <x v="12"/>
    </i>
    <i r="3" i="13">
      <x v="13"/>
    </i>
    <i r="3" i="14">
      <x v="14"/>
    </i>
    <i r="3" i="15">
      <x v="15"/>
    </i>
    <i r="3" i="16">
      <x v="16"/>
    </i>
    <i r="1">
      <x v="21"/>
      <x v="64"/>
      <x/>
    </i>
    <i r="3" i="1">
      <x v="1"/>
    </i>
    <i r="3" i="2">
      <x v="2"/>
    </i>
    <i r="3" i="3">
      <x v="3"/>
    </i>
    <i r="3" i="4">
      <x v="4"/>
    </i>
    <i r="3" i="5">
      <x v="5"/>
    </i>
    <i r="3" i="6">
      <x v="6"/>
    </i>
    <i r="3" i="7">
      <x v="7"/>
    </i>
    <i r="3" i="8">
      <x v="8"/>
    </i>
    <i r="3" i="9">
      <x v="9"/>
    </i>
    <i r="3" i="10">
      <x v="10"/>
    </i>
    <i r="3" i="11">
      <x v="11"/>
    </i>
    <i r="3" i="12">
      <x v="12"/>
    </i>
    <i r="3" i="13">
      <x v="13"/>
    </i>
    <i r="3" i="14">
      <x v="14"/>
    </i>
    <i r="3" i="15">
      <x v="15"/>
    </i>
    <i r="3" i="16">
      <x v="16"/>
    </i>
    <i r="1">
      <x v="22"/>
      <x v="21"/>
      <x/>
    </i>
    <i r="3" i="1">
      <x v="1"/>
    </i>
    <i r="3" i="2">
      <x v="2"/>
    </i>
    <i r="3" i="3">
      <x v="3"/>
    </i>
    <i r="3" i="4">
      <x v="4"/>
    </i>
    <i r="3" i="5">
      <x v="5"/>
    </i>
    <i r="3" i="6">
      <x v="6"/>
    </i>
    <i r="3" i="7">
      <x v="7"/>
    </i>
    <i r="3" i="8">
      <x v="8"/>
    </i>
    <i r="3" i="9">
      <x v="9"/>
    </i>
    <i r="3" i="10">
      <x v="10"/>
    </i>
    <i r="3" i="11">
      <x v="11"/>
    </i>
    <i r="3" i="12">
      <x v="12"/>
    </i>
    <i r="3" i="13">
      <x v="13"/>
    </i>
    <i r="3" i="14">
      <x v="14"/>
    </i>
    <i r="3" i="15">
      <x v="15"/>
    </i>
    <i r="3" i="16">
      <x v="16"/>
    </i>
    <i r="1">
      <x v="23"/>
      <x v="22"/>
      <x/>
    </i>
    <i r="3" i="1">
      <x v="1"/>
    </i>
    <i r="3" i="2">
      <x v="2"/>
    </i>
    <i r="3" i="3">
      <x v="3"/>
    </i>
    <i r="3" i="4">
      <x v="4"/>
    </i>
    <i r="3" i="5">
      <x v="5"/>
    </i>
    <i r="3" i="6">
      <x v="6"/>
    </i>
    <i r="3" i="7">
      <x v="7"/>
    </i>
    <i r="3" i="8">
      <x v="8"/>
    </i>
    <i r="3" i="9">
      <x v="9"/>
    </i>
    <i r="3" i="10">
      <x v="10"/>
    </i>
    <i r="3" i="11">
      <x v="11"/>
    </i>
    <i r="3" i="12">
      <x v="12"/>
    </i>
    <i r="3" i="13">
      <x v="13"/>
    </i>
    <i r="3" i="14">
      <x v="14"/>
    </i>
    <i r="3" i="15">
      <x v="15"/>
    </i>
    <i r="3" i="16">
      <x v="16"/>
    </i>
    <i r="1">
      <x v="24"/>
      <x v="64"/>
      <x/>
    </i>
    <i r="3" i="1">
      <x v="1"/>
    </i>
    <i r="3" i="2">
      <x v="2"/>
    </i>
    <i r="3" i="3">
      <x v="3"/>
    </i>
    <i r="3" i="4">
      <x v="4"/>
    </i>
    <i r="3" i="5">
      <x v="5"/>
    </i>
    <i r="3" i="6">
      <x v="6"/>
    </i>
    <i r="3" i="7">
      <x v="7"/>
    </i>
    <i r="3" i="8">
      <x v="8"/>
    </i>
    <i r="3" i="9">
      <x v="9"/>
    </i>
    <i r="3" i="10">
      <x v="10"/>
    </i>
    <i r="3" i="11">
      <x v="11"/>
    </i>
    <i r="3" i="12">
      <x v="12"/>
    </i>
    <i r="3" i="13">
      <x v="13"/>
    </i>
    <i r="3" i="14">
      <x v="14"/>
    </i>
    <i r="3" i="15">
      <x v="15"/>
    </i>
    <i r="3" i="16">
      <x v="16"/>
    </i>
    <i r="1">
      <x v="26"/>
      <x v="64"/>
      <x/>
    </i>
    <i r="3" i="1">
      <x v="1"/>
    </i>
    <i r="3" i="2">
      <x v="2"/>
    </i>
    <i r="3" i="3">
      <x v="3"/>
    </i>
    <i r="3" i="4">
      <x v="4"/>
    </i>
    <i r="3" i="5">
      <x v="5"/>
    </i>
    <i r="3" i="6">
      <x v="6"/>
    </i>
    <i r="3" i="7">
      <x v="7"/>
    </i>
    <i r="3" i="8">
      <x v="8"/>
    </i>
    <i r="3" i="9">
      <x v="9"/>
    </i>
    <i r="3" i="10">
      <x v="10"/>
    </i>
    <i r="3" i="11">
      <x v="11"/>
    </i>
    <i r="3" i="12">
      <x v="12"/>
    </i>
    <i r="3" i="13">
      <x v="13"/>
    </i>
    <i r="3" i="14">
      <x v="14"/>
    </i>
    <i r="3" i="15">
      <x v="15"/>
    </i>
    <i r="3" i="16">
      <x v="16"/>
    </i>
    <i r="1">
      <x v="27"/>
      <x v="56"/>
      <x/>
    </i>
    <i r="3" i="1">
      <x v="1"/>
    </i>
    <i r="3" i="2">
      <x v="2"/>
    </i>
    <i r="3" i="3">
      <x v="3"/>
    </i>
    <i r="3" i="4">
      <x v="4"/>
    </i>
    <i r="3" i="5">
      <x v="5"/>
    </i>
    <i r="3" i="6">
      <x v="6"/>
    </i>
    <i r="3" i="7">
      <x v="7"/>
    </i>
    <i r="3" i="8">
      <x v="8"/>
    </i>
    <i r="3" i="9">
      <x v="9"/>
    </i>
    <i r="3" i="10">
      <x v="10"/>
    </i>
    <i r="3" i="11">
      <x v="11"/>
    </i>
    <i r="3" i="12">
      <x v="12"/>
    </i>
    <i r="3" i="13">
      <x v="13"/>
    </i>
    <i r="3" i="14">
      <x v="14"/>
    </i>
    <i r="3" i="15">
      <x v="15"/>
    </i>
    <i r="3" i="16">
      <x v="16"/>
    </i>
    <i r="1">
      <x v="28"/>
      <x v="24"/>
      <x/>
    </i>
    <i r="3" i="1">
      <x v="1"/>
    </i>
    <i r="3" i="2">
      <x v="2"/>
    </i>
    <i r="3" i="3">
      <x v="3"/>
    </i>
    <i r="3" i="4">
      <x v="4"/>
    </i>
    <i r="3" i="5">
      <x v="5"/>
    </i>
    <i r="3" i="6">
      <x v="6"/>
    </i>
    <i r="3" i="7">
      <x v="7"/>
    </i>
    <i r="3" i="8">
      <x v="8"/>
    </i>
    <i r="3" i="9">
      <x v="9"/>
    </i>
    <i r="3" i="10">
      <x v="10"/>
    </i>
    <i r="3" i="11">
      <x v="11"/>
    </i>
    <i r="3" i="12">
      <x v="12"/>
    </i>
    <i r="3" i="13">
      <x v="13"/>
    </i>
    <i r="3" i="14">
      <x v="14"/>
    </i>
    <i r="3" i="15">
      <x v="15"/>
    </i>
    <i r="3" i="16">
      <x v="16"/>
    </i>
    <i r="1">
      <x v="29"/>
      <x v="24"/>
      <x/>
    </i>
    <i r="3" i="1">
      <x v="1"/>
    </i>
    <i r="3" i="2">
      <x v="2"/>
    </i>
    <i r="3" i="3">
      <x v="3"/>
    </i>
    <i r="3" i="4">
      <x v="4"/>
    </i>
    <i r="3" i="5">
      <x v="5"/>
    </i>
    <i r="3" i="6">
      <x v="6"/>
    </i>
    <i r="3" i="7">
      <x v="7"/>
    </i>
    <i r="3" i="8">
      <x v="8"/>
    </i>
    <i r="3" i="9">
      <x v="9"/>
    </i>
    <i r="3" i="10">
      <x v="10"/>
    </i>
    <i r="3" i="11">
      <x v="11"/>
    </i>
    <i r="3" i="12">
      <x v="12"/>
    </i>
    <i r="3" i="13">
      <x v="13"/>
    </i>
    <i r="3" i="14">
      <x v="14"/>
    </i>
    <i r="3" i="15">
      <x v="15"/>
    </i>
    <i r="3" i="16">
      <x v="16"/>
    </i>
    <i r="1">
      <x v="30"/>
      <x v="1"/>
      <x/>
    </i>
    <i r="3" i="1">
      <x v="1"/>
    </i>
    <i r="3" i="2">
      <x v="2"/>
    </i>
    <i r="3" i="3">
      <x v="3"/>
    </i>
    <i r="3" i="4">
      <x v="4"/>
    </i>
    <i r="3" i="5">
      <x v="5"/>
    </i>
    <i r="3" i="6">
      <x v="6"/>
    </i>
    <i r="3" i="7">
      <x v="7"/>
    </i>
    <i r="3" i="8">
      <x v="8"/>
    </i>
    <i r="3" i="9">
      <x v="9"/>
    </i>
    <i r="3" i="10">
      <x v="10"/>
    </i>
    <i r="3" i="11">
      <x v="11"/>
    </i>
    <i r="3" i="12">
      <x v="12"/>
    </i>
    <i r="3" i="13">
      <x v="13"/>
    </i>
    <i r="3" i="14">
      <x v="14"/>
    </i>
    <i r="3" i="15">
      <x v="15"/>
    </i>
    <i r="3" i="16">
      <x v="16"/>
    </i>
    <i r="1">
      <x v="42"/>
      <x v="18"/>
      <x/>
    </i>
    <i r="3" i="1">
      <x v="1"/>
    </i>
    <i r="3" i="2">
      <x v="2"/>
    </i>
    <i r="3" i="3">
      <x v="3"/>
    </i>
    <i r="3" i="4">
      <x v="4"/>
    </i>
    <i r="3" i="5">
      <x v="5"/>
    </i>
    <i r="3" i="6">
      <x v="6"/>
    </i>
    <i r="3" i="7">
      <x v="7"/>
    </i>
    <i r="3" i="8">
      <x v="8"/>
    </i>
    <i r="3" i="9">
      <x v="9"/>
    </i>
    <i r="3" i="10">
      <x v="10"/>
    </i>
    <i r="3" i="11">
      <x v="11"/>
    </i>
    <i r="3" i="12">
      <x v="12"/>
    </i>
    <i r="3" i="13">
      <x v="13"/>
    </i>
    <i r="3" i="14">
      <x v="14"/>
    </i>
    <i r="3" i="15">
      <x v="15"/>
    </i>
    <i r="3" i="16">
      <x v="16"/>
    </i>
    <i>
      <x v="2"/>
      <x v="5"/>
      <x v="25"/>
      <x/>
    </i>
    <i r="3" i="1">
      <x v="1"/>
    </i>
    <i r="3" i="2">
      <x v="2"/>
    </i>
    <i r="3" i="3">
      <x v="3"/>
    </i>
    <i r="3" i="4">
      <x v="4"/>
    </i>
    <i r="3" i="5">
      <x v="5"/>
    </i>
    <i r="3" i="6">
      <x v="6"/>
    </i>
    <i r="3" i="7">
      <x v="7"/>
    </i>
    <i r="3" i="8">
      <x v="8"/>
    </i>
    <i r="3" i="9">
      <x v="9"/>
    </i>
    <i r="3" i="10">
      <x v="10"/>
    </i>
    <i r="3" i="11">
      <x v="11"/>
    </i>
    <i r="3" i="12">
      <x v="12"/>
    </i>
    <i r="3" i="13">
      <x v="13"/>
    </i>
    <i r="3" i="14">
      <x v="14"/>
    </i>
    <i r="3" i="15">
      <x v="15"/>
    </i>
    <i r="3" i="16">
      <x v="16"/>
    </i>
    <i r="2">
      <x v="28"/>
      <x/>
    </i>
    <i r="3" i="1">
      <x v="1"/>
    </i>
    <i r="3" i="2">
      <x v="2"/>
    </i>
    <i r="3" i="3">
      <x v="3"/>
    </i>
    <i r="3" i="4">
      <x v="4"/>
    </i>
    <i r="3" i="5">
      <x v="5"/>
    </i>
    <i r="3" i="6">
      <x v="6"/>
    </i>
    <i r="3" i="7">
      <x v="7"/>
    </i>
    <i r="3" i="8">
      <x v="8"/>
    </i>
    <i r="3" i="9">
      <x v="9"/>
    </i>
    <i r="3" i="10">
      <x v="10"/>
    </i>
    <i r="3" i="11">
      <x v="11"/>
    </i>
    <i r="3" i="12">
      <x v="12"/>
    </i>
    <i r="3" i="13">
      <x v="13"/>
    </i>
    <i r="3" i="14">
      <x v="14"/>
    </i>
    <i r="3" i="15">
      <x v="15"/>
    </i>
    <i r="3" i="16">
      <x v="16"/>
    </i>
    <i r="2">
      <x v="31"/>
      <x/>
    </i>
    <i r="3" i="1">
      <x v="1"/>
    </i>
    <i r="3" i="2">
      <x v="2"/>
    </i>
    <i r="3" i="3">
      <x v="3"/>
    </i>
    <i r="3" i="4">
      <x v="4"/>
    </i>
    <i r="3" i="5">
      <x v="5"/>
    </i>
    <i r="3" i="6">
      <x v="6"/>
    </i>
    <i r="3" i="7">
      <x v="7"/>
    </i>
    <i r="3" i="8">
      <x v="8"/>
    </i>
    <i r="3" i="9">
      <x v="9"/>
    </i>
    <i r="3" i="10">
      <x v="10"/>
    </i>
    <i r="3" i="11">
      <x v="11"/>
    </i>
    <i r="3" i="12">
      <x v="12"/>
    </i>
    <i r="3" i="13">
      <x v="13"/>
    </i>
    <i r="3" i="14">
      <x v="14"/>
    </i>
    <i r="3" i="15">
      <x v="15"/>
    </i>
    <i r="3" i="16">
      <x v="16"/>
    </i>
    <i r="2">
      <x v="38"/>
      <x/>
    </i>
    <i r="3" i="1">
      <x v="1"/>
    </i>
    <i r="3" i="2">
      <x v="2"/>
    </i>
    <i r="3" i="3">
      <x v="3"/>
    </i>
    <i r="3" i="4">
      <x v="4"/>
    </i>
    <i r="3" i="5">
      <x v="5"/>
    </i>
    <i r="3" i="6">
      <x v="6"/>
    </i>
    <i r="3" i="7">
      <x v="7"/>
    </i>
    <i r="3" i="8">
      <x v="8"/>
    </i>
    <i r="3" i="9">
      <x v="9"/>
    </i>
    <i r="3" i="10">
      <x v="10"/>
    </i>
    <i r="3" i="11">
      <x v="11"/>
    </i>
    <i r="3" i="12">
      <x v="12"/>
    </i>
    <i r="3" i="13">
      <x v="13"/>
    </i>
    <i r="3" i="14">
      <x v="14"/>
    </i>
    <i r="3" i="15">
      <x v="15"/>
    </i>
    <i r="3" i="16">
      <x v="16"/>
    </i>
    <i r="2">
      <x v="40"/>
      <x/>
    </i>
    <i r="3" i="1">
      <x v="1"/>
    </i>
    <i r="3" i="2">
      <x v="2"/>
    </i>
    <i r="3" i="3">
      <x v="3"/>
    </i>
    <i r="3" i="4">
      <x v="4"/>
    </i>
    <i r="3" i="5">
      <x v="5"/>
    </i>
    <i r="3" i="6">
      <x v="6"/>
    </i>
    <i r="3" i="7">
      <x v="7"/>
    </i>
    <i r="3" i="8">
      <x v="8"/>
    </i>
    <i r="3" i="9">
      <x v="9"/>
    </i>
    <i r="3" i="10">
      <x v="10"/>
    </i>
    <i r="3" i="11">
      <x v="11"/>
    </i>
    <i r="3" i="12">
      <x v="12"/>
    </i>
    <i r="3" i="13">
      <x v="13"/>
    </i>
    <i r="3" i="14">
      <x v="14"/>
    </i>
    <i r="3" i="15">
      <x v="15"/>
    </i>
    <i r="3" i="16">
      <x v="16"/>
    </i>
    <i r="2">
      <x v="41"/>
      <x/>
    </i>
    <i r="3" i="1">
      <x v="1"/>
    </i>
    <i r="3" i="2">
      <x v="2"/>
    </i>
    <i r="3" i="3">
      <x v="3"/>
    </i>
    <i r="3" i="4">
      <x v="4"/>
    </i>
    <i r="3" i="5">
      <x v="5"/>
    </i>
    <i r="3" i="6">
      <x v="6"/>
    </i>
    <i r="3" i="7">
      <x v="7"/>
    </i>
    <i r="3" i="8">
      <x v="8"/>
    </i>
    <i r="3" i="9">
      <x v="9"/>
    </i>
    <i r="3" i="10">
      <x v="10"/>
    </i>
    <i r="3" i="11">
      <x v="11"/>
    </i>
    <i r="3" i="12">
      <x v="12"/>
    </i>
    <i r="3" i="13">
      <x v="13"/>
    </i>
    <i r="3" i="14">
      <x v="14"/>
    </i>
    <i r="3" i="15">
      <x v="15"/>
    </i>
    <i r="3" i="16">
      <x v="16"/>
    </i>
    <i r="1">
      <x v="9"/>
      <x v="27"/>
      <x/>
    </i>
    <i r="3" i="1">
      <x v="1"/>
    </i>
    <i r="3" i="2">
      <x v="2"/>
    </i>
    <i r="3" i="3">
      <x v="3"/>
    </i>
    <i r="3" i="4">
      <x v="4"/>
    </i>
    <i r="3" i="5">
      <x v="5"/>
    </i>
    <i r="3" i="6">
      <x v="6"/>
    </i>
    <i r="3" i="7">
      <x v="7"/>
    </i>
    <i r="3" i="8">
      <x v="8"/>
    </i>
    <i r="3" i="9">
      <x v="9"/>
    </i>
    <i r="3" i="10">
      <x v="10"/>
    </i>
    <i r="3" i="11">
      <x v="11"/>
    </i>
    <i r="3" i="12">
      <x v="12"/>
    </i>
    <i r="3" i="13">
      <x v="13"/>
    </i>
    <i r="3" i="14">
      <x v="14"/>
    </i>
    <i r="3" i="15">
      <x v="15"/>
    </i>
    <i r="3" i="16">
      <x v="16"/>
    </i>
    <i r="2">
      <x v="29"/>
      <x/>
    </i>
    <i r="3" i="1">
      <x v="1"/>
    </i>
    <i r="3" i="2">
      <x v="2"/>
    </i>
    <i r="3" i="3">
      <x v="3"/>
    </i>
    <i r="3" i="4">
      <x v="4"/>
    </i>
    <i r="3" i="5">
      <x v="5"/>
    </i>
    <i r="3" i="6">
      <x v="6"/>
    </i>
    <i r="3" i="7">
      <x v="7"/>
    </i>
    <i r="3" i="8">
      <x v="8"/>
    </i>
    <i r="3" i="9">
      <x v="9"/>
    </i>
    <i r="3" i="10">
      <x v="10"/>
    </i>
    <i r="3" i="11">
      <x v="11"/>
    </i>
    <i r="3" i="12">
      <x v="12"/>
    </i>
    <i r="3" i="13">
      <x v="13"/>
    </i>
    <i r="3" i="14">
      <x v="14"/>
    </i>
    <i r="3" i="15">
      <x v="15"/>
    </i>
    <i r="3" i="16">
      <x v="16"/>
    </i>
    <i r="2">
      <x v="30"/>
      <x/>
    </i>
    <i r="3" i="1">
      <x v="1"/>
    </i>
    <i r="3" i="2">
      <x v="2"/>
    </i>
    <i r="3" i="3">
      <x v="3"/>
    </i>
    <i r="3" i="4">
      <x v="4"/>
    </i>
    <i r="3" i="5">
      <x v="5"/>
    </i>
    <i r="3" i="6">
      <x v="6"/>
    </i>
    <i r="3" i="7">
      <x v="7"/>
    </i>
    <i r="3" i="8">
      <x v="8"/>
    </i>
    <i r="3" i="9">
      <x v="9"/>
    </i>
    <i r="3" i="10">
      <x v="10"/>
    </i>
    <i r="3" i="11">
      <x v="11"/>
    </i>
    <i r="3" i="12">
      <x v="12"/>
    </i>
    <i r="3" i="13">
      <x v="13"/>
    </i>
    <i r="3" i="14">
      <x v="14"/>
    </i>
    <i r="3" i="15">
      <x v="15"/>
    </i>
    <i r="3" i="16">
      <x v="16"/>
    </i>
    <i r="2">
      <x v="37"/>
      <x/>
    </i>
    <i r="3" i="1">
      <x v="1"/>
    </i>
    <i r="3" i="2">
      <x v="2"/>
    </i>
    <i r="3" i="3">
      <x v="3"/>
    </i>
    <i r="3" i="4">
      <x v="4"/>
    </i>
    <i r="3" i="5">
      <x v="5"/>
    </i>
    <i r="3" i="6">
      <x v="6"/>
    </i>
    <i r="3" i="7">
      <x v="7"/>
    </i>
    <i r="3" i="8">
      <x v="8"/>
    </i>
    <i r="3" i="9">
      <x v="9"/>
    </i>
    <i r="3" i="10">
      <x v="10"/>
    </i>
    <i r="3" i="11">
      <x v="11"/>
    </i>
    <i r="3" i="12">
      <x v="12"/>
    </i>
    <i r="3" i="13">
      <x v="13"/>
    </i>
    <i r="3" i="14">
      <x v="14"/>
    </i>
    <i r="3" i="15">
      <x v="15"/>
    </i>
    <i r="3" i="16">
      <x v="16"/>
    </i>
    <i r="1">
      <x v="31"/>
      <x v="26"/>
      <x/>
    </i>
    <i r="3" i="1">
      <x v="1"/>
    </i>
    <i r="3" i="2">
      <x v="2"/>
    </i>
    <i r="3" i="3">
      <x v="3"/>
    </i>
    <i r="3" i="4">
      <x v="4"/>
    </i>
    <i r="3" i="5">
      <x v="5"/>
    </i>
    <i r="3" i="6">
      <x v="6"/>
    </i>
    <i r="3" i="7">
      <x v="7"/>
    </i>
    <i r="3" i="8">
      <x v="8"/>
    </i>
    <i r="3" i="9">
      <x v="9"/>
    </i>
    <i r="3" i="10">
      <x v="10"/>
    </i>
    <i r="3" i="11">
      <x v="11"/>
    </i>
    <i r="3" i="12">
      <x v="12"/>
    </i>
    <i r="3" i="13">
      <x v="13"/>
    </i>
    <i r="3" i="14">
      <x v="14"/>
    </i>
    <i r="3" i="15">
      <x v="15"/>
    </i>
    <i r="3" i="16">
      <x v="16"/>
    </i>
    <i r="2">
      <x v="34"/>
      <x/>
    </i>
    <i r="3" i="1">
      <x v="1"/>
    </i>
    <i r="3" i="2">
      <x v="2"/>
    </i>
    <i r="3" i="3">
      <x v="3"/>
    </i>
    <i r="3" i="4">
      <x v="4"/>
    </i>
    <i r="3" i="5">
      <x v="5"/>
    </i>
    <i r="3" i="6">
      <x v="6"/>
    </i>
    <i r="3" i="7">
      <x v="7"/>
    </i>
    <i r="3" i="8">
      <x v="8"/>
    </i>
    <i r="3" i="9">
      <x v="9"/>
    </i>
    <i r="3" i="10">
      <x v="10"/>
    </i>
    <i r="3" i="11">
      <x v="11"/>
    </i>
    <i r="3" i="12">
      <x v="12"/>
    </i>
    <i r="3" i="13">
      <x v="13"/>
    </i>
    <i r="3" i="14">
      <x v="14"/>
    </i>
    <i r="3" i="15">
      <x v="15"/>
    </i>
    <i r="3" i="16">
      <x v="16"/>
    </i>
    <i r="2">
      <x v="36"/>
      <x/>
    </i>
    <i r="3" i="1">
      <x v="1"/>
    </i>
    <i r="3" i="2">
      <x v="2"/>
    </i>
    <i r="3" i="3">
      <x v="3"/>
    </i>
    <i r="3" i="4">
      <x v="4"/>
    </i>
    <i r="3" i="5">
      <x v="5"/>
    </i>
    <i r="3" i="6">
      <x v="6"/>
    </i>
    <i r="3" i="7">
      <x v="7"/>
    </i>
    <i r="3" i="8">
      <x v="8"/>
    </i>
    <i r="3" i="9">
      <x v="9"/>
    </i>
    <i r="3" i="10">
      <x v="10"/>
    </i>
    <i r="3" i="11">
      <x v="11"/>
    </i>
    <i r="3" i="12">
      <x v="12"/>
    </i>
    <i r="3" i="13">
      <x v="13"/>
    </i>
    <i r="3" i="14">
      <x v="14"/>
    </i>
    <i r="3" i="15">
      <x v="15"/>
    </i>
    <i r="3" i="16">
      <x v="16"/>
    </i>
    <i r="1">
      <x v="32"/>
      <x v="32"/>
      <x/>
    </i>
    <i r="3" i="1">
      <x v="1"/>
    </i>
    <i r="3" i="2">
      <x v="2"/>
    </i>
    <i r="3" i="3">
      <x v="3"/>
    </i>
    <i r="3" i="4">
      <x v="4"/>
    </i>
    <i r="3" i="5">
      <x v="5"/>
    </i>
    <i r="3" i="6">
      <x v="6"/>
    </i>
    <i r="3" i="7">
      <x v="7"/>
    </i>
    <i r="3" i="8">
      <x v="8"/>
    </i>
    <i r="3" i="9">
      <x v="9"/>
    </i>
    <i r="3" i="10">
      <x v="10"/>
    </i>
    <i r="3" i="11">
      <x v="11"/>
    </i>
    <i r="3" i="12">
      <x v="12"/>
    </i>
    <i r="3" i="13">
      <x v="13"/>
    </i>
    <i r="3" i="14">
      <x v="14"/>
    </i>
    <i r="3" i="15">
      <x v="15"/>
    </i>
    <i r="3" i="16">
      <x v="16"/>
    </i>
    <i r="2">
      <x v="39"/>
      <x/>
    </i>
    <i r="3" i="1">
      <x v="1"/>
    </i>
    <i r="3" i="2">
      <x v="2"/>
    </i>
    <i r="3" i="3">
      <x v="3"/>
    </i>
    <i r="3" i="4">
      <x v="4"/>
    </i>
    <i r="3" i="5">
      <x v="5"/>
    </i>
    <i r="3" i="6">
      <x v="6"/>
    </i>
    <i r="3" i="7">
      <x v="7"/>
    </i>
    <i r="3" i="8">
      <x v="8"/>
    </i>
    <i r="3" i="9">
      <x v="9"/>
    </i>
    <i r="3" i="10">
      <x v="10"/>
    </i>
    <i r="3" i="11">
      <x v="11"/>
    </i>
    <i r="3" i="12">
      <x v="12"/>
    </i>
    <i r="3" i="13">
      <x v="13"/>
    </i>
    <i r="3" i="14">
      <x v="14"/>
    </i>
    <i r="3" i="15">
      <x v="15"/>
    </i>
    <i r="3" i="16">
      <x v="16"/>
    </i>
    <i r="2">
      <x v="49"/>
      <x/>
    </i>
    <i r="3" i="1">
      <x v="1"/>
    </i>
    <i r="3" i="2">
      <x v="2"/>
    </i>
    <i r="3" i="3">
      <x v="3"/>
    </i>
    <i r="3" i="4">
      <x v="4"/>
    </i>
    <i r="3" i="5">
      <x v="5"/>
    </i>
    <i r="3" i="6">
      <x v="6"/>
    </i>
    <i r="3" i="7">
      <x v="7"/>
    </i>
    <i r="3" i="8">
      <x v="8"/>
    </i>
    <i r="3" i="9">
      <x v="9"/>
    </i>
    <i r="3" i="10">
      <x v="10"/>
    </i>
    <i r="3" i="11">
      <x v="11"/>
    </i>
    <i r="3" i="12">
      <x v="12"/>
    </i>
    <i r="3" i="13">
      <x v="13"/>
    </i>
    <i r="3" i="14">
      <x v="14"/>
    </i>
    <i r="3" i="15">
      <x v="15"/>
    </i>
    <i r="3" i="16">
      <x v="16"/>
    </i>
    <i r="2">
      <x v="54"/>
      <x/>
    </i>
    <i r="3" i="1">
      <x v="1"/>
    </i>
    <i r="3" i="2">
      <x v="2"/>
    </i>
    <i r="3" i="3">
      <x v="3"/>
    </i>
    <i r="3" i="4">
      <x v="4"/>
    </i>
    <i r="3" i="5">
      <x v="5"/>
    </i>
    <i r="3" i="6">
      <x v="6"/>
    </i>
    <i r="3" i="7">
      <x v="7"/>
    </i>
    <i r="3" i="8">
      <x v="8"/>
    </i>
    <i r="3" i="9">
      <x v="9"/>
    </i>
    <i r="3" i="10">
      <x v="10"/>
    </i>
    <i r="3" i="11">
      <x v="11"/>
    </i>
    <i r="3" i="12">
      <x v="12"/>
    </i>
    <i r="3" i="13">
      <x v="13"/>
    </i>
    <i r="3" i="14">
      <x v="14"/>
    </i>
    <i r="3" i="15">
      <x v="15"/>
    </i>
    <i r="3" i="16">
      <x v="16"/>
    </i>
    <i r="1">
      <x v="33"/>
      <x v="33"/>
      <x/>
    </i>
    <i r="3" i="1">
      <x v="1"/>
    </i>
    <i r="3" i="2">
      <x v="2"/>
    </i>
    <i r="3" i="3">
      <x v="3"/>
    </i>
    <i r="3" i="4">
      <x v="4"/>
    </i>
    <i r="3" i="5">
      <x v="5"/>
    </i>
    <i r="3" i="6">
      <x v="6"/>
    </i>
    <i r="3" i="7">
      <x v="7"/>
    </i>
    <i r="3" i="8">
      <x v="8"/>
    </i>
    <i r="3" i="9">
      <x v="9"/>
    </i>
    <i r="3" i="10">
      <x v="10"/>
    </i>
    <i r="3" i="11">
      <x v="11"/>
    </i>
    <i r="3" i="12">
      <x v="12"/>
    </i>
    <i r="3" i="13">
      <x v="13"/>
    </i>
    <i r="3" i="14">
      <x v="14"/>
    </i>
    <i r="3" i="15">
      <x v="15"/>
    </i>
    <i r="3" i="16">
      <x v="16"/>
    </i>
    <i r="2">
      <x v="44"/>
      <x/>
    </i>
    <i r="3" i="1">
      <x v="1"/>
    </i>
    <i r="3" i="2">
      <x v="2"/>
    </i>
    <i r="3" i="3">
      <x v="3"/>
    </i>
    <i r="3" i="4">
      <x v="4"/>
    </i>
    <i r="3" i="5">
      <x v="5"/>
    </i>
    <i r="3" i="6">
      <x v="6"/>
    </i>
    <i r="3" i="7">
      <x v="7"/>
    </i>
    <i r="3" i="8">
      <x v="8"/>
    </i>
    <i r="3" i="9">
      <x v="9"/>
    </i>
    <i r="3" i="10">
      <x v="10"/>
    </i>
    <i r="3" i="11">
      <x v="11"/>
    </i>
    <i r="3" i="12">
      <x v="12"/>
    </i>
    <i r="3" i="13">
      <x v="13"/>
    </i>
    <i r="3" i="14">
      <x v="14"/>
    </i>
    <i r="3" i="15">
      <x v="15"/>
    </i>
    <i r="3" i="16">
      <x v="16"/>
    </i>
    <i r="2">
      <x v="50"/>
      <x/>
    </i>
    <i r="3" i="1">
      <x v="1"/>
    </i>
    <i r="3" i="2">
      <x v="2"/>
    </i>
    <i r="3" i="3">
      <x v="3"/>
    </i>
    <i r="3" i="4">
      <x v="4"/>
    </i>
    <i r="3" i="5">
      <x v="5"/>
    </i>
    <i r="3" i="6">
      <x v="6"/>
    </i>
    <i r="3" i="7">
      <x v="7"/>
    </i>
    <i r="3" i="8">
      <x v="8"/>
    </i>
    <i r="3" i="9">
      <x v="9"/>
    </i>
    <i r="3" i="10">
      <x v="10"/>
    </i>
    <i r="3" i="11">
      <x v="11"/>
    </i>
    <i r="3" i="12">
      <x v="12"/>
    </i>
    <i r="3" i="13">
      <x v="13"/>
    </i>
    <i r="3" i="14">
      <x v="14"/>
    </i>
    <i r="3" i="15">
      <x v="15"/>
    </i>
    <i r="3" i="16">
      <x v="16"/>
    </i>
    <i r="1">
      <x v="34"/>
      <x v="35"/>
      <x/>
    </i>
    <i r="3" i="1">
      <x v="1"/>
    </i>
    <i r="3" i="2">
      <x v="2"/>
    </i>
    <i r="3" i="3">
      <x v="3"/>
    </i>
    <i r="3" i="4">
      <x v="4"/>
    </i>
    <i r="3" i="5">
      <x v="5"/>
    </i>
    <i r="3" i="6">
      <x v="6"/>
    </i>
    <i r="3" i="7">
      <x v="7"/>
    </i>
    <i r="3" i="8">
      <x v="8"/>
    </i>
    <i r="3" i="9">
      <x v="9"/>
    </i>
    <i r="3" i="10">
      <x v="10"/>
    </i>
    <i r="3" i="11">
      <x v="11"/>
    </i>
    <i r="3" i="12">
      <x v="12"/>
    </i>
    <i r="3" i="13">
      <x v="13"/>
    </i>
    <i r="3" i="14">
      <x v="14"/>
    </i>
    <i r="3" i="15">
      <x v="15"/>
    </i>
    <i r="3" i="16">
      <x v="16"/>
    </i>
    <i r="2">
      <x v="45"/>
      <x/>
    </i>
    <i r="3" i="1">
      <x v="1"/>
    </i>
    <i r="3" i="2">
      <x v="2"/>
    </i>
    <i r="3" i="3">
      <x v="3"/>
    </i>
    <i r="3" i="4">
      <x v="4"/>
    </i>
    <i r="3" i="5">
      <x v="5"/>
    </i>
    <i r="3" i="6">
      <x v="6"/>
    </i>
    <i r="3" i="7">
      <x v="7"/>
    </i>
    <i r="3" i="8">
      <x v="8"/>
    </i>
    <i r="3" i="9">
      <x v="9"/>
    </i>
    <i r="3" i="10">
      <x v="10"/>
    </i>
    <i r="3" i="11">
      <x v="11"/>
    </i>
    <i r="3" i="12">
      <x v="12"/>
    </i>
    <i r="3" i="13">
      <x v="13"/>
    </i>
    <i r="3" i="14">
      <x v="14"/>
    </i>
    <i r="3" i="15">
      <x v="15"/>
    </i>
    <i r="3" i="16">
      <x v="16"/>
    </i>
    <i r="1">
      <x v="35"/>
      <x v="42"/>
      <x/>
    </i>
    <i r="3" i="1">
      <x v="1"/>
    </i>
    <i r="3" i="2">
      <x v="2"/>
    </i>
    <i r="3" i="3">
      <x v="3"/>
    </i>
    <i r="3" i="4">
      <x v="4"/>
    </i>
    <i r="3" i="5">
      <x v="5"/>
    </i>
    <i r="3" i="6">
      <x v="6"/>
    </i>
    <i r="3" i="7">
      <x v="7"/>
    </i>
    <i r="3" i="8">
      <x v="8"/>
    </i>
    <i r="3" i="9">
      <x v="9"/>
    </i>
    <i r="3" i="10">
      <x v="10"/>
    </i>
    <i r="3" i="11">
      <x v="11"/>
    </i>
    <i r="3" i="12">
      <x v="12"/>
    </i>
    <i r="3" i="13">
      <x v="13"/>
    </i>
    <i r="3" i="14">
      <x v="14"/>
    </i>
    <i r="3" i="15">
      <x v="15"/>
    </i>
    <i r="3" i="16">
      <x v="16"/>
    </i>
    <i r="1">
      <x v="36"/>
      <x v="43"/>
      <x/>
    </i>
    <i r="3" i="1">
      <x v="1"/>
    </i>
    <i r="3" i="2">
      <x v="2"/>
    </i>
    <i r="3" i="3">
      <x v="3"/>
    </i>
    <i r="3" i="4">
      <x v="4"/>
    </i>
    <i r="3" i="5">
      <x v="5"/>
    </i>
    <i r="3" i="6">
      <x v="6"/>
    </i>
    <i r="3" i="7">
      <x v="7"/>
    </i>
    <i r="3" i="8">
      <x v="8"/>
    </i>
    <i r="3" i="9">
      <x v="9"/>
    </i>
    <i r="3" i="10">
      <x v="10"/>
    </i>
    <i r="3" i="11">
      <x v="11"/>
    </i>
    <i r="3" i="12">
      <x v="12"/>
    </i>
    <i r="3" i="13">
      <x v="13"/>
    </i>
    <i r="3" i="14">
      <x v="14"/>
    </i>
    <i r="3" i="15">
      <x v="15"/>
    </i>
    <i r="3" i="16">
      <x v="16"/>
    </i>
    <i r="1">
      <x v="37"/>
      <x v="46"/>
      <x/>
    </i>
    <i r="3" i="1">
      <x v="1"/>
    </i>
    <i r="3" i="2">
      <x v="2"/>
    </i>
    <i r="3" i="3">
      <x v="3"/>
    </i>
    <i r="3" i="4">
      <x v="4"/>
    </i>
    <i r="3" i="5">
      <x v="5"/>
    </i>
    <i r="3" i="6">
      <x v="6"/>
    </i>
    <i r="3" i="7">
      <x v="7"/>
    </i>
    <i r="3" i="8">
      <x v="8"/>
    </i>
    <i r="3" i="9">
      <x v="9"/>
    </i>
    <i r="3" i="10">
      <x v="10"/>
    </i>
    <i r="3" i="11">
      <x v="11"/>
    </i>
    <i r="3" i="12">
      <x v="12"/>
    </i>
    <i r="3" i="13">
      <x v="13"/>
    </i>
    <i r="3" i="14">
      <x v="14"/>
    </i>
    <i r="3" i="15">
      <x v="15"/>
    </i>
    <i r="3" i="16">
      <x v="16"/>
    </i>
    <i r="1">
      <x v="38"/>
      <x v="47"/>
      <x/>
    </i>
    <i r="3" i="1">
      <x v="1"/>
    </i>
    <i r="3" i="2">
      <x v="2"/>
    </i>
    <i r="3" i="3">
      <x v="3"/>
    </i>
    <i r="3" i="4">
      <x v="4"/>
    </i>
    <i r="3" i="5">
      <x v="5"/>
    </i>
    <i r="3" i="6">
      <x v="6"/>
    </i>
    <i r="3" i="7">
      <x v="7"/>
    </i>
    <i r="3" i="8">
      <x v="8"/>
    </i>
    <i r="3" i="9">
      <x v="9"/>
    </i>
    <i r="3" i="10">
      <x v="10"/>
    </i>
    <i r="3" i="11">
      <x v="11"/>
    </i>
    <i r="3" i="12">
      <x v="12"/>
    </i>
    <i r="3" i="13">
      <x v="13"/>
    </i>
    <i r="3" i="14">
      <x v="14"/>
    </i>
    <i r="3" i="15">
      <x v="15"/>
    </i>
    <i r="3" i="16">
      <x v="16"/>
    </i>
    <i r="2">
      <x v="48"/>
      <x/>
    </i>
    <i r="3" i="1">
      <x v="1"/>
    </i>
    <i r="3" i="2">
      <x v="2"/>
    </i>
    <i r="3" i="3">
      <x v="3"/>
    </i>
    <i r="3" i="4">
      <x v="4"/>
    </i>
    <i r="3" i="5">
      <x v="5"/>
    </i>
    <i r="3" i="6">
      <x v="6"/>
    </i>
    <i r="3" i="7">
      <x v="7"/>
    </i>
    <i r="3" i="8">
      <x v="8"/>
    </i>
    <i r="3" i="9">
      <x v="9"/>
    </i>
    <i r="3" i="10">
      <x v="10"/>
    </i>
    <i r="3" i="11">
      <x v="11"/>
    </i>
    <i r="3" i="12">
      <x v="12"/>
    </i>
    <i r="3" i="13">
      <x v="13"/>
    </i>
    <i r="3" i="14">
      <x v="14"/>
    </i>
    <i r="3" i="15">
      <x v="15"/>
    </i>
    <i r="3" i="16">
      <x v="16"/>
    </i>
    <i r="1">
      <x v="39"/>
      <x v="51"/>
      <x/>
    </i>
    <i r="3" i="1">
      <x v="1"/>
    </i>
    <i r="3" i="2">
      <x v="2"/>
    </i>
    <i r="3" i="3">
      <x v="3"/>
    </i>
    <i r="3" i="4">
      <x v="4"/>
    </i>
    <i r="3" i="5">
      <x v="5"/>
    </i>
    <i r="3" i="6">
      <x v="6"/>
    </i>
    <i r="3" i="7">
      <x v="7"/>
    </i>
    <i r="3" i="8">
      <x v="8"/>
    </i>
    <i r="3" i="9">
      <x v="9"/>
    </i>
    <i r="3" i="10">
      <x v="10"/>
    </i>
    <i r="3" i="11">
      <x v="11"/>
    </i>
    <i r="3" i="12">
      <x v="12"/>
    </i>
    <i r="3" i="13">
      <x v="13"/>
    </i>
    <i r="3" i="14">
      <x v="14"/>
    </i>
    <i r="3" i="15">
      <x v="15"/>
    </i>
    <i r="3" i="16">
      <x v="16"/>
    </i>
    <i r="1">
      <x v="40"/>
      <x v="52"/>
      <x/>
    </i>
    <i r="3" i="1">
      <x v="1"/>
    </i>
    <i r="3" i="2">
      <x v="2"/>
    </i>
    <i r="3" i="3">
      <x v="3"/>
    </i>
    <i r="3" i="4">
      <x v="4"/>
    </i>
    <i r="3" i="5">
      <x v="5"/>
    </i>
    <i r="3" i="6">
      <x v="6"/>
    </i>
    <i r="3" i="7">
      <x v="7"/>
    </i>
    <i r="3" i="8">
      <x v="8"/>
    </i>
    <i r="3" i="9">
      <x v="9"/>
    </i>
    <i r="3" i="10">
      <x v="10"/>
    </i>
    <i r="3" i="11">
      <x v="11"/>
    </i>
    <i r="3" i="12">
      <x v="12"/>
    </i>
    <i r="3" i="13">
      <x v="13"/>
    </i>
    <i r="3" i="14">
      <x v="14"/>
    </i>
    <i r="3" i="15">
      <x v="15"/>
    </i>
    <i r="3" i="16">
      <x v="16"/>
    </i>
    <i r="1">
      <x v="41"/>
      <x v="53"/>
      <x/>
    </i>
    <i r="3" i="1">
      <x v="1"/>
    </i>
    <i r="3" i="2">
      <x v="2"/>
    </i>
    <i r="3" i="3">
      <x v="3"/>
    </i>
    <i r="3" i="4">
      <x v="4"/>
    </i>
    <i r="3" i="5">
      <x v="5"/>
    </i>
    <i r="3" i="6">
      <x v="6"/>
    </i>
    <i r="3" i="7">
      <x v="7"/>
    </i>
    <i r="3" i="8">
      <x v="8"/>
    </i>
    <i r="3" i="9">
      <x v="9"/>
    </i>
    <i r="3" i="10">
      <x v="10"/>
    </i>
    <i r="3" i="11">
      <x v="11"/>
    </i>
    <i r="3" i="12">
      <x v="12"/>
    </i>
    <i r="3" i="13">
      <x v="13"/>
    </i>
    <i r="3" i="14">
      <x v="14"/>
    </i>
    <i r="3" i="15">
      <x v="15"/>
    </i>
    <i r="3" i="16">
      <x v="16"/>
    </i>
  </rowItems>
  <colItems count="1">
    <i/>
  </colItems>
  <dataFields count="17">
    <dataField name="Sum of Toole" fld="5" baseField="2" baseItem="3"/>
    <dataField name="Sum of Pondera" fld="6" baseField="2" baseItem="3"/>
    <dataField name="Sum of Glacier" fld="7" baseField="2" baseItem="3"/>
    <dataField name="Sum of Blaine" fld="8" baseField="2" baseItem="3"/>
    <dataField name="Sum of Hill" fld="9" baseField="2" baseItem="3"/>
    <dataField name="Sum of Liberty" fld="10" baseField="2" baseItem="3"/>
    <dataField name="Sum of Phillips" fld="11" baseField="2" baseItem="3"/>
    <dataField name="Sum of Cascade" fld="12" baseField="2" baseItem="3"/>
    <dataField name="Sum of Fergus" fld="15" baseField="2" baseItem="3"/>
    <dataField name="Sum of Rosebud" fld="16" baseField="2" baseItem="3"/>
    <dataField name="Sum of Teton" fld="17" baseField="2" baseItem="3"/>
    <dataField name="Sum of Chouteau" fld="20" baseField="2" baseItem="3"/>
    <dataField name="Sum of YELLWSTN" fld="13" baseField="2" baseItem="3"/>
    <dataField name="Sum of GLDN VAL" fld="14" baseField="2" baseItem="3"/>
    <dataField name="Sum of MSSLSHEL" fld="18" baseField="2" baseItem="3"/>
    <dataField name="Sum of PETROLEM" fld="19" baseField="2" baseItem="3"/>
    <dataField name="Sum of Basinwide" fld="21" baseField="2" baseItem="25"/>
  </dataField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2" dataOnRows="1" applyNumberFormats="0" applyBorderFormats="0" applyFontFormats="0" applyPatternFormats="0" applyAlignmentFormats="0" applyWidthHeightFormats="1" dataCaption="Data" updatedVersion="4" minRefreshableVersion="3" showMemberPropertyTips="0" useAutoFormatting="1" rowGrandTotals="0" colGrandTotals="0" itemPrintTitles="1" createdVersion="4" indent="0" compact="0" compactData="0" gridDropZones="1">
  <location ref="B31:R57" firstHeaderRow="1" firstDataRow="2" firstDataCol="1"/>
  <pivotFields count="31">
    <pivotField compact="0" outline="0" subtotalTop="0" showAll="0" includeNewItemsInFilter="1"/>
    <pivotField compact="0" outline="0" subtotalTop="0" showAll="0" includeNewItemsInFilter="1"/>
    <pivotField axis="axisCol" compact="0" outline="0" subtotalTop="0" showAll="0" includeNewItemsInFilter="1">
      <items count="17">
        <item x="0"/>
        <item x="5"/>
        <item x="4"/>
        <item x="8"/>
        <item x="10"/>
        <item x="1"/>
        <item x="11"/>
        <item x="15"/>
        <item x="9"/>
        <item x="14"/>
        <item x="13"/>
        <item x="2"/>
        <item x="3"/>
        <item x="6"/>
        <item x="7"/>
        <item x="12"/>
        <item t="default"/>
      </items>
    </pivotField>
    <pivotField compact="0" outline="0" subtotalTop="0" showAll="0" includeNewItemsInFilter="1"/>
    <pivotField compact="0" outline="0" subtotalTop="0" showAll="0" includeNewItemsInFilter="1"/>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 dataField="1" compact="0" numFmtId="3" outline="0" showAll="0" defaultSubtotal="0"/>
  </pivotFields>
  <rowFields count="1">
    <field x="-2"/>
  </rowFields>
  <rowItems count="2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rowItems>
  <colFields count="1">
    <field x="2"/>
  </colFields>
  <colItems count="16">
    <i>
      <x/>
    </i>
    <i>
      <x v="1"/>
    </i>
    <i>
      <x v="2"/>
    </i>
    <i>
      <x v="3"/>
    </i>
    <i>
      <x v="4"/>
    </i>
    <i>
      <x v="5"/>
    </i>
    <i>
      <x v="6"/>
    </i>
    <i>
      <x v="7"/>
    </i>
    <i>
      <x v="8"/>
    </i>
    <i>
      <x v="9"/>
    </i>
    <i>
      <x v="10"/>
    </i>
    <i>
      <x v="11"/>
    </i>
    <i>
      <x v="12"/>
    </i>
    <i>
      <x v="13"/>
    </i>
    <i>
      <x v="14"/>
    </i>
    <i>
      <x v="15"/>
    </i>
  </colItems>
  <dataFields count="25">
    <dataField name="Sum of NOx (tons/year) - All" fld="6" baseField="0" baseItem="0"/>
    <dataField name="Sum of VOC (tons/year) - All" fld="7" baseField="0" baseItem="0"/>
    <dataField name="Sum of CO (tons/year) - All" fld="8" baseField="0" baseItem="0"/>
    <dataField name="Sum of SOx (tons/year) - All" fld="9" baseField="0" baseItem="0"/>
    <dataField name="Sum of PM (tons/year) - All" fld="10" baseField="0" baseItem="0"/>
    <dataField name="Sum of NOx (tons/year) - BLM" fld="11" baseField="0" baseItem="0"/>
    <dataField name="Sum of VOC (tons/year) - BLM" fld="12" baseField="0" baseItem="0"/>
    <dataField name="Sum of CO (tons/year) - BLM" fld="13" baseField="0" baseItem="0"/>
    <dataField name="Sum of SOx (tons/year) - BLM" fld="14" baseField="0" baseItem="0"/>
    <dataField name="Sum of PM (tons/year) - BLM" fld="15" baseField="0" baseItem="0"/>
    <dataField name="Sum of NOx (tons/year) - Tribal" fld="16" baseField="0" baseItem="0"/>
    <dataField name="Sum of VOC (tons/year) - Tribal" fld="17" baseField="0" baseItem="0"/>
    <dataField name="Sum of CO (tons/year) - Tribal" fld="18" baseField="0" baseItem="0"/>
    <dataField name="Sum of SOx (tons/year) - Tribal" fld="19" baseField="0" baseItem="0"/>
    <dataField name="Sum of PM (tons/year) - Tribal" fld="20" baseField="0" baseItem="0"/>
    <dataField name="Sum of NOx (tons/year) - Pvt/State" fld="21" baseField="0" baseItem="0"/>
    <dataField name="Sum of VOC (tons/year) - Pvt/State" fld="22" baseField="0" baseItem="0"/>
    <dataField name="Sum of CO (tons/year) - Pvt/State" fld="23" baseField="0" baseItem="0"/>
    <dataField name="Sum of SOx (tons/year) - Pvt/State" fld="24" baseField="0" baseItem="0"/>
    <dataField name="Sum of PM (tons/year) - Pvt/State" fld="25" baseField="0" baseItem="0"/>
    <dataField name="Sum of NOx  - U.S. Forest Service" fld="26" baseField="0" baseItem="0"/>
    <dataField name="Sum of VOC  - U.S. Forest Service" fld="27" baseField="0" baseItem="0"/>
    <dataField name="Sum of CO  - U.S. Forest Service" fld="28" baseField="0" baseItem="0"/>
    <dataField name="Sum of SOx  - U.S. Forest Service" fld="29" baseField="0" baseItem="0"/>
    <dataField name="Sum of PM  - U.S. Forest Service" fld="30" baseField="0" baseItem="0"/>
  </dataFields>
  <formats count="2">
    <format dxfId="108">
      <pivotArea dataOnly="0" labelOnly="1" outline="0" fieldPosition="0">
        <references count="1">
          <reference field="2" count="0"/>
        </references>
      </pivotArea>
    </format>
    <format dxfId="107">
      <pivotArea outline="0" fieldPosition="0"/>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1" cacheId="2" applyNumberFormats="0" applyBorderFormats="0" applyFontFormats="0" applyPatternFormats="0" applyAlignmentFormats="0" applyWidthHeightFormats="1" dataCaption="Data" updatedVersion="4" minRefreshableVersion="3" showMemberPropertyTips="0" useAutoFormatting="1" rowGrandTotals="0" colGrandTotals="0" itemPrintTitles="1" createdVersion="4" indent="0" compact="0" compactData="0" gridDropZones="1">
  <location ref="C72:H115" firstHeaderRow="1" firstDataRow="2" firstDataCol="1"/>
  <pivotFields count="3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48">
        <item x="3"/>
        <item x="12"/>
        <item x="15"/>
        <item x="21"/>
        <item x="22"/>
        <item x="1"/>
        <item x="16"/>
        <item x="28"/>
        <item x="34"/>
        <item x="31"/>
        <item x="33"/>
        <item m="1" x="44"/>
        <item x="32"/>
        <item x="18"/>
        <item x="0"/>
        <item x="10"/>
        <item x="8"/>
        <item x="19"/>
        <item x="25"/>
        <item x="24"/>
        <item x="30"/>
        <item x="35"/>
        <item x="20"/>
        <item x="9"/>
        <item m="1" x="42"/>
        <item x="2"/>
        <item x="11"/>
        <item m="1" x="43"/>
        <item x="17"/>
        <item x="26"/>
        <item x="13"/>
        <item x="23"/>
        <item x="29"/>
        <item x="36"/>
        <item x="37"/>
        <item x="38"/>
        <item x="39"/>
        <item x="40"/>
        <item x="41"/>
        <item x="4"/>
        <item x="5"/>
        <item x="27"/>
        <item x="6"/>
        <item x="7"/>
        <item m="1" x="46"/>
        <item m="1" x="45"/>
        <item x="14"/>
        <item t="default"/>
      </items>
    </pivotField>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s>
  <rowFields count="1">
    <field x="4"/>
  </rowFields>
  <rowItems count="42">
    <i>
      <x/>
    </i>
    <i>
      <x v="1"/>
    </i>
    <i>
      <x v="2"/>
    </i>
    <i>
      <x v="3"/>
    </i>
    <i>
      <x v="4"/>
    </i>
    <i>
      <x v="5"/>
    </i>
    <i>
      <x v="6"/>
    </i>
    <i>
      <x v="7"/>
    </i>
    <i>
      <x v="8"/>
    </i>
    <i>
      <x v="9"/>
    </i>
    <i>
      <x v="10"/>
    </i>
    <i>
      <x v="12"/>
    </i>
    <i>
      <x v="13"/>
    </i>
    <i>
      <x v="14"/>
    </i>
    <i>
      <x v="15"/>
    </i>
    <i>
      <x v="16"/>
    </i>
    <i>
      <x v="17"/>
    </i>
    <i>
      <x v="18"/>
    </i>
    <i>
      <x v="19"/>
    </i>
    <i>
      <x v="20"/>
    </i>
    <i>
      <x v="21"/>
    </i>
    <i>
      <x v="22"/>
    </i>
    <i>
      <x v="23"/>
    </i>
    <i>
      <x v="25"/>
    </i>
    <i>
      <x v="26"/>
    </i>
    <i>
      <x v="28"/>
    </i>
    <i>
      <x v="29"/>
    </i>
    <i>
      <x v="30"/>
    </i>
    <i>
      <x v="31"/>
    </i>
    <i>
      <x v="32"/>
    </i>
    <i>
      <x v="33"/>
    </i>
    <i>
      <x v="34"/>
    </i>
    <i>
      <x v="35"/>
    </i>
    <i>
      <x v="36"/>
    </i>
    <i>
      <x v="37"/>
    </i>
    <i>
      <x v="38"/>
    </i>
    <i>
      <x v="39"/>
    </i>
    <i>
      <x v="40"/>
    </i>
    <i>
      <x v="41"/>
    </i>
    <i>
      <x v="42"/>
    </i>
    <i>
      <x v="43"/>
    </i>
    <i>
      <x v="46"/>
    </i>
  </rowItems>
  <colFields count="1">
    <field x="-2"/>
  </colFields>
  <colItems count="5">
    <i>
      <x/>
    </i>
    <i i="1">
      <x v="1"/>
    </i>
    <i i="2">
      <x v="2"/>
    </i>
    <i i="3">
      <x v="3"/>
    </i>
    <i i="4">
      <x v="4"/>
    </i>
  </colItems>
  <dataFields count="5">
    <dataField name="Sum of NOx (tons/year) - All" fld="6" baseField="0" baseItem="0"/>
    <dataField name="Sum of VOC (tons/year) - All" fld="7" baseField="0" baseItem="0"/>
    <dataField name="Sum of CO (tons/year) - All" fld="8" baseField="0" baseItem="0"/>
    <dataField name="Sum of SOx (tons/year) - All" fld="9" baseField="0" baseItem="0"/>
    <dataField name="Sum of PM (tons/year) - All" fld="10" baseField="0" baseItem="0"/>
  </dataFields>
  <formats count="5">
    <format dxfId="102">
      <pivotArea type="all" dataOnly="0" outline="0" fieldPosition="0"/>
    </format>
    <format dxfId="101">
      <pivotArea outline="0" collapsedLevelsAreSubtotals="1" fieldPosition="0"/>
    </format>
    <format dxfId="100">
      <pivotArea field="-2" type="button" dataOnly="0" labelOnly="1" outline="0" axis="axisCol" fieldPosition="0"/>
    </format>
    <format dxfId="99">
      <pivotArea type="topRight" dataOnly="0" labelOnly="1" outline="0" fieldPosition="0"/>
    </format>
    <format dxfId="98">
      <pivotArea dataOnly="0" labelOnly="1" outline="0" fieldPosition="0">
        <references count="1">
          <reference field="4294967294" count="5">
            <x v="0"/>
            <x v="1"/>
            <x v="2"/>
            <x v="3"/>
            <x v="4"/>
          </reference>
        </references>
      </pivotArea>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9" cacheId="1"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B65:AH82" firstHeaderRow="1" firstDataRow="2" firstDataCol="1" rowPageCount="2" colPageCount="1"/>
  <pivotFields count="26">
    <pivotField axis="axisPage" compact="0" outline="0" subtotalTop="0" showAll="0" includeNewItemsInFilter="1">
      <items count="4">
        <item x="1"/>
        <item m="1" x="2"/>
        <item x="0"/>
        <item t="default"/>
      </items>
    </pivotField>
    <pivotField compact="0" outline="0" subtotalTop="0" showAll="0" includeNewItemsInFilter="1"/>
    <pivotField axis="axisRow" compact="0" outline="0" subtotalTop="0" showAll="0" includeNewItemsInFilter="1" sortType="ascending">
      <items count="32">
        <item m="1" x="20"/>
        <item m="1" x="17"/>
        <item m="1" x="25"/>
        <item m="1" x="30"/>
        <item m="1" x="23"/>
        <item m="1" x="22"/>
        <item m="1" x="21"/>
        <item m="1" x="24"/>
        <item m="1" x="16"/>
        <item m="1" x="19"/>
        <item m="1" x="28"/>
        <item m="1" x="18"/>
        <item m="1" x="26"/>
        <item m="1" x="29"/>
        <item m="1" x="27"/>
        <item x="8"/>
        <item x="15"/>
        <item x="12"/>
        <item x="13"/>
        <item x="4"/>
        <item x="14"/>
        <item x="10"/>
        <item x="1"/>
        <item x="6"/>
        <item x="7"/>
        <item x="11"/>
        <item x="5"/>
        <item x="2"/>
        <item x="3"/>
        <item x="0"/>
        <item x="9"/>
        <item t="default"/>
      </items>
    </pivotField>
    <pivotField compact="0" outline="0" subtotalTop="0" showAll="0" includeNewItemsInFilter="1"/>
    <pivotField axis="axisCol" compact="0" outline="0" subtotalTop="0" showAll="0" includeNewItemsInFilter="1">
      <items count="46">
        <item x="3"/>
        <item x="12"/>
        <item x="15"/>
        <item x="16"/>
        <item m="1" x="44"/>
        <item x="18"/>
        <item x="0"/>
        <item x="10"/>
        <item x="24"/>
        <item x="21"/>
        <item x="22"/>
        <item x="1"/>
        <item x="28"/>
        <item x="8"/>
        <item x="19"/>
        <item x="33"/>
        <item x="25"/>
        <item x="34"/>
        <item x="31"/>
        <item x="32"/>
        <item x="9"/>
        <item x="30"/>
        <item x="35"/>
        <item x="20"/>
        <item m="1" x="42"/>
        <item x="2"/>
        <item x="11"/>
        <item x="13"/>
        <item x="17"/>
        <item x="23"/>
        <item x="26"/>
        <item x="29"/>
        <item x="36"/>
        <item x="37"/>
        <item x="38"/>
        <item x="39"/>
        <item x="40"/>
        <item x="41"/>
        <item m="1" x="43"/>
        <item x="4"/>
        <item x="5"/>
        <item x="6"/>
        <item x="7"/>
        <item x="27"/>
        <item x="14"/>
        <item t="default"/>
      </items>
    </pivotField>
    <pivotField axis="axisPage" compact="0" outline="0" multipleItemSelectionAllowed="1" showAll="0" defaultSubtotal="0">
      <items count="4">
        <item x="1"/>
        <item x="0"/>
        <item h="1" m="1" x="3"/>
        <item h="1" x="2"/>
      </items>
    </pivotField>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s>
  <rowFields count="1">
    <field x="2"/>
  </rowFields>
  <rowItems count="16">
    <i>
      <x v="15"/>
    </i>
    <i>
      <x v="17"/>
    </i>
    <i>
      <x v="18"/>
    </i>
    <i>
      <x v="19"/>
    </i>
    <i>
      <x v="20"/>
    </i>
    <i>
      <x v="21"/>
    </i>
    <i>
      <x v="22"/>
    </i>
    <i>
      <x v="23"/>
    </i>
    <i>
      <x v="24"/>
    </i>
    <i>
      <x v="25"/>
    </i>
    <i>
      <x v="26"/>
    </i>
    <i>
      <x v="27"/>
    </i>
    <i>
      <x v="28"/>
    </i>
    <i>
      <x v="29"/>
    </i>
    <i>
      <x v="30"/>
    </i>
    <i t="grand">
      <x/>
    </i>
  </rowItems>
  <colFields count="1">
    <field x="4"/>
  </colFields>
  <colItems count="32">
    <i>
      <x/>
    </i>
    <i>
      <x v="1"/>
    </i>
    <i>
      <x v="2"/>
    </i>
    <i>
      <x v="3"/>
    </i>
    <i>
      <x v="5"/>
    </i>
    <i>
      <x v="6"/>
    </i>
    <i>
      <x v="7"/>
    </i>
    <i>
      <x v="8"/>
    </i>
    <i>
      <x v="9"/>
    </i>
    <i>
      <x v="10"/>
    </i>
    <i>
      <x v="11"/>
    </i>
    <i>
      <x v="12"/>
    </i>
    <i>
      <x v="13"/>
    </i>
    <i>
      <x v="14"/>
    </i>
    <i>
      <x v="16"/>
    </i>
    <i>
      <x v="20"/>
    </i>
    <i>
      <x v="21"/>
    </i>
    <i>
      <x v="23"/>
    </i>
    <i>
      <x v="25"/>
    </i>
    <i>
      <x v="26"/>
    </i>
    <i>
      <x v="27"/>
    </i>
    <i>
      <x v="28"/>
    </i>
    <i>
      <x v="29"/>
    </i>
    <i>
      <x v="30"/>
    </i>
    <i>
      <x v="31"/>
    </i>
    <i>
      <x v="39"/>
    </i>
    <i>
      <x v="40"/>
    </i>
    <i>
      <x v="41"/>
    </i>
    <i>
      <x v="42"/>
    </i>
    <i>
      <x v="43"/>
    </i>
    <i>
      <x v="44"/>
    </i>
    <i t="grand">
      <x/>
    </i>
  </colItems>
  <pageFields count="2">
    <pageField fld="5" hier="-1"/>
    <pageField fld="0" item="2" hier="-1"/>
  </pageFields>
  <dataFields count="1">
    <dataField name="Sum of VOC (tons/year) - All" fld="7" baseField="0" baseItem="0"/>
  </dataFields>
  <formats count="5">
    <format dxfId="87">
      <pivotArea field="2" type="button" dataOnly="0" labelOnly="1" outline="0" axis="axisRow" fieldPosition="0"/>
    </format>
    <format dxfId="86">
      <pivotArea dataOnly="0" labelOnly="1" outline="0" fieldPosition="0">
        <references count="1">
          <reference field="4" count="0"/>
        </references>
      </pivotArea>
    </format>
    <format dxfId="85">
      <pivotArea dataOnly="0" labelOnly="1" grandCol="1" outline="0" fieldPosition="0"/>
    </format>
    <format dxfId="84">
      <pivotArea dataOnly="0" labelOnly="1" outline="0" fieldPosition="0">
        <references count="1">
          <reference field="2" count="0"/>
        </references>
      </pivotArea>
    </format>
    <format dxfId="83">
      <pivotArea outline="0" fieldPosition="0"/>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PivotTable8" cacheId="1"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B109:AB126" firstHeaderRow="1" firstDataRow="2" firstDataCol="1" rowPageCount="1" colPageCount="1"/>
  <pivotFields count="26">
    <pivotField compact="0" outline="0" subtotalTop="0" showAll="0" includeNewItemsInFilter="1"/>
    <pivotField compact="0" outline="0" subtotalTop="0" showAll="0" includeNewItemsInFilter="1"/>
    <pivotField axis="axisRow" compact="0" outline="0" subtotalTop="0" showAll="0" includeNewItemsInFilter="1" sortType="ascending">
      <items count="32">
        <item m="1" x="20"/>
        <item m="1" x="17"/>
        <item m="1" x="25"/>
        <item m="1" x="30"/>
        <item m="1" x="23"/>
        <item m="1" x="22"/>
        <item m="1" x="21"/>
        <item m="1" x="24"/>
        <item m="1" x="16"/>
        <item m="1" x="19"/>
        <item m="1" x="28"/>
        <item m="1" x="18"/>
        <item m="1" x="26"/>
        <item m="1" x="29"/>
        <item m="1" x="27"/>
        <item x="8"/>
        <item x="15"/>
        <item x="12"/>
        <item x="13"/>
        <item x="4"/>
        <item x="14"/>
        <item x="10"/>
        <item x="1"/>
        <item x="6"/>
        <item x="7"/>
        <item x="11"/>
        <item x="5"/>
        <item x="2"/>
        <item x="3"/>
        <item x="0"/>
        <item x="9"/>
        <item t="default"/>
      </items>
    </pivotField>
    <pivotField compact="0" outline="0" subtotalTop="0" showAll="0" includeNewItemsInFilter="1"/>
    <pivotField axis="axisCol" compact="0" outline="0" subtotalTop="0" showAll="0" includeNewItemsInFilter="1">
      <items count="46">
        <item x="3"/>
        <item x="12"/>
        <item x="15"/>
        <item x="16"/>
        <item m="1" x="44"/>
        <item x="18"/>
        <item x="0"/>
        <item x="10"/>
        <item x="24"/>
        <item x="21"/>
        <item x="22"/>
        <item x="1"/>
        <item x="28"/>
        <item x="8"/>
        <item x="19"/>
        <item x="33"/>
        <item x="25"/>
        <item x="34"/>
        <item x="31"/>
        <item x="32"/>
        <item x="9"/>
        <item x="30"/>
        <item x="35"/>
        <item x="20"/>
        <item m="1" x="42"/>
        <item x="2"/>
        <item x="11"/>
        <item x="13"/>
        <item x="17"/>
        <item x="23"/>
        <item x="26"/>
        <item x="29"/>
        <item x="36"/>
        <item x="37"/>
        <item x="38"/>
        <item x="39"/>
        <item x="40"/>
        <item x="41"/>
        <item m="1" x="43"/>
        <item x="4"/>
        <item x="5"/>
        <item x="6"/>
        <item x="7"/>
        <item x="27"/>
        <item x="14"/>
        <item t="default"/>
      </items>
    </pivotField>
    <pivotField axis="axisPage" compact="0" outline="0" showAll="0" defaultSubtotal="0">
      <items count="4">
        <item x="1"/>
        <item x="0"/>
        <item m="1" x="3"/>
        <item x="2"/>
      </items>
    </pivotField>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s>
  <rowFields count="1">
    <field x="2"/>
  </rowFields>
  <rowItems count="16">
    <i>
      <x v="15"/>
    </i>
    <i>
      <x v="17"/>
    </i>
    <i>
      <x v="18"/>
    </i>
    <i>
      <x v="19"/>
    </i>
    <i>
      <x v="20"/>
    </i>
    <i>
      <x v="21"/>
    </i>
    <i>
      <x v="22"/>
    </i>
    <i>
      <x v="23"/>
    </i>
    <i>
      <x v="24"/>
    </i>
    <i>
      <x v="25"/>
    </i>
    <i>
      <x v="26"/>
    </i>
    <i>
      <x v="27"/>
    </i>
    <i>
      <x v="28"/>
    </i>
    <i>
      <x v="29"/>
    </i>
    <i>
      <x v="30"/>
    </i>
    <i t="grand">
      <x/>
    </i>
  </rowItems>
  <colFields count="1">
    <field x="4"/>
  </colFields>
  <colItems count="26">
    <i>
      <x/>
    </i>
    <i>
      <x v="1"/>
    </i>
    <i>
      <x v="2"/>
    </i>
    <i>
      <x v="3"/>
    </i>
    <i>
      <x v="5"/>
    </i>
    <i>
      <x v="7"/>
    </i>
    <i>
      <x v="9"/>
    </i>
    <i>
      <x v="10"/>
    </i>
    <i>
      <x v="11"/>
    </i>
    <i>
      <x v="12"/>
    </i>
    <i>
      <x v="13"/>
    </i>
    <i>
      <x v="16"/>
    </i>
    <i>
      <x v="20"/>
    </i>
    <i>
      <x v="21"/>
    </i>
    <i>
      <x v="25"/>
    </i>
    <i>
      <x v="26"/>
    </i>
    <i>
      <x v="27"/>
    </i>
    <i>
      <x v="28"/>
    </i>
    <i>
      <x v="29"/>
    </i>
    <i>
      <x v="30"/>
    </i>
    <i>
      <x v="31"/>
    </i>
    <i>
      <x v="39"/>
    </i>
    <i>
      <x v="40"/>
    </i>
    <i>
      <x v="43"/>
    </i>
    <i>
      <x v="44"/>
    </i>
    <i t="grand">
      <x/>
    </i>
  </colItems>
  <pageFields count="1">
    <pageField fld="5" item="0" hier="-1"/>
  </pageFields>
  <dataFields count="1">
    <dataField name="Sum of VOC (tons/year) - All" fld="7" baseField="0" baseItem="0"/>
  </dataFields>
  <formats count="5">
    <format dxfId="92">
      <pivotArea field="2" type="button" dataOnly="0" labelOnly="1" outline="0" axis="axisRow" fieldPosition="0"/>
    </format>
    <format dxfId="91">
      <pivotArea dataOnly="0" labelOnly="1" outline="0" fieldPosition="0">
        <references count="1">
          <reference field="4" count="0"/>
        </references>
      </pivotArea>
    </format>
    <format dxfId="90">
      <pivotArea dataOnly="0" labelOnly="1" grandCol="1" outline="0" fieldPosition="0"/>
    </format>
    <format dxfId="89">
      <pivotArea dataOnly="0" labelOnly="1" outline="0" fieldPosition="0">
        <references count="1">
          <reference field="2" count="0"/>
        </references>
      </pivotArea>
    </format>
    <format dxfId="88">
      <pivotArea outline="0" fieldPosition="0"/>
    </format>
  </formats>
  <pivotTableStyleInfo showRowHeaders="1" showColHeaders="1" showRowStripes="0" showColStripes="0" showLastColumn="1"/>
</pivotTableDefinition>
</file>

<file path=xl/pivotTables/pivotTable7.xml><?xml version="1.0" encoding="utf-8"?>
<pivotTableDefinition xmlns="http://schemas.openxmlformats.org/spreadsheetml/2006/main" name="PivotTable7" cacheId="2"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B87:AE104" firstHeaderRow="1" firstDataRow="2" firstDataCol="1" rowPageCount="1" colPageCount="1"/>
  <pivotFields count="31">
    <pivotField compact="0" outline="0" subtotalTop="0" showAll="0" includeNewItemsInFilter="1"/>
    <pivotField compact="0" outline="0" subtotalTop="0" showAll="0" includeNewItemsInFilter="1"/>
    <pivotField axis="axisRow" compact="0" outline="0" subtotalTop="0" showAll="0" includeNewItemsInFilter="1" sortType="ascending">
      <items count="17">
        <item x="8"/>
        <item x="15"/>
        <item x="12"/>
        <item x="13"/>
        <item x="4"/>
        <item x="14"/>
        <item x="10"/>
        <item x="1"/>
        <item x="6"/>
        <item x="7"/>
        <item x="11"/>
        <item x="5"/>
        <item x="2"/>
        <item x="3"/>
        <item x="0"/>
        <item x="9"/>
        <item t="default"/>
      </items>
    </pivotField>
    <pivotField compact="0" outline="0" subtotalTop="0" showAll="0" includeNewItemsInFilter="1"/>
    <pivotField axis="axisCol" compact="0" outline="0" subtotalTop="0" showAll="0" includeNewItemsInFilter="1">
      <items count="48">
        <item x="3"/>
        <item x="12"/>
        <item x="15"/>
        <item x="16"/>
        <item m="1" x="44"/>
        <item x="18"/>
        <item x="0"/>
        <item x="10"/>
        <item x="24"/>
        <item x="21"/>
        <item x="22"/>
        <item x="1"/>
        <item x="28"/>
        <item x="8"/>
        <item x="19"/>
        <item x="33"/>
        <item x="25"/>
        <item x="34"/>
        <item x="31"/>
        <item x="32"/>
        <item x="9"/>
        <item x="30"/>
        <item x="35"/>
        <item x="20"/>
        <item m="1" x="42"/>
        <item x="2"/>
        <item x="11"/>
        <item x="13"/>
        <item x="17"/>
        <item x="23"/>
        <item x="26"/>
        <item x="29"/>
        <item x="36"/>
        <item x="37"/>
        <item x="38"/>
        <item x="39"/>
        <item x="40"/>
        <item x="41"/>
        <item m="1" x="43"/>
        <item x="4"/>
        <item x="5"/>
        <item x="6"/>
        <item x="7"/>
        <item x="27"/>
        <item m="1" x="46"/>
        <item m="1" x="45"/>
        <item x="14"/>
        <item t="default"/>
      </items>
    </pivotField>
    <pivotField axis="axisPage" compact="0" outline="0" showAll="0" defaultSubtotal="0">
      <items count="3">
        <item x="1"/>
        <item x="0"/>
        <item x="2"/>
      </items>
    </pivotField>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s>
  <rowFields count="1">
    <field x="2"/>
  </rowFields>
  <rowItems count="16">
    <i>
      <x/>
    </i>
    <i>
      <x v="2"/>
    </i>
    <i>
      <x v="3"/>
    </i>
    <i>
      <x v="4"/>
    </i>
    <i>
      <x v="5"/>
    </i>
    <i>
      <x v="6"/>
    </i>
    <i>
      <x v="7"/>
    </i>
    <i>
      <x v="8"/>
    </i>
    <i>
      <x v="9"/>
    </i>
    <i>
      <x v="10"/>
    </i>
    <i>
      <x v="11"/>
    </i>
    <i>
      <x v="12"/>
    </i>
    <i>
      <x v="13"/>
    </i>
    <i>
      <x v="14"/>
    </i>
    <i>
      <x v="15"/>
    </i>
    <i t="grand">
      <x/>
    </i>
  </rowItems>
  <colFields count="1">
    <field x="4"/>
  </colFields>
  <colItems count="29">
    <i>
      <x/>
    </i>
    <i>
      <x v="1"/>
    </i>
    <i>
      <x v="2"/>
    </i>
    <i>
      <x v="3"/>
    </i>
    <i>
      <x v="5"/>
    </i>
    <i>
      <x v="6"/>
    </i>
    <i>
      <x v="7"/>
    </i>
    <i>
      <x v="8"/>
    </i>
    <i>
      <x v="9"/>
    </i>
    <i>
      <x v="10"/>
    </i>
    <i>
      <x v="11"/>
    </i>
    <i>
      <x v="12"/>
    </i>
    <i>
      <x v="14"/>
    </i>
    <i>
      <x v="21"/>
    </i>
    <i>
      <x v="23"/>
    </i>
    <i>
      <x v="25"/>
    </i>
    <i>
      <x v="26"/>
    </i>
    <i>
      <x v="27"/>
    </i>
    <i>
      <x v="28"/>
    </i>
    <i>
      <x v="29"/>
    </i>
    <i>
      <x v="30"/>
    </i>
    <i>
      <x v="31"/>
    </i>
    <i>
      <x v="39"/>
    </i>
    <i>
      <x v="40"/>
    </i>
    <i>
      <x v="41"/>
    </i>
    <i>
      <x v="42"/>
    </i>
    <i>
      <x v="43"/>
    </i>
    <i>
      <x v="46"/>
    </i>
    <i t="grand">
      <x/>
    </i>
  </colItems>
  <pageFields count="1">
    <pageField fld="5" item="1" hier="-1"/>
  </pageFields>
  <dataFields count="1">
    <dataField name="Sum of VOC (tons/year) - All" fld="7" baseField="0" baseItem="0"/>
  </dataFields>
  <formats count="5">
    <format dxfId="97">
      <pivotArea field="2" type="button" dataOnly="0" labelOnly="1" outline="0" axis="axisRow" fieldPosition="0"/>
    </format>
    <format dxfId="96">
      <pivotArea dataOnly="0" labelOnly="1" outline="0" fieldPosition="0">
        <references count="1">
          <reference field="4" count="0"/>
        </references>
      </pivotArea>
    </format>
    <format dxfId="95">
      <pivotArea dataOnly="0" labelOnly="1" grandCol="1" outline="0" fieldPosition="0"/>
    </format>
    <format dxfId="94">
      <pivotArea dataOnly="0" labelOnly="1" outline="0" fieldPosition="0">
        <references count="1">
          <reference field="2" count="0"/>
        </references>
      </pivotArea>
    </format>
    <format dxfId="93">
      <pivotArea outline="0" fieldPosition="0"/>
    </format>
  </formats>
  <pivotTableStyleInfo showRowHeaders="1" showColHeaders="1" showRowStripes="0" showColStripes="0" showLastColumn="1"/>
</pivotTableDefinition>
</file>

<file path=xl/pivotTables/pivotTable8.xml><?xml version="1.0" encoding="utf-8"?>
<pivotTableDefinition xmlns="http://schemas.openxmlformats.org/spreadsheetml/2006/main" name="PivotTable2" cacheId="2"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B87:AE104" firstHeaderRow="1" firstDataRow="2" firstDataCol="1" rowPageCount="1" colPageCount="1"/>
  <pivotFields count="31">
    <pivotField compact="0" outline="0" subtotalTop="0" showAll="0" includeNewItemsInFilter="1"/>
    <pivotField compact="0" outline="0" subtotalTop="0" showAll="0" includeNewItemsInFilter="1"/>
    <pivotField axis="axisRow" compact="0" outline="0" subtotalTop="0" showAll="0" includeNewItemsInFilter="1" sortType="ascending">
      <items count="17">
        <item x="8"/>
        <item x="15"/>
        <item x="12"/>
        <item x="13"/>
        <item x="4"/>
        <item x="14"/>
        <item x="10"/>
        <item x="1"/>
        <item x="6"/>
        <item x="7"/>
        <item x="11"/>
        <item x="5"/>
        <item x="2"/>
        <item x="3"/>
        <item x="0"/>
        <item x="9"/>
        <item t="default"/>
      </items>
    </pivotField>
    <pivotField compact="0" outline="0" subtotalTop="0" showAll="0" includeNewItemsInFilter="1"/>
    <pivotField axis="axisCol" compact="0" outline="0" subtotalTop="0" showAll="0" includeNewItemsInFilter="1">
      <items count="48">
        <item x="3"/>
        <item x="12"/>
        <item x="15"/>
        <item x="16"/>
        <item m="1" x="44"/>
        <item x="18"/>
        <item x="0"/>
        <item x="10"/>
        <item x="24"/>
        <item x="21"/>
        <item x="22"/>
        <item x="1"/>
        <item x="28"/>
        <item x="8"/>
        <item x="19"/>
        <item x="33"/>
        <item x="25"/>
        <item x="34"/>
        <item x="31"/>
        <item x="32"/>
        <item x="9"/>
        <item x="30"/>
        <item x="35"/>
        <item x="20"/>
        <item m="1" x="42"/>
        <item x="2"/>
        <item x="11"/>
        <item x="13"/>
        <item x="17"/>
        <item x="23"/>
        <item x="26"/>
        <item x="29"/>
        <item x="36"/>
        <item x="37"/>
        <item x="38"/>
        <item x="39"/>
        <item x="40"/>
        <item x="41"/>
        <item m="1" x="43"/>
        <item x="4"/>
        <item x="5"/>
        <item x="6"/>
        <item x="7"/>
        <item x="27"/>
        <item m="1" x="46"/>
        <item m="1" x="45"/>
        <item x="14"/>
        <item t="default"/>
      </items>
    </pivotField>
    <pivotField axis="axisPage" compact="0" outline="0" showAll="0" defaultSubtotal="0">
      <items count="3">
        <item x="1"/>
        <item x="0"/>
        <item x="2"/>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s>
  <rowFields count="1">
    <field x="2"/>
  </rowFields>
  <rowItems count="16">
    <i>
      <x/>
    </i>
    <i>
      <x v="2"/>
    </i>
    <i>
      <x v="3"/>
    </i>
    <i>
      <x v="4"/>
    </i>
    <i>
      <x v="5"/>
    </i>
    <i>
      <x v="6"/>
    </i>
    <i>
      <x v="7"/>
    </i>
    <i>
      <x v="8"/>
    </i>
    <i>
      <x v="9"/>
    </i>
    <i>
      <x v="10"/>
    </i>
    <i>
      <x v="11"/>
    </i>
    <i>
      <x v="12"/>
    </i>
    <i>
      <x v="13"/>
    </i>
    <i>
      <x v="14"/>
    </i>
    <i>
      <x v="15"/>
    </i>
    <i t="grand">
      <x/>
    </i>
  </rowItems>
  <colFields count="1">
    <field x="4"/>
  </colFields>
  <colItems count="29">
    <i>
      <x/>
    </i>
    <i>
      <x v="1"/>
    </i>
    <i>
      <x v="2"/>
    </i>
    <i>
      <x v="3"/>
    </i>
    <i>
      <x v="5"/>
    </i>
    <i>
      <x v="6"/>
    </i>
    <i>
      <x v="7"/>
    </i>
    <i>
      <x v="8"/>
    </i>
    <i>
      <x v="9"/>
    </i>
    <i>
      <x v="10"/>
    </i>
    <i>
      <x v="11"/>
    </i>
    <i>
      <x v="12"/>
    </i>
    <i>
      <x v="14"/>
    </i>
    <i>
      <x v="21"/>
    </i>
    <i>
      <x v="23"/>
    </i>
    <i>
      <x v="25"/>
    </i>
    <i>
      <x v="26"/>
    </i>
    <i>
      <x v="27"/>
    </i>
    <i>
      <x v="28"/>
    </i>
    <i>
      <x v="29"/>
    </i>
    <i>
      <x v="30"/>
    </i>
    <i>
      <x v="31"/>
    </i>
    <i>
      <x v="39"/>
    </i>
    <i>
      <x v="40"/>
    </i>
    <i>
      <x v="41"/>
    </i>
    <i>
      <x v="42"/>
    </i>
    <i>
      <x v="43"/>
    </i>
    <i>
      <x v="46"/>
    </i>
    <i t="grand">
      <x/>
    </i>
  </colItems>
  <pageFields count="1">
    <pageField fld="5" item="1" hier="-1"/>
  </pageFields>
  <dataFields count="1">
    <dataField name="Sum of NOx (tons/year) - All" fld="6" baseField="0" baseItem="0"/>
  </dataFields>
  <formats count="5">
    <format dxfId="72">
      <pivotArea field="2" type="button" dataOnly="0" labelOnly="1" outline="0" axis="axisRow" fieldPosition="0"/>
    </format>
    <format dxfId="71">
      <pivotArea dataOnly="0" labelOnly="1" outline="0" fieldPosition="0">
        <references count="1">
          <reference field="4" count="0"/>
        </references>
      </pivotArea>
    </format>
    <format dxfId="70">
      <pivotArea dataOnly="0" labelOnly="1" grandCol="1" outline="0" fieldPosition="0"/>
    </format>
    <format dxfId="69">
      <pivotArea dataOnly="0" labelOnly="1" outline="0" fieldPosition="0">
        <references count="1">
          <reference field="2" count="0"/>
        </references>
      </pivotArea>
    </format>
    <format dxfId="68">
      <pivotArea outline="0" fieldPosition="0"/>
    </format>
  </formats>
  <pivotTableStyleInfo showRowHeaders="1" showColHeaders="1" showRowStripes="0" showColStripes="0" showLastColumn="1"/>
</pivotTableDefinition>
</file>

<file path=xl/pivotTables/pivotTable9.xml><?xml version="1.0" encoding="utf-8"?>
<pivotTableDefinition xmlns="http://schemas.openxmlformats.org/spreadsheetml/2006/main" name="PivotTable3" cacheId="1"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B109:AB126" firstHeaderRow="1" firstDataRow="2" firstDataCol="1" rowPageCount="1" colPageCount="1"/>
  <pivotFields count="26">
    <pivotField compact="0" outline="0" subtotalTop="0" showAll="0" includeNewItemsInFilter="1"/>
    <pivotField compact="0" outline="0" subtotalTop="0" showAll="0" includeNewItemsInFilter="1"/>
    <pivotField axis="axisRow" compact="0" outline="0" subtotalTop="0" showAll="0" includeNewItemsInFilter="1" sortType="ascending">
      <items count="32">
        <item m="1" x="20"/>
        <item m="1" x="17"/>
        <item m="1" x="25"/>
        <item m="1" x="30"/>
        <item m="1" x="23"/>
        <item m="1" x="22"/>
        <item m="1" x="21"/>
        <item m="1" x="24"/>
        <item m="1" x="16"/>
        <item m="1" x="19"/>
        <item m="1" x="28"/>
        <item m="1" x="18"/>
        <item m="1" x="26"/>
        <item m="1" x="29"/>
        <item m="1" x="27"/>
        <item x="8"/>
        <item x="15"/>
        <item x="12"/>
        <item x="13"/>
        <item x="4"/>
        <item x="14"/>
        <item x="10"/>
        <item x="1"/>
        <item x="6"/>
        <item x="7"/>
        <item x="11"/>
        <item x="5"/>
        <item x="2"/>
        <item x="3"/>
        <item x="0"/>
        <item x="9"/>
        <item t="default"/>
      </items>
    </pivotField>
    <pivotField compact="0" outline="0" subtotalTop="0" showAll="0" includeNewItemsInFilter="1"/>
    <pivotField axis="axisCol" compact="0" outline="0" subtotalTop="0" showAll="0" includeNewItemsInFilter="1">
      <items count="46">
        <item x="3"/>
        <item x="12"/>
        <item x="15"/>
        <item x="16"/>
        <item m="1" x="44"/>
        <item x="18"/>
        <item x="0"/>
        <item x="10"/>
        <item x="24"/>
        <item x="21"/>
        <item x="22"/>
        <item x="1"/>
        <item x="28"/>
        <item x="8"/>
        <item x="19"/>
        <item x="33"/>
        <item x="25"/>
        <item x="34"/>
        <item x="31"/>
        <item x="32"/>
        <item x="9"/>
        <item x="30"/>
        <item x="35"/>
        <item x="20"/>
        <item m="1" x="42"/>
        <item x="2"/>
        <item x="11"/>
        <item x="13"/>
        <item x="17"/>
        <item x="23"/>
        <item x="26"/>
        <item x="29"/>
        <item x="36"/>
        <item x="37"/>
        <item x="38"/>
        <item x="39"/>
        <item x="40"/>
        <item x="41"/>
        <item m="1" x="43"/>
        <item x="4"/>
        <item x="5"/>
        <item x="6"/>
        <item x="7"/>
        <item x="27"/>
        <item x="14"/>
        <item t="default"/>
      </items>
    </pivotField>
    <pivotField axis="axisPage" compact="0" outline="0" showAll="0" defaultSubtotal="0">
      <items count="4">
        <item x="1"/>
        <item x="0"/>
        <item m="1" x="3"/>
        <item x="2"/>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 compact="0" numFmtId="3" outline="0" showAll="0" defaultSubtotal="0"/>
  </pivotFields>
  <rowFields count="1">
    <field x="2"/>
  </rowFields>
  <rowItems count="16">
    <i>
      <x v="15"/>
    </i>
    <i>
      <x v="17"/>
    </i>
    <i>
      <x v="18"/>
    </i>
    <i>
      <x v="19"/>
    </i>
    <i>
      <x v="20"/>
    </i>
    <i>
      <x v="21"/>
    </i>
    <i>
      <x v="22"/>
    </i>
    <i>
      <x v="23"/>
    </i>
    <i>
      <x v="24"/>
    </i>
    <i>
      <x v="25"/>
    </i>
    <i>
      <x v="26"/>
    </i>
    <i>
      <x v="27"/>
    </i>
    <i>
      <x v="28"/>
    </i>
    <i>
      <x v="29"/>
    </i>
    <i>
      <x v="30"/>
    </i>
    <i t="grand">
      <x/>
    </i>
  </rowItems>
  <colFields count="1">
    <field x="4"/>
  </colFields>
  <colItems count="26">
    <i>
      <x/>
    </i>
    <i>
      <x v="1"/>
    </i>
    <i>
      <x v="2"/>
    </i>
    <i>
      <x v="3"/>
    </i>
    <i>
      <x v="5"/>
    </i>
    <i>
      <x v="7"/>
    </i>
    <i>
      <x v="9"/>
    </i>
    <i>
      <x v="10"/>
    </i>
    <i>
      <x v="11"/>
    </i>
    <i>
      <x v="12"/>
    </i>
    <i>
      <x v="13"/>
    </i>
    <i>
      <x v="16"/>
    </i>
    <i>
      <x v="20"/>
    </i>
    <i>
      <x v="21"/>
    </i>
    <i>
      <x v="25"/>
    </i>
    <i>
      <x v="26"/>
    </i>
    <i>
      <x v="27"/>
    </i>
    <i>
      <x v="28"/>
    </i>
    <i>
      <x v="29"/>
    </i>
    <i>
      <x v="30"/>
    </i>
    <i>
      <x v="31"/>
    </i>
    <i>
      <x v="39"/>
    </i>
    <i>
      <x v="40"/>
    </i>
    <i>
      <x v="43"/>
    </i>
    <i>
      <x v="44"/>
    </i>
    <i t="grand">
      <x/>
    </i>
  </colItems>
  <pageFields count="1">
    <pageField fld="5" item="0" hier="-1"/>
  </pageFields>
  <dataFields count="1">
    <dataField name="Sum of NOx (tons/year) - All" fld="6" baseField="0" baseItem="0"/>
  </dataFields>
  <formats count="5">
    <format dxfId="77">
      <pivotArea field="2" type="button" dataOnly="0" labelOnly="1" outline="0" axis="axisRow" fieldPosition="0"/>
    </format>
    <format dxfId="76">
      <pivotArea dataOnly="0" labelOnly="1" outline="0" fieldPosition="0">
        <references count="1">
          <reference field="4" count="0"/>
        </references>
      </pivotArea>
    </format>
    <format dxfId="75">
      <pivotArea dataOnly="0" labelOnly="1" grandCol="1" outline="0" fieldPosition="0"/>
    </format>
    <format dxfId="74">
      <pivotArea dataOnly="0" labelOnly="1" outline="0" fieldPosition="0">
        <references count="1">
          <reference field="2" count="0"/>
        </references>
      </pivotArea>
    </format>
    <format dxfId="73">
      <pivotArea outline="0" fieldPosition="0"/>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21.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2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3.bin"/><Relationship Id="rId1" Type="http://schemas.openxmlformats.org/officeDocument/2006/relationships/pivotTable" Target="../pivotTables/pivotTable2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10.xml"/><Relationship Id="rId2" Type="http://schemas.openxmlformats.org/officeDocument/2006/relationships/pivotTable" Target="../pivotTables/pivotTable9.xml"/><Relationship Id="rId1" Type="http://schemas.openxmlformats.org/officeDocument/2006/relationships/pivotTable" Target="../pivotTables/pivotTable8.xml"/><Relationship Id="rId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13.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printerSettings" Target="../printerSettings/printerSettings7.bin"/><Relationship Id="rId5" Type="http://schemas.openxmlformats.org/officeDocument/2006/relationships/pivotTable" Target="../pivotTables/pivotTable15.xml"/><Relationship Id="rId4" Type="http://schemas.openxmlformats.org/officeDocument/2006/relationships/pivotTable" Target="../pivotTables/pivotTable14.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18.xml"/><Relationship Id="rId2" Type="http://schemas.openxmlformats.org/officeDocument/2006/relationships/pivotTable" Target="../pivotTables/pivotTable17.xml"/><Relationship Id="rId1" Type="http://schemas.openxmlformats.org/officeDocument/2006/relationships/pivotTable" Target="../pivotTables/pivotTable16.xml"/><Relationship Id="rId6" Type="http://schemas.openxmlformats.org/officeDocument/2006/relationships/printerSettings" Target="../printerSettings/printerSettings8.bin"/><Relationship Id="rId5" Type="http://schemas.openxmlformats.org/officeDocument/2006/relationships/pivotTable" Target="../pivotTables/pivotTable20.xml"/><Relationship Id="rId4" Type="http://schemas.openxmlformats.org/officeDocument/2006/relationships/pivotTable" Target="../pivotTables/pivotTable1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33"/>
  <sheetViews>
    <sheetView tabSelected="1" zoomScale="85" workbookViewId="0">
      <selection activeCell="D58" sqref="D58"/>
    </sheetView>
  </sheetViews>
  <sheetFormatPr defaultRowHeight="12.75" x14ac:dyDescent="0.2"/>
  <sheetData>
    <row r="33" spans="1:1" x14ac:dyDescent="0.2">
      <c r="A33" s="21" t="s">
        <v>965</v>
      </c>
    </row>
  </sheetData>
  <phoneticPr fontId="4" type="noConversion"/>
  <pageMargins left="0.75" right="0.75" top="1" bottom="1" header="0.5" footer="0.5"/>
  <pageSetup orientation="portrait" r:id="rId1"/>
  <headerFooter alignWithMargins="0">
    <oddFooter>&amp;L&amp;8Q:\IPAMS\Colorado\DJ_basin\baseline_emiss\DJ_basin_emission_summary_020608.xls:readme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GE395"/>
  <sheetViews>
    <sheetView zoomScale="85" zoomScaleNormal="85" workbookViewId="0">
      <pane xSplit="2" ySplit="4" topLeftCell="C5" activePane="bottomRight" state="frozen"/>
      <selection pane="topRight" activeCell="C1" sqref="C1"/>
      <selection pane="bottomLeft" activeCell="A5" sqref="A5"/>
      <selection pane="bottomRight"/>
    </sheetView>
  </sheetViews>
  <sheetFormatPr defaultColWidth="9.140625" defaultRowHeight="12.75" x14ac:dyDescent="0.2"/>
  <cols>
    <col min="1" max="1" width="9.140625" style="5"/>
    <col min="2" max="2" width="39" style="5" customWidth="1"/>
    <col min="3" max="10" width="30.85546875" style="68" customWidth="1"/>
    <col min="11" max="82" width="30.85546875" style="5" customWidth="1"/>
    <col min="83" max="85" width="13.42578125" style="5" customWidth="1"/>
    <col min="86" max="86" width="35.28515625" style="5" customWidth="1"/>
    <col min="87" max="87" width="23.7109375" style="5" customWidth="1"/>
    <col min="88" max="110" width="21.42578125" style="5" customWidth="1"/>
    <col min="111" max="111" width="20.42578125" style="5" bestFit="1" customWidth="1"/>
    <col min="112" max="112" width="22.85546875" style="5" bestFit="1" customWidth="1"/>
    <col min="113" max="113" width="26.140625" style="5" customWidth="1"/>
    <col min="114" max="114" width="23.7109375" style="5" customWidth="1"/>
    <col min="115" max="16384" width="9.140625" style="5"/>
  </cols>
  <sheetData>
    <row r="1" spans="1:89" x14ac:dyDescent="0.2">
      <c r="A1" s="60" t="s">
        <v>53</v>
      </c>
      <c r="C1" s="27"/>
      <c r="D1" s="61"/>
      <c r="E1" s="27"/>
      <c r="F1" s="5"/>
      <c r="G1" s="27"/>
    </row>
    <row r="2" spans="1:89" x14ac:dyDescent="0.2">
      <c r="A2" s="31"/>
      <c r="C2" s="27"/>
      <c r="D2" s="27"/>
      <c r="E2" s="27"/>
      <c r="F2" s="5"/>
      <c r="G2" s="27"/>
    </row>
    <row r="3" spans="1:89" x14ac:dyDescent="0.2">
      <c r="A3" s="61" t="s">
        <v>42</v>
      </c>
      <c r="C3" s="27"/>
      <c r="D3" s="27"/>
      <c r="E3" s="27"/>
      <c r="F3" s="27"/>
      <c r="G3" s="27"/>
      <c r="H3" s="27"/>
      <c r="I3" s="27"/>
      <c r="J3" s="27"/>
    </row>
    <row r="4" spans="1:89" x14ac:dyDescent="0.2">
      <c r="B4" s="38" t="str">
        <f>B27</f>
        <v>Description</v>
      </c>
      <c r="C4" s="62" t="str">
        <f>C27</f>
        <v>Blaine- All</v>
      </c>
      <c r="D4" s="62" t="str">
        <f t="shared" ref="D4:BO4" si="0">D27</f>
        <v>Cascade- All</v>
      </c>
      <c r="E4" s="62" t="str">
        <f t="shared" si="0"/>
        <v>Chouteau- All</v>
      </c>
      <c r="F4" s="62" t="str">
        <f t="shared" si="0"/>
        <v>Fergus- All</v>
      </c>
      <c r="G4" s="62" t="str">
        <f t="shared" si="0"/>
        <v>Glacier- All</v>
      </c>
      <c r="H4" s="62" t="str">
        <f t="shared" si="0"/>
        <v>Golden Valley- All</v>
      </c>
      <c r="I4" s="62" t="str">
        <f t="shared" si="0"/>
        <v>Hill- All</v>
      </c>
      <c r="J4" s="62" t="str">
        <f t="shared" si="0"/>
        <v>Liberty- All</v>
      </c>
      <c r="K4" s="62" t="str">
        <f t="shared" si="0"/>
        <v>Musselshell- All</v>
      </c>
      <c r="L4" s="62" t="str">
        <f t="shared" si="0"/>
        <v>Petroleum- All</v>
      </c>
      <c r="M4" s="62" t="str">
        <f t="shared" si="0"/>
        <v>Phillips- All</v>
      </c>
      <c r="N4" s="62" t="str">
        <f t="shared" si="0"/>
        <v>Pondera- All</v>
      </c>
      <c r="O4" s="62" t="str">
        <f t="shared" si="0"/>
        <v>Rosebud- All</v>
      </c>
      <c r="P4" s="62" t="str">
        <f t="shared" si="0"/>
        <v>Teton- All</v>
      </c>
      <c r="Q4" s="62" t="str">
        <f t="shared" si="0"/>
        <v>Toole- All</v>
      </c>
      <c r="R4" s="62" t="str">
        <f t="shared" si="0"/>
        <v>Yellowstone- All</v>
      </c>
      <c r="S4" s="138" t="str">
        <f t="shared" si="0"/>
        <v>Blaine- BLM</v>
      </c>
      <c r="T4" s="138" t="str">
        <f t="shared" si="0"/>
        <v>Cascade- BLM</v>
      </c>
      <c r="U4" s="138" t="str">
        <f t="shared" si="0"/>
        <v>Chouteau- BLM</v>
      </c>
      <c r="V4" s="138" t="str">
        <f t="shared" si="0"/>
        <v>Fergus- BLM</v>
      </c>
      <c r="W4" s="138" t="str">
        <f t="shared" si="0"/>
        <v>Glacier- BLM</v>
      </c>
      <c r="X4" s="138" t="str">
        <f t="shared" si="0"/>
        <v>Golden Valley- BLM</v>
      </c>
      <c r="Y4" s="138" t="str">
        <f t="shared" si="0"/>
        <v>Hill- BLM</v>
      </c>
      <c r="Z4" s="138" t="str">
        <f t="shared" si="0"/>
        <v>Liberty- BLM</v>
      </c>
      <c r="AA4" s="138" t="str">
        <f t="shared" si="0"/>
        <v>Musselshell- BLM</v>
      </c>
      <c r="AB4" s="138" t="str">
        <f t="shared" si="0"/>
        <v>Petroleum- BLM</v>
      </c>
      <c r="AC4" s="138" t="str">
        <f t="shared" si="0"/>
        <v>Phillips- BLM</v>
      </c>
      <c r="AD4" s="138" t="str">
        <f t="shared" si="0"/>
        <v>Pondera- BLM</v>
      </c>
      <c r="AE4" s="138" t="str">
        <f t="shared" si="0"/>
        <v>Rosebud- BLM</v>
      </c>
      <c r="AF4" s="138" t="str">
        <f t="shared" si="0"/>
        <v>Teton- BLM</v>
      </c>
      <c r="AG4" s="138" t="str">
        <f t="shared" si="0"/>
        <v>Toole- BLM</v>
      </c>
      <c r="AH4" s="138" t="str">
        <f t="shared" si="0"/>
        <v>Yellowstone- BLM</v>
      </c>
      <c r="AI4" s="140" t="str">
        <f t="shared" si="0"/>
        <v>Blaine- Tribal</v>
      </c>
      <c r="AJ4" s="140" t="str">
        <f t="shared" si="0"/>
        <v>Cascade- Tribal</v>
      </c>
      <c r="AK4" s="140" t="str">
        <f t="shared" si="0"/>
        <v>Chouteau- Tribal</v>
      </c>
      <c r="AL4" s="140" t="str">
        <f t="shared" si="0"/>
        <v>Fergus- Tribal</v>
      </c>
      <c r="AM4" s="140" t="str">
        <f t="shared" si="0"/>
        <v>Glacier- Tribal</v>
      </c>
      <c r="AN4" s="140" t="str">
        <f t="shared" si="0"/>
        <v>Golden Valley- Tribal</v>
      </c>
      <c r="AO4" s="140" t="str">
        <f t="shared" si="0"/>
        <v>Hill- Tribal</v>
      </c>
      <c r="AP4" s="140" t="str">
        <f t="shared" si="0"/>
        <v>Liberty- Tribal</v>
      </c>
      <c r="AQ4" s="140" t="str">
        <f t="shared" si="0"/>
        <v>Musselshell- Tribal</v>
      </c>
      <c r="AR4" s="140" t="str">
        <f t="shared" si="0"/>
        <v>Petroleum- Tribal</v>
      </c>
      <c r="AS4" s="140" t="str">
        <f t="shared" si="0"/>
        <v>Phillips- Tribal</v>
      </c>
      <c r="AT4" s="140" t="str">
        <f t="shared" si="0"/>
        <v>Pondera- Tribal</v>
      </c>
      <c r="AU4" s="140" t="str">
        <f t="shared" si="0"/>
        <v>Rosebud- Tribal</v>
      </c>
      <c r="AV4" s="140" t="str">
        <f t="shared" si="0"/>
        <v>Teton- Tribal</v>
      </c>
      <c r="AW4" s="140" t="str">
        <f t="shared" si="0"/>
        <v>Toole- Tribal</v>
      </c>
      <c r="AX4" s="140" t="str">
        <f t="shared" si="0"/>
        <v>Yellowstone- Tribal</v>
      </c>
      <c r="AY4" s="159" t="str">
        <f t="shared" si="0"/>
        <v>Blaine- Pvt/State</v>
      </c>
      <c r="AZ4" s="159" t="str">
        <f t="shared" si="0"/>
        <v>Cascade- Pvt/State</v>
      </c>
      <c r="BA4" s="159" t="str">
        <f t="shared" si="0"/>
        <v>Chouteau- Pvt/State</v>
      </c>
      <c r="BB4" s="159" t="str">
        <f t="shared" si="0"/>
        <v>Fergus- Pvt/State</v>
      </c>
      <c r="BC4" s="159" t="str">
        <f t="shared" si="0"/>
        <v>Glacier- Pvt/State</v>
      </c>
      <c r="BD4" s="159" t="str">
        <f t="shared" si="0"/>
        <v>Golden Valley- Pvt/State</v>
      </c>
      <c r="BE4" s="159" t="str">
        <f t="shared" si="0"/>
        <v>Hill- Pvt/State</v>
      </c>
      <c r="BF4" s="159" t="str">
        <f t="shared" si="0"/>
        <v>Liberty- Pvt/State</v>
      </c>
      <c r="BG4" s="159" t="str">
        <f t="shared" si="0"/>
        <v>Musselshell- Pvt/State</v>
      </c>
      <c r="BH4" s="159" t="str">
        <f t="shared" si="0"/>
        <v>Petroleum- Pvt/State</v>
      </c>
      <c r="BI4" s="159" t="str">
        <f t="shared" si="0"/>
        <v>Phillips- Pvt/State</v>
      </c>
      <c r="BJ4" s="159" t="str">
        <f t="shared" si="0"/>
        <v>Pondera- Pvt/State</v>
      </c>
      <c r="BK4" s="159" t="str">
        <f t="shared" si="0"/>
        <v>Rosebud- Pvt/State</v>
      </c>
      <c r="BL4" s="159" t="str">
        <f t="shared" si="0"/>
        <v>Teton- Pvt/State</v>
      </c>
      <c r="BM4" s="159" t="str">
        <f t="shared" si="0"/>
        <v>Toole- Pvt/State</v>
      </c>
      <c r="BN4" s="159" t="str">
        <f t="shared" si="0"/>
        <v>Yellowstone- Pvt/State</v>
      </c>
      <c r="BO4" s="209" t="str">
        <f t="shared" si="0"/>
        <v>Blaine- U.S. Forest Service</v>
      </c>
      <c r="BP4" s="209" t="str">
        <f t="shared" ref="BP4:CD4" si="1">BP27</f>
        <v>Cascade- U.S. Forest Service</v>
      </c>
      <c r="BQ4" s="209" t="str">
        <f t="shared" si="1"/>
        <v>Chouteau- U.S. Forest Service</v>
      </c>
      <c r="BR4" s="209" t="str">
        <f t="shared" si="1"/>
        <v>Fergus- U.S. Forest Service</v>
      </c>
      <c r="BS4" s="209" t="str">
        <f t="shared" si="1"/>
        <v>Glacier- U.S. Forest Service</v>
      </c>
      <c r="BT4" s="209" t="str">
        <f t="shared" si="1"/>
        <v>Golden Valley- U.S. Forest Service</v>
      </c>
      <c r="BU4" s="209" t="str">
        <f t="shared" si="1"/>
        <v>Hill- U.S. Forest Service</v>
      </c>
      <c r="BV4" s="209" t="str">
        <f t="shared" si="1"/>
        <v>Liberty- U.S. Forest Service</v>
      </c>
      <c r="BW4" s="209" t="str">
        <f t="shared" si="1"/>
        <v>Musselshell- U.S. Forest Service</v>
      </c>
      <c r="BX4" s="209" t="str">
        <f t="shared" si="1"/>
        <v>Petroleum- U.S. Forest Service</v>
      </c>
      <c r="BY4" s="209" t="str">
        <f t="shared" si="1"/>
        <v>Phillips- U.S. Forest Service</v>
      </c>
      <c r="BZ4" s="209" t="str">
        <f t="shared" si="1"/>
        <v>Pondera- U.S. Forest Service</v>
      </c>
      <c r="CA4" s="209" t="str">
        <f t="shared" si="1"/>
        <v>Rosebud- U.S. Forest Service</v>
      </c>
      <c r="CB4" s="209" t="str">
        <f t="shared" si="1"/>
        <v>Teton- U.S. Forest Service</v>
      </c>
      <c r="CC4" s="209" t="str">
        <f t="shared" si="1"/>
        <v>Toole- U.S. Forest Service</v>
      </c>
      <c r="CD4" s="209" t="str">
        <f t="shared" si="1"/>
        <v>Yellowstone- U.S. Forest Service</v>
      </c>
      <c r="CE4" s="62" t="str">
        <f>CE27</f>
        <v>Total</v>
      </c>
      <c r="CG4" s="38" t="s">
        <v>19</v>
      </c>
      <c r="CH4" s="38" t="s">
        <v>294</v>
      </c>
      <c r="CI4" s="38" t="s">
        <v>295</v>
      </c>
      <c r="CJ4" s="38" t="s">
        <v>296</v>
      </c>
      <c r="CK4" s="38" t="s">
        <v>315</v>
      </c>
    </row>
    <row r="5" spans="1:89" x14ac:dyDescent="0.2">
      <c r="B5" s="5" t="s">
        <v>84</v>
      </c>
      <c r="C5" s="63">
        <f t="shared" ref="C5:R20" si="2">VLOOKUP($B5,$B$27:$CD$70,COLUMN(C$4)-1,FALSE)</f>
        <v>49.956925924081972</v>
      </c>
      <c r="D5" s="63">
        <f t="shared" si="2"/>
        <v>0</v>
      </c>
      <c r="E5" s="63">
        <f t="shared" si="2"/>
        <v>1.4991724249998464</v>
      </c>
      <c r="F5" s="63">
        <f t="shared" si="2"/>
        <v>9.6853205014176852E-2</v>
      </c>
      <c r="G5" s="63">
        <f t="shared" si="2"/>
        <v>47.482022297729181</v>
      </c>
      <c r="H5" s="63">
        <f t="shared" si="2"/>
        <v>5.5344688579529629E-2</v>
      </c>
      <c r="I5" s="63">
        <f t="shared" si="2"/>
        <v>29.035771517558231</v>
      </c>
      <c r="J5" s="63">
        <f t="shared" si="2"/>
        <v>8.6949521746701528</v>
      </c>
      <c r="K5" s="63">
        <f t="shared" si="2"/>
        <v>3.675179459908541</v>
      </c>
      <c r="L5" s="63">
        <f t="shared" si="2"/>
        <v>2.3917834580357167</v>
      </c>
      <c r="M5" s="63">
        <f t="shared" si="2"/>
        <v>53.88179816107877</v>
      </c>
      <c r="N5" s="63">
        <f t="shared" si="2"/>
        <v>16.102628654454943</v>
      </c>
      <c r="O5" s="63">
        <f t="shared" si="2"/>
        <v>26.379221408766881</v>
      </c>
      <c r="P5" s="63">
        <f t="shared" si="2"/>
        <v>6.3556523341370283</v>
      </c>
      <c r="Q5" s="63">
        <f t="shared" si="2"/>
        <v>97.947732858797039</v>
      </c>
      <c r="R5" s="63">
        <f t="shared" si="2"/>
        <v>1.6917492751959951</v>
      </c>
      <c r="S5" s="144">
        <f t="shared" ref="S5:AH20" si="3">VLOOKUP($B5,$B$27:$CD$70,COLUMN(S$4)-1,FALSE)</f>
        <v>2.655180321923261</v>
      </c>
      <c r="T5" s="144">
        <f t="shared" si="3"/>
        <v>0</v>
      </c>
      <c r="U5" s="144">
        <f t="shared" si="3"/>
        <v>0.19946421180365156</v>
      </c>
      <c r="V5" s="144">
        <f t="shared" si="3"/>
        <v>9.6853205014176852E-2</v>
      </c>
      <c r="W5" s="144">
        <f t="shared" si="3"/>
        <v>0.56570714021947754</v>
      </c>
      <c r="X5" s="144">
        <f t="shared" si="3"/>
        <v>0</v>
      </c>
      <c r="Y5" s="144">
        <f t="shared" si="3"/>
        <v>0.18699769856592335</v>
      </c>
      <c r="Z5" s="144">
        <f t="shared" si="3"/>
        <v>0.74854834035056073</v>
      </c>
      <c r="AA5" s="144">
        <f t="shared" si="3"/>
        <v>0.29168090951655085</v>
      </c>
      <c r="AB5" s="144">
        <f t="shared" si="3"/>
        <v>0.99171509235627286</v>
      </c>
      <c r="AC5" s="144">
        <f t="shared" si="3"/>
        <v>14.394712637811949</v>
      </c>
      <c r="AD5" s="144">
        <f t="shared" si="3"/>
        <v>9.1420854390177594E-2</v>
      </c>
      <c r="AE5" s="144">
        <f t="shared" si="3"/>
        <v>0.35001709141986098</v>
      </c>
      <c r="AF5" s="144">
        <f t="shared" si="3"/>
        <v>0</v>
      </c>
      <c r="AG5" s="144">
        <f t="shared" si="3"/>
        <v>8.923991637935778</v>
      </c>
      <c r="AH5" s="144">
        <f t="shared" si="3"/>
        <v>5.8336181903310171E-2</v>
      </c>
      <c r="AI5" s="142">
        <f t="shared" ref="AI5:AX20" si="4">VLOOKUP($B5,$B$27:$CD$70,COLUMN(AI$4)-1,FALSE)</f>
        <v>9.9865437594207906E-2</v>
      </c>
      <c r="AJ5" s="142">
        <f t="shared" si="4"/>
        <v>0</v>
      </c>
      <c r="AK5" s="142">
        <f t="shared" si="4"/>
        <v>1.2466513237728223E-2</v>
      </c>
      <c r="AL5" s="142">
        <f t="shared" si="4"/>
        <v>0</v>
      </c>
      <c r="AM5" s="142">
        <f t="shared" si="4"/>
        <v>14.26260726202548</v>
      </c>
      <c r="AN5" s="142">
        <f t="shared" si="4"/>
        <v>0</v>
      </c>
      <c r="AO5" s="142">
        <f t="shared" si="4"/>
        <v>0.7604573075014216</v>
      </c>
      <c r="AP5" s="142">
        <f t="shared" si="4"/>
        <v>0</v>
      </c>
      <c r="AQ5" s="142">
        <f t="shared" si="4"/>
        <v>0</v>
      </c>
      <c r="AR5" s="142">
        <f t="shared" si="4"/>
        <v>0</v>
      </c>
      <c r="AS5" s="142">
        <f t="shared" si="4"/>
        <v>0.2159386054267334</v>
      </c>
      <c r="AT5" s="142">
        <f t="shared" si="4"/>
        <v>1.1302792302717624</v>
      </c>
      <c r="AU5" s="142">
        <f t="shared" si="4"/>
        <v>0</v>
      </c>
      <c r="AV5" s="142">
        <f t="shared" si="4"/>
        <v>0</v>
      </c>
      <c r="AW5" s="142">
        <f t="shared" si="4"/>
        <v>0</v>
      </c>
      <c r="AX5" s="142">
        <f t="shared" si="4"/>
        <v>0</v>
      </c>
      <c r="AY5" s="156">
        <f t="shared" ref="AY5:BN20" si="5">VLOOKUP($B5,$B$27:$CD$70,COLUMN(AY$4)-1,FALSE)</f>
        <v>47.2018801645645</v>
      </c>
      <c r="AZ5" s="156">
        <f t="shared" si="5"/>
        <v>0</v>
      </c>
      <c r="BA5" s="156">
        <f t="shared" si="5"/>
        <v>1.2872416999584666</v>
      </c>
      <c r="BB5" s="156">
        <f t="shared" si="5"/>
        <v>0</v>
      </c>
      <c r="BC5" s="156">
        <f t="shared" si="5"/>
        <v>32.653707895484217</v>
      </c>
      <c r="BD5" s="156">
        <f t="shared" si="5"/>
        <v>5.5344688579529629E-2</v>
      </c>
      <c r="BE5" s="156">
        <f t="shared" si="5"/>
        <v>28.088316511490888</v>
      </c>
      <c r="BF5" s="156">
        <f t="shared" si="5"/>
        <v>7.9464038343195904</v>
      </c>
      <c r="BG5" s="156">
        <f t="shared" si="5"/>
        <v>3.3834985503919897</v>
      </c>
      <c r="BH5" s="156">
        <f t="shared" si="5"/>
        <v>1.4000683656794437</v>
      </c>
      <c r="BI5" s="156">
        <f t="shared" si="5"/>
        <v>39.271146917840099</v>
      </c>
      <c r="BJ5" s="156">
        <f t="shared" si="5"/>
        <v>14.880928569793006</v>
      </c>
      <c r="BK5" s="156">
        <f t="shared" si="5"/>
        <v>26.02920431734702</v>
      </c>
      <c r="BL5" s="156">
        <f t="shared" si="5"/>
        <v>6.3556523341370283</v>
      </c>
      <c r="BM5" s="156">
        <f t="shared" si="5"/>
        <v>89.02374122086124</v>
      </c>
      <c r="BN5" s="156">
        <f t="shared" si="5"/>
        <v>1.6334130932926849</v>
      </c>
      <c r="BO5" s="171">
        <f t="shared" ref="BO5:CD20" si="6">VLOOKUP($B5,$B$27:$CD$70,COLUMN(BO$4)-1,FALSE)</f>
        <v>0</v>
      </c>
      <c r="BP5" s="171">
        <f t="shared" si="6"/>
        <v>0</v>
      </c>
      <c r="BQ5" s="171">
        <f t="shared" si="6"/>
        <v>0</v>
      </c>
      <c r="BR5" s="171">
        <f t="shared" si="6"/>
        <v>0</v>
      </c>
      <c r="BS5" s="171">
        <f t="shared" si="6"/>
        <v>0</v>
      </c>
      <c r="BT5" s="171">
        <f t="shared" si="6"/>
        <v>0</v>
      </c>
      <c r="BU5" s="171">
        <f t="shared" si="6"/>
        <v>0</v>
      </c>
      <c r="BV5" s="171">
        <f t="shared" si="6"/>
        <v>0</v>
      </c>
      <c r="BW5" s="171">
        <f t="shared" si="6"/>
        <v>0</v>
      </c>
      <c r="BX5" s="171">
        <f t="shared" si="6"/>
        <v>0</v>
      </c>
      <c r="BY5" s="171">
        <f t="shared" si="6"/>
        <v>0</v>
      </c>
      <c r="BZ5" s="171">
        <f t="shared" si="6"/>
        <v>0</v>
      </c>
      <c r="CA5" s="171">
        <f t="shared" si="6"/>
        <v>0</v>
      </c>
      <c r="CB5" s="171">
        <f t="shared" si="6"/>
        <v>0</v>
      </c>
      <c r="CC5" s="171">
        <f t="shared" si="6"/>
        <v>0</v>
      </c>
      <c r="CD5" s="171">
        <f t="shared" si="6"/>
        <v>0</v>
      </c>
      <c r="CE5" s="63">
        <f t="shared" ref="CE5:CE22" si="7">SUM(C5:R5)</f>
        <v>345.24678784300801</v>
      </c>
      <c r="CG5" s="5" t="s">
        <v>279</v>
      </c>
      <c r="CH5" s="110">
        <f>HLOOKUP($CG5,by_cnty_allpol!$C$4:$R$29,8,FALSE)</f>
        <v>161.34409951608546</v>
      </c>
      <c r="CI5" s="110">
        <f>HLOOKUP($CG5,by_cnty_allpol!$C$4:$R$29,13,FALSE)</f>
        <v>0</v>
      </c>
      <c r="CJ5" s="110">
        <f>HLOOKUP($CG5,by_cnty_allpol!$C$4:$R$29,18,FALSE)</f>
        <v>1241.8374159659902</v>
      </c>
      <c r="CK5" s="110">
        <f>HLOOKUP($CG5,by_cnty_allpol!$C$4:$R$29,24,FALSE)</f>
        <v>0</v>
      </c>
    </row>
    <row r="6" spans="1:89" x14ac:dyDescent="0.2">
      <c r="B6" s="5" t="s">
        <v>18</v>
      </c>
      <c r="C6" s="63">
        <f t="shared" si="2"/>
        <v>0.77024002443850137</v>
      </c>
      <c r="D6" s="63">
        <f t="shared" si="2"/>
        <v>0</v>
      </c>
      <c r="E6" s="63">
        <f t="shared" si="2"/>
        <v>0</v>
      </c>
      <c r="F6" s="63">
        <f t="shared" si="2"/>
        <v>0</v>
      </c>
      <c r="G6" s="63">
        <f t="shared" si="2"/>
        <v>0.60991820440123945</v>
      </c>
      <c r="H6" s="63">
        <f t="shared" si="2"/>
        <v>0</v>
      </c>
      <c r="I6" s="63">
        <f t="shared" si="2"/>
        <v>0</v>
      </c>
      <c r="J6" s="63">
        <f t="shared" si="2"/>
        <v>0.11541661458843698</v>
      </c>
      <c r="K6" s="63">
        <f t="shared" si="2"/>
        <v>6.2813483293760221E-3</v>
      </c>
      <c r="L6" s="63">
        <f t="shared" si="2"/>
        <v>2.8615031278268543E-2</v>
      </c>
      <c r="M6" s="63">
        <f t="shared" si="2"/>
        <v>0.54340707453177528</v>
      </c>
      <c r="N6" s="63">
        <f t="shared" si="2"/>
        <v>2.3664400343656064E-2</v>
      </c>
      <c r="O6" s="63">
        <f t="shared" si="2"/>
        <v>3.3101708656394273E-2</v>
      </c>
      <c r="P6" s="63">
        <f t="shared" si="2"/>
        <v>1.0768025707501754E-2</v>
      </c>
      <c r="Q6" s="63">
        <f t="shared" si="2"/>
        <v>0.93874635220926639</v>
      </c>
      <c r="R6" s="63">
        <f t="shared" si="2"/>
        <v>0</v>
      </c>
      <c r="S6" s="144">
        <f t="shared" si="3"/>
        <v>0</v>
      </c>
      <c r="T6" s="144">
        <f t="shared" si="3"/>
        <v>0</v>
      </c>
      <c r="U6" s="144">
        <f t="shared" si="3"/>
        <v>0</v>
      </c>
      <c r="V6" s="144">
        <f t="shared" si="3"/>
        <v>0</v>
      </c>
      <c r="W6" s="144">
        <f t="shared" si="3"/>
        <v>0</v>
      </c>
      <c r="X6" s="144">
        <f t="shared" si="3"/>
        <v>0</v>
      </c>
      <c r="Y6" s="144">
        <f t="shared" si="3"/>
        <v>0</v>
      </c>
      <c r="Z6" s="144">
        <f t="shared" si="3"/>
        <v>0</v>
      </c>
      <c r="AA6" s="144">
        <f t="shared" si="3"/>
        <v>0</v>
      </c>
      <c r="AB6" s="144">
        <f t="shared" si="3"/>
        <v>0</v>
      </c>
      <c r="AC6" s="144">
        <f t="shared" si="3"/>
        <v>0</v>
      </c>
      <c r="AD6" s="144">
        <f t="shared" si="3"/>
        <v>0</v>
      </c>
      <c r="AE6" s="144">
        <f t="shared" si="3"/>
        <v>0</v>
      </c>
      <c r="AF6" s="144">
        <f t="shared" si="3"/>
        <v>0</v>
      </c>
      <c r="AG6" s="144">
        <f t="shared" si="3"/>
        <v>0</v>
      </c>
      <c r="AH6" s="144">
        <f t="shared" si="3"/>
        <v>0</v>
      </c>
      <c r="AI6" s="142">
        <f t="shared" si="4"/>
        <v>0</v>
      </c>
      <c r="AJ6" s="142">
        <f t="shared" si="4"/>
        <v>0</v>
      </c>
      <c r="AK6" s="142">
        <f t="shared" si="4"/>
        <v>0</v>
      </c>
      <c r="AL6" s="142">
        <f t="shared" si="4"/>
        <v>0</v>
      </c>
      <c r="AM6" s="142">
        <f t="shared" si="4"/>
        <v>0.60991820440123945</v>
      </c>
      <c r="AN6" s="142">
        <f t="shared" si="4"/>
        <v>0</v>
      </c>
      <c r="AO6" s="142">
        <f t="shared" si="4"/>
        <v>0</v>
      </c>
      <c r="AP6" s="142">
        <f t="shared" si="4"/>
        <v>0</v>
      </c>
      <c r="AQ6" s="142">
        <f t="shared" si="4"/>
        <v>0</v>
      </c>
      <c r="AR6" s="142">
        <f t="shared" si="4"/>
        <v>0</v>
      </c>
      <c r="AS6" s="142">
        <f t="shared" si="4"/>
        <v>0</v>
      </c>
      <c r="AT6" s="142">
        <f t="shared" si="4"/>
        <v>0</v>
      </c>
      <c r="AU6" s="142">
        <f t="shared" si="4"/>
        <v>0</v>
      </c>
      <c r="AV6" s="142">
        <f t="shared" si="4"/>
        <v>0</v>
      </c>
      <c r="AW6" s="142">
        <f t="shared" si="4"/>
        <v>0</v>
      </c>
      <c r="AX6" s="142">
        <f t="shared" si="4"/>
        <v>0</v>
      </c>
      <c r="AY6" s="156">
        <f t="shared" si="5"/>
        <v>0.77024002443850137</v>
      </c>
      <c r="AZ6" s="156">
        <f t="shared" si="5"/>
        <v>0</v>
      </c>
      <c r="BA6" s="156">
        <f t="shared" si="5"/>
        <v>0</v>
      </c>
      <c r="BB6" s="156">
        <f t="shared" si="5"/>
        <v>0</v>
      </c>
      <c r="BC6" s="156">
        <f t="shared" si="5"/>
        <v>0</v>
      </c>
      <c r="BD6" s="156">
        <f t="shared" si="5"/>
        <v>0</v>
      </c>
      <c r="BE6" s="156">
        <f t="shared" si="5"/>
        <v>0</v>
      </c>
      <c r="BF6" s="156">
        <f t="shared" si="5"/>
        <v>0.11541661458843698</v>
      </c>
      <c r="BG6" s="156">
        <f t="shared" si="5"/>
        <v>6.2813483293760221E-3</v>
      </c>
      <c r="BH6" s="156">
        <f t="shared" si="5"/>
        <v>2.8615031278268543E-2</v>
      </c>
      <c r="BI6" s="156">
        <f t="shared" si="5"/>
        <v>0.54340707453177528</v>
      </c>
      <c r="BJ6" s="156">
        <f t="shared" si="5"/>
        <v>2.3664400343656064E-2</v>
      </c>
      <c r="BK6" s="156">
        <f t="shared" si="5"/>
        <v>3.3101708656394273E-2</v>
      </c>
      <c r="BL6" s="156">
        <f t="shared" si="5"/>
        <v>1.0768025707501754E-2</v>
      </c>
      <c r="BM6" s="156">
        <f t="shared" si="5"/>
        <v>0.93874635220926639</v>
      </c>
      <c r="BN6" s="156">
        <f t="shared" si="5"/>
        <v>0</v>
      </c>
      <c r="BO6" s="171">
        <f t="shared" si="6"/>
        <v>0</v>
      </c>
      <c r="BP6" s="171">
        <f t="shared" si="6"/>
        <v>0</v>
      </c>
      <c r="BQ6" s="171">
        <f t="shared" si="6"/>
        <v>0</v>
      </c>
      <c r="BR6" s="171">
        <f t="shared" si="6"/>
        <v>0</v>
      </c>
      <c r="BS6" s="171">
        <f t="shared" si="6"/>
        <v>0</v>
      </c>
      <c r="BT6" s="171">
        <f t="shared" si="6"/>
        <v>0</v>
      </c>
      <c r="BU6" s="171">
        <f t="shared" si="6"/>
        <v>0</v>
      </c>
      <c r="BV6" s="171">
        <f t="shared" si="6"/>
        <v>0</v>
      </c>
      <c r="BW6" s="171">
        <f t="shared" si="6"/>
        <v>0</v>
      </c>
      <c r="BX6" s="171">
        <f t="shared" si="6"/>
        <v>0</v>
      </c>
      <c r="BY6" s="171">
        <f t="shared" si="6"/>
        <v>0</v>
      </c>
      <c r="BZ6" s="171">
        <f t="shared" si="6"/>
        <v>0</v>
      </c>
      <c r="CA6" s="171">
        <f t="shared" si="6"/>
        <v>0</v>
      </c>
      <c r="CB6" s="171">
        <f t="shared" si="6"/>
        <v>0</v>
      </c>
      <c r="CC6" s="171">
        <f t="shared" si="6"/>
        <v>0</v>
      </c>
      <c r="CD6" s="171">
        <f t="shared" si="6"/>
        <v>0</v>
      </c>
      <c r="CE6" s="63">
        <f t="shared" si="7"/>
        <v>3.0801587844844156</v>
      </c>
      <c r="CG6" s="5" t="s">
        <v>280</v>
      </c>
      <c r="CH6" s="110">
        <f>HLOOKUP($CG6,by_cnty_allpol!$C$4:$R$29,8,FALSE)</f>
        <v>1.2326229865695912</v>
      </c>
      <c r="CI6" s="110">
        <f>HLOOKUP($CG6,by_cnty_allpol!$C$4:$R$29,13,FALSE)</f>
        <v>32.340964100874835</v>
      </c>
      <c r="CJ6" s="110">
        <f>HLOOKUP($CG6,by_cnty_allpol!$C$4:$R$29,18,FALSE)</f>
        <v>295.83522982366742</v>
      </c>
      <c r="CK6" s="110">
        <f>HLOOKUP($CG6,by_cnty_allpol!$C$4:$R$29,24,FALSE)</f>
        <v>0</v>
      </c>
    </row>
    <row r="7" spans="1:89" x14ac:dyDescent="0.2">
      <c r="B7" s="5" t="s">
        <v>61</v>
      </c>
      <c r="C7" s="63">
        <f t="shared" si="2"/>
        <v>0.29827406529865164</v>
      </c>
      <c r="D7" s="63">
        <f t="shared" si="2"/>
        <v>0</v>
      </c>
      <c r="E7" s="63">
        <f t="shared" si="2"/>
        <v>2.8045963563643916E-2</v>
      </c>
      <c r="F7" s="63">
        <f t="shared" si="2"/>
        <v>1.7419796695002296E-3</v>
      </c>
      <c r="G7" s="63">
        <f t="shared" si="2"/>
        <v>1.1951897802573164</v>
      </c>
      <c r="H7" s="63">
        <f t="shared" si="2"/>
        <v>9.9541695400013112E-4</v>
      </c>
      <c r="I7" s="63">
        <f t="shared" si="2"/>
        <v>0.13838061779669056</v>
      </c>
      <c r="J7" s="63">
        <f t="shared" si="2"/>
        <v>0.25864051340380545</v>
      </c>
      <c r="K7" s="63">
        <f t="shared" si="2"/>
        <v>0.14106279018540155</v>
      </c>
      <c r="L7" s="63">
        <f t="shared" si="2"/>
        <v>9.1802768215896238E-2</v>
      </c>
      <c r="M7" s="63">
        <f t="shared" si="2"/>
        <v>0.38132141462390168</v>
      </c>
      <c r="N7" s="63">
        <f t="shared" si="2"/>
        <v>0.48258816139883853</v>
      </c>
      <c r="O7" s="63">
        <f t="shared" si="2"/>
        <v>0.18609348257799732</v>
      </c>
      <c r="P7" s="63">
        <f t="shared" si="2"/>
        <v>0.24281734298611707</v>
      </c>
      <c r="Q7" s="63">
        <f t="shared" si="2"/>
        <v>2.2687553323703291</v>
      </c>
      <c r="R7" s="63">
        <f t="shared" si="2"/>
        <v>6.4933665323438805E-2</v>
      </c>
      <c r="S7" s="144">
        <f t="shared" si="3"/>
        <v>6.2447017651341329E-2</v>
      </c>
      <c r="T7" s="144">
        <f t="shared" si="3"/>
        <v>0</v>
      </c>
      <c r="U7" s="144">
        <f t="shared" si="3"/>
        <v>3.5875178493472576E-3</v>
      </c>
      <c r="V7" s="144">
        <f t="shared" si="3"/>
        <v>1.7419796695002296E-3</v>
      </c>
      <c r="W7" s="144">
        <f t="shared" si="3"/>
        <v>2.1202034627900036E-2</v>
      </c>
      <c r="X7" s="144">
        <f t="shared" si="3"/>
        <v>0</v>
      </c>
      <c r="Y7" s="144">
        <f t="shared" si="3"/>
        <v>3.363297983763054E-3</v>
      </c>
      <c r="Z7" s="144">
        <f t="shared" si="3"/>
        <v>2.4385552350150268E-2</v>
      </c>
      <c r="AA7" s="144">
        <f t="shared" si="3"/>
        <v>1.1195459538523933E-2</v>
      </c>
      <c r="AB7" s="144">
        <f t="shared" si="3"/>
        <v>3.8064562430981365E-2</v>
      </c>
      <c r="AC7" s="144">
        <f t="shared" si="3"/>
        <v>0.25999836262308551</v>
      </c>
      <c r="AD7" s="144">
        <f t="shared" si="3"/>
        <v>2.7420872176970468E-3</v>
      </c>
      <c r="AE7" s="144">
        <f t="shared" si="3"/>
        <v>1.3434551446228717E-2</v>
      </c>
      <c r="AF7" s="144">
        <f t="shared" si="3"/>
        <v>0</v>
      </c>
      <c r="AG7" s="144">
        <f t="shared" si="3"/>
        <v>0.33253161670480147</v>
      </c>
      <c r="AH7" s="144">
        <f t="shared" si="3"/>
        <v>2.2390919077047862E-3</v>
      </c>
      <c r="AI7" s="142">
        <f t="shared" si="4"/>
        <v>1.796156998102337E-3</v>
      </c>
      <c r="AJ7" s="142">
        <f t="shared" si="4"/>
        <v>0</v>
      </c>
      <c r="AK7" s="142">
        <f t="shared" si="4"/>
        <v>2.242198655842036E-4</v>
      </c>
      <c r="AL7" s="142">
        <f t="shared" si="4"/>
        <v>0</v>
      </c>
      <c r="AM7" s="142">
        <f t="shared" si="4"/>
        <v>0.53772155445023695</v>
      </c>
      <c r="AN7" s="142">
        <f t="shared" si="4"/>
        <v>0</v>
      </c>
      <c r="AO7" s="142">
        <f t="shared" si="4"/>
        <v>1.3677411800636419E-2</v>
      </c>
      <c r="AP7" s="142">
        <f t="shared" si="4"/>
        <v>0</v>
      </c>
      <c r="AQ7" s="142">
        <f t="shared" si="4"/>
        <v>0</v>
      </c>
      <c r="AR7" s="142">
        <f t="shared" si="4"/>
        <v>0</v>
      </c>
      <c r="AS7" s="142">
        <f t="shared" si="4"/>
        <v>3.8838225380207207E-3</v>
      </c>
      <c r="AT7" s="142">
        <f t="shared" si="4"/>
        <v>4.3383008544216929E-2</v>
      </c>
      <c r="AU7" s="142">
        <f t="shared" si="4"/>
        <v>0</v>
      </c>
      <c r="AV7" s="142">
        <f t="shared" si="4"/>
        <v>0</v>
      </c>
      <c r="AW7" s="142">
        <f t="shared" si="4"/>
        <v>0</v>
      </c>
      <c r="AX7" s="142">
        <f t="shared" si="4"/>
        <v>0</v>
      </c>
      <c r="AY7" s="156">
        <f t="shared" si="5"/>
        <v>0.23403089064920798</v>
      </c>
      <c r="AZ7" s="156">
        <f t="shared" si="5"/>
        <v>0</v>
      </c>
      <c r="BA7" s="156">
        <f t="shared" si="5"/>
        <v>2.4234225848712456E-2</v>
      </c>
      <c r="BB7" s="156">
        <f t="shared" si="5"/>
        <v>0</v>
      </c>
      <c r="BC7" s="156">
        <f t="shared" si="5"/>
        <v>0.63626619117917949</v>
      </c>
      <c r="BD7" s="156">
        <f t="shared" si="5"/>
        <v>9.9541695400013112E-4</v>
      </c>
      <c r="BE7" s="156">
        <f t="shared" si="5"/>
        <v>0.12133990801229108</v>
      </c>
      <c r="BF7" s="156">
        <f t="shared" si="5"/>
        <v>0.23425496105365518</v>
      </c>
      <c r="BG7" s="156">
        <f t="shared" si="5"/>
        <v>0.12986733064687764</v>
      </c>
      <c r="BH7" s="156">
        <f t="shared" si="5"/>
        <v>5.3738205784914859E-2</v>
      </c>
      <c r="BI7" s="156">
        <f t="shared" si="5"/>
        <v>0.1174392294627955</v>
      </c>
      <c r="BJ7" s="156">
        <f t="shared" si="5"/>
        <v>0.43646306563692455</v>
      </c>
      <c r="BK7" s="156">
        <f t="shared" si="5"/>
        <v>0.17265893113176858</v>
      </c>
      <c r="BL7" s="156">
        <f t="shared" si="5"/>
        <v>0.24281734298611707</v>
      </c>
      <c r="BM7" s="156">
        <f t="shared" si="5"/>
        <v>1.9362237156655275</v>
      </c>
      <c r="BN7" s="156">
        <f t="shared" si="5"/>
        <v>6.269457341573402E-2</v>
      </c>
      <c r="BO7" s="171">
        <f t="shared" si="6"/>
        <v>0</v>
      </c>
      <c r="BP7" s="171">
        <f t="shared" si="6"/>
        <v>0</v>
      </c>
      <c r="BQ7" s="171">
        <f t="shared" si="6"/>
        <v>0</v>
      </c>
      <c r="BR7" s="171">
        <f t="shared" si="6"/>
        <v>0</v>
      </c>
      <c r="BS7" s="171">
        <f t="shared" si="6"/>
        <v>0</v>
      </c>
      <c r="BT7" s="171">
        <f t="shared" si="6"/>
        <v>0</v>
      </c>
      <c r="BU7" s="171">
        <f t="shared" si="6"/>
        <v>0</v>
      </c>
      <c r="BV7" s="171">
        <f t="shared" si="6"/>
        <v>0</v>
      </c>
      <c r="BW7" s="171">
        <f t="shared" si="6"/>
        <v>0</v>
      </c>
      <c r="BX7" s="171">
        <f t="shared" si="6"/>
        <v>0</v>
      </c>
      <c r="BY7" s="171">
        <f t="shared" si="6"/>
        <v>0</v>
      </c>
      <c r="BZ7" s="171">
        <f t="shared" si="6"/>
        <v>0</v>
      </c>
      <c r="CA7" s="171">
        <f t="shared" si="6"/>
        <v>0</v>
      </c>
      <c r="CB7" s="171">
        <f t="shared" si="6"/>
        <v>0</v>
      </c>
      <c r="CC7" s="171">
        <f t="shared" si="6"/>
        <v>0</v>
      </c>
      <c r="CD7" s="171">
        <f t="shared" si="6"/>
        <v>0</v>
      </c>
      <c r="CE7" s="63">
        <f t="shared" si="7"/>
        <v>5.7806432946255288</v>
      </c>
      <c r="CG7" s="5" t="s">
        <v>281</v>
      </c>
      <c r="CH7" s="110">
        <f>HLOOKUP($CG7,by_cnty_allpol!$C$4:$R$29,8,FALSE)</f>
        <v>12.133161402674437</v>
      </c>
      <c r="CI7" s="110">
        <f>HLOOKUP($CG7,by_cnty_allpol!$C$4:$R$29,13,FALSE)</f>
        <v>447.0675815795795</v>
      </c>
      <c r="CJ7" s="110">
        <f>HLOOKUP($CG7,by_cnty_allpol!$C$4:$R$29,18,FALSE)</f>
        <v>493.37410178111844</v>
      </c>
      <c r="CK7" s="110">
        <f>HLOOKUP($CG7,by_cnty_allpol!$C$4:$R$29,24,FALSE)</f>
        <v>0</v>
      </c>
    </row>
    <row r="8" spans="1:89" x14ac:dyDescent="0.2">
      <c r="B8" s="5" t="s">
        <v>21</v>
      </c>
      <c r="C8" s="63">
        <f t="shared" si="2"/>
        <v>11.07111457196431</v>
      </c>
      <c r="D8" s="63">
        <f t="shared" si="2"/>
        <v>0</v>
      </c>
      <c r="E8" s="63">
        <f t="shared" si="2"/>
        <v>1.2782160227070061</v>
      </c>
      <c r="F8" s="63">
        <f t="shared" si="2"/>
        <v>8.2328519742625672E-2</v>
      </c>
      <c r="G8" s="63">
        <f t="shared" si="2"/>
        <v>29.990172416256826</v>
      </c>
      <c r="H8" s="63">
        <f t="shared" si="2"/>
        <v>4.7044868424357525E-2</v>
      </c>
      <c r="I8" s="63">
        <f t="shared" si="2"/>
        <v>6.4455165238306789</v>
      </c>
      <c r="J8" s="63">
        <f t="shared" si="2"/>
        <v>7.2135301951916535</v>
      </c>
      <c r="K8" s="63">
        <f t="shared" si="2"/>
        <v>3.3919900185105707</v>
      </c>
      <c r="L8" s="63">
        <f t="shared" si="2"/>
        <v>2.2074855676021174</v>
      </c>
      <c r="M8" s="63">
        <f t="shared" si="2"/>
        <v>17.9258444173255</v>
      </c>
      <c r="N8" s="63">
        <f t="shared" si="2"/>
        <v>12.064799482162696</v>
      </c>
      <c r="O8" s="63">
        <f t="shared" si="2"/>
        <v>4.4805734637152543</v>
      </c>
      <c r="P8" s="63">
        <f t="shared" si="2"/>
        <v>5.8618849001567659</v>
      </c>
      <c r="Q8" s="63">
        <f t="shared" si="2"/>
        <v>58.80883062491565</v>
      </c>
      <c r="R8" s="63">
        <f t="shared" si="2"/>
        <v>1.5613922307429613</v>
      </c>
      <c r="S8" s="144">
        <f t="shared" si="3"/>
        <v>2.3095107750706871</v>
      </c>
      <c r="T8" s="144">
        <f t="shared" si="3"/>
        <v>0</v>
      </c>
      <c r="U8" s="144">
        <f t="shared" si="3"/>
        <v>0.1695513669064487</v>
      </c>
      <c r="V8" s="144">
        <f t="shared" si="3"/>
        <v>8.2328519742625672E-2</v>
      </c>
      <c r="W8" s="144">
        <f t="shared" si="3"/>
        <v>0.52028925941074422</v>
      </c>
      <c r="X8" s="144">
        <f t="shared" si="3"/>
        <v>0</v>
      </c>
      <c r="Y8" s="144">
        <f t="shared" si="3"/>
        <v>0.15895440647479564</v>
      </c>
      <c r="Z8" s="144">
        <f t="shared" si="3"/>
        <v>0.67533508229609851</v>
      </c>
      <c r="AA8" s="144">
        <f t="shared" si="3"/>
        <v>0.26920555702464843</v>
      </c>
      <c r="AB8" s="144">
        <f t="shared" si="3"/>
        <v>0.91529889388380481</v>
      </c>
      <c r="AC8" s="144">
        <f t="shared" si="3"/>
        <v>12.239921719126535</v>
      </c>
      <c r="AD8" s="144">
        <f t="shared" si="3"/>
        <v>8.16351333063354E-2</v>
      </c>
      <c r="AE8" s="144">
        <f t="shared" si="3"/>
        <v>0.32304666842957819</v>
      </c>
      <c r="AF8" s="144">
        <f t="shared" si="3"/>
        <v>0</v>
      </c>
      <c r="AG8" s="144">
        <f t="shared" si="3"/>
        <v>8.2006320269166402</v>
      </c>
      <c r="AH8" s="144">
        <f t="shared" si="3"/>
        <v>5.3841111404929698E-2</v>
      </c>
      <c r="AI8" s="142">
        <f t="shared" si="4"/>
        <v>8.4889019928429191E-2</v>
      </c>
      <c r="AJ8" s="142">
        <f t="shared" si="4"/>
        <v>0</v>
      </c>
      <c r="AK8" s="142">
        <f t="shared" si="4"/>
        <v>1.0596960431653044E-2</v>
      </c>
      <c r="AL8" s="142">
        <f t="shared" si="4"/>
        <v>0</v>
      </c>
      <c r="AM8" s="142">
        <f t="shared" si="4"/>
        <v>13.128884479837106</v>
      </c>
      <c r="AN8" s="142">
        <f t="shared" si="4"/>
        <v>0</v>
      </c>
      <c r="AO8" s="142">
        <f t="shared" si="4"/>
        <v>0.64641458633083571</v>
      </c>
      <c r="AP8" s="142">
        <f t="shared" si="4"/>
        <v>0</v>
      </c>
      <c r="AQ8" s="142">
        <f t="shared" si="4"/>
        <v>0</v>
      </c>
      <c r="AR8" s="142">
        <f t="shared" si="4"/>
        <v>0</v>
      </c>
      <c r="AS8" s="142">
        <f t="shared" si="4"/>
        <v>0.18355516203586283</v>
      </c>
      <c r="AT8" s="142">
        <f t="shared" si="4"/>
        <v>1.0431860291543529</v>
      </c>
      <c r="AU8" s="142">
        <f t="shared" si="4"/>
        <v>0</v>
      </c>
      <c r="AV8" s="142">
        <f t="shared" si="4"/>
        <v>0</v>
      </c>
      <c r="AW8" s="142">
        <f t="shared" si="4"/>
        <v>0</v>
      </c>
      <c r="AX8" s="142">
        <f t="shared" si="4"/>
        <v>0</v>
      </c>
      <c r="AY8" s="156">
        <f t="shared" si="5"/>
        <v>8.6767147769651931</v>
      </c>
      <c r="AZ8" s="156">
        <f t="shared" si="5"/>
        <v>0</v>
      </c>
      <c r="BA8" s="156">
        <f t="shared" si="5"/>
        <v>1.0980676953689044</v>
      </c>
      <c r="BB8" s="156">
        <f t="shared" si="5"/>
        <v>0</v>
      </c>
      <c r="BC8" s="156">
        <f t="shared" si="5"/>
        <v>16.340998677008976</v>
      </c>
      <c r="BD8" s="156">
        <f t="shared" si="5"/>
        <v>4.7044868424357518E-2</v>
      </c>
      <c r="BE8" s="156">
        <f t="shared" si="5"/>
        <v>5.6401475310250468</v>
      </c>
      <c r="BF8" s="156">
        <f t="shared" si="5"/>
        <v>6.5381951128955542</v>
      </c>
      <c r="BG8" s="156">
        <f t="shared" si="5"/>
        <v>3.1227844614859221</v>
      </c>
      <c r="BH8" s="156">
        <f t="shared" si="5"/>
        <v>1.2921866737183125</v>
      </c>
      <c r="BI8" s="156">
        <f t="shared" si="5"/>
        <v>5.5023675361631001</v>
      </c>
      <c r="BJ8" s="156">
        <f t="shared" si="5"/>
        <v>10.939978319702009</v>
      </c>
      <c r="BK8" s="156">
        <f t="shared" si="5"/>
        <v>4.1575267952856763</v>
      </c>
      <c r="BL8" s="156">
        <f t="shared" si="5"/>
        <v>5.8618849001567659</v>
      </c>
      <c r="BM8" s="156">
        <f t="shared" si="5"/>
        <v>50.608198597998999</v>
      </c>
      <c r="BN8" s="156">
        <f t="shared" si="5"/>
        <v>1.5075511193380318</v>
      </c>
      <c r="BO8" s="171">
        <f t="shared" si="6"/>
        <v>0</v>
      </c>
      <c r="BP8" s="171">
        <f t="shared" si="6"/>
        <v>0</v>
      </c>
      <c r="BQ8" s="171">
        <f t="shared" si="6"/>
        <v>0</v>
      </c>
      <c r="BR8" s="171">
        <f t="shared" si="6"/>
        <v>0</v>
      </c>
      <c r="BS8" s="171">
        <f t="shared" si="6"/>
        <v>0</v>
      </c>
      <c r="BT8" s="171">
        <f t="shared" si="6"/>
        <v>0</v>
      </c>
      <c r="BU8" s="171">
        <f t="shared" si="6"/>
        <v>0</v>
      </c>
      <c r="BV8" s="171">
        <f t="shared" si="6"/>
        <v>0</v>
      </c>
      <c r="BW8" s="171">
        <f t="shared" si="6"/>
        <v>0</v>
      </c>
      <c r="BX8" s="171">
        <f t="shared" si="6"/>
        <v>0</v>
      </c>
      <c r="BY8" s="171">
        <f t="shared" si="6"/>
        <v>0</v>
      </c>
      <c r="BZ8" s="171">
        <f t="shared" si="6"/>
        <v>0</v>
      </c>
      <c r="CA8" s="171">
        <f t="shared" si="6"/>
        <v>0</v>
      </c>
      <c r="CB8" s="171">
        <f t="shared" si="6"/>
        <v>0</v>
      </c>
      <c r="CC8" s="171">
        <f t="shared" si="6"/>
        <v>0</v>
      </c>
      <c r="CD8" s="171">
        <f t="shared" si="6"/>
        <v>0</v>
      </c>
      <c r="CE8" s="63">
        <f t="shared" si="7"/>
        <v>162.430723823249</v>
      </c>
      <c r="CG8" s="5" t="s">
        <v>282</v>
      </c>
      <c r="CH8" s="110">
        <f>HLOOKUP($CG8,by_cnty_allpol!$C$4:$R$29,8,FALSE)</f>
        <v>82.780559869788831</v>
      </c>
      <c r="CI8" s="110">
        <f>HLOOKUP($CG8,by_cnty_allpol!$C$4:$R$29,13,FALSE)</f>
        <v>0.52011303409551823</v>
      </c>
      <c r="CJ8" s="110">
        <f>HLOOKUP($CG8,by_cnty_allpol!$C$4:$R$29,18,FALSE)</f>
        <v>458.36682476184228</v>
      </c>
      <c r="CK8" s="110">
        <f>HLOOKUP($CG8,by_cnty_allpol!$C$4:$R$29,24,FALSE)</f>
        <v>0</v>
      </c>
    </row>
    <row r="9" spans="1:89" x14ac:dyDescent="0.2">
      <c r="B9" s="5" t="s">
        <v>60</v>
      </c>
      <c r="C9" s="63">
        <f t="shared" si="2"/>
        <v>12.518921165663752</v>
      </c>
      <c r="D9" s="63">
        <f t="shared" si="2"/>
        <v>0</v>
      </c>
      <c r="E9" s="63">
        <f t="shared" si="2"/>
        <v>0.61869697844632132</v>
      </c>
      <c r="F9" s="63">
        <f t="shared" si="2"/>
        <v>3.151586729886894E-2</v>
      </c>
      <c r="G9" s="63">
        <f t="shared" si="2"/>
        <v>83.994848120722637</v>
      </c>
      <c r="H9" s="63">
        <f t="shared" si="2"/>
        <v>1.800906702792511E-2</v>
      </c>
      <c r="I9" s="63">
        <f t="shared" si="2"/>
        <v>2.7261595841508601</v>
      </c>
      <c r="J9" s="63">
        <f t="shared" si="2"/>
        <v>16.473202463857618</v>
      </c>
      <c r="K9" s="63">
        <f t="shared" si="2"/>
        <v>10.26100550732184</v>
      </c>
      <c r="L9" s="63">
        <f t="shared" si="2"/>
        <v>6.6777972349237373</v>
      </c>
      <c r="M9" s="63">
        <f t="shared" si="2"/>
        <v>7.1247625381223658</v>
      </c>
      <c r="N9" s="63">
        <f t="shared" si="2"/>
        <v>34.019782939187564</v>
      </c>
      <c r="O9" s="63">
        <f t="shared" si="2"/>
        <v>13.522969839895278</v>
      </c>
      <c r="P9" s="63">
        <f t="shared" si="2"/>
        <v>17.6083042224368</v>
      </c>
      <c r="Q9" s="63">
        <f t="shared" si="2"/>
        <v>155.01601459314324</v>
      </c>
      <c r="R9" s="63">
        <f t="shared" si="2"/>
        <v>4.7233199954338634</v>
      </c>
      <c r="S9" s="144">
        <f t="shared" si="3"/>
        <v>2.6406347125718859</v>
      </c>
      <c r="T9" s="144">
        <f t="shared" si="3"/>
        <v>0</v>
      </c>
      <c r="U9" s="144">
        <f t="shared" si="3"/>
        <v>6.49053134499495E-2</v>
      </c>
      <c r="V9" s="144">
        <f t="shared" si="3"/>
        <v>3.151586729886894E-2</v>
      </c>
      <c r="W9" s="144">
        <f t="shared" si="3"/>
        <v>1.5176140304591228</v>
      </c>
      <c r="X9" s="144">
        <f t="shared" si="3"/>
        <v>0</v>
      </c>
      <c r="Y9" s="144">
        <f t="shared" si="3"/>
        <v>6.0848731359327682E-2</v>
      </c>
      <c r="Z9" s="144">
        <f t="shared" si="3"/>
        <v>1.564409921531722</v>
      </c>
      <c r="AA9" s="144">
        <f t="shared" si="3"/>
        <v>0.81436551645411426</v>
      </c>
      <c r="AB9" s="144">
        <f t="shared" si="3"/>
        <v>2.7688427559439881</v>
      </c>
      <c r="AC9" s="144">
        <f t="shared" si="3"/>
        <v>4.8168369793435959</v>
      </c>
      <c r="AD9" s="144">
        <f t="shared" si="3"/>
        <v>0.16250625149883</v>
      </c>
      <c r="AE9" s="144">
        <f t="shared" si="3"/>
        <v>0.97723861974493709</v>
      </c>
      <c r="AF9" s="144">
        <f t="shared" si="3"/>
        <v>0</v>
      </c>
      <c r="AG9" s="144">
        <f t="shared" si="3"/>
        <v>23.706980371463235</v>
      </c>
      <c r="AH9" s="144">
        <f t="shared" si="3"/>
        <v>0.16287310329082286</v>
      </c>
      <c r="AI9" s="142">
        <f t="shared" si="4"/>
        <v>3.2496042629687291E-2</v>
      </c>
      <c r="AJ9" s="142">
        <f t="shared" si="4"/>
        <v>0</v>
      </c>
      <c r="AK9" s="142">
        <f t="shared" si="4"/>
        <v>4.0565820906218438E-3</v>
      </c>
      <c r="AL9" s="142">
        <f t="shared" si="4"/>
        <v>0</v>
      </c>
      <c r="AM9" s="142">
        <f t="shared" si="4"/>
        <v>38.646142320962511</v>
      </c>
      <c r="AN9" s="142">
        <f t="shared" si="4"/>
        <v>0</v>
      </c>
      <c r="AO9" s="142">
        <f t="shared" si="4"/>
        <v>0.24745150752793252</v>
      </c>
      <c r="AP9" s="142">
        <f t="shared" si="4"/>
        <v>0</v>
      </c>
      <c r="AQ9" s="142">
        <f t="shared" si="4"/>
        <v>0</v>
      </c>
      <c r="AR9" s="142">
        <f t="shared" si="4"/>
        <v>0</v>
      </c>
      <c r="AS9" s="142">
        <f t="shared" si="4"/>
        <v>7.0266052964748027E-2</v>
      </c>
      <c r="AT9" s="142">
        <f t="shared" si="4"/>
        <v>3.1557102267105797</v>
      </c>
      <c r="AU9" s="142">
        <f t="shared" si="4"/>
        <v>0</v>
      </c>
      <c r="AV9" s="142">
        <f t="shared" si="4"/>
        <v>0</v>
      </c>
      <c r="AW9" s="142">
        <f t="shared" si="4"/>
        <v>0</v>
      </c>
      <c r="AX9" s="142">
        <f t="shared" si="4"/>
        <v>0</v>
      </c>
      <c r="AY9" s="156">
        <f t="shared" si="5"/>
        <v>9.8457904104621772</v>
      </c>
      <c r="AZ9" s="156">
        <f t="shared" si="5"/>
        <v>0</v>
      </c>
      <c r="BA9" s="156">
        <f t="shared" si="5"/>
        <v>0.54973508290574991</v>
      </c>
      <c r="BB9" s="156">
        <f t="shared" si="5"/>
        <v>0</v>
      </c>
      <c r="BC9" s="156">
        <f t="shared" si="5"/>
        <v>43.831091769301011</v>
      </c>
      <c r="BD9" s="156">
        <f t="shared" si="5"/>
        <v>1.800906702792511E-2</v>
      </c>
      <c r="BE9" s="156">
        <f t="shared" si="5"/>
        <v>2.4178593452635999</v>
      </c>
      <c r="BF9" s="156">
        <f t="shared" si="5"/>
        <v>14.908792542325896</v>
      </c>
      <c r="BG9" s="156">
        <f t="shared" si="5"/>
        <v>9.446639990867725</v>
      </c>
      <c r="BH9" s="156">
        <f t="shared" si="5"/>
        <v>3.9089544789797483</v>
      </c>
      <c r="BI9" s="156">
        <f t="shared" si="5"/>
        <v>2.2376595058140216</v>
      </c>
      <c r="BJ9" s="156">
        <f t="shared" si="5"/>
        <v>30.701566460978153</v>
      </c>
      <c r="BK9" s="156">
        <f t="shared" si="5"/>
        <v>12.545731220150341</v>
      </c>
      <c r="BL9" s="156">
        <f t="shared" si="5"/>
        <v>17.6083042224368</v>
      </c>
      <c r="BM9" s="156">
        <f t="shared" si="5"/>
        <v>131.30903422168001</v>
      </c>
      <c r="BN9" s="156">
        <f t="shared" si="5"/>
        <v>4.5604468921430401</v>
      </c>
      <c r="BO9" s="171">
        <f t="shared" si="6"/>
        <v>0</v>
      </c>
      <c r="BP9" s="171">
        <f t="shared" si="6"/>
        <v>0</v>
      </c>
      <c r="BQ9" s="171">
        <f t="shared" si="6"/>
        <v>0</v>
      </c>
      <c r="BR9" s="171">
        <f t="shared" si="6"/>
        <v>0</v>
      </c>
      <c r="BS9" s="171">
        <f t="shared" si="6"/>
        <v>0</v>
      </c>
      <c r="BT9" s="171">
        <f t="shared" si="6"/>
        <v>0</v>
      </c>
      <c r="BU9" s="171">
        <f t="shared" si="6"/>
        <v>0</v>
      </c>
      <c r="BV9" s="171">
        <f t="shared" si="6"/>
        <v>0</v>
      </c>
      <c r="BW9" s="171">
        <f t="shared" si="6"/>
        <v>0</v>
      </c>
      <c r="BX9" s="171">
        <f t="shared" si="6"/>
        <v>0</v>
      </c>
      <c r="BY9" s="171">
        <f t="shared" si="6"/>
        <v>0</v>
      </c>
      <c r="BZ9" s="171">
        <f t="shared" si="6"/>
        <v>0</v>
      </c>
      <c r="CA9" s="171">
        <f t="shared" si="6"/>
        <v>0</v>
      </c>
      <c r="CB9" s="171">
        <f t="shared" si="6"/>
        <v>0</v>
      </c>
      <c r="CC9" s="171">
        <f t="shared" si="6"/>
        <v>0</v>
      </c>
      <c r="CD9" s="171">
        <f t="shared" si="6"/>
        <v>0</v>
      </c>
      <c r="CE9" s="63">
        <f t="shared" si="7"/>
        <v>365.33531011763267</v>
      </c>
      <c r="CG9" s="5" t="s">
        <v>283</v>
      </c>
      <c r="CH9" s="110">
        <f>HLOOKUP($CG9,by_cnty_allpol!$C$4:$R$29,8,FALSE)</f>
        <v>1.689813398336742</v>
      </c>
      <c r="CI9" s="110">
        <f>HLOOKUP($CG9,by_cnty_allpol!$C$4:$R$29,13,FALSE)</f>
        <v>7.3651206595230079</v>
      </c>
      <c r="CJ9" s="110">
        <f>HLOOKUP($CG9,by_cnty_allpol!$C$4:$R$29,18,FALSE)</f>
        <v>97.660558643843729</v>
      </c>
      <c r="CK9" s="110">
        <f>HLOOKUP($CG9,by_cnty_allpol!$C$4:$R$29,24,FALSE)</f>
        <v>0</v>
      </c>
    </row>
    <row r="10" spans="1:89" x14ac:dyDescent="0.2">
      <c r="B10" s="27" t="s">
        <v>113</v>
      </c>
      <c r="C10" s="63">
        <f t="shared" si="2"/>
        <v>0.80425806771334041</v>
      </c>
      <c r="D10" s="63">
        <f t="shared" si="2"/>
        <v>0</v>
      </c>
      <c r="E10" s="63">
        <f t="shared" si="2"/>
        <v>0</v>
      </c>
      <c r="F10" s="63">
        <f t="shared" si="2"/>
        <v>0</v>
      </c>
      <c r="G10" s="63">
        <f t="shared" si="2"/>
        <v>0.6368555527772326</v>
      </c>
      <c r="H10" s="63">
        <f t="shared" si="2"/>
        <v>0</v>
      </c>
      <c r="I10" s="63">
        <f t="shared" si="2"/>
        <v>0</v>
      </c>
      <c r="J10" s="63">
        <f t="shared" si="2"/>
        <v>0.12051404820020895</v>
      </c>
      <c r="K10" s="63">
        <f t="shared" si="2"/>
        <v>6.5587672799801806E-3</v>
      </c>
      <c r="L10" s="63">
        <f t="shared" si="2"/>
        <v>2.9878828719909715E-2</v>
      </c>
      <c r="M10" s="63">
        <f t="shared" si="2"/>
        <v>0.56740692495600054</v>
      </c>
      <c r="N10" s="63">
        <f t="shared" si="2"/>
        <v>2.4709550646706664E-2</v>
      </c>
      <c r="O10" s="63">
        <f t="shared" si="2"/>
        <v>3.4563662491324129E-2</v>
      </c>
      <c r="P10" s="63">
        <f t="shared" si="2"/>
        <v>1.1243601051394599E-2</v>
      </c>
      <c r="Q10" s="63">
        <f t="shared" si="2"/>
        <v>0.98020656333868916</v>
      </c>
      <c r="R10" s="63">
        <f t="shared" si="2"/>
        <v>0</v>
      </c>
      <c r="S10" s="144">
        <f t="shared" si="3"/>
        <v>0</v>
      </c>
      <c r="T10" s="144">
        <f t="shared" si="3"/>
        <v>0</v>
      </c>
      <c r="U10" s="144">
        <f t="shared" si="3"/>
        <v>0</v>
      </c>
      <c r="V10" s="144">
        <f t="shared" si="3"/>
        <v>0</v>
      </c>
      <c r="W10" s="144">
        <f t="shared" si="3"/>
        <v>0</v>
      </c>
      <c r="X10" s="144">
        <f t="shared" si="3"/>
        <v>0</v>
      </c>
      <c r="Y10" s="144">
        <f t="shared" si="3"/>
        <v>0</v>
      </c>
      <c r="Z10" s="144">
        <f t="shared" si="3"/>
        <v>0</v>
      </c>
      <c r="AA10" s="144">
        <f t="shared" si="3"/>
        <v>0</v>
      </c>
      <c r="AB10" s="144">
        <f t="shared" si="3"/>
        <v>0</v>
      </c>
      <c r="AC10" s="144">
        <f t="shared" si="3"/>
        <v>0</v>
      </c>
      <c r="AD10" s="144">
        <f t="shared" si="3"/>
        <v>0</v>
      </c>
      <c r="AE10" s="144">
        <f t="shared" si="3"/>
        <v>0</v>
      </c>
      <c r="AF10" s="144">
        <f t="shared" si="3"/>
        <v>0</v>
      </c>
      <c r="AG10" s="144">
        <f t="shared" si="3"/>
        <v>0</v>
      </c>
      <c r="AH10" s="144">
        <f t="shared" si="3"/>
        <v>0</v>
      </c>
      <c r="AI10" s="142">
        <f t="shared" si="4"/>
        <v>0</v>
      </c>
      <c r="AJ10" s="142">
        <f t="shared" si="4"/>
        <v>0</v>
      </c>
      <c r="AK10" s="142">
        <f t="shared" si="4"/>
        <v>0</v>
      </c>
      <c r="AL10" s="142">
        <f t="shared" si="4"/>
        <v>0</v>
      </c>
      <c r="AM10" s="142">
        <f t="shared" si="4"/>
        <v>0.6368555527772326</v>
      </c>
      <c r="AN10" s="142">
        <f t="shared" si="4"/>
        <v>0</v>
      </c>
      <c r="AO10" s="142">
        <f t="shared" si="4"/>
        <v>0</v>
      </c>
      <c r="AP10" s="142">
        <f t="shared" si="4"/>
        <v>0</v>
      </c>
      <c r="AQ10" s="142">
        <f t="shared" si="4"/>
        <v>0</v>
      </c>
      <c r="AR10" s="142">
        <f t="shared" si="4"/>
        <v>0</v>
      </c>
      <c r="AS10" s="142">
        <f t="shared" si="4"/>
        <v>0</v>
      </c>
      <c r="AT10" s="142">
        <f t="shared" si="4"/>
        <v>0</v>
      </c>
      <c r="AU10" s="142">
        <f t="shared" si="4"/>
        <v>0</v>
      </c>
      <c r="AV10" s="142">
        <f t="shared" si="4"/>
        <v>0</v>
      </c>
      <c r="AW10" s="142">
        <f t="shared" si="4"/>
        <v>0</v>
      </c>
      <c r="AX10" s="142">
        <f t="shared" si="4"/>
        <v>0</v>
      </c>
      <c r="AY10" s="156">
        <f t="shared" si="5"/>
        <v>0.80425806771334041</v>
      </c>
      <c r="AZ10" s="156">
        <f t="shared" si="5"/>
        <v>0</v>
      </c>
      <c r="BA10" s="156">
        <f t="shared" si="5"/>
        <v>0</v>
      </c>
      <c r="BB10" s="156">
        <f t="shared" si="5"/>
        <v>0</v>
      </c>
      <c r="BC10" s="156">
        <f t="shared" si="5"/>
        <v>0</v>
      </c>
      <c r="BD10" s="156">
        <f t="shared" si="5"/>
        <v>0</v>
      </c>
      <c r="BE10" s="156">
        <f t="shared" si="5"/>
        <v>0</v>
      </c>
      <c r="BF10" s="156">
        <f t="shared" si="5"/>
        <v>0.12051404820020895</v>
      </c>
      <c r="BG10" s="156">
        <f t="shared" si="5"/>
        <v>6.5587672799801806E-3</v>
      </c>
      <c r="BH10" s="156">
        <f t="shared" si="5"/>
        <v>2.9878828719909715E-2</v>
      </c>
      <c r="BI10" s="156">
        <f t="shared" si="5"/>
        <v>0.56740692495600054</v>
      </c>
      <c r="BJ10" s="156">
        <f t="shared" si="5"/>
        <v>2.4709550646706664E-2</v>
      </c>
      <c r="BK10" s="156">
        <f t="shared" si="5"/>
        <v>3.4563662491324129E-2</v>
      </c>
      <c r="BL10" s="156">
        <f t="shared" si="5"/>
        <v>1.1243601051394599E-2</v>
      </c>
      <c r="BM10" s="156">
        <f t="shared" si="5"/>
        <v>0.98020656333868916</v>
      </c>
      <c r="BN10" s="156">
        <f t="shared" si="5"/>
        <v>0</v>
      </c>
      <c r="BO10" s="171">
        <f t="shared" si="6"/>
        <v>0</v>
      </c>
      <c r="BP10" s="171">
        <f t="shared" si="6"/>
        <v>0</v>
      </c>
      <c r="BQ10" s="171">
        <f t="shared" si="6"/>
        <v>0</v>
      </c>
      <c r="BR10" s="171">
        <f t="shared" si="6"/>
        <v>0</v>
      </c>
      <c r="BS10" s="171">
        <f t="shared" si="6"/>
        <v>0</v>
      </c>
      <c r="BT10" s="171">
        <f t="shared" si="6"/>
        <v>0</v>
      </c>
      <c r="BU10" s="171">
        <f t="shared" si="6"/>
        <v>0</v>
      </c>
      <c r="BV10" s="171">
        <f t="shared" si="6"/>
        <v>0</v>
      </c>
      <c r="BW10" s="171">
        <f t="shared" si="6"/>
        <v>0</v>
      </c>
      <c r="BX10" s="171">
        <f t="shared" si="6"/>
        <v>0</v>
      </c>
      <c r="BY10" s="171">
        <f t="shared" si="6"/>
        <v>0</v>
      </c>
      <c r="BZ10" s="171">
        <f t="shared" si="6"/>
        <v>0</v>
      </c>
      <c r="CA10" s="171">
        <f t="shared" si="6"/>
        <v>0</v>
      </c>
      <c r="CB10" s="171">
        <f t="shared" si="6"/>
        <v>0</v>
      </c>
      <c r="CC10" s="171">
        <f t="shared" si="6"/>
        <v>0</v>
      </c>
      <c r="CD10" s="171">
        <f t="shared" si="6"/>
        <v>0</v>
      </c>
      <c r="CE10" s="63">
        <f t="shared" si="7"/>
        <v>3.2161955671747871</v>
      </c>
      <c r="CG10" s="5" t="s">
        <v>284</v>
      </c>
      <c r="CH10" s="110">
        <f>HLOOKUP($CG10,by_cnty_allpol!$C$4:$R$29,8,FALSE)</f>
        <v>33.715390039402308</v>
      </c>
      <c r="CI10" s="110">
        <f>HLOOKUP($CG10,by_cnty_allpol!$C$4:$R$29,13,FALSE)</f>
        <v>0</v>
      </c>
      <c r="CJ10" s="110">
        <f>HLOOKUP($CG10,by_cnty_allpol!$C$4:$R$29,18,FALSE)</f>
        <v>304.88604184535535</v>
      </c>
      <c r="CK10" s="110">
        <f>HLOOKUP($CG10,by_cnty_allpol!$C$4:$R$29,24,FALSE)</f>
        <v>0</v>
      </c>
    </row>
    <row r="11" spans="1:89" x14ac:dyDescent="0.2">
      <c r="B11" s="5" t="s">
        <v>248</v>
      </c>
      <c r="C11" s="63">
        <f t="shared" si="2"/>
        <v>1.0933428135768986</v>
      </c>
      <c r="D11" s="63">
        <f t="shared" si="2"/>
        <v>0</v>
      </c>
      <c r="E11" s="63">
        <f t="shared" si="2"/>
        <v>3.6879127206593088E-2</v>
      </c>
      <c r="F11" s="63">
        <f t="shared" si="2"/>
        <v>1.4745767139761909E-3</v>
      </c>
      <c r="G11" s="63">
        <f t="shared" si="2"/>
        <v>8.3750108335255469</v>
      </c>
      <c r="H11" s="63">
        <f t="shared" si="2"/>
        <v>8.426152651292519E-4</v>
      </c>
      <c r="I11" s="63">
        <f t="shared" si="2"/>
        <v>0.14341520231516922</v>
      </c>
      <c r="J11" s="63">
        <f t="shared" si="2"/>
        <v>1.6112688412391953</v>
      </c>
      <c r="K11" s="63">
        <f t="shared" si="2"/>
        <v>1.0294858242518234</v>
      </c>
      <c r="L11" s="63">
        <f t="shared" si="2"/>
        <v>0.6699828380051549</v>
      </c>
      <c r="M11" s="63">
        <f t="shared" si="2"/>
        <v>0.34945551103762684</v>
      </c>
      <c r="N11" s="63">
        <f t="shared" si="2"/>
        <v>3.3939873229936128</v>
      </c>
      <c r="O11" s="63">
        <f t="shared" si="2"/>
        <v>1.3565173746559862</v>
      </c>
      <c r="P11" s="63">
        <f t="shared" si="2"/>
        <v>1.765675456839684</v>
      </c>
      <c r="Q11" s="63">
        <f t="shared" si="2"/>
        <v>15.375226579580493</v>
      </c>
      <c r="R11" s="63">
        <f t="shared" si="2"/>
        <v>0.47389030005242672</v>
      </c>
      <c r="S11" s="144">
        <f t="shared" si="3"/>
        <v>0.23122433567395118</v>
      </c>
      <c r="T11" s="144">
        <f t="shared" si="3"/>
        <v>0</v>
      </c>
      <c r="U11" s="144">
        <f t="shared" si="3"/>
        <v>3.0368151673889053E-3</v>
      </c>
      <c r="V11" s="144">
        <f t="shared" si="3"/>
        <v>1.4745767139761909E-3</v>
      </c>
      <c r="W11" s="144">
        <f t="shared" si="3"/>
        <v>0.15182539205874471</v>
      </c>
      <c r="X11" s="144">
        <f t="shared" si="3"/>
        <v>0</v>
      </c>
      <c r="Y11" s="144">
        <f t="shared" si="3"/>
        <v>2.8470142194270995E-3</v>
      </c>
      <c r="Z11" s="144">
        <f t="shared" si="3"/>
        <v>0.15324519484050825</v>
      </c>
      <c r="AA11" s="144">
        <f t="shared" si="3"/>
        <v>8.1705224146970123E-2</v>
      </c>
      <c r="AB11" s="144">
        <f t="shared" si="3"/>
        <v>0.27779776209969836</v>
      </c>
      <c r="AC11" s="144">
        <f t="shared" si="3"/>
        <v>0.23342171946894391</v>
      </c>
      <c r="AD11" s="144">
        <f t="shared" si="3"/>
        <v>1.5649193608742232E-2</v>
      </c>
      <c r="AE11" s="144">
        <f t="shared" si="3"/>
        <v>9.8046268976364148E-2</v>
      </c>
      <c r="AF11" s="144">
        <f t="shared" si="3"/>
        <v>0</v>
      </c>
      <c r="AG11" s="144">
        <f t="shared" si="3"/>
        <v>2.3699827723080507</v>
      </c>
      <c r="AH11" s="144">
        <f t="shared" si="3"/>
        <v>1.6341044829394025E-2</v>
      </c>
      <c r="AI11" s="142">
        <f t="shared" si="4"/>
        <v>1.5204375403571461E-3</v>
      </c>
      <c r="AJ11" s="142">
        <f t="shared" si="4"/>
        <v>0</v>
      </c>
      <c r="AK11" s="142">
        <f t="shared" si="4"/>
        <v>1.8980094796180658E-4</v>
      </c>
      <c r="AL11" s="142">
        <f t="shared" si="4"/>
        <v>0</v>
      </c>
      <c r="AM11" s="142">
        <f t="shared" si="4"/>
        <v>3.8690669896388457</v>
      </c>
      <c r="AN11" s="142">
        <f t="shared" si="4"/>
        <v>0</v>
      </c>
      <c r="AO11" s="142">
        <f t="shared" si="4"/>
        <v>1.1577857825670203E-2</v>
      </c>
      <c r="AP11" s="142">
        <f t="shared" si="4"/>
        <v>0</v>
      </c>
      <c r="AQ11" s="142">
        <f t="shared" si="4"/>
        <v>0</v>
      </c>
      <c r="AR11" s="142">
        <f t="shared" si="4"/>
        <v>0</v>
      </c>
      <c r="AS11" s="142">
        <f t="shared" si="4"/>
        <v>3.2876355425114278E-3</v>
      </c>
      <c r="AT11" s="142">
        <f t="shared" si="4"/>
        <v>0.3166121430815787</v>
      </c>
      <c r="AU11" s="142">
        <f t="shared" si="4"/>
        <v>0</v>
      </c>
      <c r="AV11" s="142">
        <f t="shared" si="4"/>
        <v>0</v>
      </c>
      <c r="AW11" s="142">
        <f t="shared" si="4"/>
        <v>0</v>
      </c>
      <c r="AX11" s="142">
        <f t="shared" si="4"/>
        <v>0</v>
      </c>
      <c r="AY11" s="156">
        <f t="shared" si="5"/>
        <v>0.86059804036259036</v>
      </c>
      <c r="AZ11" s="156">
        <f t="shared" si="5"/>
        <v>0</v>
      </c>
      <c r="BA11" s="156">
        <f t="shared" si="5"/>
        <v>3.3652511091242378E-2</v>
      </c>
      <c r="BB11" s="156">
        <f t="shared" si="5"/>
        <v>0</v>
      </c>
      <c r="BC11" s="156">
        <f t="shared" si="5"/>
        <v>4.354118451827957</v>
      </c>
      <c r="BD11" s="156">
        <f t="shared" si="5"/>
        <v>8.426152651292519E-4</v>
      </c>
      <c r="BE11" s="156">
        <f t="shared" si="5"/>
        <v>0.1289903302700719</v>
      </c>
      <c r="BF11" s="156">
        <f t="shared" si="5"/>
        <v>1.4580236463986871</v>
      </c>
      <c r="BG11" s="156">
        <f t="shared" si="5"/>
        <v>0.94778060010485321</v>
      </c>
      <c r="BH11" s="156">
        <f t="shared" si="5"/>
        <v>0.39218507590545654</v>
      </c>
      <c r="BI11" s="156">
        <f t="shared" si="5"/>
        <v>0.11274615602617151</v>
      </c>
      <c r="BJ11" s="156">
        <f t="shared" si="5"/>
        <v>3.0617259863032915</v>
      </c>
      <c r="BK11" s="156">
        <f t="shared" si="5"/>
        <v>1.2584711056796221</v>
      </c>
      <c r="BL11" s="156">
        <f t="shared" si="5"/>
        <v>1.765675456839684</v>
      </c>
      <c r="BM11" s="156">
        <f t="shared" si="5"/>
        <v>13.005243807272443</v>
      </c>
      <c r="BN11" s="156">
        <f t="shared" si="5"/>
        <v>0.45754925522303269</v>
      </c>
      <c r="BO11" s="171">
        <f t="shared" si="6"/>
        <v>0</v>
      </c>
      <c r="BP11" s="171">
        <f t="shared" si="6"/>
        <v>0</v>
      </c>
      <c r="BQ11" s="171">
        <f t="shared" si="6"/>
        <v>0</v>
      </c>
      <c r="BR11" s="171">
        <f t="shared" si="6"/>
        <v>0</v>
      </c>
      <c r="BS11" s="171">
        <f t="shared" si="6"/>
        <v>0</v>
      </c>
      <c r="BT11" s="171">
        <f t="shared" si="6"/>
        <v>0</v>
      </c>
      <c r="BU11" s="171">
        <f t="shared" si="6"/>
        <v>0</v>
      </c>
      <c r="BV11" s="171">
        <f t="shared" si="6"/>
        <v>0</v>
      </c>
      <c r="BW11" s="171">
        <f t="shared" si="6"/>
        <v>0</v>
      </c>
      <c r="BX11" s="171">
        <f t="shared" si="6"/>
        <v>0</v>
      </c>
      <c r="BY11" s="171">
        <f t="shared" si="6"/>
        <v>0</v>
      </c>
      <c r="BZ11" s="171">
        <f t="shared" si="6"/>
        <v>0</v>
      </c>
      <c r="CA11" s="171">
        <f t="shared" si="6"/>
        <v>0</v>
      </c>
      <c r="CB11" s="171">
        <f t="shared" si="6"/>
        <v>0</v>
      </c>
      <c r="CC11" s="171">
        <f t="shared" si="6"/>
        <v>0</v>
      </c>
      <c r="CD11" s="171">
        <f t="shared" si="6"/>
        <v>0</v>
      </c>
      <c r="CE11" s="63">
        <f t="shared" si="7"/>
        <v>35.676455217259317</v>
      </c>
      <c r="CG11" s="5" t="s">
        <v>285</v>
      </c>
      <c r="CH11" s="110">
        <f>HLOOKUP($CG11,by_cnty_allpol!$C$4:$R$29,8,FALSE)</f>
        <v>106.15842648607135</v>
      </c>
      <c r="CI11" s="110">
        <f>HLOOKUP($CG11,by_cnty_allpol!$C$4:$R$29,13,FALSE)</f>
        <v>0.96070294668958878</v>
      </c>
      <c r="CJ11" s="110">
        <f>HLOOKUP($CG11,by_cnty_allpol!$C$4:$R$29,18,FALSE)</f>
        <v>88.474376624237664</v>
      </c>
      <c r="CK11" s="110">
        <f>HLOOKUP($CG11,by_cnty_allpol!$C$4:$R$29,24,FALSE)</f>
        <v>0</v>
      </c>
    </row>
    <row r="12" spans="1:89" x14ac:dyDescent="0.2">
      <c r="B12" s="5" t="s">
        <v>86</v>
      </c>
      <c r="C12" s="63">
        <f t="shared" si="2"/>
        <v>0.18111609229130854</v>
      </c>
      <c r="D12" s="63">
        <f t="shared" si="2"/>
        <v>101.77334936265403</v>
      </c>
      <c r="E12" s="63">
        <f t="shared" si="2"/>
        <v>0</v>
      </c>
      <c r="F12" s="63">
        <f t="shared" si="2"/>
        <v>0</v>
      </c>
      <c r="G12" s="63">
        <f t="shared" si="2"/>
        <v>0.31266699108880902</v>
      </c>
      <c r="H12" s="63">
        <f t="shared" si="2"/>
        <v>0</v>
      </c>
      <c r="I12" s="63">
        <f t="shared" si="2"/>
        <v>0.21434914825682905</v>
      </c>
      <c r="J12" s="63">
        <f t="shared" si="2"/>
        <v>0</v>
      </c>
      <c r="K12" s="63">
        <f t="shared" si="2"/>
        <v>0</v>
      </c>
      <c r="L12" s="63">
        <f t="shared" si="2"/>
        <v>0</v>
      </c>
      <c r="M12" s="63">
        <f t="shared" si="2"/>
        <v>0</v>
      </c>
      <c r="N12" s="63">
        <f t="shared" si="2"/>
        <v>0</v>
      </c>
      <c r="O12" s="63">
        <f t="shared" si="2"/>
        <v>0</v>
      </c>
      <c r="P12" s="63">
        <f t="shared" si="2"/>
        <v>0</v>
      </c>
      <c r="Q12" s="63">
        <f t="shared" si="2"/>
        <v>1.2266166573484045</v>
      </c>
      <c r="R12" s="63">
        <f t="shared" si="2"/>
        <v>5.0621500896135145E-2</v>
      </c>
      <c r="S12" s="144">
        <f t="shared" si="3"/>
        <v>0</v>
      </c>
      <c r="T12" s="144">
        <f t="shared" si="3"/>
        <v>0</v>
      </c>
      <c r="U12" s="144">
        <f t="shared" si="3"/>
        <v>0</v>
      </c>
      <c r="V12" s="144">
        <f t="shared" si="3"/>
        <v>0</v>
      </c>
      <c r="W12" s="144">
        <f t="shared" si="3"/>
        <v>0</v>
      </c>
      <c r="X12" s="144">
        <f t="shared" si="3"/>
        <v>0</v>
      </c>
      <c r="Y12" s="144">
        <f t="shared" si="3"/>
        <v>0</v>
      </c>
      <c r="Z12" s="144">
        <f t="shared" si="3"/>
        <v>0</v>
      </c>
      <c r="AA12" s="144">
        <f t="shared" si="3"/>
        <v>0</v>
      </c>
      <c r="AB12" s="144">
        <f t="shared" si="3"/>
        <v>0</v>
      </c>
      <c r="AC12" s="144">
        <f t="shared" si="3"/>
        <v>0</v>
      </c>
      <c r="AD12" s="144">
        <f t="shared" si="3"/>
        <v>0</v>
      </c>
      <c r="AE12" s="144">
        <f t="shared" si="3"/>
        <v>0</v>
      </c>
      <c r="AF12" s="144">
        <f t="shared" si="3"/>
        <v>0</v>
      </c>
      <c r="AG12" s="144">
        <f t="shared" si="3"/>
        <v>0</v>
      </c>
      <c r="AH12" s="144">
        <f t="shared" si="3"/>
        <v>0</v>
      </c>
      <c r="AI12" s="142">
        <f t="shared" si="4"/>
        <v>0</v>
      </c>
      <c r="AJ12" s="142">
        <f t="shared" si="4"/>
        <v>0</v>
      </c>
      <c r="AK12" s="142">
        <f t="shared" si="4"/>
        <v>0</v>
      </c>
      <c r="AL12" s="142">
        <f t="shared" si="4"/>
        <v>0</v>
      </c>
      <c r="AM12" s="142">
        <f t="shared" si="4"/>
        <v>0</v>
      </c>
      <c r="AN12" s="142">
        <f t="shared" si="4"/>
        <v>0</v>
      </c>
      <c r="AO12" s="142">
        <f t="shared" si="4"/>
        <v>0</v>
      </c>
      <c r="AP12" s="142">
        <f t="shared" si="4"/>
        <v>0</v>
      </c>
      <c r="AQ12" s="142">
        <f t="shared" si="4"/>
        <v>0</v>
      </c>
      <c r="AR12" s="142">
        <f t="shared" si="4"/>
        <v>0</v>
      </c>
      <c r="AS12" s="142">
        <f t="shared" si="4"/>
        <v>0</v>
      </c>
      <c r="AT12" s="142">
        <f t="shared" si="4"/>
        <v>0</v>
      </c>
      <c r="AU12" s="142">
        <f t="shared" si="4"/>
        <v>0</v>
      </c>
      <c r="AV12" s="142">
        <f t="shared" si="4"/>
        <v>0</v>
      </c>
      <c r="AW12" s="142">
        <f t="shared" si="4"/>
        <v>0</v>
      </c>
      <c r="AX12" s="142">
        <f t="shared" si="4"/>
        <v>0</v>
      </c>
      <c r="AY12" s="156">
        <f t="shared" si="5"/>
        <v>0.18111609229130854</v>
      </c>
      <c r="AZ12" s="156">
        <f t="shared" si="5"/>
        <v>101.77334936265403</v>
      </c>
      <c r="BA12" s="156">
        <f t="shared" si="5"/>
        <v>0</v>
      </c>
      <c r="BB12" s="156">
        <f t="shared" si="5"/>
        <v>0</v>
      </c>
      <c r="BC12" s="156">
        <f t="shared" si="5"/>
        <v>0.31266699108880902</v>
      </c>
      <c r="BD12" s="156">
        <f t="shared" si="5"/>
        <v>0</v>
      </c>
      <c r="BE12" s="156">
        <f t="shared" si="5"/>
        <v>0.21434914825682905</v>
      </c>
      <c r="BF12" s="156">
        <f t="shared" si="5"/>
        <v>0</v>
      </c>
      <c r="BG12" s="156">
        <f t="shared" si="5"/>
        <v>0</v>
      </c>
      <c r="BH12" s="156">
        <f t="shared" si="5"/>
        <v>0</v>
      </c>
      <c r="BI12" s="156">
        <f t="shared" si="5"/>
        <v>0</v>
      </c>
      <c r="BJ12" s="156">
        <f t="shared" si="5"/>
        <v>0</v>
      </c>
      <c r="BK12" s="156">
        <f t="shared" si="5"/>
        <v>0</v>
      </c>
      <c r="BL12" s="156">
        <f t="shared" si="5"/>
        <v>0</v>
      </c>
      <c r="BM12" s="156">
        <f t="shared" si="5"/>
        <v>1.2266166573484045</v>
      </c>
      <c r="BN12" s="156">
        <f t="shared" si="5"/>
        <v>5.0621500896135145E-2</v>
      </c>
      <c r="BO12" s="171">
        <f t="shared" si="6"/>
        <v>0</v>
      </c>
      <c r="BP12" s="171">
        <f t="shared" si="6"/>
        <v>0</v>
      </c>
      <c r="BQ12" s="171">
        <f t="shared" si="6"/>
        <v>0</v>
      </c>
      <c r="BR12" s="171">
        <f t="shared" si="6"/>
        <v>0</v>
      </c>
      <c r="BS12" s="171">
        <f t="shared" si="6"/>
        <v>0</v>
      </c>
      <c r="BT12" s="171">
        <f t="shared" si="6"/>
        <v>0</v>
      </c>
      <c r="BU12" s="171">
        <f t="shared" si="6"/>
        <v>0</v>
      </c>
      <c r="BV12" s="171">
        <f t="shared" si="6"/>
        <v>0</v>
      </c>
      <c r="BW12" s="171">
        <f t="shared" si="6"/>
        <v>0</v>
      </c>
      <c r="BX12" s="171">
        <f t="shared" si="6"/>
        <v>0</v>
      </c>
      <c r="BY12" s="171">
        <f t="shared" si="6"/>
        <v>0</v>
      </c>
      <c r="BZ12" s="171">
        <f t="shared" si="6"/>
        <v>0</v>
      </c>
      <c r="CA12" s="171">
        <f t="shared" si="6"/>
        <v>0</v>
      </c>
      <c r="CB12" s="171">
        <f t="shared" si="6"/>
        <v>0</v>
      </c>
      <c r="CC12" s="171">
        <f t="shared" si="6"/>
        <v>0</v>
      </c>
      <c r="CD12" s="171">
        <f t="shared" si="6"/>
        <v>0</v>
      </c>
      <c r="CE12" s="63">
        <f t="shared" si="7"/>
        <v>103.75871975253551</v>
      </c>
      <c r="CG12" s="5" t="s">
        <v>2</v>
      </c>
      <c r="CH12" s="110">
        <f>HLOOKUP($CG12,by_cnty_allpol!$C$4:$R$29,8,FALSE)</f>
        <v>0</v>
      </c>
      <c r="CI12" s="110">
        <f>HLOOKUP($CG12,by_cnty_allpol!$C$4:$R$29,13,FALSE)</f>
        <v>0</v>
      </c>
      <c r="CJ12" s="110">
        <f>HLOOKUP($CG12,by_cnty_allpol!$C$4:$R$29,18,FALSE)</f>
        <v>102.97388335260651</v>
      </c>
      <c r="CK12" s="110">
        <f>HLOOKUP($CG12,by_cnty_allpol!$C$4:$R$29,24,FALSE)</f>
        <v>0</v>
      </c>
    </row>
    <row r="13" spans="1:89" x14ac:dyDescent="0.2">
      <c r="B13" s="27" t="s">
        <v>456</v>
      </c>
      <c r="C13" s="63">
        <f t="shared" si="2"/>
        <v>21.331547256594071</v>
      </c>
      <c r="D13" s="63">
        <f t="shared" si="2"/>
        <v>0</v>
      </c>
      <c r="E13" s="63">
        <f t="shared" si="2"/>
        <v>1.2375000989641267</v>
      </c>
      <c r="F13" s="63">
        <f t="shared" si="2"/>
        <v>6.7353418374765148E-2</v>
      </c>
      <c r="G13" s="63">
        <f t="shared" si="2"/>
        <v>132.01916669418665</v>
      </c>
      <c r="H13" s="63">
        <f t="shared" si="2"/>
        <v>3.8487667642722941E-2</v>
      </c>
      <c r="I13" s="63">
        <f t="shared" si="2"/>
        <v>5.6566817681603698</v>
      </c>
      <c r="J13" s="63">
        <f t="shared" si="2"/>
        <v>26.225683950708245</v>
      </c>
      <c r="K13" s="63">
        <f t="shared" si="2"/>
        <v>16.059659507766483</v>
      </c>
      <c r="L13" s="63">
        <f t="shared" si="2"/>
        <v>10.451524441562315</v>
      </c>
      <c r="M13" s="63">
        <f t="shared" si="2"/>
        <v>15.054526566965514</v>
      </c>
      <c r="N13" s="63">
        <f t="shared" si="2"/>
        <v>53.450172077505826</v>
      </c>
      <c r="O13" s="63">
        <f t="shared" si="2"/>
        <v>21.167586030317317</v>
      </c>
      <c r="P13" s="63">
        <f t="shared" si="2"/>
        <v>27.569332538099555</v>
      </c>
      <c r="Q13" s="63">
        <f t="shared" si="2"/>
        <v>244.51448596186648</v>
      </c>
      <c r="R13" s="63">
        <f t="shared" si="2"/>
        <v>7.3925416781782234</v>
      </c>
      <c r="S13" s="144">
        <f t="shared" si="3"/>
        <v>4.4930432456781988</v>
      </c>
      <c r="T13" s="144">
        <f t="shared" si="3"/>
        <v>0</v>
      </c>
      <c r="U13" s="144">
        <f t="shared" si="3"/>
        <v>0.13871091314363454</v>
      </c>
      <c r="V13" s="144">
        <f t="shared" si="3"/>
        <v>6.7353418374765148E-2</v>
      </c>
      <c r="W13" s="144">
        <f t="shared" si="3"/>
        <v>2.3799068071687781</v>
      </c>
      <c r="X13" s="144">
        <f t="shared" si="3"/>
        <v>0</v>
      </c>
      <c r="Y13" s="144">
        <f t="shared" si="3"/>
        <v>0.13004148107215735</v>
      </c>
      <c r="Z13" s="144">
        <f t="shared" si="3"/>
        <v>2.4881386992930747</v>
      </c>
      <c r="AA13" s="144">
        <f t="shared" si="3"/>
        <v>1.2745761514100382</v>
      </c>
      <c r="AB13" s="144">
        <f t="shared" si="3"/>
        <v>4.3335589147941302</v>
      </c>
      <c r="AC13" s="144">
        <f t="shared" si="3"/>
        <v>10.208194748449831</v>
      </c>
      <c r="AD13" s="144">
        <f t="shared" si="3"/>
        <v>0.26133924768625749</v>
      </c>
      <c r="AE13" s="144">
        <f t="shared" si="3"/>
        <v>1.5294913816920459</v>
      </c>
      <c r="AF13" s="144">
        <f t="shared" si="3"/>
        <v>0</v>
      </c>
      <c r="AG13" s="144">
        <f t="shared" si="3"/>
        <v>37.195364886621881</v>
      </c>
      <c r="AH13" s="144">
        <f t="shared" si="3"/>
        <v>0.25491523028200769</v>
      </c>
      <c r="AI13" s="142">
        <f t="shared" si="4"/>
        <v>6.9448177770442696E-2</v>
      </c>
      <c r="AJ13" s="142">
        <f t="shared" si="4"/>
        <v>0</v>
      </c>
      <c r="AK13" s="142">
        <f t="shared" si="4"/>
        <v>8.6694320714771587E-3</v>
      </c>
      <c r="AL13" s="142">
        <f t="shared" si="4"/>
        <v>0</v>
      </c>
      <c r="AM13" s="142">
        <f t="shared" si="4"/>
        <v>60.574322808394925</v>
      </c>
      <c r="AN13" s="142">
        <f t="shared" si="4"/>
        <v>0</v>
      </c>
      <c r="AO13" s="142">
        <f t="shared" si="4"/>
        <v>0.5288353563601067</v>
      </c>
      <c r="AP13" s="142">
        <f t="shared" si="4"/>
        <v>0</v>
      </c>
      <c r="AQ13" s="142">
        <f t="shared" si="4"/>
        <v>0</v>
      </c>
      <c r="AR13" s="142">
        <f t="shared" si="4"/>
        <v>0</v>
      </c>
      <c r="AS13" s="142">
        <f t="shared" si="4"/>
        <v>0.15016749556652473</v>
      </c>
      <c r="AT13" s="142">
        <f t="shared" si="4"/>
        <v>4.9390512177374379</v>
      </c>
      <c r="AU13" s="142">
        <f t="shared" si="4"/>
        <v>0</v>
      </c>
      <c r="AV13" s="142">
        <f t="shared" si="4"/>
        <v>0</v>
      </c>
      <c r="AW13" s="142">
        <f t="shared" si="4"/>
        <v>0</v>
      </c>
      <c r="AX13" s="142">
        <f t="shared" si="4"/>
        <v>0</v>
      </c>
      <c r="AY13" s="156">
        <f t="shared" si="5"/>
        <v>16.76905583314543</v>
      </c>
      <c r="AZ13" s="156">
        <f t="shared" si="5"/>
        <v>0</v>
      </c>
      <c r="BA13" s="156">
        <f t="shared" si="5"/>
        <v>1.0901197537490148</v>
      </c>
      <c r="BB13" s="156">
        <f t="shared" si="5"/>
        <v>0</v>
      </c>
      <c r="BC13" s="156">
        <f t="shared" si="5"/>
        <v>69.064937078622947</v>
      </c>
      <c r="BD13" s="156">
        <f t="shared" si="5"/>
        <v>3.8487667642722941E-2</v>
      </c>
      <c r="BE13" s="156">
        <f t="shared" si="5"/>
        <v>4.9978049307281065</v>
      </c>
      <c r="BF13" s="156">
        <f t="shared" si="5"/>
        <v>23.73754525141517</v>
      </c>
      <c r="BG13" s="156">
        <f t="shared" si="5"/>
        <v>14.785083356356443</v>
      </c>
      <c r="BH13" s="156">
        <f t="shared" si="5"/>
        <v>6.1179655267681836</v>
      </c>
      <c r="BI13" s="156">
        <f t="shared" si="5"/>
        <v>4.6961643229491594</v>
      </c>
      <c r="BJ13" s="156">
        <f t="shared" si="5"/>
        <v>48.249781612082138</v>
      </c>
      <c r="BK13" s="156">
        <f t="shared" si="5"/>
        <v>19.63809464862527</v>
      </c>
      <c r="BL13" s="156">
        <f t="shared" si="5"/>
        <v>27.569332538099555</v>
      </c>
      <c r="BM13" s="156">
        <f t="shared" si="5"/>
        <v>207.3191210752446</v>
      </c>
      <c r="BN13" s="156">
        <f t="shared" si="5"/>
        <v>7.1376264478962161</v>
      </c>
      <c r="BO13" s="171">
        <f t="shared" si="6"/>
        <v>0</v>
      </c>
      <c r="BP13" s="171">
        <f t="shared" si="6"/>
        <v>0</v>
      </c>
      <c r="BQ13" s="171">
        <f t="shared" si="6"/>
        <v>0</v>
      </c>
      <c r="BR13" s="171">
        <f t="shared" si="6"/>
        <v>0</v>
      </c>
      <c r="BS13" s="171">
        <f t="shared" si="6"/>
        <v>0</v>
      </c>
      <c r="BT13" s="171">
        <f t="shared" si="6"/>
        <v>0</v>
      </c>
      <c r="BU13" s="171">
        <f t="shared" si="6"/>
        <v>0</v>
      </c>
      <c r="BV13" s="171">
        <f t="shared" si="6"/>
        <v>0</v>
      </c>
      <c r="BW13" s="171">
        <f t="shared" si="6"/>
        <v>0</v>
      </c>
      <c r="BX13" s="171">
        <f t="shared" si="6"/>
        <v>0</v>
      </c>
      <c r="BY13" s="171">
        <f t="shared" si="6"/>
        <v>0</v>
      </c>
      <c r="BZ13" s="171">
        <f t="shared" si="6"/>
        <v>0</v>
      </c>
      <c r="CA13" s="171">
        <f t="shared" si="6"/>
        <v>0</v>
      </c>
      <c r="CB13" s="171">
        <f t="shared" si="6"/>
        <v>0</v>
      </c>
      <c r="CC13" s="171">
        <f t="shared" si="6"/>
        <v>0</v>
      </c>
      <c r="CD13" s="171">
        <f t="shared" si="6"/>
        <v>0</v>
      </c>
      <c r="CE13" s="63">
        <f t="shared" si="7"/>
        <v>582.2362496568926</v>
      </c>
      <c r="CG13" s="5" t="s">
        <v>286</v>
      </c>
      <c r="CH13" s="110">
        <f>HLOOKUP($CG13,by_cnty_allpol!$C$4:$R$29,8,FALSE)</f>
        <v>1.7650743296663813</v>
      </c>
      <c r="CI13" s="110">
        <f>HLOOKUP($CG13,by_cnty_allpol!$C$4:$R$29,13,FALSE)</f>
        <v>0</v>
      </c>
      <c r="CJ13" s="110">
        <f>HLOOKUP($CG13,by_cnty_allpol!$C$4:$R$29,18,FALSE)</f>
        <v>65.500976831918138</v>
      </c>
      <c r="CK13" s="110">
        <f>HLOOKUP($CG13,by_cnty_allpol!$C$4:$R$29,24,FALSE)</f>
        <v>0</v>
      </c>
    </row>
    <row r="14" spans="1:89" x14ac:dyDescent="0.2">
      <c r="B14" s="5" t="s">
        <v>71</v>
      </c>
      <c r="C14" s="63">
        <f t="shared" si="2"/>
        <v>4.55232143970915</v>
      </c>
      <c r="D14" s="63">
        <f t="shared" si="2"/>
        <v>0</v>
      </c>
      <c r="E14" s="63">
        <f t="shared" si="2"/>
        <v>0.65471884842385064</v>
      </c>
      <c r="F14" s="63">
        <f t="shared" si="2"/>
        <v>4.3471504004450427E-2</v>
      </c>
      <c r="G14" s="63">
        <f t="shared" si="2"/>
        <v>4.5084834953581483</v>
      </c>
      <c r="H14" s="63">
        <f t="shared" si="2"/>
        <v>2.4840859431114529E-2</v>
      </c>
      <c r="I14" s="63">
        <f t="shared" si="2"/>
        <v>3.3629709318149144</v>
      </c>
      <c r="J14" s="63">
        <f t="shared" si="2"/>
        <v>1.6670767016025096</v>
      </c>
      <c r="K14" s="63">
        <f t="shared" si="2"/>
        <v>0.39106820844155959</v>
      </c>
      <c r="L14" s="63">
        <f t="shared" si="2"/>
        <v>0.25450470708101491</v>
      </c>
      <c r="M14" s="63">
        <f t="shared" si="2"/>
        <v>9.4242659936512858</v>
      </c>
      <c r="N14" s="63">
        <f t="shared" si="2"/>
        <v>1.7779007852576398</v>
      </c>
      <c r="O14" s="63">
        <f t="shared" si="2"/>
        <v>0.52142706089983326</v>
      </c>
      <c r="P14" s="63">
        <f t="shared" si="2"/>
        <v>0.69524350247378819</v>
      </c>
      <c r="Q14" s="63">
        <f t="shared" si="2"/>
        <v>10.354872755251664</v>
      </c>
      <c r="R14" s="63">
        <f t="shared" si="2"/>
        <v>0.18001552452071792</v>
      </c>
      <c r="S14" s="144">
        <f t="shared" si="3"/>
        <v>0.94509983221715799</v>
      </c>
      <c r="T14" s="144">
        <f t="shared" si="3"/>
        <v>0</v>
      </c>
      <c r="U14" s="144">
        <f t="shared" si="3"/>
        <v>8.9527334494483399E-2</v>
      </c>
      <c r="V14" s="144">
        <f t="shared" si="3"/>
        <v>4.3471504004450427E-2</v>
      </c>
      <c r="W14" s="144">
        <f t="shared" si="3"/>
        <v>6.8778880130063155E-2</v>
      </c>
      <c r="X14" s="144">
        <f t="shared" si="3"/>
        <v>0</v>
      </c>
      <c r="Y14" s="144">
        <f t="shared" si="3"/>
        <v>8.3931876088578189E-2</v>
      </c>
      <c r="Z14" s="144">
        <f t="shared" si="3"/>
        <v>0.15260832483748246</v>
      </c>
      <c r="AA14" s="144">
        <f t="shared" si="3"/>
        <v>3.103715940012378E-2</v>
      </c>
      <c r="AB14" s="144">
        <f t="shared" si="3"/>
        <v>0.10552634196042082</v>
      </c>
      <c r="AC14" s="144">
        <f t="shared" si="3"/>
        <v>6.4424701605090533</v>
      </c>
      <c r="AD14" s="144">
        <f t="shared" si="3"/>
        <v>2.2602641639319132E-2</v>
      </c>
      <c r="AE14" s="144">
        <f t="shared" si="3"/>
        <v>3.724459128014853E-2</v>
      </c>
      <c r="AF14" s="144">
        <f t="shared" si="3"/>
        <v>0</v>
      </c>
      <c r="AG14" s="144">
        <f t="shared" si="3"/>
        <v>1.1173677584085824</v>
      </c>
      <c r="AH14" s="144">
        <f t="shared" si="3"/>
        <v>6.2074318800247556E-3</v>
      </c>
      <c r="AI14" s="142">
        <f t="shared" si="4"/>
        <v>4.482351172217116E-2</v>
      </c>
      <c r="AJ14" s="142">
        <f t="shared" si="4"/>
        <v>0</v>
      </c>
      <c r="AK14" s="142">
        <f t="shared" si="4"/>
        <v>5.5954584059052124E-3</v>
      </c>
      <c r="AL14" s="142">
        <f t="shared" si="4"/>
        <v>0</v>
      </c>
      <c r="AM14" s="142">
        <f t="shared" si="4"/>
        <v>1.6807344189238911</v>
      </c>
      <c r="AN14" s="142">
        <f t="shared" si="4"/>
        <v>0</v>
      </c>
      <c r="AO14" s="142">
        <f t="shared" si="4"/>
        <v>0.3413229627602179</v>
      </c>
      <c r="AP14" s="142">
        <f t="shared" si="4"/>
        <v>0</v>
      </c>
      <c r="AQ14" s="142">
        <f t="shared" si="4"/>
        <v>0</v>
      </c>
      <c r="AR14" s="142">
        <f t="shared" si="4"/>
        <v>0</v>
      </c>
      <c r="AS14" s="142">
        <f t="shared" si="4"/>
        <v>9.692168626892253E-2</v>
      </c>
      <c r="AT14" s="142">
        <f t="shared" si="4"/>
        <v>0.12027066390713964</v>
      </c>
      <c r="AU14" s="142">
        <f t="shared" si="4"/>
        <v>0</v>
      </c>
      <c r="AV14" s="142">
        <f t="shared" si="4"/>
        <v>0</v>
      </c>
      <c r="AW14" s="142">
        <f t="shared" si="4"/>
        <v>0</v>
      </c>
      <c r="AX14" s="142">
        <f t="shared" si="4"/>
        <v>0</v>
      </c>
      <c r="AY14" s="156">
        <f t="shared" si="5"/>
        <v>3.5623980957698218</v>
      </c>
      <c r="AZ14" s="156">
        <f t="shared" si="5"/>
        <v>0</v>
      </c>
      <c r="BA14" s="156">
        <f t="shared" si="5"/>
        <v>0.55959605552346203</v>
      </c>
      <c r="BB14" s="156">
        <f t="shared" si="5"/>
        <v>0</v>
      </c>
      <c r="BC14" s="156">
        <f t="shared" si="5"/>
        <v>2.7589701963041939</v>
      </c>
      <c r="BD14" s="156">
        <f t="shared" si="5"/>
        <v>2.4840859431114529E-2</v>
      </c>
      <c r="BE14" s="156">
        <f t="shared" si="5"/>
        <v>2.9377160929661179</v>
      </c>
      <c r="BF14" s="156">
        <f t="shared" si="5"/>
        <v>1.5144683767650271</v>
      </c>
      <c r="BG14" s="156">
        <f t="shared" si="5"/>
        <v>0.36003104904143585</v>
      </c>
      <c r="BH14" s="156">
        <f t="shared" si="5"/>
        <v>0.14897836512059409</v>
      </c>
      <c r="BI14" s="156">
        <f t="shared" si="5"/>
        <v>2.8848741468733095</v>
      </c>
      <c r="BJ14" s="156">
        <f t="shared" si="5"/>
        <v>1.6350274797111815</v>
      </c>
      <c r="BK14" s="156">
        <f t="shared" si="5"/>
        <v>0.48418246961968475</v>
      </c>
      <c r="BL14" s="156">
        <f t="shared" si="5"/>
        <v>0.69524350247378819</v>
      </c>
      <c r="BM14" s="156">
        <f t="shared" si="5"/>
        <v>9.2375049968430822</v>
      </c>
      <c r="BN14" s="156">
        <f t="shared" si="5"/>
        <v>0.17380809264069319</v>
      </c>
      <c r="BO14" s="171">
        <f t="shared" si="6"/>
        <v>0</v>
      </c>
      <c r="BP14" s="171">
        <f t="shared" si="6"/>
        <v>0</v>
      </c>
      <c r="BQ14" s="171">
        <f t="shared" si="6"/>
        <v>0</v>
      </c>
      <c r="BR14" s="171">
        <f t="shared" si="6"/>
        <v>0</v>
      </c>
      <c r="BS14" s="171">
        <f t="shared" si="6"/>
        <v>0</v>
      </c>
      <c r="BT14" s="171">
        <f t="shared" si="6"/>
        <v>0</v>
      </c>
      <c r="BU14" s="171">
        <f t="shared" si="6"/>
        <v>0</v>
      </c>
      <c r="BV14" s="171">
        <f t="shared" si="6"/>
        <v>0</v>
      </c>
      <c r="BW14" s="171">
        <f t="shared" si="6"/>
        <v>0</v>
      </c>
      <c r="BX14" s="171">
        <f t="shared" si="6"/>
        <v>0</v>
      </c>
      <c r="BY14" s="171">
        <f t="shared" si="6"/>
        <v>0</v>
      </c>
      <c r="BZ14" s="171">
        <f t="shared" si="6"/>
        <v>0</v>
      </c>
      <c r="CA14" s="171">
        <f t="shared" si="6"/>
        <v>0</v>
      </c>
      <c r="CB14" s="171">
        <f t="shared" si="6"/>
        <v>0</v>
      </c>
      <c r="CC14" s="171">
        <f t="shared" si="6"/>
        <v>0</v>
      </c>
      <c r="CD14" s="171">
        <f t="shared" si="6"/>
        <v>0</v>
      </c>
      <c r="CE14" s="63">
        <f t="shared" si="7"/>
        <v>38.413182317921638</v>
      </c>
      <c r="CG14" s="5" t="s">
        <v>287</v>
      </c>
      <c r="CH14" s="110">
        <f>HLOOKUP($CG14,by_cnty_allpol!$C$4:$R$29,8,FALSE)</f>
        <v>0</v>
      </c>
      <c r="CI14" s="110">
        <f>HLOOKUP($CG14,by_cnty_allpol!$C$4:$R$29,13,FALSE)</f>
        <v>0</v>
      </c>
      <c r="CJ14" s="110">
        <f>HLOOKUP($CG14,by_cnty_allpol!$C$4:$R$29,18,FALSE)</f>
        <v>11.149120316575889</v>
      </c>
      <c r="CK14" s="110">
        <f>HLOOKUP($CG14,by_cnty_allpol!$C$4:$R$29,24,FALSE)</f>
        <v>0</v>
      </c>
    </row>
    <row r="15" spans="1:89" x14ac:dyDescent="0.2">
      <c r="B15" s="106" t="s">
        <v>17</v>
      </c>
      <c r="C15" s="63">
        <f t="shared" si="2"/>
        <v>6.7540177733895326E-2</v>
      </c>
      <c r="D15" s="63">
        <f t="shared" si="2"/>
        <v>0</v>
      </c>
      <c r="E15" s="63">
        <f t="shared" si="2"/>
        <v>1.0553152770921145E-3</v>
      </c>
      <c r="F15" s="63">
        <f t="shared" si="2"/>
        <v>0</v>
      </c>
      <c r="G15" s="63">
        <f t="shared" si="2"/>
        <v>0.59144278401041883</v>
      </c>
      <c r="H15" s="63">
        <f t="shared" si="2"/>
        <v>0</v>
      </c>
      <c r="I15" s="63">
        <f t="shared" si="2"/>
        <v>2.1106305541842289E-3</v>
      </c>
      <c r="J15" s="63">
        <f t="shared" si="2"/>
        <v>0.11183645370378828</v>
      </c>
      <c r="K15" s="63">
        <f t="shared" si="2"/>
        <v>7.3100271656485125E-2</v>
      </c>
      <c r="L15" s="63">
        <f t="shared" si="2"/>
        <v>4.7573192665331575E-2</v>
      </c>
      <c r="M15" s="63">
        <f t="shared" si="2"/>
        <v>2.1421325027541427E-3</v>
      </c>
      <c r="N15" s="63">
        <f t="shared" si="2"/>
        <v>0.23980316515331526</v>
      </c>
      <c r="O15" s="63">
        <f t="shared" si="2"/>
        <v>9.6306707102988318E-2</v>
      </c>
      <c r="P15" s="63">
        <f t="shared" si="2"/>
        <v>0.12531475141111734</v>
      </c>
      <c r="Q15" s="63">
        <f t="shared" si="2"/>
        <v>1.0807272689644924</v>
      </c>
      <c r="R15" s="63">
        <f t="shared" si="2"/>
        <v>3.3649331397429656E-2</v>
      </c>
      <c r="S15" s="144">
        <f t="shared" si="3"/>
        <v>1.4326704367795979E-2</v>
      </c>
      <c r="T15" s="144">
        <f t="shared" si="3"/>
        <v>0</v>
      </c>
      <c r="U15" s="144">
        <f t="shared" si="3"/>
        <v>0</v>
      </c>
      <c r="V15" s="144">
        <f t="shared" si="3"/>
        <v>0</v>
      </c>
      <c r="W15" s="144">
        <f t="shared" si="3"/>
        <v>1.0753505163825795E-2</v>
      </c>
      <c r="X15" s="144">
        <f t="shared" si="3"/>
        <v>0</v>
      </c>
      <c r="Y15" s="144">
        <f t="shared" si="3"/>
        <v>0</v>
      </c>
      <c r="Z15" s="144">
        <f t="shared" si="3"/>
        <v>1.0651090828932216E-2</v>
      </c>
      <c r="AA15" s="144">
        <f t="shared" si="3"/>
        <v>5.8016088616258035E-3</v>
      </c>
      <c r="AB15" s="144">
        <f t="shared" si="3"/>
        <v>1.9725470129527727E-2</v>
      </c>
      <c r="AC15" s="144">
        <f t="shared" si="3"/>
        <v>1.0710662513770714E-3</v>
      </c>
      <c r="AD15" s="144">
        <f t="shared" si="3"/>
        <v>1.070549844434443E-3</v>
      </c>
      <c r="AE15" s="144">
        <f t="shared" si="3"/>
        <v>6.9619306339509628E-3</v>
      </c>
      <c r="AF15" s="144">
        <f t="shared" si="3"/>
        <v>0</v>
      </c>
      <c r="AG15" s="144">
        <f t="shared" si="3"/>
        <v>0.16775468055568241</v>
      </c>
      <c r="AH15" s="144">
        <f t="shared" si="3"/>
        <v>1.1603217723251606E-3</v>
      </c>
      <c r="AI15" s="142">
        <f t="shared" si="4"/>
        <v>0</v>
      </c>
      <c r="AJ15" s="142">
        <f t="shared" si="4"/>
        <v>0</v>
      </c>
      <c r="AK15" s="142">
        <f t="shared" si="4"/>
        <v>0</v>
      </c>
      <c r="AL15" s="142">
        <f t="shared" si="4"/>
        <v>0</v>
      </c>
      <c r="AM15" s="142">
        <f t="shared" si="4"/>
        <v>0.27421438167755779</v>
      </c>
      <c r="AN15" s="142">
        <f t="shared" si="4"/>
        <v>0</v>
      </c>
      <c r="AO15" s="142">
        <f t="shared" si="4"/>
        <v>0</v>
      </c>
      <c r="AP15" s="142">
        <f t="shared" si="4"/>
        <v>0</v>
      </c>
      <c r="AQ15" s="142">
        <f t="shared" si="4"/>
        <v>0</v>
      </c>
      <c r="AR15" s="142">
        <f t="shared" si="4"/>
        <v>0</v>
      </c>
      <c r="AS15" s="142">
        <f t="shared" si="4"/>
        <v>0</v>
      </c>
      <c r="AT15" s="142">
        <f t="shared" si="4"/>
        <v>2.2481546733123307E-2</v>
      </c>
      <c r="AU15" s="142">
        <f t="shared" si="4"/>
        <v>0</v>
      </c>
      <c r="AV15" s="142">
        <f t="shared" si="4"/>
        <v>0</v>
      </c>
      <c r="AW15" s="142">
        <f t="shared" si="4"/>
        <v>0</v>
      </c>
      <c r="AX15" s="142">
        <f t="shared" si="4"/>
        <v>0</v>
      </c>
      <c r="AY15" s="156">
        <f t="shared" si="5"/>
        <v>5.3213473366099343E-2</v>
      </c>
      <c r="AZ15" s="156">
        <f t="shared" si="5"/>
        <v>0</v>
      </c>
      <c r="BA15" s="156">
        <f t="shared" si="5"/>
        <v>1.0553152770921145E-3</v>
      </c>
      <c r="BB15" s="156">
        <f t="shared" si="5"/>
        <v>0</v>
      </c>
      <c r="BC15" s="156">
        <f t="shared" si="5"/>
        <v>0.3064748971690352</v>
      </c>
      <c r="BD15" s="156">
        <f t="shared" si="5"/>
        <v>0</v>
      </c>
      <c r="BE15" s="156">
        <f t="shared" si="5"/>
        <v>2.1106305541842289E-3</v>
      </c>
      <c r="BF15" s="156">
        <f t="shared" si="5"/>
        <v>0.10118536287485605</v>
      </c>
      <c r="BG15" s="156">
        <f t="shared" si="5"/>
        <v>6.7298662794859312E-2</v>
      </c>
      <c r="BH15" s="156">
        <f t="shared" si="5"/>
        <v>2.7847722535803844E-2</v>
      </c>
      <c r="BI15" s="156">
        <f t="shared" si="5"/>
        <v>1.0710662513770714E-3</v>
      </c>
      <c r="BJ15" s="156">
        <f t="shared" si="5"/>
        <v>0.21625106857575752</v>
      </c>
      <c r="BK15" s="156">
        <f t="shared" si="5"/>
        <v>8.9344776469037351E-2</v>
      </c>
      <c r="BL15" s="156">
        <f t="shared" si="5"/>
        <v>0.12531475141111734</v>
      </c>
      <c r="BM15" s="156">
        <f t="shared" si="5"/>
        <v>0.91297258840881002</v>
      </c>
      <c r="BN15" s="156">
        <f t="shared" si="5"/>
        <v>3.2489009625104495E-2</v>
      </c>
      <c r="BO15" s="171">
        <f t="shared" si="6"/>
        <v>0</v>
      </c>
      <c r="BP15" s="171">
        <f t="shared" si="6"/>
        <v>0</v>
      </c>
      <c r="BQ15" s="171">
        <f t="shared" si="6"/>
        <v>0</v>
      </c>
      <c r="BR15" s="171">
        <f t="shared" si="6"/>
        <v>0</v>
      </c>
      <c r="BS15" s="171">
        <f t="shared" si="6"/>
        <v>0</v>
      </c>
      <c r="BT15" s="171">
        <f t="shared" si="6"/>
        <v>0</v>
      </c>
      <c r="BU15" s="171">
        <f t="shared" si="6"/>
        <v>0</v>
      </c>
      <c r="BV15" s="171">
        <f t="shared" si="6"/>
        <v>0</v>
      </c>
      <c r="BW15" s="171">
        <f t="shared" si="6"/>
        <v>0</v>
      </c>
      <c r="BX15" s="171">
        <f t="shared" si="6"/>
        <v>0</v>
      </c>
      <c r="BY15" s="171">
        <f t="shared" si="6"/>
        <v>0</v>
      </c>
      <c r="BZ15" s="171">
        <f t="shared" si="6"/>
        <v>0</v>
      </c>
      <c r="CA15" s="171">
        <f t="shared" si="6"/>
        <v>0</v>
      </c>
      <c r="CB15" s="171">
        <f t="shared" si="6"/>
        <v>0</v>
      </c>
      <c r="CC15" s="171">
        <f t="shared" si="6"/>
        <v>0</v>
      </c>
      <c r="CD15" s="171">
        <f t="shared" si="6"/>
        <v>0</v>
      </c>
      <c r="CE15" s="63">
        <f t="shared" si="7"/>
        <v>2.4726021821332926</v>
      </c>
      <c r="CG15" s="5" t="s">
        <v>288</v>
      </c>
      <c r="CH15" s="110">
        <f>HLOOKUP($CG15,by_cnty_allpol!$C$4:$R$29,8,FALSE)</f>
        <v>0.53351380778503932</v>
      </c>
      <c r="CI15" s="110">
        <f>HLOOKUP($CG15,by_cnty_allpol!$C$4:$R$29,13,FALSE)</f>
        <v>0</v>
      </c>
      <c r="CJ15" s="110">
        <f>HLOOKUP($CG15,by_cnty_allpol!$C$4:$R$29,18,FALSE)</f>
        <v>0</v>
      </c>
      <c r="CK15" s="110">
        <f>HLOOKUP($CG15,by_cnty_allpol!$C$4:$R$29,24,FALSE)</f>
        <v>0</v>
      </c>
    </row>
    <row r="16" spans="1:89" x14ac:dyDescent="0.2">
      <c r="B16" s="106" t="s">
        <v>50</v>
      </c>
      <c r="C16" s="63">
        <f t="shared" si="2"/>
        <v>63.697978473578637</v>
      </c>
      <c r="D16" s="63">
        <f t="shared" si="2"/>
        <v>0</v>
      </c>
      <c r="E16" s="63">
        <f t="shared" si="2"/>
        <v>6.4540766497583641</v>
      </c>
      <c r="F16" s="63">
        <f t="shared" si="2"/>
        <v>0.17503826823660248</v>
      </c>
      <c r="G16" s="63">
        <f t="shared" si="2"/>
        <v>11.552785735403866</v>
      </c>
      <c r="H16" s="63">
        <f t="shared" si="2"/>
        <v>9.3161385896593227</v>
      </c>
      <c r="I16" s="63">
        <f t="shared" si="2"/>
        <v>47.776192486502566</v>
      </c>
      <c r="J16" s="63">
        <f t="shared" si="2"/>
        <v>12.999334795120108</v>
      </c>
      <c r="K16" s="63">
        <f t="shared" si="2"/>
        <v>0.11403848926707155</v>
      </c>
      <c r="L16" s="63">
        <f t="shared" si="2"/>
        <v>6.3631667128278266E-2</v>
      </c>
      <c r="M16" s="63">
        <f t="shared" si="2"/>
        <v>76.084997485139112</v>
      </c>
      <c r="N16" s="63">
        <f t="shared" si="2"/>
        <v>2.1930479758610133</v>
      </c>
      <c r="O16" s="63">
        <f t="shared" si="2"/>
        <v>0.19072036357585001</v>
      </c>
      <c r="P16" s="63">
        <f t="shared" si="2"/>
        <v>5.2594325306170621E-3</v>
      </c>
      <c r="Q16" s="63">
        <f t="shared" si="2"/>
        <v>43.795286055282581</v>
      </c>
      <c r="R16" s="63">
        <f t="shared" si="2"/>
        <v>0</v>
      </c>
      <c r="S16" s="144">
        <f t="shared" si="3"/>
        <v>13.807567675784378</v>
      </c>
      <c r="T16" s="144">
        <f t="shared" si="3"/>
        <v>0</v>
      </c>
      <c r="U16" s="144">
        <f t="shared" si="3"/>
        <v>0.81628961267189126</v>
      </c>
      <c r="V16" s="144">
        <f t="shared" si="3"/>
        <v>0.17503826823660248</v>
      </c>
      <c r="W16" s="144">
        <f t="shared" si="3"/>
        <v>6.7226982018336434E-2</v>
      </c>
      <c r="X16" s="144">
        <f t="shared" si="3"/>
        <v>0</v>
      </c>
      <c r="Y16" s="144">
        <f t="shared" si="3"/>
        <v>0.99493667602074409</v>
      </c>
      <c r="Z16" s="144">
        <f t="shared" si="3"/>
        <v>0.42785644698928427</v>
      </c>
      <c r="AA16" s="144">
        <f t="shared" si="3"/>
        <v>0</v>
      </c>
      <c r="AB16" s="144">
        <f t="shared" si="3"/>
        <v>0</v>
      </c>
      <c r="AC16" s="144">
        <f t="shared" si="3"/>
        <v>48.176147988058069</v>
      </c>
      <c r="AD16" s="144">
        <f t="shared" si="3"/>
        <v>1.0474220282997777E-2</v>
      </c>
      <c r="AE16" s="144">
        <f t="shared" si="3"/>
        <v>3.299066973367322E-2</v>
      </c>
      <c r="AF16" s="144">
        <f t="shared" si="3"/>
        <v>0</v>
      </c>
      <c r="AG16" s="144">
        <f t="shared" si="3"/>
        <v>1.3563440178637842</v>
      </c>
      <c r="AH16" s="144">
        <f t="shared" si="3"/>
        <v>0</v>
      </c>
      <c r="AI16" s="142">
        <f t="shared" si="4"/>
        <v>0.17973297109315656</v>
      </c>
      <c r="AJ16" s="142">
        <f t="shared" si="4"/>
        <v>0</v>
      </c>
      <c r="AK16" s="142">
        <f t="shared" si="4"/>
        <v>1.5086800130496457E-2</v>
      </c>
      <c r="AL16" s="142">
        <f t="shared" si="4"/>
        <v>0</v>
      </c>
      <c r="AM16" s="142">
        <f t="shared" si="4"/>
        <v>3.2097137079886684</v>
      </c>
      <c r="AN16" s="142">
        <f t="shared" si="4"/>
        <v>0</v>
      </c>
      <c r="AO16" s="142">
        <f t="shared" si="4"/>
        <v>4.7696238346025597</v>
      </c>
      <c r="AP16" s="142">
        <f t="shared" si="4"/>
        <v>0</v>
      </c>
      <c r="AQ16" s="142">
        <f t="shared" si="4"/>
        <v>0</v>
      </c>
      <c r="AR16" s="142">
        <f t="shared" si="4"/>
        <v>0</v>
      </c>
      <c r="AS16" s="142">
        <f t="shared" si="4"/>
        <v>0.2242366475776098</v>
      </c>
      <c r="AT16" s="142">
        <f t="shared" si="4"/>
        <v>0</v>
      </c>
      <c r="AU16" s="142">
        <f t="shared" si="4"/>
        <v>0</v>
      </c>
      <c r="AV16" s="142">
        <f t="shared" si="4"/>
        <v>0</v>
      </c>
      <c r="AW16" s="142">
        <f t="shared" si="4"/>
        <v>0</v>
      </c>
      <c r="AX16" s="142">
        <f t="shared" si="4"/>
        <v>0</v>
      </c>
      <c r="AY16" s="156">
        <f t="shared" si="5"/>
        <v>49.710677826701101</v>
      </c>
      <c r="AZ16" s="156">
        <f t="shared" si="5"/>
        <v>0</v>
      </c>
      <c r="BA16" s="156">
        <f t="shared" si="5"/>
        <v>5.6227002369559766</v>
      </c>
      <c r="BB16" s="156">
        <f t="shared" si="5"/>
        <v>0</v>
      </c>
      <c r="BC16" s="156">
        <f t="shared" si="5"/>
        <v>8.2758450453968599</v>
      </c>
      <c r="BD16" s="156">
        <f t="shared" si="5"/>
        <v>9.3161385896593227</v>
      </c>
      <c r="BE16" s="156">
        <f t="shared" si="5"/>
        <v>42.011631975879261</v>
      </c>
      <c r="BF16" s="156">
        <f t="shared" si="5"/>
        <v>12.571478348130825</v>
      </c>
      <c r="BG16" s="156">
        <f t="shared" si="5"/>
        <v>0.11403848926707155</v>
      </c>
      <c r="BH16" s="156">
        <f t="shared" si="5"/>
        <v>6.3631667128278266E-2</v>
      </c>
      <c r="BI16" s="156">
        <f t="shared" si="5"/>
        <v>27.684612849503427</v>
      </c>
      <c r="BJ16" s="156">
        <f t="shared" si="5"/>
        <v>2.1825737555780158</v>
      </c>
      <c r="BK16" s="156">
        <f t="shared" si="5"/>
        <v>0.1577296938421768</v>
      </c>
      <c r="BL16" s="156">
        <f t="shared" si="5"/>
        <v>5.2594325306170621E-3</v>
      </c>
      <c r="BM16" s="156">
        <f t="shared" si="5"/>
        <v>42.438942037418805</v>
      </c>
      <c r="BN16" s="156">
        <f t="shared" si="5"/>
        <v>0</v>
      </c>
      <c r="BO16" s="171">
        <f t="shared" si="6"/>
        <v>0</v>
      </c>
      <c r="BP16" s="171">
        <f t="shared" si="6"/>
        <v>0</v>
      </c>
      <c r="BQ16" s="171">
        <f t="shared" si="6"/>
        <v>0</v>
      </c>
      <c r="BR16" s="171">
        <f t="shared" si="6"/>
        <v>0</v>
      </c>
      <c r="BS16" s="171">
        <f t="shared" si="6"/>
        <v>0</v>
      </c>
      <c r="BT16" s="171">
        <f t="shared" si="6"/>
        <v>0</v>
      </c>
      <c r="BU16" s="171">
        <f t="shared" si="6"/>
        <v>0</v>
      </c>
      <c r="BV16" s="171">
        <f t="shared" si="6"/>
        <v>0</v>
      </c>
      <c r="BW16" s="171">
        <f t="shared" si="6"/>
        <v>0</v>
      </c>
      <c r="BX16" s="171">
        <f t="shared" si="6"/>
        <v>0</v>
      </c>
      <c r="BY16" s="171">
        <f t="shared" si="6"/>
        <v>0</v>
      </c>
      <c r="BZ16" s="171">
        <f t="shared" si="6"/>
        <v>0</v>
      </c>
      <c r="CA16" s="171">
        <f t="shared" si="6"/>
        <v>0</v>
      </c>
      <c r="CB16" s="171">
        <f t="shared" si="6"/>
        <v>0</v>
      </c>
      <c r="CC16" s="171">
        <f t="shared" si="6"/>
        <v>0</v>
      </c>
      <c r="CD16" s="171">
        <f t="shared" si="6"/>
        <v>0</v>
      </c>
      <c r="CE16" s="63">
        <f t="shared" si="7"/>
        <v>274.41852646704399</v>
      </c>
      <c r="CG16" s="5" t="s">
        <v>289</v>
      </c>
      <c r="CH16" s="110">
        <f>HLOOKUP($CG16,by_cnty_allpol!$C$4:$R$29,8,FALSE)</f>
        <v>82.589236131800973</v>
      </c>
      <c r="CI16" s="110">
        <f>HLOOKUP($CG16,by_cnty_allpol!$C$4:$R$29,13,FALSE)</f>
        <v>0</v>
      </c>
      <c r="CJ16" s="110">
        <f>HLOOKUP($CG16,by_cnty_allpol!$C$4:$R$29,18,FALSE)</f>
        <v>523.90464188897681</v>
      </c>
      <c r="CK16" s="110">
        <f>HLOOKUP($CG16,by_cnty_allpol!$C$4:$R$29,24,FALSE)</f>
        <v>0</v>
      </c>
    </row>
    <row r="17" spans="1:89" x14ac:dyDescent="0.2">
      <c r="B17" s="106" t="s">
        <v>54</v>
      </c>
      <c r="C17" s="63">
        <f t="shared" si="2"/>
        <v>0</v>
      </c>
      <c r="D17" s="63">
        <f t="shared" si="2"/>
        <v>0</v>
      </c>
      <c r="E17" s="63">
        <f t="shared" si="2"/>
        <v>0</v>
      </c>
      <c r="F17" s="63">
        <f t="shared" si="2"/>
        <v>0</v>
      </c>
      <c r="G17" s="63">
        <f t="shared" si="2"/>
        <v>0.59478433263478081</v>
      </c>
      <c r="H17" s="63">
        <f t="shared" si="2"/>
        <v>0</v>
      </c>
      <c r="I17" s="63">
        <f t="shared" si="2"/>
        <v>6.6953005158409651</v>
      </c>
      <c r="J17" s="63">
        <f t="shared" si="2"/>
        <v>27.515856150223314</v>
      </c>
      <c r="K17" s="63">
        <f t="shared" si="2"/>
        <v>0</v>
      </c>
      <c r="L17" s="63">
        <f t="shared" si="2"/>
        <v>0</v>
      </c>
      <c r="M17" s="63">
        <f t="shared" si="2"/>
        <v>0</v>
      </c>
      <c r="N17" s="63">
        <f t="shared" si="2"/>
        <v>1.515283895045751</v>
      </c>
      <c r="O17" s="63">
        <f t="shared" si="2"/>
        <v>14.129568548178172</v>
      </c>
      <c r="P17" s="63">
        <f t="shared" si="2"/>
        <v>0.17473573718569388</v>
      </c>
      <c r="Q17" s="63">
        <f t="shared" si="2"/>
        <v>7.1397722469056024</v>
      </c>
      <c r="R17" s="63">
        <f t="shared" si="2"/>
        <v>0</v>
      </c>
      <c r="S17" s="144">
        <f t="shared" si="3"/>
        <v>0</v>
      </c>
      <c r="T17" s="144">
        <f t="shared" si="3"/>
        <v>0</v>
      </c>
      <c r="U17" s="144">
        <f t="shared" si="3"/>
        <v>0</v>
      </c>
      <c r="V17" s="144">
        <f t="shared" si="3"/>
        <v>0</v>
      </c>
      <c r="W17" s="144">
        <f t="shared" si="3"/>
        <v>0</v>
      </c>
      <c r="X17" s="144">
        <f t="shared" si="3"/>
        <v>0</v>
      </c>
      <c r="Y17" s="144">
        <f t="shared" si="3"/>
        <v>0</v>
      </c>
      <c r="Z17" s="144">
        <f t="shared" si="3"/>
        <v>0</v>
      </c>
      <c r="AA17" s="144">
        <f t="shared" si="3"/>
        <v>0</v>
      </c>
      <c r="AB17" s="144">
        <f t="shared" si="3"/>
        <v>0</v>
      </c>
      <c r="AC17" s="144">
        <f t="shared" si="3"/>
        <v>0</v>
      </c>
      <c r="AD17" s="144">
        <f t="shared" si="3"/>
        <v>0</v>
      </c>
      <c r="AE17" s="144">
        <f t="shared" si="3"/>
        <v>0</v>
      </c>
      <c r="AF17" s="144">
        <f t="shared" si="3"/>
        <v>0</v>
      </c>
      <c r="AG17" s="144">
        <f t="shared" si="3"/>
        <v>3.2500715318971944</v>
      </c>
      <c r="AH17" s="144">
        <f t="shared" si="3"/>
        <v>0</v>
      </c>
      <c r="AI17" s="142">
        <f t="shared" si="4"/>
        <v>0</v>
      </c>
      <c r="AJ17" s="142">
        <f t="shared" si="4"/>
        <v>0</v>
      </c>
      <c r="AK17" s="142">
        <f t="shared" si="4"/>
        <v>0</v>
      </c>
      <c r="AL17" s="142">
        <f t="shared" si="4"/>
        <v>0</v>
      </c>
      <c r="AM17" s="142">
        <f t="shared" si="4"/>
        <v>0</v>
      </c>
      <c r="AN17" s="142">
        <f t="shared" si="4"/>
        <v>0</v>
      </c>
      <c r="AO17" s="142">
        <f t="shared" si="4"/>
        <v>0</v>
      </c>
      <c r="AP17" s="142">
        <f t="shared" si="4"/>
        <v>0</v>
      </c>
      <c r="AQ17" s="142">
        <f t="shared" si="4"/>
        <v>0</v>
      </c>
      <c r="AR17" s="142">
        <f t="shared" si="4"/>
        <v>0</v>
      </c>
      <c r="AS17" s="142">
        <f t="shared" si="4"/>
        <v>0</v>
      </c>
      <c r="AT17" s="142">
        <f t="shared" si="4"/>
        <v>0</v>
      </c>
      <c r="AU17" s="142">
        <f t="shared" si="4"/>
        <v>0</v>
      </c>
      <c r="AV17" s="142">
        <f t="shared" si="4"/>
        <v>0</v>
      </c>
      <c r="AW17" s="142">
        <f t="shared" si="4"/>
        <v>0</v>
      </c>
      <c r="AX17" s="142">
        <f t="shared" si="4"/>
        <v>0</v>
      </c>
      <c r="AY17" s="156">
        <f t="shared" si="5"/>
        <v>0</v>
      </c>
      <c r="AZ17" s="156">
        <f t="shared" si="5"/>
        <v>0</v>
      </c>
      <c r="BA17" s="156">
        <f t="shared" si="5"/>
        <v>0</v>
      </c>
      <c r="BB17" s="156">
        <f t="shared" si="5"/>
        <v>0</v>
      </c>
      <c r="BC17" s="156">
        <f t="shared" si="5"/>
        <v>0.59478433263478081</v>
      </c>
      <c r="BD17" s="156">
        <f t="shared" si="5"/>
        <v>0</v>
      </c>
      <c r="BE17" s="156">
        <f t="shared" si="5"/>
        <v>6.695300515840966</v>
      </c>
      <c r="BF17" s="156">
        <f t="shared" si="5"/>
        <v>27.515856150223314</v>
      </c>
      <c r="BG17" s="156">
        <f t="shared" si="5"/>
        <v>0</v>
      </c>
      <c r="BH17" s="156">
        <f t="shared" si="5"/>
        <v>0</v>
      </c>
      <c r="BI17" s="156">
        <f t="shared" si="5"/>
        <v>0</v>
      </c>
      <c r="BJ17" s="156">
        <f t="shared" si="5"/>
        <v>1.515283895045751</v>
      </c>
      <c r="BK17" s="156">
        <f t="shared" si="5"/>
        <v>14.129568548178172</v>
      </c>
      <c r="BL17" s="156">
        <f t="shared" si="5"/>
        <v>0.17473573718569388</v>
      </c>
      <c r="BM17" s="156">
        <f t="shared" si="5"/>
        <v>3.889700715008408</v>
      </c>
      <c r="BN17" s="156">
        <f t="shared" si="5"/>
        <v>0</v>
      </c>
      <c r="BO17" s="171">
        <f t="shared" si="6"/>
        <v>0</v>
      </c>
      <c r="BP17" s="171">
        <f t="shared" si="6"/>
        <v>0</v>
      </c>
      <c r="BQ17" s="171">
        <f t="shared" si="6"/>
        <v>0</v>
      </c>
      <c r="BR17" s="171">
        <f t="shared" si="6"/>
        <v>0</v>
      </c>
      <c r="BS17" s="171">
        <f t="shared" si="6"/>
        <v>0</v>
      </c>
      <c r="BT17" s="171">
        <f t="shared" si="6"/>
        <v>0</v>
      </c>
      <c r="BU17" s="171">
        <f t="shared" si="6"/>
        <v>0</v>
      </c>
      <c r="BV17" s="171">
        <f t="shared" si="6"/>
        <v>0</v>
      </c>
      <c r="BW17" s="171">
        <f t="shared" si="6"/>
        <v>0</v>
      </c>
      <c r="BX17" s="171">
        <f t="shared" si="6"/>
        <v>0</v>
      </c>
      <c r="BY17" s="171">
        <f t="shared" si="6"/>
        <v>0</v>
      </c>
      <c r="BZ17" s="171">
        <f t="shared" si="6"/>
        <v>0</v>
      </c>
      <c r="CA17" s="171">
        <f t="shared" si="6"/>
        <v>0</v>
      </c>
      <c r="CB17" s="171">
        <f t="shared" si="6"/>
        <v>0</v>
      </c>
      <c r="CC17" s="171">
        <f t="shared" si="6"/>
        <v>0</v>
      </c>
      <c r="CD17" s="171">
        <f t="shared" si="6"/>
        <v>0</v>
      </c>
      <c r="CE17" s="63">
        <f t="shared" si="7"/>
        <v>57.765301426014268</v>
      </c>
      <c r="CG17" s="5" t="s">
        <v>290</v>
      </c>
      <c r="CH17" s="110">
        <f>HLOOKUP($CG17,by_cnty_allpol!$C$4:$R$29,8,FALSE)</f>
        <v>0</v>
      </c>
      <c r="CI17" s="110">
        <f>HLOOKUP($CG17,by_cnty_allpol!$C$4:$R$29,13,FALSE)</f>
        <v>0</v>
      </c>
      <c r="CJ17" s="110">
        <f>HLOOKUP($CG17,by_cnty_allpol!$C$4:$R$29,18,FALSE)</f>
        <v>181.88169818038273</v>
      </c>
      <c r="CK17" s="110">
        <f>HLOOKUP($CG17,by_cnty_allpol!$C$4:$R$29,24,FALSE)</f>
        <v>0</v>
      </c>
    </row>
    <row r="18" spans="1:89" x14ac:dyDescent="0.2">
      <c r="B18" s="27" t="s">
        <v>55</v>
      </c>
      <c r="C18" s="63">
        <f t="shared" si="2"/>
        <v>292.01588031669115</v>
      </c>
      <c r="D18" s="63">
        <f t="shared" si="2"/>
        <v>0</v>
      </c>
      <c r="E18" s="63">
        <f t="shared" si="2"/>
        <v>0</v>
      </c>
      <c r="F18" s="63">
        <f t="shared" si="2"/>
        <v>0</v>
      </c>
      <c r="G18" s="63">
        <f t="shared" si="2"/>
        <v>385.96345465988668</v>
      </c>
      <c r="H18" s="63">
        <f t="shared" si="2"/>
        <v>0</v>
      </c>
      <c r="I18" s="63">
        <f t="shared" si="2"/>
        <v>0.54707652905083237</v>
      </c>
      <c r="J18" s="63">
        <f t="shared" si="2"/>
        <v>175.99194756554601</v>
      </c>
      <c r="K18" s="63">
        <f t="shared" si="2"/>
        <v>183.28559000006291</v>
      </c>
      <c r="L18" s="63">
        <f t="shared" si="2"/>
        <v>30.698764609888652</v>
      </c>
      <c r="M18" s="63">
        <f t="shared" si="2"/>
        <v>0</v>
      </c>
      <c r="N18" s="63">
        <f t="shared" si="2"/>
        <v>121.32966803161061</v>
      </c>
      <c r="O18" s="63">
        <f t="shared" si="2"/>
        <v>272.23348373577312</v>
      </c>
      <c r="P18" s="63">
        <f t="shared" si="2"/>
        <v>72.106313911886346</v>
      </c>
      <c r="Q18" s="63">
        <f t="shared" si="2"/>
        <v>334.05749328070613</v>
      </c>
      <c r="R18" s="63">
        <f t="shared" si="2"/>
        <v>17.503812361344963</v>
      </c>
      <c r="S18" s="144">
        <f t="shared" si="3"/>
        <v>41.222640554312811</v>
      </c>
      <c r="T18" s="144">
        <f t="shared" si="3"/>
        <v>0</v>
      </c>
      <c r="U18" s="144">
        <f t="shared" si="3"/>
        <v>0</v>
      </c>
      <c r="V18" s="144">
        <f t="shared" si="3"/>
        <v>0</v>
      </c>
      <c r="W18" s="144">
        <f t="shared" si="3"/>
        <v>5.4478149214122213</v>
      </c>
      <c r="X18" s="144">
        <f t="shared" si="3"/>
        <v>0</v>
      </c>
      <c r="Y18" s="144">
        <f t="shared" si="3"/>
        <v>0</v>
      </c>
      <c r="Z18" s="144">
        <f t="shared" si="3"/>
        <v>20.980522614226444</v>
      </c>
      <c r="AA18" s="144">
        <f t="shared" si="3"/>
        <v>5.6830236897211712</v>
      </c>
      <c r="AB18" s="144">
        <f t="shared" si="3"/>
        <v>13.211104261653961</v>
      </c>
      <c r="AC18" s="144">
        <f t="shared" si="3"/>
        <v>0</v>
      </c>
      <c r="AD18" s="144">
        <f t="shared" si="3"/>
        <v>0.53548103210984077</v>
      </c>
      <c r="AE18" s="144">
        <f t="shared" si="3"/>
        <v>53.265611850029799</v>
      </c>
      <c r="AF18" s="144">
        <f t="shared" si="3"/>
        <v>0</v>
      </c>
      <c r="AG18" s="144">
        <f t="shared" si="3"/>
        <v>35.498634667253604</v>
      </c>
      <c r="AH18" s="144">
        <f t="shared" si="3"/>
        <v>0.26215959740515238</v>
      </c>
      <c r="AI18" s="142">
        <f t="shared" si="4"/>
        <v>0</v>
      </c>
      <c r="AJ18" s="142">
        <f t="shared" si="4"/>
        <v>0</v>
      </c>
      <c r="AK18" s="142">
        <f t="shared" si="4"/>
        <v>0</v>
      </c>
      <c r="AL18" s="142">
        <f t="shared" si="4"/>
        <v>0</v>
      </c>
      <c r="AM18" s="142">
        <f t="shared" si="4"/>
        <v>188.96092238708346</v>
      </c>
      <c r="AN18" s="142">
        <f t="shared" si="4"/>
        <v>0</v>
      </c>
      <c r="AO18" s="142">
        <f t="shared" si="4"/>
        <v>0</v>
      </c>
      <c r="AP18" s="142">
        <f t="shared" si="4"/>
        <v>0</v>
      </c>
      <c r="AQ18" s="142">
        <f t="shared" si="4"/>
        <v>0</v>
      </c>
      <c r="AR18" s="142">
        <f t="shared" si="4"/>
        <v>0</v>
      </c>
      <c r="AS18" s="142">
        <f t="shared" si="4"/>
        <v>0</v>
      </c>
      <c r="AT18" s="142">
        <f t="shared" si="4"/>
        <v>19.02554712682192</v>
      </c>
      <c r="AU18" s="142">
        <f t="shared" si="4"/>
        <v>0</v>
      </c>
      <c r="AV18" s="142">
        <f t="shared" si="4"/>
        <v>0</v>
      </c>
      <c r="AW18" s="142">
        <f t="shared" si="4"/>
        <v>0</v>
      </c>
      <c r="AX18" s="142">
        <f t="shared" si="4"/>
        <v>0</v>
      </c>
      <c r="AY18" s="156">
        <f t="shared" si="5"/>
        <v>250.79323976237833</v>
      </c>
      <c r="AZ18" s="156">
        <f t="shared" si="5"/>
        <v>0</v>
      </c>
      <c r="BA18" s="156">
        <f t="shared" si="5"/>
        <v>0</v>
      </c>
      <c r="BB18" s="156">
        <f t="shared" si="5"/>
        <v>0</v>
      </c>
      <c r="BC18" s="156">
        <f t="shared" si="5"/>
        <v>191.55471735139099</v>
      </c>
      <c r="BD18" s="156">
        <f t="shared" si="5"/>
        <v>0</v>
      </c>
      <c r="BE18" s="156">
        <f t="shared" si="5"/>
        <v>0.54707652905083237</v>
      </c>
      <c r="BF18" s="156">
        <f t="shared" si="5"/>
        <v>155.01142495131958</v>
      </c>
      <c r="BG18" s="156">
        <f t="shared" si="5"/>
        <v>177.60256631034173</v>
      </c>
      <c r="BH18" s="156">
        <f t="shared" si="5"/>
        <v>17.487660348234691</v>
      </c>
      <c r="BI18" s="156">
        <f t="shared" si="5"/>
        <v>0</v>
      </c>
      <c r="BJ18" s="156">
        <f t="shared" si="5"/>
        <v>101.76863987267885</v>
      </c>
      <c r="BK18" s="156">
        <f t="shared" si="5"/>
        <v>218.96787188574334</v>
      </c>
      <c r="BL18" s="156">
        <f t="shared" si="5"/>
        <v>72.106313911886346</v>
      </c>
      <c r="BM18" s="156">
        <f t="shared" si="5"/>
        <v>298.55885861345246</v>
      </c>
      <c r="BN18" s="156">
        <f t="shared" si="5"/>
        <v>17.241652763939811</v>
      </c>
      <c r="BO18" s="171">
        <f t="shared" si="6"/>
        <v>0</v>
      </c>
      <c r="BP18" s="171">
        <f t="shared" si="6"/>
        <v>0</v>
      </c>
      <c r="BQ18" s="171">
        <f t="shared" si="6"/>
        <v>0</v>
      </c>
      <c r="BR18" s="171">
        <f t="shared" si="6"/>
        <v>0</v>
      </c>
      <c r="BS18" s="171">
        <f t="shared" si="6"/>
        <v>0</v>
      </c>
      <c r="BT18" s="171">
        <f t="shared" si="6"/>
        <v>0</v>
      </c>
      <c r="BU18" s="171">
        <f t="shared" si="6"/>
        <v>0</v>
      </c>
      <c r="BV18" s="171">
        <f t="shared" si="6"/>
        <v>0</v>
      </c>
      <c r="BW18" s="171">
        <f t="shared" si="6"/>
        <v>0</v>
      </c>
      <c r="BX18" s="171">
        <f t="shared" si="6"/>
        <v>0</v>
      </c>
      <c r="BY18" s="171">
        <f t="shared" si="6"/>
        <v>0</v>
      </c>
      <c r="BZ18" s="171">
        <f t="shared" si="6"/>
        <v>0</v>
      </c>
      <c r="CA18" s="171">
        <f t="shared" si="6"/>
        <v>0</v>
      </c>
      <c r="CB18" s="171">
        <f t="shared" si="6"/>
        <v>0</v>
      </c>
      <c r="CC18" s="171">
        <f t="shared" si="6"/>
        <v>0</v>
      </c>
      <c r="CD18" s="171">
        <f t="shared" si="6"/>
        <v>0</v>
      </c>
      <c r="CE18" s="63">
        <f t="shared" si="7"/>
        <v>1885.7334850024477</v>
      </c>
      <c r="CG18" s="5" t="s">
        <v>291</v>
      </c>
      <c r="CH18" s="110">
        <f>HLOOKUP($CG18,by_cnty_allpol!$C$4:$R$29,8,FALSE)</f>
        <v>9.8833784765954089</v>
      </c>
      <c r="CI18" s="110">
        <f>HLOOKUP($CG18,by_cnty_allpol!$C$4:$R$29,13,FALSE)</f>
        <v>0</v>
      </c>
      <c r="CJ18" s="110">
        <f>HLOOKUP($CG18,by_cnty_allpol!$C$4:$R$29,18,FALSE)</f>
        <v>456.07383932610395</v>
      </c>
      <c r="CK18" s="110">
        <f>HLOOKUP($CG18,by_cnty_allpol!$C$4:$R$29,24,FALSE)</f>
        <v>0</v>
      </c>
    </row>
    <row r="19" spans="1:89" x14ac:dyDescent="0.2">
      <c r="B19" s="27" t="s">
        <v>77</v>
      </c>
      <c r="C19" s="63">
        <f t="shared" si="2"/>
        <v>14.317359962439749</v>
      </c>
      <c r="D19" s="63">
        <f t="shared" si="2"/>
        <v>0</v>
      </c>
      <c r="E19" s="63">
        <f t="shared" si="2"/>
        <v>0</v>
      </c>
      <c r="F19" s="63">
        <f t="shared" si="2"/>
        <v>0</v>
      </c>
      <c r="G19" s="63">
        <f t="shared" si="2"/>
        <v>18.923552057235618</v>
      </c>
      <c r="H19" s="63">
        <f t="shared" si="2"/>
        <v>0</v>
      </c>
      <c r="I19" s="63">
        <f t="shared" si="2"/>
        <v>2.6822827528860213E-2</v>
      </c>
      <c r="J19" s="63">
        <f t="shared" si="2"/>
        <v>8.628777520777593</v>
      </c>
      <c r="K19" s="63">
        <f t="shared" si="2"/>
        <v>8.9863803472370769</v>
      </c>
      <c r="L19" s="63">
        <f t="shared" si="2"/>
        <v>1.5051416479313284</v>
      </c>
      <c r="M19" s="63">
        <f t="shared" si="2"/>
        <v>0</v>
      </c>
      <c r="N19" s="63">
        <f t="shared" si="2"/>
        <v>5.948719396520425</v>
      </c>
      <c r="O19" s="63">
        <f t="shared" si="2"/>
        <v>13.347441160552757</v>
      </c>
      <c r="P19" s="63">
        <f t="shared" si="2"/>
        <v>3.5353284578960111</v>
      </c>
      <c r="Q19" s="63">
        <f t="shared" si="2"/>
        <v>16.378634525845644</v>
      </c>
      <c r="R19" s="63">
        <f t="shared" si="2"/>
        <v>0.85820121159367646</v>
      </c>
      <c r="S19" s="144">
        <f t="shared" si="3"/>
        <v>2.0211208471891742</v>
      </c>
      <c r="T19" s="144">
        <f t="shared" si="3"/>
        <v>0</v>
      </c>
      <c r="U19" s="144">
        <f t="shared" si="3"/>
        <v>0</v>
      </c>
      <c r="V19" s="144">
        <f t="shared" si="3"/>
        <v>0</v>
      </c>
      <c r="W19" s="144">
        <f t="shared" si="3"/>
        <v>0.2671030327323981</v>
      </c>
      <c r="X19" s="144">
        <f t="shared" si="3"/>
        <v>0</v>
      </c>
      <c r="Y19" s="144">
        <f t="shared" si="3"/>
        <v>0</v>
      </c>
      <c r="Z19" s="144">
        <f t="shared" si="3"/>
        <v>1.0286621883105098</v>
      </c>
      <c r="AA19" s="144">
        <f t="shared" si="3"/>
        <v>0.27863517474655564</v>
      </c>
      <c r="AB19" s="144">
        <f t="shared" si="3"/>
        <v>0.64773235965896936</v>
      </c>
      <c r="AC19" s="144">
        <f t="shared" si="3"/>
        <v>0</v>
      </c>
      <c r="AD19" s="144">
        <f t="shared" si="3"/>
        <v>2.6254307407737008E-2</v>
      </c>
      <c r="AE19" s="144">
        <f t="shared" si="3"/>
        <v>2.6115803621686893</v>
      </c>
      <c r="AF19" s="144">
        <f t="shared" si="3"/>
        <v>0</v>
      </c>
      <c r="AG19" s="144">
        <f t="shared" si="3"/>
        <v>1.7404763403792249</v>
      </c>
      <c r="AH19" s="144">
        <f t="shared" si="3"/>
        <v>1.2853524676765028E-2</v>
      </c>
      <c r="AI19" s="142">
        <f t="shared" si="4"/>
        <v>0</v>
      </c>
      <c r="AJ19" s="142">
        <f t="shared" si="4"/>
        <v>0</v>
      </c>
      <c r="AK19" s="142">
        <f t="shared" si="4"/>
        <v>0</v>
      </c>
      <c r="AL19" s="142">
        <f t="shared" si="4"/>
        <v>0</v>
      </c>
      <c r="AM19" s="142">
        <f t="shared" si="4"/>
        <v>9.2646384221176081</v>
      </c>
      <c r="AN19" s="142">
        <f t="shared" si="4"/>
        <v>0</v>
      </c>
      <c r="AO19" s="142">
        <f t="shared" si="4"/>
        <v>0</v>
      </c>
      <c r="AP19" s="142">
        <f t="shared" si="4"/>
        <v>0</v>
      </c>
      <c r="AQ19" s="142">
        <f t="shared" si="4"/>
        <v>0</v>
      </c>
      <c r="AR19" s="142">
        <f t="shared" si="4"/>
        <v>0</v>
      </c>
      <c r="AS19" s="142">
        <f t="shared" si="4"/>
        <v>0</v>
      </c>
      <c r="AT19" s="142">
        <f t="shared" si="4"/>
        <v>0.93281093617805233</v>
      </c>
      <c r="AU19" s="142">
        <f t="shared" si="4"/>
        <v>0</v>
      </c>
      <c r="AV19" s="142">
        <f t="shared" si="4"/>
        <v>0</v>
      </c>
      <c r="AW19" s="142">
        <f t="shared" si="4"/>
        <v>0</v>
      </c>
      <c r="AX19" s="142">
        <f t="shared" si="4"/>
        <v>0</v>
      </c>
      <c r="AY19" s="156">
        <f t="shared" si="5"/>
        <v>12.296239115250575</v>
      </c>
      <c r="AZ19" s="156">
        <f t="shared" si="5"/>
        <v>0</v>
      </c>
      <c r="BA19" s="156">
        <f t="shared" si="5"/>
        <v>0</v>
      </c>
      <c r="BB19" s="156">
        <f t="shared" si="5"/>
        <v>0</v>
      </c>
      <c r="BC19" s="156">
        <f t="shared" si="5"/>
        <v>9.3918106023856129</v>
      </c>
      <c r="BD19" s="156">
        <f t="shared" si="5"/>
        <v>0</v>
      </c>
      <c r="BE19" s="156">
        <f t="shared" si="5"/>
        <v>2.6822827528860213E-2</v>
      </c>
      <c r="BF19" s="156">
        <f t="shared" si="5"/>
        <v>7.600115332467082</v>
      </c>
      <c r="BG19" s="156">
        <f t="shared" si="5"/>
        <v>8.7077451724905224</v>
      </c>
      <c r="BH19" s="156">
        <f t="shared" si="5"/>
        <v>0.85740928827235896</v>
      </c>
      <c r="BI19" s="156">
        <f t="shared" si="5"/>
        <v>0</v>
      </c>
      <c r="BJ19" s="156">
        <f t="shared" si="5"/>
        <v>4.9896541529346354</v>
      </c>
      <c r="BK19" s="156">
        <f t="shared" si="5"/>
        <v>10.735860798384065</v>
      </c>
      <c r="BL19" s="156">
        <f t="shared" si="5"/>
        <v>3.5353284578960111</v>
      </c>
      <c r="BM19" s="156">
        <f t="shared" si="5"/>
        <v>14.638158185466418</v>
      </c>
      <c r="BN19" s="156">
        <f t="shared" si="5"/>
        <v>0.84534768691691131</v>
      </c>
      <c r="BO19" s="171">
        <f t="shared" si="6"/>
        <v>0</v>
      </c>
      <c r="BP19" s="171">
        <f t="shared" si="6"/>
        <v>0</v>
      </c>
      <c r="BQ19" s="171">
        <f t="shared" si="6"/>
        <v>0</v>
      </c>
      <c r="BR19" s="171">
        <f t="shared" si="6"/>
        <v>0</v>
      </c>
      <c r="BS19" s="171">
        <f t="shared" si="6"/>
        <v>0</v>
      </c>
      <c r="BT19" s="171">
        <f t="shared" si="6"/>
        <v>0</v>
      </c>
      <c r="BU19" s="171">
        <f t="shared" si="6"/>
        <v>0</v>
      </c>
      <c r="BV19" s="171">
        <f t="shared" si="6"/>
        <v>0</v>
      </c>
      <c r="BW19" s="171">
        <f t="shared" si="6"/>
        <v>0</v>
      </c>
      <c r="BX19" s="171">
        <f t="shared" si="6"/>
        <v>0</v>
      </c>
      <c r="BY19" s="171">
        <f t="shared" si="6"/>
        <v>0</v>
      </c>
      <c r="BZ19" s="171">
        <f t="shared" si="6"/>
        <v>0</v>
      </c>
      <c r="CA19" s="171">
        <f t="shared" si="6"/>
        <v>0</v>
      </c>
      <c r="CB19" s="171">
        <f t="shared" si="6"/>
        <v>0</v>
      </c>
      <c r="CC19" s="171">
        <f t="shared" si="6"/>
        <v>0</v>
      </c>
      <c r="CD19" s="171">
        <f t="shared" si="6"/>
        <v>0</v>
      </c>
      <c r="CE19" s="63">
        <f t="shared" si="7"/>
        <v>92.45635911555874</v>
      </c>
      <c r="CG19" s="5" t="s">
        <v>292</v>
      </c>
      <c r="CH19" s="110">
        <f>HLOOKUP($CG19,by_cnty_allpol!$C$4:$R$29,8,FALSE)</f>
        <v>60.446710675980391</v>
      </c>
      <c r="CI19" s="110">
        <f>HLOOKUP($CG19,by_cnty_allpol!$C$4:$R$29,13,FALSE)</f>
        <v>0</v>
      </c>
      <c r="CJ19" s="110">
        <f>HLOOKUP($CG19,by_cnty_allpol!$C$4:$R$29,18,FALSE)</f>
        <v>66.042924529896439</v>
      </c>
      <c r="CK19" s="110">
        <f>HLOOKUP($CG19,by_cnty_allpol!$C$4:$R$29,24,FALSE)</f>
        <v>0</v>
      </c>
    </row>
    <row r="20" spans="1:89" x14ac:dyDescent="0.2">
      <c r="B20" s="27" t="s">
        <v>110</v>
      </c>
      <c r="C20" s="63">
        <f t="shared" si="2"/>
        <v>8.9615430401645213</v>
      </c>
      <c r="D20" s="63">
        <f t="shared" si="2"/>
        <v>0</v>
      </c>
      <c r="E20" s="63">
        <f t="shared" si="2"/>
        <v>0.56054559513458913</v>
      </c>
      <c r="F20" s="63">
        <f t="shared" si="2"/>
        <v>0</v>
      </c>
      <c r="G20" s="63">
        <f t="shared" si="2"/>
        <v>59.671202514361575</v>
      </c>
      <c r="H20" s="63">
        <f t="shared" si="2"/>
        <v>0</v>
      </c>
      <c r="I20" s="63">
        <f t="shared" si="2"/>
        <v>0.79985544536512532</v>
      </c>
      <c r="J20" s="63">
        <f t="shared" si="2"/>
        <v>21.164791648841156</v>
      </c>
      <c r="K20" s="63">
        <f t="shared" si="2"/>
        <v>3.0814667159932112</v>
      </c>
      <c r="L20" s="63">
        <f t="shared" si="2"/>
        <v>1.7194095221635515</v>
      </c>
      <c r="M20" s="63">
        <f t="shared" si="2"/>
        <v>1.5582602805611376</v>
      </c>
      <c r="N20" s="63">
        <f t="shared" si="2"/>
        <v>0</v>
      </c>
      <c r="O20" s="63">
        <f t="shared" si="2"/>
        <v>5.1535096281813235</v>
      </c>
      <c r="P20" s="63">
        <f t="shared" si="2"/>
        <v>4.289943917573731E-4</v>
      </c>
      <c r="Q20" s="63">
        <f t="shared" si="2"/>
        <v>104.9848101967094</v>
      </c>
      <c r="R20" s="63">
        <f t="shared" ref="M20:AB21" si="8">VLOOKUP($B20,$B$27:$CD$70,COLUMN(R$4)-1,FALSE)</f>
        <v>0</v>
      </c>
      <c r="S20" s="144">
        <f t="shared" si="8"/>
        <v>3.9816548326772079</v>
      </c>
      <c r="T20" s="144">
        <f t="shared" si="8"/>
        <v>0</v>
      </c>
      <c r="U20" s="144">
        <f t="shared" si="8"/>
        <v>0</v>
      </c>
      <c r="V20" s="144">
        <f t="shared" si="8"/>
        <v>0</v>
      </c>
      <c r="W20" s="144">
        <f t="shared" si="3"/>
        <v>0.24373594740558491</v>
      </c>
      <c r="X20" s="144">
        <f t="shared" si="3"/>
        <v>0</v>
      </c>
      <c r="Y20" s="144">
        <f t="shared" si="3"/>
        <v>0</v>
      </c>
      <c r="Z20" s="144">
        <f t="shared" si="3"/>
        <v>4.4781644305073742</v>
      </c>
      <c r="AA20" s="144">
        <f t="shared" si="3"/>
        <v>0</v>
      </c>
      <c r="AB20" s="144">
        <f t="shared" si="3"/>
        <v>0</v>
      </c>
      <c r="AC20" s="144">
        <f t="shared" si="3"/>
        <v>0.25543284574382202</v>
      </c>
      <c r="AD20" s="144">
        <f t="shared" si="3"/>
        <v>0</v>
      </c>
      <c r="AE20" s="144">
        <f t="shared" si="3"/>
        <v>0.8914503460718215</v>
      </c>
      <c r="AF20" s="144">
        <f t="shared" si="3"/>
        <v>0</v>
      </c>
      <c r="AG20" s="144">
        <f t="shared" si="3"/>
        <v>5.198031651447363</v>
      </c>
      <c r="AH20" s="144">
        <f t="shared" si="3"/>
        <v>0</v>
      </c>
      <c r="AI20" s="142">
        <f t="shared" si="4"/>
        <v>0</v>
      </c>
      <c r="AJ20" s="142">
        <f t="shared" si="4"/>
        <v>0</v>
      </c>
      <c r="AK20" s="142">
        <f t="shared" si="4"/>
        <v>0</v>
      </c>
      <c r="AL20" s="142">
        <f t="shared" si="4"/>
        <v>0</v>
      </c>
      <c r="AM20" s="142">
        <f t="shared" si="4"/>
        <v>55.058016106640629</v>
      </c>
      <c r="AN20" s="142">
        <f t="shared" si="4"/>
        <v>0</v>
      </c>
      <c r="AO20" s="142">
        <f t="shared" si="4"/>
        <v>0</v>
      </c>
      <c r="AP20" s="142">
        <f t="shared" si="4"/>
        <v>0</v>
      </c>
      <c r="AQ20" s="142">
        <f t="shared" si="4"/>
        <v>0</v>
      </c>
      <c r="AR20" s="142">
        <f t="shared" si="4"/>
        <v>0</v>
      </c>
      <c r="AS20" s="142">
        <f t="shared" si="4"/>
        <v>0</v>
      </c>
      <c r="AT20" s="142">
        <f t="shared" si="4"/>
        <v>0</v>
      </c>
      <c r="AU20" s="142">
        <f t="shared" si="4"/>
        <v>0</v>
      </c>
      <c r="AV20" s="142">
        <f t="shared" si="4"/>
        <v>0</v>
      </c>
      <c r="AW20" s="142">
        <f t="shared" si="4"/>
        <v>0</v>
      </c>
      <c r="AX20" s="142">
        <f t="shared" ref="AX20:AZ20" si="9">VLOOKUP($B20,$B$27:$CD$70,COLUMN(AX$4)-1,FALSE)</f>
        <v>0</v>
      </c>
      <c r="AY20" s="156">
        <f t="shared" si="9"/>
        <v>4.9798882074873134</v>
      </c>
      <c r="AZ20" s="156">
        <f t="shared" si="9"/>
        <v>0</v>
      </c>
      <c r="BA20" s="156">
        <f t="shared" si="5"/>
        <v>0.56054559513458913</v>
      </c>
      <c r="BB20" s="156">
        <f t="shared" si="5"/>
        <v>0</v>
      </c>
      <c r="BC20" s="156">
        <f t="shared" si="5"/>
        <v>4.3694504603153588</v>
      </c>
      <c r="BD20" s="156">
        <f t="shared" si="5"/>
        <v>0</v>
      </c>
      <c r="BE20" s="156">
        <f t="shared" si="5"/>
        <v>0.79985544536512532</v>
      </c>
      <c r="BF20" s="156">
        <f t="shared" si="5"/>
        <v>16.686627218333783</v>
      </c>
      <c r="BG20" s="156">
        <f t="shared" si="5"/>
        <v>3.0814667159932112</v>
      </c>
      <c r="BH20" s="156">
        <f t="shared" si="5"/>
        <v>1.7194095221635515</v>
      </c>
      <c r="BI20" s="156">
        <f t="shared" si="5"/>
        <v>1.3028274348173157</v>
      </c>
      <c r="BJ20" s="156">
        <f t="shared" si="5"/>
        <v>0</v>
      </c>
      <c r="BK20" s="156">
        <f t="shared" si="5"/>
        <v>4.2620592821095018</v>
      </c>
      <c r="BL20" s="156">
        <f t="shared" si="5"/>
        <v>4.289943917573731E-4</v>
      </c>
      <c r="BM20" s="156">
        <f t="shared" si="5"/>
        <v>99.786778545262052</v>
      </c>
      <c r="BN20" s="156">
        <f t="shared" si="5"/>
        <v>0</v>
      </c>
      <c r="BO20" s="171">
        <f t="shared" si="6"/>
        <v>0</v>
      </c>
      <c r="BP20" s="171">
        <f t="shared" si="6"/>
        <v>0</v>
      </c>
      <c r="BQ20" s="171">
        <f t="shared" si="6"/>
        <v>0</v>
      </c>
      <c r="BR20" s="171">
        <f t="shared" si="6"/>
        <v>0</v>
      </c>
      <c r="BS20" s="171">
        <f t="shared" si="6"/>
        <v>0</v>
      </c>
      <c r="BT20" s="171">
        <f t="shared" si="6"/>
        <v>0</v>
      </c>
      <c r="BU20" s="171">
        <f t="shared" si="6"/>
        <v>0</v>
      </c>
      <c r="BV20" s="171">
        <f t="shared" si="6"/>
        <v>0</v>
      </c>
      <c r="BW20" s="171">
        <f t="shared" si="6"/>
        <v>0</v>
      </c>
      <c r="BX20" s="171">
        <f t="shared" si="6"/>
        <v>0</v>
      </c>
      <c r="BY20" s="171">
        <f t="shared" si="6"/>
        <v>0</v>
      </c>
      <c r="BZ20" s="171">
        <f t="shared" si="6"/>
        <v>0</v>
      </c>
      <c r="CA20" s="171">
        <f t="shared" si="6"/>
        <v>0</v>
      </c>
      <c r="CB20" s="171">
        <f t="shared" si="6"/>
        <v>0</v>
      </c>
      <c r="CC20" s="171">
        <f t="shared" si="6"/>
        <v>0</v>
      </c>
      <c r="CD20" s="171">
        <f t="shared" ref="CD20" si="10">VLOOKUP($B20,$B$27:$CD$70,COLUMN(CD$4)-1,FALSE)</f>
        <v>0</v>
      </c>
      <c r="CE20" s="63">
        <f t="shared" si="7"/>
        <v>207.65582358186737</v>
      </c>
      <c r="CG20" s="5" t="s">
        <v>293</v>
      </c>
      <c r="CH20" s="110">
        <f>HLOOKUP($CG20,by_cnty_allpol!$C$4:$R$29,8,FALSE)</f>
        <v>1.5218961281043089</v>
      </c>
      <c r="CI20" s="110">
        <f>HLOOKUP($CG20,by_cnty_allpol!$C$4:$R$29,13,FALSE)</f>
        <v>5.757750225428928E-2</v>
      </c>
      <c r="CJ20" s="110">
        <f>HLOOKUP($CG20,by_cnty_allpol!$C$4:$R$29,18,FALSE)</f>
        <v>11.0062055011749</v>
      </c>
      <c r="CK20" s="110">
        <f>HLOOKUP($CG20,by_cnty_allpol!$C$4:$R$29,24,FALSE)</f>
        <v>0</v>
      </c>
    </row>
    <row r="21" spans="1:89" x14ac:dyDescent="0.2">
      <c r="B21" s="27" t="s">
        <v>64</v>
      </c>
      <c r="C21" s="63">
        <f t="shared" ref="C21:L21" si="11">VLOOKUP($B21,$B$27:$CD$70,COLUMN(C$4)-1,FALSE)</f>
        <v>52.206760224059224</v>
      </c>
      <c r="D21" s="63">
        <f t="shared" si="11"/>
        <v>0</v>
      </c>
      <c r="E21" s="63">
        <f t="shared" si="11"/>
        <v>0.13056825023428006</v>
      </c>
      <c r="F21" s="63">
        <f t="shared" si="11"/>
        <v>2.8362331026149937E-2</v>
      </c>
      <c r="G21" s="63">
        <f t="shared" si="11"/>
        <v>150.03760871300304</v>
      </c>
      <c r="H21" s="63">
        <f t="shared" si="11"/>
        <v>0</v>
      </c>
      <c r="I21" s="63">
        <f t="shared" si="11"/>
        <v>2.5467058542710252</v>
      </c>
      <c r="J21" s="63">
        <f t="shared" si="11"/>
        <v>28.222568132037438</v>
      </c>
      <c r="K21" s="63">
        <f t="shared" si="11"/>
        <v>235.00728461895716</v>
      </c>
      <c r="L21" s="63">
        <f t="shared" si="11"/>
        <v>69.227852683000876</v>
      </c>
      <c r="M21" s="63">
        <f t="shared" si="8"/>
        <v>11.432005135421372</v>
      </c>
      <c r="N21" s="63">
        <f t="shared" si="8"/>
        <v>75.316220433229205</v>
      </c>
      <c r="O21" s="63">
        <f t="shared" si="8"/>
        <v>232.58958436830392</v>
      </c>
      <c r="P21" s="63">
        <f t="shared" si="8"/>
        <v>45.039663568661965</v>
      </c>
      <c r="Q21" s="63">
        <f t="shared" si="8"/>
        <v>293.2839102685387</v>
      </c>
      <c r="R21" s="63">
        <f t="shared" si="8"/>
        <v>29.841150535339725</v>
      </c>
      <c r="S21" s="144">
        <f t="shared" si="8"/>
        <v>8.2078000833744742</v>
      </c>
      <c r="T21" s="144">
        <f t="shared" si="8"/>
        <v>0</v>
      </c>
      <c r="U21" s="144">
        <f t="shared" si="8"/>
        <v>2.5755281451732517E-2</v>
      </c>
      <c r="V21" s="144">
        <f t="shared" si="8"/>
        <v>2.8362331026149937E-2</v>
      </c>
      <c r="W21" s="144">
        <f t="shared" si="8"/>
        <v>0.80905477158719208</v>
      </c>
      <c r="X21" s="144">
        <f t="shared" si="8"/>
        <v>0</v>
      </c>
      <c r="Y21" s="144">
        <f t="shared" si="8"/>
        <v>5.7516190459106026E-2</v>
      </c>
      <c r="Z21" s="144">
        <f t="shared" si="8"/>
        <v>0.91086100551082483</v>
      </c>
      <c r="AA21" s="144">
        <f t="shared" si="8"/>
        <v>1.1093726220721702</v>
      </c>
      <c r="AB21" s="144">
        <f t="shared" si="8"/>
        <v>37.02589428847871</v>
      </c>
      <c r="AC21" s="144">
        <f t="shared" ref="AC21:AR21" si="12">VLOOKUP($B21,$B$27:$CD$70,COLUMN(AC$4)-1,FALSE)</f>
        <v>8.3284286610188509</v>
      </c>
      <c r="AD21" s="144">
        <f t="shared" si="12"/>
        <v>1.3312583926696672E-2</v>
      </c>
      <c r="AE21" s="144">
        <f t="shared" si="12"/>
        <v>22.412786515730375</v>
      </c>
      <c r="AF21" s="144">
        <f t="shared" si="12"/>
        <v>0</v>
      </c>
      <c r="AG21" s="144">
        <f t="shared" si="12"/>
        <v>31.231656883796546</v>
      </c>
      <c r="AH21" s="144">
        <f t="shared" si="12"/>
        <v>0.92759180957336129</v>
      </c>
      <c r="AI21" s="142">
        <f t="shared" si="12"/>
        <v>0</v>
      </c>
      <c r="AJ21" s="142">
        <f t="shared" si="12"/>
        <v>0</v>
      </c>
      <c r="AK21" s="142">
        <f t="shared" si="12"/>
        <v>0</v>
      </c>
      <c r="AL21" s="142">
        <f t="shared" si="12"/>
        <v>0</v>
      </c>
      <c r="AM21" s="142">
        <f t="shared" si="12"/>
        <v>52.978945837965263</v>
      </c>
      <c r="AN21" s="142">
        <f t="shared" si="12"/>
        <v>0</v>
      </c>
      <c r="AO21" s="142">
        <f t="shared" si="12"/>
        <v>3.56399536908531E-3</v>
      </c>
      <c r="AP21" s="142">
        <f t="shared" si="12"/>
        <v>0</v>
      </c>
      <c r="AQ21" s="142">
        <f t="shared" si="12"/>
        <v>0</v>
      </c>
      <c r="AR21" s="142">
        <f t="shared" si="12"/>
        <v>0</v>
      </c>
      <c r="AS21" s="142">
        <f t="shared" ref="AS21:BH21" si="13">VLOOKUP($B21,$B$27:$CD$70,COLUMN(AS$4)-1,FALSE)</f>
        <v>4.6395545372959204E-4</v>
      </c>
      <c r="AT21" s="142">
        <f t="shared" si="13"/>
        <v>1.4846100173410535</v>
      </c>
      <c r="AU21" s="142">
        <f t="shared" si="13"/>
        <v>0</v>
      </c>
      <c r="AV21" s="142">
        <f t="shared" si="13"/>
        <v>0</v>
      </c>
      <c r="AW21" s="142">
        <f t="shared" si="13"/>
        <v>0</v>
      </c>
      <c r="AX21" s="142">
        <f t="shared" si="13"/>
        <v>0</v>
      </c>
      <c r="AY21" s="156">
        <f t="shared" si="13"/>
        <v>43.998960140684751</v>
      </c>
      <c r="AZ21" s="156">
        <f t="shared" si="13"/>
        <v>0</v>
      </c>
      <c r="BA21" s="156">
        <f t="shared" si="13"/>
        <v>0.10481296878254755</v>
      </c>
      <c r="BB21" s="156">
        <f t="shared" si="13"/>
        <v>0</v>
      </c>
      <c r="BC21" s="156">
        <f t="shared" si="13"/>
        <v>96.249608103450583</v>
      </c>
      <c r="BD21" s="156">
        <f t="shared" si="13"/>
        <v>0</v>
      </c>
      <c r="BE21" s="156">
        <f t="shared" si="13"/>
        <v>2.4856256684428337</v>
      </c>
      <c r="BF21" s="156">
        <f t="shared" si="13"/>
        <v>27.31170712652661</v>
      </c>
      <c r="BG21" s="156">
        <f t="shared" si="13"/>
        <v>233.89791199688503</v>
      </c>
      <c r="BH21" s="156">
        <f t="shared" si="13"/>
        <v>32.201958394522151</v>
      </c>
      <c r="BI21" s="156">
        <f t="shared" ref="BI21:BX21" si="14">VLOOKUP($B21,$B$27:$CD$70,COLUMN(BI$4)-1,FALSE)</f>
        <v>3.1031125189487927</v>
      </c>
      <c r="BJ21" s="156">
        <f t="shared" si="14"/>
        <v>73.818297831961459</v>
      </c>
      <c r="BK21" s="156">
        <f t="shared" si="14"/>
        <v>210.17679785257357</v>
      </c>
      <c r="BL21" s="156">
        <f t="shared" si="14"/>
        <v>45.039663568661965</v>
      </c>
      <c r="BM21" s="156">
        <f t="shared" si="14"/>
        <v>262.05225338474213</v>
      </c>
      <c r="BN21" s="156">
        <f t="shared" si="14"/>
        <v>28.913558725766361</v>
      </c>
      <c r="BO21" s="171">
        <f t="shared" si="14"/>
        <v>0</v>
      </c>
      <c r="BP21" s="171">
        <f t="shared" si="14"/>
        <v>0</v>
      </c>
      <c r="BQ21" s="171">
        <f t="shared" si="14"/>
        <v>0</v>
      </c>
      <c r="BR21" s="171">
        <f t="shared" si="14"/>
        <v>0</v>
      </c>
      <c r="BS21" s="171">
        <f t="shared" si="14"/>
        <v>0</v>
      </c>
      <c r="BT21" s="171">
        <f t="shared" si="14"/>
        <v>0</v>
      </c>
      <c r="BU21" s="171">
        <f t="shared" si="14"/>
        <v>0</v>
      </c>
      <c r="BV21" s="171">
        <f t="shared" si="14"/>
        <v>0</v>
      </c>
      <c r="BW21" s="171">
        <f t="shared" si="14"/>
        <v>0</v>
      </c>
      <c r="BX21" s="171">
        <f t="shared" si="14"/>
        <v>0</v>
      </c>
      <c r="BY21" s="171">
        <f t="shared" ref="BY21:CD21" si="15">VLOOKUP($B21,$B$27:$CD$70,COLUMN(BY$4)-1,FALSE)</f>
        <v>0</v>
      </c>
      <c r="BZ21" s="171">
        <f t="shared" si="15"/>
        <v>0</v>
      </c>
      <c r="CA21" s="171">
        <f t="shared" si="15"/>
        <v>0</v>
      </c>
      <c r="CB21" s="171">
        <f t="shared" si="15"/>
        <v>0</v>
      </c>
      <c r="CC21" s="171">
        <f t="shared" si="15"/>
        <v>0</v>
      </c>
      <c r="CD21" s="171">
        <f t="shared" si="15"/>
        <v>0</v>
      </c>
      <c r="CE21" s="63">
        <f t="shared" si="7"/>
        <v>1224.9102451160841</v>
      </c>
    </row>
    <row r="22" spans="1:89" x14ac:dyDescent="0.2">
      <c r="B22" s="64" t="s">
        <v>75</v>
      </c>
      <c r="C22" s="63">
        <f t="shared" ref="C22:BN22" si="16">SUMIF($A$28:$A$70,"N",C$28:C$70)</f>
        <v>7.8223740497275402</v>
      </c>
      <c r="D22" s="63">
        <f t="shared" si="16"/>
        <v>1.2005339899524827</v>
      </c>
      <c r="E22" s="63">
        <f t="shared" si="16"/>
        <v>8.620385681778403E-2</v>
      </c>
      <c r="F22" s="63">
        <f t="shared" si="16"/>
        <v>5.3741377039233382E-3</v>
      </c>
      <c r="G22" s="63">
        <f t="shared" si="16"/>
        <v>16.115679580532891</v>
      </c>
      <c r="H22" s="63">
        <f t="shared" si="16"/>
        <v>1.6474165435917876</v>
      </c>
      <c r="I22" s="63">
        <f t="shared" si="16"/>
        <v>0.5981831187061678</v>
      </c>
      <c r="J22" s="63">
        <f t="shared" si="16"/>
        <v>1.5860341150464998</v>
      </c>
      <c r="K22" s="63">
        <f t="shared" si="16"/>
        <v>0.44706592752985713</v>
      </c>
      <c r="L22" s="63">
        <f t="shared" si="16"/>
        <v>0.42388700767468968</v>
      </c>
      <c r="M22" s="63">
        <f t="shared" si="16"/>
        <v>1.2633124210814628</v>
      </c>
      <c r="N22" s="63">
        <f t="shared" si="16"/>
        <v>1.5258406397401061</v>
      </c>
      <c r="O22" s="63">
        <f t="shared" si="16"/>
        <v>1.0712094771334579</v>
      </c>
      <c r="P22" s="63">
        <f t="shared" si="16"/>
        <v>0.77373140253055828</v>
      </c>
      <c r="Q22" s="63">
        <f t="shared" si="16"/>
        <v>15.029393360301638</v>
      </c>
      <c r="R22" s="63">
        <f t="shared" si="16"/>
        <v>2.890773551564954</v>
      </c>
      <c r="S22" s="144">
        <f t="shared" si="16"/>
        <v>0.18830893129651236</v>
      </c>
      <c r="T22" s="144">
        <f t="shared" si="16"/>
        <v>0</v>
      </c>
      <c r="U22" s="144">
        <f t="shared" si="16"/>
        <v>1.1067761165781231E-2</v>
      </c>
      <c r="V22" s="144">
        <f t="shared" si="16"/>
        <v>5.3741377039233382E-3</v>
      </c>
      <c r="W22" s="144">
        <f t="shared" si="16"/>
        <v>6.2148698280048424E-2</v>
      </c>
      <c r="X22" s="144">
        <f t="shared" si="16"/>
        <v>0</v>
      </c>
      <c r="Y22" s="144">
        <f t="shared" si="16"/>
        <v>1.0376026092919904E-2</v>
      </c>
      <c r="Z22" s="144">
        <f t="shared" si="16"/>
        <v>7.2001147529342183E-2</v>
      </c>
      <c r="AA22" s="144">
        <f t="shared" si="16"/>
        <v>3.2779403702917653E-2</v>
      </c>
      <c r="AB22" s="144">
        <f t="shared" si="16"/>
        <v>0.11144997258992</v>
      </c>
      <c r="AC22" s="144">
        <f t="shared" si="16"/>
        <v>0.80178959766625291</v>
      </c>
      <c r="AD22" s="144">
        <f t="shared" si="16"/>
        <v>8.1348836505257469E-3</v>
      </c>
      <c r="AE22" s="144">
        <f t="shared" si="16"/>
        <v>3.9335284443501178E-2</v>
      </c>
      <c r="AF22" s="144">
        <f t="shared" si="16"/>
        <v>0</v>
      </c>
      <c r="AG22" s="144">
        <f t="shared" si="16"/>
        <v>1.054278672533093</v>
      </c>
      <c r="AH22" s="144">
        <f t="shared" si="16"/>
        <v>6.5558807405835303E-3</v>
      </c>
      <c r="AI22" s="142">
        <f t="shared" si="16"/>
        <v>5.5412788189639992E-3</v>
      </c>
      <c r="AJ22" s="142">
        <f t="shared" si="16"/>
        <v>0</v>
      </c>
      <c r="AK22" s="142">
        <f t="shared" si="16"/>
        <v>6.9173507286132696E-4</v>
      </c>
      <c r="AL22" s="142">
        <f t="shared" si="16"/>
        <v>0</v>
      </c>
      <c r="AM22" s="142">
        <f t="shared" si="16"/>
        <v>3.374877144694854</v>
      </c>
      <c r="AN22" s="142">
        <f t="shared" si="16"/>
        <v>0</v>
      </c>
      <c r="AO22" s="142">
        <f t="shared" si="16"/>
        <v>4.2195839444540945E-2</v>
      </c>
      <c r="AP22" s="142">
        <f t="shared" si="16"/>
        <v>0</v>
      </c>
      <c r="AQ22" s="142">
        <f t="shared" si="16"/>
        <v>0</v>
      </c>
      <c r="AR22" s="142">
        <f t="shared" si="16"/>
        <v>0</v>
      </c>
      <c r="AS22" s="142">
        <f t="shared" si="16"/>
        <v>1.1981883314925588E-2</v>
      </c>
      <c r="AT22" s="142">
        <f t="shared" si="16"/>
        <v>0.12702195439362068</v>
      </c>
      <c r="AU22" s="142">
        <f t="shared" si="16"/>
        <v>0</v>
      </c>
      <c r="AV22" s="142">
        <f t="shared" si="16"/>
        <v>0</v>
      </c>
      <c r="AW22" s="142">
        <f t="shared" si="16"/>
        <v>0</v>
      </c>
      <c r="AX22" s="142">
        <f t="shared" si="16"/>
        <v>0</v>
      </c>
      <c r="AY22" s="156">
        <f t="shared" si="16"/>
        <v>7.6285238396120638</v>
      </c>
      <c r="AZ22" s="156">
        <f t="shared" si="16"/>
        <v>1.2005339899524827</v>
      </c>
      <c r="BA22" s="156">
        <f t="shared" si="16"/>
        <v>7.4444360579141472E-2</v>
      </c>
      <c r="BB22" s="156">
        <f t="shared" si="16"/>
        <v>0</v>
      </c>
      <c r="BC22" s="156">
        <f t="shared" si="16"/>
        <v>12.678653737557989</v>
      </c>
      <c r="BD22" s="156">
        <f t="shared" si="16"/>
        <v>1.6474165435917876</v>
      </c>
      <c r="BE22" s="156">
        <f t="shared" si="16"/>
        <v>0.54561125316870696</v>
      </c>
      <c r="BF22" s="156">
        <f t="shared" si="16"/>
        <v>1.5140329675171575</v>
      </c>
      <c r="BG22" s="156">
        <f t="shared" si="16"/>
        <v>0.41428652382693953</v>
      </c>
      <c r="BH22" s="156">
        <f t="shared" si="16"/>
        <v>0.31243703508476967</v>
      </c>
      <c r="BI22" s="156">
        <f t="shared" si="16"/>
        <v>0.44954094010028439</v>
      </c>
      <c r="BJ22" s="156">
        <f t="shared" si="16"/>
        <v>1.3906838016959597</v>
      </c>
      <c r="BK22" s="156">
        <f t="shared" si="16"/>
        <v>1.0318741926899568</v>
      </c>
      <c r="BL22" s="156">
        <f t="shared" si="16"/>
        <v>0.77373140253055828</v>
      </c>
      <c r="BM22" s="156">
        <f t="shared" si="16"/>
        <v>13.97511468776854</v>
      </c>
      <c r="BN22" s="156">
        <f t="shared" si="16"/>
        <v>2.8842176708243707</v>
      </c>
      <c r="BO22" s="171">
        <f t="shared" ref="BO22:CD22" si="17">SUMIF($A$28:$A$70,"N",BO$28:BO$70)</f>
        <v>0</v>
      </c>
      <c r="BP22" s="171">
        <f t="shared" si="17"/>
        <v>0</v>
      </c>
      <c r="BQ22" s="171">
        <f t="shared" si="17"/>
        <v>0</v>
      </c>
      <c r="BR22" s="171">
        <f t="shared" si="17"/>
        <v>0</v>
      </c>
      <c r="BS22" s="171">
        <f t="shared" si="17"/>
        <v>0</v>
      </c>
      <c r="BT22" s="171">
        <f t="shared" si="17"/>
        <v>0</v>
      </c>
      <c r="BU22" s="171">
        <f t="shared" si="17"/>
        <v>0</v>
      </c>
      <c r="BV22" s="171">
        <f t="shared" si="17"/>
        <v>0</v>
      </c>
      <c r="BW22" s="171">
        <f t="shared" si="17"/>
        <v>0</v>
      </c>
      <c r="BX22" s="171">
        <f t="shared" si="17"/>
        <v>0</v>
      </c>
      <c r="BY22" s="171">
        <f t="shared" si="17"/>
        <v>0</v>
      </c>
      <c r="BZ22" s="171">
        <f t="shared" si="17"/>
        <v>0</v>
      </c>
      <c r="CA22" s="171">
        <f t="shared" si="17"/>
        <v>0</v>
      </c>
      <c r="CB22" s="171">
        <f t="shared" si="17"/>
        <v>0</v>
      </c>
      <c r="CC22" s="171">
        <f t="shared" si="17"/>
        <v>0</v>
      </c>
      <c r="CD22" s="171">
        <f t="shared" si="17"/>
        <v>0</v>
      </c>
      <c r="CE22" s="63">
        <f t="shared" si="7"/>
        <v>52.487013179635795</v>
      </c>
      <c r="CH22" s="5" t="b">
        <f>SUM(CH5:CK20)=CE23</f>
        <v>1</v>
      </c>
    </row>
    <row r="23" spans="1:89" s="38" customFormat="1" x14ac:dyDescent="0.2">
      <c r="A23" s="66"/>
      <c r="B23" s="66" t="s">
        <v>41</v>
      </c>
      <c r="C23" s="76">
        <f t="shared" ref="C23:AH23" si="18">SUM(C5:C22)</f>
        <v>541.66749766572661</v>
      </c>
      <c r="D23" s="76">
        <f t="shared" si="18"/>
        <v>102.97388335260652</v>
      </c>
      <c r="E23" s="76">
        <f t="shared" si="18"/>
        <v>12.585679131533499</v>
      </c>
      <c r="F23" s="76">
        <f t="shared" si="18"/>
        <v>0.53351380778503921</v>
      </c>
      <c r="G23" s="76">
        <f t="shared" si="18"/>
        <v>952.57484476337243</v>
      </c>
      <c r="H23" s="76">
        <f t="shared" si="18"/>
        <v>11.149120316575891</v>
      </c>
      <c r="I23" s="76">
        <f t="shared" si="18"/>
        <v>106.71549270170347</v>
      </c>
      <c r="J23" s="76">
        <f t="shared" si="18"/>
        <v>338.60143188475774</v>
      </c>
      <c r="K23" s="76">
        <f t="shared" si="18"/>
        <v>465.9572178026994</v>
      </c>
      <c r="L23" s="76">
        <f t="shared" si="18"/>
        <v>126.48963520587685</v>
      </c>
      <c r="M23" s="76">
        <f t="shared" si="18"/>
        <v>195.59350605699859</v>
      </c>
      <c r="N23" s="76">
        <f t="shared" si="18"/>
        <v>329.40881691111196</v>
      </c>
      <c r="O23" s="76">
        <f t="shared" si="18"/>
        <v>606.49387802077797</v>
      </c>
      <c r="P23" s="76">
        <f t="shared" si="18"/>
        <v>181.8816981803827</v>
      </c>
      <c r="Q23" s="76">
        <f t="shared" si="18"/>
        <v>1403.1815154820752</v>
      </c>
      <c r="R23" s="76">
        <f t="shared" si="18"/>
        <v>67.2660511615845</v>
      </c>
      <c r="S23" s="145">
        <f t="shared" si="18"/>
        <v>82.78055986978886</v>
      </c>
      <c r="T23" s="145">
        <f t="shared" si="18"/>
        <v>0</v>
      </c>
      <c r="U23" s="145">
        <f t="shared" si="18"/>
        <v>1.5218961281043089</v>
      </c>
      <c r="V23" s="145">
        <f t="shared" si="18"/>
        <v>0.53351380778503921</v>
      </c>
      <c r="W23" s="145">
        <f t="shared" si="18"/>
        <v>12.133161402674437</v>
      </c>
      <c r="X23" s="145">
        <f t="shared" si="18"/>
        <v>0</v>
      </c>
      <c r="Y23" s="145">
        <f t="shared" si="18"/>
        <v>1.6898133983367425</v>
      </c>
      <c r="Z23" s="145">
        <f t="shared" si="18"/>
        <v>33.715390039402308</v>
      </c>
      <c r="AA23" s="145">
        <f t="shared" si="18"/>
        <v>9.8833784765954107</v>
      </c>
      <c r="AB23" s="145">
        <f t="shared" si="18"/>
        <v>60.446710675980377</v>
      </c>
      <c r="AC23" s="145">
        <f t="shared" si="18"/>
        <v>106.15842648607138</v>
      </c>
      <c r="AD23" s="145">
        <f t="shared" si="18"/>
        <v>1.2326229865695915</v>
      </c>
      <c r="AE23" s="145">
        <f t="shared" si="18"/>
        <v>82.589236131800959</v>
      </c>
      <c r="AF23" s="145">
        <f t="shared" si="18"/>
        <v>0</v>
      </c>
      <c r="AG23" s="145">
        <f t="shared" si="18"/>
        <v>161.34409951608546</v>
      </c>
      <c r="AH23" s="145">
        <f t="shared" si="18"/>
        <v>1.7650743296663813</v>
      </c>
      <c r="AI23" s="143">
        <f t="shared" ref="AI23:CE23" si="19">SUM(AI5:AI22)</f>
        <v>0.52011303409551835</v>
      </c>
      <c r="AJ23" s="143">
        <f t="shared" si="19"/>
        <v>0</v>
      </c>
      <c r="AK23" s="143">
        <f t="shared" si="19"/>
        <v>5.7577502254289273E-2</v>
      </c>
      <c r="AL23" s="143">
        <f t="shared" si="19"/>
        <v>0</v>
      </c>
      <c r="AM23" s="143">
        <f t="shared" si="19"/>
        <v>447.06758157957955</v>
      </c>
      <c r="AN23" s="143">
        <f t="shared" si="19"/>
        <v>0</v>
      </c>
      <c r="AO23" s="143">
        <f t="shared" si="19"/>
        <v>7.365120659523007</v>
      </c>
      <c r="AP23" s="143">
        <f t="shared" si="19"/>
        <v>0</v>
      </c>
      <c r="AQ23" s="143">
        <f t="shared" si="19"/>
        <v>0</v>
      </c>
      <c r="AR23" s="143">
        <f t="shared" si="19"/>
        <v>0</v>
      </c>
      <c r="AS23" s="143">
        <f t="shared" si="19"/>
        <v>0.96070294668958855</v>
      </c>
      <c r="AT23" s="143">
        <f t="shared" si="19"/>
        <v>32.340964100874835</v>
      </c>
      <c r="AU23" s="143">
        <f t="shared" si="19"/>
        <v>0</v>
      </c>
      <c r="AV23" s="143">
        <f t="shared" si="19"/>
        <v>0</v>
      </c>
      <c r="AW23" s="143">
        <f t="shared" si="19"/>
        <v>0</v>
      </c>
      <c r="AX23" s="143">
        <f t="shared" si="19"/>
        <v>0</v>
      </c>
      <c r="AY23" s="161">
        <f t="shared" si="19"/>
        <v>458.36682476184222</v>
      </c>
      <c r="AZ23" s="161">
        <f t="shared" si="19"/>
        <v>102.97388335260652</v>
      </c>
      <c r="BA23" s="161">
        <f t="shared" si="19"/>
        <v>11.006205501174902</v>
      </c>
      <c r="BB23" s="161">
        <f t="shared" si="19"/>
        <v>0</v>
      </c>
      <c r="BC23" s="161">
        <f t="shared" si="19"/>
        <v>493.3741017811185</v>
      </c>
      <c r="BD23" s="161">
        <f t="shared" si="19"/>
        <v>11.149120316575891</v>
      </c>
      <c r="BE23" s="161">
        <f t="shared" si="19"/>
        <v>97.660558643843714</v>
      </c>
      <c r="BF23" s="161">
        <f t="shared" si="19"/>
        <v>304.88604184535541</v>
      </c>
      <c r="BG23" s="161">
        <f t="shared" si="19"/>
        <v>456.07383932610395</v>
      </c>
      <c r="BH23" s="161">
        <f t="shared" si="19"/>
        <v>66.042924529896439</v>
      </c>
      <c r="BI23" s="161">
        <f t="shared" si="19"/>
        <v>88.474376624237621</v>
      </c>
      <c r="BJ23" s="161">
        <f t="shared" si="19"/>
        <v>295.83522982366748</v>
      </c>
      <c r="BK23" s="161">
        <f t="shared" si="19"/>
        <v>523.90464188897693</v>
      </c>
      <c r="BL23" s="161">
        <f t="shared" si="19"/>
        <v>181.8816981803827</v>
      </c>
      <c r="BM23" s="161">
        <f t="shared" si="19"/>
        <v>1241.83741596599</v>
      </c>
      <c r="BN23" s="161">
        <f t="shared" si="19"/>
        <v>65.500976831918123</v>
      </c>
      <c r="BO23" s="210">
        <f t="shared" si="19"/>
        <v>0</v>
      </c>
      <c r="BP23" s="210">
        <f t="shared" si="19"/>
        <v>0</v>
      </c>
      <c r="BQ23" s="210">
        <f t="shared" si="19"/>
        <v>0</v>
      </c>
      <c r="BR23" s="210">
        <f t="shared" si="19"/>
        <v>0</v>
      </c>
      <c r="BS23" s="210">
        <f t="shared" si="19"/>
        <v>0</v>
      </c>
      <c r="BT23" s="210">
        <f t="shared" si="19"/>
        <v>0</v>
      </c>
      <c r="BU23" s="210">
        <f t="shared" si="19"/>
        <v>0</v>
      </c>
      <c r="BV23" s="210">
        <f t="shared" si="19"/>
        <v>0</v>
      </c>
      <c r="BW23" s="210">
        <f t="shared" si="19"/>
        <v>0</v>
      </c>
      <c r="BX23" s="210">
        <f t="shared" si="19"/>
        <v>0</v>
      </c>
      <c r="BY23" s="210">
        <f t="shared" si="19"/>
        <v>0</v>
      </c>
      <c r="BZ23" s="210">
        <f t="shared" si="19"/>
        <v>0</v>
      </c>
      <c r="CA23" s="210">
        <f t="shared" si="19"/>
        <v>0</v>
      </c>
      <c r="CB23" s="210">
        <f t="shared" si="19"/>
        <v>0</v>
      </c>
      <c r="CC23" s="210">
        <f t="shared" si="19"/>
        <v>0</v>
      </c>
      <c r="CD23" s="210">
        <f t="shared" si="19"/>
        <v>0</v>
      </c>
      <c r="CE23" s="76">
        <f t="shared" si="19"/>
        <v>5443.0737824455691</v>
      </c>
    </row>
    <row r="24" spans="1:89" x14ac:dyDescent="0.2">
      <c r="E24" s="84"/>
      <c r="F24" s="5"/>
      <c r="G24" s="5"/>
      <c r="H24" s="5"/>
      <c r="I24" s="5"/>
      <c r="J24" s="5"/>
      <c r="BO24" s="211"/>
      <c r="BP24" s="211"/>
      <c r="BQ24" s="211"/>
      <c r="BR24" s="211"/>
      <c r="BS24" s="211"/>
      <c r="BT24" s="211"/>
      <c r="BU24" s="211"/>
      <c r="BV24" s="211"/>
      <c r="BW24" s="211"/>
      <c r="BX24" s="211"/>
      <c r="BY24" s="211"/>
      <c r="BZ24" s="211"/>
      <c r="CA24" s="211"/>
      <c r="CB24" s="211"/>
      <c r="CC24" s="211"/>
      <c r="CD24" s="211"/>
    </row>
    <row r="25" spans="1:89" x14ac:dyDescent="0.2">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212"/>
      <c r="BP25" s="212"/>
      <c r="BQ25" s="212"/>
      <c r="BR25" s="212"/>
      <c r="BS25" s="212"/>
      <c r="BT25" s="212"/>
      <c r="BU25" s="212"/>
      <c r="BV25" s="212"/>
      <c r="BW25" s="212"/>
      <c r="BX25" s="212"/>
      <c r="BY25" s="212"/>
      <c r="BZ25" s="212"/>
      <c r="CA25" s="212"/>
      <c r="CB25" s="212"/>
      <c r="CC25" s="212"/>
      <c r="CD25" s="212"/>
      <c r="CE25" s="67"/>
    </row>
    <row r="26" spans="1:89" x14ac:dyDescent="0.2">
      <c r="A26" s="61" t="s">
        <v>43</v>
      </c>
      <c r="G26" s="5"/>
      <c r="H26" s="5"/>
      <c r="I26" s="5"/>
      <c r="J26" s="5"/>
      <c r="BO26" s="211"/>
      <c r="BP26" s="211"/>
      <c r="BQ26" s="211"/>
      <c r="BR26" s="211"/>
      <c r="BS26" s="211"/>
      <c r="BT26" s="211"/>
      <c r="BU26" s="211"/>
      <c r="BV26" s="211"/>
      <c r="BW26" s="211"/>
      <c r="BX26" s="211"/>
      <c r="BY26" s="211"/>
      <c r="BZ26" s="211"/>
      <c r="CA26" s="211"/>
      <c r="CB26" s="211"/>
      <c r="CC26" s="211"/>
      <c r="CD26" s="211"/>
    </row>
    <row r="27" spans="1:89" ht="13.5" customHeight="1" x14ac:dyDescent="0.2">
      <c r="A27" s="38"/>
      <c r="B27" s="38" t="str">
        <f>B77</f>
        <v>Description</v>
      </c>
      <c r="C27" s="62" t="str">
        <f>PROPER(VLOOKUP(C77,fips_xref!$A$5:$B$281,2,FALSE))&amp;"-"&amp;C74</f>
        <v>Blaine- All</v>
      </c>
      <c r="D27" s="62" t="str">
        <f>PROPER(VLOOKUP(D77,fips_xref!$A$5:$B$281,2,FALSE))&amp;"-"&amp;D74</f>
        <v>Cascade- All</v>
      </c>
      <c r="E27" s="62" t="str">
        <f>PROPER(VLOOKUP(E77,fips_xref!$A$5:$B$281,2,FALSE))&amp;"-"&amp;E74</f>
        <v>Chouteau- All</v>
      </c>
      <c r="F27" s="62" t="str">
        <f>PROPER(VLOOKUP(F77,fips_xref!$A$5:$B$281,2,FALSE))&amp;"-"&amp;F74</f>
        <v>Fergus- All</v>
      </c>
      <c r="G27" s="62" t="str">
        <f>PROPER(VLOOKUP(G77,fips_xref!$A$5:$B$281,2,FALSE))&amp;"-"&amp;G74</f>
        <v>Glacier- All</v>
      </c>
      <c r="H27" s="62" t="str">
        <f>PROPER(VLOOKUP(H77,fips_xref!$A$5:$B$281,2,FALSE))&amp;"-"&amp;H74</f>
        <v>Golden Valley- All</v>
      </c>
      <c r="I27" s="62" t="str">
        <f>PROPER(VLOOKUP(I77,fips_xref!$A$5:$B$281,2,FALSE))&amp;"-"&amp;I74</f>
        <v>Hill- All</v>
      </c>
      <c r="J27" s="62" t="str">
        <f>PROPER(VLOOKUP(J77,fips_xref!$A$5:$B$281,2,FALSE))&amp;"-"&amp;J74</f>
        <v>Liberty- All</v>
      </c>
      <c r="K27" s="62" t="str">
        <f>PROPER(VLOOKUP(K77,fips_xref!$A$5:$B$281,2,FALSE))&amp;"-"&amp;K74</f>
        <v>Musselshell- All</v>
      </c>
      <c r="L27" s="62" t="str">
        <f>PROPER(VLOOKUP(L77,fips_xref!$A$5:$B$281,2,FALSE))&amp;"-"&amp;L74</f>
        <v>Petroleum- All</v>
      </c>
      <c r="M27" s="62" t="str">
        <f>PROPER(VLOOKUP(M77,fips_xref!$A$5:$B$281,2,FALSE))&amp;"-"&amp;M74</f>
        <v>Phillips- All</v>
      </c>
      <c r="N27" s="62" t="str">
        <f>PROPER(VLOOKUP(N77,fips_xref!$A$5:$B$281,2,FALSE))&amp;"-"&amp;N74</f>
        <v>Pondera- All</v>
      </c>
      <c r="O27" s="62" t="str">
        <f>PROPER(VLOOKUP(O77,fips_xref!$A$5:$B$281,2,FALSE))&amp;"-"&amp;O74</f>
        <v>Rosebud- All</v>
      </c>
      <c r="P27" s="62" t="str">
        <f>PROPER(VLOOKUP(P77,fips_xref!$A$5:$B$281,2,FALSE))&amp;"-"&amp;P74</f>
        <v>Teton- All</v>
      </c>
      <c r="Q27" s="62" t="str">
        <f>PROPER(VLOOKUP(Q77,fips_xref!$A$5:$B$281,2,FALSE))&amp;"-"&amp;Q74</f>
        <v>Toole- All</v>
      </c>
      <c r="R27" s="62" t="str">
        <f>PROPER(VLOOKUP(R77,fips_xref!$A$5:$B$281,2,FALSE))&amp;"-"&amp;R74</f>
        <v>Yellowstone- All</v>
      </c>
      <c r="S27" s="138" t="str">
        <f>PROPER(VLOOKUP(S77,fips_xref!$A$5:$B$281,2,FALSE))&amp;"-"&amp;S74</f>
        <v>Blaine- BLM</v>
      </c>
      <c r="T27" s="138" t="str">
        <f>PROPER(VLOOKUP(T77,fips_xref!$A$5:$B$281,2,FALSE))&amp;"-"&amp;T74</f>
        <v>Cascade- BLM</v>
      </c>
      <c r="U27" s="138" t="str">
        <f>PROPER(VLOOKUP(U77,fips_xref!$A$5:$B$281,2,FALSE))&amp;"-"&amp;U74</f>
        <v>Chouteau- BLM</v>
      </c>
      <c r="V27" s="138" t="str">
        <f>PROPER(VLOOKUP(V77,fips_xref!$A$5:$B$281,2,FALSE))&amp;"-"&amp;V74</f>
        <v>Fergus- BLM</v>
      </c>
      <c r="W27" s="138" t="str">
        <f>PROPER(VLOOKUP(W77,fips_xref!$A$5:$B$281,2,FALSE))&amp;"-"&amp;W74</f>
        <v>Glacier- BLM</v>
      </c>
      <c r="X27" s="138" t="str">
        <f>PROPER(VLOOKUP(X77,fips_xref!$A$5:$B$281,2,FALSE))&amp;"-"&amp;X74</f>
        <v>Golden Valley- BLM</v>
      </c>
      <c r="Y27" s="138" t="str">
        <f>PROPER(VLOOKUP(Y77,fips_xref!$A$5:$B$281,2,FALSE))&amp;"-"&amp;Y74</f>
        <v>Hill- BLM</v>
      </c>
      <c r="Z27" s="138" t="str">
        <f>PROPER(VLOOKUP(Z77,fips_xref!$A$5:$B$281,2,FALSE))&amp;"-"&amp;Z74</f>
        <v>Liberty- BLM</v>
      </c>
      <c r="AA27" s="138" t="str">
        <f>PROPER(VLOOKUP(AA77,fips_xref!$A$5:$B$281,2,FALSE))&amp;"-"&amp;AA74</f>
        <v>Musselshell- BLM</v>
      </c>
      <c r="AB27" s="138" t="str">
        <f>PROPER(VLOOKUP(AB77,fips_xref!$A$5:$B$281,2,FALSE))&amp;"-"&amp;AB74</f>
        <v>Petroleum- BLM</v>
      </c>
      <c r="AC27" s="138" t="str">
        <f>PROPER(VLOOKUP(AC77,fips_xref!$A$5:$B$281,2,FALSE))&amp;"-"&amp;AC74</f>
        <v>Phillips- BLM</v>
      </c>
      <c r="AD27" s="138" t="str">
        <f>PROPER(VLOOKUP(AD77,fips_xref!$A$5:$B$281,2,FALSE))&amp;"-"&amp;AD74</f>
        <v>Pondera- BLM</v>
      </c>
      <c r="AE27" s="138" t="str">
        <f>PROPER(VLOOKUP(AE77,fips_xref!$A$5:$B$281,2,FALSE))&amp;"-"&amp;AE74</f>
        <v>Rosebud- BLM</v>
      </c>
      <c r="AF27" s="138" t="str">
        <f>PROPER(VLOOKUP(AF77,fips_xref!$A$5:$B$281,2,FALSE))&amp;"-"&amp;AF74</f>
        <v>Teton- BLM</v>
      </c>
      <c r="AG27" s="138" t="str">
        <f>PROPER(VLOOKUP(AG77,fips_xref!$A$5:$B$281,2,FALSE))&amp;"-"&amp;AG74</f>
        <v>Toole- BLM</v>
      </c>
      <c r="AH27" s="138" t="str">
        <f>PROPER(VLOOKUP(AH77,fips_xref!$A$5:$B$281,2,FALSE))&amp;"-"&amp;AH74</f>
        <v>Yellowstone- BLM</v>
      </c>
      <c r="AI27" s="140" t="str">
        <f>PROPER(VLOOKUP(AI77,fips_xref!$A$5:$B$281,2,FALSE))&amp;"-"&amp;AI74</f>
        <v>Blaine- Tribal</v>
      </c>
      <c r="AJ27" s="140" t="str">
        <f>PROPER(VLOOKUP(AJ77,fips_xref!$A$5:$B$281,2,FALSE))&amp;"-"&amp;AJ74</f>
        <v>Cascade- Tribal</v>
      </c>
      <c r="AK27" s="140" t="str">
        <f>PROPER(VLOOKUP(AK77,fips_xref!$A$5:$B$281,2,FALSE))&amp;"-"&amp;AK74</f>
        <v>Chouteau- Tribal</v>
      </c>
      <c r="AL27" s="140" t="str">
        <f>PROPER(VLOOKUP(AL77,fips_xref!$A$5:$B$281,2,FALSE))&amp;"-"&amp;AL74</f>
        <v>Fergus- Tribal</v>
      </c>
      <c r="AM27" s="140" t="str">
        <f>PROPER(VLOOKUP(AM77,fips_xref!$A$5:$B$281,2,FALSE))&amp;"-"&amp;AM74</f>
        <v>Glacier- Tribal</v>
      </c>
      <c r="AN27" s="140" t="str">
        <f>PROPER(VLOOKUP(AN77,fips_xref!$A$5:$B$281,2,FALSE))&amp;"-"&amp;AN74</f>
        <v>Golden Valley- Tribal</v>
      </c>
      <c r="AO27" s="140" t="str">
        <f>PROPER(VLOOKUP(AO77,fips_xref!$A$5:$B$281,2,FALSE))&amp;"-"&amp;AO74</f>
        <v>Hill- Tribal</v>
      </c>
      <c r="AP27" s="140" t="str">
        <f>PROPER(VLOOKUP(AP77,fips_xref!$A$5:$B$281,2,FALSE))&amp;"-"&amp;AP74</f>
        <v>Liberty- Tribal</v>
      </c>
      <c r="AQ27" s="140" t="str">
        <f>PROPER(VLOOKUP(AQ77,fips_xref!$A$5:$B$281,2,FALSE))&amp;"-"&amp;AQ74</f>
        <v>Musselshell- Tribal</v>
      </c>
      <c r="AR27" s="140" t="str">
        <f>PROPER(VLOOKUP(AR77,fips_xref!$A$5:$B$281,2,FALSE))&amp;"-"&amp;AR74</f>
        <v>Petroleum- Tribal</v>
      </c>
      <c r="AS27" s="140" t="str">
        <f>PROPER(VLOOKUP(AS77,fips_xref!$A$5:$B$281,2,FALSE))&amp;"-"&amp;AS74</f>
        <v>Phillips- Tribal</v>
      </c>
      <c r="AT27" s="140" t="str">
        <f>PROPER(VLOOKUP(AT77,fips_xref!$A$5:$B$281,2,FALSE))&amp;"-"&amp;AT74</f>
        <v>Pondera- Tribal</v>
      </c>
      <c r="AU27" s="140" t="str">
        <f>PROPER(VLOOKUP(AU77,fips_xref!$A$5:$B$281,2,FALSE))&amp;"-"&amp;AU74</f>
        <v>Rosebud- Tribal</v>
      </c>
      <c r="AV27" s="140" t="str">
        <f>PROPER(VLOOKUP(AV77,fips_xref!$A$5:$B$281,2,FALSE))&amp;"-"&amp;AV74</f>
        <v>Teton- Tribal</v>
      </c>
      <c r="AW27" s="140" t="str">
        <f>PROPER(VLOOKUP(AW77,fips_xref!$A$5:$B$281,2,FALSE))&amp;"-"&amp;AW74</f>
        <v>Toole- Tribal</v>
      </c>
      <c r="AX27" s="140" t="str">
        <f>PROPER(VLOOKUP(AX77,fips_xref!$A$5:$B$281,2,FALSE))&amp;"-"&amp;AX74</f>
        <v>Yellowstone- Tribal</v>
      </c>
      <c r="AY27" s="159" t="str">
        <f>PROPER(VLOOKUP(AY77,fips_xref!$A$5:$B$281,2,FALSE))&amp;"-"&amp;AY74</f>
        <v>Blaine- Pvt/State</v>
      </c>
      <c r="AZ27" s="159" t="str">
        <f>PROPER(VLOOKUP(AZ77,fips_xref!$A$5:$B$281,2,FALSE))&amp;"-"&amp;AZ74</f>
        <v>Cascade- Pvt/State</v>
      </c>
      <c r="BA27" s="159" t="str">
        <f>PROPER(VLOOKUP(BA77,fips_xref!$A$5:$B$281,2,FALSE))&amp;"-"&amp;BA74</f>
        <v>Chouteau- Pvt/State</v>
      </c>
      <c r="BB27" s="159" t="str">
        <f>PROPER(VLOOKUP(BB77,fips_xref!$A$5:$B$281,2,FALSE))&amp;"-"&amp;BB74</f>
        <v>Fergus- Pvt/State</v>
      </c>
      <c r="BC27" s="159" t="str">
        <f>PROPER(VLOOKUP(BC77,fips_xref!$A$5:$B$281,2,FALSE))&amp;"-"&amp;BC74</f>
        <v>Glacier- Pvt/State</v>
      </c>
      <c r="BD27" s="159" t="str">
        <f>PROPER(VLOOKUP(BD77,fips_xref!$A$5:$B$281,2,FALSE))&amp;"-"&amp;BD74</f>
        <v>Golden Valley- Pvt/State</v>
      </c>
      <c r="BE27" s="159" t="str">
        <f>PROPER(VLOOKUP(BE77,fips_xref!$A$5:$B$281,2,FALSE))&amp;"-"&amp;BE74</f>
        <v>Hill- Pvt/State</v>
      </c>
      <c r="BF27" s="159" t="str">
        <f>PROPER(VLOOKUP(BF77,fips_xref!$A$5:$B$281,2,FALSE))&amp;"-"&amp;BF74</f>
        <v>Liberty- Pvt/State</v>
      </c>
      <c r="BG27" s="159" t="str">
        <f>PROPER(VLOOKUP(BG77,fips_xref!$A$5:$B$281,2,FALSE))&amp;"-"&amp;BG74</f>
        <v>Musselshell- Pvt/State</v>
      </c>
      <c r="BH27" s="159" t="str">
        <f>PROPER(VLOOKUP(BH77,fips_xref!$A$5:$B$281,2,FALSE))&amp;"-"&amp;BH74</f>
        <v>Petroleum- Pvt/State</v>
      </c>
      <c r="BI27" s="159" t="str">
        <f>PROPER(VLOOKUP(BI77,fips_xref!$A$5:$B$281,2,FALSE))&amp;"-"&amp;BI74</f>
        <v>Phillips- Pvt/State</v>
      </c>
      <c r="BJ27" s="159" t="str">
        <f>PROPER(VLOOKUP(BJ77,fips_xref!$A$5:$B$281,2,FALSE))&amp;"-"&amp;BJ74</f>
        <v>Pondera- Pvt/State</v>
      </c>
      <c r="BK27" s="159" t="str">
        <f>PROPER(VLOOKUP(BK77,fips_xref!$A$5:$B$281,2,FALSE))&amp;"-"&amp;BK74</f>
        <v>Rosebud- Pvt/State</v>
      </c>
      <c r="BL27" s="159" t="str">
        <f>PROPER(VLOOKUP(BL77,fips_xref!$A$5:$B$281,2,FALSE))&amp;"-"&amp;BL74</f>
        <v>Teton- Pvt/State</v>
      </c>
      <c r="BM27" s="159" t="str">
        <f>PROPER(VLOOKUP(BM77,fips_xref!$A$5:$B$281,2,FALSE))&amp;"-"&amp;BM74</f>
        <v>Toole- Pvt/State</v>
      </c>
      <c r="BN27" s="159" t="str">
        <f>PROPER(VLOOKUP(BN77,fips_xref!$A$5:$B$281,2,FALSE))&amp;"-"&amp;BN74</f>
        <v>Yellowstone- Pvt/State</v>
      </c>
      <c r="BO27" s="209" t="str">
        <f>PROPER(VLOOKUP(BO77,fips_xref!$A$5:$B$281,2,FALSE))&amp;"-"&amp;BO74</f>
        <v>Blaine- U.S. Forest Service</v>
      </c>
      <c r="BP27" s="209" t="str">
        <f>PROPER(VLOOKUP(BP77,fips_xref!$A$5:$B$281,2,FALSE))&amp;"-"&amp;BP74</f>
        <v>Cascade- U.S. Forest Service</v>
      </c>
      <c r="BQ27" s="209" t="str">
        <f>PROPER(VLOOKUP(BQ77,fips_xref!$A$5:$B$281,2,FALSE))&amp;"-"&amp;BQ74</f>
        <v>Chouteau- U.S. Forest Service</v>
      </c>
      <c r="BR27" s="209" t="str">
        <f>PROPER(VLOOKUP(BR77,fips_xref!$A$5:$B$281,2,FALSE))&amp;"-"&amp;BR74</f>
        <v>Fergus- U.S. Forest Service</v>
      </c>
      <c r="BS27" s="209" t="str">
        <f>PROPER(VLOOKUP(BS77,fips_xref!$A$5:$B$281,2,FALSE))&amp;"-"&amp;BS74</f>
        <v>Glacier- U.S. Forest Service</v>
      </c>
      <c r="BT27" s="209" t="str">
        <f>PROPER(VLOOKUP(BT77,fips_xref!$A$5:$B$281,2,FALSE))&amp;"-"&amp;BT74</f>
        <v>Golden Valley- U.S. Forest Service</v>
      </c>
      <c r="BU27" s="209" t="str">
        <f>PROPER(VLOOKUP(BU77,fips_xref!$A$5:$B$281,2,FALSE))&amp;"-"&amp;BU74</f>
        <v>Hill- U.S. Forest Service</v>
      </c>
      <c r="BV27" s="209" t="str">
        <f>PROPER(VLOOKUP(BV77,fips_xref!$A$5:$B$281,2,FALSE))&amp;"-"&amp;BV74</f>
        <v>Liberty- U.S. Forest Service</v>
      </c>
      <c r="BW27" s="209" t="str">
        <f>PROPER(VLOOKUP(BW77,fips_xref!$A$5:$B$281,2,FALSE))&amp;"-"&amp;BW74</f>
        <v>Musselshell- U.S. Forest Service</v>
      </c>
      <c r="BX27" s="209" t="str">
        <f>PROPER(VLOOKUP(BX77,fips_xref!$A$5:$B$281,2,FALSE))&amp;"-"&amp;BX74</f>
        <v>Petroleum- U.S. Forest Service</v>
      </c>
      <c r="BY27" s="209" t="str">
        <f>PROPER(VLOOKUP(BY77,fips_xref!$A$5:$B$281,2,FALSE))&amp;"-"&amp;BY74</f>
        <v>Phillips- U.S. Forest Service</v>
      </c>
      <c r="BZ27" s="209" t="str">
        <f>PROPER(VLOOKUP(BZ77,fips_xref!$A$5:$B$281,2,FALSE))&amp;"-"&amp;BZ74</f>
        <v>Pondera- U.S. Forest Service</v>
      </c>
      <c r="CA27" s="209" t="str">
        <f>PROPER(VLOOKUP(CA77,fips_xref!$A$5:$B$281,2,FALSE))&amp;"-"&amp;CA74</f>
        <v>Rosebud- U.S. Forest Service</v>
      </c>
      <c r="CB27" s="209" t="str">
        <f>PROPER(VLOOKUP(CB77,fips_xref!$A$5:$B$281,2,FALSE))&amp;"-"&amp;CB74</f>
        <v>Teton- U.S. Forest Service</v>
      </c>
      <c r="CC27" s="209" t="str">
        <f>PROPER(VLOOKUP(CC77,fips_xref!$A$5:$B$281,2,FALSE))&amp;"-"&amp;CC74</f>
        <v>Toole- U.S. Forest Service</v>
      </c>
      <c r="CD27" s="209" t="str">
        <f>PROPER(VLOOKUP(CD77,fips_xref!$A$5:$B$281,2,FALSE))&amp;"-"&amp;CD74</f>
        <v>Yellowstone- U.S. Forest Service</v>
      </c>
      <c r="CE27" s="62" t="s">
        <v>56</v>
      </c>
    </row>
    <row r="28" spans="1:89" x14ac:dyDescent="0.2">
      <c r="A28" s="5" t="str">
        <f>VLOOKUP(B28,by_src_allpol!$J$28:$K$69,2,FALSE)</f>
        <v>Y</v>
      </c>
      <c r="B28" s="5" t="str">
        <f>B78</f>
        <v>Compressor engines</v>
      </c>
      <c r="C28" s="69">
        <f t="shared" ref="C28:BN32" si="20">C78</f>
        <v>49.956925924081972</v>
      </c>
      <c r="D28" s="69">
        <f t="shared" si="20"/>
        <v>0</v>
      </c>
      <c r="E28" s="69">
        <f t="shared" si="20"/>
        <v>1.4991724249998464</v>
      </c>
      <c r="F28" s="69">
        <f t="shared" si="20"/>
        <v>9.6853205014176852E-2</v>
      </c>
      <c r="G28" s="69">
        <f t="shared" si="20"/>
        <v>47.482022297729181</v>
      </c>
      <c r="H28" s="69">
        <f t="shared" si="20"/>
        <v>5.5344688579529629E-2</v>
      </c>
      <c r="I28" s="69">
        <f t="shared" si="20"/>
        <v>29.035771517558231</v>
      </c>
      <c r="J28" s="69">
        <f t="shared" si="20"/>
        <v>8.6949521746701528</v>
      </c>
      <c r="K28" s="69">
        <f t="shared" si="20"/>
        <v>3.675179459908541</v>
      </c>
      <c r="L28" s="69">
        <f t="shared" si="20"/>
        <v>2.3917834580357167</v>
      </c>
      <c r="M28" s="69">
        <f t="shared" si="20"/>
        <v>53.88179816107877</v>
      </c>
      <c r="N28" s="69">
        <f t="shared" si="20"/>
        <v>16.102628654454943</v>
      </c>
      <c r="O28" s="69">
        <f t="shared" si="20"/>
        <v>26.379221408766881</v>
      </c>
      <c r="P28" s="69">
        <f t="shared" si="20"/>
        <v>6.3556523341370283</v>
      </c>
      <c r="Q28" s="69">
        <f t="shared" si="20"/>
        <v>97.947732858797039</v>
      </c>
      <c r="R28" s="69">
        <f t="shared" si="20"/>
        <v>1.6917492751959951</v>
      </c>
      <c r="S28" s="139">
        <f t="shared" si="20"/>
        <v>2.655180321923261</v>
      </c>
      <c r="T28" s="139">
        <f t="shared" si="20"/>
        <v>0</v>
      </c>
      <c r="U28" s="139">
        <f t="shared" si="20"/>
        <v>0.19946421180365156</v>
      </c>
      <c r="V28" s="139">
        <f t="shared" si="20"/>
        <v>9.6853205014176852E-2</v>
      </c>
      <c r="W28" s="139">
        <f t="shared" si="20"/>
        <v>0.56570714021947754</v>
      </c>
      <c r="X28" s="139">
        <f t="shared" si="20"/>
        <v>0</v>
      </c>
      <c r="Y28" s="139">
        <f t="shared" si="20"/>
        <v>0.18699769856592335</v>
      </c>
      <c r="Z28" s="139">
        <f t="shared" si="20"/>
        <v>0.74854834035056073</v>
      </c>
      <c r="AA28" s="139">
        <f t="shared" si="20"/>
        <v>0.29168090951655085</v>
      </c>
      <c r="AB28" s="139">
        <f t="shared" si="20"/>
        <v>0.99171509235627286</v>
      </c>
      <c r="AC28" s="139">
        <f t="shared" si="20"/>
        <v>14.394712637811949</v>
      </c>
      <c r="AD28" s="139">
        <f t="shared" si="20"/>
        <v>9.1420854390177594E-2</v>
      </c>
      <c r="AE28" s="139">
        <f t="shared" si="20"/>
        <v>0.35001709141986098</v>
      </c>
      <c r="AF28" s="139">
        <f t="shared" si="20"/>
        <v>0</v>
      </c>
      <c r="AG28" s="139">
        <f t="shared" si="20"/>
        <v>8.923991637935778</v>
      </c>
      <c r="AH28" s="139">
        <f t="shared" si="20"/>
        <v>5.8336181903310171E-2</v>
      </c>
      <c r="AI28" s="141">
        <f t="shared" si="20"/>
        <v>9.9865437594207906E-2</v>
      </c>
      <c r="AJ28" s="141">
        <f t="shared" si="20"/>
        <v>0</v>
      </c>
      <c r="AK28" s="141">
        <f t="shared" si="20"/>
        <v>1.2466513237728223E-2</v>
      </c>
      <c r="AL28" s="141">
        <f t="shared" si="20"/>
        <v>0</v>
      </c>
      <c r="AM28" s="141">
        <f t="shared" si="20"/>
        <v>14.26260726202548</v>
      </c>
      <c r="AN28" s="141">
        <f t="shared" si="20"/>
        <v>0</v>
      </c>
      <c r="AO28" s="141">
        <f t="shared" si="20"/>
        <v>0.7604573075014216</v>
      </c>
      <c r="AP28" s="141">
        <f t="shared" si="20"/>
        <v>0</v>
      </c>
      <c r="AQ28" s="141">
        <f t="shared" si="20"/>
        <v>0</v>
      </c>
      <c r="AR28" s="141">
        <f t="shared" si="20"/>
        <v>0</v>
      </c>
      <c r="AS28" s="141">
        <f t="shared" si="20"/>
        <v>0.2159386054267334</v>
      </c>
      <c r="AT28" s="141">
        <f t="shared" si="20"/>
        <v>1.1302792302717624</v>
      </c>
      <c r="AU28" s="141">
        <f t="shared" si="20"/>
        <v>0</v>
      </c>
      <c r="AV28" s="141">
        <f t="shared" si="20"/>
        <v>0</v>
      </c>
      <c r="AW28" s="141">
        <f t="shared" si="20"/>
        <v>0</v>
      </c>
      <c r="AX28" s="141">
        <f t="shared" si="20"/>
        <v>0</v>
      </c>
      <c r="AY28" s="160">
        <f t="shared" si="20"/>
        <v>47.2018801645645</v>
      </c>
      <c r="AZ28" s="160">
        <f t="shared" si="20"/>
        <v>0</v>
      </c>
      <c r="BA28" s="160">
        <f t="shared" si="20"/>
        <v>1.2872416999584666</v>
      </c>
      <c r="BB28" s="160">
        <f t="shared" si="20"/>
        <v>0</v>
      </c>
      <c r="BC28" s="160">
        <f t="shared" si="20"/>
        <v>32.653707895484217</v>
      </c>
      <c r="BD28" s="160">
        <f t="shared" si="20"/>
        <v>5.5344688579529629E-2</v>
      </c>
      <c r="BE28" s="160">
        <f t="shared" si="20"/>
        <v>28.088316511490888</v>
      </c>
      <c r="BF28" s="160">
        <f t="shared" si="20"/>
        <v>7.9464038343195904</v>
      </c>
      <c r="BG28" s="160">
        <f t="shared" si="20"/>
        <v>3.3834985503919897</v>
      </c>
      <c r="BH28" s="160">
        <f t="shared" si="20"/>
        <v>1.4000683656794437</v>
      </c>
      <c r="BI28" s="160">
        <f t="shared" si="20"/>
        <v>39.271146917840099</v>
      </c>
      <c r="BJ28" s="160">
        <f t="shared" si="20"/>
        <v>14.880928569793006</v>
      </c>
      <c r="BK28" s="160">
        <f t="shared" si="20"/>
        <v>26.02920431734702</v>
      </c>
      <c r="BL28" s="160">
        <f t="shared" si="20"/>
        <v>6.3556523341370283</v>
      </c>
      <c r="BM28" s="160">
        <f t="shared" si="20"/>
        <v>89.02374122086124</v>
      </c>
      <c r="BN28" s="160">
        <f t="shared" si="20"/>
        <v>1.6334130932926849</v>
      </c>
      <c r="BO28" s="213">
        <f t="shared" ref="BO28:CD43" si="21">BO78</f>
        <v>0</v>
      </c>
      <c r="BP28" s="213">
        <f t="shared" si="21"/>
        <v>0</v>
      </c>
      <c r="BQ28" s="213">
        <f t="shared" si="21"/>
        <v>0</v>
      </c>
      <c r="BR28" s="213">
        <f t="shared" si="21"/>
        <v>0</v>
      </c>
      <c r="BS28" s="213">
        <f t="shared" si="21"/>
        <v>0</v>
      </c>
      <c r="BT28" s="213">
        <f t="shared" si="21"/>
        <v>0</v>
      </c>
      <c r="BU28" s="213">
        <f t="shared" si="21"/>
        <v>0</v>
      </c>
      <c r="BV28" s="213">
        <f t="shared" si="21"/>
        <v>0</v>
      </c>
      <c r="BW28" s="213">
        <f t="shared" si="21"/>
        <v>0</v>
      </c>
      <c r="BX28" s="213">
        <f t="shared" si="21"/>
        <v>0</v>
      </c>
      <c r="BY28" s="213">
        <f t="shared" si="21"/>
        <v>0</v>
      </c>
      <c r="BZ28" s="213">
        <f t="shared" si="21"/>
        <v>0</v>
      </c>
      <c r="CA28" s="213">
        <f t="shared" si="21"/>
        <v>0</v>
      </c>
      <c r="CB28" s="213">
        <f t="shared" si="21"/>
        <v>0</v>
      </c>
      <c r="CC28" s="213">
        <f t="shared" si="21"/>
        <v>0</v>
      </c>
      <c r="CD28" s="213">
        <f t="shared" si="21"/>
        <v>0</v>
      </c>
      <c r="CE28" s="63">
        <f t="shared" ref="CE28:CE69" si="22">SUM(C28:R28)</f>
        <v>345.24678784300801</v>
      </c>
    </row>
    <row r="29" spans="1:89" x14ac:dyDescent="0.2">
      <c r="A29" s="5" t="str">
        <f>VLOOKUP(B29,by_src_allpol!$J$28:$K$69,2,FALSE)</f>
        <v>Y</v>
      </c>
      <c r="B29" s="5" t="str">
        <f t="shared" ref="B29:Q44" si="23">B79</f>
        <v>Drill rigs</v>
      </c>
      <c r="C29" s="69">
        <f t="shared" si="23"/>
        <v>0.77024002443850137</v>
      </c>
      <c r="D29" s="69">
        <f t="shared" si="20"/>
        <v>0</v>
      </c>
      <c r="E29" s="69">
        <f t="shared" si="20"/>
        <v>0</v>
      </c>
      <c r="F29" s="69">
        <f t="shared" si="20"/>
        <v>0</v>
      </c>
      <c r="G29" s="69">
        <f t="shared" si="20"/>
        <v>0.60991820440123945</v>
      </c>
      <c r="H29" s="69">
        <f t="shared" si="20"/>
        <v>0</v>
      </c>
      <c r="I29" s="69">
        <f t="shared" si="20"/>
        <v>0</v>
      </c>
      <c r="J29" s="69">
        <f t="shared" si="20"/>
        <v>0.11541661458843698</v>
      </c>
      <c r="K29" s="69">
        <f t="shared" si="20"/>
        <v>6.2813483293760221E-3</v>
      </c>
      <c r="L29" s="69">
        <f t="shared" si="20"/>
        <v>2.8615031278268543E-2</v>
      </c>
      <c r="M29" s="69">
        <f t="shared" si="20"/>
        <v>0.54340707453177528</v>
      </c>
      <c r="N29" s="69">
        <f t="shared" si="20"/>
        <v>2.3664400343656064E-2</v>
      </c>
      <c r="O29" s="69">
        <f t="shared" si="20"/>
        <v>3.3101708656394273E-2</v>
      </c>
      <c r="P29" s="69">
        <f t="shared" si="20"/>
        <v>1.0768025707501754E-2</v>
      </c>
      <c r="Q29" s="69">
        <f t="shared" si="20"/>
        <v>0.93874635220926639</v>
      </c>
      <c r="R29" s="69">
        <f t="shared" si="20"/>
        <v>0</v>
      </c>
      <c r="S29" s="139">
        <f t="shared" si="20"/>
        <v>0</v>
      </c>
      <c r="T29" s="139">
        <f t="shared" si="20"/>
        <v>0</v>
      </c>
      <c r="U29" s="139">
        <f t="shared" si="20"/>
        <v>0</v>
      </c>
      <c r="V29" s="139">
        <f t="shared" si="20"/>
        <v>0</v>
      </c>
      <c r="W29" s="139">
        <f t="shared" si="20"/>
        <v>0</v>
      </c>
      <c r="X29" s="139">
        <f t="shared" si="20"/>
        <v>0</v>
      </c>
      <c r="Y29" s="139">
        <f t="shared" si="20"/>
        <v>0</v>
      </c>
      <c r="Z29" s="139">
        <f t="shared" si="20"/>
        <v>0</v>
      </c>
      <c r="AA29" s="139">
        <f t="shared" si="20"/>
        <v>0</v>
      </c>
      <c r="AB29" s="139">
        <f t="shared" si="20"/>
        <v>0</v>
      </c>
      <c r="AC29" s="139">
        <f t="shared" si="20"/>
        <v>0</v>
      </c>
      <c r="AD29" s="139">
        <f t="shared" si="20"/>
        <v>0</v>
      </c>
      <c r="AE29" s="139">
        <f t="shared" si="20"/>
        <v>0</v>
      </c>
      <c r="AF29" s="139">
        <f t="shared" si="20"/>
        <v>0</v>
      </c>
      <c r="AG29" s="139">
        <f t="shared" si="20"/>
        <v>0</v>
      </c>
      <c r="AH29" s="139">
        <f t="shared" si="20"/>
        <v>0</v>
      </c>
      <c r="AI29" s="141">
        <f t="shared" si="20"/>
        <v>0</v>
      </c>
      <c r="AJ29" s="141">
        <f t="shared" si="20"/>
        <v>0</v>
      </c>
      <c r="AK29" s="141">
        <f t="shared" si="20"/>
        <v>0</v>
      </c>
      <c r="AL29" s="141">
        <f t="shared" si="20"/>
        <v>0</v>
      </c>
      <c r="AM29" s="141">
        <f t="shared" si="20"/>
        <v>0.60991820440123945</v>
      </c>
      <c r="AN29" s="141">
        <f t="shared" si="20"/>
        <v>0</v>
      </c>
      <c r="AO29" s="141">
        <f t="shared" si="20"/>
        <v>0</v>
      </c>
      <c r="AP29" s="141">
        <f t="shared" si="20"/>
        <v>0</v>
      </c>
      <c r="AQ29" s="141">
        <f t="shared" si="20"/>
        <v>0</v>
      </c>
      <c r="AR29" s="141">
        <f t="shared" si="20"/>
        <v>0</v>
      </c>
      <c r="AS29" s="141">
        <f t="shared" si="20"/>
        <v>0</v>
      </c>
      <c r="AT29" s="141">
        <f t="shared" si="20"/>
        <v>0</v>
      </c>
      <c r="AU29" s="141">
        <f t="shared" si="20"/>
        <v>0</v>
      </c>
      <c r="AV29" s="141">
        <f t="shared" si="20"/>
        <v>0</v>
      </c>
      <c r="AW29" s="141">
        <f t="shared" si="20"/>
        <v>0</v>
      </c>
      <c r="AX29" s="141">
        <f t="shared" si="20"/>
        <v>0</v>
      </c>
      <c r="AY29" s="160">
        <f t="shared" si="20"/>
        <v>0.77024002443850137</v>
      </c>
      <c r="AZ29" s="160">
        <f t="shared" si="20"/>
        <v>0</v>
      </c>
      <c r="BA29" s="160">
        <f t="shared" si="20"/>
        <v>0</v>
      </c>
      <c r="BB29" s="160">
        <f t="shared" si="20"/>
        <v>0</v>
      </c>
      <c r="BC29" s="160">
        <f t="shared" si="20"/>
        <v>0</v>
      </c>
      <c r="BD29" s="160">
        <f t="shared" si="20"/>
        <v>0</v>
      </c>
      <c r="BE29" s="160">
        <f t="shared" si="20"/>
        <v>0</v>
      </c>
      <c r="BF29" s="160">
        <f t="shared" si="20"/>
        <v>0.11541661458843698</v>
      </c>
      <c r="BG29" s="160">
        <f t="shared" si="20"/>
        <v>6.2813483293760221E-3</v>
      </c>
      <c r="BH29" s="160">
        <f t="shared" si="20"/>
        <v>2.8615031278268543E-2</v>
      </c>
      <c r="BI29" s="160">
        <f t="shared" si="20"/>
        <v>0.54340707453177528</v>
      </c>
      <c r="BJ29" s="160">
        <f t="shared" si="20"/>
        <v>2.3664400343656064E-2</v>
      </c>
      <c r="BK29" s="160">
        <f t="shared" si="20"/>
        <v>3.3101708656394273E-2</v>
      </c>
      <c r="BL29" s="160">
        <f t="shared" si="20"/>
        <v>1.0768025707501754E-2</v>
      </c>
      <c r="BM29" s="160">
        <f t="shared" si="20"/>
        <v>0.93874635220926639</v>
      </c>
      <c r="BN29" s="160">
        <f t="shared" si="20"/>
        <v>0</v>
      </c>
      <c r="BO29" s="213">
        <f t="shared" si="21"/>
        <v>0</v>
      </c>
      <c r="BP29" s="213">
        <f t="shared" si="21"/>
        <v>0</v>
      </c>
      <c r="BQ29" s="213">
        <f t="shared" si="21"/>
        <v>0</v>
      </c>
      <c r="BR29" s="213">
        <f t="shared" si="21"/>
        <v>0</v>
      </c>
      <c r="BS29" s="213">
        <f t="shared" si="21"/>
        <v>0</v>
      </c>
      <c r="BT29" s="213">
        <f t="shared" si="21"/>
        <v>0</v>
      </c>
      <c r="BU29" s="213">
        <f t="shared" si="21"/>
        <v>0</v>
      </c>
      <c r="BV29" s="213">
        <f t="shared" si="21"/>
        <v>0</v>
      </c>
      <c r="BW29" s="213">
        <f t="shared" si="21"/>
        <v>0</v>
      </c>
      <c r="BX29" s="213">
        <f t="shared" si="21"/>
        <v>0</v>
      </c>
      <c r="BY29" s="213">
        <f t="shared" si="21"/>
        <v>0</v>
      </c>
      <c r="BZ29" s="213">
        <f t="shared" si="21"/>
        <v>0</v>
      </c>
      <c r="CA29" s="213">
        <f t="shared" si="21"/>
        <v>0</v>
      </c>
      <c r="CB29" s="213">
        <f t="shared" si="21"/>
        <v>0</v>
      </c>
      <c r="CC29" s="213">
        <f t="shared" si="21"/>
        <v>0</v>
      </c>
      <c r="CD29" s="213">
        <f t="shared" si="21"/>
        <v>0</v>
      </c>
      <c r="CE29" s="63">
        <f t="shared" si="22"/>
        <v>3.0801587844844156</v>
      </c>
    </row>
    <row r="30" spans="1:89" x14ac:dyDescent="0.2">
      <c r="A30" s="5" t="str">
        <f>VLOOKUP(B30,by_src_allpol!$J$28:$K$69,2,FALSE)</f>
        <v>Y</v>
      </c>
      <c r="B30" s="5" t="str">
        <f t="shared" si="23"/>
        <v>Heaters</v>
      </c>
      <c r="C30" s="69">
        <f t="shared" si="23"/>
        <v>0.29827406529865164</v>
      </c>
      <c r="D30" s="69">
        <f t="shared" si="20"/>
        <v>0</v>
      </c>
      <c r="E30" s="69">
        <f t="shared" si="20"/>
        <v>2.8045963563643916E-2</v>
      </c>
      <c r="F30" s="69">
        <f t="shared" si="20"/>
        <v>1.7419796695002296E-3</v>
      </c>
      <c r="G30" s="69">
        <f t="shared" si="20"/>
        <v>1.1951897802573164</v>
      </c>
      <c r="H30" s="69">
        <f t="shared" si="20"/>
        <v>9.9541695400013112E-4</v>
      </c>
      <c r="I30" s="69">
        <f t="shared" si="20"/>
        <v>0.13838061779669056</v>
      </c>
      <c r="J30" s="69">
        <f t="shared" si="20"/>
        <v>0.25864051340380545</v>
      </c>
      <c r="K30" s="69">
        <f t="shared" si="20"/>
        <v>0.14106279018540155</v>
      </c>
      <c r="L30" s="69">
        <f t="shared" si="20"/>
        <v>9.1802768215896238E-2</v>
      </c>
      <c r="M30" s="69">
        <f t="shared" si="20"/>
        <v>0.38132141462390168</v>
      </c>
      <c r="N30" s="69">
        <f t="shared" si="20"/>
        <v>0.48258816139883853</v>
      </c>
      <c r="O30" s="69">
        <f t="shared" si="20"/>
        <v>0.18609348257799732</v>
      </c>
      <c r="P30" s="69">
        <f t="shared" si="20"/>
        <v>0.24281734298611707</v>
      </c>
      <c r="Q30" s="69">
        <f t="shared" si="20"/>
        <v>2.2687553323703291</v>
      </c>
      <c r="R30" s="69">
        <f t="shared" si="20"/>
        <v>6.4933665323438805E-2</v>
      </c>
      <c r="S30" s="139">
        <f t="shared" si="20"/>
        <v>6.2447017651341329E-2</v>
      </c>
      <c r="T30" s="139">
        <f t="shared" si="20"/>
        <v>0</v>
      </c>
      <c r="U30" s="139">
        <f t="shared" si="20"/>
        <v>3.5875178493472576E-3</v>
      </c>
      <c r="V30" s="139">
        <f t="shared" si="20"/>
        <v>1.7419796695002296E-3</v>
      </c>
      <c r="W30" s="139">
        <f t="shared" si="20"/>
        <v>2.1202034627900036E-2</v>
      </c>
      <c r="X30" s="139">
        <f t="shared" si="20"/>
        <v>0</v>
      </c>
      <c r="Y30" s="139">
        <f t="shared" si="20"/>
        <v>3.363297983763054E-3</v>
      </c>
      <c r="Z30" s="139">
        <f t="shared" si="20"/>
        <v>2.4385552350150268E-2</v>
      </c>
      <c r="AA30" s="139">
        <f t="shared" si="20"/>
        <v>1.1195459538523933E-2</v>
      </c>
      <c r="AB30" s="139">
        <f t="shared" si="20"/>
        <v>3.8064562430981365E-2</v>
      </c>
      <c r="AC30" s="139">
        <f t="shared" si="20"/>
        <v>0.25999836262308551</v>
      </c>
      <c r="AD30" s="139">
        <f t="shared" si="20"/>
        <v>2.7420872176970468E-3</v>
      </c>
      <c r="AE30" s="139">
        <f t="shared" si="20"/>
        <v>1.3434551446228717E-2</v>
      </c>
      <c r="AF30" s="139">
        <f t="shared" si="20"/>
        <v>0</v>
      </c>
      <c r="AG30" s="139">
        <f t="shared" si="20"/>
        <v>0.33253161670480147</v>
      </c>
      <c r="AH30" s="139">
        <f t="shared" si="20"/>
        <v>2.2390919077047862E-3</v>
      </c>
      <c r="AI30" s="141">
        <f t="shared" si="20"/>
        <v>1.796156998102337E-3</v>
      </c>
      <c r="AJ30" s="141">
        <f t="shared" si="20"/>
        <v>0</v>
      </c>
      <c r="AK30" s="141">
        <f t="shared" si="20"/>
        <v>2.242198655842036E-4</v>
      </c>
      <c r="AL30" s="141">
        <f t="shared" si="20"/>
        <v>0</v>
      </c>
      <c r="AM30" s="141">
        <f t="shared" si="20"/>
        <v>0.53772155445023695</v>
      </c>
      <c r="AN30" s="141">
        <f t="shared" si="20"/>
        <v>0</v>
      </c>
      <c r="AO30" s="141">
        <f t="shared" si="20"/>
        <v>1.3677411800636419E-2</v>
      </c>
      <c r="AP30" s="141">
        <f t="shared" si="20"/>
        <v>0</v>
      </c>
      <c r="AQ30" s="141">
        <f t="shared" si="20"/>
        <v>0</v>
      </c>
      <c r="AR30" s="141">
        <f t="shared" si="20"/>
        <v>0</v>
      </c>
      <c r="AS30" s="141">
        <f t="shared" si="20"/>
        <v>3.8838225380207207E-3</v>
      </c>
      <c r="AT30" s="141">
        <f t="shared" si="20"/>
        <v>4.3383008544216929E-2</v>
      </c>
      <c r="AU30" s="141">
        <f t="shared" si="20"/>
        <v>0</v>
      </c>
      <c r="AV30" s="141">
        <f t="shared" si="20"/>
        <v>0</v>
      </c>
      <c r="AW30" s="141">
        <f t="shared" si="20"/>
        <v>0</v>
      </c>
      <c r="AX30" s="141">
        <f t="shared" si="20"/>
        <v>0</v>
      </c>
      <c r="AY30" s="160">
        <f t="shared" si="20"/>
        <v>0.23403089064920798</v>
      </c>
      <c r="AZ30" s="160">
        <f t="shared" si="20"/>
        <v>0</v>
      </c>
      <c r="BA30" s="160">
        <f t="shared" si="20"/>
        <v>2.4234225848712456E-2</v>
      </c>
      <c r="BB30" s="160">
        <f t="shared" si="20"/>
        <v>0</v>
      </c>
      <c r="BC30" s="160">
        <f t="shared" si="20"/>
        <v>0.63626619117917949</v>
      </c>
      <c r="BD30" s="160">
        <f t="shared" si="20"/>
        <v>9.9541695400013112E-4</v>
      </c>
      <c r="BE30" s="160">
        <f t="shared" si="20"/>
        <v>0.12133990801229108</v>
      </c>
      <c r="BF30" s="160">
        <f t="shared" si="20"/>
        <v>0.23425496105365518</v>
      </c>
      <c r="BG30" s="160">
        <f t="shared" si="20"/>
        <v>0.12986733064687764</v>
      </c>
      <c r="BH30" s="160">
        <f t="shared" si="20"/>
        <v>5.3738205784914859E-2</v>
      </c>
      <c r="BI30" s="160">
        <f t="shared" si="20"/>
        <v>0.1174392294627955</v>
      </c>
      <c r="BJ30" s="160">
        <f t="shared" si="20"/>
        <v>0.43646306563692455</v>
      </c>
      <c r="BK30" s="160">
        <f t="shared" si="20"/>
        <v>0.17265893113176858</v>
      </c>
      <c r="BL30" s="160">
        <f t="shared" si="20"/>
        <v>0.24281734298611707</v>
      </c>
      <c r="BM30" s="160">
        <f t="shared" si="20"/>
        <v>1.9362237156655275</v>
      </c>
      <c r="BN30" s="160">
        <f t="shared" si="20"/>
        <v>6.269457341573402E-2</v>
      </c>
      <c r="BO30" s="213">
        <f t="shared" si="21"/>
        <v>0</v>
      </c>
      <c r="BP30" s="213">
        <f t="shared" si="21"/>
        <v>0</v>
      </c>
      <c r="BQ30" s="213">
        <f t="shared" si="21"/>
        <v>0</v>
      </c>
      <c r="BR30" s="213">
        <f t="shared" si="21"/>
        <v>0</v>
      </c>
      <c r="BS30" s="213">
        <f t="shared" si="21"/>
        <v>0</v>
      </c>
      <c r="BT30" s="213">
        <f t="shared" si="21"/>
        <v>0</v>
      </c>
      <c r="BU30" s="213">
        <f t="shared" si="21"/>
        <v>0</v>
      </c>
      <c r="BV30" s="213">
        <f t="shared" si="21"/>
        <v>0</v>
      </c>
      <c r="BW30" s="213">
        <f t="shared" si="21"/>
        <v>0</v>
      </c>
      <c r="BX30" s="213">
        <f t="shared" si="21"/>
        <v>0</v>
      </c>
      <c r="BY30" s="213">
        <f t="shared" si="21"/>
        <v>0</v>
      </c>
      <c r="BZ30" s="213">
        <f t="shared" si="21"/>
        <v>0</v>
      </c>
      <c r="CA30" s="213">
        <f t="shared" si="21"/>
        <v>0</v>
      </c>
      <c r="CB30" s="213">
        <f t="shared" si="21"/>
        <v>0</v>
      </c>
      <c r="CC30" s="213">
        <f t="shared" si="21"/>
        <v>0</v>
      </c>
      <c r="CD30" s="213">
        <f t="shared" si="21"/>
        <v>0</v>
      </c>
      <c r="CE30" s="63">
        <f t="shared" si="22"/>
        <v>5.7806432946255288</v>
      </c>
    </row>
    <row r="31" spans="1:89" x14ac:dyDescent="0.2">
      <c r="A31" s="5" t="str">
        <f>VLOOKUP(B31,by_src_allpol!$J$28:$K$69,2,FALSE)</f>
        <v>Y</v>
      </c>
      <c r="B31" s="5" t="str">
        <f t="shared" si="23"/>
        <v>Pneumatic devices</v>
      </c>
      <c r="C31" s="69">
        <f t="shared" si="23"/>
        <v>11.07111457196431</v>
      </c>
      <c r="D31" s="69">
        <f t="shared" si="20"/>
        <v>0</v>
      </c>
      <c r="E31" s="69">
        <f t="shared" si="20"/>
        <v>1.2782160227070061</v>
      </c>
      <c r="F31" s="69">
        <f t="shared" si="20"/>
        <v>8.2328519742625672E-2</v>
      </c>
      <c r="G31" s="69">
        <f t="shared" si="20"/>
        <v>29.990172416256826</v>
      </c>
      <c r="H31" s="69">
        <f t="shared" si="20"/>
        <v>4.7044868424357525E-2</v>
      </c>
      <c r="I31" s="69">
        <f t="shared" si="20"/>
        <v>6.4455165238306789</v>
      </c>
      <c r="J31" s="69">
        <f t="shared" si="20"/>
        <v>7.2135301951916535</v>
      </c>
      <c r="K31" s="69">
        <f t="shared" si="20"/>
        <v>3.3919900185105707</v>
      </c>
      <c r="L31" s="69">
        <f t="shared" si="20"/>
        <v>2.2074855676021174</v>
      </c>
      <c r="M31" s="69">
        <f t="shared" si="20"/>
        <v>17.9258444173255</v>
      </c>
      <c r="N31" s="69">
        <f t="shared" si="20"/>
        <v>12.064799482162696</v>
      </c>
      <c r="O31" s="69">
        <f t="shared" si="20"/>
        <v>4.4805734637152543</v>
      </c>
      <c r="P31" s="69">
        <f t="shared" si="20"/>
        <v>5.8618849001567659</v>
      </c>
      <c r="Q31" s="69">
        <f t="shared" si="20"/>
        <v>58.80883062491565</v>
      </c>
      <c r="R31" s="69">
        <f t="shared" si="20"/>
        <v>1.5613922307429613</v>
      </c>
      <c r="S31" s="139">
        <f t="shared" si="20"/>
        <v>2.3095107750706871</v>
      </c>
      <c r="T31" s="139">
        <f t="shared" si="20"/>
        <v>0</v>
      </c>
      <c r="U31" s="139">
        <f t="shared" si="20"/>
        <v>0.1695513669064487</v>
      </c>
      <c r="V31" s="139">
        <f t="shared" si="20"/>
        <v>8.2328519742625672E-2</v>
      </c>
      <c r="W31" s="139">
        <f t="shared" si="20"/>
        <v>0.52028925941074422</v>
      </c>
      <c r="X31" s="139">
        <f t="shared" si="20"/>
        <v>0</v>
      </c>
      <c r="Y31" s="139">
        <f t="shared" si="20"/>
        <v>0.15895440647479564</v>
      </c>
      <c r="Z31" s="139">
        <f t="shared" si="20"/>
        <v>0.67533508229609851</v>
      </c>
      <c r="AA31" s="139">
        <f t="shared" si="20"/>
        <v>0.26920555702464843</v>
      </c>
      <c r="AB31" s="139">
        <f t="shared" si="20"/>
        <v>0.91529889388380481</v>
      </c>
      <c r="AC31" s="139">
        <f t="shared" si="20"/>
        <v>12.239921719126535</v>
      </c>
      <c r="AD31" s="139">
        <f t="shared" si="20"/>
        <v>8.16351333063354E-2</v>
      </c>
      <c r="AE31" s="139">
        <f t="shared" si="20"/>
        <v>0.32304666842957819</v>
      </c>
      <c r="AF31" s="139">
        <f t="shared" si="20"/>
        <v>0</v>
      </c>
      <c r="AG31" s="139">
        <f t="shared" si="20"/>
        <v>8.2006320269166402</v>
      </c>
      <c r="AH31" s="139">
        <f t="shared" si="20"/>
        <v>5.3841111404929698E-2</v>
      </c>
      <c r="AI31" s="141">
        <f t="shared" si="20"/>
        <v>8.4889019928429191E-2</v>
      </c>
      <c r="AJ31" s="141">
        <f t="shared" si="20"/>
        <v>0</v>
      </c>
      <c r="AK31" s="141">
        <f t="shared" si="20"/>
        <v>1.0596960431653044E-2</v>
      </c>
      <c r="AL31" s="141">
        <f t="shared" si="20"/>
        <v>0</v>
      </c>
      <c r="AM31" s="141">
        <f t="shared" si="20"/>
        <v>13.128884479837106</v>
      </c>
      <c r="AN31" s="141">
        <f t="shared" si="20"/>
        <v>0</v>
      </c>
      <c r="AO31" s="141">
        <f t="shared" si="20"/>
        <v>0.64641458633083571</v>
      </c>
      <c r="AP31" s="141">
        <f t="shared" si="20"/>
        <v>0</v>
      </c>
      <c r="AQ31" s="141">
        <f t="shared" si="20"/>
        <v>0</v>
      </c>
      <c r="AR31" s="141">
        <f t="shared" si="20"/>
        <v>0</v>
      </c>
      <c r="AS31" s="141">
        <f t="shared" si="20"/>
        <v>0.18355516203586283</v>
      </c>
      <c r="AT31" s="141">
        <f t="shared" si="20"/>
        <v>1.0431860291543529</v>
      </c>
      <c r="AU31" s="141">
        <f t="shared" si="20"/>
        <v>0</v>
      </c>
      <c r="AV31" s="141">
        <f t="shared" si="20"/>
        <v>0</v>
      </c>
      <c r="AW31" s="141">
        <f t="shared" si="20"/>
        <v>0</v>
      </c>
      <c r="AX31" s="141">
        <f t="shared" si="20"/>
        <v>0</v>
      </c>
      <c r="AY31" s="160">
        <f t="shared" si="20"/>
        <v>8.6767147769651931</v>
      </c>
      <c r="AZ31" s="160">
        <f t="shared" si="20"/>
        <v>0</v>
      </c>
      <c r="BA31" s="160">
        <f t="shared" si="20"/>
        <v>1.0980676953689044</v>
      </c>
      <c r="BB31" s="160">
        <f t="shared" si="20"/>
        <v>0</v>
      </c>
      <c r="BC31" s="160">
        <f t="shared" si="20"/>
        <v>16.340998677008976</v>
      </c>
      <c r="BD31" s="160">
        <f t="shared" si="20"/>
        <v>4.7044868424357518E-2</v>
      </c>
      <c r="BE31" s="160">
        <f t="shared" si="20"/>
        <v>5.6401475310250468</v>
      </c>
      <c r="BF31" s="160">
        <f t="shared" si="20"/>
        <v>6.5381951128955542</v>
      </c>
      <c r="BG31" s="160">
        <f t="shared" si="20"/>
        <v>3.1227844614859221</v>
      </c>
      <c r="BH31" s="160">
        <f t="shared" si="20"/>
        <v>1.2921866737183125</v>
      </c>
      <c r="BI31" s="160">
        <f t="shared" si="20"/>
        <v>5.5023675361631001</v>
      </c>
      <c r="BJ31" s="160">
        <f t="shared" si="20"/>
        <v>10.939978319702009</v>
      </c>
      <c r="BK31" s="160">
        <f t="shared" si="20"/>
        <v>4.1575267952856763</v>
      </c>
      <c r="BL31" s="160">
        <f t="shared" si="20"/>
        <v>5.8618849001567659</v>
      </c>
      <c r="BM31" s="160">
        <f t="shared" si="20"/>
        <v>50.608198597998999</v>
      </c>
      <c r="BN31" s="160">
        <f t="shared" si="20"/>
        <v>1.5075511193380318</v>
      </c>
      <c r="BO31" s="213">
        <f t="shared" si="21"/>
        <v>0</v>
      </c>
      <c r="BP31" s="213">
        <f t="shared" si="21"/>
        <v>0</v>
      </c>
      <c r="BQ31" s="213">
        <f t="shared" si="21"/>
        <v>0</v>
      </c>
      <c r="BR31" s="213">
        <f t="shared" si="21"/>
        <v>0</v>
      </c>
      <c r="BS31" s="213">
        <f t="shared" si="21"/>
        <v>0</v>
      </c>
      <c r="BT31" s="213">
        <f t="shared" si="21"/>
        <v>0</v>
      </c>
      <c r="BU31" s="213">
        <f t="shared" si="21"/>
        <v>0</v>
      </c>
      <c r="BV31" s="213">
        <f t="shared" si="21"/>
        <v>0</v>
      </c>
      <c r="BW31" s="213">
        <f t="shared" si="21"/>
        <v>0</v>
      </c>
      <c r="BX31" s="213">
        <f t="shared" si="21"/>
        <v>0</v>
      </c>
      <c r="BY31" s="213">
        <f t="shared" si="21"/>
        <v>0</v>
      </c>
      <c r="BZ31" s="213">
        <f t="shared" si="21"/>
        <v>0</v>
      </c>
      <c r="CA31" s="213">
        <f t="shared" si="21"/>
        <v>0</v>
      </c>
      <c r="CB31" s="213">
        <f t="shared" si="21"/>
        <v>0</v>
      </c>
      <c r="CC31" s="213">
        <f t="shared" si="21"/>
        <v>0</v>
      </c>
      <c r="CD31" s="213">
        <f t="shared" si="21"/>
        <v>0</v>
      </c>
      <c r="CE31" s="63">
        <f t="shared" si="22"/>
        <v>162.430723823249</v>
      </c>
    </row>
    <row r="32" spans="1:89" x14ac:dyDescent="0.2">
      <c r="A32" s="5" t="str">
        <f>VLOOKUP(B32,by_src_allpol!$J$28:$K$69,2,FALSE)</f>
        <v>N</v>
      </c>
      <c r="B32" s="5" t="str">
        <f t="shared" si="23"/>
        <v>Pneumatic pumps</v>
      </c>
      <c r="C32" s="69">
        <f t="shared" si="23"/>
        <v>0.76142009367562435</v>
      </c>
      <c r="D32" s="69">
        <f t="shared" si="20"/>
        <v>0</v>
      </c>
      <c r="E32" s="69">
        <f t="shared" si="20"/>
        <v>7.8331684624245432E-2</v>
      </c>
      <c r="F32" s="69">
        <f t="shared" ref="F32:BN36" si="24">F82</f>
        <v>4.9487024353961741E-3</v>
      </c>
      <c r="G32" s="69">
        <f t="shared" si="24"/>
        <v>2.6428589987791846</v>
      </c>
      <c r="H32" s="69">
        <f t="shared" si="24"/>
        <v>2.8278299630835283E-3</v>
      </c>
      <c r="I32" s="69">
        <f t="shared" si="24"/>
        <v>0.39043317210621697</v>
      </c>
      <c r="J32" s="69">
        <f t="shared" si="24"/>
        <v>0.59246876133419613</v>
      </c>
      <c r="K32" s="69">
        <f t="shared" si="24"/>
        <v>0.30773235405742805</v>
      </c>
      <c r="L32" s="69">
        <f t="shared" si="24"/>
        <v>0.20027026216435789</v>
      </c>
      <c r="M32" s="69">
        <f t="shared" si="24"/>
        <v>1.0805513837448961</v>
      </c>
      <c r="N32" s="69">
        <f t="shared" si="24"/>
        <v>1.0658577004820624</v>
      </c>
      <c r="O32" s="69">
        <f t="shared" si="24"/>
        <v>0.40613212236008084</v>
      </c>
      <c r="P32" s="69">
        <f t="shared" si="24"/>
        <v>0.53036900834724587</v>
      </c>
      <c r="Q32" s="69">
        <f t="shared" si="24"/>
        <v>5.070178346818671</v>
      </c>
      <c r="R32" s="69">
        <f t="shared" si="24"/>
        <v>0.14165457567722878</v>
      </c>
      <c r="S32" s="139">
        <f t="shared" si="24"/>
        <v>0.1591746559989671</v>
      </c>
      <c r="T32" s="139">
        <f t="shared" si="24"/>
        <v>0</v>
      </c>
      <c r="U32" s="139">
        <f t="shared" si="24"/>
        <v>1.0191599034669261E-2</v>
      </c>
      <c r="V32" s="139">
        <f t="shared" si="24"/>
        <v>4.9487024353961741E-3</v>
      </c>
      <c r="W32" s="139">
        <f t="shared" si="24"/>
        <v>4.6550056800427744E-2</v>
      </c>
      <c r="X32" s="139">
        <f t="shared" si="24"/>
        <v>0</v>
      </c>
      <c r="Y32" s="139">
        <f t="shared" si="24"/>
        <v>9.5546240950024324E-3</v>
      </c>
      <c r="Z32" s="139">
        <f t="shared" si="24"/>
        <v>5.5724254449923377E-2</v>
      </c>
      <c r="AA32" s="139">
        <f t="shared" si="24"/>
        <v>2.4423202702970478E-2</v>
      </c>
      <c r="AB32" s="139">
        <f t="shared" si="24"/>
        <v>8.3038889190099607E-2</v>
      </c>
      <c r="AC32" s="139">
        <f t="shared" si="24"/>
        <v>0.73725354971467882</v>
      </c>
      <c r="AD32" s="139">
        <f t="shared" si="24"/>
        <v>6.4277918819037492E-3</v>
      </c>
      <c r="AE32" s="139">
        <f t="shared" si="24"/>
        <v>2.9307843243564575E-2</v>
      </c>
      <c r="AF32" s="139">
        <f t="shared" si="24"/>
        <v>0</v>
      </c>
      <c r="AG32" s="139">
        <f t="shared" si="24"/>
        <v>0.7312372477490886</v>
      </c>
      <c r="AH32" s="139">
        <f t="shared" si="24"/>
        <v>4.8846405405940955E-3</v>
      </c>
      <c r="AI32" s="141">
        <f t="shared" si="24"/>
        <v>5.1026120835342761E-3</v>
      </c>
      <c r="AJ32" s="141">
        <f t="shared" si="24"/>
        <v>0</v>
      </c>
      <c r="AK32" s="141">
        <f t="shared" si="24"/>
        <v>6.3697493966682883E-4</v>
      </c>
      <c r="AL32" s="141">
        <f t="shared" si="24"/>
        <v>0</v>
      </c>
      <c r="AM32" s="141">
        <f t="shared" si="24"/>
        <v>1.1787018253735151</v>
      </c>
      <c r="AN32" s="141">
        <f t="shared" si="24"/>
        <v>0</v>
      </c>
      <c r="AO32" s="141">
        <f t="shared" si="24"/>
        <v>3.8855471319676559E-2</v>
      </c>
      <c r="AP32" s="141">
        <f t="shared" si="24"/>
        <v>0</v>
      </c>
      <c r="AQ32" s="141">
        <f t="shared" si="24"/>
        <v>0</v>
      </c>
      <c r="AR32" s="141">
        <f t="shared" si="24"/>
        <v>0</v>
      </c>
      <c r="AS32" s="141">
        <f t="shared" si="24"/>
        <v>1.1033356122958563E-2</v>
      </c>
      <c r="AT32" s="141">
        <f t="shared" si="24"/>
        <v>9.4641225569540771E-2</v>
      </c>
      <c r="AU32" s="141">
        <f t="shared" si="24"/>
        <v>0</v>
      </c>
      <c r="AV32" s="141">
        <f t="shared" si="24"/>
        <v>0</v>
      </c>
      <c r="AW32" s="141">
        <f t="shared" si="24"/>
        <v>0</v>
      </c>
      <c r="AX32" s="141">
        <f t="shared" si="24"/>
        <v>0</v>
      </c>
      <c r="AY32" s="160">
        <f t="shared" si="24"/>
        <v>0.59714282559312282</v>
      </c>
      <c r="AZ32" s="160">
        <f t="shared" si="24"/>
        <v>0</v>
      </c>
      <c r="BA32" s="160">
        <f t="shared" si="24"/>
        <v>6.750311064990934E-2</v>
      </c>
      <c r="BB32" s="160">
        <f t="shared" si="24"/>
        <v>0</v>
      </c>
      <c r="BC32" s="160">
        <f t="shared" si="24"/>
        <v>1.4176071166052413</v>
      </c>
      <c r="BD32" s="160">
        <f t="shared" si="24"/>
        <v>2.8278299630835283E-3</v>
      </c>
      <c r="BE32" s="160">
        <f t="shared" si="24"/>
        <v>0.34202307669153797</v>
      </c>
      <c r="BF32" s="160">
        <f t="shared" si="24"/>
        <v>0.53674450688427267</v>
      </c>
      <c r="BG32" s="160">
        <f t="shared" si="24"/>
        <v>0.28330915135445756</v>
      </c>
      <c r="BH32" s="160">
        <f t="shared" si="24"/>
        <v>0.11723137297425827</v>
      </c>
      <c r="BI32" s="160">
        <f t="shared" si="24"/>
        <v>0.33226447790725866</v>
      </c>
      <c r="BJ32" s="160">
        <f t="shared" si="24"/>
        <v>0.96478868303061793</v>
      </c>
      <c r="BK32" s="160">
        <f t="shared" si="24"/>
        <v>0.37682427911651634</v>
      </c>
      <c r="BL32" s="160">
        <f t="shared" si="24"/>
        <v>0.53036900834724587</v>
      </c>
      <c r="BM32" s="160">
        <f t="shared" si="24"/>
        <v>4.338941099069582</v>
      </c>
      <c r="BN32" s="160">
        <f t="shared" si="24"/>
        <v>0.13676993513663466</v>
      </c>
      <c r="BO32" s="213">
        <f t="shared" si="21"/>
        <v>0</v>
      </c>
      <c r="BP32" s="213">
        <f t="shared" si="21"/>
        <v>0</v>
      </c>
      <c r="BQ32" s="213">
        <f t="shared" si="21"/>
        <v>0</v>
      </c>
      <c r="BR32" s="213">
        <f t="shared" si="21"/>
        <v>0</v>
      </c>
      <c r="BS32" s="213">
        <f t="shared" si="21"/>
        <v>0</v>
      </c>
      <c r="BT32" s="213">
        <f t="shared" si="21"/>
        <v>0</v>
      </c>
      <c r="BU32" s="213">
        <f t="shared" si="21"/>
        <v>0</v>
      </c>
      <c r="BV32" s="213">
        <f t="shared" si="21"/>
        <v>0</v>
      </c>
      <c r="BW32" s="213">
        <f t="shared" si="21"/>
        <v>0</v>
      </c>
      <c r="BX32" s="213">
        <f t="shared" si="21"/>
        <v>0</v>
      </c>
      <c r="BY32" s="213">
        <f t="shared" si="21"/>
        <v>0</v>
      </c>
      <c r="BZ32" s="213">
        <f t="shared" si="21"/>
        <v>0</v>
      </c>
      <c r="CA32" s="213">
        <f t="shared" si="21"/>
        <v>0</v>
      </c>
      <c r="CB32" s="213">
        <f t="shared" si="21"/>
        <v>0</v>
      </c>
      <c r="CC32" s="213">
        <f t="shared" si="21"/>
        <v>0</v>
      </c>
      <c r="CD32" s="213">
        <f t="shared" si="21"/>
        <v>0</v>
      </c>
      <c r="CE32" s="63">
        <f t="shared" si="22"/>
        <v>13.276034996569919</v>
      </c>
    </row>
    <row r="33" spans="1:83" x14ac:dyDescent="0.2">
      <c r="A33" s="5" t="str">
        <f>VLOOKUP(B33,by_src_allpol!$J$28:$K$69,2,FALSE)</f>
        <v>Y</v>
      </c>
      <c r="B33" s="5" t="str">
        <f t="shared" si="23"/>
        <v>Venting - blowdowns</v>
      </c>
      <c r="C33" s="69">
        <f t="shared" si="23"/>
        <v>12.518921165663752</v>
      </c>
      <c r="D33" s="69">
        <f t="shared" si="23"/>
        <v>0</v>
      </c>
      <c r="E33" s="69">
        <f t="shared" si="23"/>
        <v>0.61869697844632132</v>
      </c>
      <c r="F33" s="69">
        <f t="shared" si="23"/>
        <v>3.151586729886894E-2</v>
      </c>
      <c r="G33" s="69">
        <f t="shared" si="23"/>
        <v>83.994848120722637</v>
      </c>
      <c r="H33" s="69">
        <f t="shared" si="23"/>
        <v>1.800906702792511E-2</v>
      </c>
      <c r="I33" s="69">
        <f t="shared" si="23"/>
        <v>2.7261595841508601</v>
      </c>
      <c r="J33" s="69">
        <f t="shared" si="23"/>
        <v>16.473202463857618</v>
      </c>
      <c r="K33" s="69">
        <f t="shared" si="23"/>
        <v>10.26100550732184</v>
      </c>
      <c r="L33" s="69">
        <f t="shared" si="23"/>
        <v>6.6777972349237373</v>
      </c>
      <c r="M33" s="69">
        <f t="shared" si="23"/>
        <v>7.1247625381223658</v>
      </c>
      <c r="N33" s="69">
        <f t="shared" si="23"/>
        <v>34.019782939187564</v>
      </c>
      <c r="O33" s="69">
        <f t="shared" si="23"/>
        <v>13.522969839895278</v>
      </c>
      <c r="P33" s="69">
        <f t="shared" si="23"/>
        <v>17.6083042224368</v>
      </c>
      <c r="Q33" s="69">
        <f t="shared" si="23"/>
        <v>155.01601459314324</v>
      </c>
      <c r="R33" s="69">
        <f t="shared" si="24"/>
        <v>4.7233199954338634</v>
      </c>
      <c r="S33" s="139">
        <f t="shared" si="24"/>
        <v>2.6406347125718859</v>
      </c>
      <c r="T33" s="139">
        <f t="shared" si="24"/>
        <v>0</v>
      </c>
      <c r="U33" s="139">
        <f t="shared" si="24"/>
        <v>6.49053134499495E-2</v>
      </c>
      <c r="V33" s="139">
        <f t="shared" si="24"/>
        <v>3.151586729886894E-2</v>
      </c>
      <c r="W33" s="139">
        <f t="shared" si="24"/>
        <v>1.5176140304591228</v>
      </c>
      <c r="X33" s="139">
        <f t="shared" si="24"/>
        <v>0</v>
      </c>
      <c r="Y33" s="139">
        <f t="shared" si="24"/>
        <v>6.0848731359327682E-2</v>
      </c>
      <c r="Z33" s="139">
        <f t="shared" si="24"/>
        <v>1.564409921531722</v>
      </c>
      <c r="AA33" s="139">
        <f t="shared" si="24"/>
        <v>0.81436551645411426</v>
      </c>
      <c r="AB33" s="139">
        <f t="shared" si="24"/>
        <v>2.7688427559439881</v>
      </c>
      <c r="AC33" s="139">
        <f t="shared" si="24"/>
        <v>4.8168369793435959</v>
      </c>
      <c r="AD33" s="139">
        <f t="shared" si="24"/>
        <v>0.16250625149883</v>
      </c>
      <c r="AE33" s="139">
        <f t="shared" si="24"/>
        <v>0.97723861974493709</v>
      </c>
      <c r="AF33" s="139">
        <f t="shared" si="24"/>
        <v>0</v>
      </c>
      <c r="AG33" s="139">
        <f t="shared" si="24"/>
        <v>23.706980371463235</v>
      </c>
      <c r="AH33" s="139">
        <f t="shared" si="24"/>
        <v>0.16287310329082286</v>
      </c>
      <c r="AI33" s="141">
        <f t="shared" si="24"/>
        <v>3.2496042629687291E-2</v>
      </c>
      <c r="AJ33" s="141">
        <f t="shared" si="24"/>
        <v>0</v>
      </c>
      <c r="AK33" s="141">
        <f t="shared" si="24"/>
        <v>4.0565820906218438E-3</v>
      </c>
      <c r="AL33" s="141">
        <f t="shared" si="24"/>
        <v>0</v>
      </c>
      <c r="AM33" s="141">
        <f t="shared" si="24"/>
        <v>38.646142320962511</v>
      </c>
      <c r="AN33" s="141">
        <f t="shared" si="24"/>
        <v>0</v>
      </c>
      <c r="AO33" s="141">
        <f t="shared" si="24"/>
        <v>0.24745150752793252</v>
      </c>
      <c r="AP33" s="141">
        <f t="shared" si="24"/>
        <v>0</v>
      </c>
      <c r="AQ33" s="141">
        <f t="shared" si="24"/>
        <v>0</v>
      </c>
      <c r="AR33" s="141">
        <f t="shared" si="24"/>
        <v>0</v>
      </c>
      <c r="AS33" s="141">
        <f t="shared" si="24"/>
        <v>7.0266052964748027E-2</v>
      </c>
      <c r="AT33" s="141">
        <f t="shared" si="24"/>
        <v>3.1557102267105797</v>
      </c>
      <c r="AU33" s="141">
        <f t="shared" si="24"/>
        <v>0</v>
      </c>
      <c r="AV33" s="141">
        <f t="shared" si="24"/>
        <v>0</v>
      </c>
      <c r="AW33" s="141">
        <f t="shared" si="24"/>
        <v>0</v>
      </c>
      <c r="AX33" s="141">
        <f t="shared" si="24"/>
        <v>0</v>
      </c>
      <c r="AY33" s="160">
        <f t="shared" si="24"/>
        <v>9.8457904104621772</v>
      </c>
      <c r="AZ33" s="160">
        <f t="shared" si="24"/>
        <v>0</v>
      </c>
      <c r="BA33" s="160">
        <f t="shared" si="24"/>
        <v>0.54973508290574991</v>
      </c>
      <c r="BB33" s="160">
        <f t="shared" si="24"/>
        <v>0</v>
      </c>
      <c r="BC33" s="160">
        <f t="shared" si="24"/>
        <v>43.831091769301011</v>
      </c>
      <c r="BD33" s="160">
        <f t="shared" si="24"/>
        <v>1.800906702792511E-2</v>
      </c>
      <c r="BE33" s="160">
        <f t="shared" si="24"/>
        <v>2.4178593452635999</v>
      </c>
      <c r="BF33" s="160">
        <f t="shared" si="24"/>
        <v>14.908792542325896</v>
      </c>
      <c r="BG33" s="160">
        <f t="shared" si="24"/>
        <v>9.446639990867725</v>
      </c>
      <c r="BH33" s="160">
        <f t="shared" si="24"/>
        <v>3.9089544789797483</v>
      </c>
      <c r="BI33" s="160">
        <f t="shared" si="24"/>
        <v>2.2376595058140216</v>
      </c>
      <c r="BJ33" s="160">
        <f t="shared" si="24"/>
        <v>30.701566460978153</v>
      </c>
      <c r="BK33" s="160">
        <f t="shared" si="24"/>
        <v>12.545731220150341</v>
      </c>
      <c r="BL33" s="160">
        <f t="shared" si="24"/>
        <v>17.6083042224368</v>
      </c>
      <c r="BM33" s="160">
        <f t="shared" si="24"/>
        <v>131.30903422168001</v>
      </c>
      <c r="BN33" s="160">
        <f t="shared" si="24"/>
        <v>4.5604468921430401</v>
      </c>
      <c r="BO33" s="213">
        <f t="shared" si="21"/>
        <v>0</v>
      </c>
      <c r="BP33" s="213">
        <f t="shared" si="21"/>
        <v>0</v>
      </c>
      <c r="BQ33" s="213">
        <f t="shared" si="21"/>
        <v>0</v>
      </c>
      <c r="BR33" s="213">
        <f t="shared" si="21"/>
        <v>0</v>
      </c>
      <c r="BS33" s="213">
        <f t="shared" si="21"/>
        <v>0</v>
      </c>
      <c r="BT33" s="213">
        <f t="shared" si="21"/>
        <v>0</v>
      </c>
      <c r="BU33" s="213">
        <f t="shared" si="21"/>
        <v>0</v>
      </c>
      <c r="BV33" s="213">
        <f t="shared" si="21"/>
        <v>0</v>
      </c>
      <c r="BW33" s="213">
        <f t="shared" si="21"/>
        <v>0</v>
      </c>
      <c r="BX33" s="213">
        <f t="shared" si="21"/>
        <v>0</v>
      </c>
      <c r="BY33" s="213">
        <f t="shared" si="21"/>
        <v>0</v>
      </c>
      <c r="BZ33" s="213">
        <f t="shared" si="21"/>
        <v>0</v>
      </c>
      <c r="CA33" s="213">
        <f t="shared" si="21"/>
        <v>0</v>
      </c>
      <c r="CB33" s="213">
        <f t="shared" si="21"/>
        <v>0</v>
      </c>
      <c r="CC33" s="213">
        <f t="shared" si="21"/>
        <v>0</v>
      </c>
      <c r="CD33" s="213">
        <f t="shared" si="21"/>
        <v>0</v>
      </c>
      <c r="CE33" s="63">
        <f t="shared" si="22"/>
        <v>365.33531011763267</v>
      </c>
    </row>
    <row r="34" spans="1:83" x14ac:dyDescent="0.2">
      <c r="A34" s="5" t="str">
        <f>VLOOKUP(B34,by_src_allpol!$J$28:$K$69,2,FALSE)</f>
        <v>N</v>
      </c>
      <c r="B34" s="5" t="str">
        <f t="shared" si="23"/>
        <v>Venting - initial completions</v>
      </c>
      <c r="C34" s="69">
        <f t="shared" si="23"/>
        <v>0.27929780825716538</v>
      </c>
      <c r="D34" s="69">
        <f t="shared" si="23"/>
        <v>0</v>
      </c>
      <c r="E34" s="69">
        <f t="shared" si="23"/>
        <v>0</v>
      </c>
      <c r="F34" s="69">
        <f t="shared" si="23"/>
        <v>0</v>
      </c>
      <c r="G34" s="69">
        <f t="shared" si="23"/>
        <v>1.7991256215611822</v>
      </c>
      <c r="H34" s="69">
        <f t="shared" si="23"/>
        <v>0</v>
      </c>
      <c r="I34" s="69">
        <f t="shared" si="23"/>
        <v>0</v>
      </c>
      <c r="J34" s="69">
        <f t="shared" si="23"/>
        <v>0.14645532323273766</v>
      </c>
      <c r="K34" s="69">
        <f t="shared" si="23"/>
        <v>3.4045440873094739E-2</v>
      </c>
      <c r="L34" s="69">
        <f t="shared" si="23"/>
        <v>0.15509589731076495</v>
      </c>
      <c r="M34" s="69">
        <f t="shared" si="23"/>
        <v>8.3087948902359807E-2</v>
      </c>
      <c r="N34" s="69">
        <f t="shared" si="23"/>
        <v>7.2786871079230805E-2</v>
      </c>
      <c r="O34" s="69">
        <f t="shared" si="23"/>
        <v>0.17941406936297546</v>
      </c>
      <c r="P34" s="69">
        <f t="shared" si="23"/>
        <v>5.8363612925305286E-2</v>
      </c>
      <c r="Q34" s="69">
        <f t="shared" si="23"/>
        <v>2.0129389892417113</v>
      </c>
      <c r="R34" s="69">
        <f t="shared" si="24"/>
        <v>0</v>
      </c>
      <c r="S34" s="139">
        <f t="shared" si="24"/>
        <v>0</v>
      </c>
      <c r="T34" s="139">
        <f t="shared" si="24"/>
        <v>0</v>
      </c>
      <c r="U34" s="139">
        <f t="shared" si="24"/>
        <v>0</v>
      </c>
      <c r="V34" s="139">
        <f t="shared" si="24"/>
        <v>0</v>
      </c>
      <c r="W34" s="139">
        <f t="shared" si="24"/>
        <v>0</v>
      </c>
      <c r="X34" s="139">
        <f t="shared" si="24"/>
        <v>0</v>
      </c>
      <c r="Y34" s="139">
        <f t="shared" si="24"/>
        <v>0</v>
      </c>
      <c r="Z34" s="139">
        <f t="shared" si="24"/>
        <v>0</v>
      </c>
      <c r="AA34" s="139">
        <f t="shared" si="24"/>
        <v>0</v>
      </c>
      <c r="AB34" s="139">
        <f t="shared" si="24"/>
        <v>0</v>
      </c>
      <c r="AC34" s="139">
        <f t="shared" si="24"/>
        <v>0</v>
      </c>
      <c r="AD34" s="139">
        <f t="shared" si="24"/>
        <v>0</v>
      </c>
      <c r="AE34" s="139">
        <f t="shared" si="24"/>
        <v>0</v>
      </c>
      <c r="AF34" s="139">
        <f t="shared" si="24"/>
        <v>0</v>
      </c>
      <c r="AG34" s="139">
        <f t="shared" si="24"/>
        <v>0</v>
      </c>
      <c r="AH34" s="139">
        <f t="shared" si="24"/>
        <v>0</v>
      </c>
      <c r="AI34" s="141">
        <f t="shared" si="24"/>
        <v>0</v>
      </c>
      <c r="AJ34" s="141">
        <f t="shared" si="24"/>
        <v>0</v>
      </c>
      <c r="AK34" s="141">
        <f t="shared" si="24"/>
        <v>0</v>
      </c>
      <c r="AL34" s="141">
        <f t="shared" si="24"/>
        <v>0</v>
      </c>
      <c r="AM34" s="141">
        <f t="shared" si="24"/>
        <v>1.7991256215611822</v>
      </c>
      <c r="AN34" s="141">
        <f t="shared" si="24"/>
        <v>0</v>
      </c>
      <c r="AO34" s="141">
        <f t="shared" si="24"/>
        <v>0</v>
      </c>
      <c r="AP34" s="141">
        <f t="shared" si="24"/>
        <v>0</v>
      </c>
      <c r="AQ34" s="141">
        <f t="shared" si="24"/>
        <v>0</v>
      </c>
      <c r="AR34" s="141">
        <f t="shared" si="24"/>
        <v>0</v>
      </c>
      <c r="AS34" s="141">
        <f t="shared" si="24"/>
        <v>0</v>
      </c>
      <c r="AT34" s="141">
        <f t="shared" si="24"/>
        <v>0</v>
      </c>
      <c r="AU34" s="141">
        <f t="shared" si="24"/>
        <v>0</v>
      </c>
      <c r="AV34" s="141">
        <f t="shared" si="24"/>
        <v>0</v>
      </c>
      <c r="AW34" s="141">
        <f t="shared" si="24"/>
        <v>0</v>
      </c>
      <c r="AX34" s="141">
        <f t="shared" si="24"/>
        <v>0</v>
      </c>
      <c r="AY34" s="160">
        <f t="shared" si="24"/>
        <v>0.27929780825716538</v>
      </c>
      <c r="AZ34" s="160">
        <f t="shared" si="24"/>
        <v>0</v>
      </c>
      <c r="BA34" s="160">
        <f t="shared" si="24"/>
        <v>0</v>
      </c>
      <c r="BB34" s="160">
        <f t="shared" si="24"/>
        <v>0</v>
      </c>
      <c r="BC34" s="160">
        <f t="shared" si="24"/>
        <v>0</v>
      </c>
      <c r="BD34" s="160">
        <f t="shared" si="24"/>
        <v>0</v>
      </c>
      <c r="BE34" s="160">
        <f t="shared" si="24"/>
        <v>0</v>
      </c>
      <c r="BF34" s="160">
        <f t="shared" si="24"/>
        <v>0.14645532323273766</v>
      </c>
      <c r="BG34" s="160">
        <f t="shared" si="24"/>
        <v>3.4045440873094739E-2</v>
      </c>
      <c r="BH34" s="160">
        <f t="shared" si="24"/>
        <v>0.15509589731076495</v>
      </c>
      <c r="BI34" s="160">
        <f t="shared" si="24"/>
        <v>8.3087948902359807E-2</v>
      </c>
      <c r="BJ34" s="160">
        <f t="shared" si="24"/>
        <v>7.2786871079230805E-2</v>
      </c>
      <c r="BK34" s="160">
        <f t="shared" si="24"/>
        <v>0.17941406936297546</v>
      </c>
      <c r="BL34" s="160">
        <f t="shared" si="24"/>
        <v>5.8363612925305286E-2</v>
      </c>
      <c r="BM34" s="160">
        <f t="shared" si="24"/>
        <v>2.0129389892417113</v>
      </c>
      <c r="BN34" s="160">
        <f t="shared" si="24"/>
        <v>0</v>
      </c>
      <c r="BO34" s="213">
        <f t="shared" si="21"/>
        <v>0</v>
      </c>
      <c r="BP34" s="213">
        <f t="shared" si="21"/>
        <v>0</v>
      </c>
      <c r="BQ34" s="213">
        <f t="shared" si="21"/>
        <v>0</v>
      </c>
      <c r="BR34" s="213">
        <f t="shared" si="21"/>
        <v>0</v>
      </c>
      <c r="BS34" s="213">
        <f t="shared" si="21"/>
        <v>0</v>
      </c>
      <c r="BT34" s="213">
        <f t="shared" si="21"/>
        <v>0</v>
      </c>
      <c r="BU34" s="213">
        <f t="shared" si="21"/>
        <v>0</v>
      </c>
      <c r="BV34" s="213">
        <f t="shared" si="21"/>
        <v>0</v>
      </c>
      <c r="BW34" s="213">
        <f t="shared" si="21"/>
        <v>0</v>
      </c>
      <c r="BX34" s="213">
        <f t="shared" si="21"/>
        <v>0</v>
      </c>
      <c r="BY34" s="213">
        <f t="shared" si="21"/>
        <v>0</v>
      </c>
      <c r="BZ34" s="213">
        <f t="shared" si="21"/>
        <v>0</v>
      </c>
      <c r="CA34" s="213">
        <f t="shared" si="21"/>
        <v>0</v>
      </c>
      <c r="CB34" s="213">
        <f t="shared" si="21"/>
        <v>0</v>
      </c>
      <c r="CC34" s="213">
        <f t="shared" si="21"/>
        <v>0</v>
      </c>
      <c r="CD34" s="213">
        <f t="shared" si="21"/>
        <v>0</v>
      </c>
      <c r="CE34" s="63">
        <f t="shared" si="22"/>
        <v>4.820611582746527</v>
      </c>
    </row>
    <row r="35" spans="1:83" x14ac:dyDescent="0.2">
      <c r="A35" s="5" t="str">
        <f>VLOOKUP(B35,by_src_allpol!$J$28:$K$69,2,FALSE)</f>
        <v>N</v>
      </c>
      <c r="B35" s="5" t="str">
        <f t="shared" si="23"/>
        <v>Workover rigs</v>
      </c>
      <c r="C35" s="69">
        <f t="shared" si="23"/>
        <v>3.495849358050189E-2</v>
      </c>
      <c r="D35" s="69">
        <f t="shared" si="23"/>
        <v>0</v>
      </c>
      <c r="E35" s="69">
        <f t="shared" si="23"/>
        <v>3.8873843980816868E-3</v>
      </c>
      <c r="F35" s="69">
        <f t="shared" si="23"/>
        <v>2.4888269640585228E-4</v>
      </c>
      <c r="G35" s="69">
        <f t="shared" si="23"/>
        <v>0.10370966707888696</v>
      </c>
      <c r="H35" s="69">
        <f t="shared" si="23"/>
        <v>1.4221868366048703E-4</v>
      </c>
      <c r="I35" s="69">
        <f t="shared" si="23"/>
        <v>1.9531640346440296E-2</v>
      </c>
      <c r="J35" s="69">
        <f t="shared" si="23"/>
        <v>2.4274087229873086E-2</v>
      </c>
      <c r="K35" s="69">
        <f t="shared" si="23"/>
        <v>1.1866829621316658E-2</v>
      </c>
      <c r="L35" s="69">
        <f t="shared" si="23"/>
        <v>7.722857372602903E-3</v>
      </c>
      <c r="M35" s="69">
        <f t="shared" si="23"/>
        <v>5.4237865931348321E-2</v>
      </c>
      <c r="N35" s="69">
        <f t="shared" si="23"/>
        <v>4.1762813468205755E-2</v>
      </c>
      <c r="O35" s="69">
        <f t="shared" si="23"/>
        <v>1.5669631791062465E-2</v>
      </c>
      <c r="P35" s="69">
        <f t="shared" si="23"/>
        <v>2.0485355177346183E-2</v>
      </c>
      <c r="Q35" s="69">
        <f t="shared" si="23"/>
        <v>0.2016240379754633</v>
      </c>
      <c r="R35" s="69">
        <f t="shared" si="24"/>
        <v>5.4625088733044934E-3</v>
      </c>
      <c r="S35" s="139">
        <f t="shared" si="24"/>
        <v>7.2978190656310307E-3</v>
      </c>
      <c r="T35" s="139">
        <f t="shared" si="24"/>
        <v>0</v>
      </c>
      <c r="U35" s="139">
        <f t="shared" si="24"/>
        <v>5.1256115750526092E-4</v>
      </c>
      <c r="V35" s="139">
        <f t="shared" si="24"/>
        <v>2.4888269640585228E-4</v>
      </c>
      <c r="W35" s="139">
        <f t="shared" si="24"/>
        <v>1.8100947236570294E-3</v>
      </c>
      <c r="X35" s="139">
        <f t="shared" si="24"/>
        <v>0</v>
      </c>
      <c r="Y35" s="139">
        <f t="shared" si="24"/>
        <v>4.805260851611822E-4</v>
      </c>
      <c r="Z35" s="139">
        <f t="shared" si="24"/>
        <v>2.2765455843185671E-3</v>
      </c>
      <c r="AA35" s="139">
        <f t="shared" si="24"/>
        <v>9.4181187470767118E-4</v>
      </c>
      <c r="AB35" s="139">
        <f t="shared" si="24"/>
        <v>3.2021603740060816E-3</v>
      </c>
      <c r="AC35" s="139">
        <f t="shared" si="24"/>
        <v>3.7025445032629417E-2</v>
      </c>
      <c r="AD35" s="139">
        <f t="shared" si="24"/>
        <v>2.7040441540714073E-4</v>
      </c>
      <c r="AE35" s="139">
        <f t="shared" si="24"/>
        <v>1.1301742496492057E-3</v>
      </c>
      <c r="AF35" s="139">
        <f t="shared" si="24"/>
        <v>0</v>
      </c>
      <c r="AG35" s="139">
        <f t="shared" si="24"/>
        <v>2.8491774838852828E-2</v>
      </c>
      <c r="AH35" s="139">
        <f t="shared" si="24"/>
        <v>1.8836237494153425E-4</v>
      </c>
      <c r="AI35" s="141">
        <f t="shared" si="24"/>
        <v>2.566231998472196E-4</v>
      </c>
      <c r="AJ35" s="141">
        <f t="shared" si="24"/>
        <v>0</v>
      </c>
      <c r="AK35" s="141">
        <f t="shared" si="24"/>
        <v>3.2035072344078808E-5</v>
      </c>
      <c r="AL35" s="141">
        <f t="shared" si="24"/>
        <v>0</v>
      </c>
      <c r="AM35" s="141">
        <f t="shared" si="24"/>
        <v>4.5738749215961577E-2</v>
      </c>
      <c r="AN35" s="141">
        <f t="shared" si="24"/>
        <v>0</v>
      </c>
      <c r="AO35" s="141">
        <f t="shared" si="24"/>
        <v>1.9541394129888074E-3</v>
      </c>
      <c r="AP35" s="141">
        <f t="shared" si="24"/>
        <v>0</v>
      </c>
      <c r="AQ35" s="141">
        <f t="shared" si="24"/>
        <v>0</v>
      </c>
      <c r="AR35" s="141">
        <f t="shared" si="24"/>
        <v>0</v>
      </c>
      <c r="AS35" s="141">
        <f t="shared" si="24"/>
        <v>5.5489523933522028E-4</v>
      </c>
      <c r="AT35" s="141">
        <f t="shared" si="24"/>
        <v>3.6495717274393257E-3</v>
      </c>
      <c r="AU35" s="141">
        <f t="shared" si="24"/>
        <v>0</v>
      </c>
      <c r="AV35" s="141">
        <f t="shared" si="24"/>
        <v>0</v>
      </c>
      <c r="AW35" s="141">
        <f t="shared" si="24"/>
        <v>0</v>
      </c>
      <c r="AX35" s="141">
        <f t="shared" si="24"/>
        <v>0</v>
      </c>
      <c r="AY35" s="160">
        <f t="shared" si="24"/>
        <v>2.7404051315023641E-2</v>
      </c>
      <c r="AZ35" s="160">
        <f t="shared" si="24"/>
        <v>0</v>
      </c>
      <c r="BA35" s="160">
        <f t="shared" si="24"/>
        <v>3.3427881682323466E-3</v>
      </c>
      <c r="BB35" s="160">
        <f t="shared" si="24"/>
        <v>0</v>
      </c>
      <c r="BC35" s="160">
        <f t="shared" si="24"/>
        <v>5.6160823139268352E-2</v>
      </c>
      <c r="BD35" s="160">
        <f t="shared" si="24"/>
        <v>1.4221868366048703E-4</v>
      </c>
      <c r="BE35" s="160">
        <f t="shared" si="24"/>
        <v>1.7096974848290303E-2</v>
      </c>
      <c r="BF35" s="160">
        <f t="shared" si="24"/>
        <v>2.1997541645554522E-2</v>
      </c>
      <c r="BG35" s="160">
        <f t="shared" si="24"/>
        <v>1.0925017746608985E-2</v>
      </c>
      <c r="BH35" s="160">
        <f t="shared" si="24"/>
        <v>4.5206969985968218E-3</v>
      </c>
      <c r="BI35" s="160">
        <f t="shared" si="24"/>
        <v>1.6657525659383686E-2</v>
      </c>
      <c r="BJ35" s="160">
        <f t="shared" si="24"/>
        <v>3.7842837325359292E-2</v>
      </c>
      <c r="BK35" s="160">
        <f t="shared" si="24"/>
        <v>1.4539457541413258E-2</v>
      </c>
      <c r="BL35" s="160">
        <f t="shared" si="24"/>
        <v>2.0485355177346183E-2</v>
      </c>
      <c r="BM35" s="160">
        <f t="shared" si="24"/>
        <v>0.17313226313661045</v>
      </c>
      <c r="BN35" s="160">
        <f t="shared" si="24"/>
        <v>5.2741464983629598E-3</v>
      </c>
      <c r="BO35" s="213">
        <f t="shared" si="21"/>
        <v>0</v>
      </c>
      <c r="BP35" s="213">
        <f t="shared" si="21"/>
        <v>0</v>
      </c>
      <c r="BQ35" s="213">
        <f t="shared" si="21"/>
        <v>0</v>
      </c>
      <c r="BR35" s="213">
        <f t="shared" si="21"/>
        <v>0</v>
      </c>
      <c r="BS35" s="213">
        <f t="shared" si="21"/>
        <v>0</v>
      </c>
      <c r="BT35" s="213">
        <f t="shared" si="21"/>
        <v>0</v>
      </c>
      <c r="BU35" s="213">
        <f t="shared" si="21"/>
        <v>0</v>
      </c>
      <c r="BV35" s="213">
        <f t="shared" si="21"/>
        <v>0</v>
      </c>
      <c r="BW35" s="213">
        <f t="shared" si="21"/>
        <v>0</v>
      </c>
      <c r="BX35" s="213">
        <f t="shared" si="21"/>
        <v>0</v>
      </c>
      <c r="BY35" s="213">
        <f t="shared" si="21"/>
        <v>0</v>
      </c>
      <c r="BZ35" s="213">
        <f t="shared" si="21"/>
        <v>0</v>
      </c>
      <c r="CA35" s="213">
        <f t="shared" si="21"/>
        <v>0</v>
      </c>
      <c r="CB35" s="213">
        <f t="shared" si="21"/>
        <v>0</v>
      </c>
      <c r="CC35" s="213">
        <f t="shared" si="21"/>
        <v>0</v>
      </c>
      <c r="CD35" s="213">
        <f t="shared" si="21"/>
        <v>0</v>
      </c>
      <c r="CE35" s="63">
        <f t="shared" si="22"/>
        <v>0.54558427422450029</v>
      </c>
    </row>
    <row r="36" spans="1:83" x14ac:dyDescent="0.2">
      <c r="A36" s="5" t="str">
        <f>VLOOKUP(B36,by_src_allpol!$J$28:$K$69,2,FALSE)</f>
        <v>N</v>
      </c>
      <c r="B36" s="5" t="str">
        <f t="shared" si="23"/>
        <v>Natural Gas Production, Other Not Classified</v>
      </c>
      <c r="C36" s="69">
        <f t="shared" si="23"/>
        <v>0</v>
      </c>
      <c r="D36" s="69">
        <f t="shared" si="23"/>
        <v>0</v>
      </c>
      <c r="E36" s="69">
        <f t="shared" si="23"/>
        <v>0</v>
      </c>
      <c r="F36" s="69">
        <f t="shared" si="23"/>
        <v>0</v>
      </c>
      <c r="G36" s="69">
        <f t="shared" si="23"/>
        <v>0.47940105182535686</v>
      </c>
      <c r="H36" s="69">
        <f t="shared" si="23"/>
        <v>1.1959024882653564</v>
      </c>
      <c r="I36" s="69">
        <f t="shared" si="23"/>
        <v>0</v>
      </c>
      <c r="J36" s="69">
        <f t="shared" si="23"/>
        <v>0</v>
      </c>
      <c r="K36" s="69">
        <f t="shared" si="23"/>
        <v>0</v>
      </c>
      <c r="L36" s="69">
        <f t="shared" si="23"/>
        <v>0</v>
      </c>
      <c r="M36" s="69">
        <f t="shared" si="23"/>
        <v>0</v>
      </c>
      <c r="N36" s="69">
        <f t="shared" si="23"/>
        <v>0</v>
      </c>
      <c r="O36" s="69">
        <f t="shared" si="23"/>
        <v>0</v>
      </c>
      <c r="P36" s="69">
        <f t="shared" si="23"/>
        <v>0</v>
      </c>
      <c r="Q36" s="69">
        <f t="shared" si="23"/>
        <v>4.3476800135626048</v>
      </c>
      <c r="R36" s="69">
        <f t="shared" si="24"/>
        <v>0</v>
      </c>
      <c r="S36" s="139">
        <f t="shared" si="24"/>
        <v>0</v>
      </c>
      <c r="T36" s="139">
        <f t="shared" si="24"/>
        <v>0</v>
      </c>
      <c r="U36" s="139">
        <f t="shared" si="24"/>
        <v>0</v>
      </c>
      <c r="V36" s="139">
        <f t="shared" si="24"/>
        <v>0</v>
      </c>
      <c r="W36" s="139">
        <f t="shared" si="24"/>
        <v>0</v>
      </c>
      <c r="X36" s="139">
        <f t="shared" si="24"/>
        <v>0</v>
      </c>
      <c r="Y36" s="139">
        <f t="shared" si="24"/>
        <v>0</v>
      </c>
      <c r="Z36" s="139">
        <f t="shared" si="24"/>
        <v>0</v>
      </c>
      <c r="AA36" s="139">
        <f t="shared" si="24"/>
        <v>0</v>
      </c>
      <c r="AB36" s="139">
        <f t="shared" si="24"/>
        <v>0</v>
      </c>
      <c r="AC36" s="139">
        <f t="shared" si="24"/>
        <v>0</v>
      </c>
      <c r="AD36" s="139">
        <f t="shared" si="24"/>
        <v>0</v>
      </c>
      <c r="AE36" s="139">
        <f t="shared" si="24"/>
        <v>0</v>
      </c>
      <c r="AF36" s="139">
        <f t="shared" si="24"/>
        <v>0</v>
      </c>
      <c r="AG36" s="139">
        <f t="shared" si="24"/>
        <v>0</v>
      </c>
      <c r="AH36" s="139">
        <f t="shared" si="24"/>
        <v>0</v>
      </c>
      <c r="AI36" s="141">
        <f t="shared" si="24"/>
        <v>0</v>
      </c>
      <c r="AJ36" s="141">
        <f t="shared" si="24"/>
        <v>0</v>
      </c>
      <c r="AK36" s="141">
        <f t="shared" si="24"/>
        <v>0</v>
      </c>
      <c r="AL36" s="141">
        <f t="shared" si="24"/>
        <v>0</v>
      </c>
      <c r="AM36" s="141">
        <f t="shared" si="24"/>
        <v>0</v>
      </c>
      <c r="AN36" s="141">
        <f t="shared" si="24"/>
        <v>0</v>
      </c>
      <c r="AO36" s="141">
        <f t="shared" si="24"/>
        <v>0</v>
      </c>
      <c r="AP36" s="141">
        <f t="shared" si="24"/>
        <v>0</v>
      </c>
      <c r="AQ36" s="141">
        <f t="shared" si="24"/>
        <v>0</v>
      </c>
      <c r="AR36" s="141">
        <f t="shared" si="24"/>
        <v>0</v>
      </c>
      <c r="AS36" s="141">
        <f t="shared" si="24"/>
        <v>0</v>
      </c>
      <c r="AT36" s="141">
        <f t="shared" si="24"/>
        <v>0</v>
      </c>
      <c r="AU36" s="141">
        <f t="shared" si="24"/>
        <v>0</v>
      </c>
      <c r="AV36" s="141">
        <f t="shared" si="24"/>
        <v>0</v>
      </c>
      <c r="AW36" s="141">
        <f t="shared" si="24"/>
        <v>0</v>
      </c>
      <c r="AX36" s="141">
        <f t="shared" si="24"/>
        <v>0</v>
      </c>
      <c r="AY36" s="160">
        <f t="shared" si="24"/>
        <v>0</v>
      </c>
      <c r="AZ36" s="160">
        <f t="shared" si="24"/>
        <v>0</v>
      </c>
      <c r="BA36" s="160">
        <f t="shared" si="24"/>
        <v>0</v>
      </c>
      <c r="BB36" s="160">
        <f t="shared" si="24"/>
        <v>0</v>
      </c>
      <c r="BC36" s="160">
        <f t="shared" si="24"/>
        <v>0.47940105182535686</v>
      </c>
      <c r="BD36" s="160">
        <f t="shared" si="24"/>
        <v>1.1959024882653564</v>
      </c>
      <c r="BE36" s="160">
        <f t="shared" si="24"/>
        <v>0</v>
      </c>
      <c r="BF36" s="160">
        <f t="shared" si="24"/>
        <v>0</v>
      </c>
      <c r="BG36" s="160">
        <f t="shared" si="24"/>
        <v>0</v>
      </c>
      <c r="BH36" s="160">
        <f t="shared" si="24"/>
        <v>0</v>
      </c>
      <c r="BI36" s="160">
        <f t="shared" si="24"/>
        <v>0</v>
      </c>
      <c r="BJ36" s="160">
        <f t="shared" si="24"/>
        <v>0</v>
      </c>
      <c r="BK36" s="160">
        <f t="shared" si="24"/>
        <v>0</v>
      </c>
      <c r="BL36" s="160">
        <f t="shared" si="24"/>
        <v>0</v>
      </c>
      <c r="BM36" s="160">
        <f t="shared" ref="BM36:BN36" si="25">BM86</f>
        <v>4.3476800135626048</v>
      </c>
      <c r="BN36" s="160">
        <f t="shared" si="25"/>
        <v>0</v>
      </c>
      <c r="BO36" s="213">
        <f t="shared" si="21"/>
        <v>0</v>
      </c>
      <c r="BP36" s="213">
        <f t="shared" si="21"/>
        <v>0</v>
      </c>
      <c r="BQ36" s="213">
        <f t="shared" si="21"/>
        <v>0</v>
      </c>
      <c r="BR36" s="213">
        <f t="shared" si="21"/>
        <v>0</v>
      </c>
      <c r="BS36" s="213">
        <f t="shared" si="21"/>
        <v>0</v>
      </c>
      <c r="BT36" s="213">
        <f t="shared" si="21"/>
        <v>0</v>
      </c>
      <c r="BU36" s="213">
        <f t="shared" si="21"/>
        <v>0</v>
      </c>
      <c r="BV36" s="213">
        <f t="shared" si="21"/>
        <v>0</v>
      </c>
      <c r="BW36" s="213">
        <f t="shared" si="21"/>
        <v>0</v>
      </c>
      <c r="BX36" s="213">
        <f t="shared" si="21"/>
        <v>0</v>
      </c>
      <c r="BY36" s="213">
        <f t="shared" si="21"/>
        <v>0</v>
      </c>
      <c r="BZ36" s="213">
        <f t="shared" si="21"/>
        <v>0</v>
      </c>
      <c r="CA36" s="213">
        <f t="shared" si="21"/>
        <v>0</v>
      </c>
      <c r="CB36" s="213">
        <f t="shared" si="21"/>
        <v>0</v>
      </c>
      <c r="CC36" s="213">
        <f t="shared" si="21"/>
        <v>0</v>
      </c>
      <c r="CD36" s="213">
        <f t="shared" si="21"/>
        <v>0</v>
      </c>
      <c r="CE36" s="63">
        <f t="shared" si="22"/>
        <v>6.0229835536533178</v>
      </c>
    </row>
    <row r="37" spans="1:83" x14ac:dyDescent="0.2">
      <c r="A37" s="5" t="str">
        <f>VLOOKUP(B37,by_src_allpol!$J$28:$K$69,2,FALSE)</f>
        <v>N</v>
      </c>
      <c r="B37" s="5" t="str">
        <f t="shared" si="23"/>
        <v>Process Heaters</v>
      </c>
      <c r="C37" s="69">
        <f t="shared" si="23"/>
        <v>6.6430359988193004</v>
      </c>
      <c r="D37" s="69">
        <f t="shared" si="23"/>
        <v>0</v>
      </c>
      <c r="E37" s="69">
        <f t="shared" si="23"/>
        <v>0</v>
      </c>
      <c r="F37" s="69">
        <f t="shared" si="23"/>
        <v>0</v>
      </c>
      <c r="G37" s="69">
        <f t="shared" si="23"/>
        <v>1.9907331813086852E-2</v>
      </c>
      <c r="H37" s="69">
        <f t="shared" si="23"/>
        <v>0</v>
      </c>
      <c r="I37" s="69">
        <f t="shared" si="23"/>
        <v>2.2751236357813546E-3</v>
      </c>
      <c r="J37" s="69">
        <f t="shared" si="23"/>
        <v>4.4689928559990891E-3</v>
      </c>
      <c r="K37" s="69">
        <f t="shared" si="23"/>
        <v>0</v>
      </c>
      <c r="L37" s="69">
        <f t="shared" si="23"/>
        <v>0</v>
      </c>
      <c r="M37" s="69">
        <f t="shared" si="23"/>
        <v>4.4689928559990891E-3</v>
      </c>
      <c r="N37" s="69">
        <f t="shared" si="23"/>
        <v>0</v>
      </c>
      <c r="O37" s="69">
        <f t="shared" si="23"/>
        <v>2.2751236357813546E-3</v>
      </c>
      <c r="P37" s="69">
        <f t="shared" si="23"/>
        <v>0</v>
      </c>
      <c r="Q37" s="69">
        <f t="shared" si="23"/>
        <v>1.1967150324209925</v>
      </c>
      <c r="R37" s="69">
        <f t="shared" ref="R37:BN42" si="26">R87</f>
        <v>0</v>
      </c>
      <c r="S37" s="139">
        <f t="shared" si="26"/>
        <v>0</v>
      </c>
      <c r="T37" s="139">
        <f t="shared" si="26"/>
        <v>0</v>
      </c>
      <c r="U37" s="139">
        <f t="shared" si="26"/>
        <v>0</v>
      </c>
      <c r="V37" s="139">
        <f t="shared" si="26"/>
        <v>0</v>
      </c>
      <c r="W37" s="139">
        <f t="shared" si="26"/>
        <v>0</v>
      </c>
      <c r="X37" s="139">
        <f t="shared" si="26"/>
        <v>0</v>
      </c>
      <c r="Y37" s="139">
        <f t="shared" si="26"/>
        <v>0</v>
      </c>
      <c r="Z37" s="139">
        <f t="shared" si="26"/>
        <v>0</v>
      </c>
      <c r="AA37" s="139">
        <f t="shared" si="26"/>
        <v>0</v>
      </c>
      <c r="AB37" s="139">
        <f t="shared" si="26"/>
        <v>0</v>
      </c>
      <c r="AC37" s="139">
        <f t="shared" si="26"/>
        <v>0</v>
      </c>
      <c r="AD37" s="139">
        <f t="shared" si="26"/>
        <v>0</v>
      </c>
      <c r="AE37" s="139">
        <f t="shared" si="26"/>
        <v>0</v>
      </c>
      <c r="AF37" s="139">
        <f t="shared" si="26"/>
        <v>0</v>
      </c>
      <c r="AG37" s="139">
        <f t="shared" si="26"/>
        <v>0</v>
      </c>
      <c r="AH37" s="139">
        <f t="shared" si="26"/>
        <v>0</v>
      </c>
      <c r="AI37" s="141">
        <f t="shared" si="26"/>
        <v>0</v>
      </c>
      <c r="AJ37" s="141">
        <f t="shared" si="26"/>
        <v>0</v>
      </c>
      <c r="AK37" s="141">
        <f t="shared" si="26"/>
        <v>0</v>
      </c>
      <c r="AL37" s="141">
        <f t="shared" si="26"/>
        <v>0</v>
      </c>
      <c r="AM37" s="141">
        <f t="shared" si="26"/>
        <v>0</v>
      </c>
      <c r="AN37" s="141">
        <f t="shared" si="26"/>
        <v>0</v>
      </c>
      <c r="AO37" s="141">
        <f t="shared" si="26"/>
        <v>0</v>
      </c>
      <c r="AP37" s="141">
        <f t="shared" si="26"/>
        <v>0</v>
      </c>
      <c r="AQ37" s="141">
        <f t="shared" si="26"/>
        <v>0</v>
      </c>
      <c r="AR37" s="141">
        <f t="shared" si="26"/>
        <v>0</v>
      </c>
      <c r="AS37" s="141">
        <f t="shared" si="26"/>
        <v>0</v>
      </c>
      <c r="AT37" s="141">
        <f t="shared" si="26"/>
        <v>0</v>
      </c>
      <c r="AU37" s="141">
        <f t="shared" si="26"/>
        <v>0</v>
      </c>
      <c r="AV37" s="141">
        <f t="shared" si="26"/>
        <v>0</v>
      </c>
      <c r="AW37" s="141">
        <f t="shared" si="26"/>
        <v>0</v>
      </c>
      <c r="AX37" s="141">
        <f t="shared" si="26"/>
        <v>0</v>
      </c>
      <c r="AY37" s="160">
        <f t="shared" si="26"/>
        <v>6.6430359988193004</v>
      </c>
      <c r="AZ37" s="160">
        <f t="shared" si="26"/>
        <v>0</v>
      </c>
      <c r="BA37" s="160">
        <f t="shared" si="26"/>
        <v>0</v>
      </c>
      <c r="BB37" s="160">
        <f t="shared" si="26"/>
        <v>0</v>
      </c>
      <c r="BC37" s="160">
        <f t="shared" si="26"/>
        <v>1.9907331813086852E-2</v>
      </c>
      <c r="BD37" s="160">
        <f t="shared" si="26"/>
        <v>0</v>
      </c>
      <c r="BE37" s="160">
        <f t="shared" si="26"/>
        <v>2.2751236357813546E-3</v>
      </c>
      <c r="BF37" s="160">
        <f t="shared" si="26"/>
        <v>4.4689928559990891E-3</v>
      </c>
      <c r="BG37" s="160">
        <f t="shared" si="26"/>
        <v>0</v>
      </c>
      <c r="BH37" s="160">
        <f t="shared" si="26"/>
        <v>0</v>
      </c>
      <c r="BI37" s="160">
        <f t="shared" si="26"/>
        <v>4.4689928559990891E-3</v>
      </c>
      <c r="BJ37" s="160">
        <f t="shared" si="26"/>
        <v>0</v>
      </c>
      <c r="BK37" s="160">
        <f t="shared" si="26"/>
        <v>2.2751236357813546E-3</v>
      </c>
      <c r="BL37" s="160">
        <f t="shared" si="26"/>
        <v>0</v>
      </c>
      <c r="BM37" s="160">
        <f t="shared" si="26"/>
        <v>1.1967150324209925</v>
      </c>
      <c r="BN37" s="160">
        <f t="shared" si="26"/>
        <v>0</v>
      </c>
      <c r="BO37" s="213">
        <f t="shared" si="21"/>
        <v>0</v>
      </c>
      <c r="BP37" s="213">
        <f t="shared" si="21"/>
        <v>0</v>
      </c>
      <c r="BQ37" s="213">
        <f t="shared" si="21"/>
        <v>0</v>
      </c>
      <c r="BR37" s="213">
        <f t="shared" si="21"/>
        <v>0</v>
      </c>
      <c r="BS37" s="213">
        <f t="shared" si="21"/>
        <v>0</v>
      </c>
      <c r="BT37" s="213">
        <f t="shared" si="21"/>
        <v>0</v>
      </c>
      <c r="BU37" s="213">
        <f t="shared" si="21"/>
        <v>0</v>
      </c>
      <c r="BV37" s="213">
        <f t="shared" si="21"/>
        <v>0</v>
      </c>
      <c r="BW37" s="213">
        <f t="shared" si="21"/>
        <v>0</v>
      </c>
      <c r="BX37" s="213">
        <f t="shared" si="21"/>
        <v>0</v>
      </c>
      <c r="BY37" s="213">
        <f t="shared" si="21"/>
        <v>0</v>
      </c>
      <c r="BZ37" s="213">
        <f t="shared" si="21"/>
        <v>0</v>
      </c>
      <c r="CA37" s="213">
        <f t="shared" si="21"/>
        <v>0</v>
      </c>
      <c r="CB37" s="213">
        <f t="shared" si="21"/>
        <v>0</v>
      </c>
      <c r="CC37" s="213">
        <f t="shared" si="21"/>
        <v>0</v>
      </c>
      <c r="CD37" s="213">
        <f t="shared" si="21"/>
        <v>0</v>
      </c>
      <c r="CE37" s="63">
        <f t="shared" si="22"/>
        <v>7.8731465960369418</v>
      </c>
    </row>
    <row r="38" spans="1:83" x14ac:dyDescent="0.2">
      <c r="A38" s="5" t="str">
        <f>VLOOKUP(B38,by_src_allpol!$J$28:$K$69,2,FALSE)</f>
        <v>N</v>
      </c>
      <c r="B38" s="5" t="str">
        <f t="shared" si="23"/>
        <v>Permitted Fugitives</v>
      </c>
      <c r="C38" s="69">
        <f t="shared" si="23"/>
        <v>3.2501766225447926E-4</v>
      </c>
      <c r="D38" s="69">
        <f t="shared" si="23"/>
        <v>0</v>
      </c>
      <c r="E38" s="69">
        <f t="shared" si="23"/>
        <v>0</v>
      </c>
      <c r="F38" s="69">
        <f t="shared" si="23"/>
        <v>0</v>
      </c>
      <c r="G38" s="69">
        <f t="shared" si="23"/>
        <v>6.1535593994640552</v>
      </c>
      <c r="H38" s="69">
        <f t="shared" si="23"/>
        <v>0.44844311949561766</v>
      </c>
      <c r="I38" s="69">
        <f t="shared" si="23"/>
        <v>6.3378444139623449E-3</v>
      </c>
      <c r="J38" s="69">
        <f t="shared" si="23"/>
        <v>0</v>
      </c>
      <c r="K38" s="69">
        <f t="shared" si="23"/>
        <v>0</v>
      </c>
      <c r="L38" s="69">
        <f t="shared" si="23"/>
        <v>0</v>
      </c>
      <c r="M38" s="69">
        <f t="shared" si="23"/>
        <v>0</v>
      </c>
      <c r="N38" s="69">
        <f t="shared" si="23"/>
        <v>0</v>
      </c>
      <c r="O38" s="69">
        <f t="shared" si="23"/>
        <v>0</v>
      </c>
      <c r="P38" s="69">
        <f t="shared" si="23"/>
        <v>0</v>
      </c>
      <c r="Q38" s="69">
        <f t="shared" si="23"/>
        <v>0.62639028957994514</v>
      </c>
      <c r="R38" s="69">
        <f t="shared" si="26"/>
        <v>2.0871009181671383</v>
      </c>
      <c r="S38" s="139">
        <f t="shared" si="26"/>
        <v>0</v>
      </c>
      <c r="T38" s="139">
        <f t="shared" si="26"/>
        <v>0</v>
      </c>
      <c r="U38" s="139">
        <f t="shared" si="26"/>
        <v>0</v>
      </c>
      <c r="V38" s="139">
        <f t="shared" si="26"/>
        <v>0</v>
      </c>
      <c r="W38" s="139">
        <f t="shared" si="26"/>
        <v>0</v>
      </c>
      <c r="X38" s="139">
        <f t="shared" si="26"/>
        <v>0</v>
      </c>
      <c r="Y38" s="139">
        <f t="shared" si="26"/>
        <v>0</v>
      </c>
      <c r="Z38" s="139">
        <f t="shared" si="26"/>
        <v>0</v>
      </c>
      <c r="AA38" s="139">
        <f t="shared" si="26"/>
        <v>0</v>
      </c>
      <c r="AB38" s="139">
        <f t="shared" si="26"/>
        <v>0</v>
      </c>
      <c r="AC38" s="139">
        <f t="shared" si="26"/>
        <v>0</v>
      </c>
      <c r="AD38" s="139">
        <f t="shared" si="26"/>
        <v>0</v>
      </c>
      <c r="AE38" s="139">
        <f t="shared" si="26"/>
        <v>0</v>
      </c>
      <c r="AF38" s="139">
        <f t="shared" si="26"/>
        <v>0</v>
      </c>
      <c r="AG38" s="139">
        <f t="shared" si="26"/>
        <v>0</v>
      </c>
      <c r="AH38" s="139">
        <f t="shared" si="26"/>
        <v>0</v>
      </c>
      <c r="AI38" s="141">
        <f t="shared" si="26"/>
        <v>0</v>
      </c>
      <c r="AJ38" s="141">
        <f t="shared" si="26"/>
        <v>0</v>
      </c>
      <c r="AK38" s="141">
        <f t="shared" si="26"/>
        <v>0</v>
      </c>
      <c r="AL38" s="141">
        <f t="shared" si="26"/>
        <v>0</v>
      </c>
      <c r="AM38" s="141">
        <f t="shared" si="26"/>
        <v>0</v>
      </c>
      <c r="AN38" s="141">
        <f t="shared" si="26"/>
        <v>0</v>
      </c>
      <c r="AO38" s="141">
        <f t="shared" si="26"/>
        <v>0</v>
      </c>
      <c r="AP38" s="141">
        <f t="shared" si="26"/>
        <v>0</v>
      </c>
      <c r="AQ38" s="141">
        <f t="shared" si="26"/>
        <v>0</v>
      </c>
      <c r="AR38" s="141">
        <f t="shared" si="26"/>
        <v>0</v>
      </c>
      <c r="AS38" s="141">
        <f t="shared" si="26"/>
        <v>0</v>
      </c>
      <c r="AT38" s="141">
        <f t="shared" si="26"/>
        <v>0</v>
      </c>
      <c r="AU38" s="141">
        <f t="shared" si="26"/>
        <v>0</v>
      </c>
      <c r="AV38" s="141">
        <f t="shared" si="26"/>
        <v>0</v>
      </c>
      <c r="AW38" s="141">
        <f t="shared" si="26"/>
        <v>0</v>
      </c>
      <c r="AX38" s="141">
        <f t="shared" si="26"/>
        <v>0</v>
      </c>
      <c r="AY38" s="160">
        <f t="shared" si="26"/>
        <v>3.2501766225447926E-4</v>
      </c>
      <c r="AZ38" s="160">
        <f t="shared" si="26"/>
        <v>0</v>
      </c>
      <c r="BA38" s="160">
        <f t="shared" si="26"/>
        <v>0</v>
      </c>
      <c r="BB38" s="160">
        <f t="shared" si="26"/>
        <v>0</v>
      </c>
      <c r="BC38" s="160">
        <f t="shared" si="26"/>
        <v>6.1535593994640552</v>
      </c>
      <c r="BD38" s="160">
        <f t="shared" si="26"/>
        <v>0.44844311949561766</v>
      </c>
      <c r="BE38" s="160">
        <f t="shared" si="26"/>
        <v>6.3378444139623449E-3</v>
      </c>
      <c r="BF38" s="160">
        <f t="shared" si="26"/>
        <v>0</v>
      </c>
      <c r="BG38" s="160">
        <f t="shared" si="26"/>
        <v>0</v>
      </c>
      <c r="BH38" s="160">
        <f t="shared" si="26"/>
        <v>0</v>
      </c>
      <c r="BI38" s="160">
        <f t="shared" si="26"/>
        <v>0</v>
      </c>
      <c r="BJ38" s="160">
        <f t="shared" si="26"/>
        <v>0</v>
      </c>
      <c r="BK38" s="160">
        <f t="shared" si="26"/>
        <v>0</v>
      </c>
      <c r="BL38" s="160">
        <f t="shared" si="26"/>
        <v>0</v>
      </c>
      <c r="BM38" s="160">
        <f t="shared" si="26"/>
        <v>0.62639028957994514</v>
      </c>
      <c r="BN38" s="160">
        <f t="shared" si="26"/>
        <v>2.0871009181671383</v>
      </c>
      <c r="BO38" s="213">
        <f t="shared" si="21"/>
        <v>0</v>
      </c>
      <c r="BP38" s="213">
        <f t="shared" si="21"/>
        <v>0</v>
      </c>
      <c r="BQ38" s="213">
        <f t="shared" si="21"/>
        <v>0</v>
      </c>
      <c r="BR38" s="213">
        <f t="shared" si="21"/>
        <v>0</v>
      </c>
      <c r="BS38" s="213">
        <f t="shared" si="21"/>
        <v>0</v>
      </c>
      <c r="BT38" s="213">
        <f t="shared" si="21"/>
        <v>0</v>
      </c>
      <c r="BU38" s="213">
        <f t="shared" si="21"/>
        <v>0</v>
      </c>
      <c r="BV38" s="213">
        <f t="shared" si="21"/>
        <v>0</v>
      </c>
      <c r="BW38" s="213">
        <f t="shared" si="21"/>
        <v>0</v>
      </c>
      <c r="BX38" s="213">
        <f t="shared" si="21"/>
        <v>0</v>
      </c>
      <c r="BY38" s="213">
        <f t="shared" si="21"/>
        <v>0</v>
      </c>
      <c r="BZ38" s="213">
        <f t="shared" si="21"/>
        <v>0</v>
      </c>
      <c r="CA38" s="213">
        <f t="shared" si="21"/>
        <v>0</v>
      </c>
      <c r="CB38" s="213">
        <f t="shared" si="21"/>
        <v>0</v>
      </c>
      <c r="CC38" s="213">
        <f t="shared" si="21"/>
        <v>0</v>
      </c>
      <c r="CD38" s="213">
        <f t="shared" si="21"/>
        <v>0</v>
      </c>
      <c r="CE38" s="63">
        <f t="shared" si="22"/>
        <v>9.322156588782974</v>
      </c>
    </row>
    <row r="39" spans="1:83" x14ac:dyDescent="0.2">
      <c r="A39" s="5" t="str">
        <f>VLOOKUP(B39,by_src_allpol!$J$28:$K$69,2,FALSE)</f>
        <v>Y</v>
      </c>
      <c r="B39" s="5" t="str">
        <f t="shared" si="23"/>
        <v>Miscellaneous engines</v>
      </c>
      <c r="C39" s="69">
        <f t="shared" si="23"/>
        <v>4.55232143970915</v>
      </c>
      <c r="D39" s="69">
        <f t="shared" si="23"/>
        <v>0</v>
      </c>
      <c r="E39" s="69">
        <f t="shared" si="23"/>
        <v>0.65471884842385064</v>
      </c>
      <c r="F39" s="69">
        <f t="shared" si="23"/>
        <v>4.3471504004450427E-2</v>
      </c>
      <c r="G39" s="69">
        <f t="shared" si="23"/>
        <v>4.5084834953581483</v>
      </c>
      <c r="H39" s="69">
        <f t="shared" si="23"/>
        <v>2.4840859431114529E-2</v>
      </c>
      <c r="I39" s="69">
        <f t="shared" si="23"/>
        <v>3.3629709318149144</v>
      </c>
      <c r="J39" s="69">
        <f t="shared" si="23"/>
        <v>1.6670767016025096</v>
      </c>
      <c r="K39" s="69">
        <f t="shared" si="23"/>
        <v>0.39106820844155959</v>
      </c>
      <c r="L39" s="69">
        <f t="shared" si="23"/>
        <v>0.25450470708101491</v>
      </c>
      <c r="M39" s="69">
        <f t="shared" si="23"/>
        <v>9.4242659936512858</v>
      </c>
      <c r="N39" s="69">
        <f t="shared" si="23"/>
        <v>1.7779007852576398</v>
      </c>
      <c r="O39" s="69">
        <f t="shared" si="23"/>
        <v>0.52142706089983326</v>
      </c>
      <c r="P39" s="69">
        <f t="shared" si="23"/>
        <v>0.69524350247378819</v>
      </c>
      <c r="Q39" s="69">
        <f t="shared" si="23"/>
        <v>10.354872755251664</v>
      </c>
      <c r="R39" s="69">
        <f t="shared" si="26"/>
        <v>0.18001552452071792</v>
      </c>
      <c r="S39" s="139">
        <f t="shared" si="26"/>
        <v>0.94509983221715799</v>
      </c>
      <c r="T39" s="139">
        <f t="shared" si="26"/>
        <v>0</v>
      </c>
      <c r="U39" s="139">
        <f t="shared" si="26"/>
        <v>8.9527334494483399E-2</v>
      </c>
      <c r="V39" s="139">
        <f t="shared" si="26"/>
        <v>4.3471504004450427E-2</v>
      </c>
      <c r="W39" s="139">
        <f t="shared" si="26"/>
        <v>6.8778880130063155E-2</v>
      </c>
      <c r="X39" s="139">
        <f t="shared" si="26"/>
        <v>0</v>
      </c>
      <c r="Y39" s="139">
        <f t="shared" si="26"/>
        <v>8.3931876088578189E-2</v>
      </c>
      <c r="Z39" s="139">
        <f t="shared" si="26"/>
        <v>0.15260832483748246</v>
      </c>
      <c r="AA39" s="139">
        <f t="shared" si="26"/>
        <v>3.103715940012378E-2</v>
      </c>
      <c r="AB39" s="139">
        <f t="shared" si="26"/>
        <v>0.10552634196042082</v>
      </c>
      <c r="AC39" s="139">
        <f t="shared" si="26"/>
        <v>6.4424701605090533</v>
      </c>
      <c r="AD39" s="139">
        <f t="shared" si="26"/>
        <v>2.2602641639319132E-2</v>
      </c>
      <c r="AE39" s="139">
        <f t="shared" si="26"/>
        <v>3.724459128014853E-2</v>
      </c>
      <c r="AF39" s="139">
        <f t="shared" si="26"/>
        <v>0</v>
      </c>
      <c r="AG39" s="139">
        <f t="shared" si="26"/>
        <v>1.1173677584085824</v>
      </c>
      <c r="AH39" s="139">
        <f t="shared" si="26"/>
        <v>6.2074318800247556E-3</v>
      </c>
      <c r="AI39" s="141">
        <f t="shared" si="26"/>
        <v>4.482351172217116E-2</v>
      </c>
      <c r="AJ39" s="141">
        <f t="shared" si="26"/>
        <v>0</v>
      </c>
      <c r="AK39" s="141">
        <f t="shared" si="26"/>
        <v>5.5954584059052124E-3</v>
      </c>
      <c r="AL39" s="141">
        <f t="shared" si="26"/>
        <v>0</v>
      </c>
      <c r="AM39" s="141">
        <f t="shared" si="26"/>
        <v>1.6807344189238911</v>
      </c>
      <c r="AN39" s="141">
        <f t="shared" si="26"/>
        <v>0</v>
      </c>
      <c r="AO39" s="141">
        <f t="shared" si="26"/>
        <v>0.3413229627602179</v>
      </c>
      <c r="AP39" s="141">
        <f t="shared" si="26"/>
        <v>0</v>
      </c>
      <c r="AQ39" s="141">
        <f t="shared" si="26"/>
        <v>0</v>
      </c>
      <c r="AR39" s="141">
        <f t="shared" si="26"/>
        <v>0</v>
      </c>
      <c r="AS39" s="141">
        <f t="shared" si="26"/>
        <v>9.692168626892253E-2</v>
      </c>
      <c r="AT39" s="141">
        <f t="shared" si="26"/>
        <v>0.12027066390713964</v>
      </c>
      <c r="AU39" s="141">
        <f t="shared" si="26"/>
        <v>0</v>
      </c>
      <c r="AV39" s="141">
        <f t="shared" si="26"/>
        <v>0</v>
      </c>
      <c r="AW39" s="141">
        <f t="shared" si="26"/>
        <v>0</v>
      </c>
      <c r="AX39" s="141">
        <f t="shared" si="26"/>
        <v>0</v>
      </c>
      <c r="AY39" s="160">
        <f t="shared" si="26"/>
        <v>3.5623980957698218</v>
      </c>
      <c r="AZ39" s="160">
        <f t="shared" si="26"/>
        <v>0</v>
      </c>
      <c r="BA39" s="160">
        <f t="shared" si="26"/>
        <v>0.55959605552346203</v>
      </c>
      <c r="BB39" s="160">
        <f t="shared" si="26"/>
        <v>0</v>
      </c>
      <c r="BC39" s="160">
        <f t="shared" si="26"/>
        <v>2.7589701963041939</v>
      </c>
      <c r="BD39" s="160">
        <f t="shared" si="26"/>
        <v>2.4840859431114529E-2</v>
      </c>
      <c r="BE39" s="160">
        <f t="shared" si="26"/>
        <v>2.9377160929661179</v>
      </c>
      <c r="BF39" s="160">
        <f t="shared" si="26"/>
        <v>1.5144683767650271</v>
      </c>
      <c r="BG39" s="160">
        <f t="shared" si="26"/>
        <v>0.36003104904143585</v>
      </c>
      <c r="BH39" s="160">
        <f t="shared" si="26"/>
        <v>0.14897836512059409</v>
      </c>
      <c r="BI39" s="160">
        <f t="shared" si="26"/>
        <v>2.8848741468733095</v>
      </c>
      <c r="BJ39" s="160">
        <f t="shared" si="26"/>
        <v>1.6350274797111815</v>
      </c>
      <c r="BK39" s="160">
        <f t="shared" si="26"/>
        <v>0.48418246961968475</v>
      </c>
      <c r="BL39" s="160">
        <f t="shared" si="26"/>
        <v>0.69524350247378819</v>
      </c>
      <c r="BM39" s="160">
        <f t="shared" si="26"/>
        <v>9.2375049968430822</v>
      </c>
      <c r="BN39" s="160">
        <f t="shared" si="26"/>
        <v>0.17380809264069319</v>
      </c>
      <c r="BO39" s="213">
        <f t="shared" si="21"/>
        <v>0</v>
      </c>
      <c r="BP39" s="213">
        <f t="shared" si="21"/>
        <v>0</v>
      </c>
      <c r="BQ39" s="213">
        <f t="shared" si="21"/>
        <v>0</v>
      </c>
      <c r="BR39" s="213">
        <f t="shared" si="21"/>
        <v>0</v>
      </c>
      <c r="BS39" s="213">
        <f t="shared" si="21"/>
        <v>0</v>
      </c>
      <c r="BT39" s="213">
        <f t="shared" si="21"/>
        <v>0</v>
      </c>
      <c r="BU39" s="213">
        <f t="shared" si="21"/>
        <v>0</v>
      </c>
      <c r="BV39" s="213">
        <f t="shared" si="21"/>
        <v>0</v>
      </c>
      <c r="BW39" s="213">
        <f t="shared" si="21"/>
        <v>0</v>
      </c>
      <c r="BX39" s="213">
        <f t="shared" si="21"/>
        <v>0</v>
      </c>
      <c r="BY39" s="213">
        <f t="shared" si="21"/>
        <v>0</v>
      </c>
      <c r="BZ39" s="213">
        <f t="shared" si="21"/>
        <v>0</v>
      </c>
      <c r="CA39" s="213">
        <f t="shared" si="21"/>
        <v>0</v>
      </c>
      <c r="CB39" s="213">
        <f t="shared" si="21"/>
        <v>0</v>
      </c>
      <c r="CC39" s="213">
        <f t="shared" si="21"/>
        <v>0</v>
      </c>
      <c r="CD39" s="213">
        <f t="shared" si="21"/>
        <v>0</v>
      </c>
      <c r="CE39" s="63">
        <f t="shared" si="22"/>
        <v>38.413182317921638</v>
      </c>
    </row>
    <row r="40" spans="1:83" x14ac:dyDescent="0.2">
      <c r="A40" s="5" t="str">
        <f>VLOOKUP(B40,by_src_allpol!$J$28:$K$69,2,FALSE)</f>
        <v>Y</v>
      </c>
      <c r="B40" s="5" t="str">
        <f t="shared" si="23"/>
        <v>Artificial Lift</v>
      </c>
      <c r="C40" s="69">
        <f t="shared" si="23"/>
        <v>6.7540177733895326E-2</v>
      </c>
      <c r="D40" s="69">
        <f t="shared" si="23"/>
        <v>0</v>
      </c>
      <c r="E40" s="69">
        <f t="shared" si="23"/>
        <v>1.0553152770921145E-3</v>
      </c>
      <c r="F40" s="69">
        <f t="shared" si="23"/>
        <v>0</v>
      </c>
      <c r="G40" s="69">
        <f t="shared" si="23"/>
        <v>0.59144278401041883</v>
      </c>
      <c r="H40" s="69">
        <f t="shared" si="23"/>
        <v>0</v>
      </c>
      <c r="I40" s="69">
        <f t="shared" si="23"/>
        <v>2.1106305541842289E-3</v>
      </c>
      <c r="J40" s="69">
        <f t="shared" si="23"/>
        <v>0.11183645370378828</v>
      </c>
      <c r="K40" s="69">
        <f t="shared" si="23"/>
        <v>7.3100271656485125E-2</v>
      </c>
      <c r="L40" s="69">
        <f t="shared" si="23"/>
        <v>4.7573192665331575E-2</v>
      </c>
      <c r="M40" s="69">
        <f t="shared" si="23"/>
        <v>2.1421325027541427E-3</v>
      </c>
      <c r="N40" s="69">
        <f t="shared" si="23"/>
        <v>0.23980316515331526</v>
      </c>
      <c r="O40" s="69">
        <f t="shared" si="23"/>
        <v>9.6306707102988318E-2</v>
      </c>
      <c r="P40" s="69">
        <f t="shared" si="23"/>
        <v>0.12531475141111734</v>
      </c>
      <c r="Q40" s="69">
        <f t="shared" si="23"/>
        <v>1.0807272689644924</v>
      </c>
      <c r="R40" s="69">
        <f t="shared" si="26"/>
        <v>3.3649331397429656E-2</v>
      </c>
      <c r="S40" s="139">
        <f t="shared" si="26"/>
        <v>1.4326704367795979E-2</v>
      </c>
      <c r="T40" s="139">
        <f t="shared" si="26"/>
        <v>0</v>
      </c>
      <c r="U40" s="139">
        <f t="shared" si="26"/>
        <v>0</v>
      </c>
      <c r="V40" s="139">
        <f t="shared" si="26"/>
        <v>0</v>
      </c>
      <c r="W40" s="139">
        <f t="shared" si="26"/>
        <v>1.0753505163825795E-2</v>
      </c>
      <c r="X40" s="139">
        <f t="shared" si="26"/>
        <v>0</v>
      </c>
      <c r="Y40" s="139">
        <f t="shared" si="26"/>
        <v>0</v>
      </c>
      <c r="Z40" s="139">
        <f t="shared" si="26"/>
        <v>1.0651090828932216E-2</v>
      </c>
      <c r="AA40" s="139">
        <f t="shared" si="26"/>
        <v>5.8016088616258035E-3</v>
      </c>
      <c r="AB40" s="139">
        <f t="shared" si="26"/>
        <v>1.9725470129527727E-2</v>
      </c>
      <c r="AC40" s="139">
        <f t="shared" si="26"/>
        <v>1.0710662513770714E-3</v>
      </c>
      <c r="AD40" s="139">
        <f t="shared" si="26"/>
        <v>1.070549844434443E-3</v>
      </c>
      <c r="AE40" s="139">
        <f t="shared" si="26"/>
        <v>6.9619306339509628E-3</v>
      </c>
      <c r="AF40" s="139">
        <f t="shared" si="26"/>
        <v>0</v>
      </c>
      <c r="AG40" s="139">
        <f t="shared" si="26"/>
        <v>0.16775468055568241</v>
      </c>
      <c r="AH40" s="139">
        <f t="shared" si="26"/>
        <v>1.1603217723251606E-3</v>
      </c>
      <c r="AI40" s="141">
        <f t="shared" si="26"/>
        <v>0</v>
      </c>
      <c r="AJ40" s="141">
        <f t="shared" si="26"/>
        <v>0</v>
      </c>
      <c r="AK40" s="141">
        <f t="shared" si="26"/>
        <v>0</v>
      </c>
      <c r="AL40" s="141">
        <f t="shared" si="26"/>
        <v>0</v>
      </c>
      <c r="AM40" s="141">
        <f t="shared" si="26"/>
        <v>0.27421438167755779</v>
      </c>
      <c r="AN40" s="141">
        <f t="shared" si="26"/>
        <v>0</v>
      </c>
      <c r="AO40" s="141">
        <f t="shared" si="26"/>
        <v>0</v>
      </c>
      <c r="AP40" s="141">
        <f t="shared" si="26"/>
        <v>0</v>
      </c>
      <c r="AQ40" s="141">
        <f t="shared" si="26"/>
        <v>0</v>
      </c>
      <c r="AR40" s="141">
        <f t="shared" si="26"/>
        <v>0</v>
      </c>
      <c r="AS40" s="141">
        <f t="shared" si="26"/>
        <v>0</v>
      </c>
      <c r="AT40" s="141">
        <f t="shared" si="26"/>
        <v>2.2481546733123307E-2</v>
      </c>
      <c r="AU40" s="141">
        <f t="shared" si="26"/>
        <v>0</v>
      </c>
      <c r="AV40" s="141">
        <f t="shared" si="26"/>
        <v>0</v>
      </c>
      <c r="AW40" s="141">
        <f t="shared" si="26"/>
        <v>0</v>
      </c>
      <c r="AX40" s="141">
        <f t="shared" si="26"/>
        <v>0</v>
      </c>
      <c r="AY40" s="160">
        <f t="shared" si="26"/>
        <v>5.3213473366099343E-2</v>
      </c>
      <c r="AZ40" s="160">
        <f t="shared" si="26"/>
        <v>0</v>
      </c>
      <c r="BA40" s="160">
        <f t="shared" si="26"/>
        <v>1.0553152770921145E-3</v>
      </c>
      <c r="BB40" s="160">
        <f t="shared" si="26"/>
        <v>0</v>
      </c>
      <c r="BC40" s="160">
        <f t="shared" si="26"/>
        <v>0.3064748971690352</v>
      </c>
      <c r="BD40" s="160">
        <f t="shared" si="26"/>
        <v>0</v>
      </c>
      <c r="BE40" s="160">
        <f t="shared" si="26"/>
        <v>2.1106305541842289E-3</v>
      </c>
      <c r="BF40" s="160">
        <f t="shared" si="26"/>
        <v>0.10118536287485605</v>
      </c>
      <c r="BG40" s="160">
        <f t="shared" si="26"/>
        <v>6.7298662794859312E-2</v>
      </c>
      <c r="BH40" s="160">
        <f t="shared" si="26"/>
        <v>2.7847722535803844E-2</v>
      </c>
      <c r="BI40" s="160">
        <f t="shared" si="26"/>
        <v>1.0710662513770714E-3</v>
      </c>
      <c r="BJ40" s="160">
        <f t="shared" si="26"/>
        <v>0.21625106857575752</v>
      </c>
      <c r="BK40" s="160">
        <f t="shared" si="26"/>
        <v>8.9344776469037351E-2</v>
      </c>
      <c r="BL40" s="160">
        <f t="shared" si="26"/>
        <v>0.12531475141111734</v>
      </c>
      <c r="BM40" s="160">
        <f t="shared" si="26"/>
        <v>0.91297258840881002</v>
      </c>
      <c r="BN40" s="160">
        <f t="shared" si="26"/>
        <v>3.2489009625104495E-2</v>
      </c>
      <c r="BO40" s="213">
        <f t="shared" si="21"/>
        <v>0</v>
      </c>
      <c r="BP40" s="213">
        <f t="shared" si="21"/>
        <v>0</v>
      </c>
      <c r="BQ40" s="213">
        <f t="shared" si="21"/>
        <v>0</v>
      </c>
      <c r="BR40" s="213">
        <f t="shared" si="21"/>
        <v>0</v>
      </c>
      <c r="BS40" s="213">
        <f t="shared" si="21"/>
        <v>0</v>
      </c>
      <c r="BT40" s="213">
        <f t="shared" si="21"/>
        <v>0</v>
      </c>
      <c r="BU40" s="213">
        <f t="shared" si="21"/>
        <v>0</v>
      </c>
      <c r="BV40" s="213">
        <f t="shared" si="21"/>
        <v>0</v>
      </c>
      <c r="BW40" s="213">
        <f t="shared" si="21"/>
        <v>0</v>
      </c>
      <c r="BX40" s="213">
        <f t="shared" si="21"/>
        <v>0</v>
      </c>
      <c r="BY40" s="213">
        <f t="shared" si="21"/>
        <v>0</v>
      </c>
      <c r="BZ40" s="213">
        <f t="shared" si="21"/>
        <v>0</v>
      </c>
      <c r="CA40" s="213">
        <f t="shared" si="21"/>
        <v>0</v>
      </c>
      <c r="CB40" s="213">
        <f t="shared" si="21"/>
        <v>0</v>
      </c>
      <c r="CC40" s="213">
        <f t="shared" si="21"/>
        <v>0</v>
      </c>
      <c r="CD40" s="213">
        <f t="shared" si="21"/>
        <v>0</v>
      </c>
      <c r="CE40" s="63">
        <f t="shared" si="22"/>
        <v>2.4726021821332926</v>
      </c>
    </row>
    <row r="41" spans="1:83" x14ac:dyDescent="0.2">
      <c r="A41" s="5" t="str">
        <f>VLOOKUP(B41,by_src_allpol!$J$28:$K$69,2,FALSE)</f>
        <v>Y</v>
      </c>
      <c r="B41" s="5" t="str">
        <f t="shared" si="23"/>
        <v>Dehydrator</v>
      </c>
      <c r="C41" s="69">
        <f t="shared" si="23"/>
        <v>63.697978473578637</v>
      </c>
      <c r="D41" s="69">
        <f t="shared" si="23"/>
        <v>0</v>
      </c>
      <c r="E41" s="69">
        <f t="shared" si="23"/>
        <v>6.4540766497583641</v>
      </c>
      <c r="F41" s="69">
        <f t="shared" si="23"/>
        <v>0.17503826823660248</v>
      </c>
      <c r="G41" s="69">
        <f t="shared" si="23"/>
        <v>11.552785735403866</v>
      </c>
      <c r="H41" s="69">
        <f t="shared" si="23"/>
        <v>9.3161385896593227</v>
      </c>
      <c r="I41" s="69">
        <f t="shared" si="23"/>
        <v>47.776192486502566</v>
      </c>
      <c r="J41" s="69">
        <f t="shared" si="23"/>
        <v>12.999334795120108</v>
      </c>
      <c r="K41" s="69">
        <f t="shared" si="23"/>
        <v>0.11403848926707155</v>
      </c>
      <c r="L41" s="69">
        <f t="shared" si="23"/>
        <v>6.3631667128278266E-2</v>
      </c>
      <c r="M41" s="69">
        <f t="shared" si="23"/>
        <v>76.084997485139112</v>
      </c>
      <c r="N41" s="69">
        <f t="shared" si="23"/>
        <v>2.1930479758610133</v>
      </c>
      <c r="O41" s="69">
        <f t="shared" si="23"/>
        <v>0.19072036357585001</v>
      </c>
      <c r="P41" s="69">
        <f t="shared" si="23"/>
        <v>5.2594325306170621E-3</v>
      </c>
      <c r="Q41" s="69">
        <f t="shared" si="23"/>
        <v>43.795286055282581</v>
      </c>
      <c r="R41" s="69">
        <f t="shared" si="26"/>
        <v>0</v>
      </c>
      <c r="S41" s="139">
        <f t="shared" si="26"/>
        <v>13.807567675784378</v>
      </c>
      <c r="T41" s="139">
        <f t="shared" si="26"/>
        <v>0</v>
      </c>
      <c r="U41" s="139">
        <f t="shared" si="26"/>
        <v>0.81628961267189126</v>
      </c>
      <c r="V41" s="139">
        <f t="shared" si="26"/>
        <v>0.17503826823660248</v>
      </c>
      <c r="W41" s="139">
        <f t="shared" si="26"/>
        <v>6.7226982018336434E-2</v>
      </c>
      <c r="X41" s="139">
        <f t="shared" si="26"/>
        <v>0</v>
      </c>
      <c r="Y41" s="139">
        <f t="shared" si="26"/>
        <v>0.99493667602074409</v>
      </c>
      <c r="Z41" s="139">
        <f t="shared" si="26"/>
        <v>0.42785644698928427</v>
      </c>
      <c r="AA41" s="139">
        <f t="shared" si="26"/>
        <v>0</v>
      </c>
      <c r="AB41" s="139">
        <f t="shared" si="26"/>
        <v>0</v>
      </c>
      <c r="AC41" s="139">
        <f t="shared" si="26"/>
        <v>48.176147988058069</v>
      </c>
      <c r="AD41" s="139">
        <f t="shared" si="26"/>
        <v>1.0474220282997777E-2</v>
      </c>
      <c r="AE41" s="139">
        <f t="shared" si="26"/>
        <v>3.299066973367322E-2</v>
      </c>
      <c r="AF41" s="139">
        <f t="shared" si="26"/>
        <v>0</v>
      </c>
      <c r="AG41" s="139">
        <f t="shared" si="26"/>
        <v>1.3563440178637842</v>
      </c>
      <c r="AH41" s="139">
        <f t="shared" si="26"/>
        <v>0</v>
      </c>
      <c r="AI41" s="141">
        <f t="shared" si="26"/>
        <v>0.17973297109315656</v>
      </c>
      <c r="AJ41" s="141">
        <f t="shared" si="26"/>
        <v>0</v>
      </c>
      <c r="AK41" s="141">
        <f t="shared" si="26"/>
        <v>1.5086800130496457E-2</v>
      </c>
      <c r="AL41" s="141">
        <f t="shared" si="26"/>
        <v>0</v>
      </c>
      <c r="AM41" s="141">
        <f t="shared" si="26"/>
        <v>3.2097137079886684</v>
      </c>
      <c r="AN41" s="141">
        <f t="shared" si="26"/>
        <v>0</v>
      </c>
      <c r="AO41" s="141">
        <f t="shared" si="26"/>
        <v>4.7696238346025597</v>
      </c>
      <c r="AP41" s="141">
        <f t="shared" si="26"/>
        <v>0</v>
      </c>
      <c r="AQ41" s="141">
        <f t="shared" si="26"/>
        <v>0</v>
      </c>
      <c r="AR41" s="141">
        <f t="shared" si="26"/>
        <v>0</v>
      </c>
      <c r="AS41" s="141">
        <f t="shared" si="26"/>
        <v>0.2242366475776098</v>
      </c>
      <c r="AT41" s="141">
        <f t="shared" si="26"/>
        <v>0</v>
      </c>
      <c r="AU41" s="141">
        <f t="shared" si="26"/>
        <v>0</v>
      </c>
      <c r="AV41" s="141">
        <f t="shared" si="26"/>
        <v>0</v>
      </c>
      <c r="AW41" s="141">
        <f t="shared" si="26"/>
        <v>0</v>
      </c>
      <c r="AX41" s="141">
        <f t="shared" si="26"/>
        <v>0</v>
      </c>
      <c r="AY41" s="160">
        <f t="shared" si="26"/>
        <v>49.710677826701101</v>
      </c>
      <c r="AZ41" s="160">
        <f t="shared" si="26"/>
        <v>0</v>
      </c>
      <c r="BA41" s="160">
        <f t="shared" si="26"/>
        <v>5.6227002369559766</v>
      </c>
      <c r="BB41" s="160">
        <f t="shared" si="26"/>
        <v>0</v>
      </c>
      <c r="BC41" s="160">
        <f t="shared" si="26"/>
        <v>8.2758450453968599</v>
      </c>
      <c r="BD41" s="160">
        <f t="shared" si="26"/>
        <v>9.3161385896593227</v>
      </c>
      <c r="BE41" s="160">
        <f t="shared" si="26"/>
        <v>42.011631975879261</v>
      </c>
      <c r="BF41" s="160">
        <f t="shared" si="26"/>
        <v>12.571478348130825</v>
      </c>
      <c r="BG41" s="160">
        <f t="shared" si="26"/>
        <v>0.11403848926707155</v>
      </c>
      <c r="BH41" s="160">
        <f t="shared" si="26"/>
        <v>6.3631667128278266E-2</v>
      </c>
      <c r="BI41" s="160">
        <f t="shared" si="26"/>
        <v>27.684612849503427</v>
      </c>
      <c r="BJ41" s="160">
        <f t="shared" si="26"/>
        <v>2.1825737555780158</v>
      </c>
      <c r="BK41" s="160">
        <f t="shared" si="26"/>
        <v>0.1577296938421768</v>
      </c>
      <c r="BL41" s="160">
        <f t="shared" si="26"/>
        <v>5.2594325306170621E-3</v>
      </c>
      <c r="BM41" s="160">
        <f t="shared" si="26"/>
        <v>42.438942037418805</v>
      </c>
      <c r="BN41" s="160">
        <f t="shared" si="26"/>
        <v>0</v>
      </c>
      <c r="BO41" s="213">
        <f t="shared" si="21"/>
        <v>0</v>
      </c>
      <c r="BP41" s="213">
        <f t="shared" si="21"/>
        <v>0</v>
      </c>
      <c r="BQ41" s="213">
        <f t="shared" si="21"/>
        <v>0</v>
      </c>
      <c r="BR41" s="213">
        <f t="shared" si="21"/>
        <v>0</v>
      </c>
      <c r="BS41" s="213">
        <f t="shared" si="21"/>
        <v>0</v>
      </c>
      <c r="BT41" s="213">
        <f t="shared" si="21"/>
        <v>0</v>
      </c>
      <c r="BU41" s="213">
        <f t="shared" si="21"/>
        <v>0</v>
      </c>
      <c r="BV41" s="213">
        <f t="shared" si="21"/>
        <v>0</v>
      </c>
      <c r="BW41" s="213">
        <f t="shared" si="21"/>
        <v>0</v>
      </c>
      <c r="BX41" s="213">
        <f t="shared" si="21"/>
        <v>0</v>
      </c>
      <c r="BY41" s="213">
        <f t="shared" si="21"/>
        <v>0</v>
      </c>
      <c r="BZ41" s="213">
        <f t="shared" si="21"/>
        <v>0</v>
      </c>
      <c r="CA41" s="213">
        <f t="shared" si="21"/>
        <v>0</v>
      </c>
      <c r="CB41" s="213">
        <f t="shared" si="21"/>
        <v>0</v>
      </c>
      <c r="CC41" s="213">
        <f t="shared" si="21"/>
        <v>0</v>
      </c>
      <c r="CD41" s="213">
        <f t="shared" si="21"/>
        <v>0</v>
      </c>
      <c r="CE41" s="63">
        <f t="shared" si="22"/>
        <v>274.41852646704399</v>
      </c>
    </row>
    <row r="42" spans="1:83" x14ac:dyDescent="0.2">
      <c r="A42" s="5" t="str">
        <f>VLOOKUP(B42,by_src_allpol!$J$28:$K$69,2,FALSE)</f>
        <v>Y</v>
      </c>
      <c r="B42" s="5" t="str">
        <f t="shared" si="23"/>
        <v xml:space="preserve">Condensate tank </v>
      </c>
      <c r="C42" s="69">
        <f t="shared" si="23"/>
        <v>0</v>
      </c>
      <c r="D42" s="69">
        <f t="shared" si="23"/>
        <v>0</v>
      </c>
      <c r="E42" s="69">
        <f t="shared" si="23"/>
        <v>0</v>
      </c>
      <c r="F42" s="69">
        <f t="shared" si="23"/>
        <v>0</v>
      </c>
      <c r="G42" s="69">
        <f t="shared" si="23"/>
        <v>0.59478433263478081</v>
      </c>
      <c r="H42" s="69">
        <f t="shared" si="23"/>
        <v>0</v>
      </c>
      <c r="I42" s="69">
        <f t="shared" si="23"/>
        <v>6.6953005158409651</v>
      </c>
      <c r="J42" s="69">
        <f t="shared" si="23"/>
        <v>27.515856150223314</v>
      </c>
      <c r="K42" s="69">
        <f t="shared" si="23"/>
        <v>0</v>
      </c>
      <c r="L42" s="69">
        <f t="shared" si="23"/>
        <v>0</v>
      </c>
      <c r="M42" s="69">
        <f t="shared" si="23"/>
        <v>0</v>
      </c>
      <c r="N42" s="69">
        <f t="shared" si="23"/>
        <v>1.515283895045751</v>
      </c>
      <c r="O42" s="69">
        <f t="shared" si="23"/>
        <v>14.129568548178172</v>
      </c>
      <c r="P42" s="69">
        <f t="shared" si="23"/>
        <v>0.17473573718569388</v>
      </c>
      <c r="Q42" s="69">
        <f t="shared" si="23"/>
        <v>7.1397722469056024</v>
      </c>
      <c r="R42" s="69">
        <f t="shared" si="26"/>
        <v>0</v>
      </c>
      <c r="S42" s="139">
        <f t="shared" si="26"/>
        <v>0</v>
      </c>
      <c r="T42" s="139">
        <f t="shared" si="26"/>
        <v>0</v>
      </c>
      <c r="U42" s="139">
        <f t="shared" si="26"/>
        <v>0</v>
      </c>
      <c r="V42" s="139">
        <f t="shared" si="26"/>
        <v>0</v>
      </c>
      <c r="W42" s="139">
        <f t="shared" si="26"/>
        <v>0</v>
      </c>
      <c r="X42" s="139">
        <f t="shared" si="26"/>
        <v>0</v>
      </c>
      <c r="Y42" s="139">
        <f t="shared" si="26"/>
        <v>0</v>
      </c>
      <c r="Z42" s="139">
        <f t="shared" si="26"/>
        <v>0</v>
      </c>
      <c r="AA42" s="139">
        <f t="shared" si="26"/>
        <v>0</v>
      </c>
      <c r="AB42" s="139">
        <f t="shared" ref="AB42:BN50" si="27">AB92</f>
        <v>0</v>
      </c>
      <c r="AC42" s="139">
        <f t="shared" si="27"/>
        <v>0</v>
      </c>
      <c r="AD42" s="139">
        <f t="shared" si="27"/>
        <v>0</v>
      </c>
      <c r="AE42" s="139">
        <f t="shared" si="27"/>
        <v>0</v>
      </c>
      <c r="AF42" s="139">
        <f t="shared" si="27"/>
        <v>0</v>
      </c>
      <c r="AG42" s="139">
        <f t="shared" si="27"/>
        <v>3.2500715318971944</v>
      </c>
      <c r="AH42" s="139">
        <f t="shared" si="27"/>
        <v>0</v>
      </c>
      <c r="AI42" s="141">
        <f t="shared" si="27"/>
        <v>0</v>
      </c>
      <c r="AJ42" s="141">
        <f t="shared" si="27"/>
        <v>0</v>
      </c>
      <c r="AK42" s="141">
        <f t="shared" si="27"/>
        <v>0</v>
      </c>
      <c r="AL42" s="141">
        <f t="shared" si="27"/>
        <v>0</v>
      </c>
      <c r="AM42" s="141">
        <f t="shared" si="27"/>
        <v>0</v>
      </c>
      <c r="AN42" s="141">
        <f t="shared" si="27"/>
        <v>0</v>
      </c>
      <c r="AO42" s="141">
        <f t="shared" si="27"/>
        <v>0</v>
      </c>
      <c r="AP42" s="141">
        <f t="shared" si="27"/>
        <v>0</v>
      </c>
      <c r="AQ42" s="141">
        <f t="shared" si="27"/>
        <v>0</v>
      </c>
      <c r="AR42" s="141">
        <f t="shared" si="27"/>
        <v>0</v>
      </c>
      <c r="AS42" s="141">
        <f t="shared" si="27"/>
        <v>0</v>
      </c>
      <c r="AT42" s="141">
        <f t="shared" si="27"/>
        <v>0</v>
      </c>
      <c r="AU42" s="141">
        <f t="shared" si="27"/>
        <v>0</v>
      </c>
      <c r="AV42" s="141">
        <f t="shared" si="27"/>
        <v>0</v>
      </c>
      <c r="AW42" s="141">
        <f t="shared" si="27"/>
        <v>0</v>
      </c>
      <c r="AX42" s="141">
        <f t="shared" si="27"/>
        <v>0</v>
      </c>
      <c r="AY42" s="160">
        <f t="shared" si="27"/>
        <v>0</v>
      </c>
      <c r="AZ42" s="160">
        <f t="shared" si="27"/>
        <v>0</v>
      </c>
      <c r="BA42" s="160">
        <f t="shared" si="27"/>
        <v>0</v>
      </c>
      <c r="BB42" s="160">
        <f t="shared" si="27"/>
        <v>0</v>
      </c>
      <c r="BC42" s="160">
        <f t="shared" si="27"/>
        <v>0.59478433263478081</v>
      </c>
      <c r="BD42" s="160">
        <f t="shared" si="27"/>
        <v>0</v>
      </c>
      <c r="BE42" s="160">
        <f t="shared" si="27"/>
        <v>6.695300515840966</v>
      </c>
      <c r="BF42" s="160">
        <f t="shared" si="27"/>
        <v>27.515856150223314</v>
      </c>
      <c r="BG42" s="160">
        <f t="shared" si="27"/>
        <v>0</v>
      </c>
      <c r="BH42" s="160">
        <f t="shared" si="27"/>
        <v>0</v>
      </c>
      <c r="BI42" s="160">
        <f t="shared" si="27"/>
        <v>0</v>
      </c>
      <c r="BJ42" s="160">
        <f t="shared" si="27"/>
        <v>1.515283895045751</v>
      </c>
      <c r="BK42" s="160">
        <f t="shared" si="27"/>
        <v>14.129568548178172</v>
      </c>
      <c r="BL42" s="160">
        <f t="shared" si="27"/>
        <v>0.17473573718569388</v>
      </c>
      <c r="BM42" s="160">
        <f t="shared" si="27"/>
        <v>3.889700715008408</v>
      </c>
      <c r="BN42" s="160">
        <f t="shared" si="27"/>
        <v>0</v>
      </c>
      <c r="BO42" s="213">
        <f t="shared" si="21"/>
        <v>0</v>
      </c>
      <c r="BP42" s="213">
        <f t="shared" si="21"/>
        <v>0</v>
      </c>
      <c r="BQ42" s="213">
        <f t="shared" si="21"/>
        <v>0</v>
      </c>
      <c r="BR42" s="213">
        <f t="shared" si="21"/>
        <v>0</v>
      </c>
      <c r="BS42" s="213">
        <f t="shared" si="21"/>
        <v>0</v>
      </c>
      <c r="BT42" s="213">
        <f t="shared" si="21"/>
        <v>0</v>
      </c>
      <c r="BU42" s="213">
        <f t="shared" si="21"/>
        <v>0</v>
      </c>
      <c r="BV42" s="213">
        <f t="shared" si="21"/>
        <v>0</v>
      </c>
      <c r="BW42" s="213">
        <f t="shared" si="21"/>
        <v>0</v>
      </c>
      <c r="BX42" s="213">
        <f t="shared" si="21"/>
        <v>0</v>
      </c>
      <c r="BY42" s="213">
        <f t="shared" si="21"/>
        <v>0</v>
      </c>
      <c r="BZ42" s="213">
        <f t="shared" si="21"/>
        <v>0</v>
      </c>
      <c r="CA42" s="213">
        <f t="shared" si="21"/>
        <v>0</v>
      </c>
      <c r="CB42" s="213">
        <f t="shared" si="21"/>
        <v>0</v>
      </c>
      <c r="CC42" s="213">
        <f t="shared" si="21"/>
        <v>0</v>
      </c>
      <c r="CD42" s="213">
        <f t="shared" si="21"/>
        <v>0</v>
      </c>
      <c r="CE42" s="63">
        <f t="shared" si="22"/>
        <v>57.765301426014268</v>
      </c>
    </row>
    <row r="43" spans="1:83" x14ac:dyDescent="0.2">
      <c r="A43" s="5" t="str">
        <f>VLOOKUP(B43,by_src_allpol!$J$28:$K$69,2,FALSE)</f>
        <v>Y</v>
      </c>
      <c r="B43" s="5" t="str">
        <f t="shared" si="23"/>
        <v>Oil Tank</v>
      </c>
      <c r="C43" s="69">
        <f t="shared" si="23"/>
        <v>292.01588031669115</v>
      </c>
      <c r="D43" s="69">
        <f t="shared" si="23"/>
        <v>0</v>
      </c>
      <c r="E43" s="69">
        <f t="shared" si="23"/>
        <v>0</v>
      </c>
      <c r="F43" s="69">
        <f t="shared" si="23"/>
        <v>0</v>
      </c>
      <c r="G43" s="69">
        <f t="shared" si="23"/>
        <v>385.96345465988668</v>
      </c>
      <c r="H43" s="69">
        <f t="shared" si="23"/>
        <v>0</v>
      </c>
      <c r="I43" s="69">
        <f t="shared" si="23"/>
        <v>0.54707652905083237</v>
      </c>
      <c r="J43" s="69">
        <f t="shared" si="23"/>
        <v>175.99194756554601</v>
      </c>
      <c r="K43" s="69">
        <f t="shared" si="23"/>
        <v>183.28559000006291</v>
      </c>
      <c r="L43" s="69">
        <f t="shared" si="23"/>
        <v>30.698764609888652</v>
      </c>
      <c r="M43" s="69">
        <f t="shared" si="23"/>
        <v>0</v>
      </c>
      <c r="N43" s="69">
        <f t="shared" si="23"/>
        <v>121.32966803161061</v>
      </c>
      <c r="O43" s="69">
        <f t="shared" si="23"/>
        <v>272.23348373577312</v>
      </c>
      <c r="P43" s="69">
        <f t="shared" si="23"/>
        <v>72.106313911886346</v>
      </c>
      <c r="Q43" s="69">
        <f t="shared" si="23"/>
        <v>334.05749328070613</v>
      </c>
      <c r="R43" s="69">
        <f t="shared" ref="R43:AY58" si="28">R93</f>
        <v>17.503812361344963</v>
      </c>
      <c r="S43" s="139">
        <f t="shared" si="28"/>
        <v>41.222640554312811</v>
      </c>
      <c r="T43" s="139">
        <f t="shared" si="28"/>
        <v>0</v>
      </c>
      <c r="U43" s="139">
        <f t="shared" si="28"/>
        <v>0</v>
      </c>
      <c r="V43" s="139">
        <f t="shared" si="28"/>
        <v>0</v>
      </c>
      <c r="W43" s="139">
        <f t="shared" si="28"/>
        <v>5.4478149214122213</v>
      </c>
      <c r="X43" s="139">
        <f t="shared" si="28"/>
        <v>0</v>
      </c>
      <c r="Y43" s="139">
        <f t="shared" si="28"/>
        <v>0</v>
      </c>
      <c r="Z43" s="139">
        <f t="shared" si="28"/>
        <v>20.980522614226444</v>
      </c>
      <c r="AA43" s="139">
        <f t="shared" si="28"/>
        <v>5.6830236897211712</v>
      </c>
      <c r="AB43" s="139">
        <f t="shared" si="28"/>
        <v>13.211104261653961</v>
      </c>
      <c r="AC43" s="139">
        <f t="shared" si="28"/>
        <v>0</v>
      </c>
      <c r="AD43" s="139">
        <f t="shared" si="28"/>
        <v>0.53548103210984077</v>
      </c>
      <c r="AE43" s="139">
        <f t="shared" si="28"/>
        <v>53.265611850029799</v>
      </c>
      <c r="AF43" s="139">
        <f t="shared" si="28"/>
        <v>0</v>
      </c>
      <c r="AG43" s="139">
        <f t="shared" si="28"/>
        <v>35.498634667253604</v>
      </c>
      <c r="AH43" s="139">
        <f t="shared" si="28"/>
        <v>0.26215959740515238</v>
      </c>
      <c r="AI43" s="141">
        <f t="shared" si="28"/>
        <v>0</v>
      </c>
      <c r="AJ43" s="141">
        <f t="shared" si="27"/>
        <v>0</v>
      </c>
      <c r="AK43" s="141">
        <f t="shared" si="27"/>
        <v>0</v>
      </c>
      <c r="AL43" s="141">
        <f t="shared" si="27"/>
        <v>0</v>
      </c>
      <c r="AM43" s="141">
        <f t="shared" si="27"/>
        <v>188.96092238708346</v>
      </c>
      <c r="AN43" s="141">
        <f t="shared" si="27"/>
        <v>0</v>
      </c>
      <c r="AO43" s="141">
        <f t="shared" si="27"/>
        <v>0</v>
      </c>
      <c r="AP43" s="141">
        <f t="shared" si="27"/>
        <v>0</v>
      </c>
      <c r="AQ43" s="141">
        <f t="shared" si="27"/>
        <v>0</v>
      </c>
      <c r="AR43" s="141">
        <f t="shared" si="27"/>
        <v>0</v>
      </c>
      <c r="AS43" s="141">
        <f t="shared" si="27"/>
        <v>0</v>
      </c>
      <c r="AT43" s="141">
        <f t="shared" si="27"/>
        <v>19.02554712682192</v>
      </c>
      <c r="AU43" s="141">
        <f t="shared" si="27"/>
        <v>0</v>
      </c>
      <c r="AV43" s="141">
        <f t="shared" si="27"/>
        <v>0</v>
      </c>
      <c r="AW43" s="141">
        <f t="shared" si="27"/>
        <v>0</v>
      </c>
      <c r="AX43" s="141">
        <f t="shared" si="27"/>
        <v>0</v>
      </c>
      <c r="AY43" s="160">
        <f t="shared" si="28"/>
        <v>250.79323976237833</v>
      </c>
      <c r="AZ43" s="160">
        <f t="shared" si="27"/>
        <v>0</v>
      </c>
      <c r="BA43" s="160">
        <f t="shared" si="27"/>
        <v>0</v>
      </c>
      <c r="BB43" s="160">
        <f t="shared" si="27"/>
        <v>0</v>
      </c>
      <c r="BC43" s="160">
        <f t="shared" si="27"/>
        <v>191.55471735139099</v>
      </c>
      <c r="BD43" s="160">
        <f t="shared" si="27"/>
        <v>0</v>
      </c>
      <c r="BE43" s="160">
        <f t="shared" si="27"/>
        <v>0.54707652905083237</v>
      </c>
      <c r="BF43" s="160">
        <f t="shared" si="27"/>
        <v>155.01142495131958</v>
      </c>
      <c r="BG43" s="160">
        <f t="shared" si="27"/>
        <v>177.60256631034173</v>
      </c>
      <c r="BH43" s="160">
        <f t="shared" si="27"/>
        <v>17.487660348234691</v>
      </c>
      <c r="BI43" s="160">
        <f t="shared" si="27"/>
        <v>0</v>
      </c>
      <c r="BJ43" s="160">
        <f t="shared" si="27"/>
        <v>101.76863987267885</v>
      </c>
      <c r="BK43" s="160">
        <f t="shared" si="27"/>
        <v>218.96787188574334</v>
      </c>
      <c r="BL43" s="160">
        <f t="shared" si="27"/>
        <v>72.106313911886346</v>
      </c>
      <c r="BM43" s="160">
        <f t="shared" si="27"/>
        <v>298.55885861345246</v>
      </c>
      <c r="BN43" s="160">
        <f t="shared" si="27"/>
        <v>17.241652763939811</v>
      </c>
      <c r="BO43" s="213">
        <f t="shared" si="21"/>
        <v>0</v>
      </c>
      <c r="BP43" s="213">
        <f t="shared" si="21"/>
        <v>0</v>
      </c>
      <c r="BQ43" s="213">
        <f t="shared" si="21"/>
        <v>0</v>
      </c>
      <c r="BR43" s="213">
        <f t="shared" si="21"/>
        <v>0</v>
      </c>
      <c r="BS43" s="213">
        <f t="shared" si="21"/>
        <v>0</v>
      </c>
      <c r="BT43" s="213">
        <f t="shared" si="21"/>
        <v>0</v>
      </c>
      <c r="BU43" s="213">
        <f t="shared" si="21"/>
        <v>0</v>
      </c>
      <c r="BV43" s="213">
        <f t="shared" si="21"/>
        <v>0</v>
      </c>
      <c r="BW43" s="213">
        <f t="shared" si="21"/>
        <v>0</v>
      </c>
      <c r="BX43" s="213">
        <f t="shared" si="21"/>
        <v>0</v>
      </c>
      <c r="BY43" s="213">
        <f t="shared" si="21"/>
        <v>0</v>
      </c>
      <c r="BZ43" s="213">
        <f t="shared" si="21"/>
        <v>0</v>
      </c>
      <c r="CA43" s="213">
        <f t="shared" si="21"/>
        <v>0</v>
      </c>
      <c r="CB43" s="213">
        <f t="shared" si="21"/>
        <v>0</v>
      </c>
      <c r="CC43" s="213">
        <f t="shared" si="21"/>
        <v>0</v>
      </c>
      <c r="CD43" s="213">
        <f t="shared" ref="CD43" si="29">CD93</f>
        <v>0</v>
      </c>
      <c r="CE43" s="63">
        <f t="shared" si="22"/>
        <v>1885.7334850024477</v>
      </c>
    </row>
    <row r="44" spans="1:83" x14ac:dyDescent="0.2">
      <c r="A44" s="5" t="str">
        <f>VLOOKUP(B44,by_src_allpol!$J$28:$K$69,2,FALSE)</f>
        <v>N</v>
      </c>
      <c r="B44" s="5" t="str">
        <f t="shared" si="23"/>
        <v>Gas Well Truck Loading</v>
      </c>
      <c r="C44" s="69">
        <f t="shared" si="23"/>
        <v>0</v>
      </c>
      <c r="D44" s="69">
        <f t="shared" si="23"/>
        <v>0</v>
      </c>
      <c r="E44" s="69">
        <f t="shared" si="23"/>
        <v>0</v>
      </c>
      <c r="F44" s="69">
        <f t="shared" si="23"/>
        <v>0</v>
      </c>
      <c r="G44" s="69">
        <f t="shared" si="23"/>
        <v>1.4506548745103407E-2</v>
      </c>
      <c r="H44" s="69">
        <f t="shared" si="23"/>
        <v>0</v>
      </c>
      <c r="I44" s="69">
        <f t="shared" si="23"/>
        <v>0.16329566528074915</v>
      </c>
      <c r="J44" s="69">
        <f t="shared" si="23"/>
        <v>0.67110057646990284</v>
      </c>
      <c r="K44" s="69">
        <f t="shared" si="23"/>
        <v>0</v>
      </c>
      <c r="L44" s="69">
        <f t="shared" si="23"/>
        <v>0</v>
      </c>
      <c r="M44" s="69">
        <f t="shared" si="23"/>
        <v>0</v>
      </c>
      <c r="N44" s="69">
        <f t="shared" si="23"/>
        <v>3.6957159898239625E-2</v>
      </c>
      <c r="O44" s="69">
        <f t="shared" si="23"/>
        <v>0.34461444870856484</v>
      </c>
      <c r="P44" s="69">
        <f t="shared" si="23"/>
        <v>4.2617337914183321E-3</v>
      </c>
      <c r="Q44" s="69">
        <f t="shared" si="23"/>
        <v>0.17413615061086429</v>
      </c>
      <c r="R44" s="69">
        <f t="shared" si="28"/>
        <v>0</v>
      </c>
      <c r="S44" s="139">
        <f t="shared" si="28"/>
        <v>0</v>
      </c>
      <c r="T44" s="139">
        <f t="shared" si="28"/>
        <v>0</v>
      </c>
      <c r="U44" s="139">
        <f t="shared" si="28"/>
        <v>0</v>
      </c>
      <c r="V44" s="139">
        <f t="shared" si="28"/>
        <v>0</v>
      </c>
      <c r="W44" s="139">
        <f t="shared" si="28"/>
        <v>0</v>
      </c>
      <c r="X44" s="139">
        <f t="shared" si="28"/>
        <v>0</v>
      </c>
      <c r="Y44" s="139">
        <f t="shared" si="28"/>
        <v>0</v>
      </c>
      <c r="Z44" s="139">
        <f t="shared" si="28"/>
        <v>0</v>
      </c>
      <c r="AA44" s="139">
        <f t="shared" si="28"/>
        <v>0</v>
      </c>
      <c r="AB44" s="139">
        <f t="shared" si="28"/>
        <v>0</v>
      </c>
      <c r="AC44" s="139">
        <f t="shared" si="28"/>
        <v>0</v>
      </c>
      <c r="AD44" s="139">
        <f t="shared" si="28"/>
        <v>0</v>
      </c>
      <c r="AE44" s="139">
        <f t="shared" si="28"/>
        <v>0</v>
      </c>
      <c r="AF44" s="139">
        <f t="shared" si="28"/>
        <v>0</v>
      </c>
      <c r="AG44" s="139">
        <f t="shared" si="28"/>
        <v>7.9267927071457897E-2</v>
      </c>
      <c r="AH44" s="139">
        <f t="shared" si="28"/>
        <v>0</v>
      </c>
      <c r="AI44" s="141">
        <f t="shared" si="28"/>
        <v>0</v>
      </c>
      <c r="AJ44" s="141">
        <f t="shared" si="27"/>
        <v>0</v>
      </c>
      <c r="AK44" s="141">
        <f t="shared" si="27"/>
        <v>0</v>
      </c>
      <c r="AL44" s="141">
        <f t="shared" si="27"/>
        <v>0</v>
      </c>
      <c r="AM44" s="141">
        <f t="shared" si="27"/>
        <v>0</v>
      </c>
      <c r="AN44" s="141">
        <f t="shared" si="27"/>
        <v>0</v>
      </c>
      <c r="AO44" s="141">
        <f t="shared" si="27"/>
        <v>0</v>
      </c>
      <c r="AP44" s="141">
        <f t="shared" si="27"/>
        <v>0</v>
      </c>
      <c r="AQ44" s="141">
        <f t="shared" si="27"/>
        <v>0</v>
      </c>
      <c r="AR44" s="141">
        <f t="shared" si="27"/>
        <v>0</v>
      </c>
      <c r="AS44" s="141">
        <f t="shared" si="27"/>
        <v>0</v>
      </c>
      <c r="AT44" s="141">
        <f t="shared" si="27"/>
        <v>0</v>
      </c>
      <c r="AU44" s="141">
        <f t="shared" si="27"/>
        <v>0</v>
      </c>
      <c r="AV44" s="141">
        <f t="shared" si="27"/>
        <v>0</v>
      </c>
      <c r="AW44" s="141">
        <f t="shared" si="27"/>
        <v>0</v>
      </c>
      <c r="AX44" s="141">
        <f t="shared" si="27"/>
        <v>0</v>
      </c>
      <c r="AY44" s="160">
        <f t="shared" si="28"/>
        <v>0</v>
      </c>
      <c r="AZ44" s="160">
        <f t="shared" si="27"/>
        <v>0</v>
      </c>
      <c r="BA44" s="160">
        <f t="shared" si="27"/>
        <v>0</v>
      </c>
      <c r="BB44" s="160">
        <f t="shared" si="27"/>
        <v>0</v>
      </c>
      <c r="BC44" s="160">
        <f t="shared" si="27"/>
        <v>1.4506548745103405E-2</v>
      </c>
      <c r="BD44" s="160">
        <f t="shared" si="27"/>
        <v>0</v>
      </c>
      <c r="BE44" s="160">
        <f t="shared" si="27"/>
        <v>0.16329566528074915</v>
      </c>
      <c r="BF44" s="160">
        <f t="shared" si="27"/>
        <v>0.67110057646990284</v>
      </c>
      <c r="BG44" s="160">
        <f t="shared" si="27"/>
        <v>0</v>
      </c>
      <c r="BH44" s="160">
        <f t="shared" si="27"/>
        <v>0</v>
      </c>
      <c r="BI44" s="160">
        <f t="shared" si="27"/>
        <v>0</v>
      </c>
      <c r="BJ44" s="160">
        <f t="shared" si="27"/>
        <v>3.6957159898239625E-2</v>
      </c>
      <c r="BK44" s="160">
        <f t="shared" si="27"/>
        <v>0.34461444870856484</v>
      </c>
      <c r="BL44" s="160">
        <f t="shared" si="27"/>
        <v>4.2617337914183321E-3</v>
      </c>
      <c r="BM44" s="160">
        <f t="shared" si="27"/>
        <v>9.486822353940641E-2</v>
      </c>
      <c r="BN44" s="160">
        <f t="shared" si="27"/>
        <v>0</v>
      </c>
      <c r="BO44" s="213">
        <f t="shared" ref="BO44:CD59" si="30">BO94</f>
        <v>0</v>
      </c>
      <c r="BP44" s="213">
        <f t="shared" si="30"/>
        <v>0</v>
      </c>
      <c r="BQ44" s="213">
        <f t="shared" si="30"/>
        <v>0</v>
      </c>
      <c r="BR44" s="213">
        <f t="shared" si="30"/>
        <v>0</v>
      </c>
      <c r="BS44" s="213">
        <f t="shared" si="30"/>
        <v>0</v>
      </c>
      <c r="BT44" s="213">
        <f t="shared" si="30"/>
        <v>0</v>
      </c>
      <c r="BU44" s="213">
        <f t="shared" si="30"/>
        <v>0</v>
      </c>
      <c r="BV44" s="213">
        <f t="shared" si="30"/>
        <v>0</v>
      </c>
      <c r="BW44" s="213">
        <f t="shared" si="30"/>
        <v>0</v>
      </c>
      <c r="BX44" s="213">
        <f t="shared" si="30"/>
        <v>0</v>
      </c>
      <c r="BY44" s="213">
        <f t="shared" si="30"/>
        <v>0</v>
      </c>
      <c r="BZ44" s="213">
        <f t="shared" si="30"/>
        <v>0</v>
      </c>
      <c r="CA44" s="213">
        <f t="shared" si="30"/>
        <v>0</v>
      </c>
      <c r="CB44" s="213">
        <f t="shared" si="30"/>
        <v>0</v>
      </c>
      <c r="CC44" s="213">
        <f t="shared" si="30"/>
        <v>0</v>
      </c>
      <c r="CD44" s="213">
        <f t="shared" si="30"/>
        <v>0</v>
      </c>
      <c r="CE44" s="63">
        <f t="shared" si="22"/>
        <v>1.4088722835048426</v>
      </c>
    </row>
    <row r="45" spans="1:83" x14ac:dyDescent="0.2">
      <c r="A45" s="5" t="str">
        <f>VLOOKUP(B45,by_src_allpol!$J$28:$K$69,2,FALSE)</f>
        <v>Y</v>
      </c>
      <c r="B45" s="5" t="str">
        <f t="shared" ref="B45:AY54" si="31">B95</f>
        <v>Oil Well Truck Loading</v>
      </c>
      <c r="C45" s="69">
        <f t="shared" si="31"/>
        <v>14.317359962439749</v>
      </c>
      <c r="D45" s="69">
        <f t="shared" si="31"/>
        <v>0</v>
      </c>
      <c r="E45" s="69">
        <f t="shared" si="31"/>
        <v>0</v>
      </c>
      <c r="F45" s="69">
        <f t="shared" si="31"/>
        <v>0</v>
      </c>
      <c r="G45" s="69">
        <f t="shared" si="31"/>
        <v>18.923552057235618</v>
      </c>
      <c r="H45" s="69">
        <f t="shared" si="31"/>
        <v>0</v>
      </c>
      <c r="I45" s="69">
        <f t="shared" si="31"/>
        <v>2.6822827528860213E-2</v>
      </c>
      <c r="J45" s="69">
        <f t="shared" si="31"/>
        <v>8.628777520777593</v>
      </c>
      <c r="K45" s="69">
        <f t="shared" si="31"/>
        <v>8.9863803472370769</v>
      </c>
      <c r="L45" s="69">
        <f t="shared" si="31"/>
        <v>1.5051416479313284</v>
      </c>
      <c r="M45" s="69">
        <f t="shared" si="31"/>
        <v>0</v>
      </c>
      <c r="N45" s="69">
        <f t="shared" si="31"/>
        <v>5.948719396520425</v>
      </c>
      <c r="O45" s="69">
        <f t="shared" si="31"/>
        <v>13.347441160552757</v>
      </c>
      <c r="P45" s="69">
        <f t="shared" si="31"/>
        <v>3.5353284578960111</v>
      </c>
      <c r="Q45" s="69">
        <f t="shared" si="31"/>
        <v>16.378634525845644</v>
      </c>
      <c r="R45" s="69">
        <f t="shared" si="31"/>
        <v>0.85820121159367646</v>
      </c>
      <c r="S45" s="139">
        <f t="shared" si="31"/>
        <v>2.0211208471891742</v>
      </c>
      <c r="T45" s="139">
        <f t="shared" si="28"/>
        <v>0</v>
      </c>
      <c r="U45" s="139">
        <f t="shared" si="28"/>
        <v>0</v>
      </c>
      <c r="V45" s="139">
        <f t="shared" si="28"/>
        <v>0</v>
      </c>
      <c r="W45" s="139">
        <f t="shared" si="28"/>
        <v>0.2671030327323981</v>
      </c>
      <c r="X45" s="139">
        <f t="shared" si="28"/>
        <v>0</v>
      </c>
      <c r="Y45" s="139">
        <f t="shared" si="28"/>
        <v>0</v>
      </c>
      <c r="Z45" s="139">
        <f t="shared" si="28"/>
        <v>1.0286621883105098</v>
      </c>
      <c r="AA45" s="139">
        <f t="shared" si="28"/>
        <v>0.27863517474655564</v>
      </c>
      <c r="AB45" s="139">
        <f t="shared" si="28"/>
        <v>0.64773235965896936</v>
      </c>
      <c r="AC45" s="139">
        <f t="shared" si="28"/>
        <v>0</v>
      </c>
      <c r="AD45" s="139">
        <f t="shared" si="28"/>
        <v>2.6254307407737008E-2</v>
      </c>
      <c r="AE45" s="139">
        <f t="shared" si="28"/>
        <v>2.6115803621686893</v>
      </c>
      <c r="AF45" s="139">
        <f t="shared" si="28"/>
        <v>0</v>
      </c>
      <c r="AG45" s="139">
        <f t="shared" si="28"/>
        <v>1.7404763403792249</v>
      </c>
      <c r="AH45" s="139">
        <f t="shared" si="28"/>
        <v>1.2853524676765028E-2</v>
      </c>
      <c r="AI45" s="141">
        <f t="shared" si="31"/>
        <v>0</v>
      </c>
      <c r="AJ45" s="141">
        <f t="shared" si="27"/>
        <v>0</v>
      </c>
      <c r="AK45" s="141">
        <f t="shared" si="27"/>
        <v>0</v>
      </c>
      <c r="AL45" s="141">
        <f t="shared" si="27"/>
        <v>0</v>
      </c>
      <c r="AM45" s="141">
        <f t="shared" si="27"/>
        <v>9.2646384221176081</v>
      </c>
      <c r="AN45" s="141">
        <f t="shared" si="27"/>
        <v>0</v>
      </c>
      <c r="AO45" s="141">
        <f t="shared" si="27"/>
        <v>0</v>
      </c>
      <c r="AP45" s="141">
        <f t="shared" si="27"/>
        <v>0</v>
      </c>
      <c r="AQ45" s="141">
        <f t="shared" si="27"/>
        <v>0</v>
      </c>
      <c r="AR45" s="141">
        <f t="shared" si="27"/>
        <v>0</v>
      </c>
      <c r="AS45" s="141">
        <f t="shared" si="27"/>
        <v>0</v>
      </c>
      <c r="AT45" s="141">
        <f t="shared" si="27"/>
        <v>0.93281093617805233</v>
      </c>
      <c r="AU45" s="141">
        <f t="shared" si="27"/>
        <v>0</v>
      </c>
      <c r="AV45" s="141">
        <f t="shared" si="27"/>
        <v>0</v>
      </c>
      <c r="AW45" s="141">
        <f t="shared" si="27"/>
        <v>0</v>
      </c>
      <c r="AX45" s="141">
        <f t="shared" si="27"/>
        <v>0</v>
      </c>
      <c r="AY45" s="160">
        <f t="shared" si="31"/>
        <v>12.296239115250575</v>
      </c>
      <c r="AZ45" s="160">
        <f t="shared" si="27"/>
        <v>0</v>
      </c>
      <c r="BA45" s="160">
        <f t="shared" si="27"/>
        <v>0</v>
      </c>
      <c r="BB45" s="160">
        <f t="shared" si="27"/>
        <v>0</v>
      </c>
      <c r="BC45" s="160">
        <f t="shared" si="27"/>
        <v>9.3918106023856129</v>
      </c>
      <c r="BD45" s="160">
        <f t="shared" si="27"/>
        <v>0</v>
      </c>
      <c r="BE45" s="160">
        <f t="shared" si="27"/>
        <v>2.6822827528860213E-2</v>
      </c>
      <c r="BF45" s="160">
        <f t="shared" si="27"/>
        <v>7.600115332467082</v>
      </c>
      <c r="BG45" s="160">
        <f t="shared" si="27"/>
        <v>8.7077451724905224</v>
      </c>
      <c r="BH45" s="160">
        <f t="shared" si="27"/>
        <v>0.85740928827235896</v>
      </c>
      <c r="BI45" s="160">
        <f t="shared" si="27"/>
        <v>0</v>
      </c>
      <c r="BJ45" s="160">
        <f t="shared" si="27"/>
        <v>4.9896541529346354</v>
      </c>
      <c r="BK45" s="160">
        <f t="shared" si="27"/>
        <v>10.735860798384065</v>
      </c>
      <c r="BL45" s="160">
        <f t="shared" si="27"/>
        <v>3.5353284578960111</v>
      </c>
      <c r="BM45" s="160">
        <f t="shared" si="27"/>
        <v>14.638158185466418</v>
      </c>
      <c r="BN45" s="160">
        <f t="shared" si="27"/>
        <v>0.84534768691691131</v>
      </c>
      <c r="BO45" s="213">
        <f t="shared" si="30"/>
        <v>0</v>
      </c>
      <c r="BP45" s="213">
        <f t="shared" si="30"/>
        <v>0</v>
      </c>
      <c r="BQ45" s="213">
        <f t="shared" si="30"/>
        <v>0</v>
      </c>
      <c r="BR45" s="213">
        <f t="shared" si="30"/>
        <v>0</v>
      </c>
      <c r="BS45" s="213">
        <f t="shared" si="30"/>
        <v>0</v>
      </c>
      <c r="BT45" s="213">
        <f t="shared" si="30"/>
        <v>0</v>
      </c>
      <c r="BU45" s="213">
        <f t="shared" si="30"/>
        <v>0</v>
      </c>
      <c r="BV45" s="213">
        <f t="shared" si="30"/>
        <v>0</v>
      </c>
      <c r="BW45" s="213">
        <f t="shared" si="30"/>
        <v>0</v>
      </c>
      <c r="BX45" s="213">
        <f t="shared" si="30"/>
        <v>0</v>
      </c>
      <c r="BY45" s="213">
        <f t="shared" si="30"/>
        <v>0</v>
      </c>
      <c r="BZ45" s="213">
        <f t="shared" si="30"/>
        <v>0</v>
      </c>
      <c r="CA45" s="213">
        <f t="shared" si="30"/>
        <v>0</v>
      </c>
      <c r="CB45" s="213">
        <f t="shared" si="30"/>
        <v>0</v>
      </c>
      <c r="CC45" s="213">
        <f t="shared" si="30"/>
        <v>0</v>
      </c>
      <c r="CD45" s="213">
        <f t="shared" si="30"/>
        <v>0</v>
      </c>
      <c r="CE45" s="63">
        <f t="shared" si="22"/>
        <v>92.45635911555874</v>
      </c>
    </row>
    <row r="46" spans="1:83" x14ac:dyDescent="0.2">
      <c r="A46" s="5" t="str">
        <f>VLOOKUP(B46,by_src_allpol!$J$28:$K$69,2,FALSE)</f>
        <v>N</v>
      </c>
      <c r="B46" s="5" t="str">
        <f t="shared" si="31"/>
        <v>Condensate tank flaring</v>
      </c>
      <c r="C46" s="69">
        <f t="shared" si="31"/>
        <v>0</v>
      </c>
      <c r="D46" s="69">
        <f t="shared" si="31"/>
        <v>0</v>
      </c>
      <c r="E46" s="69">
        <f t="shared" si="31"/>
        <v>0</v>
      </c>
      <c r="F46" s="69">
        <f t="shared" si="31"/>
        <v>0</v>
      </c>
      <c r="G46" s="69">
        <f t="shared" si="31"/>
        <v>0</v>
      </c>
      <c r="H46" s="69">
        <f t="shared" si="31"/>
        <v>0</v>
      </c>
      <c r="I46" s="69">
        <f t="shared" si="31"/>
        <v>0</v>
      </c>
      <c r="J46" s="69">
        <f t="shared" si="31"/>
        <v>0</v>
      </c>
      <c r="K46" s="69">
        <f t="shared" si="31"/>
        <v>0</v>
      </c>
      <c r="L46" s="69">
        <f t="shared" si="31"/>
        <v>0</v>
      </c>
      <c r="M46" s="69">
        <f t="shared" si="31"/>
        <v>0</v>
      </c>
      <c r="N46" s="69">
        <f t="shared" si="31"/>
        <v>0</v>
      </c>
      <c r="O46" s="69">
        <f t="shared" si="31"/>
        <v>0</v>
      </c>
      <c r="P46" s="69">
        <f t="shared" si="31"/>
        <v>0</v>
      </c>
      <c r="Q46" s="69">
        <f t="shared" si="31"/>
        <v>0</v>
      </c>
      <c r="R46" s="69">
        <f t="shared" si="31"/>
        <v>0</v>
      </c>
      <c r="S46" s="139">
        <f t="shared" si="31"/>
        <v>0</v>
      </c>
      <c r="T46" s="139">
        <f t="shared" si="28"/>
        <v>0</v>
      </c>
      <c r="U46" s="139">
        <f t="shared" si="28"/>
        <v>0</v>
      </c>
      <c r="V46" s="139">
        <f t="shared" si="28"/>
        <v>0</v>
      </c>
      <c r="W46" s="139">
        <f t="shared" si="28"/>
        <v>0</v>
      </c>
      <c r="X46" s="139">
        <f t="shared" si="28"/>
        <v>0</v>
      </c>
      <c r="Y46" s="139">
        <f t="shared" si="28"/>
        <v>0</v>
      </c>
      <c r="Z46" s="139">
        <f t="shared" si="28"/>
        <v>0</v>
      </c>
      <c r="AA46" s="139">
        <f t="shared" si="28"/>
        <v>0</v>
      </c>
      <c r="AB46" s="139">
        <f t="shared" si="28"/>
        <v>0</v>
      </c>
      <c r="AC46" s="139">
        <f t="shared" si="28"/>
        <v>0</v>
      </c>
      <c r="AD46" s="139">
        <f t="shared" si="28"/>
        <v>0</v>
      </c>
      <c r="AE46" s="139">
        <f t="shared" si="28"/>
        <v>0</v>
      </c>
      <c r="AF46" s="139">
        <f t="shared" si="28"/>
        <v>0</v>
      </c>
      <c r="AG46" s="139">
        <f t="shared" si="28"/>
        <v>0</v>
      </c>
      <c r="AH46" s="139">
        <f t="shared" si="28"/>
        <v>0</v>
      </c>
      <c r="AI46" s="141">
        <f t="shared" si="31"/>
        <v>0</v>
      </c>
      <c r="AJ46" s="141">
        <f t="shared" si="27"/>
        <v>0</v>
      </c>
      <c r="AK46" s="141">
        <f t="shared" si="27"/>
        <v>0</v>
      </c>
      <c r="AL46" s="141">
        <f t="shared" si="27"/>
        <v>0</v>
      </c>
      <c r="AM46" s="141">
        <f t="shared" si="27"/>
        <v>0</v>
      </c>
      <c r="AN46" s="141">
        <f t="shared" si="27"/>
        <v>0</v>
      </c>
      <c r="AO46" s="141">
        <f t="shared" si="27"/>
        <v>0</v>
      </c>
      <c r="AP46" s="141">
        <f t="shared" si="27"/>
        <v>0</v>
      </c>
      <c r="AQ46" s="141">
        <f t="shared" si="27"/>
        <v>0</v>
      </c>
      <c r="AR46" s="141">
        <f t="shared" si="27"/>
        <v>0</v>
      </c>
      <c r="AS46" s="141">
        <f t="shared" si="27"/>
        <v>0</v>
      </c>
      <c r="AT46" s="141">
        <f t="shared" si="27"/>
        <v>0</v>
      </c>
      <c r="AU46" s="141">
        <f t="shared" si="27"/>
        <v>0</v>
      </c>
      <c r="AV46" s="141">
        <f t="shared" si="27"/>
        <v>0</v>
      </c>
      <c r="AW46" s="141">
        <f t="shared" si="27"/>
        <v>0</v>
      </c>
      <c r="AX46" s="141">
        <f t="shared" si="27"/>
        <v>0</v>
      </c>
      <c r="AY46" s="160">
        <f t="shared" si="31"/>
        <v>0</v>
      </c>
      <c r="AZ46" s="160">
        <f t="shared" si="27"/>
        <v>0</v>
      </c>
      <c r="BA46" s="160">
        <f t="shared" si="27"/>
        <v>0</v>
      </c>
      <c r="BB46" s="160">
        <f t="shared" si="27"/>
        <v>0</v>
      </c>
      <c r="BC46" s="160">
        <f t="shared" si="27"/>
        <v>0</v>
      </c>
      <c r="BD46" s="160">
        <f t="shared" si="27"/>
        <v>0</v>
      </c>
      <c r="BE46" s="160">
        <f t="shared" si="27"/>
        <v>0</v>
      </c>
      <c r="BF46" s="160">
        <f t="shared" si="27"/>
        <v>0</v>
      </c>
      <c r="BG46" s="160">
        <f t="shared" si="27"/>
        <v>0</v>
      </c>
      <c r="BH46" s="160">
        <f t="shared" si="27"/>
        <v>0</v>
      </c>
      <c r="BI46" s="160">
        <f t="shared" si="27"/>
        <v>0</v>
      </c>
      <c r="BJ46" s="160">
        <f t="shared" si="27"/>
        <v>0</v>
      </c>
      <c r="BK46" s="160">
        <f t="shared" si="27"/>
        <v>0</v>
      </c>
      <c r="BL46" s="160">
        <f t="shared" si="27"/>
        <v>0</v>
      </c>
      <c r="BM46" s="160">
        <f t="shared" si="27"/>
        <v>0</v>
      </c>
      <c r="BN46" s="160">
        <f t="shared" si="27"/>
        <v>0</v>
      </c>
      <c r="BO46" s="213">
        <f t="shared" si="30"/>
        <v>0</v>
      </c>
      <c r="BP46" s="213">
        <f t="shared" si="30"/>
        <v>0</v>
      </c>
      <c r="BQ46" s="213">
        <f t="shared" si="30"/>
        <v>0</v>
      </c>
      <c r="BR46" s="213">
        <f t="shared" si="30"/>
        <v>0</v>
      </c>
      <c r="BS46" s="213">
        <f t="shared" si="30"/>
        <v>0</v>
      </c>
      <c r="BT46" s="213">
        <f t="shared" si="30"/>
        <v>0</v>
      </c>
      <c r="BU46" s="213">
        <f t="shared" si="30"/>
        <v>0</v>
      </c>
      <c r="BV46" s="213">
        <f t="shared" si="30"/>
        <v>0</v>
      </c>
      <c r="BW46" s="213">
        <f t="shared" si="30"/>
        <v>0</v>
      </c>
      <c r="BX46" s="213">
        <f t="shared" si="30"/>
        <v>0</v>
      </c>
      <c r="BY46" s="213">
        <f t="shared" si="30"/>
        <v>0</v>
      </c>
      <c r="BZ46" s="213">
        <f t="shared" si="30"/>
        <v>0</v>
      </c>
      <c r="CA46" s="213">
        <f t="shared" si="30"/>
        <v>0</v>
      </c>
      <c r="CB46" s="213">
        <f t="shared" si="30"/>
        <v>0</v>
      </c>
      <c r="CC46" s="213">
        <f t="shared" si="30"/>
        <v>0</v>
      </c>
      <c r="CD46" s="213">
        <f t="shared" si="30"/>
        <v>0</v>
      </c>
      <c r="CE46" s="63">
        <f t="shared" si="22"/>
        <v>0</v>
      </c>
    </row>
    <row r="47" spans="1:83" x14ac:dyDescent="0.2">
      <c r="A47" s="5" t="str">
        <f>VLOOKUP(B47,by_src_allpol!$J$28:$K$69,2,FALSE)</f>
        <v>Y</v>
      </c>
      <c r="B47" s="5" t="str">
        <f t="shared" si="31"/>
        <v>Permitted Tank Losses</v>
      </c>
      <c r="C47" s="69">
        <f t="shared" si="31"/>
        <v>0.18111609229130854</v>
      </c>
      <c r="D47" s="69">
        <f t="shared" si="31"/>
        <v>101.77334936265403</v>
      </c>
      <c r="E47" s="69">
        <f t="shared" si="31"/>
        <v>0</v>
      </c>
      <c r="F47" s="69">
        <f t="shared" si="31"/>
        <v>0</v>
      </c>
      <c r="G47" s="69">
        <f t="shared" si="31"/>
        <v>0.31266699108880902</v>
      </c>
      <c r="H47" s="69">
        <f t="shared" si="31"/>
        <v>0</v>
      </c>
      <c r="I47" s="69">
        <f t="shared" si="31"/>
        <v>0.21434914825682905</v>
      </c>
      <c r="J47" s="69">
        <f t="shared" si="31"/>
        <v>0</v>
      </c>
      <c r="K47" s="69">
        <f t="shared" si="31"/>
        <v>0</v>
      </c>
      <c r="L47" s="69">
        <f t="shared" si="31"/>
        <v>0</v>
      </c>
      <c r="M47" s="69">
        <f t="shared" si="31"/>
        <v>0</v>
      </c>
      <c r="N47" s="69">
        <f t="shared" si="31"/>
        <v>0</v>
      </c>
      <c r="O47" s="69">
        <f t="shared" si="31"/>
        <v>0</v>
      </c>
      <c r="P47" s="69">
        <f t="shared" si="31"/>
        <v>0</v>
      </c>
      <c r="Q47" s="69">
        <f t="shared" si="31"/>
        <v>1.2266166573484045</v>
      </c>
      <c r="R47" s="69">
        <f t="shared" si="31"/>
        <v>5.0621500896135145E-2</v>
      </c>
      <c r="S47" s="139">
        <f t="shared" si="31"/>
        <v>0</v>
      </c>
      <c r="T47" s="139">
        <f t="shared" si="28"/>
        <v>0</v>
      </c>
      <c r="U47" s="139">
        <f t="shared" si="28"/>
        <v>0</v>
      </c>
      <c r="V47" s="139">
        <f t="shared" si="28"/>
        <v>0</v>
      </c>
      <c r="W47" s="139">
        <f t="shared" si="28"/>
        <v>0</v>
      </c>
      <c r="X47" s="139">
        <f t="shared" si="28"/>
        <v>0</v>
      </c>
      <c r="Y47" s="139">
        <f t="shared" si="28"/>
        <v>0</v>
      </c>
      <c r="Z47" s="139">
        <f t="shared" si="28"/>
        <v>0</v>
      </c>
      <c r="AA47" s="139">
        <f t="shared" si="28"/>
        <v>0</v>
      </c>
      <c r="AB47" s="139">
        <f t="shared" si="28"/>
        <v>0</v>
      </c>
      <c r="AC47" s="139">
        <f t="shared" si="28"/>
        <v>0</v>
      </c>
      <c r="AD47" s="139">
        <f t="shared" si="28"/>
        <v>0</v>
      </c>
      <c r="AE47" s="139">
        <f t="shared" si="28"/>
        <v>0</v>
      </c>
      <c r="AF47" s="139">
        <f t="shared" si="28"/>
        <v>0</v>
      </c>
      <c r="AG47" s="139">
        <f t="shared" si="28"/>
        <v>0</v>
      </c>
      <c r="AH47" s="139">
        <f t="shared" si="28"/>
        <v>0</v>
      </c>
      <c r="AI47" s="141">
        <f t="shared" si="31"/>
        <v>0</v>
      </c>
      <c r="AJ47" s="141">
        <f t="shared" si="27"/>
        <v>0</v>
      </c>
      <c r="AK47" s="141">
        <f t="shared" si="27"/>
        <v>0</v>
      </c>
      <c r="AL47" s="141">
        <f t="shared" si="27"/>
        <v>0</v>
      </c>
      <c r="AM47" s="141">
        <f t="shared" si="27"/>
        <v>0</v>
      </c>
      <c r="AN47" s="141">
        <f t="shared" si="27"/>
        <v>0</v>
      </c>
      <c r="AO47" s="141">
        <f t="shared" si="27"/>
        <v>0</v>
      </c>
      <c r="AP47" s="141">
        <f t="shared" si="27"/>
        <v>0</v>
      </c>
      <c r="AQ47" s="141">
        <f t="shared" si="27"/>
        <v>0</v>
      </c>
      <c r="AR47" s="141">
        <f t="shared" si="27"/>
        <v>0</v>
      </c>
      <c r="AS47" s="141">
        <f t="shared" si="27"/>
        <v>0</v>
      </c>
      <c r="AT47" s="141">
        <f t="shared" si="27"/>
        <v>0</v>
      </c>
      <c r="AU47" s="141">
        <f t="shared" si="27"/>
        <v>0</v>
      </c>
      <c r="AV47" s="141">
        <f t="shared" si="27"/>
        <v>0</v>
      </c>
      <c r="AW47" s="141">
        <f t="shared" si="27"/>
        <v>0</v>
      </c>
      <c r="AX47" s="141">
        <f t="shared" si="27"/>
        <v>0</v>
      </c>
      <c r="AY47" s="160">
        <f t="shared" si="31"/>
        <v>0.18111609229130854</v>
      </c>
      <c r="AZ47" s="160">
        <f t="shared" si="27"/>
        <v>101.77334936265403</v>
      </c>
      <c r="BA47" s="160">
        <f t="shared" si="27"/>
        <v>0</v>
      </c>
      <c r="BB47" s="160">
        <f t="shared" si="27"/>
        <v>0</v>
      </c>
      <c r="BC47" s="160">
        <f t="shared" si="27"/>
        <v>0.31266699108880902</v>
      </c>
      <c r="BD47" s="160">
        <f t="shared" si="27"/>
        <v>0</v>
      </c>
      <c r="BE47" s="160">
        <f t="shared" si="27"/>
        <v>0.21434914825682905</v>
      </c>
      <c r="BF47" s="160">
        <f t="shared" si="27"/>
        <v>0</v>
      </c>
      <c r="BG47" s="160">
        <f t="shared" si="27"/>
        <v>0</v>
      </c>
      <c r="BH47" s="160">
        <f t="shared" si="27"/>
        <v>0</v>
      </c>
      <c r="BI47" s="160">
        <f t="shared" si="27"/>
        <v>0</v>
      </c>
      <c r="BJ47" s="160">
        <f t="shared" si="27"/>
        <v>0</v>
      </c>
      <c r="BK47" s="160">
        <f t="shared" si="27"/>
        <v>0</v>
      </c>
      <c r="BL47" s="160">
        <f t="shared" si="27"/>
        <v>0</v>
      </c>
      <c r="BM47" s="160">
        <f t="shared" si="27"/>
        <v>1.2266166573484045</v>
      </c>
      <c r="BN47" s="160">
        <f t="shared" si="27"/>
        <v>5.0621500896135145E-2</v>
      </c>
      <c r="BO47" s="213">
        <f t="shared" si="30"/>
        <v>0</v>
      </c>
      <c r="BP47" s="213">
        <f t="shared" si="30"/>
        <v>0</v>
      </c>
      <c r="BQ47" s="213">
        <f t="shared" si="30"/>
        <v>0</v>
      </c>
      <c r="BR47" s="213">
        <f t="shared" si="30"/>
        <v>0</v>
      </c>
      <c r="BS47" s="213">
        <f t="shared" si="30"/>
        <v>0</v>
      </c>
      <c r="BT47" s="213">
        <f t="shared" si="30"/>
        <v>0</v>
      </c>
      <c r="BU47" s="213">
        <f t="shared" si="30"/>
        <v>0</v>
      </c>
      <c r="BV47" s="213">
        <f t="shared" si="30"/>
        <v>0</v>
      </c>
      <c r="BW47" s="213">
        <f t="shared" si="30"/>
        <v>0</v>
      </c>
      <c r="BX47" s="213">
        <f t="shared" si="30"/>
        <v>0</v>
      </c>
      <c r="BY47" s="213">
        <f t="shared" si="30"/>
        <v>0</v>
      </c>
      <c r="BZ47" s="213">
        <f t="shared" si="30"/>
        <v>0</v>
      </c>
      <c r="CA47" s="213">
        <f t="shared" si="30"/>
        <v>0</v>
      </c>
      <c r="CB47" s="213">
        <f t="shared" si="30"/>
        <v>0</v>
      </c>
      <c r="CC47" s="213">
        <f t="shared" si="30"/>
        <v>0</v>
      </c>
      <c r="CD47" s="213">
        <f t="shared" si="30"/>
        <v>0</v>
      </c>
      <c r="CE47" s="63">
        <f t="shared" si="22"/>
        <v>103.75871975253551</v>
      </c>
    </row>
    <row r="48" spans="1:83" x14ac:dyDescent="0.2">
      <c r="A48" s="5" t="str">
        <f>VLOOKUP(B48,by_src_allpol!$J$28:$K$69,2,FALSE)</f>
        <v>N</v>
      </c>
      <c r="B48" s="5" t="str">
        <f t="shared" si="31"/>
        <v>Other Flaring</v>
      </c>
      <c r="C48" s="69">
        <f t="shared" si="31"/>
        <v>0</v>
      </c>
      <c r="D48" s="69">
        <f t="shared" si="31"/>
        <v>0</v>
      </c>
      <c r="E48" s="69">
        <f t="shared" si="31"/>
        <v>0</v>
      </c>
      <c r="F48" s="69">
        <f t="shared" si="31"/>
        <v>0</v>
      </c>
      <c r="G48" s="69">
        <f t="shared" si="31"/>
        <v>0</v>
      </c>
      <c r="H48" s="69">
        <f t="shared" si="31"/>
        <v>0</v>
      </c>
      <c r="I48" s="69">
        <f t="shared" si="31"/>
        <v>0</v>
      </c>
      <c r="J48" s="69">
        <f t="shared" si="31"/>
        <v>0</v>
      </c>
      <c r="K48" s="69">
        <f t="shared" si="31"/>
        <v>0</v>
      </c>
      <c r="L48" s="69">
        <f t="shared" si="31"/>
        <v>0</v>
      </c>
      <c r="M48" s="69">
        <f t="shared" si="31"/>
        <v>0</v>
      </c>
      <c r="N48" s="69">
        <f t="shared" si="31"/>
        <v>0</v>
      </c>
      <c r="O48" s="69">
        <f t="shared" si="31"/>
        <v>0</v>
      </c>
      <c r="P48" s="69">
        <f t="shared" si="31"/>
        <v>0</v>
      </c>
      <c r="Q48" s="69">
        <f t="shared" si="31"/>
        <v>0</v>
      </c>
      <c r="R48" s="69">
        <f t="shared" si="31"/>
        <v>0</v>
      </c>
      <c r="S48" s="139">
        <f t="shared" si="31"/>
        <v>0</v>
      </c>
      <c r="T48" s="139">
        <f t="shared" si="28"/>
        <v>0</v>
      </c>
      <c r="U48" s="139">
        <f t="shared" si="28"/>
        <v>0</v>
      </c>
      <c r="V48" s="139">
        <f t="shared" si="28"/>
        <v>0</v>
      </c>
      <c r="W48" s="139">
        <f t="shared" si="28"/>
        <v>0</v>
      </c>
      <c r="X48" s="139">
        <f t="shared" si="28"/>
        <v>0</v>
      </c>
      <c r="Y48" s="139">
        <f t="shared" si="28"/>
        <v>0</v>
      </c>
      <c r="Z48" s="139">
        <f t="shared" si="28"/>
        <v>0</v>
      </c>
      <c r="AA48" s="139">
        <f t="shared" si="28"/>
        <v>0</v>
      </c>
      <c r="AB48" s="139">
        <f t="shared" si="28"/>
        <v>0</v>
      </c>
      <c r="AC48" s="139">
        <f t="shared" si="28"/>
        <v>0</v>
      </c>
      <c r="AD48" s="139">
        <f t="shared" si="28"/>
        <v>0</v>
      </c>
      <c r="AE48" s="139">
        <f t="shared" si="28"/>
        <v>0</v>
      </c>
      <c r="AF48" s="139">
        <f t="shared" si="28"/>
        <v>0</v>
      </c>
      <c r="AG48" s="139">
        <f t="shared" si="28"/>
        <v>0</v>
      </c>
      <c r="AH48" s="139">
        <f t="shared" si="28"/>
        <v>0</v>
      </c>
      <c r="AI48" s="141">
        <f t="shared" si="31"/>
        <v>0</v>
      </c>
      <c r="AJ48" s="141">
        <f t="shared" si="27"/>
        <v>0</v>
      </c>
      <c r="AK48" s="141">
        <f t="shared" si="27"/>
        <v>0</v>
      </c>
      <c r="AL48" s="141">
        <f t="shared" si="27"/>
        <v>0</v>
      </c>
      <c r="AM48" s="141">
        <f t="shared" si="27"/>
        <v>0</v>
      </c>
      <c r="AN48" s="141">
        <f t="shared" si="27"/>
        <v>0</v>
      </c>
      <c r="AO48" s="141">
        <f t="shared" si="27"/>
        <v>0</v>
      </c>
      <c r="AP48" s="141">
        <f t="shared" si="27"/>
        <v>0</v>
      </c>
      <c r="AQ48" s="141">
        <f t="shared" si="27"/>
        <v>0</v>
      </c>
      <c r="AR48" s="141">
        <f t="shared" si="27"/>
        <v>0</v>
      </c>
      <c r="AS48" s="141">
        <f t="shared" si="27"/>
        <v>0</v>
      </c>
      <c r="AT48" s="141">
        <f t="shared" si="27"/>
        <v>0</v>
      </c>
      <c r="AU48" s="141">
        <f t="shared" si="27"/>
        <v>0</v>
      </c>
      <c r="AV48" s="141">
        <f t="shared" si="27"/>
        <v>0</v>
      </c>
      <c r="AW48" s="141">
        <f t="shared" si="27"/>
        <v>0</v>
      </c>
      <c r="AX48" s="141">
        <f t="shared" si="27"/>
        <v>0</v>
      </c>
      <c r="AY48" s="160">
        <f t="shared" si="31"/>
        <v>0</v>
      </c>
      <c r="AZ48" s="160">
        <f t="shared" si="27"/>
        <v>0</v>
      </c>
      <c r="BA48" s="160">
        <f t="shared" si="27"/>
        <v>0</v>
      </c>
      <c r="BB48" s="160">
        <f t="shared" si="27"/>
        <v>0</v>
      </c>
      <c r="BC48" s="160">
        <f t="shared" si="27"/>
        <v>0</v>
      </c>
      <c r="BD48" s="160">
        <f t="shared" si="27"/>
        <v>0</v>
      </c>
      <c r="BE48" s="160">
        <f t="shared" si="27"/>
        <v>0</v>
      </c>
      <c r="BF48" s="160">
        <f t="shared" si="27"/>
        <v>0</v>
      </c>
      <c r="BG48" s="160">
        <f t="shared" si="27"/>
        <v>0</v>
      </c>
      <c r="BH48" s="160">
        <f t="shared" si="27"/>
        <v>0</v>
      </c>
      <c r="BI48" s="160">
        <f t="shared" si="27"/>
        <v>0</v>
      </c>
      <c r="BJ48" s="160">
        <f t="shared" si="27"/>
        <v>0</v>
      </c>
      <c r="BK48" s="160">
        <f t="shared" si="27"/>
        <v>0</v>
      </c>
      <c r="BL48" s="160">
        <f t="shared" si="27"/>
        <v>0</v>
      </c>
      <c r="BM48" s="160">
        <f t="shared" si="27"/>
        <v>0</v>
      </c>
      <c r="BN48" s="160">
        <f t="shared" si="27"/>
        <v>0</v>
      </c>
      <c r="BO48" s="213">
        <f t="shared" si="30"/>
        <v>0</v>
      </c>
      <c r="BP48" s="213">
        <f t="shared" si="30"/>
        <v>0</v>
      </c>
      <c r="BQ48" s="213">
        <f t="shared" si="30"/>
        <v>0</v>
      </c>
      <c r="BR48" s="213">
        <f t="shared" si="30"/>
        <v>0</v>
      </c>
      <c r="BS48" s="213">
        <f t="shared" si="30"/>
        <v>0</v>
      </c>
      <c r="BT48" s="213">
        <f t="shared" si="30"/>
        <v>0</v>
      </c>
      <c r="BU48" s="213">
        <f t="shared" si="30"/>
        <v>0</v>
      </c>
      <c r="BV48" s="213">
        <f t="shared" si="30"/>
        <v>0</v>
      </c>
      <c r="BW48" s="213">
        <f t="shared" si="30"/>
        <v>0</v>
      </c>
      <c r="BX48" s="213">
        <f t="shared" si="30"/>
        <v>0</v>
      </c>
      <c r="BY48" s="213">
        <f t="shared" si="30"/>
        <v>0</v>
      </c>
      <c r="BZ48" s="213">
        <f t="shared" si="30"/>
        <v>0</v>
      </c>
      <c r="CA48" s="213">
        <f t="shared" si="30"/>
        <v>0</v>
      </c>
      <c r="CB48" s="213">
        <f t="shared" si="30"/>
        <v>0</v>
      </c>
      <c r="CC48" s="213">
        <f t="shared" si="30"/>
        <v>0</v>
      </c>
      <c r="CD48" s="213">
        <f t="shared" si="30"/>
        <v>0</v>
      </c>
      <c r="CE48" s="63">
        <f t="shared" si="22"/>
        <v>0</v>
      </c>
    </row>
    <row r="49" spans="1:83" x14ac:dyDescent="0.2">
      <c r="A49" s="5" t="str">
        <f>VLOOKUP(B49,by_src_allpol!$J$28:$K$69,2,FALSE)</f>
        <v>N</v>
      </c>
      <c r="B49" s="5" t="str">
        <f t="shared" si="31"/>
        <v>Natural Gas Production, Flares</v>
      </c>
      <c r="C49" s="69">
        <f t="shared" si="31"/>
        <v>0</v>
      </c>
      <c r="D49" s="69">
        <f t="shared" si="31"/>
        <v>0</v>
      </c>
      <c r="E49" s="69">
        <f t="shared" si="31"/>
        <v>0</v>
      </c>
      <c r="F49" s="69">
        <f t="shared" si="31"/>
        <v>0</v>
      </c>
      <c r="G49" s="69">
        <f t="shared" si="31"/>
        <v>0</v>
      </c>
      <c r="H49" s="69">
        <f t="shared" si="31"/>
        <v>0</v>
      </c>
      <c r="I49" s="69">
        <f t="shared" si="31"/>
        <v>0</v>
      </c>
      <c r="J49" s="69">
        <f t="shared" si="31"/>
        <v>0</v>
      </c>
      <c r="K49" s="69">
        <f t="shared" si="31"/>
        <v>0</v>
      </c>
      <c r="L49" s="69">
        <f t="shared" si="31"/>
        <v>0</v>
      </c>
      <c r="M49" s="69">
        <f t="shared" si="31"/>
        <v>0</v>
      </c>
      <c r="N49" s="69">
        <f t="shared" si="31"/>
        <v>0</v>
      </c>
      <c r="O49" s="69">
        <f t="shared" si="31"/>
        <v>0</v>
      </c>
      <c r="P49" s="69">
        <f t="shared" si="31"/>
        <v>0</v>
      </c>
      <c r="Q49" s="69">
        <f t="shared" si="31"/>
        <v>0</v>
      </c>
      <c r="R49" s="69">
        <f t="shared" si="31"/>
        <v>0</v>
      </c>
      <c r="S49" s="139">
        <f t="shared" si="31"/>
        <v>0</v>
      </c>
      <c r="T49" s="139">
        <f t="shared" si="28"/>
        <v>0</v>
      </c>
      <c r="U49" s="139">
        <f t="shared" si="28"/>
        <v>0</v>
      </c>
      <c r="V49" s="139">
        <f t="shared" si="28"/>
        <v>0</v>
      </c>
      <c r="W49" s="139">
        <f t="shared" si="28"/>
        <v>0</v>
      </c>
      <c r="X49" s="139">
        <f t="shared" si="28"/>
        <v>0</v>
      </c>
      <c r="Y49" s="139">
        <f t="shared" si="28"/>
        <v>0</v>
      </c>
      <c r="Z49" s="139">
        <f t="shared" si="28"/>
        <v>0</v>
      </c>
      <c r="AA49" s="139">
        <f t="shared" si="28"/>
        <v>0</v>
      </c>
      <c r="AB49" s="139">
        <f t="shared" si="28"/>
        <v>0</v>
      </c>
      <c r="AC49" s="139">
        <f t="shared" si="28"/>
        <v>0</v>
      </c>
      <c r="AD49" s="139">
        <f t="shared" si="28"/>
        <v>0</v>
      </c>
      <c r="AE49" s="139">
        <f t="shared" si="28"/>
        <v>0</v>
      </c>
      <c r="AF49" s="139">
        <f t="shared" si="28"/>
        <v>0</v>
      </c>
      <c r="AG49" s="139">
        <f t="shared" si="28"/>
        <v>0</v>
      </c>
      <c r="AH49" s="139">
        <f t="shared" si="28"/>
        <v>0</v>
      </c>
      <c r="AI49" s="141">
        <f t="shared" si="31"/>
        <v>0</v>
      </c>
      <c r="AJ49" s="141">
        <f t="shared" si="27"/>
        <v>0</v>
      </c>
      <c r="AK49" s="141">
        <f t="shared" si="27"/>
        <v>0</v>
      </c>
      <c r="AL49" s="141">
        <f t="shared" si="27"/>
        <v>0</v>
      </c>
      <c r="AM49" s="141">
        <f t="shared" si="27"/>
        <v>0</v>
      </c>
      <c r="AN49" s="141">
        <f t="shared" si="27"/>
        <v>0</v>
      </c>
      <c r="AO49" s="141">
        <f t="shared" si="27"/>
        <v>0</v>
      </c>
      <c r="AP49" s="141">
        <f t="shared" si="27"/>
        <v>0</v>
      </c>
      <c r="AQ49" s="141">
        <f t="shared" si="27"/>
        <v>0</v>
      </c>
      <c r="AR49" s="141">
        <f t="shared" si="27"/>
        <v>0</v>
      </c>
      <c r="AS49" s="141">
        <f t="shared" si="27"/>
        <v>0</v>
      </c>
      <c r="AT49" s="141">
        <f t="shared" si="27"/>
        <v>0</v>
      </c>
      <c r="AU49" s="141">
        <f t="shared" si="27"/>
        <v>0</v>
      </c>
      <c r="AV49" s="141">
        <f t="shared" si="27"/>
        <v>0</v>
      </c>
      <c r="AW49" s="141">
        <f t="shared" si="27"/>
        <v>0</v>
      </c>
      <c r="AX49" s="141">
        <f t="shared" si="27"/>
        <v>0</v>
      </c>
      <c r="AY49" s="160">
        <f t="shared" si="31"/>
        <v>0</v>
      </c>
      <c r="AZ49" s="160">
        <f t="shared" si="27"/>
        <v>0</v>
      </c>
      <c r="BA49" s="160">
        <f t="shared" si="27"/>
        <v>0</v>
      </c>
      <c r="BB49" s="160">
        <f t="shared" si="27"/>
        <v>0</v>
      </c>
      <c r="BC49" s="160">
        <f t="shared" si="27"/>
        <v>0</v>
      </c>
      <c r="BD49" s="160">
        <f t="shared" si="27"/>
        <v>0</v>
      </c>
      <c r="BE49" s="160">
        <f t="shared" si="27"/>
        <v>0</v>
      </c>
      <c r="BF49" s="160">
        <f t="shared" si="27"/>
        <v>0</v>
      </c>
      <c r="BG49" s="160">
        <f t="shared" si="27"/>
        <v>0</v>
      </c>
      <c r="BH49" s="160">
        <f t="shared" si="27"/>
        <v>0</v>
      </c>
      <c r="BI49" s="160">
        <f t="shared" si="27"/>
        <v>0</v>
      </c>
      <c r="BJ49" s="160">
        <f t="shared" si="27"/>
        <v>0</v>
      </c>
      <c r="BK49" s="160">
        <f t="shared" si="27"/>
        <v>0</v>
      </c>
      <c r="BL49" s="160">
        <f t="shared" si="27"/>
        <v>0</v>
      </c>
      <c r="BM49" s="160">
        <f t="shared" si="27"/>
        <v>0</v>
      </c>
      <c r="BN49" s="160">
        <f t="shared" si="27"/>
        <v>0</v>
      </c>
      <c r="BO49" s="213">
        <f t="shared" si="30"/>
        <v>0</v>
      </c>
      <c r="BP49" s="213">
        <f t="shared" si="30"/>
        <v>0</v>
      </c>
      <c r="BQ49" s="213">
        <f t="shared" si="30"/>
        <v>0</v>
      </c>
      <c r="BR49" s="213">
        <f t="shared" si="30"/>
        <v>0</v>
      </c>
      <c r="BS49" s="213">
        <f t="shared" si="30"/>
        <v>0</v>
      </c>
      <c r="BT49" s="213">
        <f t="shared" si="30"/>
        <v>0</v>
      </c>
      <c r="BU49" s="213">
        <f t="shared" si="30"/>
        <v>0</v>
      </c>
      <c r="BV49" s="213">
        <f t="shared" si="30"/>
        <v>0</v>
      </c>
      <c r="BW49" s="213">
        <f t="shared" si="30"/>
        <v>0</v>
      </c>
      <c r="BX49" s="213">
        <f t="shared" si="30"/>
        <v>0</v>
      </c>
      <c r="BY49" s="213">
        <f t="shared" si="30"/>
        <v>0</v>
      </c>
      <c r="BZ49" s="213">
        <f t="shared" si="30"/>
        <v>0</v>
      </c>
      <c r="CA49" s="213">
        <f t="shared" si="30"/>
        <v>0</v>
      </c>
      <c r="CB49" s="213">
        <f t="shared" si="30"/>
        <v>0</v>
      </c>
      <c r="CC49" s="213">
        <f t="shared" si="30"/>
        <v>0</v>
      </c>
      <c r="CD49" s="213">
        <f t="shared" si="30"/>
        <v>0</v>
      </c>
      <c r="CE49" s="63">
        <f t="shared" si="22"/>
        <v>0</v>
      </c>
    </row>
    <row r="50" spans="1:83" x14ac:dyDescent="0.2">
      <c r="A50" s="5" t="str">
        <f>VLOOKUP(B50,by_src_allpol!$J$28:$K$69,2,FALSE)</f>
        <v>N</v>
      </c>
      <c r="B50" s="5" t="str">
        <f t="shared" si="31"/>
        <v>Oil Tank Flaring</v>
      </c>
      <c r="C50" s="69">
        <f t="shared" si="31"/>
        <v>0</v>
      </c>
      <c r="D50" s="69">
        <f t="shared" si="31"/>
        <v>0</v>
      </c>
      <c r="E50" s="69">
        <f t="shared" si="31"/>
        <v>0</v>
      </c>
      <c r="F50" s="69">
        <f t="shared" si="31"/>
        <v>0</v>
      </c>
      <c r="G50" s="69">
        <f t="shared" si="31"/>
        <v>0</v>
      </c>
      <c r="H50" s="69">
        <f t="shared" si="31"/>
        <v>0</v>
      </c>
      <c r="I50" s="69">
        <f t="shared" si="31"/>
        <v>0</v>
      </c>
      <c r="J50" s="69">
        <f t="shared" si="31"/>
        <v>0</v>
      </c>
      <c r="K50" s="69">
        <f t="shared" si="31"/>
        <v>0</v>
      </c>
      <c r="L50" s="69">
        <f t="shared" si="31"/>
        <v>0</v>
      </c>
      <c r="M50" s="69">
        <f t="shared" si="31"/>
        <v>0</v>
      </c>
      <c r="N50" s="69">
        <f t="shared" si="31"/>
        <v>0</v>
      </c>
      <c r="O50" s="69">
        <f t="shared" si="31"/>
        <v>0</v>
      </c>
      <c r="P50" s="69">
        <f t="shared" si="31"/>
        <v>0</v>
      </c>
      <c r="Q50" s="69">
        <f t="shared" si="31"/>
        <v>0</v>
      </c>
      <c r="R50" s="69">
        <f t="shared" si="31"/>
        <v>0</v>
      </c>
      <c r="S50" s="139">
        <f t="shared" si="31"/>
        <v>0</v>
      </c>
      <c r="T50" s="139">
        <f t="shared" si="28"/>
        <v>0</v>
      </c>
      <c r="U50" s="139">
        <f t="shared" si="28"/>
        <v>0</v>
      </c>
      <c r="V50" s="139">
        <f t="shared" si="28"/>
        <v>0</v>
      </c>
      <c r="W50" s="139">
        <f t="shared" si="28"/>
        <v>0</v>
      </c>
      <c r="X50" s="139">
        <f t="shared" si="28"/>
        <v>0</v>
      </c>
      <c r="Y50" s="139">
        <f t="shared" si="28"/>
        <v>0</v>
      </c>
      <c r="Z50" s="139">
        <f t="shared" si="28"/>
        <v>0</v>
      </c>
      <c r="AA50" s="139">
        <f t="shared" si="28"/>
        <v>0</v>
      </c>
      <c r="AB50" s="139">
        <f t="shared" si="28"/>
        <v>0</v>
      </c>
      <c r="AC50" s="139">
        <f t="shared" si="28"/>
        <v>0</v>
      </c>
      <c r="AD50" s="139">
        <f t="shared" si="28"/>
        <v>0</v>
      </c>
      <c r="AE50" s="139">
        <f t="shared" si="28"/>
        <v>0</v>
      </c>
      <c r="AF50" s="139">
        <f t="shared" si="28"/>
        <v>0</v>
      </c>
      <c r="AG50" s="139">
        <f t="shared" si="28"/>
        <v>0</v>
      </c>
      <c r="AH50" s="139">
        <f t="shared" si="28"/>
        <v>0</v>
      </c>
      <c r="AI50" s="141">
        <f t="shared" si="31"/>
        <v>0</v>
      </c>
      <c r="AJ50" s="141">
        <f t="shared" si="27"/>
        <v>0</v>
      </c>
      <c r="AK50" s="141">
        <f t="shared" si="27"/>
        <v>0</v>
      </c>
      <c r="AL50" s="141">
        <f t="shared" si="27"/>
        <v>0</v>
      </c>
      <c r="AM50" s="141">
        <f t="shared" si="27"/>
        <v>0</v>
      </c>
      <c r="AN50" s="141">
        <f t="shared" si="27"/>
        <v>0</v>
      </c>
      <c r="AO50" s="141">
        <f t="shared" si="27"/>
        <v>0</v>
      </c>
      <c r="AP50" s="141">
        <f t="shared" ref="AP50:AX50" si="32">AP100</f>
        <v>0</v>
      </c>
      <c r="AQ50" s="141">
        <f t="shared" si="32"/>
        <v>0</v>
      </c>
      <c r="AR50" s="141">
        <f t="shared" si="32"/>
        <v>0</v>
      </c>
      <c r="AS50" s="141">
        <f t="shared" si="32"/>
        <v>0</v>
      </c>
      <c r="AT50" s="141">
        <f t="shared" si="32"/>
        <v>0</v>
      </c>
      <c r="AU50" s="141">
        <f t="shared" si="32"/>
        <v>0</v>
      </c>
      <c r="AV50" s="141">
        <f t="shared" si="32"/>
        <v>0</v>
      </c>
      <c r="AW50" s="141">
        <f t="shared" si="32"/>
        <v>0</v>
      </c>
      <c r="AX50" s="141">
        <f t="shared" si="32"/>
        <v>0</v>
      </c>
      <c r="AY50" s="160">
        <f t="shared" si="31"/>
        <v>0</v>
      </c>
      <c r="AZ50" s="160">
        <f t="shared" ref="AZ50:BO65" si="33">AZ100</f>
        <v>0</v>
      </c>
      <c r="BA50" s="160">
        <f t="shared" si="33"/>
        <v>0</v>
      </c>
      <c r="BB50" s="160">
        <f t="shared" si="33"/>
        <v>0</v>
      </c>
      <c r="BC50" s="160">
        <f t="shared" si="33"/>
        <v>0</v>
      </c>
      <c r="BD50" s="160">
        <f t="shared" si="33"/>
        <v>0</v>
      </c>
      <c r="BE50" s="160">
        <f t="shared" si="33"/>
        <v>0</v>
      </c>
      <c r="BF50" s="160">
        <f t="shared" si="33"/>
        <v>0</v>
      </c>
      <c r="BG50" s="160">
        <f t="shared" si="33"/>
        <v>0</v>
      </c>
      <c r="BH50" s="160">
        <f t="shared" si="33"/>
        <v>0</v>
      </c>
      <c r="BI50" s="160">
        <f t="shared" si="33"/>
        <v>0</v>
      </c>
      <c r="BJ50" s="160">
        <f t="shared" si="33"/>
        <v>0</v>
      </c>
      <c r="BK50" s="160">
        <f t="shared" si="33"/>
        <v>0</v>
      </c>
      <c r="BL50" s="160">
        <f t="shared" si="33"/>
        <v>0</v>
      </c>
      <c r="BM50" s="160">
        <f t="shared" si="33"/>
        <v>0</v>
      </c>
      <c r="BN50" s="160">
        <f t="shared" si="33"/>
        <v>0</v>
      </c>
      <c r="BO50" s="213">
        <f t="shared" si="30"/>
        <v>0</v>
      </c>
      <c r="BP50" s="213">
        <f t="shared" si="30"/>
        <v>0</v>
      </c>
      <c r="BQ50" s="213">
        <f t="shared" si="30"/>
        <v>0</v>
      </c>
      <c r="BR50" s="213">
        <f t="shared" si="30"/>
        <v>0</v>
      </c>
      <c r="BS50" s="213">
        <f t="shared" si="30"/>
        <v>0</v>
      </c>
      <c r="BT50" s="213">
        <f t="shared" si="30"/>
        <v>0</v>
      </c>
      <c r="BU50" s="213">
        <f t="shared" si="30"/>
        <v>0</v>
      </c>
      <c r="BV50" s="213">
        <f t="shared" si="30"/>
        <v>0</v>
      </c>
      <c r="BW50" s="213">
        <f t="shared" si="30"/>
        <v>0</v>
      </c>
      <c r="BX50" s="213">
        <f t="shared" si="30"/>
        <v>0</v>
      </c>
      <c r="BY50" s="213">
        <f t="shared" si="30"/>
        <v>0</v>
      </c>
      <c r="BZ50" s="213">
        <f t="shared" si="30"/>
        <v>0</v>
      </c>
      <c r="CA50" s="213">
        <f t="shared" si="30"/>
        <v>0</v>
      </c>
      <c r="CB50" s="213">
        <f t="shared" si="30"/>
        <v>0</v>
      </c>
      <c r="CC50" s="213">
        <f t="shared" si="30"/>
        <v>0</v>
      </c>
      <c r="CD50" s="213">
        <f t="shared" si="30"/>
        <v>0</v>
      </c>
      <c r="CE50" s="63">
        <f t="shared" si="22"/>
        <v>0</v>
      </c>
    </row>
    <row r="51" spans="1:83" x14ac:dyDescent="0.2">
      <c r="A51" s="5" t="str">
        <f>VLOOKUP(B51,by_src_allpol!$J$28:$K$69,2,FALSE)</f>
        <v>N</v>
      </c>
      <c r="B51" s="5" t="str">
        <f t="shared" si="31"/>
        <v>Blowdown Flaring</v>
      </c>
      <c r="C51" s="69">
        <f t="shared" si="31"/>
        <v>0</v>
      </c>
      <c r="D51" s="69">
        <f t="shared" si="31"/>
        <v>0</v>
      </c>
      <c r="E51" s="69">
        <f t="shared" si="31"/>
        <v>0</v>
      </c>
      <c r="F51" s="69">
        <f t="shared" si="31"/>
        <v>0</v>
      </c>
      <c r="G51" s="69">
        <f t="shared" si="31"/>
        <v>0</v>
      </c>
      <c r="H51" s="69">
        <f t="shared" si="31"/>
        <v>0</v>
      </c>
      <c r="I51" s="69">
        <f t="shared" si="31"/>
        <v>0</v>
      </c>
      <c r="J51" s="69">
        <f t="shared" si="31"/>
        <v>0</v>
      </c>
      <c r="K51" s="69">
        <f t="shared" si="31"/>
        <v>0</v>
      </c>
      <c r="L51" s="69">
        <f t="shared" si="31"/>
        <v>0</v>
      </c>
      <c r="M51" s="69">
        <f t="shared" si="31"/>
        <v>0</v>
      </c>
      <c r="N51" s="69">
        <f t="shared" si="31"/>
        <v>0</v>
      </c>
      <c r="O51" s="69">
        <f t="shared" si="31"/>
        <v>0</v>
      </c>
      <c r="P51" s="69">
        <f t="shared" si="31"/>
        <v>0</v>
      </c>
      <c r="Q51" s="69">
        <f t="shared" si="31"/>
        <v>0</v>
      </c>
      <c r="R51" s="69">
        <f t="shared" si="31"/>
        <v>0</v>
      </c>
      <c r="S51" s="139">
        <f t="shared" si="31"/>
        <v>0</v>
      </c>
      <c r="T51" s="139">
        <f t="shared" si="28"/>
        <v>0</v>
      </c>
      <c r="U51" s="139">
        <f t="shared" si="28"/>
        <v>0</v>
      </c>
      <c r="V51" s="139">
        <f t="shared" si="28"/>
        <v>0</v>
      </c>
      <c r="W51" s="139">
        <f t="shared" si="28"/>
        <v>0</v>
      </c>
      <c r="X51" s="139">
        <f t="shared" si="28"/>
        <v>0</v>
      </c>
      <c r="Y51" s="139">
        <f t="shared" si="28"/>
        <v>0</v>
      </c>
      <c r="Z51" s="139">
        <f t="shared" si="28"/>
        <v>0</v>
      </c>
      <c r="AA51" s="139">
        <f t="shared" si="28"/>
        <v>0</v>
      </c>
      <c r="AB51" s="139">
        <f t="shared" si="28"/>
        <v>0</v>
      </c>
      <c r="AC51" s="139">
        <f t="shared" si="28"/>
        <v>0</v>
      </c>
      <c r="AD51" s="139">
        <f t="shared" si="28"/>
        <v>0</v>
      </c>
      <c r="AE51" s="139">
        <f t="shared" si="28"/>
        <v>0</v>
      </c>
      <c r="AF51" s="139">
        <f t="shared" si="28"/>
        <v>0</v>
      </c>
      <c r="AG51" s="139">
        <f t="shared" si="28"/>
        <v>0</v>
      </c>
      <c r="AH51" s="139">
        <f t="shared" si="28"/>
        <v>0</v>
      </c>
      <c r="AI51" s="141">
        <f t="shared" si="31"/>
        <v>0</v>
      </c>
      <c r="AJ51" s="141">
        <f t="shared" si="31"/>
        <v>0</v>
      </c>
      <c r="AK51" s="141">
        <f t="shared" si="31"/>
        <v>0</v>
      </c>
      <c r="AL51" s="141">
        <f t="shared" si="31"/>
        <v>0</v>
      </c>
      <c r="AM51" s="141">
        <f t="shared" si="31"/>
        <v>0</v>
      </c>
      <c r="AN51" s="141">
        <f t="shared" si="31"/>
        <v>0</v>
      </c>
      <c r="AO51" s="141">
        <f t="shared" si="31"/>
        <v>0</v>
      </c>
      <c r="AP51" s="141">
        <f t="shared" si="31"/>
        <v>0</v>
      </c>
      <c r="AQ51" s="141">
        <f t="shared" si="31"/>
        <v>0</v>
      </c>
      <c r="AR51" s="141">
        <f t="shared" si="31"/>
        <v>0</v>
      </c>
      <c r="AS51" s="141">
        <f t="shared" si="31"/>
        <v>0</v>
      </c>
      <c r="AT51" s="141">
        <f t="shared" si="31"/>
        <v>0</v>
      </c>
      <c r="AU51" s="141">
        <f t="shared" si="31"/>
        <v>0</v>
      </c>
      <c r="AV51" s="141">
        <f t="shared" si="31"/>
        <v>0</v>
      </c>
      <c r="AW51" s="141">
        <f t="shared" si="31"/>
        <v>0</v>
      </c>
      <c r="AX51" s="141">
        <f t="shared" si="31"/>
        <v>0</v>
      </c>
      <c r="AY51" s="160">
        <f t="shared" si="31"/>
        <v>0</v>
      </c>
      <c r="AZ51" s="160">
        <f t="shared" si="33"/>
        <v>0</v>
      </c>
      <c r="BA51" s="160">
        <f t="shared" si="33"/>
        <v>0</v>
      </c>
      <c r="BB51" s="160">
        <f t="shared" si="33"/>
        <v>0</v>
      </c>
      <c r="BC51" s="160">
        <f t="shared" si="33"/>
        <v>0</v>
      </c>
      <c r="BD51" s="160">
        <f t="shared" si="33"/>
        <v>0</v>
      </c>
      <c r="BE51" s="160">
        <f t="shared" si="33"/>
        <v>0</v>
      </c>
      <c r="BF51" s="160">
        <f t="shared" si="33"/>
        <v>0</v>
      </c>
      <c r="BG51" s="160">
        <f t="shared" si="33"/>
        <v>0</v>
      </c>
      <c r="BH51" s="160">
        <f t="shared" si="33"/>
        <v>0</v>
      </c>
      <c r="BI51" s="160">
        <f t="shared" si="33"/>
        <v>0</v>
      </c>
      <c r="BJ51" s="160">
        <f t="shared" si="33"/>
        <v>0</v>
      </c>
      <c r="BK51" s="160">
        <f t="shared" si="33"/>
        <v>0</v>
      </c>
      <c r="BL51" s="160">
        <f t="shared" si="33"/>
        <v>0</v>
      </c>
      <c r="BM51" s="160">
        <f t="shared" si="33"/>
        <v>0</v>
      </c>
      <c r="BN51" s="160">
        <f t="shared" si="33"/>
        <v>0</v>
      </c>
      <c r="BO51" s="213">
        <f t="shared" si="30"/>
        <v>0</v>
      </c>
      <c r="BP51" s="213">
        <f t="shared" si="30"/>
        <v>0</v>
      </c>
      <c r="BQ51" s="213">
        <f t="shared" si="30"/>
        <v>0</v>
      </c>
      <c r="BR51" s="213">
        <f t="shared" si="30"/>
        <v>0</v>
      </c>
      <c r="BS51" s="213">
        <f t="shared" si="30"/>
        <v>0</v>
      </c>
      <c r="BT51" s="213">
        <f t="shared" si="30"/>
        <v>0</v>
      </c>
      <c r="BU51" s="213">
        <f t="shared" si="30"/>
        <v>0</v>
      </c>
      <c r="BV51" s="213">
        <f t="shared" si="30"/>
        <v>0</v>
      </c>
      <c r="BW51" s="213">
        <f t="shared" si="30"/>
        <v>0</v>
      </c>
      <c r="BX51" s="213">
        <f t="shared" si="30"/>
        <v>0</v>
      </c>
      <c r="BY51" s="213">
        <f t="shared" si="30"/>
        <v>0</v>
      </c>
      <c r="BZ51" s="213">
        <f t="shared" si="30"/>
        <v>0</v>
      </c>
      <c r="CA51" s="213">
        <f t="shared" si="30"/>
        <v>0</v>
      </c>
      <c r="CB51" s="213">
        <f t="shared" si="30"/>
        <v>0</v>
      </c>
      <c r="CC51" s="213">
        <f t="shared" si="30"/>
        <v>0</v>
      </c>
      <c r="CD51" s="213">
        <f t="shared" si="30"/>
        <v>0</v>
      </c>
      <c r="CE51" s="63">
        <f t="shared" si="22"/>
        <v>0</v>
      </c>
    </row>
    <row r="52" spans="1:83" x14ac:dyDescent="0.2">
      <c r="A52" s="5" t="str">
        <f>VLOOKUP(B52,by_src_allpol!$J$28:$K$69,2,FALSE)</f>
        <v>N</v>
      </c>
      <c r="B52" s="5" t="str">
        <f t="shared" si="31"/>
        <v>Dehydrator Flaring</v>
      </c>
      <c r="C52" s="69">
        <f t="shared" si="31"/>
        <v>0</v>
      </c>
      <c r="D52" s="69">
        <f t="shared" si="31"/>
        <v>0</v>
      </c>
      <c r="E52" s="69">
        <f t="shared" si="31"/>
        <v>0</v>
      </c>
      <c r="F52" s="69">
        <f t="shared" si="31"/>
        <v>0</v>
      </c>
      <c r="G52" s="69">
        <f t="shared" si="31"/>
        <v>0</v>
      </c>
      <c r="H52" s="69">
        <f t="shared" si="31"/>
        <v>0</v>
      </c>
      <c r="I52" s="69">
        <f t="shared" si="31"/>
        <v>0</v>
      </c>
      <c r="J52" s="69">
        <f t="shared" si="31"/>
        <v>0</v>
      </c>
      <c r="K52" s="69">
        <f t="shared" si="31"/>
        <v>0</v>
      </c>
      <c r="L52" s="69">
        <f t="shared" si="31"/>
        <v>0</v>
      </c>
      <c r="M52" s="69">
        <f t="shared" si="31"/>
        <v>0</v>
      </c>
      <c r="N52" s="69">
        <f t="shared" si="31"/>
        <v>0</v>
      </c>
      <c r="O52" s="69">
        <f t="shared" si="31"/>
        <v>0</v>
      </c>
      <c r="P52" s="69">
        <f t="shared" si="31"/>
        <v>0</v>
      </c>
      <c r="Q52" s="69">
        <f t="shared" si="31"/>
        <v>0</v>
      </c>
      <c r="R52" s="69">
        <f t="shared" si="31"/>
        <v>0</v>
      </c>
      <c r="S52" s="139">
        <f t="shared" si="31"/>
        <v>0</v>
      </c>
      <c r="T52" s="139">
        <f t="shared" si="28"/>
        <v>0</v>
      </c>
      <c r="U52" s="139">
        <f t="shared" si="28"/>
        <v>0</v>
      </c>
      <c r="V52" s="139">
        <f t="shared" si="28"/>
        <v>0</v>
      </c>
      <c r="W52" s="139">
        <f t="shared" si="28"/>
        <v>0</v>
      </c>
      <c r="X52" s="139">
        <f t="shared" si="28"/>
        <v>0</v>
      </c>
      <c r="Y52" s="139">
        <f t="shared" si="28"/>
        <v>0</v>
      </c>
      <c r="Z52" s="139">
        <f t="shared" si="28"/>
        <v>0</v>
      </c>
      <c r="AA52" s="139">
        <f t="shared" si="28"/>
        <v>0</v>
      </c>
      <c r="AB52" s="139">
        <f t="shared" si="28"/>
        <v>0</v>
      </c>
      <c r="AC52" s="139">
        <f t="shared" si="28"/>
        <v>0</v>
      </c>
      <c r="AD52" s="139">
        <f t="shared" si="28"/>
        <v>0</v>
      </c>
      <c r="AE52" s="139">
        <f t="shared" si="28"/>
        <v>0</v>
      </c>
      <c r="AF52" s="139">
        <f t="shared" si="28"/>
        <v>0</v>
      </c>
      <c r="AG52" s="139">
        <f t="shared" si="28"/>
        <v>0</v>
      </c>
      <c r="AH52" s="139">
        <f t="shared" si="28"/>
        <v>0</v>
      </c>
      <c r="AI52" s="141">
        <f t="shared" si="31"/>
        <v>0</v>
      </c>
      <c r="AJ52" s="141">
        <f t="shared" si="31"/>
        <v>0</v>
      </c>
      <c r="AK52" s="141">
        <f t="shared" si="31"/>
        <v>0</v>
      </c>
      <c r="AL52" s="141">
        <f t="shared" si="31"/>
        <v>0</v>
      </c>
      <c r="AM52" s="141">
        <f t="shared" si="31"/>
        <v>0</v>
      </c>
      <c r="AN52" s="141">
        <f t="shared" si="31"/>
        <v>0</v>
      </c>
      <c r="AO52" s="141">
        <f t="shared" si="31"/>
        <v>0</v>
      </c>
      <c r="AP52" s="141">
        <f t="shared" si="31"/>
        <v>0</v>
      </c>
      <c r="AQ52" s="141">
        <f t="shared" si="31"/>
        <v>0</v>
      </c>
      <c r="AR52" s="141">
        <f t="shared" si="31"/>
        <v>0</v>
      </c>
      <c r="AS52" s="141">
        <f t="shared" si="31"/>
        <v>0</v>
      </c>
      <c r="AT52" s="141">
        <f t="shared" si="31"/>
        <v>0</v>
      </c>
      <c r="AU52" s="141">
        <f t="shared" si="31"/>
        <v>0</v>
      </c>
      <c r="AV52" s="141">
        <f t="shared" si="31"/>
        <v>0</v>
      </c>
      <c r="AW52" s="141">
        <f t="shared" si="31"/>
        <v>0</v>
      </c>
      <c r="AX52" s="141">
        <f t="shared" si="31"/>
        <v>0</v>
      </c>
      <c r="AY52" s="160">
        <f t="shared" si="31"/>
        <v>0</v>
      </c>
      <c r="AZ52" s="160">
        <f t="shared" si="33"/>
        <v>0</v>
      </c>
      <c r="BA52" s="160">
        <f t="shared" si="33"/>
        <v>0</v>
      </c>
      <c r="BB52" s="160">
        <f t="shared" si="33"/>
        <v>0</v>
      </c>
      <c r="BC52" s="160">
        <f t="shared" si="33"/>
        <v>0</v>
      </c>
      <c r="BD52" s="160">
        <f t="shared" si="33"/>
        <v>0</v>
      </c>
      <c r="BE52" s="160">
        <f t="shared" si="33"/>
        <v>0</v>
      </c>
      <c r="BF52" s="160">
        <f t="shared" si="33"/>
        <v>0</v>
      </c>
      <c r="BG52" s="160">
        <f t="shared" si="33"/>
        <v>0</v>
      </c>
      <c r="BH52" s="160">
        <f t="shared" si="33"/>
        <v>0</v>
      </c>
      <c r="BI52" s="160">
        <f t="shared" si="33"/>
        <v>0</v>
      </c>
      <c r="BJ52" s="160">
        <f t="shared" si="33"/>
        <v>0</v>
      </c>
      <c r="BK52" s="160">
        <f t="shared" si="33"/>
        <v>0</v>
      </c>
      <c r="BL52" s="160">
        <f t="shared" si="33"/>
        <v>0</v>
      </c>
      <c r="BM52" s="160">
        <f t="shared" si="33"/>
        <v>0</v>
      </c>
      <c r="BN52" s="160">
        <f t="shared" si="33"/>
        <v>0</v>
      </c>
      <c r="BO52" s="213">
        <f t="shared" si="30"/>
        <v>0</v>
      </c>
      <c r="BP52" s="213">
        <f t="shared" si="30"/>
        <v>0</v>
      </c>
      <c r="BQ52" s="213">
        <f t="shared" si="30"/>
        <v>0</v>
      </c>
      <c r="BR52" s="213">
        <f t="shared" si="30"/>
        <v>0</v>
      </c>
      <c r="BS52" s="213">
        <f t="shared" si="30"/>
        <v>0</v>
      </c>
      <c r="BT52" s="213">
        <f t="shared" si="30"/>
        <v>0</v>
      </c>
      <c r="BU52" s="213">
        <f t="shared" si="30"/>
        <v>0</v>
      </c>
      <c r="BV52" s="213">
        <f t="shared" si="30"/>
        <v>0</v>
      </c>
      <c r="BW52" s="213">
        <f t="shared" si="30"/>
        <v>0</v>
      </c>
      <c r="BX52" s="213">
        <f t="shared" si="30"/>
        <v>0</v>
      </c>
      <c r="BY52" s="213">
        <f t="shared" si="30"/>
        <v>0</v>
      </c>
      <c r="BZ52" s="213">
        <f t="shared" si="30"/>
        <v>0</v>
      </c>
      <c r="CA52" s="213">
        <f t="shared" si="30"/>
        <v>0</v>
      </c>
      <c r="CB52" s="213">
        <f t="shared" si="30"/>
        <v>0</v>
      </c>
      <c r="CC52" s="213">
        <f t="shared" si="30"/>
        <v>0</v>
      </c>
      <c r="CD52" s="213">
        <f t="shared" si="30"/>
        <v>0</v>
      </c>
      <c r="CE52" s="63">
        <f t="shared" si="22"/>
        <v>0</v>
      </c>
    </row>
    <row r="53" spans="1:83" x14ac:dyDescent="0.2">
      <c r="A53" s="5" t="str">
        <f>VLOOKUP(B53,by_src_allpol!$J$28:$K$69,2,FALSE)</f>
        <v>N</v>
      </c>
      <c r="B53" s="5" t="str">
        <f t="shared" si="31"/>
        <v>Initial completion Flaring</v>
      </c>
      <c r="C53" s="69">
        <f t="shared" si="31"/>
        <v>0</v>
      </c>
      <c r="D53" s="69">
        <f t="shared" si="31"/>
        <v>0</v>
      </c>
      <c r="E53" s="69">
        <f t="shared" si="31"/>
        <v>0</v>
      </c>
      <c r="F53" s="69">
        <f t="shared" si="31"/>
        <v>0</v>
      </c>
      <c r="G53" s="69">
        <f t="shared" si="31"/>
        <v>0</v>
      </c>
      <c r="H53" s="69">
        <f t="shared" si="31"/>
        <v>0</v>
      </c>
      <c r="I53" s="69">
        <f t="shared" si="31"/>
        <v>0</v>
      </c>
      <c r="J53" s="69">
        <f t="shared" si="31"/>
        <v>0</v>
      </c>
      <c r="K53" s="69">
        <f t="shared" si="31"/>
        <v>0</v>
      </c>
      <c r="L53" s="69">
        <f t="shared" si="31"/>
        <v>0</v>
      </c>
      <c r="M53" s="69">
        <f t="shared" si="31"/>
        <v>0</v>
      </c>
      <c r="N53" s="69">
        <f t="shared" si="31"/>
        <v>0</v>
      </c>
      <c r="O53" s="69">
        <f t="shared" si="31"/>
        <v>0</v>
      </c>
      <c r="P53" s="69">
        <f t="shared" si="31"/>
        <v>0</v>
      </c>
      <c r="Q53" s="69">
        <f t="shared" si="31"/>
        <v>0</v>
      </c>
      <c r="R53" s="69">
        <f t="shared" si="31"/>
        <v>0</v>
      </c>
      <c r="S53" s="139">
        <f t="shared" si="31"/>
        <v>0</v>
      </c>
      <c r="T53" s="139">
        <f t="shared" si="28"/>
        <v>0</v>
      </c>
      <c r="U53" s="139">
        <f t="shared" si="28"/>
        <v>0</v>
      </c>
      <c r="V53" s="139">
        <f t="shared" si="28"/>
        <v>0</v>
      </c>
      <c r="W53" s="139">
        <f t="shared" si="28"/>
        <v>0</v>
      </c>
      <c r="X53" s="139">
        <f t="shared" si="28"/>
        <v>0</v>
      </c>
      <c r="Y53" s="139">
        <f t="shared" si="28"/>
        <v>0</v>
      </c>
      <c r="Z53" s="139">
        <f t="shared" si="28"/>
        <v>0</v>
      </c>
      <c r="AA53" s="139">
        <f t="shared" si="28"/>
        <v>0</v>
      </c>
      <c r="AB53" s="139">
        <f t="shared" si="28"/>
        <v>0</v>
      </c>
      <c r="AC53" s="139">
        <f t="shared" si="28"/>
        <v>0</v>
      </c>
      <c r="AD53" s="139">
        <f t="shared" si="28"/>
        <v>0</v>
      </c>
      <c r="AE53" s="139">
        <f t="shared" si="28"/>
        <v>0</v>
      </c>
      <c r="AF53" s="139">
        <f t="shared" si="28"/>
        <v>0</v>
      </c>
      <c r="AG53" s="139">
        <f t="shared" si="28"/>
        <v>0</v>
      </c>
      <c r="AH53" s="139">
        <f t="shared" si="28"/>
        <v>0</v>
      </c>
      <c r="AI53" s="141">
        <f t="shared" si="31"/>
        <v>0</v>
      </c>
      <c r="AJ53" s="141">
        <f t="shared" si="31"/>
        <v>0</v>
      </c>
      <c r="AK53" s="141">
        <f t="shared" si="31"/>
        <v>0</v>
      </c>
      <c r="AL53" s="141">
        <f t="shared" si="31"/>
        <v>0</v>
      </c>
      <c r="AM53" s="141">
        <f t="shared" si="31"/>
        <v>0</v>
      </c>
      <c r="AN53" s="141">
        <f t="shared" si="31"/>
        <v>0</v>
      </c>
      <c r="AO53" s="141">
        <f t="shared" si="31"/>
        <v>0</v>
      </c>
      <c r="AP53" s="141">
        <f t="shared" si="31"/>
        <v>0</v>
      </c>
      <c r="AQ53" s="141">
        <f t="shared" si="31"/>
        <v>0</v>
      </c>
      <c r="AR53" s="141">
        <f t="shared" si="31"/>
        <v>0</v>
      </c>
      <c r="AS53" s="141">
        <f t="shared" si="31"/>
        <v>0</v>
      </c>
      <c r="AT53" s="141">
        <f t="shared" si="31"/>
        <v>0</v>
      </c>
      <c r="AU53" s="141">
        <f t="shared" si="31"/>
        <v>0</v>
      </c>
      <c r="AV53" s="141">
        <f t="shared" si="31"/>
        <v>0</v>
      </c>
      <c r="AW53" s="141">
        <f t="shared" si="31"/>
        <v>0</v>
      </c>
      <c r="AX53" s="141">
        <f t="shared" si="31"/>
        <v>0</v>
      </c>
      <c r="AY53" s="160">
        <f t="shared" si="31"/>
        <v>0</v>
      </c>
      <c r="AZ53" s="160">
        <f t="shared" si="33"/>
        <v>0</v>
      </c>
      <c r="BA53" s="160">
        <f t="shared" si="33"/>
        <v>0</v>
      </c>
      <c r="BB53" s="160">
        <f t="shared" si="33"/>
        <v>0</v>
      </c>
      <c r="BC53" s="160">
        <f t="shared" si="33"/>
        <v>0</v>
      </c>
      <c r="BD53" s="160">
        <f t="shared" si="33"/>
        <v>0</v>
      </c>
      <c r="BE53" s="160">
        <f t="shared" si="33"/>
        <v>0</v>
      </c>
      <c r="BF53" s="160">
        <f t="shared" si="33"/>
        <v>0</v>
      </c>
      <c r="BG53" s="160">
        <f t="shared" si="33"/>
        <v>0</v>
      </c>
      <c r="BH53" s="160">
        <f t="shared" si="33"/>
        <v>0</v>
      </c>
      <c r="BI53" s="160">
        <f t="shared" si="33"/>
        <v>0</v>
      </c>
      <c r="BJ53" s="160">
        <f t="shared" si="33"/>
        <v>0</v>
      </c>
      <c r="BK53" s="160">
        <f t="shared" si="33"/>
        <v>0</v>
      </c>
      <c r="BL53" s="160">
        <f t="shared" si="33"/>
        <v>0</v>
      </c>
      <c r="BM53" s="160">
        <f t="shared" si="33"/>
        <v>0</v>
      </c>
      <c r="BN53" s="160">
        <f t="shared" si="33"/>
        <v>0</v>
      </c>
      <c r="BO53" s="213">
        <f t="shared" si="30"/>
        <v>0</v>
      </c>
      <c r="BP53" s="213">
        <f t="shared" si="30"/>
        <v>0</v>
      </c>
      <c r="BQ53" s="213">
        <f t="shared" si="30"/>
        <v>0</v>
      </c>
      <c r="BR53" s="213">
        <f t="shared" si="30"/>
        <v>0</v>
      </c>
      <c r="BS53" s="213">
        <f t="shared" si="30"/>
        <v>0</v>
      </c>
      <c r="BT53" s="213">
        <f t="shared" si="30"/>
        <v>0</v>
      </c>
      <c r="BU53" s="213">
        <f t="shared" si="30"/>
        <v>0</v>
      </c>
      <c r="BV53" s="213">
        <f t="shared" si="30"/>
        <v>0</v>
      </c>
      <c r="BW53" s="213">
        <f t="shared" si="30"/>
        <v>0</v>
      </c>
      <c r="BX53" s="213">
        <f t="shared" si="30"/>
        <v>0</v>
      </c>
      <c r="BY53" s="213">
        <f t="shared" si="30"/>
        <v>0</v>
      </c>
      <c r="BZ53" s="213">
        <f t="shared" si="30"/>
        <v>0</v>
      </c>
      <c r="CA53" s="213">
        <f t="shared" si="30"/>
        <v>0</v>
      </c>
      <c r="CB53" s="213">
        <f t="shared" si="30"/>
        <v>0</v>
      </c>
      <c r="CC53" s="213">
        <f t="shared" si="30"/>
        <v>0</v>
      </c>
      <c r="CD53" s="213">
        <f t="shared" si="30"/>
        <v>0</v>
      </c>
      <c r="CE53" s="63">
        <f t="shared" si="22"/>
        <v>0</v>
      </c>
    </row>
    <row r="54" spans="1:83" x14ac:dyDescent="0.2">
      <c r="A54" s="5" t="str">
        <f>VLOOKUP(B54,by_src_allpol!$J$28:$K$69,2,FALSE)</f>
        <v>Y</v>
      </c>
      <c r="B54" s="5" t="str">
        <f t="shared" si="31"/>
        <v>Water tank losses</v>
      </c>
      <c r="C54" s="69">
        <f t="shared" si="31"/>
        <v>52.206760224059224</v>
      </c>
      <c r="D54" s="69">
        <f t="shared" si="31"/>
        <v>0</v>
      </c>
      <c r="E54" s="69">
        <f t="shared" si="31"/>
        <v>0.13056825023428006</v>
      </c>
      <c r="F54" s="69">
        <f t="shared" si="31"/>
        <v>2.8362331026149937E-2</v>
      </c>
      <c r="G54" s="69">
        <f t="shared" si="31"/>
        <v>150.03760871300304</v>
      </c>
      <c r="H54" s="69">
        <f t="shared" si="31"/>
        <v>0</v>
      </c>
      <c r="I54" s="69">
        <f t="shared" si="31"/>
        <v>2.5467058542710252</v>
      </c>
      <c r="J54" s="69">
        <f t="shared" si="31"/>
        <v>28.222568132037438</v>
      </c>
      <c r="K54" s="69">
        <f t="shared" si="31"/>
        <v>235.00728461895716</v>
      </c>
      <c r="L54" s="69">
        <f t="shared" si="31"/>
        <v>69.227852683000876</v>
      </c>
      <c r="M54" s="69">
        <f t="shared" si="31"/>
        <v>11.432005135421372</v>
      </c>
      <c r="N54" s="69">
        <f t="shared" si="31"/>
        <v>75.316220433229205</v>
      </c>
      <c r="O54" s="69">
        <f t="shared" si="31"/>
        <v>232.58958436830392</v>
      </c>
      <c r="P54" s="69">
        <f t="shared" si="31"/>
        <v>45.039663568661965</v>
      </c>
      <c r="Q54" s="69">
        <f t="shared" si="31"/>
        <v>293.2839102685387</v>
      </c>
      <c r="R54" s="69">
        <f t="shared" si="31"/>
        <v>29.841150535339725</v>
      </c>
      <c r="S54" s="139">
        <f t="shared" si="31"/>
        <v>8.2078000833744742</v>
      </c>
      <c r="T54" s="139">
        <f t="shared" si="28"/>
        <v>0</v>
      </c>
      <c r="U54" s="139">
        <f t="shared" si="28"/>
        <v>2.5755281451732517E-2</v>
      </c>
      <c r="V54" s="139">
        <f t="shared" si="28"/>
        <v>2.8362331026149937E-2</v>
      </c>
      <c r="W54" s="139">
        <f t="shared" si="28"/>
        <v>0.80905477158719208</v>
      </c>
      <c r="X54" s="139">
        <f t="shared" si="28"/>
        <v>0</v>
      </c>
      <c r="Y54" s="139">
        <f t="shared" si="28"/>
        <v>5.7516190459106026E-2</v>
      </c>
      <c r="Z54" s="139">
        <f t="shared" si="28"/>
        <v>0.91086100551082483</v>
      </c>
      <c r="AA54" s="139">
        <f t="shared" si="28"/>
        <v>1.1093726220721702</v>
      </c>
      <c r="AB54" s="139">
        <f t="shared" si="28"/>
        <v>37.02589428847871</v>
      </c>
      <c r="AC54" s="139">
        <f t="shared" si="28"/>
        <v>8.3284286610188509</v>
      </c>
      <c r="AD54" s="139">
        <f t="shared" si="28"/>
        <v>1.3312583926696672E-2</v>
      </c>
      <c r="AE54" s="139">
        <f t="shared" si="28"/>
        <v>22.412786515730375</v>
      </c>
      <c r="AF54" s="139">
        <f t="shared" si="28"/>
        <v>0</v>
      </c>
      <c r="AG54" s="139">
        <f t="shared" si="28"/>
        <v>31.231656883796546</v>
      </c>
      <c r="AH54" s="139">
        <f t="shared" si="28"/>
        <v>0.92759180957336129</v>
      </c>
      <c r="AI54" s="141">
        <f t="shared" si="31"/>
        <v>0</v>
      </c>
      <c r="AJ54" s="141">
        <f t="shared" si="31"/>
        <v>0</v>
      </c>
      <c r="AK54" s="141">
        <f t="shared" si="31"/>
        <v>0</v>
      </c>
      <c r="AL54" s="141">
        <f t="shared" si="31"/>
        <v>0</v>
      </c>
      <c r="AM54" s="141">
        <f t="shared" si="31"/>
        <v>52.978945837965263</v>
      </c>
      <c r="AN54" s="141">
        <f t="shared" si="31"/>
        <v>0</v>
      </c>
      <c r="AO54" s="141">
        <f t="shared" si="31"/>
        <v>3.56399536908531E-3</v>
      </c>
      <c r="AP54" s="141">
        <f t="shared" si="31"/>
        <v>0</v>
      </c>
      <c r="AQ54" s="141">
        <f t="shared" si="31"/>
        <v>0</v>
      </c>
      <c r="AR54" s="141">
        <f t="shared" si="31"/>
        <v>0</v>
      </c>
      <c r="AS54" s="141">
        <f t="shared" si="31"/>
        <v>4.6395545372959204E-4</v>
      </c>
      <c r="AT54" s="141">
        <f t="shared" si="31"/>
        <v>1.4846100173410535</v>
      </c>
      <c r="AU54" s="141">
        <f t="shared" ref="AU54:AY54" si="34">AU104</f>
        <v>0</v>
      </c>
      <c r="AV54" s="141">
        <f t="shared" si="34"/>
        <v>0</v>
      </c>
      <c r="AW54" s="141">
        <f t="shared" si="34"/>
        <v>0</v>
      </c>
      <c r="AX54" s="141">
        <f t="shared" si="34"/>
        <v>0</v>
      </c>
      <c r="AY54" s="160">
        <f t="shared" si="34"/>
        <v>43.998960140684751</v>
      </c>
      <c r="AZ54" s="160">
        <f t="shared" si="33"/>
        <v>0</v>
      </c>
      <c r="BA54" s="160">
        <f t="shared" si="33"/>
        <v>0.10481296878254755</v>
      </c>
      <c r="BB54" s="160">
        <f t="shared" si="33"/>
        <v>0</v>
      </c>
      <c r="BC54" s="160">
        <f t="shared" si="33"/>
        <v>96.249608103450583</v>
      </c>
      <c r="BD54" s="160">
        <f t="shared" si="33"/>
        <v>0</v>
      </c>
      <c r="BE54" s="160">
        <f t="shared" si="33"/>
        <v>2.4856256684428337</v>
      </c>
      <c r="BF54" s="160">
        <f t="shared" si="33"/>
        <v>27.31170712652661</v>
      </c>
      <c r="BG54" s="160">
        <f t="shared" si="33"/>
        <v>233.89791199688503</v>
      </c>
      <c r="BH54" s="160">
        <f t="shared" si="33"/>
        <v>32.201958394522151</v>
      </c>
      <c r="BI54" s="160">
        <f t="shared" si="33"/>
        <v>3.1031125189487927</v>
      </c>
      <c r="BJ54" s="160">
        <f t="shared" si="33"/>
        <v>73.818297831961459</v>
      </c>
      <c r="BK54" s="160">
        <f t="shared" si="33"/>
        <v>210.17679785257357</v>
      </c>
      <c r="BL54" s="160">
        <f t="shared" si="33"/>
        <v>45.039663568661965</v>
      </c>
      <c r="BM54" s="160">
        <f t="shared" si="33"/>
        <v>262.05225338474213</v>
      </c>
      <c r="BN54" s="160">
        <f t="shared" si="33"/>
        <v>28.913558725766361</v>
      </c>
      <c r="BO54" s="213">
        <f t="shared" si="30"/>
        <v>0</v>
      </c>
      <c r="BP54" s="213">
        <f t="shared" si="30"/>
        <v>0</v>
      </c>
      <c r="BQ54" s="213">
        <f t="shared" si="30"/>
        <v>0</v>
      </c>
      <c r="BR54" s="213">
        <f t="shared" si="30"/>
        <v>0</v>
      </c>
      <c r="BS54" s="213">
        <f t="shared" si="30"/>
        <v>0</v>
      </c>
      <c r="BT54" s="213">
        <f t="shared" si="30"/>
        <v>0</v>
      </c>
      <c r="BU54" s="213">
        <f t="shared" si="30"/>
        <v>0</v>
      </c>
      <c r="BV54" s="213">
        <f t="shared" si="30"/>
        <v>0</v>
      </c>
      <c r="BW54" s="213">
        <f t="shared" si="30"/>
        <v>0</v>
      </c>
      <c r="BX54" s="213">
        <f t="shared" si="30"/>
        <v>0</v>
      </c>
      <c r="BY54" s="213">
        <f t="shared" si="30"/>
        <v>0</v>
      </c>
      <c r="BZ54" s="213">
        <f t="shared" si="30"/>
        <v>0</v>
      </c>
      <c r="CA54" s="213">
        <f t="shared" si="30"/>
        <v>0</v>
      </c>
      <c r="CB54" s="213">
        <f t="shared" si="30"/>
        <v>0</v>
      </c>
      <c r="CC54" s="213">
        <f t="shared" si="30"/>
        <v>0</v>
      </c>
      <c r="CD54" s="213">
        <f t="shared" si="30"/>
        <v>0</v>
      </c>
      <c r="CE54" s="63">
        <f t="shared" si="22"/>
        <v>1224.9102451160841</v>
      </c>
    </row>
    <row r="55" spans="1:83" x14ac:dyDescent="0.2">
      <c r="A55" s="5" t="str">
        <f>VLOOKUP(B55,by_src_allpol!$J$28:$K$69,2,FALSE)</f>
        <v>Y</v>
      </c>
      <c r="B55" s="5" t="str">
        <f t="shared" ref="B55:AY61" si="35">B105</f>
        <v>Fracing</v>
      </c>
      <c r="C55" s="69">
        <f t="shared" si="35"/>
        <v>0.80425806771334041</v>
      </c>
      <c r="D55" s="69">
        <f t="shared" si="35"/>
        <v>0</v>
      </c>
      <c r="E55" s="69">
        <f t="shared" si="35"/>
        <v>0</v>
      </c>
      <c r="F55" s="69">
        <f t="shared" si="35"/>
        <v>0</v>
      </c>
      <c r="G55" s="69">
        <f t="shared" si="35"/>
        <v>0.6368555527772326</v>
      </c>
      <c r="H55" s="69">
        <f t="shared" si="35"/>
        <v>0</v>
      </c>
      <c r="I55" s="69">
        <f t="shared" si="35"/>
        <v>0</v>
      </c>
      <c r="J55" s="69">
        <f t="shared" si="35"/>
        <v>0.12051404820020895</v>
      </c>
      <c r="K55" s="69">
        <f t="shared" si="35"/>
        <v>6.5587672799801806E-3</v>
      </c>
      <c r="L55" s="69">
        <f t="shared" si="35"/>
        <v>2.9878828719909715E-2</v>
      </c>
      <c r="M55" s="69">
        <f t="shared" si="35"/>
        <v>0.56740692495600054</v>
      </c>
      <c r="N55" s="69">
        <f t="shared" si="35"/>
        <v>2.4709550646706664E-2</v>
      </c>
      <c r="O55" s="69">
        <f t="shared" si="35"/>
        <v>3.4563662491324129E-2</v>
      </c>
      <c r="P55" s="69">
        <f t="shared" si="35"/>
        <v>1.1243601051394599E-2</v>
      </c>
      <c r="Q55" s="69">
        <f t="shared" si="35"/>
        <v>0.98020656333868916</v>
      </c>
      <c r="R55" s="69">
        <f t="shared" si="35"/>
        <v>0</v>
      </c>
      <c r="S55" s="139">
        <f t="shared" si="35"/>
        <v>0</v>
      </c>
      <c r="T55" s="139">
        <f t="shared" si="28"/>
        <v>0</v>
      </c>
      <c r="U55" s="139">
        <f t="shared" si="28"/>
        <v>0</v>
      </c>
      <c r="V55" s="139">
        <f t="shared" si="28"/>
        <v>0</v>
      </c>
      <c r="W55" s="139">
        <f t="shared" si="28"/>
        <v>0</v>
      </c>
      <c r="X55" s="139">
        <f t="shared" si="28"/>
        <v>0</v>
      </c>
      <c r="Y55" s="139">
        <f t="shared" si="28"/>
        <v>0</v>
      </c>
      <c r="Z55" s="139">
        <f t="shared" si="28"/>
        <v>0</v>
      </c>
      <c r="AA55" s="139">
        <f t="shared" si="28"/>
        <v>0</v>
      </c>
      <c r="AB55" s="139">
        <f t="shared" si="28"/>
        <v>0</v>
      </c>
      <c r="AC55" s="139">
        <f t="shared" si="28"/>
        <v>0</v>
      </c>
      <c r="AD55" s="139">
        <f t="shared" si="28"/>
        <v>0</v>
      </c>
      <c r="AE55" s="139">
        <f t="shared" si="28"/>
        <v>0</v>
      </c>
      <c r="AF55" s="139">
        <f t="shared" si="28"/>
        <v>0</v>
      </c>
      <c r="AG55" s="139">
        <f t="shared" si="28"/>
        <v>0</v>
      </c>
      <c r="AH55" s="139">
        <f t="shared" si="28"/>
        <v>0</v>
      </c>
      <c r="AI55" s="141">
        <f t="shared" si="35"/>
        <v>0</v>
      </c>
      <c r="AJ55" s="141">
        <f t="shared" si="35"/>
        <v>0</v>
      </c>
      <c r="AK55" s="141">
        <f t="shared" si="35"/>
        <v>0</v>
      </c>
      <c r="AL55" s="141">
        <f t="shared" si="35"/>
        <v>0</v>
      </c>
      <c r="AM55" s="141">
        <f t="shared" si="35"/>
        <v>0.6368555527772326</v>
      </c>
      <c r="AN55" s="141">
        <f t="shared" si="35"/>
        <v>0</v>
      </c>
      <c r="AO55" s="141">
        <f t="shared" si="35"/>
        <v>0</v>
      </c>
      <c r="AP55" s="141">
        <f t="shared" si="35"/>
        <v>0</v>
      </c>
      <c r="AQ55" s="141">
        <f t="shared" si="35"/>
        <v>0</v>
      </c>
      <c r="AR55" s="141">
        <f t="shared" si="35"/>
        <v>0</v>
      </c>
      <c r="AS55" s="141">
        <f t="shared" si="35"/>
        <v>0</v>
      </c>
      <c r="AT55" s="141">
        <f t="shared" si="35"/>
        <v>0</v>
      </c>
      <c r="AU55" s="141">
        <f t="shared" si="35"/>
        <v>0</v>
      </c>
      <c r="AV55" s="141">
        <f t="shared" si="35"/>
        <v>0</v>
      </c>
      <c r="AW55" s="141">
        <f t="shared" si="35"/>
        <v>0</v>
      </c>
      <c r="AX55" s="141">
        <f t="shared" si="35"/>
        <v>0</v>
      </c>
      <c r="AY55" s="160">
        <f t="shared" si="35"/>
        <v>0.80425806771334041</v>
      </c>
      <c r="AZ55" s="160">
        <f t="shared" si="33"/>
        <v>0</v>
      </c>
      <c r="BA55" s="160">
        <f t="shared" si="33"/>
        <v>0</v>
      </c>
      <c r="BB55" s="160">
        <f t="shared" si="33"/>
        <v>0</v>
      </c>
      <c r="BC55" s="160">
        <f t="shared" si="33"/>
        <v>0</v>
      </c>
      <c r="BD55" s="160">
        <f t="shared" si="33"/>
        <v>0</v>
      </c>
      <c r="BE55" s="160">
        <f t="shared" si="33"/>
        <v>0</v>
      </c>
      <c r="BF55" s="160">
        <f t="shared" si="33"/>
        <v>0.12051404820020895</v>
      </c>
      <c r="BG55" s="160">
        <f t="shared" si="33"/>
        <v>6.5587672799801806E-3</v>
      </c>
      <c r="BH55" s="160">
        <f t="shared" si="33"/>
        <v>2.9878828719909715E-2</v>
      </c>
      <c r="BI55" s="160">
        <f t="shared" si="33"/>
        <v>0.56740692495600054</v>
      </c>
      <c r="BJ55" s="160">
        <f t="shared" si="33"/>
        <v>2.4709550646706664E-2</v>
      </c>
      <c r="BK55" s="160">
        <f t="shared" si="33"/>
        <v>3.4563662491324129E-2</v>
      </c>
      <c r="BL55" s="160">
        <f t="shared" si="33"/>
        <v>1.1243601051394599E-2</v>
      </c>
      <c r="BM55" s="160">
        <f t="shared" si="33"/>
        <v>0.98020656333868916</v>
      </c>
      <c r="BN55" s="160">
        <f t="shared" si="33"/>
        <v>0</v>
      </c>
      <c r="BO55" s="213">
        <f t="shared" si="30"/>
        <v>0</v>
      </c>
      <c r="BP55" s="213">
        <f t="shared" si="30"/>
        <v>0</v>
      </c>
      <c r="BQ55" s="213">
        <f t="shared" si="30"/>
        <v>0</v>
      </c>
      <c r="BR55" s="213">
        <f t="shared" si="30"/>
        <v>0</v>
      </c>
      <c r="BS55" s="213">
        <f t="shared" si="30"/>
        <v>0</v>
      </c>
      <c r="BT55" s="213">
        <f t="shared" si="30"/>
        <v>0</v>
      </c>
      <c r="BU55" s="213">
        <f t="shared" si="30"/>
        <v>0</v>
      </c>
      <c r="BV55" s="213">
        <f t="shared" si="30"/>
        <v>0</v>
      </c>
      <c r="BW55" s="213">
        <f t="shared" si="30"/>
        <v>0</v>
      </c>
      <c r="BX55" s="213">
        <f t="shared" si="30"/>
        <v>0</v>
      </c>
      <c r="BY55" s="213">
        <f t="shared" si="30"/>
        <v>0</v>
      </c>
      <c r="BZ55" s="213">
        <f t="shared" si="30"/>
        <v>0</v>
      </c>
      <c r="CA55" s="213">
        <f t="shared" si="30"/>
        <v>0</v>
      </c>
      <c r="CB55" s="213">
        <f t="shared" si="30"/>
        <v>0</v>
      </c>
      <c r="CC55" s="213">
        <f t="shared" si="30"/>
        <v>0</v>
      </c>
      <c r="CD55" s="213">
        <f t="shared" si="30"/>
        <v>0</v>
      </c>
      <c r="CE55" s="63">
        <f t="shared" si="22"/>
        <v>3.2161955671747871</v>
      </c>
    </row>
    <row r="56" spans="1:83" x14ac:dyDescent="0.2">
      <c r="A56" s="5" t="str">
        <f>VLOOKUP(B56,by_src_allpol!$J$28:$K$69,2,FALSE)</f>
        <v>N</v>
      </c>
      <c r="B56" s="5" t="str">
        <f t="shared" si="35"/>
        <v>Refracing</v>
      </c>
      <c r="C56" s="69">
        <f t="shared" si="35"/>
        <v>0</v>
      </c>
      <c r="D56" s="69">
        <f t="shared" si="35"/>
        <v>0</v>
      </c>
      <c r="E56" s="69">
        <f t="shared" si="35"/>
        <v>0</v>
      </c>
      <c r="F56" s="69">
        <f t="shared" si="35"/>
        <v>0</v>
      </c>
      <c r="G56" s="69">
        <f t="shared" si="35"/>
        <v>0</v>
      </c>
      <c r="H56" s="69">
        <f t="shared" si="35"/>
        <v>0</v>
      </c>
      <c r="I56" s="69">
        <f t="shared" si="35"/>
        <v>0</v>
      </c>
      <c r="J56" s="69">
        <f t="shared" si="35"/>
        <v>0</v>
      </c>
      <c r="K56" s="69">
        <f t="shared" si="35"/>
        <v>0</v>
      </c>
      <c r="L56" s="69">
        <f t="shared" si="35"/>
        <v>0</v>
      </c>
      <c r="M56" s="69">
        <f t="shared" si="35"/>
        <v>0</v>
      </c>
      <c r="N56" s="69">
        <f t="shared" si="35"/>
        <v>0</v>
      </c>
      <c r="O56" s="69">
        <f t="shared" si="35"/>
        <v>0</v>
      </c>
      <c r="P56" s="69">
        <f t="shared" si="35"/>
        <v>0</v>
      </c>
      <c r="Q56" s="69">
        <f t="shared" si="35"/>
        <v>0</v>
      </c>
      <c r="R56" s="69">
        <f t="shared" si="35"/>
        <v>0</v>
      </c>
      <c r="S56" s="139">
        <f t="shared" si="35"/>
        <v>0</v>
      </c>
      <c r="T56" s="139">
        <f t="shared" si="28"/>
        <v>0</v>
      </c>
      <c r="U56" s="139">
        <f t="shared" si="28"/>
        <v>0</v>
      </c>
      <c r="V56" s="139">
        <f t="shared" si="28"/>
        <v>0</v>
      </c>
      <c r="W56" s="139">
        <f t="shared" si="28"/>
        <v>0</v>
      </c>
      <c r="X56" s="139">
        <f t="shared" si="28"/>
        <v>0</v>
      </c>
      <c r="Y56" s="139">
        <f t="shared" si="28"/>
        <v>0</v>
      </c>
      <c r="Z56" s="139">
        <f t="shared" si="28"/>
        <v>0</v>
      </c>
      <c r="AA56" s="139">
        <f t="shared" si="28"/>
        <v>0</v>
      </c>
      <c r="AB56" s="139">
        <f t="shared" si="28"/>
        <v>0</v>
      </c>
      <c r="AC56" s="139">
        <f t="shared" si="28"/>
        <v>0</v>
      </c>
      <c r="AD56" s="139">
        <f t="shared" si="28"/>
        <v>0</v>
      </c>
      <c r="AE56" s="139">
        <f t="shared" si="28"/>
        <v>0</v>
      </c>
      <c r="AF56" s="139">
        <f t="shared" si="28"/>
        <v>0</v>
      </c>
      <c r="AG56" s="139">
        <f t="shared" si="28"/>
        <v>0</v>
      </c>
      <c r="AH56" s="139">
        <f t="shared" si="28"/>
        <v>0</v>
      </c>
      <c r="AI56" s="141">
        <f t="shared" si="35"/>
        <v>0</v>
      </c>
      <c r="AJ56" s="141">
        <f t="shared" si="35"/>
        <v>0</v>
      </c>
      <c r="AK56" s="141">
        <f t="shared" si="35"/>
        <v>0</v>
      </c>
      <c r="AL56" s="141">
        <f t="shared" si="35"/>
        <v>0</v>
      </c>
      <c r="AM56" s="141">
        <f t="shared" si="35"/>
        <v>0</v>
      </c>
      <c r="AN56" s="141">
        <f t="shared" si="35"/>
        <v>0</v>
      </c>
      <c r="AO56" s="141">
        <f t="shared" si="35"/>
        <v>0</v>
      </c>
      <c r="AP56" s="141">
        <f t="shared" si="35"/>
        <v>0</v>
      </c>
      <c r="AQ56" s="141">
        <f t="shared" si="35"/>
        <v>0</v>
      </c>
      <c r="AR56" s="141">
        <f t="shared" si="35"/>
        <v>0</v>
      </c>
      <c r="AS56" s="141">
        <f t="shared" si="35"/>
        <v>0</v>
      </c>
      <c r="AT56" s="141">
        <f t="shared" si="35"/>
        <v>0</v>
      </c>
      <c r="AU56" s="141">
        <f t="shared" si="35"/>
        <v>0</v>
      </c>
      <c r="AV56" s="141">
        <f t="shared" si="35"/>
        <v>0</v>
      </c>
      <c r="AW56" s="141">
        <f t="shared" si="35"/>
        <v>0</v>
      </c>
      <c r="AX56" s="141">
        <f t="shared" si="35"/>
        <v>0</v>
      </c>
      <c r="AY56" s="160">
        <f t="shared" si="35"/>
        <v>0</v>
      </c>
      <c r="AZ56" s="160">
        <f t="shared" si="33"/>
        <v>0</v>
      </c>
      <c r="BA56" s="160">
        <f t="shared" si="33"/>
        <v>0</v>
      </c>
      <c r="BB56" s="160">
        <f t="shared" si="33"/>
        <v>0</v>
      </c>
      <c r="BC56" s="160">
        <f t="shared" si="33"/>
        <v>0</v>
      </c>
      <c r="BD56" s="160">
        <f t="shared" si="33"/>
        <v>0</v>
      </c>
      <c r="BE56" s="160">
        <f t="shared" si="33"/>
        <v>0</v>
      </c>
      <c r="BF56" s="160">
        <f t="shared" si="33"/>
        <v>0</v>
      </c>
      <c r="BG56" s="160">
        <f t="shared" si="33"/>
        <v>0</v>
      </c>
      <c r="BH56" s="160">
        <f t="shared" si="33"/>
        <v>0</v>
      </c>
      <c r="BI56" s="160">
        <f t="shared" si="33"/>
        <v>0</v>
      </c>
      <c r="BJ56" s="160">
        <f t="shared" si="33"/>
        <v>0</v>
      </c>
      <c r="BK56" s="160">
        <f t="shared" si="33"/>
        <v>0</v>
      </c>
      <c r="BL56" s="160">
        <f t="shared" si="33"/>
        <v>0</v>
      </c>
      <c r="BM56" s="160">
        <f t="shared" si="33"/>
        <v>0</v>
      </c>
      <c r="BN56" s="160">
        <f t="shared" si="33"/>
        <v>0</v>
      </c>
      <c r="BO56" s="213">
        <f t="shared" si="30"/>
        <v>0</v>
      </c>
      <c r="BP56" s="213">
        <f t="shared" si="30"/>
        <v>0</v>
      </c>
      <c r="BQ56" s="213">
        <f t="shared" si="30"/>
        <v>0</v>
      </c>
      <c r="BR56" s="213">
        <f t="shared" si="30"/>
        <v>0</v>
      </c>
      <c r="BS56" s="213">
        <f t="shared" si="30"/>
        <v>0</v>
      </c>
      <c r="BT56" s="213">
        <f t="shared" si="30"/>
        <v>0</v>
      </c>
      <c r="BU56" s="213">
        <f t="shared" si="30"/>
        <v>0</v>
      </c>
      <c r="BV56" s="213">
        <f t="shared" si="30"/>
        <v>0</v>
      </c>
      <c r="BW56" s="213">
        <f t="shared" si="30"/>
        <v>0</v>
      </c>
      <c r="BX56" s="213">
        <f t="shared" si="30"/>
        <v>0</v>
      </c>
      <c r="BY56" s="213">
        <f t="shared" si="30"/>
        <v>0</v>
      </c>
      <c r="BZ56" s="213">
        <f t="shared" si="30"/>
        <v>0</v>
      </c>
      <c r="CA56" s="213">
        <f t="shared" si="30"/>
        <v>0</v>
      </c>
      <c r="CB56" s="213">
        <f t="shared" si="30"/>
        <v>0</v>
      </c>
      <c r="CC56" s="213">
        <f t="shared" si="30"/>
        <v>0</v>
      </c>
      <c r="CD56" s="213">
        <f t="shared" si="30"/>
        <v>0</v>
      </c>
      <c r="CE56" s="63">
        <f t="shared" si="22"/>
        <v>0</v>
      </c>
    </row>
    <row r="57" spans="1:83" x14ac:dyDescent="0.2">
      <c r="A57" s="5" t="str">
        <f>VLOOKUP(B57,by_src_allpol!$J$28:$K$69,2,FALSE)</f>
        <v>N</v>
      </c>
      <c r="B57" s="5" t="str">
        <f t="shared" si="35"/>
        <v>Other Venting</v>
      </c>
      <c r="C57" s="69">
        <f t="shared" si="35"/>
        <v>0</v>
      </c>
      <c r="D57" s="69">
        <f t="shared" si="35"/>
        <v>0</v>
      </c>
      <c r="E57" s="69">
        <f t="shared" si="35"/>
        <v>0</v>
      </c>
      <c r="F57" s="69">
        <f t="shared" si="35"/>
        <v>0</v>
      </c>
      <c r="G57" s="69">
        <f t="shared" si="35"/>
        <v>0</v>
      </c>
      <c r="H57" s="69">
        <f t="shared" si="35"/>
        <v>0</v>
      </c>
      <c r="I57" s="69">
        <f t="shared" si="35"/>
        <v>0</v>
      </c>
      <c r="J57" s="69">
        <f t="shared" si="35"/>
        <v>0</v>
      </c>
      <c r="K57" s="69">
        <f t="shared" si="35"/>
        <v>0</v>
      </c>
      <c r="L57" s="69">
        <f t="shared" si="35"/>
        <v>0</v>
      </c>
      <c r="M57" s="69">
        <f t="shared" si="35"/>
        <v>0</v>
      </c>
      <c r="N57" s="69">
        <f t="shared" si="35"/>
        <v>0</v>
      </c>
      <c r="O57" s="69">
        <f t="shared" si="35"/>
        <v>0</v>
      </c>
      <c r="P57" s="69">
        <f t="shared" si="35"/>
        <v>0</v>
      </c>
      <c r="Q57" s="69">
        <f t="shared" si="35"/>
        <v>0</v>
      </c>
      <c r="R57" s="69">
        <f t="shared" si="35"/>
        <v>0</v>
      </c>
      <c r="S57" s="139">
        <f t="shared" si="35"/>
        <v>0</v>
      </c>
      <c r="T57" s="139">
        <f t="shared" si="28"/>
        <v>0</v>
      </c>
      <c r="U57" s="139">
        <f t="shared" si="28"/>
        <v>0</v>
      </c>
      <c r="V57" s="139">
        <f t="shared" si="28"/>
        <v>0</v>
      </c>
      <c r="W57" s="139">
        <f t="shared" si="28"/>
        <v>0</v>
      </c>
      <c r="X57" s="139">
        <f t="shared" si="28"/>
        <v>0</v>
      </c>
      <c r="Y57" s="139">
        <f t="shared" si="28"/>
        <v>0</v>
      </c>
      <c r="Z57" s="139">
        <f t="shared" si="28"/>
        <v>0</v>
      </c>
      <c r="AA57" s="139">
        <f t="shared" si="28"/>
        <v>0</v>
      </c>
      <c r="AB57" s="139">
        <f t="shared" si="28"/>
        <v>0</v>
      </c>
      <c r="AC57" s="139">
        <f t="shared" si="28"/>
        <v>0</v>
      </c>
      <c r="AD57" s="139">
        <f t="shared" si="28"/>
        <v>0</v>
      </c>
      <c r="AE57" s="139">
        <f t="shared" si="28"/>
        <v>0</v>
      </c>
      <c r="AF57" s="139">
        <f t="shared" si="28"/>
        <v>0</v>
      </c>
      <c r="AG57" s="139">
        <f t="shared" si="28"/>
        <v>0</v>
      </c>
      <c r="AH57" s="139">
        <f t="shared" si="28"/>
        <v>0</v>
      </c>
      <c r="AI57" s="141">
        <f t="shared" si="35"/>
        <v>0</v>
      </c>
      <c r="AJ57" s="141">
        <f t="shared" si="35"/>
        <v>0</v>
      </c>
      <c r="AK57" s="141">
        <f t="shared" si="35"/>
        <v>0</v>
      </c>
      <c r="AL57" s="141">
        <f t="shared" si="35"/>
        <v>0</v>
      </c>
      <c r="AM57" s="141">
        <f t="shared" si="35"/>
        <v>0</v>
      </c>
      <c r="AN57" s="141">
        <f t="shared" si="35"/>
        <v>0</v>
      </c>
      <c r="AO57" s="141">
        <f t="shared" si="35"/>
        <v>0</v>
      </c>
      <c r="AP57" s="141">
        <f t="shared" si="35"/>
        <v>0</v>
      </c>
      <c r="AQ57" s="141">
        <f t="shared" si="35"/>
        <v>0</v>
      </c>
      <c r="AR57" s="141">
        <f t="shared" si="35"/>
        <v>0</v>
      </c>
      <c r="AS57" s="141">
        <f t="shared" si="35"/>
        <v>0</v>
      </c>
      <c r="AT57" s="141">
        <f t="shared" si="35"/>
        <v>0</v>
      </c>
      <c r="AU57" s="141">
        <f t="shared" si="35"/>
        <v>0</v>
      </c>
      <c r="AV57" s="141">
        <f t="shared" si="35"/>
        <v>0</v>
      </c>
      <c r="AW57" s="141">
        <f t="shared" si="35"/>
        <v>0</v>
      </c>
      <c r="AX57" s="141">
        <f t="shared" si="35"/>
        <v>0</v>
      </c>
      <c r="AY57" s="160">
        <f t="shared" si="35"/>
        <v>0</v>
      </c>
      <c r="AZ57" s="160">
        <f t="shared" si="33"/>
        <v>0</v>
      </c>
      <c r="BA57" s="160">
        <f t="shared" si="33"/>
        <v>0</v>
      </c>
      <c r="BB57" s="160">
        <f t="shared" si="33"/>
        <v>0</v>
      </c>
      <c r="BC57" s="160">
        <f t="shared" si="33"/>
        <v>0</v>
      </c>
      <c r="BD57" s="160">
        <f t="shared" si="33"/>
        <v>0</v>
      </c>
      <c r="BE57" s="160">
        <f t="shared" si="33"/>
        <v>0</v>
      </c>
      <c r="BF57" s="160">
        <f t="shared" si="33"/>
        <v>0</v>
      </c>
      <c r="BG57" s="160">
        <f t="shared" si="33"/>
        <v>0</v>
      </c>
      <c r="BH57" s="160">
        <f t="shared" si="33"/>
        <v>0</v>
      </c>
      <c r="BI57" s="160">
        <f t="shared" si="33"/>
        <v>0</v>
      </c>
      <c r="BJ57" s="160">
        <f t="shared" si="33"/>
        <v>0</v>
      </c>
      <c r="BK57" s="160">
        <f t="shared" si="33"/>
        <v>0</v>
      </c>
      <c r="BL57" s="160">
        <f t="shared" si="33"/>
        <v>0</v>
      </c>
      <c r="BM57" s="160">
        <f t="shared" si="33"/>
        <v>0</v>
      </c>
      <c r="BN57" s="160">
        <f t="shared" si="33"/>
        <v>0</v>
      </c>
      <c r="BO57" s="213">
        <f t="shared" si="30"/>
        <v>0</v>
      </c>
      <c r="BP57" s="213">
        <f t="shared" si="30"/>
        <v>0</v>
      </c>
      <c r="BQ57" s="213">
        <f t="shared" si="30"/>
        <v>0</v>
      </c>
      <c r="BR57" s="213">
        <f t="shared" si="30"/>
        <v>0</v>
      </c>
      <c r="BS57" s="213">
        <f t="shared" si="30"/>
        <v>0</v>
      </c>
      <c r="BT57" s="213">
        <f t="shared" si="30"/>
        <v>0</v>
      </c>
      <c r="BU57" s="213">
        <f t="shared" si="30"/>
        <v>0</v>
      </c>
      <c r="BV57" s="213">
        <f t="shared" si="30"/>
        <v>0</v>
      </c>
      <c r="BW57" s="213">
        <f t="shared" si="30"/>
        <v>0</v>
      </c>
      <c r="BX57" s="213">
        <f t="shared" si="30"/>
        <v>0</v>
      </c>
      <c r="BY57" s="213">
        <f t="shared" si="30"/>
        <v>0</v>
      </c>
      <c r="BZ57" s="213">
        <f t="shared" si="30"/>
        <v>0</v>
      </c>
      <c r="CA57" s="213">
        <f t="shared" si="30"/>
        <v>0</v>
      </c>
      <c r="CB57" s="213">
        <f t="shared" si="30"/>
        <v>0</v>
      </c>
      <c r="CC57" s="213">
        <f t="shared" si="30"/>
        <v>0</v>
      </c>
      <c r="CD57" s="213">
        <f t="shared" si="30"/>
        <v>0</v>
      </c>
      <c r="CE57" s="63">
        <f t="shared" si="22"/>
        <v>0</v>
      </c>
    </row>
    <row r="58" spans="1:83" x14ac:dyDescent="0.2">
      <c r="A58" s="5" t="str">
        <f>VLOOKUP(B58,by_src_allpol!$J$28:$K$69,2,FALSE)</f>
        <v>Y</v>
      </c>
      <c r="B58" s="5" t="str">
        <f t="shared" si="35"/>
        <v>Compressor Engine Startup/Shutdown</v>
      </c>
      <c r="C58" s="69">
        <f t="shared" si="35"/>
        <v>1.0933428135768986</v>
      </c>
      <c r="D58" s="69">
        <f t="shared" si="35"/>
        <v>0</v>
      </c>
      <c r="E58" s="69">
        <f t="shared" si="35"/>
        <v>3.6879127206593088E-2</v>
      </c>
      <c r="F58" s="69">
        <f t="shared" si="35"/>
        <v>1.4745767139761909E-3</v>
      </c>
      <c r="G58" s="69">
        <f t="shared" si="35"/>
        <v>8.3750108335255469</v>
      </c>
      <c r="H58" s="69">
        <f t="shared" si="35"/>
        <v>8.426152651292519E-4</v>
      </c>
      <c r="I58" s="69">
        <f t="shared" si="35"/>
        <v>0.14341520231516922</v>
      </c>
      <c r="J58" s="69">
        <f t="shared" si="35"/>
        <v>1.6112688412391953</v>
      </c>
      <c r="K58" s="69">
        <f t="shared" si="35"/>
        <v>1.0294858242518234</v>
      </c>
      <c r="L58" s="69">
        <f t="shared" si="35"/>
        <v>0.6699828380051549</v>
      </c>
      <c r="M58" s="69">
        <f t="shared" si="35"/>
        <v>0.34945551103762684</v>
      </c>
      <c r="N58" s="69">
        <f t="shared" si="35"/>
        <v>3.3939873229936128</v>
      </c>
      <c r="O58" s="69">
        <f t="shared" si="35"/>
        <v>1.3565173746559862</v>
      </c>
      <c r="P58" s="69">
        <f t="shared" si="35"/>
        <v>1.765675456839684</v>
      </c>
      <c r="Q58" s="69">
        <f t="shared" si="35"/>
        <v>15.375226579580493</v>
      </c>
      <c r="R58" s="69">
        <f t="shared" si="35"/>
        <v>0.47389030005242672</v>
      </c>
      <c r="S58" s="139">
        <f t="shared" si="35"/>
        <v>0.23122433567395118</v>
      </c>
      <c r="T58" s="139">
        <f t="shared" si="28"/>
        <v>0</v>
      </c>
      <c r="U58" s="139">
        <f t="shared" si="28"/>
        <v>3.0368151673889053E-3</v>
      </c>
      <c r="V58" s="139">
        <f t="shared" si="28"/>
        <v>1.4745767139761909E-3</v>
      </c>
      <c r="W58" s="139">
        <f t="shared" si="28"/>
        <v>0.15182539205874471</v>
      </c>
      <c r="X58" s="139">
        <f t="shared" si="28"/>
        <v>0</v>
      </c>
      <c r="Y58" s="139">
        <f t="shared" si="28"/>
        <v>2.8470142194270995E-3</v>
      </c>
      <c r="Z58" s="139">
        <f t="shared" si="28"/>
        <v>0.15324519484050825</v>
      </c>
      <c r="AA58" s="139">
        <f t="shared" si="28"/>
        <v>8.1705224146970123E-2</v>
      </c>
      <c r="AB58" s="139">
        <f t="shared" si="28"/>
        <v>0.27779776209969836</v>
      </c>
      <c r="AC58" s="139">
        <f t="shared" si="28"/>
        <v>0.23342171946894391</v>
      </c>
      <c r="AD58" s="139">
        <f t="shared" si="28"/>
        <v>1.5649193608742232E-2</v>
      </c>
      <c r="AE58" s="139">
        <f t="shared" si="28"/>
        <v>9.8046268976364148E-2</v>
      </c>
      <c r="AF58" s="139">
        <f t="shared" si="28"/>
        <v>0</v>
      </c>
      <c r="AG58" s="139">
        <f t="shared" si="28"/>
        <v>2.3699827723080507</v>
      </c>
      <c r="AH58" s="139">
        <f t="shared" si="28"/>
        <v>1.6341044829394025E-2</v>
      </c>
      <c r="AI58" s="141">
        <f t="shared" si="35"/>
        <v>1.5204375403571461E-3</v>
      </c>
      <c r="AJ58" s="141">
        <f t="shared" si="35"/>
        <v>0</v>
      </c>
      <c r="AK58" s="141">
        <f t="shared" si="35"/>
        <v>1.8980094796180658E-4</v>
      </c>
      <c r="AL58" s="141">
        <f t="shared" si="35"/>
        <v>0</v>
      </c>
      <c r="AM58" s="141">
        <f t="shared" si="35"/>
        <v>3.8690669896388457</v>
      </c>
      <c r="AN58" s="141">
        <f t="shared" si="35"/>
        <v>0</v>
      </c>
      <c r="AO58" s="141">
        <f t="shared" si="35"/>
        <v>1.1577857825670203E-2</v>
      </c>
      <c r="AP58" s="141">
        <f t="shared" si="35"/>
        <v>0</v>
      </c>
      <c r="AQ58" s="141">
        <f t="shared" si="35"/>
        <v>0</v>
      </c>
      <c r="AR58" s="141">
        <f t="shared" si="35"/>
        <v>0</v>
      </c>
      <c r="AS58" s="141">
        <f t="shared" si="35"/>
        <v>3.2876355425114278E-3</v>
      </c>
      <c r="AT58" s="141">
        <f t="shared" si="35"/>
        <v>0.3166121430815787</v>
      </c>
      <c r="AU58" s="141">
        <f t="shared" si="35"/>
        <v>0</v>
      </c>
      <c r="AV58" s="141">
        <f t="shared" si="35"/>
        <v>0</v>
      </c>
      <c r="AW58" s="141">
        <f t="shared" si="35"/>
        <v>0</v>
      </c>
      <c r="AX58" s="141">
        <f t="shared" si="35"/>
        <v>0</v>
      </c>
      <c r="AY58" s="160">
        <f t="shared" si="35"/>
        <v>0.86059804036259036</v>
      </c>
      <c r="AZ58" s="160">
        <f t="shared" si="33"/>
        <v>0</v>
      </c>
      <c r="BA58" s="160">
        <f t="shared" si="33"/>
        <v>3.3652511091242378E-2</v>
      </c>
      <c r="BB58" s="160">
        <f t="shared" si="33"/>
        <v>0</v>
      </c>
      <c r="BC58" s="160">
        <f t="shared" si="33"/>
        <v>4.354118451827957</v>
      </c>
      <c r="BD58" s="160">
        <f t="shared" si="33"/>
        <v>8.426152651292519E-4</v>
      </c>
      <c r="BE58" s="160">
        <f t="shared" si="33"/>
        <v>0.1289903302700719</v>
      </c>
      <c r="BF58" s="160">
        <f t="shared" si="33"/>
        <v>1.4580236463986871</v>
      </c>
      <c r="BG58" s="160">
        <f t="shared" si="33"/>
        <v>0.94778060010485321</v>
      </c>
      <c r="BH58" s="160">
        <f t="shared" si="33"/>
        <v>0.39218507590545654</v>
      </c>
      <c r="BI58" s="160">
        <f t="shared" si="33"/>
        <v>0.11274615602617151</v>
      </c>
      <c r="BJ58" s="160">
        <f t="shared" si="33"/>
        <v>3.0617259863032915</v>
      </c>
      <c r="BK58" s="160">
        <f t="shared" si="33"/>
        <v>1.2584711056796221</v>
      </c>
      <c r="BL58" s="160">
        <f t="shared" si="33"/>
        <v>1.765675456839684</v>
      </c>
      <c r="BM58" s="160">
        <f t="shared" si="33"/>
        <v>13.005243807272443</v>
      </c>
      <c r="BN58" s="160">
        <f t="shared" si="33"/>
        <v>0.45754925522303269</v>
      </c>
      <c r="BO58" s="213">
        <f t="shared" si="30"/>
        <v>0</v>
      </c>
      <c r="BP58" s="213">
        <f t="shared" si="30"/>
        <v>0</v>
      </c>
      <c r="BQ58" s="213">
        <f t="shared" si="30"/>
        <v>0</v>
      </c>
      <c r="BR58" s="213">
        <f t="shared" si="30"/>
        <v>0</v>
      </c>
      <c r="BS58" s="213">
        <f t="shared" si="30"/>
        <v>0</v>
      </c>
      <c r="BT58" s="213">
        <f t="shared" si="30"/>
        <v>0</v>
      </c>
      <c r="BU58" s="213">
        <f t="shared" si="30"/>
        <v>0</v>
      </c>
      <c r="BV58" s="213">
        <f t="shared" si="30"/>
        <v>0</v>
      </c>
      <c r="BW58" s="213">
        <f t="shared" si="30"/>
        <v>0</v>
      </c>
      <c r="BX58" s="213">
        <f t="shared" si="30"/>
        <v>0</v>
      </c>
      <c r="BY58" s="213">
        <f t="shared" si="30"/>
        <v>0</v>
      </c>
      <c r="BZ58" s="213">
        <f t="shared" si="30"/>
        <v>0</v>
      </c>
      <c r="CA58" s="213">
        <f t="shared" si="30"/>
        <v>0</v>
      </c>
      <c r="CB58" s="213">
        <f t="shared" si="30"/>
        <v>0</v>
      </c>
      <c r="CC58" s="213">
        <f t="shared" si="30"/>
        <v>0</v>
      </c>
      <c r="CD58" s="213">
        <f t="shared" si="30"/>
        <v>0</v>
      </c>
      <c r="CE58" s="63">
        <f t="shared" si="22"/>
        <v>35.676455217259317</v>
      </c>
    </row>
    <row r="59" spans="1:83" x14ac:dyDescent="0.2">
      <c r="A59" s="5" t="str">
        <f>VLOOKUP(B59,by_src_allpol!$J$28:$K$69,2,FALSE)</f>
        <v>N</v>
      </c>
      <c r="B59" s="5" t="str">
        <f t="shared" si="35"/>
        <v>Compressor Fugitives</v>
      </c>
      <c r="C59" s="69">
        <f t="shared" si="35"/>
        <v>0.10333663773269343</v>
      </c>
      <c r="D59" s="69">
        <f t="shared" si="35"/>
        <v>0</v>
      </c>
      <c r="E59" s="69">
        <f t="shared" si="35"/>
        <v>3.9847877954569096E-3</v>
      </c>
      <c r="F59" s="69">
        <f t="shared" si="35"/>
        <v>1.7655257212131209E-4</v>
      </c>
      <c r="G59" s="69">
        <f t="shared" si="35"/>
        <v>0.7613171632350233</v>
      </c>
      <c r="H59" s="69">
        <f t="shared" si="35"/>
        <v>1.008871840693212E-4</v>
      </c>
      <c r="I59" s="69">
        <f t="shared" si="35"/>
        <v>1.6309672923017701E-2</v>
      </c>
      <c r="J59" s="69">
        <f t="shared" si="35"/>
        <v>0.14726637392379088</v>
      </c>
      <c r="K59" s="69">
        <f t="shared" si="35"/>
        <v>9.342130297801772E-2</v>
      </c>
      <c r="L59" s="69">
        <f t="shared" si="35"/>
        <v>6.0797990826963903E-2</v>
      </c>
      <c r="M59" s="69">
        <f t="shared" si="35"/>
        <v>4.0966229646859559E-2</v>
      </c>
      <c r="N59" s="69">
        <f t="shared" si="35"/>
        <v>0.30847609481236754</v>
      </c>
      <c r="O59" s="69">
        <f t="shared" si="35"/>
        <v>0.12310408127499305</v>
      </c>
      <c r="P59" s="69">
        <f t="shared" si="35"/>
        <v>0.16025169228924255</v>
      </c>
      <c r="Q59" s="69">
        <f t="shared" si="35"/>
        <v>1.3997305000913836</v>
      </c>
      <c r="R59" s="69">
        <f t="shared" si="35"/>
        <v>4.3003456926389107E-2</v>
      </c>
      <c r="S59" s="139">
        <f t="shared" si="35"/>
        <v>2.1836456231914204E-2</v>
      </c>
      <c r="T59" s="139">
        <f t="shared" si="35"/>
        <v>0</v>
      </c>
      <c r="U59" s="139">
        <f t="shared" si="35"/>
        <v>3.6360097360670871E-4</v>
      </c>
      <c r="V59" s="139">
        <f t="shared" si="35"/>
        <v>1.7655257212131209E-4</v>
      </c>
      <c r="W59" s="139">
        <f t="shared" si="35"/>
        <v>1.378854675596365E-2</v>
      </c>
      <c r="X59" s="139">
        <f t="shared" si="35"/>
        <v>0</v>
      </c>
      <c r="Y59" s="139">
        <f t="shared" si="35"/>
        <v>3.4087591275628953E-4</v>
      </c>
      <c r="Z59" s="139">
        <f t="shared" si="35"/>
        <v>1.4000347495100235E-2</v>
      </c>
      <c r="AA59" s="139">
        <f t="shared" si="35"/>
        <v>7.4143891252395006E-3</v>
      </c>
      <c r="AB59" s="139">
        <f t="shared" si="35"/>
        <v>2.52089230258143E-2</v>
      </c>
      <c r="AC59" s="139">
        <f t="shared" si="35"/>
        <v>2.7510602918944641E-2</v>
      </c>
      <c r="AD59" s="139">
        <f t="shared" si="35"/>
        <v>1.4366873532148567E-3</v>
      </c>
      <c r="AE59" s="139">
        <f t="shared" si="35"/>
        <v>8.8972669502874017E-3</v>
      </c>
      <c r="AF59" s="139">
        <f t="shared" si="35"/>
        <v>0</v>
      </c>
      <c r="AG59" s="139">
        <f t="shared" si="35"/>
        <v>0.21528172287369368</v>
      </c>
      <c r="AH59" s="139">
        <f t="shared" si="35"/>
        <v>1.4828778250479001E-3</v>
      </c>
      <c r="AI59" s="141">
        <f t="shared" si="35"/>
        <v>1.8204353558250324E-4</v>
      </c>
      <c r="AJ59" s="141">
        <f t="shared" si="35"/>
        <v>0</v>
      </c>
      <c r="AK59" s="141">
        <f t="shared" si="35"/>
        <v>2.2725060850419294E-5</v>
      </c>
      <c r="AL59" s="141">
        <f t="shared" si="35"/>
        <v>0</v>
      </c>
      <c r="AM59" s="141">
        <f t="shared" si="35"/>
        <v>0.35131094854419492</v>
      </c>
      <c r="AN59" s="141">
        <f t="shared" si="35"/>
        <v>0</v>
      </c>
      <c r="AO59" s="141">
        <f t="shared" si="35"/>
        <v>1.3862287118755771E-3</v>
      </c>
      <c r="AP59" s="141">
        <f t="shared" si="35"/>
        <v>0</v>
      </c>
      <c r="AQ59" s="141">
        <f t="shared" si="35"/>
        <v>0</v>
      </c>
      <c r="AR59" s="141">
        <f t="shared" si="35"/>
        <v>0</v>
      </c>
      <c r="AS59" s="141">
        <f t="shared" si="35"/>
        <v>3.9363195263180447E-4</v>
      </c>
      <c r="AT59" s="141">
        <f t="shared" si="35"/>
        <v>2.8731157096640585E-2</v>
      </c>
      <c r="AU59" s="141">
        <f t="shared" si="35"/>
        <v>0</v>
      </c>
      <c r="AV59" s="141">
        <f t="shared" si="35"/>
        <v>0</v>
      </c>
      <c r="AW59" s="141">
        <f t="shared" si="35"/>
        <v>0</v>
      </c>
      <c r="AX59" s="141">
        <f t="shared" si="35"/>
        <v>0</v>
      </c>
      <c r="AY59" s="160">
        <f t="shared" si="35"/>
        <v>8.1318137965196713E-2</v>
      </c>
      <c r="AZ59" s="160">
        <f t="shared" si="33"/>
        <v>0</v>
      </c>
      <c r="BA59" s="160">
        <f t="shared" si="33"/>
        <v>3.5984617609997813E-3</v>
      </c>
      <c r="BB59" s="160">
        <f t="shared" si="33"/>
        <v>0</v>
      </c>
      <c r="BC59" s="160">
        <f t="shared" si="33"/>
        <v>0.39621766793486468</v>
      </c>
      <c r="BD59" s="160">
        <f t="shared" si="33"/>
        <v>1.008871840693212E-4</v>
      </c>
      <c r="BE59" s="160">
        <f t="shared" si="33"/>
        <v>1.4582568298385834E-2</v>
      </c>
      <c r="BF59" s="160">
        <f t="shared" si="33"/>
        <v>0.13326602642869065</v>
      </c>
      <c r="BG59" s="160">
        <f t="shared" si="33"/>
        <v>8.6006913852778227E-2</v>
      </c>
      <c r="BH59" s="160">
        <f t="shared" si="33"/>
        <v>3.5589067801149607E-2</v>
      </c>
      <c r="BI59" s="160">
        <f t="shared" si="33"/>
        <v>1.3061994775283111E-2</v>
      </c>
      <c r="BJ59" s="160">
        <f t="shared" si="33"/>
        <v>0.27830825036251211</v>
      </c>
      <c r="BK59" s="160">
        <f t="shared" si="33"/>
        <v>0.11420681432470564</v>
      </c>
      <c r="BL59" s="160">
        <f t="shared" si="33"/>
        <v>0.16025169228924255</v>
      </c>
      <c r="BM59" s="160">
        <f t="shared" si="33"/>
        <v>1.1844487772176897</v>
      </c>
      <c r="BN59" s="160">
        <f t="shared" si="33"/>
        <v>4.1520579101341201E-2</v>
      </c>
      <c r="BO59" s="213">
        <f t="shared" si="30"/>
        <v>0</v>
      </c>
      <c r="BP59" s="213">
        <f t="shared" si="30"/>
        <v>0</v>
      </c>
      <c r="BQ59" s="213">
        <f t="shared" si="30"/>
        <v>0</v>
      </c>
      <c r="BR59" s="213">
        <f t="shared" si="30"/>
        <v>0</v>
      </c>
      <c r="BS59" s="213">
        <f t="shared" si="30"/>
        <v>0</v>
      </c>
      <c r="BT59" s="213">
        <f t="shared" si="30"/>
        <v>0</v>
      </c>
      <c r="BU59" s="213">
        <f t="shared" si="30"/>
        <v>0</v>
      </c>
      <c r="BV59" s="213">
        <f t="shared" si="30"/>
        <v>0</v>
      </c>
      <c r="BW59" s="213">
        <f t="shared" si="30"/>
        <v>0</v>
      </c>
      <c r="BX59" s="213">
        <f t="shared" si="30"/>
        <v>0</v>
      </c>
      <c r="BY59" s="213">
        <f t="shared" si="30"/>
        <v>0</v>
      </c>
      <c r="BZ59" s="213">
        <f t="shared" si="30"/>
        <v>0</v>
      </c>
      <c r="CA59" s="213">
        <f t="shared" si="30"/>
        <v>0</v>
      </c>
      <c r="CB59" s="213">
        <f t="shared" si="30"/>
        <v>0</v>
      </c>
      <c r="CC59" s="213">
        <f t="shared" si="30"/>
        <v>0</v>
      </c>
      <c r="CD59" s="213">
        <f t="shared" ref="CD59" si="36">CD109</f>
        <v>0</v>
      </c>
      <c r="CE59" s="63">
        <f t="shared" si="22"/>
        <v>3.2622434242123899</v>
      </c>
    </row>
    <row r="60" spans="1:83" x14ac:dyDescent="0.2">
      <c r="A60" s="5" t="str">
        <f>VLOOKUP(B60,by_src_allpol!$J$28:$K$69,2,FALSE)</f>
        <v>N</v>
      </c>
      <c r="B60" s="5" t="str">
        <f t="shared" si="35"/>
        <v>Other Heaters</v>
      </c>
      <c r="C60" s="69">
        <f t="shared" si="35"/>
        <v>0</v>
      </c>
      <c r="D60" s="69">
        <f t="shared" si="35"/>
        <v>0</v>
      </c>
      <c r="E60" s="69">
        <f t="shared" si="35"/>
        <v>0</v>
      </c>
      <c r="F60" s="69">
        <f t="shared" si="35"/>
        <v>0</v>
      </c>
      <c r="G60" s="69">
        <f t="shared" si="35"/>
        <v>0</v>
      </c>
      <c r="H60" s="69">
        <f t="shared" si="35"/>
        <v>0</v>
      </c>
      <c r="I60" s="69">
        <f t="shared" si="35"/>
        <v>0</v>
      </c>
      <c r="J60" s="69">
        <f t="shared" si="35"/>
        <v>0</v>
      </c>
      <c r="K60" s="69">
        <f t="shared" si="35"/>
        <v>0</v>
      </c>
      <c r="L60" s="69">
        <f t="shared" si="35"/>
        <v>0</v>
      </c>
      <c r="M60" s="69">
        <f t="shared" si="35"/>
        <v>0</v>
      </c>
      <c r="N60" s="69">
        <f t="shared" si="35"/>
        <v>0</v>
      </c>
      <c r="O60" s="69">
        <f t="shared" si="35"/>
        <v>0</v>
      </c>
      <c r="P60" s="69">
        <f t="shared" si="35"/>
        <v>0</v>
      </c>
      <c r="Q60" s="69">
        <f t="shared" si="35"/>
        <v>0</v>
      </c>
      <c r="R60" s="69">
        <f t="shared" si="35"/>
        <v>0</v>
      </c>
      <c r="S60" s="139">
        <f t="shared" si="35"/>
        <v>0</v>
      </c>
      <c r="T60" s="139">
        <f t="shared" si="35"/>
        <v>0</v>
      </c>
      <c r="U60" s="139">
        <f t="shared" si="35"/>
        <v>0</v>
      </c>
      <c r="V60" s="139">
        <f t="shared" si="35"/>
        <v>0</v>
      </c>
      <c r="W60" s="139">
        <f t="shared" si="35"/>
        <v>0</v>
      </c>
      <c r="X60" s="139">
        <f t="shared" si="35"/>
        <v>0</v>
      </c>
      <c r="Y60" s="139">
        <f t="shared" si="35"/>
        <v>0</v>
      </c>
      <c r="Z60" s="139">
        <f t="shared" si="35"/>
        <v>0</v>
      </c>
      <c r="AA60" s="139">
        <f t="shared" si="35"/>
        <v>0</v>
      </c>
      <c r="AB60" s="139">
        <f t="shared" si="35"/>
        <v>0</v>
      </c>
      <c r="AC60" s="139">
        <f t="shared" si="35"/>
        <v>0</v>
      </c>
      <c r="AD60" s="139">
        <f t="shared" si="35"/>
        <v>0</v>
      </c>
      <c r="AE60" s="139">
        <f t="shared" si="35"/>
        <v>0</v>
      </c>
      <c r="AF60" s="139">
        <f t="shared" si="35"/>
        <v>0</v>
      </c>
      <c r="AG60" s="139">
        <f t="shared" si="35"/>
        <v>0</v>
      </c>
      <c r="AH60" s="139">
        <f t="shared" si="35"/>
        <v>0</v>
      </c>
      <c r="AI60" s="141">
        <f t="shared" si="35"/>
        <v>0</v>
      </c>
      <c r="AJ60" s="141">
        <f t="shared" si="35"/>
        <v>0</v>
      </c>
      <c r="AK60" s="141">
        <f t="shared" si="35"/>
        <v>0</v>
      </c>
      <c r="AL60" s="141">
        <f t="shared" si="35"/>
        <v>0</v>
      </c>
      <c r="AM60" s="141">
        <f t="shared" si="35"/>
        <v>0</v>
      </c>
      <c r="AN60" s="141">
        <f t="shared" si="35"/>
        <v>0</v>
      </c>
      <c r="AO60" s="141">
        <f t="shared" si="35"/>
        <v>0</v>
      </c>
      <c r="AP60" s="141">
        <f t="shared" si="35"/>
        <v>0</v>
      </c>
      <c r="AQ60" s="141">
        <f t="shared" si="35"/>
        <v>0</v>
      </c>
      <c r="AR60" s="141">
        <f t="shared" si="35"/>
        <v>0</v>
      </c>
      <c r="AS60" s="141">
        <f t="shared" si="35"/>
        <v>0</v>
      </c>
      <c r="AT60" s="141">
        <f t="shared" si="35"/>
        <v>0</v>
      </c>
      <c r="AU60" s="141">
        <f t="shared" si="35"/>
        <v>0</v>
      </c>
      <c r="AV60" s="141">
        <f t="shared" si="35"/>
        <v>0</v>
      </c>
      <c r="AW60" s="141">
        <f t="shared" si="35"/>
        <v>0</v>
      </c>
      <c r="AX60" s="141">
        <f t="shared" si="35"/>
        <v>0</v>
      </c>
      <c r="AY60" s="160">
        <f t="shared" si="35"/>
        <v>0</v>
      </c>
      <c r="AZ60" s="160">
        <f t="shared" si="33"/>
        <v>0</v>
      </c>
      <c r="BA60" s="160">
        <f t="shared" si="33"/>
        <v>0</v>
      </c>
      <c r="BB60" s="160">
        <f t="shared" si="33"/>
        <v>0</v>
      </c>
      <c r="BC60" s="160">
        <f t="shared" si="33"/>
        <v>0</v>
      </c>
      <c r="BD60" s="160">
        <f t="shared" si="33"/>
        <v>0</v>
      </c>
      <c r="BE60" s="160">
        <f t="shared" si="33"/>
        <v>0</v>
      </c>
      <c r="BF60" s="160">
        <f t="shared" si="33"/>
        <v>0</v>
      </c>
      <c r="BG60" s="160">
        <f t="shared" si="33"/>
        <v>0</v>
      </c>
      <c r="BH60" s="160">
        <f t="shared" si="33"/>
        <v>0</v>
      </c>
      <c r="BI60" s="160">
        <f t="shared" si="33"/>
        <v>0</v>
      </c>
      <c r="BJ60" s="160">
        <f t="shared" si="33"/>
        <v>0</v>
      </c>
      <c r="BK60" s="160">
        <f t="shared" si="33"/>
        <v>0</v>
      </c>
      <c r="BL60" s="160">
        <f t="shared" si="33"/>
        <v>0</v>
      </c>
      <c r="BM60" s="160">
        <f t="shared" si="33"/>
        <v>0</v>
      </c>
      <c r="BN60" s="160">
        <f t="shared" si="33"/>
        <v>0</v>
      </c>
      <c r="BO60" s="213">
        <f t="shared" si="33"/>
        <v>0</v>
      </c>
      <c r="BP60" s="213">
        <f t="shared" ref="BP60:CD69" si="37">BP110</f>
        <v>0</v>
      </c>
      <c r="BQ60" s="213">
        <f t="shared" si="37"/>
        <v>0</v>
      </c>
      <c r="BR60" s="213">
        <f t="shared" si="37"/>
        <v>0</v>
      </c>
      <c r="BS60" s="213">
        <f t="shared" si="37"/>
        <v>0</v>
      </c>
      <c r="BT60" s="213">
        <f t="shared" si="37"/>
        <v>0</v>
      </c>
      <c r="BU60" s="213">
        <f t="shared" si="37"/>
        <v>0</v>
      </c>
      <c r="BV60" s="213">
        <f t="shared" si="37"/>
        <v>0</v>
      </c>
      <c r="BW60" s="213">
        <f t="shared" si="37"/>
        <v>0</v>
      </c>
      <c r="BX60" s="213">
        <f t="shared" si="37"/>
        <v>0</v>
      </c>
      <c r="BY60" s="213">
        <f t="shared" si="37"/>
        <v>0</v>
      </c>
      <c r="BZ60" s="213">
        <f t="shared" si="37"/>
        <v>0</v>
      </c>
      <c r="CA60" s="213">
        <f t="shared" si="37"/>
        <v>0</v>
      </c>
      <c r="CB60" s="213">
        <f t="shared" si="37"/>
        <v>0</v>
      </c>
      <c r="CC60" s="213">
        <f t="shared" si="37"/>
        <v>0</v>
      </c>
      <c r="CD60" s="213">
        <f t="shared" si="37"/>
        <v>0</v>
      </c>
      <c r="CE60" s="63">
        <f t="shared" si="22"/>
        <v>0</v>
      </c>
    </row>
    <row r="61" spans="1:83" x14ac:dyDescent="0.2">
      <c r="A61" s="5" t="str">
        <f>VLOOKUP(B61,by_src_allpol!$J$28:$K$69,2,FALSE)</f>
        <v>N</v>
      </c>
      <c r="B61" s="5" t="str">
        <f t="shared" si="35"/>
        <v>Other Engines</v>
      </c>
      <c r="C61" s="69">
        <f t="shared" si="35"/>
        <v>0</v>
      </c>
      <c r="D61" s="69">
        <f t="shared" si="35"/>
        <v>0</v>
      </c>
      <c r="E61" s="69">
        <f t="shared" si="35"/>
        <v>0</v>
      </c>
      <c r="F61" s="69">
        <f t="shared" si="35"/>
        <v>0</v>
      </c>
      <c r="G61" s="69">
        <f t="shared" si="35"/>
        <v>0</v>
      </c>
      <c r="H61" s="69">
        <f t="shared" si="35"/>
        <v>0</v>
      </c>
      <c r="I61" s="69">
        <f t="shared" si="35"/>
        <v>0</v>
      </c>
      <c r="J61" s="69">
        <f t="shared" si="35"/>
        <v>0</v>
      </c>
      <c r="K61" s="69">
        <f t="shared" si="35"/>
        <v>0</v>
      </c>
      <c r="L61" s="69">
        <f t="shared" si="35"/>
        <v>0</v>
      </c>
      <c r="M61" s="69">
        <f t="shared" si="35"/>
        <v>0</v>
      </c>
      <c r="N61" s="69">
        <f t="shared" si="35"/>
        <v>0</v>
      </c>
      <c r="O61" s="69">
        <f t="shared" si="35"/>
        <v>0</v>
      </c>
      <c r="P61" s="69">
        <f t="shared" si="35"/>
        <v>0</v>
      </c>
      <c r="Q61" s="69">
        <f t="shared" ref="Q61:AY62" si="38">Q111</f>
        <v>0</v>
      </c>
      <c r="R61" s="69">
        <f t="shared" si="38"/>
        <v>0</v>
      </c>
      <c r="S61" s="139">
        <f t="shared" si="38"/>
        <v>0</v>
      </c>
      <c r="T61" s="139">
        <f t="shared" si="38"/>
        <v>0</v>
      </c>
      <c r="U61" s="139">
        <f t="shared" si="38"/>
        <v>0</v>
      </c>
      <c r="V61" s="139">
        <f t="shared" si="38"/>
        <v>0</v>
      </c>
      <c r="W61" s="139">
        <f t="shared" si="38"/>
        <v>0</v>
      </c>
      <c r="X61" s="139">
        <f t="shared" si="38"/>
        <v>0</v>
      </c>
      <c r="Y61" s="139">
        <f t="shared" si="38"/>
        <v>0</v>
      </c>
      <c r="Z61" s="139">
        <f t="shared" si="38"/>
        <v>0</v>
      </c>
      <c r="AA61" s="139">
        <f t="shared" si="38"/>
        <v>0</v>
      </c>
      <c r="AB61" s="139">
        <f t="shared" si="38"/>
        <v>0</v>
      </c>
      <c r="AC61" s="139">
        <f t="shared" si="38"/>
        <v>0</v>
      </c>
      <c r="AD61" s="139">
        <f t="shared" si="38"/>
        <v>0</v>
      </c>
      <c r="AE61" s="139">
        <f t="shared" si="38"/>
        <v>0</v>
      </c>
      <c r="AF61" s="139">
        <f t="shared" si="38"/>
        <v>0</v>
      </c>
      <c r="AG61" s="139">
        <f t="shared" si="38"/>
        <v>0</v>
      </c>
      <c r="AH61" s="139">
        <f t="shared" si="38"/>
        <v>0</v>
      </c>
      <c r="AI61" s="141">
        <f t="shared" si="38"/>
        <v>0</v>
      </c>
      <c r="AJ61" s="141">
        <f t="shared" si="38"/>
        <v>0</v>
      </c>
      <c r="AK61" s="141">
        <f t="shared" si="38"/>
        <v>0</v>
      </c>
      <c r="AL61" s="141">
        <f t="shared" si="38"/>
        <v>0</v>
      </c>
      <c r="AM61" s="141">
        <f t="shared" si="38"/>
        <v>0</v>
      </c>
      <c r="AN61" s="141">
        <f t="shared" si="38"/>
        <v>0</v>
      </c>
      <c r="AO61" s="141">
        <f t="shared" si="38"/>
        <v>0</v>
      </c>
      <c r="AP61" s="141">
        <f t="shared" si="38"/>
        <v>0</v>
      </c>
      <c r="AQ61" s="141">
        <f t="shared" si="38"/>
        <v>0</v>
      </c>
      <c r="AR61" s="141">
        <f t="shared" si="38"/>
        <v>0</v>
      </c>
      <c r="AS61" s="141">
        <f t="shared" si="38"/>
        <v>0</v>
      </c>
      <c r="AT61" s="141">
        <f t="shared" si="38"/>
        <v>0</v>
      </c>
      <c r="AU61" s="141">
        <f t="shared" si="38"/>
        <v>0</v>
      </c>
      <c r="AV61" s="141">
        <f t="shared" si="38"/>
        <v>0</v>
      </c>
      <c r="AW61" s="141">
        <f t="shared" si="38"/>
        <v>0</v>
      </c>
      <c r="AX61" s="141">
        <f t="shared" si="38"/>
        <v>0</v>
      </c>
      <c r="AY61" s="160">
        <f t="shared" si="38"/>
        <v>0</v>
      </c>
      <c r="AZ61" s="160">
        <f t="shared" si="33"/>
        <v>0</v>
      </c>
      <c r="BA61" s="160">
        <f t="shared" si="33"/>
        <v>0</v>
      </c>
      <c r="BB61" s="160">
        <f t="shared" si="33"/>
        <v>0</v>
      </c>
      <c r="BC61" s="160">
        <f t="shared" si="33"/>
        <v>0</v>
      </c>
      <c r="BD61" s="160">
        <f t="shared" si="33"/>
        <v>0</v>
      </c>
      <c r="BE61" s="160">
        <f t="shared" si="33"/>
        <v>0</v>
      </c>
      <c r="BF61" s="160">
        <f t="shared" si="33"/>
        <v>0</v>
      </c>
      <c r="BG61" s="160">
        <f t="shared" si="33"/>
        <v>0</v>
      </c>
      <c r="BH61" s="160">
        <f t="shared" si="33"/>
        <v>0</v>
      </c>
      <c r="BI61" s="160">
        <f t="shared" si="33"/>
        <v>0</v>
      </c>
      <c r="BJ61" s="160">
        <f t="shared" si="33"/>
        <v>0</v>
      </c>
      <c r="BK61" s="160">
        <f t="shared" si="33"/>
        <v>0</v>
      </c>
      <c r="BL61" s="160">
        <f t="shared" si="33"/>
        <v>0</v>
      </c>
      <c r="BM61" s="160">
        <f t="shared" si="33"/>
        <v>0</v>
      </c>
      <c r="BN61" s="160">
        <f t="shared" si="33"/>
        <v>0</v>
      </c>
      <c r="BO61" s="213">
        <f t="shared" si="33"/>
        <v>0</v>
      </c>
      <c r="BP61" s="213">
        <f t="shared" si="37"/>
        <v>0</v>
      </c>
      <c r="BQ61" s="213">
        <f t="shared" si="37"/>
        <v>0</v>
      </c>
      <c r="BR61" s="213">
        <f t="shared" si="37"/>
        <v>0</v>
      </c>
      <c r="BS61" s="213">
        <f t="shared" si="37"/>
        <v>0</v>
      </c>
      <c r="BT61" s="213">
        <f t="shared" si="37"/>
        <v>0</v>
      </c>
      <c r="BU61" s="213">
        <f t="shared" si="37"/>
        <v>0</v>
      </c>
      <c r="BV61" s="213">
        <f t="shared" si="37"/>
        <v>0</v>
      </c>
      <c r="BW61" s="213">
        <f t="shared" si="37"/>
        <v>0</v>
      </c>
      <c r="BX61" s="213">
        <f t="shared" si="37"/>
        <v>0</v>
      </c>
      <c r="BY61" s="213">
        <f t="shared" si="37"/>
        <v>0</v>
      </c>
      <c r="BZ61" s="213">
        <f t="shared" si="37"/>
        <v>0</v>
      </c>
      <c r="CA61" s="213">
        <f t="shared" si="37"/>
        <v>0</v>
      </c>
      <c r="CB61" s="213">
        <f t="shared" si="37"/>
        <v>0</v>
      </c>
      <c r="CC61" s="213">
        <f t="shared" si="37"/>
        <v>0</v>
      </c>
      <c r="CD61" s="213">
        <f t="shared" si="37"/>
        <v>0</v>
      </c>
      <c r="CE61" s="63">
        <f t="shared" si="22"/>
        <v>0</v>
      </c>
    </row>
    <row r="62" spans="1:83" x14ac:dyDescent="0.2">
      <c r="A62" s="5" t="str">
        <f>VLOOKUP(B62,by_src_allpol!$J$28:$K$69,2,FALSE)</f>
        <v>N</v>
      </c>
      <c r="B62" s="5" t="str">
        <f t="shared" ref="B62:AY67" si="39">B112</f>
        <v>Tank Evaporation</v>
      </c>
      <c r="C62" s="69">
        <f t="shared" si="39"/>
        <v>0</v>
      </c>
      <c r="D62" s="69">
        <f t="shared" si="39"/>
        <v>0</v>
      </c>
      <c r="E62" s="69">
        <f t="shared" si="39"/>
        <v>0</v>
      </c>
      <c r="F62" s="69">
        <f t="shared" si="39"/>
        <v>0</v>
      </c>
      <c r="G62" s="69">
        <f t="shared" si="39"/>
        <v>4.1412937980310112</v>
      </c>
      <c r="H62" s="69">
        <f t="shared" si="39"/>
        <v>0</v>
      </c>
      <c r="I62" s="69">
        <f t="shared" si="39"/>
        <v>0</v>
      </c>
      <c r="J62" s="69">
        <f t="shared" si="39"/>
        <v>0</v>
      </c>
      <c r="K62" s="69">
        <f t="shared" si="39"/>
        <v>0</v>
      </c>
      <c r="L62" s="69">
        <f t="shared" si="39"/>
        <v>0</v>
      </c>
      <c r="M62" s="69">
        <f t="shared" si="39"/>
        <v>0</v>
      </c>
      <c r="N62" s="69">
        <f t="shared" si="39"/>
        <v>0</v>
      </c>
      <c r="O62" s="69">
        <f t="shared" si="39"/>
        <v>0</v>
      </c>
      <c r="P62" s="69">
        <f t="shared" si="39"/>
        <v>0</v>
      </c>
      <c r="Q62" s="69">
        <f t="shared" si="39"/>
        <v>0</v>
      </c>
      <c r="R62" s="69">
        <f t="shared" si="39"/>
        <v>0</v>
      </c>
      <c r="S62" s="139">
        <f t="shared" si="39"/>
        <v>0</v>
      </c>
      <c r="T62" s="139">
        <f t="shared" si="38"/>
        <v>0</v>
      </c>
      <c r="U62" s="139">
        <f t="shared" si="38"/>
        <v>0</v>
      </c>
      <c r="V62" s="139">
        <f t="shared" si="38"/>
        <v>0</v>
      </c>
      <c r="W62" s="139">
        <f t="shared" si="38"/>
        <v>0</v>
      </c>
      <c r="X62" s="139">
        <f t="shared" si="38"/>
        <v>0</v>
      </c>
      <c r="Y62" s="139">
        <f t="shared" si="38"/>
        <v>0</v>
      </c>
      <c r="Z62" s="139">
        <f t="shared" si="38"/>
        <v>0</v>
      </c>
      <c r="AA62" s="139">
        <f t="shared" si="38"/>
        <v>0</v>
      </c>
      <c r="AB62" s="139">
        <f t="shared" si="38"/>
        <v>0</v>
      </c>
      <c r="AC62" s="139">
        <f t="shared" si="38"/>
        <v>0</v>
      </c>
      <c r="AD62" s="139">
        <f t="shared" si="38"/>
        <v>0</v>
      </c>
      <c r="AE62" s="139">
        <f t="shared" si="38"/>
        <v>0</v>
      </c>
      <c r="AF62" s="139">
        <f t="shared" si="38"/>
        <v>0</v>
      </c>
      <c r="AG62" s="139">
        <f t="shared" si="38"/>
        <v>0</v>
      </c>
      <c r="AH62" s="139">
        <f t="shared" si="38"/>
        <v>0</v>
      </c>
      <c r="AI62" s="141">
        <f t="shared" si="39"/>
        <v>0</v>
      </c>
      <c r="AJ62" s="141">
        <f t="shared" si="38"/>
        <v>0</v>
      </c>
      <c r="AK62" s="141">
        <f t="shared" si="38"/>
        <v>0</v>
      </c>
      <c r="AL62" s="141">
        <f t="shared" si="38"/>
        <v>0</v>
      </c>
      <c r="AM62" s="141">
        <f t="shared" si="38"/>
        <v>0</v>
      </c>
      <c r="AN62" s="141">
        <f t="shared" si="38"/>
        <v>0</v>
      </c>
      <c r="AO62" s="141">
        <f t="shared" si="38"/>
        <v>0</v>
      </c>
      <c r="AP62" s="141">
        <f t="shared" si="38"/>
        <v>0</v>
      </c>
      <c r="AQ62" s="141">
        <f t="shared" si="38"/>
        <v>0</v>
      </c>
      <c r="AR62" s="141">
        <f t="shared" si="38"/>
        <v>0</v>
      </c>
      <c r="AS62" s="141">
        <f t="shared" si="38"/>
        <v>0</v>
      </c>
      <c r="AT62" s="141">
        <f t="shared" si="38"/>
        <v>0</v>
      </c>
      <c r="AU62" s="141">
        <f t="shared" si="38"/>
        <v>0</v>
      </c>
      <c r="AV62" s="141">
        <f t="shared" si="38"/>
        <v>0</v>
      </c>
      <c r="AW62" s="141">
        <f t="shared" si="38"/>
        <v>0</v>
      </c>
      <c r="AX62" s="141">
        <f t="shared" si="38"/>
        <v>0</v>
      </c>
      <c r="AY62" s="160">
        <f t="shared" si="39"/>
        <v>0</v>
      </c>
      <c r="AZ62" s="160">
        <f t="shared" si="33"/>
        <v>0</v>
      </c>
      <c r="BA62" s="160">
        <f t="shared" si="33"/>
        <v>0</v>
      </c>
      <c r="BB62" s="160">
        <f t="shared" si="33"/>
        <v>0</v>
      </c>
      <c r="BC62" s="160">
        <f t="shared" si="33"/>
        <v>4.1412937980310112</v>
      </c>
      <c r="BD62" s="160">
        <f t="shared" si="33"/>
        <v>0</v>
      </c>
      <c r="BE62" s="160">
        <f t="shared" si="33"/>
        <v>0</v>
      </c>
      <c r="BF62" s="160">
        <f t="shared" si="33"/>
        <v>0</v>
      </c>
      <c r="BG62" s="160">
        <f t="shared" si="33"/>
        <v>0</v>
      </c>
      <c r="BH62" s="160">
        <f t="shared" si="33"/>
        <v>0</v>
      </c>
      <c r="BI62" s="160">
        <f t="shared" si="33"/>
        <v>0</v>
      </c>
      <c r="BJ62" s="160">
        <f t="shared" si="33"/>
        <v>0</v>
      </c>
      <c r="BK62" s="160">
        <f t="shared" si="33"/>
        <v>0</v>
      </c>
      <c r="BL62" s="160">
        <f t="shared" si="33"/>
        <v>0</v>
      </c>
      <c r="BM62" s="160">
        <f t="shared" si="33"/>
        <v>0</v>
      </c>
      <c r="BN62" s="160">
        <f t="shared" si="33"/>
        <v>0</v>
      </c>
      <c r="BO62" s="213">
        <f t="shared" si="33"/>
        <v>0</v>
      </c>
      <c r="BP62" s="213">
        <f t="shared" si="37"/>
        <v>0</v>
      </c>
      <c r="BQ62" s="213">
        <f t="shared" si="37"/>
        <v>0</v>
      </c>
      <c r="BR62" s="213">
        <f t="shared" si="37"/>
        <v>0</v>
      </c>
      <c r="BS62" s="213">
        <f t="shared" si="37"/>
        <v>0</v>
      </c>
      <c r="BT62" s="213">
        <f t="shared" si="37"/>
        <v>0</v>
      </c>
      <c r="BU62" s="213">
        <f t="shared" si="37"/>
        <v>0</v>
      </c>
      <c r="BV62" s="213">
        <f t="shared" si="37"/>
        <v>0</v>
      </c>
      <c r="BW62" s="213">
        <f t="shared" si="37"/>
        <v>0</v>
      </c>
      <c r="BX62" s="213">
        <f t="shared" si="37"/>
        <v>0</v>
      </c>
      <c r="BY62" s="213">
        <f t="shared" si="37"/>
        <v>0</v>
      </c>
      <c r="BZ62" s="213">
        <f t="shared" si="37"/>
        <v>0</v>
      </c>
      <c r="CA62" s="213">
        <f t="shared" si="37"/>
        <v>0</v>
      </c>
      <c r="CB62" s="213">
        <f t="shared" si="37"/>
        <v>0</v>
      </c>
      <c r="CC62" s="213">
        <f t="shared" si="37"/>
        <v>0</v>
      </c>
      <c r="CD62" s="213">
        <f t="shared" si="37"/>
        <v>0</v>
      </c>
      <c r="CE62" s="63">
        <f t="shared" si="22"/>
        <v>4.1412937980310112</v>
      </c>
    </row>
    <row r="63" spans="1:83" x14ac:dyDescent="0.2">
      <c r="A63" s="5" t="str">
        <f>VLOOKUP(B63,by_src_allpol!$J$28:$K$69,2,FALSE)</f>
        <v>N</v>
      </c>
      <c r="B63" s="5" t="str">
        <f t="shared" si="39"/>
        <v>Valves, Flanges, and Pumps</v>
      </c>
      <c r="C63" s="69">
        <f t="shared" si="39"/>
        <v>0</v>
      </c>
      <c r="D63" s="69">
        <f t="shared" si="39"/>
        <v>1.0862090272544696</v>
      </c>
      <c r="E63" s="69">
        <f t="shared" si="39"/>
        <v>0</v>
      </c>
      <c r="F63" s="69">
        <f t="shared" si="39"/>
        <v>0</v>
      </c>
      <c r="G63" s="69">
        <f t="shared" si="39"/>
        <v>0</v>
      </c>
      <c r="H63" s="69">
        <f t="shared" si="39"/>
        <v>0</v>
      </c>
      <c r="I63" s="69">
        <f t="shared" si="39"/>
        <v>0</v>
      </c>
      <c r="J63" s="69">
        <f t="shared" si="39"/>
        <v>0</v>
      </c>
      <c r="K63" s="69">
        <f t="shared" si="39"/>
        <v>0</v>
      </c>
      <c r="L63" s="69">
        <f t="shared" si="39"/>
        <v>0</v>
      </c>
      <c r="M63" s="69">
        <f t="shared" si="39"/>
        <v>0</v>
      </c>
      <c r="N63" s="69">
        <f t="shared" si="39"/>
        <v>0</v>
      </c>
      <c r="O63" s="69">
        <f t="shared" si="39"/>
        <v>0</v>
      </c>
      <c r="P63" s="69">
        <f t="shared" si="39"/>
        <v>0</v>
      </c>
      <c r="Q63" s="69">
        <f t="shared" si="39"/>
        <v>0</v>
      </c>
      <c r="R63" s="69">
        <f t="shared" si="39"/>
        <v>0</v>
      </c>
      <c r="S63" s="139">
        <f t="shared" si="39"/>
        <v>0</v>
      </c>
      <c r="T63" s="139">
        <f t="shared" si="39"/>
        <v>0</v>
      </c>
      <c r="U63" s="139">
        <f t="shared" si="39"/>
        <v>0</v>
      </c>
      <c r="V63" s="139">
        <f t="shared" si="39"/>
        <v>0</v>
      </c>
      <c r="W63" s="139">
        <f t="shared" si="39"/>
        <v>0</v>
      </c>
      <c r="X63" s="139">
        <f t="shared" si="39"/>
        <v>0</v>
      </c>
      <c r="Y63" s="139">
        <f t="shared" si="39"/>
        <v>0</v>
      </c>
      <c r="Z63" s="139">
        <f t="shared" si="39"/>
        <v>0</v>
      </c>
      <c r="AA63" s="139">
        <f t="shared" si="39"/>
        <v>0</v>
      </c>
      <c r="AB63" s="139">
        <f t="shared" si="39"/>
        <v>0</v>
      </c>
      <c r="AC63" s="139">
        <f t="shared" si="39"/>
        <v>0</v>
      </c>
      <c r="AD63" s="139">
        <f t="shared" si="39"/>
        <v>0</v>
      </c>
      <c r="AE63" s="139">
        <f t="shared" si="39"/>
        <v>0</v>
      </c>
      <c r="AF63" s="139">
        <f t="shared" si="39"/>
        <v>0</v>
      </c>
      <c r="AG63" s="139">
        <f t="shared" si="39"/>
        <v>0</v>
      </c>
      <c r="AH63" s="139">
        <f t="shared" si="39"/>
        <v>0</v>
      </c>
      <c r="AI63" s="141">
        <f t="shared" si="39"/>
        <v>0</v>
      </c>
      <c r="AJ63" s="141">
        <f t="shared" si="39"/>
        <v>0</v>
      </c>
      <c r="AK63" s="141">
        <f t="shared" si="39"/>
        <v>0</v>
      </c>
      <c r="AL63" s="141">
        <f t="shared" si="39"/>
        <v>0</v>
      </c>
      <c r="AM63" s="141">
        <f t="shared" si="39"/>
        <v>0</v>
      </c>
      <c r="AN63" s="141">
        <f t="shared" si="39"/>
        <v>0</v>
      </c>
      <c r="AO63" s="141">
        <f t="shared" si="39"/>
        <v>0</v>
      </c>
      <c r="AP63" s="141">
        <f t="shared" si="39"/>
        <v>0</v>
      </c>
      <c r="AQ63" s="141">
        <f t="shared" si="39"/>
        <v>0</v>
      </c>
      <c r="AR63" s="141">
        <f t="shared" si="39"/>
        <v>0</v>
      </c>
      <c r="AS63" s="141">
        <f t="shared" si="39"/>
        <v>0</v>
      </c>
      <c r="AT63" s="141">
        <f t="shared" si="39"/>
        <v>0</v>
      </c>
      <c r="AU63" s="141">
        <f t="shared" si="39"/>
        <v>0</v>
      </c>
      <c r="AV63" s="141">
        <f t="shared" si="39"/>
        <v>0</v>
      </c>
      <c r="AW63" s="141">
        <f t="shared" si="39"/>
        <v>0</v>
      </c>
      <c r="AX63" s="141">
        <f t="shared" si="39"/>
        <v>0</v>
      </c>
      <c r="AY63" s="160">
        <f t="shared" si="39"/>
        <v>0</v>
      </c>
      <c r="AZ63" s="160">
        <f t="shared" si="33"/>
        <v>1.0862090272544696</v>
      </c>
      <c r="BA63" s="160">
        <f t="shared" si="33"/>
        <v>0</v>
      </c>
      <c r="BB63" s="160">
        <f t="shared" si="33"/>
        <v>0</v>
      </c>
      <c r="BC63" s="160">
        <f t="shared" si="33"/>
        <v>0</v>
      </c>
      <c r="BD63" s="160">
        <f t="shared" si="33"/>
        <v>0</v>
      </c>
      <c r="BE63" s="160">
        <f t="shared" si="33"/>
        <v>0</v>
      </c>
      <c r="BF63" s="160">
        <f t="shared" si="33"/>
        <v>0</v>
      </c>
      <c r="BG63" s="160">
        <f t="shared" si="33"/>
        <v>0</v>
      </c>
      <c r="BH63" s="160">
        <f t="shared" si="33"/>
        <v>0</v>
      </c>
      <c r="BI63" s="160">
        <f t="shared" si="33"/>
        <v>0</v>
      </c>
      <c r="BJ63" s="160">
        <f t="shared" si="33"/>
        <v>0</v>
      </c>
      <c r="BK63" s="160">
        <f t="shared" si="33"/>
        <v>0</v>
      </c>
      <c r="BL63" s="160">
        <f t="shared" si="33"/>
        <v>0</v>
      </c>
      <c r="BM63" s="160">
        <f t="shared" si="33"/>
        <v>0</v>
      </c>
      <c r="BN63" s="160">
        <f t="shared" si="33"/>
        <v>0</v>
      </c>
      <c r="BO63" s="213">
        <f t="shared" si="33"/>
        <v>0</v>
      </c>
      <c r="BP63" s="213">
        <f t="shared" si="37"/>
        <v>0</v>
      </c>
      <c r="BQ63" s="213">
        <f t="shared" si="37"/>
        <v>0</v>
      </c>
      <c r="BR63" s="213">
        <f t="shared" si="37"/>
        <v>0</v>
      </c>
      <c r="BS63" s="213">
        <f t="shared" si="37"/>
        <v>0</v>
      </c>
      <c r="BT63" s="213">
        <f t="shared" si="37"/>
        <v>0</v>
      </c>
      <c r="BU63" s="213">
        <f t="shared" si="37"/>
        <v>0</v>
      </c>
      <c r="BV63" s="213">
        <f t="shared" si="37"/>
        <v>0</v>
      </c>
      <c r="BW63" s="213">
        <f t="shared" si="37"/>
        <v>0</v>
      </c>
      <c r="BX63" s="213">
        <f t="shared" si="37"/>
        <v>0</v>
      </c>
      <c r="BY63" s="213">
        <f t="shared" si="37"/>
        <v>0</v>
      </c>
      <c r="BZ63" s="213">
        <f t="shared" si="37"/>
        <v>0</v>
      </c>
      <c r="CA63" s="213">
        <f t="shared" si="37"/>
        <v>0</v>
      </c>
      <c r="CB63" s="213">
        <f t="shared" si="37"/>
        <v>0</v>
      </c>
      <c r="CC63" s="213">
        <f t="shared" si="37"/>
        <v>0</v>
      </c>
      <c r="CD63" s="213">
        <f t="shared" si="37"/>
        <v>0</v>
      </c>
      <c r="CE63" s="63">
        <f t="shared" si="22"/>
        <v>1.0862090272544696</v>
      </c>
    </row>
    <row r="64" spans="1:83" x14ac:dyDescent="0.2">
      <c r="A64" s="5" t="str">
        <f>VLOOKUP(B64,by_src_allpol!$J$28:$K$69,2,FALSE)</f>
        <v>N</v>
      </c>
      <c r="B64" s="5" t="str">
        <f t="shared" si="39"/>
        <v>Other Evaporation</v>
      </c>
      <c r="C64" s="69">
        <f t="shared" si="39"/>
        <v>0</v>
      </c>
      <c r="D64" s="69">
        <f t="shared" si="39"/>
        <v>0.11432496269801307</v>
      </c>
      <c r="E64" s="69">
        <f t="shared" si="39"/>
        <v>0</v>
      </c>
      <c r="F64" s="69">
        <f t="shared" si="39"/>
        <v>0</v>
      </c>
      <c r="G64" s="69">
        <f t="shared" si="39"/>
        <v>0</v>
      </c>
      <c r="H64" s="69">
        <f t="shared" si="39"/>
        <v>0</v>
      </c>
      <c r="I64" s="69">
        <f t="shared" si="39"/>
        <v>0</v>
      </c>
      <c r="J64" s="69">
        <f t="shared" si="39"/>
        <v>0</v>
      </c>
      <c r="K64" s="69">
        <f t="shared" si="39"/>
        <v>0</v>
      </c>
      <c r="L64" s="69">
        <f t="shared" si="39"/>
        <v>0</v>
      </c>
      <c r="M64" s="69">
        <f t="shared" si="39"/>
        <v>0</v>
      </c>
      <c r="N64" s="69">
        <f t="shared" si="39"/>
        <v>0</v>
      </c>
      <c r="O64" s="69">
        <f t="shared" si="39"/>
        <v>0</v>
      </c>
      <c r="P64" s="69">
        <f t="shared" si="39"/>
        <v>0</v>
      </c>
      <c r="Q64" s="69">
        <f t="shared" si="39"/>
        <v>0</v>
      </c>
      <c r="R64" s="69">
        <f t="shared" si="39"/>
        <v>0</v>
      </c>
      <c r="S64" s="139">
        <f t="shared" si="39"/>
        <v>0</v>
      </c>
      <c r="T64" s="139">
        <f t="shared" si="39"/>
        <v>0</v>
      </c>
      <c r="U64" s="139">
        <f t="shared" si="39"/>
        <v>0</v>
      </c>
      <c r="V64" s="139">
        <f t="shared" si="39"/>
        <v>0</v>
      </c>
      <c r="W64" s="139">
        <f t="shared" si="39"/>
        <v>0</v>
      </c>
      <c r="X64" s="139">
        <f t="shared" si="39"/>
        <v>0</v>
      </c>
      <c r="Y64" s="139">
        <f t="shared" si="39"/>
        <v>0</v>
      </c>
      <c r="Z64" s="139">
        <f t="shared" si="39"/>
        <v>0</v>
      </c>
      <c r="AA64" s="139">
        <f t="shared" si="39"/>
        <v>0</v>
      </c>
      <c r="AB64" s="139">
        <f t="shared" si="39"/>
        <v>0</v>
      </c>
      <c r="AC64" s="139">
        <f t="shared" si="39"/>
        <v>0</v>
      </c>
      <c r="AD64" s="139">
        <f t="shared" si="39"/>
        <v>0</v>
      </c>
      <c r="AE64" s="139">
        <f t="shared" si="39"/>
        <v>0</v>
      </c>
      <c r="AF64" s="139">
        <f t="shared" si="39"/>
        <v>0</v>
      </c>
      <c r="AG64" s="139">
        <f t="shared" si="39"/>
        <v>0</v>
      </c>
      <c r="AH64" s="139">
        <f t="shared" si="39"/>
        <v>0</v>
      </c>
      <c r="AI64" s="141">
        <f t="shared" si="39"/>
        <v>0</v>
      </c>
      <c r="AJ64" s="141">
        <f t="shared" si="39"/>
        <v>0</v>
      </c>
      <c r="AK64" s="141">
        <f t="shared" si="39"/>
        <v>0</v>
      </c>
      <c r="AL64" s="141">
        <f t="shared" si="39"/>
        <v>0</v>
      </c>
      <c r="AM64" s="141">
        <f t="shared" si="39"/>
        <v>0</v>
      </c>
      <c r="AN64" s="141">
        <f t="shared" si="39"/>
        <v>0</v>
      </c>
      <c r="AO64" s="141">
        <f t="shared" si="39"/>
        <v>0</v>
      </c>
      <c r="AP64" s="141">
        <f t="shared" si="39"/>
        <v>0</v>
      </c>
      <c r="AQ64" s="141">
        <f t="shared" si="39"/>
        <v>0</v>
      </c>
      <c r="AR64" s="141">
        <f t="shared" si="39"/>
        <v>0</v>
      </c>
      <c r="AS64" s="141">
        <f t="shared" si="39"/>
        <v>0</v>
      </c>
      <c r="AT64" s="141">
        <f t="shared" si="39"/>
        <v>0</v>
      </c>
      <c r="AU64" s="141">
        <f t="shared" si="39"/>
        <v>0</v>
      </c>
      <c r="AV64" s="141">
        <f t="shared" si="39"/>
        <v>0</v>
      </c>
      <c r="AW64" s="141">
        <f t="shared" si="39"/>
        <v>0</v>
      </c>
      <c r="AX64" s="141">
        <f t="shared" si="39"/>
        <v>0</v>
      </c>
      <c r="AY64" s="160">
        <f t="shared" si="39"/>
        <v>0</v>
      </c>
      <c r="AZ64" s="160">
        <f t="shared" si="33"/>
        <v>0.11432496269801307</v>
      </c>
      <c r="BA64" s="160">
        <f t="shared" si="33"/>
        <v>0</v>
      </c>
      <c r="BB64" s="160">
        <f t="shared" si="33"/>
        <v>0</v>
      </c>
      <c r="BC64" s="160">
        <f t="shared" si="33"/>
        <v>0</v>
      </c>
      <c r="BD64" s="160">
        <f t="shared" si="33"/>
        <v>0</v>
      </c>
      <c r="BE64" s="160">
        <f t="shared" si="33"/>
        <v>0</v>
      </c>
      <c r="BF64" s="160">
        <f t="shared" si="33"/>
        <v>0</v>
      </c>
      <c r="BG64" s="160">
        <f t="shared" si="33"/>
        <v>0</v>
      </c>
      <c r="BH64" s="160">
        <f t="shared" si="33"/>
        <v>0</v>
      </c>
      <c r="BI64" s="160">
        <f t="shared" si="33"/>
        <v>0</v>
      </c>
      <c r="BJ64" s="160">
        <f t="shared" si="33"/>
        <v>0</v>
      </c>
      <c r="BK64" s="160">
        <f t="shared" si="33"/>
        <v>0</v>
      </c>
      <c r="BL64" s="160">
        <f t="shared" si="33"/>
        <v>0</v>
      </c>
      <c r="BM64" s="160">
        <f t="shared" si="33"/>
        <v>0</v>
      </c>
      <c r="BN64" s="160">
        <f t="shared" si="33"/>
        <v>0</v>
      </c>
      <c r="BO64" s="213">
        <f t="shared" si="33"/>
        <v>0</v>
      </c>
      <c r="BP64" s="213">
        <f t="shared" si="37"/>
        <v>0</v>
      </c>
      <c r="BQ64" s="213">
        <f t="shared" si="37"/>
        <v>0</v>
      </c>
      <c r="BR64" s="213">
        <f t="shared" si="37"/>
        <v>0</v>
      </c>
      <c r="BS64" s="213">
        <f t="shared" si="37"/>
        <v>0</v>
      </c>
      <c r="BT64" s="213">
        <f t="shared" si="37"/>
        <v>0</v>
      </c>
      <c r="BU64" s="213">
        <f t="shared" si="37"/>
        <v>0</v>
      </c>
      <c r="BV64" s="213">
        <f t="shared" si="37"/>
        <v>0</v>
      </c>
      <c r="BW64" s="213">
        <f t="shared" si="37"/>
        <v>0</v>
      </c>
      <c r="BX64" s="213">
        <f t="shared" si="37"/>
        <v>0</v>
      </c>
      <c r="BY64" s="213">
        <f t="shared" si="37"/>
        <v>0</v>
      </c>
      <c r="BZ64" s="213">
        <f t="shared" si="37"/>
        <v>0</v>
      </c>
      <c r="CA64" s="213">
        <f t="shared" si="37"/>
        <v>0</v>
      </c>
      <c r="CB64" s="213">
        <f t="shared" si="37"/>
        <v>0</v>
      </c>
      <c r="CC64" s="213">
        <f t="shared" si="37"/>
        <v>0</v>
      </c>
      <c r="CD64" s="213">
        <f t="shared" si="37"/>
        <v>0</v>
      </c>
      <c r="CE64" s="63">
        <f t="shared" si="22"/>
        <v>0.11432496269801307</v>
      </c>
    </row>
    <row r="65" spans="1:187" x14ac:dyDescent="0.2">
      <c r="A65" s="5" t="str">
        <f>VLOOKUP(B65,by_src_allpol!$J$28:$K$69,2,FALSE)</f>
        <v>N</v>
      </c>
      <c r="B65" s="5" t="str">
        <f t="shared" si="39"/>
        <v>Pipeline Valves and Flanges Fugitives</v>
      </c>
      <c r="C65" s="69">
        <f t="shared" si="39"/>
        <v>0</v>
      </c>
      <c r="D65" s="69">
        <f t="shared" si="39"/>
        <v>0</v>
      </c>
      <c r="E65" s="69">
        <f t="shared" si="39"/>
        <v>0</v>
      </c>
      <c r="F65" s="69">
        <f t="shared" si="39"/>
        <v>0</v>
      </c>
      <c r="G65" s="69">
        <f t="shared" si="39"/>
        <v>0</v>
      </c>
      <c r="H65" s="69">
        <f t="shared" si="39"/>
        <v>0</v>
      </c>
      <c r="I65" s="69">
        <f t="shared" si="39"/>
        <v>0</v>
      </c>
      <c r="J65" s="69">
        <f t="shared" si="39"/>
        <v>0</v>
      </c>
      <c r="K65" s="69">
        <f t="shared" si="39"/>
        <v>0</v>
      </c>
      <c r="L65" s="69">
        <f t="shared" si="39"/>
        <v>0</v>
      </c>
      <c r="M65" s="69">
        <f t="shared" si="39"/>
        <v>0</v>
      </c>
      <c r="N65" s="69">
        <f t="shared" si="39"/>
        <v>0</v>
      </c>
      <c r="O65" s="69">
        <f t="shared" si="39"/>
        <v>0</v>
      </c>
      <c r="P65" s="69">
        <f t="shared" si="39"/>
        <v>0</v>
      </c>
      <c r="Q65" s="69">
        <f t="shared" si="39"/>
        <v>0</v>
      </c>
      <c r="R65" s="69">
        <f t="shared" si="39"/>
        <v>0.61355209192089322</v>
      </c>
      <c r="S65" s="139">
        <f t="shared" si="39"/>
        <v>0</v>
      </c>
      <c r="T65" s="139">
        <f t="shared" si="39"/>
        <v>0</v>
      </c>
      <c r="U65" s="139">
        <f t="shared" si="39"/>
        <v>0</v>
      </c>
      <c r="V65" s="139">
        <f t="shared" si="39"/>
        <v>0</v>
      </c>
      <c r="W65" s="139">
        <f t="shared" si="39"/>
        <v>0</v>
      </c>
      <c r="X65" s="139">
        <f t="shared" si="39"/>
        <v>0</v>
      </c>
      <c r="Y65" s="139">
        <f t="shared" si="39"/>
        <v>0</v>
      </c>
      <c r="Z65" s="139">
        <f t="shared" si="39"/>
        <v>0</v>
      </c>
      <c r="AA65" s="139">
        <f t="shared" si="39"/>
        <v>0</v>
      </c>
      <c r="AB65" s="139">
        <f t="shared" si="39"/>
        <v>0</v>
      </c>
      <c r="AC65" s="139">
        <f t="shared" si="39"/>
        <v>0</v>
      </c>
      <c r="AD65" s="139">
        <f t="shared" si="39"/>
        <v>0</v>
      </c>
      <c r="AE65" s="139">
        <f t="shared" si="39"/>
        <v>0</v>
      </c>
      <c r="AF65" s="139">
        <f t="shared" si="39"/>
        <v>0</v>
      </c>
      <c r="AG65" s="139">
        <f t="shared" si="39"/>
        <v>0</v>
      </c>
      <c r="AH65" s="139">
        <f t="shared" si="39"/>
        <v>0</v>
      </c>
      <c r="AI65" s="141">
        <f t="shared" si="39"/>
        <v>0</v>
      </c>
      <c r="AJ65" s="141">
        <f t="shared" si="39"/>
        <v>0</v>
      </c>
      <c r="AK65" s="141">
        <f t="shared" si="39"/>
        <v>0</v>
      </c>
      <c r="AL65" s="141">
        <f t="shared" si="39"/>
        <v>0</v>
      </c>
      <c r="AM65" s="141">
        <f t="shared" si="39"/>
        <v>0</v>
      </c>
      <c r="AN65" s="141">
        <f t="shared" si="39"/>
        <v>0</v>
      </c>
      <c r="AO65" s="141">
        <f t="shared" si="39"/>
        <v>0</v>
      </c>
      <c r="AP65" s="141">
        <f t="shared" si="39"/>
        <v>0</v>
      </c>
      <c r="AQ65" s="141">
        <f t="shared" si="39"/>
        <v>0</v>
      </c>
      <c r="AR65" s="141">
        <f t="shared" si="39"/>
        <v>0</v>
      </c>
      <c r="AS65" s="141">
        <f t="shared" si="39"/>
        <v>0</v>
      </c>
      <c r="AT65" s="141">
        <f t="shared" si="39"/>
        <v>0</v>
      </c>
      <c r="AU65" s="141">
        <f t="shared" si="39"/>
        <v>0</v>
      </c>
      <c r="AV65" s="141">
        <f t="shared" si="39"/>
        <v>0</v>
      </c>
      <c r="AW65" s="141">
        <f t="shared" si="39"/>
        <v>0</v>
      </c>
      <c r="AX65" s="141">
        <f t="shared" si="39"/>
        <v>0</v>
      </c>
      <c r="AY65" s="160">
        <f t="shared" si="39"/>
        <v>0</v>
      </c>
      <c r="AZ65" s="160">
        <f t="shared" si="33"/>
        <v>0</v>
      </c>
      <c r="BA65" s="160">
        <f t="shared" si="33"/>
        <v>0</v>
      </c>
      <c r="BB65" s="160">
        <f t="shared" si="33"/>
        <v>0</v>
      </c>
      <c r="BC65" s="160">
        <f t="shared" si="33"/>
        <v>0</v>
      </c>
      <c r="BD65" s="160">
        <f t="shared" si="33"/>
        <v>0</v>
      </c>
      <c r="BE65" s="160">
        <f t="shared" si="33"/>
        <v>0</v>
      </c>
      <c r="BF65" s="160">
        <f t="shared" si="33"/>
        <v>0</v>
      </c>
      <c r="BG65" s="160">
        <f t="shared" si="33"/>
        <v>0</v>
      </c>
      <c r="BH65" s="160">
        <f t="shared" si="33"/>
        <v>0</v>
      </c>
      <c r="BI65" s="160">
        <f t="shared" si="33"/>
        <v>0</v>
      </c>
      <c r="BJ65" s="160">
        <f t="shared" si="33"/>
        <v>0</v>
      </c>
      <c r="BK65" s="160">
        <f t="shared" si="33"/>
        <v>0</v>
      </c>
      <c r="BL65" s="160">
        <f t="shared" si="33"/>
        <v>0</v>
      </c>
      <c r="BM65" s="160">
        <f t="shared" si="33"/>
        <v>0</v>
      </c>
      <c r="BN65" s="160">
        <f t="shared" si="33"/>
        <v>0.61355209192089322</v>
      </c>
      <c r="BO65" s="213">
        <f t="shared" si="33"/>
        <v>0</v>
      </c>
      <c r="BP65" s="213">
        <f t="shared" si="37"/>
        <v>0</v>
      </c>
      <c r="BQ65" s="213">
        <f t="shared" si="37"/>
        <v>0</v>
      </c>
      <c r="BR65" s="213">
        <f t="shared" si="37"/>
        <v>0</v>
      </c>
      <c r="BS65" s="213">
        <f t="shared" si="37"/>
        <v>0</v>
      </c>
      <c r="BT65" s="213">
        <f t="shared" si="37"/>
        <v>0</v>
      </c>
      <c r="BU65" s="213">
        <f t="shared" si="37"/>
        <v>0</v>
      </c>
      <c r="BV65" s="213">
        <f t="shared" si="37"/>
        <v>0</v>
      </c>
      <c r="BW65" s="213">
        <f t="shared" si="37"/>
        <v>0</v>
      </c>
      <c r="BX65" s="213">
        <f t="shared" si="37"/>
        <v>0</v>
      </c>
      <c r="BY65" s="213">
        <f t="shared" si="37"/>
        <v>0</v>
      </c>
      <c r="BZ65" s="213">
        <f t="shared" si="37"/>
        <v>0</v>
      </c>
      <c r="CA65" s="213">
        <f t="shared" si="37"/>
        <v>0</v>
      </c>
      <c r="CB65" s="213">
        <f t="shared" si="37"/>
        <v>0</v>
      </c>
      <c r="CC65" s="213">
        <f t="shared" si="37"/>
        <v>0</v>
      </c>
      <c r="CD65" s="213">
        <f t="shared" si="37"/>
        <v>0</v>
      </c>
      <c r="CE65" s="63">
        <f t="shared" si="22"/>
        <v>0.61355209192089322</v>
      </c>
    </row>
    <row r="66" spans="1:187" x14ac:dyDescent="0.2">
      <c r="A66" s="5" t="str">
        <f>VLOOKUP(B66,by_src_allpol!$J$28:$K$69,2,FALSE)</f>
        <v>N</v>
      </c>
      <c r="B66" s="5" t="str">
        <f t="shared" si="39"/>
        <v>Water Tank Flaring</v>
      </c>
      <c r="C66" s="69">
        <f t="shared" si="39"/>
        <v>0</v>
      </c>
      <c r="D66" s="69">
        <f t="shared" si="39"/>
        <v>0</v>
      </c>
      <c r="E66" s="69">
        <f t="shared" si="39"/>
        <v>0</v>
      </c>
      <c r="F66" s="69">
        <f t="shared" si="39"/>
        <v>0</v>
      </c>
      <c r="G66" s="69">
        <f t="shared" si="39"/>
        <v>0</v>
      </c>
      <c r="H66" s="69">
        <f t="shared" si="39"/>
        <v>0</v>
      </c>
      <c r="I66" s="69">
        <f t="shared" si="39"/>
        <v>0</v>
      </c>
      <c r="J66" s="69">
        <f t="shared" si="39"/>
        <v>0</v>
      </c>
      <c r="K66" s="69">
        <f t="shared" si="39"/>
        <v>0</v>
      </c>
      <c r="L66" s="69">
        <f t="shared" si="39"/>
        <v>0</v>
      </c>
      <c r="M66" s="69">
        <f t="shared" si="39"/>
        <v>0</v>
      </c>
      <c r="N66" s="69">
        <f t="shared" si="39"/>
        <v>0</v>
      </c>
      <c r="O66" s="69">
        <f t="shared" si="39"/>
        <v>0</v>
      </c>
      <c r="P66" s="69">
        <f t="shared" si="39"/>
        <v>0</v>
      </c>
      <c r="Q66" s="69">
        <f t="shared" si="39"/>
        <v>0</v>
      </c>
      <c r="R66" s="69">
        <f t="shared" si="39"/>
        <v>0</v>
      </c>
      <c r="S66" s="139">
        <f t="shared" si="39"/>
        <v>0</v>
      </c>
      <c r="T66" s="139">
        <f t="shared" si="39"/>
        <v>0</v>
      </c>
      <c r="U66" s="139">
        <f t="shared" si="39"/>
        <v>0</v>
      </c>
      <c r="V66" s="139">
        <f t="shared" si="39"/>
        <v>0</v>
      </c>
      <c r="W66" s="139">
        <f t="shared" si="39"/>
        <v>0</v>
      </c>
      <c r="X66" s="139">
        <f t="shared" si="39"/>
        <v>0</v>
      </c>
      <c r="Y66" s="139">
        <f t="shared" si="39"/>
        <v>0</v>
      </c>
      <c r="Z66" s="139">
        <f t="shared" si="39"/>
        <v>0</v>
      </c>
      <c r="AA66" s="139">
        <f t="shared" si="39"/>
        <v>0</v>
      </c>
      <c r="AB66" s="139">
        <f t="shared" si="39"/>
        <v>0</v>
      </c>
      <c r="AC66" s="139">
        <f t="shared" si="39"/>
        <v>0</v>
      </c>
      <c r="AD66" s="139">
        <f t="shared" si="39"/>
        <v>0</v>
      </c>
      <c r="AE66" s="139">
        <f t="shared" si="39"/>
        <v>0</v>
      </c>
      <c r="AF66" s="139">
        <f t="shared" si="39"/>
        <v>0</v>
      </c>
      <c r="AG66" s="139">
        <f t="shared" si="39"/>
        <v>0</v>
      </c>
      <c r="AH66" s="139">
        <f t="shared" si="39"/>
        <v>0</v>
      </c>
      <c r="AI66" s="141">
        <f t="shared" si="39"/>
        <v>0</v>
      </c>
      <c r="AJ66" s="141">
        <f t="shared" si="39"/>
        <v>0</v>
      </c>
      <c r="AK66" s="141">
        <f t="shared" si="39"/>
        <v>0</v>
      </c>
      <c r="AL66" s="141">
        <f t="shared" si="39"/>
        <v>0</v>
      </c>
      <c r="AM66" s="141">
        <f t="shared" si="39"/>
        <v>0</v>
      </c>
      <c r="AN66" s="141">
        <f t="shared" si="39"/>
        <v>0</v>
      </c>
      <c r="AO66" s="141">
        <f t="shared" si="39"/>
        <v>0</v>
      </c>
      <c r="AP66" s="141">
        <f t="shared" si="39"/>
        <v>0</v>
      </c>
      <c r="AQ66" s="141">
        <f t="shared" si="39"/>
        <v>0</v>
      </c>
      <c r="AR66" s="141">
        <f t="shared" si="39"/>
        <v>0</v>
      </c>
      <c r="AS66" s="141">
        <f t="shared" si="39"/>
        <v>0</v>
      </c>
      <c r="AT66" s="141">
        <f t="shared" si="39"/>
        <v>0</v>
      </c>
      <c r="AU66" s="141">
        <f t="shared" si="39"/>
        <v>0</v>
      </c>
      <c r="AV66" s="141">
        <f t="shared" si="39"/>
        <v>0</v>
      </c>
      <c r="AW66" s="141">
        <f t="shared" si="39"/>
        <v>0</v>
      </c>
      <c r="AX66" s="141">
        <f t="shared" si="39"/>
        <v>0</v>
      </c>
      <c r="AY66" s="160">
        <f t="shared" si="39"/>
        <v>0</v>
      </c>
      <c r="AZ66" s="160">
        <f t="shared" ref="AZ66:BO69" si="40">AZ116</f>
        <v>0</v>
      </c>
      <c r="BA66" s="160">
        <f t="shared" si="40"/>
        <v>0</v>
      </c>
      <c r="BB66" s="160">
        <f t="shared" si="40"/>
        <v>0</v>
      </c>
      <c r="BC66" s="160">
        <f t="shared" si="40"/>
        <v>0</v>
      </c>
      <c r="BD66" s="160">
        <f t="shared" si="40"/>
        <v>0</v>
      </c>
      <c r="BE66" s="160">
        <f t="shared" si="40"/>
        <v>0</v>
      </c>
      <c r="BF66" s="160">
        <f t="shared" si="40"/>
        <v>0</v>
      </c>
      <c r="BG66" s="160">
        <f t="shared" si="40"/>
        <v>0</v>
      </c>
      <c r="BH66" s="160">
        <f t="shared" si="40"/>
        <v>0</v>
      </c>
      <c r="BI66" s="160">
        <f t="shared" si="40"/>
        <v>0</v>
      </c>
      <c r="BJ66" s="160">
        <f t="shared" si="40"/>
        <v>0</v>
      </c>
      <c r="BK66" s="160">
        <f t="shared" si="40"/>
        <v>0</v>
      </c>
      <c r="BL66" s="160">
        <f t="shared" si="40"/>
        <v>0</v>
      </c>
      <c r="BM66" s="160">
        <f t="shared" si="40"/>
        <v>0</v>
      </c>
      <c r="BN66" s="160">
        <f t="shared" si="40"/>
        <v>0</v>
      </c>
      <c r="BO66" s="213">
        <f t="shared" si="40"/>
        <v>0</v>
      </c>
      <c r="BP66" s="213">
        <f t="shared" si="37"/>
        <v>0</v>
      </c>
      <c r="BQ66" s="213">
        <f t="shared" si="37"/>
        <v>0</v>
      </c>
      <c r="BR66" s="213">
        <f t="shared" si="37"/>
        <v>0</v>
      </c>
      <c r="BS66" s="213">
        <f t="shared" si="37"/>
        <v>0</v>
      </c>
      <c r="BT66" s="213">
        <f t="shared" si="37"/>
        <v>0</v>
      </c>
      <c r="BU66" s="213">
        <f t="shared" si="37"/>
        <v>0</v>
      </c>
      <c r="BV66" s="213">
        <f t="shared" si="37"/>
        <v>0</v>
      </c>
      <c r="BW66" s="213">
        <f t="shared" si="37"/>
        <v>0</v>
      </c>
      <c r="BX66" s="213">
        <f t="shared" si="37"/>
        <v>0</v>
      </c>
      <c r="BY66" s="213">
        <f t="shared" si="37"/>
        <v>0</v>
      </c>
      <c r="BZ66" s="213">
        <f t="shared" si="37"/>
        <v>0</v>
      </c>
      <c r="CA66" s="213">
        <f t="shared" si="37"/>
        <v>0</v>
      </c>
      <c r="CB66" s="213">
        <f t="shared" si="37"/>
        <v>0</v>
      </c>
      <c r="CC66" s="213">
        <f t="shared" si="37"/>
        <v>0</v>
      </c>
      <c r="CD66" s="213">
        <f t="shared" si="37"/>
        <v>0</v>
      </c>
      <c r="CE66" s="63">
        <f t="shared" si="22"/>
        <v>0</v>
      </c>
    </row>
    <row r="67" spans="1:187" x14ac:dyDescent="0.2">
      <c r="A67" s="5" t="str">
        <f>VLOOKUP(B67,by_src_allpol!$J$28:$K$69,2,FALSE)</f>
        <v>Y</v>
      </c>
      <c r="B67" s="5" t="str">
        <f t="shared" si="39"/>
        <v>Casinghead Gas Venting</v>
      </c>
      <c r="C67" s="69">
        <f t="shared" si="39"/>
        <v>8.9615430401645213</v>
      </c>
      <c r="D67" s="69">
        <f t="shared" si="39"/>
        <v>0</v>
      </c>
      <c r="E67" s="69">
        <f t="shared" si="39"/>
        <v>0.56054559513458913</v>
      </c>
      <c r="F67" s="69">
        <f t="shared" si="39"/>
        <v>0</v>
      </c>
      <c r="G67" s="69">
        <f t="shared" si="39"/>
        <v>59.671202514361575</v>
      </c>
      <c r="H67" s="69">
        <f t="shared" si="39"/>
        <v>0</v>
      </c>
      <c r="I67" s="69">
        <f t="shared" si="39"/>
        <v>0.79985544536512532</v>
      </c>
      <c r="J67" s="69">
        <f t="shared" si="39"/>
        <v>21.164791648841156</v>
      </c>
      <c r="K67" s="69">
        <f t="shared" si="39"/>
        <v>3.0814667159932112</v>
      </c>
      <c r="L67" s="69">
        <f t="shared" si="39"/>
        <v>1.7194095221635515</v>
      </c>
      <c r="M67" s="69">
        <f t="shared" si="39"/>
        <v>1.5582602805611376</v>
      </c>
      <c r="N67" s="69">
        <f t="shared" si="39"/>
        <v>0</v>
      </c>
      <c r="O67" s="69">
        <f t="shared" si="39"/>
        <v>5.1535096281813235</v>
      </c>
      <c r="P67" s="69">
        <f t="shared" si="39"/>
        <v>4.289943917573731E-4</v>
      </c>
      <c r="Q67" s="69">
        <f t="shared" si="39"/>
        <v>104.9848101967094</v>
      </c>
      <c r="R67" s="69">
        <f t="shared" si="39"/>
        <v>0</v>
      </c>
      <c r="S67" s="139">
        <f t="shared" si="39"/>
        <v>3.9816548326772079</v>
      </c>
      <c r="T67" s="139">
        <f t="shared" si="39"/>
        <v>0</v>
      </c>
      <c r="U67" s="139">
        <f t="shared" si="39"/>
        <v>0</v>
      </c>
      <c r="V67" s="139">
        <f t="shared" si="39"/>
        <v>0</v>
      </c>
      <c r="W67" s="139">
        <f t="shared" si="39"/>
        <v>0.24373594740558491</v>
      </c>
      <c r="X67" s="139">
        <f t="shared" si="39"/>
        <v>0</v>
      </c>
      <c r="Y67" s="139">
        <f t="shared" si="39"/>
        <v>0</v>
      </c>
      <c r="Z67" s="139">
        <f t="shared" si="39"/>
        <v>4.4781644305073742</v>
      </c>
      <c r="AA67" s="139">
        <f t="shared" si="39"/>
        <v>0</v>
      </c>
      <c r="AB67" s="139">
        <f t="shared" si="39"/>
        <v>0</v>
      </c>
      <c r="AC67" s="139">
        <f t="shared" si="39"/>
        <v>0.25543284574382202</v>
      </c>
      <c r="AD67" s="139">
        <f t="shared" si="39"/>
        <v>0</v>
      </c>
      <c r="AE67" s="139">
        <f t="shared" si="39"/>
        <v>0.8914503460718215</v>
      </c>
      <c r="AF67" s="139">
        <f t="shared" si="39"/>
        <v>0</v>
      </c>
      <c r="AG67" s="139">
        <f t="shared" si="39"/>
        <v>5.198031651447363</v>
      </c>
      <c r="AH67" s="139">
        <f t="shared" si="39"/>
        <v>0</v>
      </c>
      <c r="AI67" s="141">
        <f t="shared" si="39"/>
        <v>0</v>
      </c>
      <c r="AJ67" s="141">
        <f t="shared" si="39"/>
        <v>0</v>
      </c>
      <c r="AK67" s="141">
        <f t="shared" ref="AK67:BM69" si="41">AK117</f>
        <v>0</v>
      </c>
      <c r="AL67" s="141">
        <f t="shared" si="41"/>
        <v>0</v>
      </c>
      <c r="AM67" s="141">
        <f t="shared" si="41"/>
        <v>55.058016106640629</v>
      </c>
      <c r="AN67" s="141">
        <f t="shared" si="41"/>
        <v>0</v>
      </c>
      <c r="AO67" s="141">
        <f t="shared" si="41"/>
        <v>0</v>
      </c>
      <c r="AP67" s="141">
        <f t="shared" si="41"/>
        <v>0</v>
      </c>
      <c r="AQ67" s="141">
        <f t="shared" si="41"/>
        <v>0</v>
      </c>
      <c r="AR67" s="141">
        <f t="shared" si="41"/>
        <v>0</v>
      </c>
      <c r="AS67" s="141">
        <f t="shared" si="41"/>
        <v>0</v>
      </c>
      <c r="AT67" s="141">
        <f t="shared" si="41"/>
        <v>0</v>
      </c>
      <c r="AU67" s="141">
        <f t="shared" si="41"/>
        <v>0</v>
      </c>
      <c r="AV67" s="141">
        <f t="shared" si="41"/>
        <v>0</v>
      </c>
      <c r="AW67" s="141">
        <f t="shared" si="41"/>
        <v>0</v>
      </c>
      <c r="AX67" s="141">
        <f t="shared" si="41"/>
        <v>0</v>
      </c>
      <c r="AY67" s="160">
        <f t="shared" si="41"/>
        <v>4.9798882074873134</v>
      </c>
      <c r="AZ67" s="160">
        <f t="shared" si="41"/>
        <v>0</v>
      </c>
      <c r="BA67" s="160">
        <f t="shared" si="41"/>
        <v>0.56054559513458913</v>
      </c>
      <c r="BB67" s="160">
        <f t="shared" si="41"/>
        <v>0</v>
      </c>
      <c r="BC67" s="160">
        <f t="shared" si="41"/>
        <v>4.3694504603153588</v>
      </c>
      <c r="BD67" s="160">
        <f t="shared" si="41"/>
        <v>0</v>
      </c>
      <c r="BE67" s="160">
        <f t="shared" si="41"/>
        <v>0.79985544536512532</v>
      </c>
      <c r="BF67" s="160">
        <f t="shared" si="41"/>
        <v>16.686627218333783</v>
      </c>
      <c r="BG67" s="160">
        <f t="shared" si="41"/>
        <v>3.0814667159932112</v>
      </c>
      <c r="BH67" s="160">
        <f t="shared" si="41"/>
        <v>1.7194095221635515</v>
      </c>
      <c r="BI67" s="160">
        <f t="shared" si="41"/>
        <v>1.3028274348173157</v>
      </c>
      <c r="BJ67" s="160">
        <f t="shared" si="41"/>
        <v>0</v>
      </c>
      <c r="BK67" s="160">
        <f t="shared" si="41"/>
        <v>4.2620592821095018</v>
      </c>
      <c r="BL67" s="160">
        <f t="shared" si="41"/>
        <v>4.289943917573731E-4</v>
      </c>
      <c r="BM67" s="160">
        <f t="shared" si="41"/>
        <v>99.786778545262052</v>
      </c>
      <c r="BN67" s="160">
        <f t="shared" si="40"/>
        <v>0</v>
      </c>
      <c r="BO67" s="213">
        <f t="shared" si="40"/>
        <v>0</v>
      </c>
      <c r="BP67" s="213">
        <f t="shared" si="37"/>
        <v>0</v>
      </c>
      <c r="BQ67" s="213">
        <f t="shared" si="37"/>
        <v>0</v>
      </c>
      <c r="BR67" s="213">
        <f t="shared" si="37"/>
        <v>0</v>
      </c>
      <c r="BS67" s="213">
        <f t="shared" si="37"/>
        <v>0</v>
      </c>
      <c r="BT67" s="213">
        <f t="shared" si="37"/>
        <v>0</v>
      </c>
      <c r="BU67" s="213">
        <f t="shared" si="37"/>
        <v>0</v>
      </c>
      <c r="BV67" s="213">
        <f t="shared" si="37"/>
        <v>0</v>
      </c>
      <c r="BW67" s="213">
        <f t="shared" si="37"/>
        <v>0</v>
      </c>
      <c r="BX67" s="213">
        <f t="shared" si="37"/>
        <v>0</v>
      </c>
      <c r="BY67" s="213">
        <f t="shared" si="37"/>
        <v>0</v>
      </c>
      <c r="BZ67" s="213">
        <f t="shared" si="37"/>
        <v>0</v>
      </c>
      <c r="CA67" s="213">
        <f t="shared" si="37"/>
        <v>0</v>
      </c>
      <c r="CB67" s="213">
        <f t="shared" si="37"/>
        <v>0</v>
      </c>
      <c r="CC67" s="213">
        <f t="shared" si="37"/>
        <v>0</v>
      </c>
      <c r="CD67" s="213">
        <f t="shared" si="37"/>
        <v>0</v>
      </c>
      <c r="CE67" s="63">
        <f t="shared" si="22"/>
        <v>207.65582358186737</v>
      </c>
    </row>
    <row r="68" spans="1:187" x14ac:dyDescent="0.2">
      <c r="A68" s="5" t="str">
        <f>VLOOKUP(B68,by_src_allpol!$J$28:$K$69,2,FALSE)</f>
        <v>N</v>
      </c>
      <c r="B68" s="5" t="str">
        <f t="shared" ref="B68:BL69" si="42">B118</f>
        <v>Casinghead Gas Flaring</v>
      </c>
      <c r="C68" s="69">
        <f t="shared" si="42"/>
        <v>0</v>
      </c>
      <c r="D68" s="69">
        <f t="shared" si="42"/>
        <v>0</v>
      </c>
      <c r="E68" s="69">
        <f t="shared" si="42"/>
        <v>0</v>
      </c>
      <c r="F68" s="69">
        <f t="shared" si="42"/>
        <v>0</v>
      </c>
      <c r="G68" s="69">
        <f t="shared" si="42"/>
        <v>0</v>
      </c>
      <c r="H68" s="69">
        <f t="shared" si="42"/>
        <v>0</v>
      </c>
      <c r="I68" s="69">
        <f t="shared" si="42"/>
        <v>0</v>
      </c>
      <c r="J68" s="69">
        <f t="shared" si="42"/>
        <v>0</v>
      </c>
      <c r="K68" s="69">
        <f t="shared" si="42"/>
        <v>0</v>
      </c>
      <c r="L68" s="69">
        <f t="shared" si="42"/>
        <v>0</v>
      </c>
      <c r="M68" s="69">
        <f t="shared" si="42"/>
        <v>0</v>
      </c>
      <c r="N68" s="69">
        <f t="shared" si="42"/>
        <v>0</v>
      </c>
      <c r="O68" s="69">
        <f t="shared" si="42"/>
        <v>0</v>
      </c>
      <c r="P68" s="69">
        <f t="shared" si="42"/>
        <v>0</v>
      </c>
      <c r="Q68" s="69">
        <f t="shared" si="42"/>
        <v>0</v>
      </c>
      <c r="R68" s="69">
        <f t="shared" si="42"/>
        <v>0</v>
      </c>
      <c r="S68" s="139">
        <f t="shared" si="42"/>
        <v>0</v>
      </c>
      <c r="T68" s="139">
        <f t="shared" si="42"/>
        <v>0</v>
      </c>
      <c r="U68" s="139">
        <f t="shared" si="42"/>
        <v>0</v>
      </c>
      <c r="V68" s="139">
        <f t="shared" si="42"/>
        <v>0</v>
      </c>
      <c r="W68" s="139">
        <f t="shared" si="42"/>
        <v>0</v>
      </c>
      <c r="X68" s="139">
        <f t="shared" si="42"/>
        <v>0</v>
      </c>
      <c r="Y68" s="139">
        <f t="shared" si="42"/>
        <v>0</v>
      </c>
      <c r="Z68" s="139">
        <f t="shared" si="42"/>
        <v>0</v>
      </c>
      <c r="AA68" s="139">
        <f t="shared" si="42"/>
        <v>0</v>
      </c>
      <c r="AB68" s="139">
        <f t="shared" si="42"/>
        <v>0</v>
      </c>
      <c r="AC68" s="139">
        <f t="shared" si="42"/>
        <v>0</v>
      </c>
      <c r="AD68" s="139">
        <f t="shared" si="42"/>
        <v>0</v>
      </c>
      <c r="AE68" s="139">
        <f t="shared" si="42"/>
        <v>0</v>
      </c>
      <c r="AF68" s="139">
        <f t="shared" si="42"/>
        <v>0</v>
      </c>
      <c r="AG68" s="139">
        <f t="shared" si="42"/>
        <v>0</v>
      </c>
      <c r="AH68" s="139">
        <f t="shared" si="42"/>
        <v>0</v>
      </c>
      <c r="AI68" s="141">
        <f t="shared" si="42"/>
        <v>0</v>
      </c>
      <c r="AJ68" s="141">
        <f t="shared" si="42"/>
        <v>0</v>
      </c>
      <c r="AK68" s="141">
        <f t="shared" si="42"/>
        <v>0</v>
      </c>
      <c r="AL68" s="141">
        <f t="shared" si="42"/>
        <v>0</v>
      </c>
      <c r="AM68" s="141">
        <f t="shared" si="42"/>
        <v>0</v>
      </c>
      <c r="AN68" s="141">
        <f t="shared" si="42"/>
        <v>0</v>
      </c>
      <c r="AO68" s="141">
        <f t="shared" si="42"/>
        <v>0</v>
      </c>
      <c r="AP68" s="141">
        <f t="shared" si="42"/>
        <v>0</v>
      </c>
      <c r="AQ68" s="141">
        <f t="shared" si="42"/>
        <v>0</v>
      </c>
      <c r="AR68" s="141">
        <f t="shared" si="42"/>
        <v>0</v>
      </c>
      <c r="AS68" s="141">
        <f t="shared" si="42"/>
        <v>0</v>
      </c>
      <c r="AT68" s="141">
        <f t="shared" si="42"/>
        <v>0</v>
      </c>
      <c r="AU68" s="141">
        <f t="shared" si="42"/>
        <v>0</v>
      </c>
      <c r="AV68" s="141">
        <f t="shared" si="42"/>
        <v>0</v>
      </c>
      <c r="AW68" s="141">
        <f t="shared" si="42"/>
        <v>0</v>
      </c>
      <c r="AX68" s="141">
        <f t="shared" si="42"/>
        <v>0</v>
      </c>
      <c r="AY68" s="160">
        <f t="shared" si="42"/>
        <v>0</v>
      </c>
      <c r="AZ68" s="160">
        <f t="shared" si="42"/>
        <v>0</v>
      </c>
      <c r="BA68" s="160">
        <f t="shared" si="42"/>
        <v>0</v>
      </c>
      <c r="BB68" s="160">
        <f t="shared" si="42"/>
        <v>0</v>
      </c>
      <c r="BC68" s="160">
        <f t="shared" si="42"/>
        <v>0</v>
      </c>
      <c r="BD68" s="160">
        <f t="shared" si="42"/>
        <v>0</v>
      </c>
      <c r="BE68" s="160">
        <f t="shared" si="42"/>
        <v>0</v>
      </c>
      <c r="BF68" s="160">
        <f t="shared" si="42"/>
        <v>0</v>
      </c>
      <c r="BG68" s="160">
        <f t="shared" si="42"/>
        <v>0</v>
      </c>
      <c r="BH68" s="160">
        <f t="shared" si="42"/>
        <v>0</v>
      </c>
      <c r="BI68" s="160">
        <f t="shared" si="42"/>
        <v>0</v>
      </c>
      <c r="BJ68" s="160">
        <f t="shared" si="42"/>
        <v>0</v>
      </c>
      <c r="BK68" s="160">
        <f t="shared" si="42"/>
        <v>0</v>
      </c>
      <c r="BL68" s="160">
        <f t="shared" si="42"/>
        <v>0</v>
      </c>
      <c r="BM68" s="160">
        <f t="shared" si="41"/>
        <v>0</v>
      </c>
      <c r="BN68" s="160">
        <f t="shared" si="40"/>
        <v>0</v>
      </c>
      <c r="BO68" s="213">
        <f t="shared" si="40"/>
        <v>0</v>
      </c>
      <c r="BP68" s="213">
        <f t="shared" si="37"/>
        <v>0</v>
      </c>
      <c r="BQ68" s="213">
        <f t="shared" si="37"/>
        <v>0</v>
      </c>
      <c r="BR68" s="213">
        <f t="shared" si="37"/>
        <v>0</v>
      </c>
      <c r="BS68" s="213">
        <f t="shared" si="37"/>
        <v>0</v>
      </c>
      <c r="BT68" s="213">
        <f t="shared" si="37"/>
        <v>0</v>
      </c>
      <c r="BU68" s="213">
        <f t="shared" si="37"/>
        <v>0</v>
      </c>
      <c r="BV68" s="213">
        <f t="shared" si="37"/>
        <v>0</v>
      </c>
      <c r="BW68" s="213">
        <f t="shared" si="37"/>
        <v>0</v>
      </c>
      <c r="BX68" s="213">
        <f t="shared" si="37"/>
        <v>0</v>
      </c>
      <c r="BY68" s="213">
        <f t="shared" si="37"/>
        <v>0</v>
      </c>
      <c r="BZ68" s="213">
        <f t="shared" si="37"/>
        <v>0</v>
      </c>
      <c r="CA68" s="213">
        <f t="shared" si="37"/>
        <v>0</v>
      </c>
      <c r="CB68" s="213">
        <f t="shared" si="37"/>
        <v>0</v>
      </c>
      <c r="CC68" s="213">
        <f t="shared" si="37"/>
        <v>0</v>
      </c>
      <c r="CD68" s="213">
        <f t="shared" si="37"/>
        <v>0</v>
      </c>
      <c r="CE68" s="63">
        <f t="shared" si="22"/>
        <v>0</v>
      </c>
    </row>
    <row r="69" spans="1:187" x14ac:dyDescent="0.2">
      <c r="A69" s="5" t="str">
        <f>VLOOKUP(B69,by_src_allpol!$J$28:$K$69,2,FALSE)</f>
        <v>Y</v>
      </c>
      <c r="B69" s="5" t="str">
        <f t="shared" si="42"/>
        <v>Survey-based Fugitives</v>
      </c>
      <c r="C69" s="69">
        <f t="shared" si="42"/>
        <v>21.331547256594071</v>
      </c>
      <c r="D69" s="69">
        <f t="shared" si="42"/>
        <v>0</v>
      </c>
      <c r="E69" s="69">
        <f t="shared" si="42"/>
        <v>1.2375000989641267</v>
      </c>
      <c r="F69" s="69">
        <f t="shared" si="42"/>
        <v>6.7353418374765148E-2</v>
      </c>
      <c r="G69" s="69">
        <f t="shared" si="42"/>
        <v>132.01916669418665</v>
      </c>
      <c r="H69" s="69">
        <f t="shared" si="42"/>
        <v>3.8487667642722941E-2</v>
      </c>
      <c r="I69" s="69">
        <f t="shared" si="42"/>
        <v>5.6566817681603698</v>
      </c>
      <c r="J69" s="69">
        <f t="shared" si="42"/>
        <v>26.225683950708245</v>
      </c>
      <c r="K69" s="69">
        <f t="shared" si="42"/>
        <v>16.059659507766483</v>
      </c>
      <c r="L69" s="69">
        <f t="shared" si="42"/>
        <v>10.451524441562315</v>
      </c>
      <c r="M69" s="69">
        <f t="shared" si="42"/>
        <v>15.054526566965514</v>
      </c>
      <c r="N69" s="69">
        <f t="shared" si="42"/>
        <v>53.450172077505826</v>
      </c>
      <c r="O69" s="69">
        <f t="shared" si="42"/>
        <v>21.167586030317317</v>
      </c>
      <c r="P69" s="69">
        <f t="shared" si="42"/>
        <v>27.569332538099555</v>
      </c>
      <c r="Q69" s="69">
        <f t="shared" si="42"/>
        <v>244.51448596186648</v>
      </c>
      <c r="R69" s="69">
        <f t="shared" si="42"/>
        <v>7.3925416781782234</v>
      </c>
      <c r="S69" s="139">
        <f t="shared" si="42"/>
        <v>4.4930432456781988</v>
      </c>
      <c r="T69" s="139">
        <f t="shared" si="42"/>
        <v>0</v>
      </c>
      <c r="U69" s="139">
        <f t="shared" si="42"/>
        <v>0.13871091314363454</v>
      </c>
      <c r="V69" s="139">
        <f t="shared" si="42"/>
        <v>6.7353418374765148E-2</v>
      </c>
      <c r="W69" s="139">
        <f t="shared" si="42"/>
        <v>2.3799068071687781</v>
      </c>
      <c r="X69" s="139">
        <f t="shared" si="42"/>
        <v>0</v>
      </c>
      <c r="Y69" s="139">
        <f t="shared" si="42"/>
        <v>0.13004148107215735</v>
      </c>
      <c r="Z69" s="139">
        <f t="shared" si="42"/>
        <v>2.4881386992930747</v>
      </c>
      <c r="AA69" s="139">
        <f t="shared" si="42"/>
        <v>1.2745761514100382</v>
      </c>
      <c r="AB69" s="139">
        <f t="shared" si="42"/>
        <v>4.3335589147941302</v>
      </c>
      <c r="AC69" s="139">
        <f t="shared" si="42"/>
        <v>10.208194748449831</v>
      </c>
      <c r="AD69" s="139">
        <f t="shared" si="42"/>
        <v>0.26133924768625749</v>
      </c>
      <c r="AE69" s="139">
        <f t="shared" si="42"/>
        <v>1.5294913816920459</v>
      </c>
      <c r="AF69" s="139">
        <f t="shared" si="42"/>
        <v>0</v>
      </c>
      <c r="AG69" s="139">
        <f t="shared" si="42"/>
        <v>37.195364886621881</v>
      </c>
      <c r="AH69" s="139">
        <f t="shared" si="42"/>
        <v>0.25491523028200769</v>
      </c>
      <c r="AI69" s="141">
        <f t="shared" si="42"/>
        <v>6.9448177770442696E-2</v>
      </c>
      <c r="AJ69" s="141">
        <f t="shared" si="42"/>
        <v>0</v>
      </c>
      <c r="AK69" s="141">
        <f t="shared" si="42"/>
        <v>8.6694320714771587E-3</v>
      </c>
      <c r="AL69" s="141">
        <f t="shared" si="42"/>
        <v>0</v>
      </c>
      <c r="AM69" s="141">
        <f t="shared" si="42"/>
        <v>60.574322808394925</v>
      </c>
      <c r="AN69" s="141">
        <f t="shared" si="42"/>
        <v>0</v>
      </c>
      <c r="AO69" s="141">
        <f t="shared" si="42"/>
        <v>0.5288353563601067</v>
      </c>
      <c r="AP69" s="141">
        <f t="shared" si="42"/>
        <v>0</v>
      </c>
      <c r="AQ69" s="141">
        <f t="shared" si="42"/>
        <v>0</v>
      </c>
      <c r="AR69" s="141">
        <f t="shared" si="42"/>
        <v>0</v>
      </c>
      <c r="AS69" s="141">
        <f t="shared" si="42"/>
        <v>0.15016749556652473</v>
      </c>
      <c r="AT69" s="141">
        <f t="shared" si="42"/>
        <v>4.9390512177374379</v>
      </c>
      <c r="AU69" s="141">
        <f t="shared" si="42"/>
        <v>0</v>
      </c>
      <c r="AV69" s="141">
        <f t="shared" si="42"/>
        <v>0</v>
      </c>
      <c r="AW69" s="141">
        <f t="shared" si="42"/>
        <v>0</v>
      </c>
      <c r="AX69" s="141">
        <f t="shared" si="42"/>
        <v>0</v>
      </c>
      <c r="AY69" s="160">
        <f t="shared" si="42"/>
        <v>16.76905583314543</v>
      </c>
      <c r="AZ69" s="160">
        <f t="shared" si="42"/>
        <v>0</v>
      </c>
      <c r="BA69" s="160">
        <f t="shared" si="42"/>
        <v>1.0901197537490148</v>
      </c>
      <c r="BB69" s="160">
        <f t="shared" si="42"/>
        <v>0</v>
      </c>
      <c r="BC69" s="160">
        <f t="shared" si="42"/>
        <v>69.064937078622947</v>
      </c>
      <c r="BD69" s="160">
        <f t="shared" si="42"/>
        <v>3.8487667642722941E-2</v>
      </c>
      <c r="BE69" s="160">
        <f t="shared" si="42"/>
        <v>4.9978049307281065</v>
      </c>
      <c r="BF69" s="160">
        <f t="shared" si="42"/>
        <v>23.73754525141517</v>
      </c>
      <c r="BG69" s="160">
        <f t="shared" si="42"/>
        <v>14.785083356356443</v>
      </c>
      <c r="BH69" s="160">
        <f t="shared" si="42"/>
        <v>6.1179655267681836</v>
      </c>
      <c r="BI69" s="160">
        <f t="shared" si="42"/>
        <v>4.6961643229491594</v>
      </c>
      <c r="BJ69" s="160">
        <f t="shared" si="42"/>
        <v>48.249781612082138</v>
      </c>
      <c r="BK69" s="160">
        <f t="shared" si="42"/>
        <v>19.63809464862527</v>
      </c>
      <c r="BL69" s="160">
        <f t="shared" si="42"/>
        <v>27.569332538099555</v>
      </c>
      <c r="BM69" s="160">
        <f t="shared" si="41"/>
        <v>207.3191210752446</v>
      </c>
      <c r="BN69" s="160">
        <f t="shared" si="40"/>
        <v>7.1376264478962161</v>
      </c>
      <c r="BO69" s="213">
        <f t="shared" si="40"/>
        <v>0</v>
      </c>
      <c r="BP69" s="213">
        <f t="shared" si="37"/>
        <v>0</v>
      </c>
      <c r="BQ69" s="213">
        <f t="shared" si="37"/>
        <v>0</v>
      </c>
      <c r="BR69" s="213">
        <f t="shared" si="37"/>
        <v>0</v>
      </c>
      <c r="BS69" s="213">
        <f t="shared" si="37"/>
        <v>0</v>
      </c>
      <c r="BT69" s="213">
        <f t="shared" si="37"/>
        <v>0</v>
      </c>
      <c r="BU69" s="213">
        <f t="shared" si="37"/>
        <v>0</v>
      </c>
      <c r="BV69" s="213">
        <f t="shared" si="37"/>
        <v>0</v>
      </c>
      <c r="BW69" s="213">
        <f t="shared" si="37"/>
        <v>0</v>
      </c>
      <c r="BX69" s="213">
        <f t="shared" si="37"/>
        <v>0</v>
      </c>
      <c r="BY69" s="213">
        <f t="shared" si="37"/>
        <v>0</v>
      </c>
      <c r="BZ69" s="213">
        <f t="shared" si="37"/>
        <v>0</v>
      </c>
      <c r="CA69" s="213">
        <f t="shared" si="37"/>
        <v>0</v>
      </c>
      <c r="CB69" s="213">
        <f t="shared" si="37"/>
        <v>0</v>
      </c>
      <c r="CC69" s="213">
        <f t="shared" si="37"/>
        <v>0</v>
      </c>
      <c r="CD69" s="213">
        <f t="shared" si="37"/>
        <v>0</v>
      </c>
      <c r="CE69" s="63">
        <f t="shared" si="22"/>
        <v>582.2362496568926</v>
      </c>
    </row>
    <row r="70" spans="1:187" x14ac:dyDescent="0.2">
      <c r="B70" s="5" t="s">
        <v>56</v>
      </c>
      <c r="C70" s="70">
        <f>SUM(C28:C69)</f>
        <v>541.66749766572661</v>
      </c>
      <c r="D70" s="70">
        <f t="shared" ref="D70:CE70" si="43">SUM(D28:D69)</f>
        <v>102.97388335260651</v>
      </c>
      <c r="E70" s="70">
        <f t="shared" si="43"/>
        <v>12.585679131533498</v>
      </c>
      <c r="F70" s="70">
        <f t="shared" si="43"/>
        <v>0.5335138077850391</v>
      </c>
      <c r="G70" s="70">
        <f t="shared" si="43"/>
        <v>952.57484476337231</v>
      </c>
      <c r="H70" s="70">
        <f t="shared" si="43"/>
        <v>11.149120316575891</v>
      </c>
      <c r="I70" s="70">
        <f t="shared" si="43"/>
        <v>106.71549270170345</v>
      </c>
      <c r="J70" s="70">
        <f t="shared" si="43"/>
        <v>338.6014318847578</v>
      </c>
      <c r="K70" s="70">
        <f t="shared" si="43"/>
        <v>465.95721780269929</v>
      </c>
      <c r="L70" s="70">
        <f t="shared" si="43"/>
        <v>126.48963520587685</v>
      </c>
      <c r="M70" s="70">
        <f t="shared" si="43"/>
        <v>195.59350605699862</v>
      </c>
      <c r="N70" s="70">
        <f t="shared" si="43"/>
        <v>329.4088169111119</v>
      </c>
      <c r="O70" s="70">
        <f t="shared" si="43"/>
        <v>606.49387802077786</v>
      </c>
      <c r="P70" s="70">
        <f t="shared" si="43"/>
        <v>181.88169818038276</v>
      </c>
      <c r="Q70" s="70">
        <f t="shared" si="43"/>
        <v>1403.1815154820752</v>
      </c>
      <c r="R70" s="70">
        <f t="shared" si="43"/>
        <v>67.266051161584514</v>
      </c>
      <c r="S70" s="70">
        <f t="shared" si="43"/>
        <v>82.780559869788846</v>
      </c>
      <c r="T70" s="70">
        <f t="shared" si="43"/>
        <v>0</v>
      </c>
      <c r="U70" s="70">
        <f t="shared" si="43"/>
        <v>1.5218961281043091</v>
      </c>
      <c r="V70" s="70">
        <f t="shared" si="43"/>
        <v>0.5335138077850391</v>
      </c>
      <c r="W70" s="70">
        <f t="shared" si="43"/>
        <v>12.133161402674437</v>
      </c>
      <c r="X70" s="70">
        <f t="shared" si="43"/>
        <v>0</v>
      </c>
      <c r="Y70" s="70">
        <f t="shared" si="43"/>
        <v>1.6898133983367423</v>
      </c>
      <c r="Z70" s="70">
        <f t="shared" si="43"/>
        <v>33.715390039402308</v>
      </c>
      <c r="AA70" s="70">
        <f t="shared" si="43"/>
        <v>9.8833784765954107</v>
      </c>
      <c r="AB70" s="70">
        <f t="shared" si="43"/>
        <v>60.446710675980391</v>
      </c>
      <c r="AC70" s="70">
        <f t="shared" si="43"/>
        <v>106.15842648607138</v>
      </c>
      <c r="AD70" s="70">
        <f t="shared" si="43"/>
        <v>1.2326229865695915</v>
      </c>
      <c r="AE70" s="70">
        <f t="shared" si="43"/>
        <v>82.589236131800959</v>
      </c>
      <c r="AF70" s="70">
        <f t="shared" si="43"/>
        <v>0</v>
      </c>
      <c r="AG70" s="70">
        <f t="shared" si="43"/>
        <v>161.34409951608546</v>
      </c>
      <c r="AH70" s="70">
        <f t="shared" si="43"/>
        <v>1.7650743296663816</v>
      </c>
      <c r="AI70" s="70">
        <f t="shared" si="43"/>
        <v>0.52011303409551823</v>
      </c>
      <c r="AJ70" s="70">
        <f t="shared" si="43"/>
        <v>0</v>
      </c>
      <c r="AK70" s="70">
        <f t="shared" si="43"/>
        <v>5.7577502254289273E-2</v>
      </c>
      <c r="AL70" s="70">
        <f t="shared" si="43"/>
        <v>0</v>
      </c>
      <c r="AM70" s="70">
        <f t="shared" si="43"/>
        <v>447.06758157957955</v>
      </c>
      <c r="AN70" s="70">
        <f t="shared" si="43"/>
        <v>0</v>
      </c>
      <c r="AO70" s="70">
        <f t="shared" si="43"/>
        <v>7.365120659523007</v>
      </c>
      <c r="AP70" s="70">
        <f t="shared" si="43"/>
        <v>0</v>
      </c>
      <c r="AQ70" s="70">
        <f t="shared" si="43"/>
        <v>0</v>
      </c>
      <c r="AR70" s="70">
        <f t="shared" si="43"/>
        <v>0</v>
      </c>
      <c r="AS70" s="70">
        <f t="shared" si="43"/>
        <v>0.96070294668958855</v>
      </c>
      <c r="AT70" s="70">
        <f t="shared" si="43"/>
        <v>32.340964100874835</v>
      </c>
      <c r="AU70" s="70">
        <f t="shared" si="43"/>
        <v>0</v>
      </c>
      <c r="AV70" s="70">
        <f t="shared" si="43"/>
        <v>0</v>
      </c>
      <c r="AW70" s="70">
        <f t="shared" si="43"/>
        <v>0</v>
      </c>
      <c r="AX70" s="70">
        <f t="shared" si="43"/>
        <v>0</v>
      </c>
      <c r="AY70" s="70">
        <f t="shared" si="43"/>
        <v>458.36682476184228</v>
      </c>
      <c r="AZ70" s="70">
        <f t="shared" si="43"/>
        <v>102.97388335260651</v>
      </c>
      <c r="BA70" s="70">
        <f t="shared" si="43"/>
        <v>11.0062055011749</v>
      </c>
      <c r="BB70" s="70">
        <f t="shared" si="43"/>
        <v>0</v>
      </c>
      <c r="BC70" s="70">
        <f t="shared" si="43"/>
        <v>493.3741017811185</v>
      </c>
      <c r="BD70" s="70">
        <f t="shared" si="43"/>
        <v>11.149120316575891</v>
      </c>
      <c r="BE70" s="70">
        <f t="shared" si="43"/>
        <v>97.660558643843729</v>
      </c>
      <c r="BF70" s="70">
        <f t="shared" si="43"/>
        <v>304.88604184535546</v>
      </c>
      <c r="BG70" s="70">
        <f t="shared" si="43"/>
        <v>456.07383932610395</v>
      </c>
      <c r="BH70" s="70">
        <f t="shared" si="43"/>
        <v>66.042924529896439</v>
      </c>
      <c r="BI70" s="70">
        <f t="shared" si="43"/>
        <v>88.474376624237635</v>
      </c>
      <c r="BJ70" s="70">
        <f t="shared" si="43"/>
        <v>295.83522982366753</v>
      </c>
      <c r="BK70" s="70">
        <f t="shared" si="43"/>
        <v>523.90464188897693</v>
      </c>
      <c r="BL70" s="70">
        <f t="shared" si="43"/>
        <v>181.88169818038276</v>
      </c>
      <c r="BM70" s="70">
        <f t="shared" si="43"/>
        <v>1241.8374159659897</v>
      </c>
      <c r="BN70" s="70">
        <f t="shared" si="43"/>
        <v>65.500976831918123</v>
      </c>
      <c r="BO70" s="214">
        <f t="shared" si="43"/>
        <v>0</v>
      </c>
      <c r="BP70" s="214">
        <f t="shared" si="43"/>
        <v>0</v>
      </c>
      <c r="BQ70" s="214">
        <f t="shared" si="43"/>
        <v>0</v>
      </c>
      <c r="BR70" s="214">
        <f t="shared" si="43"/>
        <v>0</v>
      </c>
      <c r="BS70" s="214">
        <f t="shared" si="43"/>
        <v>0</v>
      </c>
      <c r="BT70" s="214">
        <f t="shared" si="43"/>
        <v>0</v>
      </c>
      <c r="BU70" s="214">
        <f t="shared" si="43"/>
        <v>0</v>
      </c>
      <c r="BV70" s="214">
        <f t="shared" si="43"/>
        <v>0</v>
      </c>
      <c r="BW70" s="214">
        <f t="shared" si="43"/>
        <v>0</v>
      </c>
      <c r="BX70" s="214">
        <f t="shared" si="43"/>
        <v>0</v>
      </c>
      <c r="BY70" s="214">
        <f t="shared" si="43"/>
        <v>0</v>
      </c>
      <c r="BZ70" s="214">
        <f t="shared" si="43"/>
        <v>0</v>
      </c>
      <c r="CA70" s="214">
        <f t="shared" si="43"/>
        <v>0</v>
      </c>
      <c r="CB70" s="214">
        <f t="shared" si="43"/>
        <v>0</v>
      </c>
      <c r="CC70" s="214">
        <f t="shared" si="43"/>
        <v>0</v>
      </c>
      <c r="CD70" s="214">
        <f t="shared" si="43"/>
        <v>0</v>
      </c>
      <c r="CE70" s="70">
        <f t="shared" si="43"/>
        <v>5443.0737824455682</v>
      </c>
    </row>
    <row r="72" spans="1:187" x14ac:dyDescent="0.2">
      <c r="F72" s="5"/>
      <c r="G72" s="5"/>
      <c r="H72" s="5"/>
      <c r="I72" s="5"/>
      <c r="J72" s="5"/>
    </row>
    <row r="74" spans="1:187" x14ac:dyDescent="0.2">
      <c r="C74" s="52" t="str">
        <f>IF(C76="",B74,RIGHT(C76,LEN(C76)-24))</f>
        <v xml:space="preserve"> All</v>
      </c>
      <c r="D74" s="52" t="str">
        <f t="shared" ref="D74:BN74" si="44">IF(D76="",C74,RIGHT(D76,LEN(D76)-24))</f>
        <v xml:space="preserve"> All</v>
      </c>
      <c r="E74" s="52" t="str">
        <f t="shared" si="44"/>
        <v xml:space="preserve"> All</v>
      </c>
      <c r="F74" s="52" t="str">
        <f t="shared" si="44"/>
        <v xml:space="preserve"> All</v>
      </c>
      <c r="G74" s="52" t="str">
        <f t="shared" si="44"/>
        <v xml:space="preserve"> All</v>
      </c>
      <c r="H74" s="52" t="str">
        <f t="shared" si="44"/>
        <v xml:space="preserve"> All</v>
      </c>
      <c r="I74" s="52" t="str">
        <f t="shared" si="44"/>
        <v xml:space="preserve"> All</v>
      </c>
      <c r="J74" s="52" t="str">
        <f t="shared" si="44"/>
        <v xml:space="preserve"> All</v>
      </c>
      <c r="K74" s="52" t="str">
        <f t="shared" si="44"/>
        <v xml:space="preserve"> All</v>
      </c>
      <c r="L74" s="52" t="str">
        <f t="shared" si="44"/>
        <v xml:space="preserve"> All</v>
      </c>
      <c r="M74" s="52" t="str">
        <f t="shared" si="44"/>
        <v xml:space="preserve"> All</v>
      </c>
      <c r="N74" s="52" t="str">
        <f t="shared" si="44"/>
        <v xml:space="preserve"> All</v>
      </c>
      <c r="O74" s="52" t="str">
        <f t="shared" si="44"/>
        <v xml:space="preserve"> All</v>
      </c>
      <c r="P74" s="52" t="str">
        <f t="shared" si="44"/>
        <v xml:space="preserve"> All</v>
      </c>
      <c r="Q74" s="52" t="str">
        <f t="shared" si="44"/>
        <v xml:space="preserve"> All</v>
      </c>
      <c r="R74" s="52" t="str">
        <f t="shared" si="44"/>
        <v xml:space="preserve"> All</v>
      </c>
      <c r="S74" s="52" t="str">
        <f t="shared" si="44"/>
        <v xml:space="preserve"> BLM</v>
      </c>
      <c r="T74" s="52" t="str">
        <f t="shared" si="44"/>
        <v xml:space="preserve"> BLM</v>
      </c>
      <c r="U74" s="52" t="str">
        <f t="shared" si="44"/>
        <v xml:space="preserve"> BLM</v>
      </c>
      <c r="V74" s="52" t="str">
        <f t="shared" si="44"/>
        <v xml:space="preserve"> BLM</v>
      </c>
      <c r="W74" s="52" t="str">
        <f t="shared" si="44"/>
        <v xml:space="preserve"> BLM</v>
      </c>
      <c r="X74" s="52" t="str">
        <f t="shared" si="44"/>
        <v xml:space="preserve"> BLM</v>
      </c>
      <c r="Y74" s="52" t="str">
        <f t="shared" si="44"/>
        <v xml:space="preserve"> BLM</v>
      </c>
      <c r="Z74" s="52" t="str">
        <f t="shared" si="44"/>
        <v xml:space="preserve"> BLM</v>
      </c>
      <c r="AA74" s="52" t="str">
        <f t="shared" si="44"/>
        <v xml:space="preserve"> BLM</v>
      </c>
      <c r="AB74" s="52" t="str">
        <f t="shared" si="44"/>
        <v xml:space="preserve"> BLM</v>
      </c>
      <c r="AC74" s="52" t="str">
        <f t="shared" si="44"/>
        <v xml:space="preserve"> BLM</v>
      </c>
      <c r="AD74" s="52" t="str">
        <f t="shared" si="44"/>
        <v xml:space="preserve"> BLM</v>
      </c>
      <c r="AE74" s="52" t="str">
        <f t="shared" si="44"/>
        <v xml:space="preserve"> BLM</v>
      </c>
      <c r="AF74" s="52" t="str">
        <f t="shared" si="44"/>
        <v xml:space="preserve"> BLM</v>
      </c>
      <c r="AG74" s="52" t="str">
        <f t="shared" si="44"/>
        <v xml:space="preserve"> BLM</v>
      </c>
      <c r="AH74" s="52" t="str">
        <f t="shared" si="44"/>
        <v xml:space="preserve"> BLM</v>
      </c>
      <c r="AI74" s="52" t="str">
        <f t="shared" si="44"/>
        <v xml:space="preserve"> Tribal</v>
      </c>
      <c r="AJ74" s="52" t="str">
        <f t="shared" si="44"/>
        <v xml:space="preserve"> Tribal</v>
      </c>
      <c r="AK74" s="52" t="str">
        <f t="shared" si="44"/>
        <v xml:space="preserve"> Tribal</v>
      </c>
      <c r="AL74" s="52" t="str">
        <f t="shared" si="44"/>
        <v xml:space="preserve"> Tribal</v>
      </c>
      <c r="AM74" s="52" t="str">
        <f t="shared" si="44"/>
        <v xml:space="preserve"> Tribal</v>
      </c>
      <c r="AN74" s="52" t="str">
        <f t="shared" si="44"/>
        <v xml:space="preserve"> Tribal</v>
      </c>
      <c r="AO74" s="52" t="str">
        <f t="shared" si="44"/>
        <v xml:space="preserve"> Tribal</v>
      </c>
      <c r="AP74" s="52" t="str">
        <f t="shared" si="44"/>
        <v xml:space="preserve"> Tribal</v>
      </c>
      <c r="AQ74" s="52" t="str">
        <f t="shared" si="44"/>
        <v xml:space="preserve"> Tribal</v>
      </c>
      <c r="AR74" s="52" t="str">
        <f t="shared" si="44"/>
        <v xml:space="preserve"> Tribal</v>
      </c>
      <c r="AS74" s="52" t="str">
        <f t="shared" si="44"/>
        <v xml:space="preserve"> Tribal</v>
      </c>
      <c r="AT74" s="52" t="str">
        <f t="shared" si="44"/>
        <v xml:space="preserve"> Tribal</v>
      </c>
      <c r="AU74" s="52" t="str">
        <f t="shared" si="44"/>
        <v xml:space="preserve"> Tribal</v>
      </c>
      <c r="AV74" s="52" t="str">
        <f t="shared" si="44"/>
        <v xml:space="preserve"> Tribal</v>
      </c>
      <c r="AW74" s="52" t="str">
        <f t="shared" si="44"/>
        <v xml:space="preserve"> Tribal</v>
      </c>
      <c r="AX74" s="52" t="str">
        <f t="shared" si="44"/>
        <v xml:space="preserve"> Tribal</v>
      </c>
      <c r="AY74" s="52" t="str">
        <f t="shared" si="44"/>
        <v xml:space="preserve"> Pvt/State</v>
      </c>
      <c r="AZ74" s="52" t="str">
        <f t="shared" si="44"/>
        <v xml:space="preserve"> Pvt/State</v>
      </c>
      <c r="BA74" s="52" t="str">
        <f t="shared" si="44"/>
        <v xml:space="preserve"> Pvt/State</v>
      </c>
      <c r="BB74" s="52" t="str">
        <f t="shared" si="44"/>
        <v xml:space="preserve"> Pvt/State</v>
      </c>
      <c r="BC74" s="52" t="str">
        <f t="shared" si="44"/>
        <v xml:space="preserve"> Pvt/State</v>
      </c>
      <c r="BD74" s="52" t="str">
        <f t="shared" si="44"/>
        <v xml:space="preserve"> Pvt/State</v>
      </c>
      <c r="BE74" s="52" t="str">
        <f t="shared" si="44"/>
        <v xml:space="preserve"> Pvt/State</v>
      </c>
      <c r="BF74" s="52" t="str">
        <f t="shared" si="44"/>
        <v xml:space="preserve"> Pvt/State</v>
      </c>
      <c r="BG74" s="52" t="str">
        <f t="shared" si="44"/>
        <v xml:space="preserve"> Pvt/State</v>
      </c>
      <c r="BH74" s="52" t="str">
        <f t="shared" si="44"/>
        <v xml:space="preserve"> Pvt/State</v>
      </c>
      <c r="BI74" s="52" t="str">
        <f t="shared" si="44"/>
        <v xml:space="preserve"> Pvt/State</v>
      </c>
      <c r="BJ74" s="52" t="str">
        <f t="shared" si="44"/>
        <v xml:space="preserve"> Pvt/State</v>
      </c>
      <c r="BK74" s="52" t="str">
        <f t="shared" si="44"/>
        <v xml:space="preserve"> Pvt/State</v>
      </c>
      <c r="BL74" s="52" t="str">
        <f t="shared" si="44"/>
        <v xml:space="preserve"> Pvt/State</v>
      </c>
      <c r="BM74" s="52" t="str">
        <f t="shared" si="44"/>
        <v xml:space="preserve"> Pvt/State</v>
      </c>
      <c r="BN74" s="52" t="str">
        <f t="shared" si="44"/>
        <v xml:space="preserve"> Pvt/State</v>
      </c>
      <c r="BO74" s="52" t="str">
        <f t="shared" ref="BO74:CD74" si="45">IF(BO76="",BN74,RIGHT(BO76,LEN(BO76)-13))</f>
        <v xml:space="preserve"> U.S. Forest Service</v>
      </c>
      <c r="BP74" s="52" t="str">
        <f t="shared" si="45"/>
        <v xml:space="preserve"> U.S. Forest Service</v>
      </c>
      <c r="BQ74" s="52" t="str">
        <f t="shared" si="45"/>
        <v xml:space="preserve"> U.S. Forest Service</v>
      </c>
      <c r="BR74" s="52" t="str">
        <f t="shared" si="45"/>
        <v xml:space="preserve"> U.S. Forest Service</v>
      </c>
      <c r="BS74" s="52" t="str">
        <f t="shared" si="45"/>
        <v xml:space="preserve"> U.S. Forest Service</v>
      </c>
      <c r="BT74" s="52" t="str">
        <f t="shared" si="45"/>
        <v xml:space="preserve"> U.S. Forest Service</v>
      </c>
      <c r="BU74" s="52" t="str">
        <f t="shared" si="45"/>
        <v xml:space="preserve"> U.S. Forest Service</v>
      </c>
      <c r="BV74" s="52" t="str">
        <f t="shared" si="45"/>
        <v xml:space="preserve"> U.S. Forest Service</v>
      </c>
      <c r="BW74" s="52" t="str">
        <f t="shared" si="45"/>
        <v xml:space="preserve"> U.S. Forest Service</v>
      </c>
      <c r="BX74" s="52" t="str">
        <f t="shared" si="45"/>
        <v xml:space="preserve"> U.S. Forest Service</v>
      </c>
      <c r="BY74" s="52" t="str">
        <f t="shared" si="45"/>
        <v xml:space="preserve"> U.S. Forest Service</v>
      </c>
      <c r="BZ74" s="52" t="str">
        <f t="shared" si="45"/>
        <v xml:space="preserve"> U.S. Forest Service</v>
      </c>
      <c r="CA74" s="52" t="str">
        <f t="shared" si="45"/>
        <v xml:space="preserve"> U.S. Forest Service</v>
      </c>
      <c r="CB74" s="52" t="str">
        <f t="shared" si="45"/>
        <v xml:space="preserve"> U.S. Forest Service</v>
      </c>
      <c r="CC74" s="52" t="str">
        <f t="shared" si="45"/>
        <v xml:space="preserve"> U.S. Forest Service</v>
      </c>
      <c r="CD74" s="52" t="str">
        <f t="shared" si="45"/>
        <v xml:space="preserve"> U.S. Forest Service</v>
      </c>
      <c r="CE74" s="52"/>
      <c r="CF74" s="52"/>
      <c r="CG74" s="52"/>
      <c r="CH74" s="52"/>
      <c r="CI74" s="52"/>
      <c r="CJ74" s="52"/>
      <c r="CK74" s="52"/>
      <c r="CL74" s="52"/>
      <c r="CM74" s="52"/>
      <c r="CN74" s="52"/>
      <c r="CO74" s="52"/>
      <c r="CP74" s="52"/>
      <c r="CQ74" s="52"/>
      <c r="CR74" s="52"/>
      <c r="CS74" s="52"/>
      <c r="CT74" s="52"/>
      <c r="CU74" s="52"/>
      <c r="CV74" s="52"/>
      <c r="CW74" s="52"/>
      <c r="CX74" s="52"/>
      <c r="CY74" s="52"/>
      <c r="CZ74" s="52"/>
      <c r="DA74" s="52"/>
      <c r="DB74" s="52"/>
      <c r="DC74" s="52"/>
      <c r="DD74" s="52"/>
      <c r="DE74" s="52"/>
      <c r="DF74" s="52"/>
      <c r="DG74" s="52"/>
      <c r="DH74" s="52"/>
      <c r="DI74" s="52"/>
      <c r="DJ74" s="52"/>
      <c r="DK74" s="52"/>
      <c r="DL74" s="52"/>
      <c r="DM74" s="52"/>
      <c r="DN74" s="52"/>
      <c r="DO74" s="52"/>
      <c r="DP74" s="52"/>
      <c r="DQ74" s="52"/>
      <c r="DR74" s="52"/>
      <c r="DS74" s="52"/>
      <c r="DT74" s="52"/>
      <c r="DU74" s="52"/>
      <c r="DV74" s="52"/>
      <c r="DW74" s="52"/>
      <c r="DX74" s="52"/>
      <c r="DY74" s="52"/>
      <c r="DZ74" s="52"/>
      <c r="EA74" s="52"/>
      <c r="EB74" s="52"/>
      <c r="EC74" s="52"/>
      <c r="ED74" s="52"/>
      <c r="EE74" s="52"/>
      <c r="EF74" s="52"/>
      <c r="EG74" s="52"/>
      <c r="EH74" s="52"/>
      <c r="EI74" s="52"/>
      <c r="EJ74" s="52"/>
      <c r="EK74" s="52"/>
      <c r="EL74" s="52"/>
      <c r="EM74" s="52"/>
      <c r="EN74" s="52"/>
      <c r="EO74" s="52"/>
      <c r="EP74" s="52"/>
      <c r="EQ74" s="52"/>
      <c r="ER74" s="52"/>
      <c r="ES74" s="52"/>
      <c r="ET74" s="52"/>
      <c r="EU74" s="52"/>
      <c r="EV74" s="52"/>
      <c r="EW74" s="52"/>
      <c r="EX74" s="52"/>
      <c r="EY74" s="52"/>
      <c r="EZ74" s="52"/>
      <c r="FA74" s="52"/>
      <c r="FB74" s="52"/>
      <c r="FC74" s="52"/>
      <c r="FD74" s="52"/>
      <c r="FE74" s="52"/>
      <c r="FF74" s="52"/>
      <c r="FG74" s="52"/>
      <c r="FH74" s="52"/>
      <c r="FI74" s="52"/>
      <c r="FJ74" s="52"/>
      <c r="FK74" s="52"/>
      <c r="FL74" s="52"/>
      <c r="FM74" s="52"/>
      <c r="FN74" s="52"/>
      <c r="FO74" s="52"/>
      <c r="FP74" s="52"/>
      <c r="FQ74" s="52"/>
      <c r="FR74" s="52"/>
      <c r="FS74" s="52"/>
      <c r="FT74" s="52"/>
      <c r="FU74" s="52"/>
      <c r="FV74" s="52"/>
      <c r="FW74" s="52"/>
      <c r="FX74" s="52"/>
      <c r="FY74" s="52"/>
      <c r="FZ74" s="52"/>
      <c r="GA74" s="52"/>
      <c r="GB74" s="52"/>
      <c r="GC74" s="52"/>
      <c r="GD74" s="52"/>
      <c r="GE74" s="52"/>
    </row>
    <row r="75" spans="1:187" x14ac:dyDescent="0.2">
      <c r="B75" s="71"/>
      <c r="C75" s="71" t="s">
        <v>15</v>
      </c>
      <c r="D75" s="354" t="s">
        <v>80</v>
      </c>
      <c r="E75" s="354"/>
      <c r="F75" s="354"/>
      <c r="G75" s="354"/>
      <c r="H75" s="354"/>
      <c r="I75" s="354"/>
      <c r="J75" s="354"/>
      <c r="K75" s="354"/>
      <c r="L75" s="354"/>
      <c r="M75" s="354"/>
      <c r="N75" s="354"/>
      <c r="O75" s="354"/>
      <c r="P75" s="354"/>
      <c r="Q75" s="354"/>
      <c r="R75" s="354"/>
      <c r="S75" s="354"/>
      <c r="T75" s="354"/>
      <c r="U75" s="354"/>
      <c r="V75" s="354"/>
      <c r="W75" s="354"/>
      <c r="X75" s="354"/>
      <c r="Y75" s="354"/>
      <c r="Z75" s="354"/>
      <c r="AA75" s="354"/>
      <c r="AB75" s="354"/>
      <c r="AC75" s="354"/>
      <c r="AD75" s="354"/>
      <c r="AE75" s="354"/>
      <c r="AF75" s="354"/>
      <c r="AG75" s="354"/>
      <c r="AH75" s="354"/>
      <c r="AI75" s="354"/>
      <c r="AJ75" s="354"/>
      <c r="AK75" s="354"/>
      <c r="AL75" s="354"/>
      <c r="AM75" s="354"/>
      <c r="AN75" s="354"/>
      <c r="AO75" s="354"/>
      <c r="AP75" s="354"/>
      <c r="AQ75" s="354"/>
      <c r="AR75" s="354"/>
      <c r="AS75" s="354"/>
      <c r="AT75" s="354"/>
      <c r="AU75" s="354"/>
      <c r="AV75" s="354"/>
      <c r="AW75" s="354"/>
      <c r="AX75" s="354"/>
      <c r="AY75" s="354"/>
      <c r="AZ75" s="354"/>
      <c r="BA75" s="354"/>
      <c r="BB75" s="354"/>
      <c r="BC75" s="354"/>
      <c r="BD75" s="354"/>
      <c r="BE75" s="354"/>
      <c r="BF75" s="354"/>
      <c r="BG75" s="354"/>
      <c r="BH75" s="354"/>
      <c r="BI75" s="354"/>
      <c r="BJ75" s="354"/>
      <c r="BK75" s="354"/>
      <c r="BL75" s="354"/>
      <c r="BM75" s="354"/>
      <c r="BN75" s="354"/>
      <c r="BO75" s="354"/>
      <c r="BP75" s="354"/>
      <c r="BQ75" s="354"/>
      <c r="BR75" s="354"/>
      <c r="BS75" s="354"/>
      <c r="BT75" s="354"/>
      <c r="BU75" s="354"/>
      <c r="BV75" s="354"/>
      <c r="BW75" s="354"/>
      <c r="BX75" s="354"/>
      <c r="BY75" s="354"/>
      <c r="BZ75" s="354"/>
      <c r="CA75" s="354"/>
      <c r="CB75" s="354"/>
      <c r="CC75" s="354"/>
      <c r="CD75" s="355"/>
      <c r="CE75"/>
      <c r="CF75"/>
      <c r="CG75"/>
      <c r="CH75"/>
      <c r="CI75"/>
      <c r="CJ75"/>
      <c r="CK75"/>
      <c r="CL75"/>
      <c r="CM75"/>
      <c r="CN75"/>
      <c r="CO75"/>
      <c r="CP75"/>
      <c r="CQ75"/>
      <c r="CR75"/>
      <c r="CS75"/>
      <c r="CT75"/>
      <c r="CU75"/>
      <c r="CV75"/>
      <c r="CW75"/>
      <c r="CX75"/>
      <c r="CY75"/>
      <c r="CZ75"/>
      <c r="DA75"/>
      <c r="DB75"/>
      <c r="DC75"/>
      <c r="DD75"/>
      <c r="DE75"/>
      <c r="DF75"/>
      <c r="DG75"/>
      <c r="DH75"/>
      <c r="DI75"/>
      <c r="DJ75"/>
    </row>
    <row r="76" spans="1:187" x14ac:dyDescent="0.2">
      <c r="B76" s="186"/>
      <c r="C76" s="71" t="s">
        <v>258</v>
      </c>
      <c r="D76" s="72"/>
      <c r="E76" s="72"/>
      <c r="F76" s="72"/>
      <c r="G76" s="72"/>
      <c r="H76" s="72"/>
      <c r="I76" s="72"/>
      <c r="J76" s="72"/>
      <c r="K76" s="72"/>
      <c r="L76" s="72"/>
      <c r="M76" s="72"/>
      <c r="N76" s="72"/>
      <c r="O76" s="72"/>
      <c r="P76" s="72"/>
      <c r="Q76" s="72"/>
      <c r="R76" s="72"/>
      <c r="S76" s="71" t="s">
        <v>263</v>
      </c>
      <c r="T76" s="72"/>
      <c r="U76" s="72"/>
      <c r="V76" s="72"/>
      <c r="W76" s="72"/>
      <c r="X76" s="72"/>
      <c r="Y76" s="72"/>
      <c r="Z76" s="72"/>
      <c r="AA76" s="72"/>
      <c r="AB76" s="72"/>
      <c r="AC76" s="72"/>
      <c r="AD76" s="72"/>
      <c r="AE76" s="72"/>
      <c r="AF76" s="72"/>
      <c r="AG76" s="72"/>
      <c r="AH76" s="72"/>
      <c r="AI76" s="71" t="s">
        <v>268</v>
      </c>
      <c r="AJ76" s="72"/>
      <c r="AK76" s="72"/>
      <c r="AL76" s="72"/>
      <c r="AM76" s="72"/>
      <c r="AN76" s="72"/>
      <c r="AO76" s="72"/>
      <c r="AP76" s="72"/>
      <c r="AQ76" s="72"/>
      <c r="AR76" s="72"/>
      <c r="AS76" s="72"/>
      <c r="AT76" s="72"/>
      <c r="AU76" s="72"/>
      <c r="AV76" s="72"/>
      <c r="AW76" s="72"/>
      <c r="AX76" s="72"/>
      <c r="AY76" s="71" t="s">
        <v>273</v>
      </c>
      <c r="AZ76" s="72"/>
      <c r="BA76" s="72"/>
      <c r="BB76" s="72"/>
      <c r="BC76" s="72"/>
      <c r="BD76" s="72"/>
      <c r="BE76" s="72"/>
      <c r="BF76" s="72"/>
      <c r="BG76" s="72"/>
      <c r="BH76" s="72"/>
      <c r="BI76" s="72"/>
      <c r="BJ76" s="72"/>
      <c r="BK76" s="72"/>
      <c r="BL76" s="72"/>
      <c r="BM76" s="72"/>
      <c r="BN76" s="72"/>
      <c r="BO76" s="71" t="s">
        <v>311</v>
      </c>
      <c r="BP76" s="72"/>
      <c r="BQ76" s="72"/>
      <c r="BR76" s="72"/>
      <c r="BS76" s="72"/>
      <c r="BT76" s="72"/>
      <c r="BU76" s="72"/>
      <c r="BV76" s="72"/>
      <c r="BW76" s="72"/>
      <c r="BX76" s="72"/>
      <c r="BY76" s="72"/>
      <c r="BZ76" s="72"/>
      <c r="CA76" s="72"/>
      <c r="CB76" s="72"/>
      <c r="CC76" s="72"/>
      <c r="CD76" s="73"/>
      <c r="CE76"/>
      <c r="CF76"/>
      <c r="CG76"/>
      <c r="CH76"/>
      <c r="CI76"/>
      <c r="CJ76"/>
      <c r="CK76"/>
      <c r="CL76"/>
      <c r="CM76"/>
      <c r="CN76"/>
      <c r="CO76"/>
      <c r="CP76"/>
      <c r="CQ76"/>
      <c r="CR76"/>
      <c r="CS76"/>
      <c r="CT76"/>
      <c r="CU76"/>
      <c r="CV76"/>
      <c r="CW76"/>
      <c r="CX76"/>
      <c r="CY76"/>
      <c r="CZ76"/>
      <c r="DA76"/>
      <c r="DB76"/>
      <c r="DC76"/>
      <c r="DD76"/>
      <c r="DE76"/>
      <c r="DF76"/>
      <c r="DG76"/>
      <c r="DH76"/>
      <c r="DI76"/>
      <c r="DJ76"/>
    </row>
    <row r="77" spans="1:187" x14ac:dyDescent="0.2">
      <c r="B77" s="71" t="s">
        <v>79</v>
      </c>
      <c r="C77" s="356" t="s">
        <v>125</v>
      </c>
      <c r="D77" s="357" t="s">
        <v>129</v>
      </c>
      <c r="E77" s="357" t="s">
        <v>155</v>
      </c>
      <c r="F77" s="357" t="s">
        <v>132</v>
      </c>
      <c r="G77" s="357" t="s">
        <v>124</v>
      </c>
      <c r="H77" s="357" t="s">
        <v>131</v>
      </c>
      <c r="I77" s="357" t="s">
        <v>126</v>
      </c>
      <c r="J77" s="357" t="s">
        <v>127</v>
      </c>
      <c r="K77" s="357" t="s">
        <v>189</v>
      </c>
      <c r="L77" s="357" t="s">
        <v>193</v>
      </c>
      <c r="M77" s="357" t="s">
        <v>128</v>
      </c>
      <c r="N77" s="357" t="s">
        <v>123</v>
      </c>
      <c r="O77" s="357" t="s">
        <v>133</v>
      </c>
      <c r="P77" s="357" t="s">
        <v>212</v>
      </c>
      <c r="Q77" s="357" t="s">
        <v>122</v>
      </c>
      <c r="R77" s="357" t="s">
        <v>130</v>
      </c>
      <c r="S77" s="356" t="s">
        <v>125</v>
      </c>
      <c r="T77" s="357" t="s">
        <v>129</v>
      </c>
      <c r="U77" s="357" t="s">
        <v>155</v>
      </c>
      <c r="V77" s="357" t="s">
        <v>132</v>
      </c>
      <c r="W77" s="357" t="s">
        <v>124</v>
      </c>
      <c r="X77" s="357" t="s">
        <v>131</v>
      </c>
      <c r="Y77" s="357" t="s">
        <v>126</v>
      </c>
      <c r="Z77" s="357" t="s">
        <v>127</v>
      </c>
      <c r="AA77" s="357" t="s">
        <v>189</v>
      </c>
      <c r="AB77" s="357" t="s">
        <v>193</v>
      </c>
      <c r="AC77" s="357" t="s">
        <v>128</v>
      </c>
      <c r="AD77" s="357" t="s">
        <v>123</v>
      </c>
      <c r="AE77" s="357" t="s">
        <v>133</v>
      </c>
      <c r="AF77" s="357" t="s">
        <v>212</v>
      </c>
      <c r="AG77" s="357" t="s">
        <v>122</v>
      </c>
      <c r="AH77" s="357" t="s">
        <v>130</v>
      </c>
      <c r="AI77" s="356" t="s">
        <v>125</v>
      </c>
      <c r="AJ77" s="357" t="s">
        <v>129</v>
      </c>
      <c r="AK77" s="357" t="s">
        <v>155</v>
      </c>
      <c r="AL77" s="357" t="s">
        <v>132</v>
      </c>
      <c r="AM77" s="357" t="s">
        <v>124</v>
      </c>
      <c r="AN77" s="357" t="s">
        <v>131</v>
      </c>
      <c r="AO77" s="357" t="s">
        <v>126</v>
      </c>
      <c r="AP77" s="357" t="s">
        <v>127</v>
      </c>
      <c r="AQ77" s="357" t="s">
        <v>189</v>
      </c>
      <c r="AR77" s="357" t="s">
        <v>193</v>
      </c>
      <c r="AS77" s="357" t="s">
        <v>128</v>
      </c>
      <c r="AT77" s="357" t="s">
        <v>123</v>
      </c>
      <c r="AU77" s="357" t="s">
        <v>133</v>
      </c>
      <c r="AV77" s="357" t="s">
        <v>212</v>
      </c>
      <c r="AW77" s="357" t="s">
        <v>122</v>
      </c>
      <c r="AX77" s="357" t="s">
        <v>130</v>
      </c>
      <c r="AY77" s="356" t="s">
        <v>125</v>
      </c>
      <c r="AZ77" s="357" t="s">
        <v>129</v>
      </c>
      <c r="BA77" s="357" t="s">
        <v>155</v>
      </c>
      <c r="BB77" s="357" t="s">
        <v>132</v>
      </c>
      <c r="BC77" s="357" t="s">
        <v>124</v>
      </c>
      <c r="BD77" s="357" t="s">
        <v>131</v>
      </c>
      <c r="BE77" s="357" t="s">
        <v>126</v>
      </c>
      <c r="BF77" s="357" t="s">
        <v>127</v>
      </c>
      <c r="BG77" s="357" t="s">
        <v>189</v>
      </c>
      <c r="BH77" s="357" t="s">
        <v>193</v>
      </c>
      <c r="BI77" s="357" t="s">
        <v>128</v>
      </c>
      <c r="BJ77" s="357" t="s">
        <v>123</v>
      </c>
      <c r="BK77" s="357" t="s">
        <v>133</v>
      </c>
      <c r="BL77" s="357" t="s">
        <v>212</v>
      </c>
      <c r="BM77" s="357" t="s">
        <v>122</v>
      </c>
      <c r="BN77" s="357" t="s">
        <v>130</v>
      </c>
      <c r="BO77" s="356" t="s">
        <v>125</v>
      </c>
      <c r="BP77" s="357" t="s">
        <v>129</v>
      </c>
      <c r="BQ77" s="357" t="s">
        <v>155</v>
      </c>
      <c r="BR77" s="357" t="s">
        <v>132</v>
      </c>
      <c r="BS77" s="357" t="s">
        <v>124</v>
      </c>
      <c r="BT77" s="357" t="s">
        <v>131</v>
      </c>
      <c r="BU77" s="357" t="s">
        <v>126</v>
      </c>
      <c r="BV77" s="357" t="s">
        <v>127</v>
      </c>
      <c r="BW77" s="357" t="s">
        <v>189</v>
      </c>
      <c r="BX77" s="357" t="s">
        <v>193</v>
      </c>
      <c r="BY77" s="357" t="s">
        <v>128</v>
      </c>
      <c r="BZ77" s="357" t="s">
        <v>123</v>
      </c>
      <c r="CA77" s="357" t="s">
        <v>133</v>
      </c>
      <c r="CB77" s="357" t="s">
        <v>212</v>
      </c>
      <c r="CC77" s="357" t="s">
        <v>122</v>
      </c>
      <c r="CD77" s="358" t="s">
        <v>130</v>
      </c>
      <c r="CE77"/>
      <c r="CF77"/>
      <c r="CG77"/>
      <c r="CH77"/>
      <c r="CI77"/>
      <c r="CJ77"/>
      <c r="CK77"/>
      <c r="CL77"/>
      <c r="CM77"/>
      <c r="CN77"/>
      <c r="CO77"/>
      <c r="CP77"/>
      <c r="CQ77"/>
      <c r="CR77"/>
      <c r="CS77"/>
      <c r="CT77"/>
      <c r="CU77"/>
      <c r="CV77"/>
      <c r="CW77"/>
      <c r="CX77"/>
      <c r="CY77"/>
      <c r="CZ77"/>
      <c r="DA77"/>
      <c r="DB77"/>
      <c r="DC77"/>
      <c r="DD77"/>
      <c r="DE77"/>
      <c r="DF77"/>
      <c r="DG77"/>
      <c r="DH77"/>
      <c r="DI77"/>
      <c r="DJ77"/>
    </row>
    <row r="78" spans="1:187" x14ac:dyDescent="0.2">
      <c r="B78" s="71" t="s">
        <v>84</v>
      </c>
      <c r="C78" s="359">
        <v>49.956925924081972</v>
      </c>
      <c r="D78" s="360"/>
      <c r="E78" s="360">
        <v>1.4991724249998464</v>
      </c>
      <c r="F78" s="360">
        <v>9.6853205014176852E-2</v>
      </c>
      <c r="G78" s="360">
        <v>47.482022297729181</v>
      </c>
      <c r="H78" s="360">
        <v>5.5344688579529629E-2</v>
      </c>
      <c r="I78" s="360">
        <v>29.035771517558231</v>
      </c>
      <c r="J78" s="360">
        <v>8.6949521746701528</v>
      </c>
      <c r="K78" s="360">
        <v>3.675179459908541</v>
      </c>
      <c r="L78" s="360">
        <v>2.3917834580357167</v>
      </c>
      <c r="M78" s="360">
        <v>53.88179816107877</v>
      </c>
      <c r="N78" s="360">
        <v>16.102628654454943</v>
      </c>
      <c r="O78" s="360">
        <v>26.379221408766881</v>
      </c>
      <c r="P78" s="360">
        <v>6.3556523341370283</v>
      </c>
      <c r="Q78" s="360">
        <v>97.947732858797039</v>
      </c>
      <c r="R78" s="360">
        <v>1.6917492751959951</v>
      </c>
      <c r="S78" s="359">
        <v>2.655180321923261</v>
      </c>
      <c r="T78" s="360"/>
      <c r="U78" s="360">
        <v>0.19946421180365156</v>
      </c>
      <c r="V78" s="360">
        <v>9.6853205014176852E-2</v>
      </c>
      <c r="W78" s="360">
        <v>0.56570714021947754</v>
      </c>
      <c r="X78" s="360">
        <v>0</v>
      </c>
      <c r="Y78" s="360">
        <v>0.18699769856592335</v>
      </c>
      <c r="Z78" s="360">
        <v>0.74854834035056073</v>
      </c>
      <c r="AA78" s="360">
        <v>0.29168090951655085</v>
      </c>
      <c r="AB78" s="360">
        <v>0.99171509235627286</v>
      </c>
      <c r="AC78" s="360">
        <v>14.394712637811949</v>
      </c>
      <c r="AD78" s="360">
        <v>9.1420854390177594E-2</v>
      </c>
      <c r="AE78" s="360">
        <v>0.35001709141986098</v>
      </c>
      <c r="AF78" s="360">
        <v>0</v>
      </c>
      <c r="AG78" s="360">
        <v>8.923991637935778</v>
      </c>
      <c r="AH78" s="360">
        <v>5.8336181903310171E-2</v>
      </c>
      <c r="AI78" s="359">
        <v>9.9865437594207906E-2</v>
      </c>
      <c r="AJ78" s="360"/>
      <c r="AK78" s="360">
        <v>1.2466513237728223E-2</v>
      </c>
      <c r="AL78" s="360">
        <v>0</v>
      </c>
      <c r="AM78" s="360">
        <v>14.26260726202548</v>
      </c>
      <c r="AN78" s="360">
        <v>0</v>
      </c>
      <c r="AO78" s="360">
        <v>0.7604573075014216</v>
      </c>
      <c r="AP78" s="360">
        <v>0</v>
      </c>
      <c r="AQ78" s="360">
        <v>0</v>
      </c>
      <c r="AR78" s="360">
        <v>0</v>
      </c>
      <c r="AS78" s="360">
        <v>0.2159386054267334</v>
      </c>
      <c r="AT78" s="360">
        <v>1.1302792302717624</v>
      </c>
      <c r="AU78" s="360">
        <v>0</v>
      </c>
      <c r="AV78" s="360">
        <v>0</v>
      </c>
      <c r="AW78" s="360">
        <v>0</v>
      </c>
      <c r="AX78" s="360">
        <v>0</v>
      </c>
      <c r="AY78" s="359">
        <v>47.2018801645645</v>
      </c>
      <c r="AZ78" s="360"/>
      <c r="BA78" s="360">
        <v>1.2872416999584666</v>
      </c>
      <c r="BB78" s="360">
        <v>0</v>
      </c>
      <c r="BC78" s="360">
        <v>32.653707895484217</v>
      </c>
      <c r="BD78" s="360">
        <v>5.5344688579529629E-2</v>
      </c>
      <c r="BE78" s="360">
        <v>28.088316511490888</v>
      </c>
      <c r="BF78" s="360">
        <v>7.9464038343195904</v>
      </c>
      <c r="BG78" s="360">
        <v>3.3834985503919897</v>
      </c>
      <c r="BH78" s="360">
        <v>1.4000683656794437</v>
      </c>
      <c r="BI78" s="360">
        <v>39.271146917840099</v>
      </c>
      <c r="BJ78" s="360">
        <v>14.880928569793006</v>
      </c>
      <c r="BK78" s="360">
        <v>26.02920431734702</v>
      </c>
      <c r="BL78" s="360">
        <v>6.3556523341370283</v>
      </c>
      <c r="BM78" s="360">
        <v>89.02374122086124</v>
      </c>
      <c r="BN78" s="360">
        <v>1.6334130932926849</v>
      </c>
      <c r="BO78" s="359">
        <v>0</v>
      </c>
      <c r="BP78" s="360"/>
      <c r="BQ78" s="360">
        <v>0</v>
      </c>
      <c r="BR78" s="360">
        <v>0</v>
      </c>
      <c r="BS78" s="360">
        <v>0</v>
      </c>
      <c r="BT78" s="360">
        <v>0</v>
      </c>
      <c r="BU78" s="360">
        <v>0</v>
      </c>
      <c r="BV78" s="360">
        <v>0</v>
      </c>
      <c r="BW78" s="360">
        <v>0</v>
      </c>
      <c r="BX78" s="360">
        <v>0</v>
      </c>
      <c r="BY78" s="360">
        <v>0</v>
      </c>
      <c r="BZ78" s="360">
        <v>0</v>
      </c>
      <c r="CA78" s="360">
        <v>0</v>
      </c>
      <c r="CB78" s="360">
        <v>0</v>
      </c>
      <c r="CC78" s="360">
        <v>0</v>
      </c>
      <c r="CD78" s="361">
        <v>0</v>
      </c>
      <c r="CE78"/>
      <c r="CF78"/>
      <c r="CG78"/>
      <c r="CH78"/>
      <c r="CI78"/>
      <c r="CJ78"/>
      <c r="CK78"/>
      <c r="CL78"/>
      <c r="CM78"/>
      <c r="CN78"/>
      <c r="CO78"/>
      <c r="CP78"/>
      <c r="CQ78"/>
      <c r="CR78"/>
      <c r="CS78"/>
      <c r="CT78"/>
      <c r="CU78"/>
      <c r="CV78"/>
      <c r="CW78"/>
      <c r="CX78"/>
      <c r="CY78"/>
      <c r="CZ78"/>
      <c r="DA78"/>
      <c r="DB78"/>
      <c r="DC78"/>
      <c r="DD78"/>
      <c r="DE78"/>
      <c r="DF78"/>
      <c r="DG78"/>
      <c r="DH78"/>
      <c r="DI78"/>
      <c r="DJ78"/>
    </row>
    <row r="79" spans="1:187" x14ac:dyDescent="0.2">
      <c r="B79" s="58" t="s">
        <v>18</v>
      </c>
      <c r="C79" s="362">
        <v>0.77024002443850137</v>
      </c>
      <c r="D79" s="363"/>
      <c r="E79" s="363">
        <v>0</v>
      </c>
      <c r="F79" s="363">
        <v>0</v>
      </c>
      <c r="G79" s="363">
        <v>0.60991820440123945</v>
      </c>
      <c r="H79" s="363">
        <v>0</v>
      </c>
      <c r="I79" s="363">
        <v>0</v>
      </c>
      <c r="J79" s="363">
        <v>0.11541661458843698</v>
      </c>
      <c r="K79" s="363">
        <v>6.2813483293760221E-3</v>
      </c>
      <c r="L79" s="363">
        <v>2.8615031278268543E-2</v>
      </c>
      <c r="M79" s="363">
        <v>0.54340707453177528</v>
      </c>
      <c r="N79" s="363">
        <v>2.3664400343656064E-2</v>
      </c>
      <c r="O79" s="363">
        <v>3.3101708656394273E-2</v>
      </c>
      <c r="P79" s="363">
        <v>1.0768025707501754E-2</v>
      </c>
      <c r="Q79" s="363">
        <v>0.93874635220926639</v>
      </c>
      <c r="R79" s="363">
        <v>0</v>
      </c>
      <c r="S79" s="362">
        <v>0</v>
      </c>
      <c r="T79" s="363"/>
      <c r="U79" s="363">
        <v>0</v>
      </c>
      <c r="V79" s="363">
        <v>0</v>
      </c>
      <c r="W79" s="363">
        <v>0</v>
      </c>
      <c r="X79" s="363">
        <v>0</v>
      </c>
      <c r="Y79" s="363">
        <v>0</v>
      </c>
      <c r="Z79" s="363">
        <v>0</v>
      </c>
      <c r="AA79" s="363">
        <v>0</v>
      </c>
      <c r="AB79" s="363">
        <v>0</v>
      </c>
      <c r="AC79" s="363">
        <v>0</v>
      </c>
      <c r="AD79" s="363">
        <v>0</v>
      </c>
      <c r="AE79" s="363">
        <v>0</v>
      </c>
      <c r="AF79" s="363">
        <v>0</v>
      </c>
      <c r="AG79" s="363">
        <v>0</v>
      </c>
      <c r="AH79" s="363">
        <v>0</v>
      </c>
      <c r="AI79" s="362">
        <v>0</v>
      </c>
      <c r="AJ79" s="363"/>
      <c r="AK79" s="363">
        <v>0</v>
      </c>
      <c r="AL79" s="363">
        <v>0</v>
      </c>
      <c r="AM79" s="363">
        <v>0.60991820440123945</v>
      </c>
      <c r="AN79" s="363">
        <v>0</v>
      </c>
      <c r="AO79" s="363">
        <v>0</v>
      </c>
      <c r="AP79" s="363">
        <v>0</v>
      </c>
      <c r="AQ79" s="363">
        <v>0</v>
      </c>
      <c r="AR79" s="363">
        <v>0</v>
      </c>
      <c r="AS79" s="363">
        <v>0</v>
      </c>
      <c r="AT79" s="363">
        <v>0</v>
      </c>
      <c r="AU79" s="363">
        <v>0</v>
      </c>
      <c r="AV79" s="363">
        <v>0</v>
      </c>
      <c r="AW79" s="363">
        <v>0</v>
      </c>
      <c r="AX79" s="363">
        <v>0</v>
      </c>
      <c r="AY79" s="362">
        <v>0.77024002443850137</v>
      </c>
      <c r="AZ79" s="363"/>
      <c r="BA79" s="363">
        <v>0</v>
      </c>
      <c r="BB79" s="363">
        <v>0</v>
      </c>
      <c r="BC79" s="363">
        <v>0</v>
      </c>
      <c r="BD79" s="363">
        <v>0</v>
      </c>
      <c r="BE79" s="363">
        <v>0</v>
      </c>
      <c r="BF79" s="363">
        <v>0.11541661458843698</v>
      </c>
      <c r="BG79" s="363">
        <v>6.2813483293760221E-3</v>
      </c>
      <c r="BH79" s="363">
        <v>2.8615031278268543E-2</v>
      </c>
      <c r="BI79" s="363">
        <v>0.54340707453177528</v>
      </c>
      <c r="BJ79" s="363">
        <v>2.3664400343656064E-2</v>
      </c>
      <c r="BK79" s="363">
        <v>3.3101708656394273E-2</v>
      </c>
      <c r="BL79" s="363">
        <v>1.0768025707501754E-2</v>
      </c>
      <c r="BM79" s="363">
        <v>0.93874635220926639</v>
      </c>
      <c r="BN79" s="363">
        <v>0</v>
      </c>
      <c r="BO79" s="362">
        <v>0</v>
      </c>
      <c r="BP79" s="363"/>
      <c r="BQ79" s="363">
        <v>0</v>
      </c>
      <c r="BR79" s="363">
        <v>0</v>
      </c>
      <c r="BS79" s="363">
        <v>0</v>
      </c>
      <c r="BT79" s="363">
        <v>0</v>
      </c>
      <c r="BU79" s="363">
        <v>0</v>
      </c>
      <c r="BV79" s="363">
        <v>0</v>
      </c>
      <c r="BW79" s="363">
        <v>0</v>
      </c>
      <c r="BX79" s="363">
        <v>0</v>
      </c>
      <c r="BY79" s="363">
        <v>0</v>
      </c>
      <c r="BZ79" s="363">
        <v>0</v>
      </c>
      <c r="CA79" s="363">
        <v>0</v>
      </c>
      <c r="CB79" s="363">
        <v>0</v>
      </c>
      <c r="CC79" s="363">
        <v>0</v>
      </c>
      <c r="CD79" s="364">
        <v>0</v>
      </c>
      <c r="CE79"/>
      <c r="CF79"/>
      <c r="CG79"/>
      <c r="CH79"/>
      <c r="CI79"/>
      <c r="CJ79"/>
      <c r="CK79"/>
      <c r="CL79"/>
      <c r="CM79"/>
      <c r="CN79"/>
      <c r="CO79"/>
      <c r="CP79"/>
      <c r="CQ79"/>
      <c r="CR79"/>
      <c r="CS79"/>
      <c r="CT79"/>
      <c r="CU79"/>
      <c r="CV79"/>
      <c r="CW79"/>
      <c r="CX79"/>
      <c r="CY79"/>
      <c r="CZ79"/>
      <c r="DA79"/>
      <c r="DB79"/>
      <c r="DC79"/>
      <c r="DD79"/>
      <c r="DE79"/>
      <c r="DF79"/>
      <c r="DG79"/>
      <c r="DH79"/>
      <c r="DI79"/>
      <c r="DJ79"/>
    </row>
    <row r="80" spans="1:187" x14ac:dyDescent="0.2">
      <c r="B80" s="58" t="s">
        <v>61</v>
      </c>
      <c r="C80" s="362">
        <v>0.29827406529865164</v>
      </c>
      <c r="D80" s="363"/>
      <c r="E80" s="363">
        <v>2.8045963563643916E-2</v>
      </c>
      <c r="F80" s="363">
        <v>1.7419796695002296E-3</v>
      </c>
      <c r="G80" s="363">
        <v>1.1951897802573164</v>
      </c>
      <c r="H80" s="363">
        <v>9.9541695400013112E-4</v>
      </c>
      <c r="I80" s="363">
        <v>0.13838061779669056</v>
      </c>
      <c r="J80" s="363">
        <v>0.25864051340380545</v>
      </c>
      <c r="K80" s="363">
        <v>0.14106279018540155</v>
      </c>
      <c r="L80" s="363">
        <v>9.1802768215896238E-2</v>
      </c>
      <c r="M80" s="363">
        <v>0.38132141462390168</v>
      </c>
      <c r="N80" s="363">
        <v>0.48258816139883853</v>
      </c>
      <c r="O80" s="363">
        <v>0.18609348257799732</v>
      </c>
      <c r="P80" s="363">
        <v>0.24281734298611707</v>
      </c>
      <c r="Q80" s="363">
        <v>2.2687553323703291</v>
      </c>
      <c r="R80" s="363">
        <v>6.4933665323438805E-2</v>
      </c>
      <c r="S80" s="362">
        <v>6.2447017651341329E-2</v>
      </c>
      <c r="T80" s="363"/>
      <c r="U80" s="363">
        <v>3.5875178493472576E-3</v>
      </c>
      <c r="V80" s="363">
        <v>1.7419796695002296E-3</v>
      </c>
      <c r="W80" s="363">
        <v>2.1202034627900036E-2</v>
      </c>
      <c r="X80" s="363">
        <v>0</v>
      </c>
      <c r="Y80" s="363">
        <v>3.363297983763054E-3</v>
      </c>
      <c r="Z80" s="363">
        <v>2.4385552350150268E-2</v>
      </c>
      <c r="AA80" s="363">
        <v>1.1195459538523933E-2</v>
      </c>
      <c r="AB80" s="363">
        <v>3.8064562430981365E-2</v>
      </c>
      <c r="AC80" s="363">
        <v>0.25999836262308551</v>
      </c>
      <c r="AD80" s="363">
        <v>2.7420872176970468E-3</v>
      </c>
      <c r="AE80" s="363">
        <v>1.3434551446228717E-2</v>
      </c>
      <c r="AF80" s="363">
        <v>0</v>
      </c>
      <c r="AG80" s="363">
        <v>0.33253161670480147</v>
      </c>
      <c r="AH80" s="363">
        <v>2.2390919077047862E-3</v>
      </c>
      <c r="AI80" s="362">
        <v>1.796156998102337E-3</v>
      </c>
      <c r="AJ80" s="363"/>
      <c r="AK80" s="363">
        <v>2.242198655842036E-4</v>
      </c>
      <c r="AL80" s="363">
        <v>0</v>
      </c>
      <c r="AM80" s="363">
        <v>0.53772155445023695</v>
      </c>
      <c r="AN80" s="363">
        <v>0</v>
      </c>
      <c r="AO80" s="363">
        <v>1.3677411800636419E-2</v>
      </c>
      <c r="AP80" s="363">
        <v>0</v>
      </c>
      <c r="AQ80" s="363">
        <v>0</v>
      </c>
      <c r="AR80" s="363">
        <v>0</v>
      </c>
      <c r="AS80" s="363">
        <v>3.8838225380207207E-3</v>
      </c>
      <c r="AT80" s="363">
        <v>4.3383008544216929E-2</v>
      </c>
      <c r="AU80" s="363">
        <v>0</v>
      </c>
      <c r="AV80" s="363">
        <v>0</v>
      </c>
      <c r="AW80" s="363">
        <v>0</v>
      </c>
      <c r="AX80" s="363">
        <v>0</v>
      </c>
      <c r="AY80" s="362">
        <v>0.23403089064920798</v>
      </c>
      <c r="AZ80" s="363"/>
      <c r="BA80" s="363">
        <v>2.4234225848712456E-2</v>
      </c>
      <c r="BB80" s="363">
        <v>0</v>
      </c>
      <c r="BC80" s="363">
        <v>0.63626619117917949</v>
      </c>
      <c r="BD80" s="363">
        <v>9.9541695400013112E-4</v>
      </c>
      <c r="BE80" s="363">
        <v>0.12133990801229108</v>
      </c>
      <c r="BF80" s="363">
        <v>0.23425496105365518</v>
      </c>
      <c r="BG80" s="363">
        <v>0.12986733064687764</v>
      </c>
      <c r="BH80" s="363">
        <v>5.3738205784914859E-2</v>
      </c>
      <c r="BI80" s="363">
        <v>0.1174392294627955</v>
      </c>
      <c r="BJ80" s="363">
        <v>0.43646306563692455</v>
      </c>
      <c r="BK80" s="363">
        <v>0.17265893113176858</v>
      </c>
      <c r="BL80" s="363">
        <v>0.24281734298611707</v>
      </c>
      <c r="BM80" s="363">
        <v>1.9362237156655275</v>
      </c>
      <c r="BN80" s="363">
        <v>6.269457341573402E-2</v>
      </c>
      <c r="BO80" s="362">
        <v>0</v>
      </c>
      <c r="BP80" s="363"/>
      <c r="BQ80" s="363">
        <v>0</v>
      </c>
      <c r="BR80" s="363">
        <v>0</v>
      </c>
      <c r="BS80" s="363">
        <v>0</v>
      </c>
      <c r="BT80" s="363">
        <v>0</v>
      </c>
      <c r="BU80" s="363">
        <v>0</v>
      </c>
      <c r="BV80" s="363">
        <v>0</v>
      </c>
      <c r="BW80" s="363">
        <v>0</v>
      </c>
      <c r="BX80" s="363">
        <v>0</v>
      </c>
      <c r="BY80" s="363">
        <v>0</v>
      </c>
      <c r="BZ80" s="363">
        <v>0</v>
      </c>
      <c r="CA80" s="363">
        <v>0</v>
      </c>
      <c r="CB80" s="363">
        <v>0</v>
      </c>
      <c r="CC80" s="363">
        <v>0</v>
      </c>
      <c r="CD80" s="364">
        <v>0</v>
      </c>
      <c r="CE80"/>
      <c r="CF80"/>
      <c r="CG80"/>
      <c r="CH80"/>
      <c r="CI80"/>
      <c r="CJ80"/>
      <c r="CK80"/>
      <c r="CL80"/>
      <c r="CM80"/>
      <c r="CN80"/>
      <c r="CO80"/>
      <c r="CP80"/>
      <c r="CQ80"/>
      <c r="CR80"/>
      <c r="CS80"/>
      <c r="CT80"/>
      <c r="CU80"/>
      <c r="CV80"/>
      <c r="CW80"/>
      <c r="CX80"/>
      <c r="CY80"/>
      <c r="CZ80"/>
      <c r="DA80"/>
      <c r="DB80"/>
      <c r="DC80"/>
      <c r="DD80"/>
      <c r="DE80"/>
      <c r="DF80"/>
      <c r="DG80"/>
      <c r="DH80"/>
      <c r="DI80"/>
      <c r="DJ80"/>
    </row>
    <row r="81" spans="2:114" x14ac:dyDescent="0.2">
      <c r="B81" s="58" t="s">
        <v>21</v>
      </c>
      <c r="C81" s="362">
        <v>11.07111457196431</v>
      </c>
      <c r="D81" s="363"/>
      <c r="E81" s="363">
        <v>1.2782160227070061</v>
      </c>
      <c r="F81" s="363">
        <v>8.2328519742625672E-2</v>
      </c>
      <c r="G81" s="363">
        <v>29.990172416256826</v>
      </c>
      <c r="H81" s="363">
        <v>4.7044868424357525E-2</v>
      </c>
      <c r="I81" s="363">
        <v>6.4455165238306789</v>
      </c>
      <c r="J81" s="363">
        <v>7.2135301951916535</v>
      </c>
      <c r="K81" s="363">
        <v>3.3919900185105707</v>
      </c>
      <c r="L81" s="363">
        <v>2.2074855676021174</v>
      </c>
      <c r="M81" s="363">
        <v>17.9258444173255</v>
      </c>
      <c r="N81" s="363">
        <v>12.064799482162696</v>
      </c>
      <c r="O81" s="363">
        <v>4.4805734637152543</v>
      </c>
      <c r="P81" s="363">
        <v>5.8618849001567659</v>
      </c>
      <c r="Q81" s="363">
        <v>58.80883062491565</v>
      </c>
      <c r="R81" s="363">
        <v>1.5613922307429613</v>
      </c>
      <c r="S81" s="362">
        <v>2.3095107750706871</v>
      </c>
      <c r="T81" s="363"/>
      <c r="U81" s="363">
        <v>0.1695513669064487</v>
      </c>
      <c r="V81" s="363">
        <v>8.2328519742625672E-2</v>
      </c>
      <c r="W81" s="363">
        <v>0.52028925941074422</v>
      </c>
      <c r="X81" s="363">
        <v>0</v>
      </c>
      <c r="Y81" s="363">
        <v>0.15895440647479564</v>
      </c>
      <c r="Z81" s="363">
        <v>0.67533508229609851</v>
      </c>
      <c r="AA81" s="363">
        <v>0.26920555702464843</v>
      </c>
      <c r="AB81" s="363">
        <v>0.91529889388380481</v>
      </c>
      <c r="AC81" s="363">
        <v>12.239921719126535</v>
      </c>
      <c r="AD81" s="363">
        <v>8.16351333063354E-2</v>
      </c>
      <c r="AE81" s="363">
        <v>0.32304666842957819</v>
      </c>
      <c r="AF81" s="363">
        <v>0</v>
      </c>
      <c r="AG81" s="363">
        <v>8.2006320269166402</v>
      </c>
      <c r="AH81" s="363">
        <v>5.3841111404929698E-2</v>
      </c>
      <c r="AI81" s="362">
        <v>8.4889019928429191E-2</v>
      </c>
      <c r="AJ81" s="363"/>
      <c r="AK81" s="363">
        <v>1.0596960431653044E-2</v>
      </c>
      <c r="AL81" s="363">
        <v>0</v>
      </c>
      <c r="AM81" s="363">
        <v>13.128884479837106</v>
      </c>
      <c r="AN81" s="363">
        <v>0</v>
      </c>
      <c r="AO81" s="363">
        <v>0.64641458633083571</v>
      </c>
      <c r="AP81" s="363">
        <v>0</v>
      </c>
      <c r="AQ81" s="363">
        <v>0</v>
      </c>
      <c r="AR81" s="363">
        <v>0</v>
      </c>
      <c r="AS81" s="363">
        <v>0.18355516203586283</v>
      </c>
      <c r="AT81" s="363">
        <v>1.0431860291543529</v>
      </c>
      <c r="AU81" s="363">
        <v>0</v>
      </c>
      <c r="AV81" s="363">
        <v>0</v>
      </c>
      <c r="AW81" s="363">
        <v>0</v>
      </c>
      <c r="AX81" s="363">
        <v>0</v>
      </c>
      <c r="AY81" s="362">
        <v>8.6767147769651931</v>
      </c>
      <c r="AZ81" s="363"/>
      <c r="BA81" s="363">
        <v>1.0980676953689044</v>
      </c>
      <c r="BB81" s="363">
        <v>0</v>
      </c>
      <c r="BC81" s="363">
        <v>16.340998677008976</v>
      </c>
      <c r="BD81" s="363">
        <v>4.7044868424357518E-2</v>
      </c>
      <c r="BE81" s="363">
        <v>5.6401475310250468</v>
      </c>
      <c r="BF81" s="363">
        <v>6.5381951128955542</v>
      </c>
      <c r="BG81" s="363">
        <v>3.1227844614859221</v>
      </c>
      <c r="BH81" s="363">
        <v>1.2921866737183125</v>
      </c>
      <c r="BI81" s="363">
        <v>5.5023675361631001</v>
      </c>
      <c r="BJ81" s="363">
        <v>10.939978319702009</v>
      </c>
      <c r="BK81" s="363">
        <v>4.1575267952856763</v>
      </c>
      <c r="BL81" s="363">
        <v>5.8618849001567659</v>
      </c>
      <c r="BM81" s="363">
        <v>50.608198597998999</v>
      </c>
      <c r="BN81" s="363">
        <v>1.5075511193380318</v>
      </c>
      <c r="BO81" s="362">
        <v>0</v>
      </c>
      <c r="BP81" s="363"/>
      <c r="BQ81" s="363">
        <v>0</v>
      </c>
      <c r="BR81" s="363">
        <v>0</v>
      </c>
      <c r="BS81" s="363">
        <v>0</v>
      </c>
      <c r="BT81" s="363">
        <v>0</v>
      </c>
      <c r="BU81" s="363">
        <v>0</v>
      </c>
      <c r="BV81" s="363">
        <v>0</v>
      </c>
      <c r="BW81" s="363">
        <v>0</v>
      </c>
      <c r="BX81" s="363">
        <v>0</v>
      </c>
      <c r="BY81" s="363">
        <v>0</v>
      </c>
      <c r="BZ81" s="363">
        <v>0</v>
      </c>
      <c r="CA81" s="363">
        <v>0</v>
      </c>
      <c r="CB81" s="363">
        <v>0</v>
      </c>
      <c r="CC81" s="363">
        <v>0</v>
      </c>
      <c r="CD81" s="364">
        <v>0</v>
      </c>
      <c r="CE81"/>
      <c r="CF81"/>
      <c r="CG81"/>
      <c r="CH81"/>
      <c r="CI81"/>
      <c r="CJ81"/>
      <c r="CK81"/>
      <c r="CL81"/>
      <c r="CM81"/>
      <c r="CN81"/>
      <c r="CO81"/>
      <c r="CP81"/>
      <c r="CQ81"/>
      <c r="CR81"/>
      <c r="CS81"/>
      <c r="CT81"/>
      <c r="CU81"/>
      <c r="CV81"/>
      <c r="CW81"/>
      <c r="CX81"/>
      <c r="CY81"/>
      <c r="CZ81"/>
      <c r="DA81"/>
      <c r="DB81"/>
      <c r="DC81"/>
      <c r="DD81"/>
      <c r="DE81"/>
      <c r="DF81"/>
      <c r="DG81"/>
      <c r="DH81"/>
      <c r="DI81"/>
      <c r="DJ81"/>
    </row>
    <row r="82" spans="2:114" x14ac:dyDescent="0.2">
      <c r="B82" s="58" t="s">
        <v>20</v>
      </c>
      <c r="C82" s="362">
        <v>0.76142009367562435</v>
      </c>
      <c r="D82" s="363"/>
      <c r="E82" s="363">
        <v>7.8331684624245432E-2</v>
      </c>
      <c r="F82" s="363">
        <v>4.9487024353961741E-3</v>
      </c>
      <c r="G82" s="363">
        <v>2.6428589987791846</v>
      </c>
      <c r="H82" s="363">
        <v>2.8278299630835283E-3</v>
      </c>
      <c r="I82" s="363">
        <v>0.39043317210621697</v>
      </c>
      <c r="J82" s="363">
        <v>0.59246876133419613</v>
      </c>
      <c r="K82" s="363">
        <v>0.30773235405742805</v>
      </c>
      <c r="L82" s="363">
        <v>0.20027026216435789</v>
      </c>
      <c r="M82" s="363">
        <v>1.0805513837448961</v>
      </c>
      <c r="N82" s="363">
        <v>1.0658577004820624</v>
      </c>
      <c r="O82" s="363">
        <v>0.40613212236008084</v>
      </c>
      <c r="P82" s="363">
        <v>0.53036900834724587</v>
      </c>
      <c r="Q82" s="363">
        <v>5.070178346818671</v>
      </c>
      <c r="R82" s="363">
        <v>0.14165457567722878</v>
      </c>
      <c r="S82" s="362">
        <v>0.1591746559989671</v>
      </c>
      <c r="T82" s="363"/>
      <c r="U82" s="363">
        <v>1.0191599034669261E-2</v>
      </c>
      <c r="V82" s="363">
        <v>4.9487024353961741E-3</v>
      </c>
      <c r="W82" s="363">
        <v>4.6550056800427744E-2</v>
      </c>
      <c r="X82" s="363">
        <v>0</v>
      </c>
      <c r="Y82" s="363">
        <v>9.5546240950024324E-3</v>
      </c>
      <c r="Z82" s="363">
        <v>5.5724254449923377E-2</v>
      </c>
      <c r="AA82" s="363">
        <v>2.4423202702970478E-2</v>
      </c>
      <c r="AB82" s="363">
        <v>8.3038889190099607E-2</v>
      </c>
      <c r="AC82" s="363">
        <v>0.73725354971467882</v>
      </c>
      <c r="AD82" s="363">
        <v>6.4277918819037492E-3</v>
      </c>
      <c r="AE82" s="363">
        <v>2.9307843243564575E-2</v>
      </c>
      <c r="AF82" s="363">
        <v>0</v>
      </c>
      <c r="AG82" s="363">
        <v>0.7312372477490886</v>
      </c>
      <c r="AH82" s="363">
        <v>4.8846405405940955E-3</v>
      </c>
      <c r="AI82" s="362">
        <v>5.1026120835342761E-3</v>
      </c>
      <c r="AJ82" s="363"/>
      <c r="AK82" s="363">
        <v>6.3697493966682883E-4</v>
      </c>
      <c r="AL82" s="363">
        <v>0</v>
      </c>
      <c r="AM82" s="363">
        <v>1.1787018253735151</v>
      </c>
      <c r="AN82" s="363">
        <v>0</v>
      </c>
      <c r="AO82" s="363">
        <v>3.8855471319676559E-2</v>
      </c>
      <c r="AP82" s="363">
        <v>0</v>
      </c>
      <c r="AQ82" s="363">
        <v>0</v>
      </c>
      <c r="AR82" s="363">
        <v>0</v>
      </c>
      <c r="AS82" s="363">
        <v>1.1033356122958563E-2</v>
      </c>
      <c r="AT82" s="363">
        <v>9.4641225569540771E-2</v>
      </c>
      <c r="AU82" s="363">
        <v>0</v>
      </c>
      <c r="AV82" s="363">
        <v>0</v>
      </c>
      <c r="AW82" s="363">
        <v>0</v>
      </c>
      <c r="AX82" s="363">
        <v>0</v>
      </c>
      <c r="AY82" s="362">
        <v>0.59714282559312282</v>
      </c>
      <c r="AZ82" s="363"/>
      <c r="BA82" s="363">
        <v>6.750311064990934E-2</v>
      </c>
      <c r="BB82" s="363">
        <v>0</v>
      </c>
      <c r="BC82" s="363">
        <v>1.4176071166052413</v>
      </c>
      <c r="BD82" s="363">
        <v>2.8278299630835283E-3</v>
      </c>
      <c r="BE82" s="363">
        <v>0.34202307669153797</v>
      </c>
      <c r="BF82" s="363">
        <v>0.53674450688427267</v>
      </c>
      <c r="BG82" s="363">
        <v>0.28330915135445756</v>
      </c>
      <c r="BH82" s="363">
        <v>0.11723137297425827</v>
      </c>
      <c r="BI82" s="363">
        <v>0.33226447790725866</v>
      </c>
      <c r="BJ82" s="363">
        <v>0.96478868303061793</v>
      </c>
      <c r="BK82" s="363">
        <v>0.37682427911651634</v>
      </c>
      <c r="BL82" s="363">
        <v>0.53036900834724587</v>
      </c>
      <c r="BM82" s="363">
        <v>4.338941099069582</v>
      </c>
      <c r="BN82" s="363">
        <v>0.13676993513663466</v>
      </c>
      <c r="BO82" s="362">
        <v>0</v>
      </c>
      <c r="BP82" s="363"/>
      <c r="BQ82" s="363">
        <v>0</v>
      </c>
      <c r="BR82" s="363">
        <v>0</v>
      </c>
      <c r="BS82" s="363">
        <v>0</v>
      </c>
      <c r="BT82" s="363">
        <v>0</v>
      </c>
      <c r="BU82" s="363">
        <v>0</v>
      </c>
      <c r="BV82" s="363">
        <v>0</v>
      </c>
      <c r="BW82" s="363">
        <v>0</v>
      </c>
      <c r="BX82" s="363">
        <v>0</v>
      </c>
      <c r="BY82" s="363">
        <v>0</v>
      </c>
      <c r="BZ82" s="363">
        <v>0</v>
      </c>
      <c r="CA82" s="363">
        <v>0</v>
      </c>
      <c r="CB82" s="363">
        <v>0</v>
      </c>
      <c r="CC82" s="363">
        <v>0</v>
      </c>
      <c r="CD82" s="364">
        <v>0</v>
      </c>
      <c r="CE82"/>
      <c r="CF82"/>
      <c r="CG82"/>
      <c r="CH82"/>
      <c r="CI82"/>
      <c r="CJ82"/>
      <c r="CK82"/>
      <c r="CL82"/>
      <c r="CM82"/>
      <c r="CN82"/>
      <c r="CO82"/>
      <c r="CP82"/>
      <c r="CQ82"/>
      <c r="CR82"/>
      <c r="CS82"/>
      <c r="CT82"/>
      <c r="CU82"/>
      <c r="CV82"/>
      <c r="CW82"/>
      <c r="CX82"/>
      <c r="CY82"/>
      <c r="CZ82"/>
      <c r="DA82"/>
      <c r="DB82"/>
      <c r="DC82"/>
      <c r="DD82"/>
      <c r="DE82"/>
      <c r="DF82"/>
      <c r="DG82"/>
      <c r="DH82"/>
      <c r="DI82"/>
      <c r="DJ82"/>
    </row>
    <row r="83" spans="2:114" x14ac:dyDescent="0.2">
      <c r="B83" s="58" t="s">
        <v>60</v>
      </c>
      <c r="C83" s="362">
        <v>12.518921165663752</v>
      </c>
      <c r="D83" s="363"/>
      <c r="E83" s="363">
        <v>0.61869697844632132</v>
      </c>
      <c r="F83" s="363">
        <v>3.151586729886894E-2</v>
      </c>
      <c r="G83" s="363">
        <v>83.994848120722637</v>
      </c>
      <c r="H83" s="363">
        <v>1.800906702792511E-2</v>
      </c>
      <c r="I83" s="363">
        <v>2.7261595841508601</v>
      </c>
      <c r="J83" s="363">
        <v>16.473202463857618</v>
      </c>
      <c r="K83" s="363">
        <v>10.26100550732184</v>
      </c>
      <c r="L83" s="363">
        <v>6.6777972349237373</v>
      </c>
      <c r="M83" s="363">
        <v>7.1247625381223658</v>
      </c>
      <c r="N83" s="363">
        <v>34.019782939187564</v>
      </c>
      <c r="O83" s="363">
        <v>13.522969839895278</v>
      </c>
      <c r="P83" s="363">
        <v>17.6083042224368</v>
      </c>
      <c r="Q83" s="363">
        <v>155.01601459314324</v>
      </c>
      <c r="R83" s="363">
        <v>4.7233199954338634</v>
      </c>
      <c r="S83" s="362">
        <v>2.6406347125718859</v>
      </c>
      <c r="T83" s="363"/>
      <c r="U83" s="363">
        <v>6.49053134499495E-2</v>
      </c>
      <c r="V83" s="363">
        <v>3.151586729886894E-2</v>
      </c>
      <c r="W83" s="363">
        <v>1.5176140304591228</v>
      </c>
      <c r="X83" s="363">
        <v>0</v>
      </c>
      <c r="Y83" s="363">
        <v>6.0848731359327682E-2</v>
      </c>
      <c r="Z83" s="363">
        <v>1.564409921531722</v>
      </c>
      <c r="AA83" s="363">
        <v>0.81436551645411426</v>
      </c>
      <c r="AB83" s="363">
        <v>2.7688427559439881</v>
      </c>
      <c r="AC83" s="363">
        <v>4.8168369793435959</v>
      </c>
      <c r="AD83" s="363">
        <v>0.16250625149883</v>
      </c>
      <c r="AE83" s="363">
        <v>0.97723861974493709</v>
      </c>
      <c r="AF83" s="363">
        <v>0</v>
      </c>
      <c r="AG83" s="363">
        <v>23.706980371463235</v>
      </c>
      <c r="AH83" s="363">
        <v>0.16287310329082286</v>
      </c>
      <c r="AI83" s="362">
        <v>3.2496042629687291E-2</v>
      </c>
      <c r="AJ83" s="363"/>
      <c r="AK83" s="363">
        <v>4.0565820906218438E-3</v>
      </c>
      <c r="AL83" s="363">
        <v>0</v>
      </c>
      <c r="AM83" s="363">
        <v>38.646142320962511</v>
      </c>
      <c r="AN83" s="363">
        <v>0</v>
      </c>
      <c r="AO83" s="363">
        <v>0.24745150752793252</v>
      </c>
      <c r="AP83" s="363">
        <v>0</v>
      </c>
      <c r="AQ83" s="363">
        <v>0</v>
      </c>
      <c r="AR83" s="363">
        <v>0</v>
      </c>
      <c r="AS83" s="363">
        <v>7.0266052964748027E-2</v>
      </c>
      <c r="AT83" s="363">
        <v>3.1557102267105797</v>
      </c>
      <c r="AU83" s="363">
        <v>0</v>
      </c>
      <c r="AV83" s="363">
        <v>0</v>
      </c>
      <c r="AW83" s="363">
        <v>0</v>
      </c>
      <c r="AX83" s="363">
        <v>0</v>
      </c>
      <c r="AY83" s="362">
        <v>9.8457904104621772</v>
      </c>
      <c r="AZ83" s="363"/>
      <c r="BA83" s="363">
        <v>0.54973508290574991</v>
      </c>
      <c r="BB83" s="363">
        <v>0</v>
      </c>
      <c r="BC83" s="363">
        <v>43.831091769301011</v>
      </c>
      <c r="BD83" s="363">
        <v>1.800906702792511E-2</v>
      </c>
      <c r="BE83" s="363">
        <v>2.4178593452635999</v>
      </c>
      <c r="BF83" s="363">
        <v>14.908792542325896</v>
      </c>
      <c r="BG83" s="363">
        <v>9.446639990867725</v>
      </c>
      <c r="BH83" s="363">
        <v>3.9089544789797483</v>
      </c>
      <c r="BI83" s="363">
        <v>2.2376595058140216</v>
      </c>
      <c r="BJ83" s="363">
        <v>30.701566460978153</v>
      </c>
      <c r="BK83" s="363">
        <v>12.545731220150341</v>
      </c>
      <c r="BL83" s="363">
        <v>17.6083042224368</v>
      </c>
      <c r="BM83" s="363">
        <v>131.30903422168001</v>
      </c>
      <c r="BN83" s="363">
        <v>4.5604468921430401</v>
      </c>
      <c r="BO83" s="362">
        <v>0</v>
      </c>
      <c r="BP83" s="363"/>
      <c r="BQ83" s="363">
        <v>0</v>
      </c>
      <c r="BR83" s="363">
        <v>0</v>
      </c>
      <c r="BS83" s="363">
        <v>0</v>
      </c>
      <c r="BT83" s="363">
        <v>0</v>
      </c>
      <c r="BU83" s="363">
        <v>0</v>
      </c>
      <c r="BV83" s="363">
        <v>0</v>
      </c>
      <c r="BW83" s="363">
        <v>0</v>
      </c>
      <c r="BX83" s="363">
        <v>0</v>
      </c>
      <c r="BY83" s="363">
        <v>0</v>
      </c>
      <c r="BZ83" s="363">
        <v>0</v>
      </c>
      <c r="CA83" s="363">
        <v>0</v>
      </c>
      <c r="CB83" s="363">
        <v>0</v>
      </c>
      <c r="CC83" s="363">
        <v>0</v>
      </c>
      <c r="CD83" s="364">
        <v>0</v>
      </c>
      <c r="CE83"/>
      <c r="CF83"/>
      <c r="CG83"/>
      <c r="CH83"/>
      <c r="CI83"/>
      <c r="CJ83"/>
      <c r="CK83"/>
      <c r="CL83"/>
      <c r="CM83"/>
      <c r="CN83"/>
      <c r="CO83"/>
      <c r="CP83"/>
      <c r="CQ83"/>
      <c r="CR83"/>
      <c r="CS83"/>
      <c r="CT83"/>
      <c r="CU83"/>
      <c r="CV83"/>
      <c r="CW83"/>
      <c r="CX83"/>
      <c r="CY83"/>
      <c r="CZ83"/>
      <c r="DA83"/>
      <c r="DB83"/>
      <c r="DC83"/>
      <c r="DD83"/>
      <c r="DE83"/>
      <c r="DF83"/>
      <c r="DG83"/>
      <c r="DH83"/>
      <c r="DI83"/>
      <c r="DJ83"/>
    </row>
    <row r="84" spans="2:114" x14ac:dyDescent="0.2">
      <c r="B84" s="58" t="s">
        <v>68</v>
      </c>
      <c r="C84" s="362">
        <v>0.27929780825716538</v>
      </c>
      <c r="D84" s="363"/>
      <c r="E84" s="363">
        <v>0</v>
      </c>
      <c r="F84" s="363">
        <v>0</v>
      </c>
      <c r="G84" s="363">
        <v>1.7991256215611822</v>
      </c>
      <c r="H84" s="363">
        <v>0</v>
      </c>
      <c r="I84" s="363">
        <v>0</v>
      </c>
      <c r="J84" s="363">
        <v>0.14645532323273766</v>
      </c>
      <c r="K84" s="363">
        <v>3.4045440873094739E-2</v>
      </c>
      <c r="L84" s="363">
        <v>0.15509589731076495</v>
      </c>
      <c r="M84" s="363">
        <v>8.3087948902359807E-2</v>
      </c>
      <c r="N84" s="363">
        <v>7.2786871079230805E-2</v>
      </c>
      <c r="O84" s="363">
        <v>0.17941406936297546</v>
      </c>
      <c r="P84" s="363">
        <v>5.8363612925305286E-2</v>
      </c>
      <c r="Q84" s="363">
        <v>2.0129389892417113</v>
      </c>
      <c r="R84" s="363">
        <v>0</v>
      </c>
      <c r="S84" s="362">
        <v>0</v>
      </c>
      <c r="T84" s="363"/>
      <c r="U84" s="363">
        <v>0</v>
      </c>
      <c r="V84" s="363">
        <v>0</v>
      </c>
      <c r="W84" s="363">
        <v>0</v>
      </c>
      <c r="X84" s="363">
        <v>0</v>
      </c>
      <c r="Y84" s="363">
        <v>0</v>
      </c>
      <c r="Z84" s="363">
        <v>0</v>
      </c>
      <c r="AA84" s="363">
        <v>0</v>
      </c>
      <c r="AB84" s="363">
        <v>0</v>
      </c>
      <c r="AC84" s="363">
        <v>0</v>
      </c>
      <c r="AD84" s="363">
        <v>0</v>
      </c>
      <c r="AE84" s="363">
        <v>0</v>
      </c>
      <c r="AF84" s="363">
        <v>0</v>
      </c>
      <c r="AG84" s="363">
        <v>0</v>
      </c>
      <c r="AH84" s="363">
        <v>0</v>
      </c>
      <c r="AI84" s="362">
        <v>0</v>
      </c>
      <c r="AJ84" s="363"/>
      <c r="AK84" s="363">
        <v>0</v>
      </c>
      <c r="AL84" s="363">
        <v>0</v>
      </c>
      <c r="AM84" s="363">
        <v>1.7991256215611822</v>
      </c>
      <c r="AN84" s="363">
        <v>0</v>
      </c>
      <c r="AO84" s="363">
        <v>0</v>
      </c>
      <c r="AP84" s="363">
        <v>0</v>
      </c>
      <c r="AQ84" s="363">
        <v>0</v>
      </c>
      <c r="AR84" s="363">
        <v>0</v>
      </c>
      <c r="AS84" s="363">
        <v>0</v>
      </c>
      <c r="AT84" s="363">
        <v>0</v>
      </c>
      <c r="AU84" s="363">
        <v>0</v>
      </c>
      <c r="AV84" s="363">
        <v>0</v>
      </c>
      <c r="AW84" s="363">
        <v>0</v>
      </c>
      <c r="AX84" s="363">
        <v>0</v>
      </c>
      <c r="AY84" s="362">
        <v>0.27929780825716538</v>
      </c>
      <c r="AZ84" s="363"/>
      <c r="BA84" s="363">
        <v>0</v>
      </c>
      <c r="BB84" s="363">
        <v>0</v>
      </c>
      <c r="BC84" s="363">
        <v>0</v>
      </c>
      <c r="BD84" s="363">
        <v>0</v>
      </c>
      <c r="BE84" s="363">
        <v>0</v>
      </c>
      <c r="BF84" s="363">
        <v>0.14645532323273766</v>
      </c>
      <c r="BG84" s="363">
        <v>3.4045440873094739E-2</v>
      </c>
      <c r="BH84" s="363">
        <v>0.15509589731076495</v>
      </c>
      <c r="BI84" s="363">
        <v>8.3087948902359807E-2</v>
      </c>
      <c r="BJ84" s="363">
        <v>7.2786871079230805E-2</v>
      </c>
      <c r="BK84" s="363">
        <v>0.17941406936297546</v>
      </c>
      <c r="BL84" s="363">
        <v>5.8363612925305286E-2</v>
      </c>
      <c r="BM84" s="363">
        <v>2.0129389892417113</v>
      </c>
      <c r="BN84" s="363">
        <v>0</v>
      </c>
      <c r="BO84" s="362">
        <v>0</v>
      </c>
      <c r="BP84" s="363"/>
      <c r="BQ84" s="363">
        <v>0</v>
      </c>
      <c r="BR84" s="363">
        <v>0</v>
      </c>
      <c r="BS84" s="363">
        <v>0</v>
      </c>
      <c r="BT84" s="363">
        <v>0</v>
      </c>
      <c r="BU84" s="363">
        <v>0</v>
      </c>
      <c r="BV84" s="363">
        <v>0</v>
      </c>
      <c r="BW84" s="363">
        <v>0</v>
      </c>
      <c r="BX84" s="363">
        <v>0</v>
      </c>
      <c r="BY84" s="363">
        <v>0</v>
      </c>
      <c r="BZ84" s="363">
        <v>0</v>
      </c>
      <c r="CA84" s="363">
        <v>0</v>
      </c>
      <c r="CB84" s="363">
        <v>0</v>
      </c>
      <c r="CC84" s="363">
        <v>0</v>
      </c>
      <c r="CD84" s="364">
        <v>0</v>
      </c>
      <c r="CE84"/>
      <c r="CF84"/>
      <c r="CG84"/>
      <c r="CH84"/>
      <c r="CI84"/>
      <c r="CJ84"/>
      <c r="CK84"/>
      <c r="CL84"/>
      <c r="CM84"/>
      <c r="CN84"/>
      <c r="CO84"/>
      <c r="CP84"/>
      <c r="CQ84"/>
      <c r="CR84"/>
      <c r="CS84"/>
      <c r="CT84"/>
      <c r="CU84"/>
      <c r="CV84"/>
      <c r="CW84"/>
      <c r="CX84"/>
      <c r="CY84"/>
      <c r="CZ84"/>
      <c r="DA84"/>
      <c r="DB84"/>
      <c r="DC84"/>
      <c r="DD84"/>
      <c r="DE84"/>
      <c r="DF84"/>
      <c r="DG84"/>
      <c r="DH84"/>
      <c r="DI84"/>
      <c r="DJ84"/>
    </row>
    <row r="85" spans="2:114" x14ac:dyDescent="0.2">
      <c r="B85" s="58" t="s">
        <v>83</v>
      </c>
      <c r="C85" s="362">
        <v>3.495849358050189E-2</v>
      </c>
      <c r="D85" s="363"/>
      <c r="E85" s="363">
        <v>3.8873843980816868E-3</v>
      </c>
      <c r="F85" s="363">
        <v>2.4888269640585228E-4</v>
      </c>
      <c r="G85" s="363">
        <v>0.10370966707888696</v>
      </c>
      <c r="H85" s="363">
        <v>1.4221868366048703E-4</v>
      </c>
      <c r="I85" s="363">
        <v>1.9531640346440296E-2</v>
      </c>
      <c r="J85" s="363">
        <v>2.4274087229873086E-2</v>
      </c>
      <c r="K85" s="363">
        <v>1.1866829621316658E-2</v>
      </c>
      <c r="L85" s="363">
        <v>7.722857372602903E-3</v>
      </c>
      <c r="M85" s="363">
        <v>5.4237865931348321E-2</v>
      </c>
      <c r="N85" s="363">
        <v>4.1762813468205755E-2</v>
      </c>
      <c r="O85" s="363">
        <v>1.5669631791062465E-2</v>
      </c>
      <c r="P85" s="363">
        <v>2.0485355177346183E-2</v>
      </c>
      <c r="Q85" s="363">
        <v>0.2016240379754633</v>
      </c>
      <c r="R85" s="363">
        <v>5.4625088733044934E-3</v>
      </c>
      <c r="S85" s="362">
        <v>7.2978190656310307E-3</v>
      </c>
      <c r="T85" s="363"/>
      <c r="U85" s="363">
        <v>5.1256115750526092E-4</v>
      </c>
      <c r="V85" s="363">
        <v>2.4888269640585228E-4</v>
      </c>
      <c r="W85" s="363">
        <v>1.8100947236570294E-3</v>
      </c>
      <c r="X85" s="363">
        <v>0</v>
      </c>
      <c r="Y85" s="363">
        <v>4.805260851611822E-4</v>
      </c>
      <c r="Z85" s="363">
        <v>2.2765455843185671E-3</v>
      </c>
      <c r="AA85" s="363">
        <v>9.4181187470767118E-4</v>
      </c>
      <c r="AB85" s="363">
        <v>3.2021603740060816E-3</v>
      </c>
      <c r="AC85" s="363">
        <v>3.7025445032629417E-2</v>
      </c>
      <c r="AD85" s="363">
        <v>2.7040441540714073E-4</v>
      </c>
      <c r="AE85" s="363">
        <v>1.1301742496492057E-3</v>
      </c>
      <c r="AF85" s="363">
        <v>0</v>
      </c>
      <c r="AG85" s="363">
        <v>2.8491774838852828E-2</v>
      </c>
      <c r="AH85" s="363">
        <v>1.8836237494153425E-4</v>
      </c>
      <c r="AI85" s="362">
        <v>2.566231998472196E-4</v>
      </c>
      <c r="AJ85" s="363"/>
      <c r="AK85" s="363">
        <v>3.2035072344078808E-5</v>
      </c>
      <c r="AL85" s="363">
        <v>0</v>
      </c>
      <c r="AM85" s="363">
        <v>4.5738749215961577E-2</v>
      </c>
      <c r="AN85" s="363">
        <v>0</v>
      </c>
      <c r="AO85" s="363">
        <v>1.9541394129888074E-3</v>
      </c>
      <c r="AP85" s="363">
        <v>0</v>
      </c>
      <c r="AQ85" s="363">
        <v>0</v>
      </c>
      <c r="AR85" s="363">
        <v>0</v>
      </c>
      <c r="AS85" s="363">
        <v>5.5489523933522028E-4</v>
      </c>
      <c r="AT85" s="363">
        <v>3.6495717274393257E-3</v>
      </c>
      <c r="AU85" s="363">
        <v>0</v>
      </c>
      <c r="AV85" s="363">
        <v>0</v>
      </c>
      <c r="AW85" s="363">
        <v>0</v>
      </c>
      <c r="AX85" s="363">
        <v>0</v>
      </c>
      <c r="AY85" s="362">
        <v>2.7404051315023641E-2</v>
      </c>
      <c r="AZ85" s="363"/>
      <c r="BA85" s="363">
        <v>3.3427881682323466E-3</v>
      </c>
      <c r="BB85" s="363">
        <v>0</v>
      </c>
      <c r="BC85" s="363">
        <v>5.6160823139268352E-2</v>
      </c>
      <c r="BD85" s="363">
        <v>1.4221868366048703E-4</v>
      </c>
      <c r="BE85" s="363">
        <v>1.7096974848290303E-2</v>
      </c>
      <c r="BF85" s="363">
        <v>2.1997541645554522E-2</v>
      </c>
      <c r="BG85" s="363">
        <v>1.0925017746608985E-2</v>
      </c>
      <c r="BH85" s="363">
        <v>4.5206969985968218E-3</v>
      </c>
      <c r="BI85" s="363">
        <v>1.6657525659383686E-2</v>
      </c>
      <c r="BJ85" s="363">
        <v>3.7842837325359292E-2</v>
      </c>
      <c r="BK85" s="363">
        <v>1.4539457541413258E-2</v>
      </c>
      <c r="BL85" s="363">
        <v>2.0485355177346183E-2</v>
      </c>
      <c r="BM85" s="363">
        <v>0.17313226313661045</v>
      </c>
      <c r="BN85" s="363">
        <v>5.2741464983629598E-3</v>
      </c>
      <c r="BO85" s="362">
        <v>0</v>
      </c>
      <c r="BP85" s="363"/>
      <c r="BQ85" s="363">
        <v>0</v>
      </c>
      <c r="BR85" s="363">
        <v>0</v>
      </c>
      <c r="BS85" s="363">
        <v>0</v>
      </c>
      <c r="BT85" s="363">
        <v>0</v>
      </c>
      <c r="BU85" s="363">
        <v>0</v>
      </c>
      <c r="BV85" s="363">
        <v>0</v>
      </c>
      <c r="BW85" s="363">
        <v>0</v>
      </c>
      <c r="BX85" s="363">
        <v>0</v>
      </c>
      <c r="BY85" s="363">
        <v>0</v>
      </c>
      <c r="BZ85" s="363">
        <v>0</v>
      </c>
      <c r="CA85" s="363">
        <v>0</v>
      </c>
      <c r="CB85" s="363">
        <v>0</v>
      </c>
      <c r="CC85" s="363">
        <v>0</v>
      </c>
      <c r="CD85" s="364">
        <v>0</v>
      </c>
      <c r="CE85"/>
      <c r="CF85"/>
      <c r="CG85"/>
      <c r="CH85"/>
      <c r="CI85"/>
      <c r="CJ85"/>
      <c r="CK85"/>
      <c r="CL85"/>
      <c r="CM85"/>
      <c r="CN85"/>
      <c r="CO85"/>
      <c r="CP85"/>
      <c r="CQ85"/>
      <c r="CR85"/>
      <c r="CS85"/>
      <c r="CT85"/>
      <c r="CU85"/>
      <c r="CV85"/>
      <c r="CW85"/>
      <c r="CX85"/>
      <c r="CY85"/>
      <c r="CZ85"/>
      <c r="DA85"/>
      <c r="DB85"/>
      <c r="DC85"/>
      <c r="DD85"/>
      <c r="DE85"/>
      <c r="DF85"/>
      <c r="DG85"/>
      <c r="DH85"/>
      <c r="DI85"/>
      <c r="DJ85"/>
    </row>
    <row r="86" spans="2:114" x14ac:dyDescent="0.2">
      <c r="B86" s="58" t="s">
        <v>31</v>
      </c>
      <c r="C86" s="362">
        <v>0</v>
      </c>
      <c r="D86" s="363"/>
      <c r="E86" s="363"/>
      <c r="F86" s="363"/>
      <c r="G86" s="363">
        <v>0.47940105182535686</v>
      </c>
      <c r="H86" s="363">
        <v>1.1959024882653564</v>
      </c>
      <c r="I86" s="363">
        <v>0</v>
      </c>
      <c r="J86" s="363"/>
      <c r="K86" s="363"/>
      <c r="L86" s="363"/>
      <c r="M86" s="363">
        <v>0</v>
      </c>
      <c r="N86" s="363"/>
      <c r="O86" s="363"/>
      <c r="P86" s="363"/>
      <c r="Q86" s="363">
        <v>4.3476800135626048</v>
      </c>
      <c r="R86" s="363"/>
      <c r="S86" s="362">
        <v>0</v>
      </c>
      <c r="T86" s="363"/>
      <c r="U86" s="363"/>
      <c r="V86" s="363"/>
      <c r="W86" s="363">
        <v>0</v>
      </c>
      <c r="X86" s="363">
        <v>0</v>
      </c>
      <c r="Y86" s="363">
        <v>0</v>
      </c>
      <c r="Z86" s="363"/>
      <c r="AA86" s="363"/>
      <c r="AB86" s="363"/>
      <c r="AC86" s="363">
        <v>0</v>
      </c>
      <c r="AD86" s="363"/>
      <c r="AE86" s="363"/>
      <c r="AF86" s="363"/>
      <c r="AG86" s="363">
        <v>0</v>
      </c>
      <c r="AH86" s="363"/>
      <c r="AI86" s="362">
        <v>0</v>
      </c>
      <c r="AJ86" s="363"/>
      <c r="AK86" s="363"/>
      <c r="AL86" s="363"/>
      <c r="AM86" s="363">
        <v>0</v>
      </c>
      <c r="AN86" s="363">
        <v>0</v>
      </c>
      <c r="AO86" s="363">
        <v>0</v>
      </c>
      <c r="AP86" s="363"/>
      <c r="AQ86" s="363"/>
      <c r="AR86" s="363"/>
      <c r="AS86" s="363">
        <v>0</v>
      </c>
      <c r="AT86" s="363"/>
      <c r="AU86" s="363"/>
      <c r="AV86" s="363"/>
      <c r="AW86" s="363">
        <v>0</v>
      </c>
      <c r="AX86" s="363"/>
      <c r="AY86" s="362">
        <v>0</v>
      </c>
      <c r="AZ86" s="363"/>
      <c r="BA86" s="363"/>
      <c r="BB86" s="363"/>
      <c r="BC86" s="363">
        <v>0.47940105182535686</v>
      </c>
      <c r="BD86" s="363">
        <v>1.1959024882653564</v>
      </c>
      <c r="BE86" s="363">
        <v>0</v>
      </c>
      <c r="BF86" s="363"/>
      <c r="BG86" s="363"/>
      <c r="BH86" s="363"/>
      <c r="BI86" s="363">
        <v>0</v>
      </c>
      <c r="BJ86" s="363"/>
      <c r="BK86" s="363"/>
      <c r="BL86" s="363"/>
      <c r="BM86" s="363">
        <v>4.3476800135626048</v>
      </c>
      <c r="BN86" s="363"/>
      <c r="BO86" s="362">
        <v>0</v>
      </c>
      <c r="BP86" s="363"/>
      <c r="BQ86" s="363"/>
      <c r="BR86" s="363"/>
      <c r="BS86" s="363">
        <v>0</v>
      </c>
      <c r="BT86" s="363">
        <v>0</v>
      </c>
      <c r="BU86" s="363">
        <v>0</v>
      </c>
      <c r="BV86" s="363"/>
      <c r="BW86" s="363"/>
      <c r="BX86" s="363"/>
      <c r="BY86" s="363">
        <v>0</v>
      </c>
      <c r="BZ86" s="363"/>
      <c r="CA86" s="363"/>
      <c r="CB86" s="363"/>
      <c r="CC86" s="363">
        <v>0</v>
      </c>
      <c r="CD86" s="364"/>
      <c r="CE86"/>
      <c r="CF86"/>
      <c r="CG86"/>
      <c r="CH86"/>
      <c r="CI86"/>
      <c r="CJ86"/>
      <c r="CK86"/>
      <c r="CL86"/>
      <c r="CM86"/>
      <c r="CN86"/>
      <c r="CO86"/>
      <c r="CP86"/>
      <c r="CQ86"/>
      <c r="CR86"/>
      <c r="CS86"/>
      <c r="CT86"/>
      <c r="CU86"/>
      <c r="CV86"/>
      <c r="CW86"/>
      <c r="CX86"/>
      <c r="CY86"/>
      <c r="CZ86"/>
      <c r="DA86"/>
      <c r="DB86"/>
      <c r="DC86"/>
      <c r="DD86"/>
      <c r="DE86"/>
      <c r="DF86"/>
      <c r="DG86"/>
      <c r="DH86"/>
      <c r="DI86"/>
      <c r="DJ86"/>
    </row>
    <row r="87" spans="2:114" x14ac:dyDescent="0.2">
      <c r="B87" s="58" t="s">
        <v>39</v>
      </c>
      <c r="C87" s="362">
        <v>6.6430359988193004</v>
      </c>
      <c r="D87" s="363"/>
      <c r="E87" s="363"/>
      <c r="F87" s="363"/>
      <c r="G87" s="363">
        <v>1.9907331813086852E-2</v>
      </c>
      <c r="H87" s="363">
        <v>0</v>
      </c>
      <c r="I87" s="363">
        <v>2.2751236357813546E-3</v>
      </c>
      <c r="J87" s="363">
        <v>4.4689928559990891E-3</v>
      </c>
      <c r="K87" s="363"/>
      <c r="L87" s="363"/>
      <c r="M87" s="363">
        <v>4.4689928559990891E-3</v>
      </c>
      <c r="N87" s="363"/>
      <c r="O87" s="363">
        <v>2.2751236357813546E-3</v>
      </c>
      <c r="P87" s="363"/>
      <c r="Q87" s="363">
        <v>1.1967150324209925</v>
      </c>
      <c r="R87" s="363"/>
      <c r="S87" s="362">
        <v>0</v>
      </c>
      <c r="T87" s="363"/>
      <c r="U87" s="363"/>
      <c r="V87" s="363"/>
      <c r="W87" s="363">
        <v>0</v>
      </c>
      <c r="X87" s="363">
        <v>0</v>
      </c>
      <c r="Y87" s="363">
        <v>0</v>
      </c>
      <c r="Z87" s="363">
        <v>0</v>
      </c>
      <c r="AA87" s="363"/>
      <c r="AB87" s="363"/>
      <c r="AC87" s="363">
        <v>0</v>
      </c>
      <c r="AD87" s="363"/>
      <c r="AE87" s="363">
        <v>0</v>
      </c>
      <c r="AF87" s="363"/>
      <c r="AG87" s="363">
        <v>0</v>
      </c>
      <c r="AH87" s="363"/>
      <c r="AI87" s="362">
        <v>0</v>
      </c>
      <c r="AJ87" s="363"/>
      <c r="AK87" s="363"/>
      <c r="AL87" s="363"/>
      <c r="AM87" s="363">
        <v>0</v>
      </c>
      <c r="AN87" s="363">
        <v>0</v>
      </c>
      <c r="AO87" s="363">
        <v>0</v>
      </c>
      <c r="AP87" s="363">
        <v>0</v>
      </c>
      <c r="AQ87" s="363"/>
      <c r="AR87" s="363"/>
      <c r="AS87" s="363">
        <v>0</v>
      </c>
      <c r="AT87" s="363"/>
      <c r="AU87" s="363">
        <v>0</v>
      </c>
      <c r="AV87" s="363"/>
      <c r="AW87" s="363">
        <v>0</v>
      </c>
      <c r="AX87" s="363"/>
      <c r="AY87" s="362">
        <v>6.6430359988193004</v>
      </c>
      <c r="AZ87" s="363"/>
      <c r="BA87" s="363"/>
      <c r="BB87" s="363"/>
      <c r="BC87" s="363">
        <v>1.9907331813086852E-2</v>
      </c>
      <c r="BD87" s="363">
        <v>0</v>
      </c>
      <c r="BE87" s="363">
        <v>2.2751236357813546E-3</v>
      </c>
      <c r="BF87" s="363">
        <v>4.4689928559990891E-3</v>
      </c>
      <c r="BG87" s="363"/>
      <c r="BH87" s="363"/>
      <c r="BI87" s="363">
        <v>4.4689928559990891E-3</v>
      </c>
      <c r="BJ87" s="363"/>
      <c r="BK87" s="363">
        <v>2.2751236357813546E-3</v>
      </c>
      <c r="BL87" s="363"/>
      <c r="BM87" s="363">
        <v>1.1967150324209925</v>
      </c>
      <c r="BN87" s="363"/>
      <c r="BO87" s="362">
        <v>0</v>
      </c>
      <c r="BP87" s="363"/>
      <c r="BQ87" s="363"/>
      <c r="BR87" s="363"/>
      <c r="BS87" s="363">
        <v>0</v>
      </c>
      <c r="BT87" s="363">
        <v>0</v>
      </c>
      <c r="BU87" s="363">
        <v>0</v>
      </c>
      <c r="BV87" s="363">
        <v>0</v>
      </c>
      <c r="BW87" s="363"/>
      <c r="BX87" s="363"/>
      <c r="BY87" s="363">
        <v>0</v>
      </c>
      <c r="BZ87" s="363"/>
      <c r="CA87" s="363">
        <v>0</v>
      </c>
      <c r="CB87" s="363"/>
      <c r="CC87" s="363">
        <v>0</v>
      </c>
      <c r="CD87" s="364"/>
      <c r="CE87"/>
      <c r="CF87"/>
      <c r="CG87"/>
      <c r="CH87"/>
      <c r="CI87"/>
      <c r="CJ87"/>
      <c r="CK87"/>
      <c r="CL87"/>
      <c r="CM87"/>
      <c r="CN87"/>
      <c r="CO87"/>
      <c r="CP87"/>
      <c r="CQ87"/>
      <c r="CR87"/>
      <c r="CS87"/>
      <c r="CT87"/>
      <c r="CU87"/>
      <c r="CV87"/>
      <c r="CW87"/>
      <c r="CX87"/>
      <c r="CY87"/>
      <c r="CZ87"/>
      <c r="DA87"/>
      <c r="DB87"/>
      <c r="DC87"/>
      <c r="DD87"/>
      <c r="DE87"/>
      <c r="DF87"/>
      <c r="DG87"/>
      <c r="DH87"/>
      <c r="DI87"/>
      <c r="DJ87"/>
    </row>
    <row r="88" spans="2:114" x14ac:dyDescent="0.2">
      <c r="B88" s="58" t="s">
        <v>32</v>
      </c>
      <c r="C88" s="362">
        <v>3.2501766225447926E-4</v>
      </c>
      <c r="D88" s="363"/>
      <c r="E88" s="363"/>
      <c r="F88" s="363"/>
      <c r="G88" s="363">
        <v>6.1535593994640552</v>
      </c>
      <c r="H88" s="363">
        <v>0.44844311949561766</v>
      </c>
      <c r="I88" s="363">
        <v>6.3378444139623449E-3</v>
      </c>
      <c r="J88" s="363"/>
      <c r="K88" s="363"/>
      <c r="L88" s="363"/>
      <c r="M88" s="363"/>
      <c r="N88" s="363"/>
      <c r="O88" s="363"/>
      <c r="P88" s="363"/>
      <c r="Q88" s="363">
        <v>0.62639028957994514</v>
      </c>
      <c r="R88" s="363">
        <v>2.0871009181671383</v>
      </c>
      <c r="S88" s="362">
        <v>0</v>
      </c>
      <c r="T88" s="363"/>
      <c r="U88" s="363"/>
      <c r="V88" s="363"/>
      <c r="W88" s="363">
        <v>0</v>
      </c>
      <c r="X88" s="363">
        <v>0</v>
      </c>
      <c r="Y88" s="363">
        <v>0</v>
      </c>
      <c r="Z88" s="363"/>
      <c r="AA88" s="363"/>
      <c r="AB88" s="363"/>
      <c r="AC88" s="363"/>
      <c r="AD88" s="363"/>
      <c r="AE88" s="363"/>
      <c r="AF88" s="363"/>
      <c r="AG88" s="363">
        <v>0</v>
      </c>
      <c r="AH88" s="363">
        <v>0</v>
      </c>
      <c r="AI88" s="362">
        <v>0</v>
      </c>
      <c r="AJ88" s="363"/>
      <c r="AK88" s="363"/>
      <c r="AL88" s="363"/>
      <c r="AM88" s="363">
        <v>0</v>
      </c>
      <c r="AN88" s="363">
        <v>0</v>
      </c>
      <c r="AO88" s="363">
        <v>0</v>
      </c>
      <c r="AP88" s="363"/>
      <c r="AQ88" s="363"/>
      <c r="AR88" s="363"/>
      <c r="AS88" s="363"/>
      <c r="AT88" s="363"/>
      <c r="AU88" s="363"/>
      <c r="AV88" s="363"/>
      <c r="AW88" s="363">
        <v>0</v>
      </c>
      <c r="AX88" s="363">
        <v>0</v>
      </c>
      <c r="AY88" s="362">
        <v>3.2501766225447926E-4</v>
      </c>
      <c r="AZ88" s="363"/>
      <c r="BA88" s="363"/>
      <c r="BB88" s="363"/>
      <c r="BC88" s="363">
        <v>6.1535593994640552</v>
      </c>
      <c r="BD88" s="363">
        <v>0.44844311949561766</v>
      </c>
      <c r="BE88" s="363">
        <v>6.3378444139623449E-3</v>
      </c>
      <c r="BF88" s="363"/>
      <c r="BG88" s="363"/>
      <c r="BH88" s="363"/>
      <c r="BI88" s="363"/>
      <c r="BJ88" s="363"/>
      <c r="BK88" s="363"/>
      <c r="BL88" s="363"/>
      <c r="BM88" s="363">
        <v>0.62639028957994514</v>
      </c>
      <c r="BN88" s="363">
        <v>2.0871009181671383</v>
      </c>
      <c r="BO88" s="362">
        <v>0</v>
      </c>
      <c r="BP88" s="363"/>
      <c r="BQ88" s="363"/>
      <c r="BR88" s="363"/>
      <c r="BS88" s="363">
        <v>0</v>
      </c>
      <c r="BT88" s="363">
        <v>0</v>
      </c>
      <c r="BU88" s="363">
        <v>0</v>
      </c>
      <c r="BV88" s="363"/>
      <c r="BW88" s="363"/>
      <c r="BX88" s="363"/>
      <c r="BY88" s="363"/>
      <c r="BZ88" s="363"/>
      <c r="CA88" s="363"/>
      <c r="CB88" s="363"/>
      <c r="CC88" s="363">
        <v>0</v>
      </c>
      <c r="CD88" s="364">
        <v>0</v>
      </c>
      <c r="CE88"/>
      <c r="CF88"/>
      <c r="CG88"/>
      <c r="CH88"/>
      <c r="CI88"/>
      <c r="CJ88"/>
      <c r="CK88"/>
      <c r="CL88"/>
      <c r="CM88"/>
      <c r="CN88"/>
      <c r="CO88"/>
      <c r="CP88"/>
      <c r="CQ88"/>
      <c r="CR88"/>
      <c r="CS88"/>
      <c r="CT88"/>
      <c r="CU88"/>
      <c r="CV88"/>
      <c r="CW88"/>
      <c r="CX88"/>
      <c r="CY88"/>
      <c r="CZ88"/>
      <c r="DA88"/>
      <c r="DB88"/>
      <c r="DC88"/>
      <c r="DD88"/>
      <c r="DE88"/>
      <c r="DF88"/>
      <c r="DG88"/>
      <c r="DH88"/>
      <c r="DI88"/>
      <c r="DJ88"/>
    </row>
    <row r="89" spans="2:114" x14ac:dyDescent="0.2">
      <c r="B89" s="58" t="s">
        <v>71</v>
      </c>
      <c r="C89" s="362">
        <v>4.55232143970915</v>
      </c>
      <c r="D89" s="363"/>
      <c r="E89" s="363">
        <v>0.65471884842385064</v>
      </c>
      <c r="F89" s="363">
        <v>4.3471504004450427E-2</v>
      </c>
      <c r="G89" s="363">
        <v>4.5084834953581483</v>
      </c>
      <c r="H89" s="363">
        <v>2.4840859431114529E-2</v>
      </c>
      <c r="I89" s="363">
        <v>3.3629709318149144</v>
      </c>
      <c r="J89" s="363">
        <v>1.6670767016025096</v>
      </c>
      <c r="K89" s="363">
        <v>0.39106820844155959</v>
      </c>
      <c r="L89" s="363">
        <v>0.25450470708101491</v>
      </c>
      <c r="M89" s="363">
        <v>9.4242659936512858</v>
      </c>
      <c r="N89" s="363">
        <v>1.7779007852576398</v>
      </c>
      <c r="O89" s="363">
        <v>0.52142706089983326</v>
      </c>
      <c r="P89" s="363">
        <v>0.69524350247378819</v>
      </c>
      <c r="Q89" s="363">
        <v>10.354872755251664</v>
      </c>
      <c r="R89" s="363">
        <v>0.18001552452071792</v>
      </c>
      <c r="S89" s="362">
        <v>0.94509983221715799</v>
      </c>
      <c r="T89" s="363"/>
      <c r="U89" s="363">
        <v>8.9527334494483399E-2</v>
      </c>
      <c r="V89" s="363">
        <v>4.3471504004450427E-2</v>
      </c>
      <c r="W89" s="363">
        <v>6.8778880130063155E-2</v>
      </c>
      <c r="X89" s="363">
        <v>0</v>
      </c>
      <c r="Y89" s="363">
        <v>8.3931876088578189E-2</v>
      </c>
      <c r="Z89" s="363">
        <v>0.15260832483748246</v>
      </c>
      <c r="AA89" s="363">
        <v>3.103715940012378E-2</v>
      </c>
      <c r="AB89" s="363">
        <v>0.10552634196042082</v>
      </c>
      <c r="AC89" s="363">
        <v>6.4424701605090533</v>
      </c>
      <c r="AD89" s="363">
        <v>2.2602641639319132E-2</v>
      </c>
      <c r="AE89" s="363">
        <v>3.724459128014853E-2</v>
      </c>
      <c r="AF89" s="363">
        <v>0</v>
      </c>
      <c r="AG89" s="363">
        <v>1.1173677584085824</v>
      </c>
      <c r="AH89" s="363">
        <v>6.2074318800247556E-3</v>
      </c>
      <c r="AI89" s="362">
        <v>4.482351172217116E-2</v>
      </c>
      <c r="AJ89" s="363"/>
      <c r="AK89" s="363">
        <v>5.5954584059052124E-3</v>
      </c>
      <c r="AL89" s="363">
        <v>0</v>
      </c>
      <c r="AM89" s="363">
        <v>1.6807344189238911</v>
      </c>
      <c r="AN89" s="363">
        <v>0</v>
      </c>
      <c r="AO89" s="363">
        <v>0.3413229627602179</v>
      </c>
      <c r="AP89" s="363">
        <v>0</v>
      </c>
      <c r="AQ89" s="363">
        <v>0</v>
      </c>
      <c r="AR89" s="363">
        <v>0</v>
      </c>
      <c r="AS89" s="363">
        <v>9.692168626892253E-2</v>
      </c>
      <c r="AT89" s="363">
        <v>0.12027066390713964</v>
      </c>
      <c r="AU89" s="363">
        <v>0</v>
      </c>
      <c r="AV89" s="363">
        <v>0</v>
      </c>
      <c r="AW89" s="363">
        <v>0</v>
      </c>
      <c r="AX89" s="363">
        <v>0</v>
      </c>
      <c r="AY89" s="362">
        <v>3.5623980957698218</v>
      </c>
      <c r="AZ89" s="363"/>
      <c r="BA89" s="363">
        <v>0.55959605552346203</v>
      </c>
      <c r="BB89" s="363">
        <v>0</v>
      </c>
      <c r="BC89" s="363">
        <v>2.7589701963041939</v>
      </c>
      <c r="BD89" s="363">
        <v>2.4840859431114529E-2</v>
      </c>
      <c r="BE89" s="363">
        <v>2.9377160929661179</v>
      </c>
      <c r="BF89" s="363">
        <v>1.5144683767650271</v>
      </c>
      <c r="BG89" s="363">
        <v>0.36003104904143585</v>
      </c>
      <c r="BH89" s="363">
        <v>0.14897836512059409</v>
      </c>
      <c r="BI89" s="363">
        <v>2.8848741468733095</v>
      </c>
      <c r="BJ89" s="363">
        <v>1.6350274797111815</v>
      </c>
      <c r="BK89" s="363">
        <v>0.48418246961968475</v>
      </c>
      <c r="BL89" s="363">
        <v>0.69524350247378819</v>
      </c>
      <c r="BM89" s="363">
        <v>9.2375049968430822</v>
      </c>
      <c r="BN89" s="363">
        <v>0.17380809264069319</v>
      </c>
      <c r="BO89" s="362">
        <v>0</v>
      </c>
      <c r="BP89" s="363"/>
      <c r="BQ89" s="363">
        <v>0</v>
      </c>
      <c r="BR89" s="363">
        <v>0</v>
      </c>
      <c r="BS89" s="363">
        <v>0</v>
      </c>
      <c r="BT89" s="363">
        <v>0</v>
      </c>
      <c r="BU89" s="363">
        <v>0</v>
      </c>
      <c r="BV89" s="363">
        <v>0</v>
      </c>
      <c r="BW89" s="363">
        <v>0</v>
      </c>
      <c r="BX89" s="363">
        <v>0</v>
      </c>
      <c r="BY89" s="363">
        <v>0</v>
      </c>
      <c r="BZ89" s="363">
        <v>0</v>
      </c>
      <c r="CA89" s="363">
        <v>0</v>
      </c>
      <c r="CB89" s="363">
        <v>0</v>
      </c>
      <c r="CC89" s="363">
        <v>0</v>
      </c>
      <c r="CD89" s="364">
        <v>0</v>
      </c>
      <c r="CE89"/>
      <c r="CF89"/>
      <c r="CG89"/>
      <c r="CH89"/>
      <c r="CI89"/>
      <c r="CJ89"/>
      <c r="CK89"/>
      <c r="CL89"/>
      <c r="CM89"/>
      <c r="CN89"/>
      <c r="CO89"/>
      <c r="CP89"/>
      <c r="CQ89"/>
      <c r="CR89"/>
      <c r="CS89"/>
      <c r="CT89"/>
      <c r="CU89"/>
      <c r="CV89"/>
      <c r="CW89"/>
      <c r="CX89"/>
      <c r="CY89"/>
      <c r="CZ89"/>
      <c r="DA89"/>
      <c r="DB89"/>
      <c r="DC89"/>
      <c r="DD89"/>
      <c r="DE89"/>
      <c r="DF89"/>
      <c r="DG89"/>
      <c r="DH89"/>
      <c r="DI89"/>
      <c r="DJ89"/>
    </row>
    <row r="90" spans="2:114" x14ac:dyDescent="0.2">
      <c r="B90" s="58" t="s">
        <v>17</v>
      </c>
      <c r="C90" s="362">
        <v>6.7540177733895326E-2</v>
      </c>
      <c r="D90" s="363"/>
      <c r="E90" s="363">
        <v>1.0553152770921145E-3</v>
      </c>
      <c r="F90" s="363">
        <v>0</v>
      </c>
      <c r="G90" s="363">
        <v>0.59144278401041883</v>
      </c>
      <c r="H90" s="363">
        <v>0</v>
      </c>
      <c r="I90" s="363">
        <v>2.1106305541842289E-3</v>
      </c>
      <c r="J90" s="363">
        <v>0.11183645370378828</v>
      </c>
      <c r="K90" s="363">
        <v>7.3100271656485125E-2</v>
      </c>
      <c r="L90" s="363">
        <v>4.7573192665331575E-2</v>
      </c>
      <c r="M90" s="363">
        <v>2.1421325027541427E-3</v>
      </c>
      <c r="N90" s="363">
        <v>0.23980316515331526</v>
      </c>
      <c r="O90" s="363">
        <v>9.6306707102988318E-2</v>
      </c>
      <c r="P90" s="363">
        <v>0.12531475141111734</v>
      </c>
      <c r="Q90" s="363">
        <v>1.0807272689644924</v>
      </c>
      <c r="R90" s="363">
        <v>3.3649331397429656E-2</v>
      </c>
      <c r="S90" s="362">
        <v>1.4326704367795979E-2</v>
      </c>
      <c r="T90" s="363"/>
      <c r="U90" s="363">
        <v>0</v>
      </c>
      <c r="V90" s="363">
        <v>0</v>
      </c>
      <c r="W90" s="363">
        <v>1.0753505163825795E-2</v>
      </c>
      <c r="X90" s="363">
        <v>0</v>
      </c>
      <c r="Y90" s="363">
        <v>0</v>
      </c>
      <c r="Z90" s="363">
        <v>1.0651090828932216E-2</v>
      </c>
      <c r="AA90" s="363">
        <v>5.8016088616258035E-3</v>
      </c>
      <c r="AB90" s="363">
        <v>1.9725470129527727E-2</v>
      </c>
      <c r="AC90" s="363">
        <v>1.0710662513770714E-3</v>
      </c>
      <c r="AD90" s="363">
        <v>1.070549844434443E-3</v>
      </c>
      <c r="AE90" s="363">
        <v>6.9619306339509628E-3</v>
      </c>
      <c r="AF90" s="363">
        <v>0</v>
      </c>
      <c r="AG90" s="363">
        <v>0.16775468055568241</v>
      </c>
      <c r="AH90" s="363">
        <v>1.1603217723251606E-3</v>
      </c>
      <c r="AI90" s="362">
        <v>0</v>
      </c>
      <c r="AJ90" s="363"/>
      <c r="AK90" s="363">
        <v>0</v>
      </c>
      <c r="AL90" s="363">
        <v>0</v>
      </c>
      <c r="AM90" s="363">
        <v>0.27421438167755779</v>
      </c>
      <c r="AN90" s="363">
        <v>0</v>
      </c>
      <c r="AO90" s="363">
        <v>0</v>
      </c>
      <c r="AP90" s="363">
        <v>0</v>
      </c>
      <c r="AQ90" s="363">
        <v>0</v>
      </c>
      <c r="AR90" s="363">
        <v>0</v>
      </c>
      <c r="AS90" s="363">
        <v>0</v>
      </c>
      <c r="AT90" s="363">
        <v>2.2481546733123307E-2</v>
      </c>
      <c r="AU90" s="363">
        <v>0</v>
      </c>
      <c r="AV90" s="363">
        <v>0</v>
      </c>
      <c r="AW90" s="363">
        <v>0</v>
      </c>
      <c r="AX90" s="363">
        <v>0</v>
      </c>
      <c r="AY90" s="362">
        <v>5.3213473366099343E-2</v>
      </c>
      <c r="AZ90" s="363"/>
      <c r="BA90" s="363">
        <v>1.0553152770921145E-3</v>
      </c>
      <c r="BB90" s="363">
        <v>0</v>
      </c>
      <c r="BC90" s="363">
        <v>0.3064748971690352</v>
      </c>
      <c r="BD90" s="363">
        <v>0</v>
      </c>
      <c r="BE90" s="363">
        <v>2.1106305541842289E-3</v>
      </c>
      <c r="BF90" s="363">
        <v>0.10118536287485605</v>
      </c>
      <c r="BG90" s="363">
        <v>6.7298662794859312E-2</v>
      </c>
      <c r="BH90" s="363">
        <v>2.7847722535803844E-2</v>
      </c>
      <c r="BI90" s="363">
        <v>1.0710662513770714E-3</v>
      </c>
      <c r="BJ90" s="363">
        <v>0.21625106857575752</v>
      </c>
      <c r="BK90" s="363">
        <v>8.9344776469037351E-2</v>
      </c>
      <c r="BL90" s="363">
        <v>0.12531475141111734</v>
      </c>
      <c r="BM90" s="363">
        <v>0.91297258840881002</v>
      </c>
      <c r="BN90" s="363">
        <v>3.2489009625104495E-2</v>
      </c>
      <c r="BO90" s="362">
        <v>0</v>
      </c>
      <c r="BP90" s="363"/>
      <c r="BQ90" s="363">
        <v>0</v>
      </c>
      <c r="BR90" s="363">
        <v>0</v>
      </c>
      <c r="BS90" s="363">
        <v>0</v>
      </c>
      <c r="BT90" s="363">
        <v>0</v>
      </c>
      <c r="BU90" s="363">
        <v>0</v>
      </c>
      <c r="BV90" s="363">
        <v>0</v>
      </c>
      <c r="BW90" s="363">
        <v>0</v>
      </c>
      <c r="BX90" s="363">
        <v>0</v>
      </c>
      <c r="BY90" s="363">
        <v>0</v>
      </c>
      <c r="BZ90" s="363">
        <v>0</v>
      </c>
      <c r="CA90" s="363">
        <v>0</v>
      </c>
      <c r="CB90" s="363">
        <v>0</v>
      </c>
      <c r="CC90" s="363">
        <v>0</v>
      </c>
      <c r="CD90" s="364">
        <v>0</v>
      </c>
      <c r="CE90"/>
      <c r="CF90"/>
      <c r="CG90"/>
      <c r="CH90"/>
      <c r="CI90"/>
      <c r="CJ90"/>
      <c r="CK90"/>
      <c r="CL90"/>
      <c r="CM90"/>
      <c r="CN90"/>
      <c r="CO90"/>
      <c r="CP90"/>
      <c r="CQ90"/>
      <c r="CR90"/>
      <c r="CS90"/>
      <c r="CT90"/>
      <c r="CU90"/>
      <c r="CV90"/>
      <c r="CW90"/>
      <c r="CX90"/>
      <c r="CY90"/>
      <c r="CZ90"/>
      <c r="DA90"/>
      <c r="DB90"/>
      <c r="DC90"/>
      <c r="DD90"/>
      <c r="DE90"/>
      <c r="DF90"/>
      <c r="DG90"/>
      <c r="DH90"/>
      <c r="DI90"/>
      <c r="DJ90"/>
    </row>
    <row r="91" spans="2:114" x14ac:dyDescent="0.2">
      <c r="B91" s="58" t="s">
        <v>50</v>
      </c>
      <c r="C91" s="362">
        <v>63.697978473578637</v>
      </c>
      <c r="D91" s="363"/>
      <c r="E91" s="363">
        <v>6.4540766497583641</v>
      </c>
      <c r="F91" s="363">
        <v>0.17503826823660248</v>
      </c>
      <c r="G91" s="363">
        <v>11.552785735403866</v>
      </c>
      <c r="H91" s="363">
        <v>9.3161385896593227</v>
      </c>
      <c r="I91" s="363">
        <v>47.776192486502566</v>
      </c>
      <c r="J91" s="363">
        <v>12.999334795120108</v>
      </c>
      <c r="K91" s="363">
        <v>0.11403848926707155</v>
      </c>
      <c r="L91" s="363">
        <v>6.3631667128278266E-2</v>
      </c>
      <c r="M91" s="363">
        <v>76.084997485139112</v>
      </c>
      <c r="N91" s="363">
        <v>2.1930479758610133</v>
      </c>
      <c r="O91" s="363">
        <v>0.19072036357585001</v>
      </c>
      <c r="P91" s="363">
        <v>5.2594325306170621E-3</v>
      </c>
      <c r="Q91" s="363">
        <v>43.795286055282581</v>
      </c>
      <c r="R91" s="363">
        <v>0</v>
      </c>
      <c r="S91" s="362">
        <v>13.807567675784378</v>
      </c>
      <c r="T91" s="363"/>
      <c r="U91" s="363">
        <v>0.81628961267189126</v>
      </c>
      <c r="V91" s="363">
        <v>0.17503826823660248</v>
      </c>
      <c r="W91" s="363">
        <v>6.7226982018336434E-2</v>
      </c>
      <c r="X91" s="363">
        <v>0</v>
      </c>
      <c r="Y91" s="363">
        <v>0.99493667602074409</v>
      </c>
      <c r="Z91" s="363">
        <v>0.42785644698928427</v>
      </c>
      <c r="AA91" s="363">
        <v>0</v>
      </c>
      <c r="AB91" s="363">
        <v>0</v>
      </c>
      <c r="AC91" s="363">
        <v>48.176147988058069</v>
      </c>
      <c r="AD91" s="363">
        <v>1.0474220282997777E-2</v>
      </c>
      <c r="AE91" s="363">
        <v>3.299066973367322E-2</v>
      </c>
      <c r="AF91" s="363">
        <v>0</v>
      </c>
      <c r="AG91" s="363">
        <v>1.3563440178637842</v>
      </c>
      <c r="AH91" s="363">
        <v>0</v>
      </c>
      <c r="AI91" s="362">
        <v>0.17973297109315656</v>
      </c>
      <c r="AJ91" s="363"/>
      <c r="AK91" s="363">
        <v>1.5086800130496457E-2</v>
      </c>
      <c r="AL91" s="363">
        <v>0</v>
      </c>
      <c r="AM91" s="363">
        <v>3.2097137079886684</v>
      </c>
      <c r="AN91" s="363">
        <v>0</v>
      </c>
      <c r="AO91" s="363">
        <v>4.7696238346025597</v>
      </c>
      <c r="AP91" s="363">
        <v>0</v>
      </c>
      <c r="AQ91" s="363">
        <v>0</v>
      </c>
      <c r="AR91" s="363">
        <v>0</v>
      </c>
      <c r="AS91" s="363">
        <v>0.2242366475776098</v>
      </c>
      <c r="AT91" s="363">
        <v>0</v>
      </c>
      <c r="AU91" s="363">
        <v>0</v>
      </c>
      <c r="AV91" s="363">
        <v>0</v>
      </c>
      <c r="AW91" s="363">
        <v>0</v>
      </c>
      <c r="AX91" s="363">
        <v>0</v>
      </c>
      <c r="AY91" s="362">
        <v>49.710677826701101</v>
      </c>
      <c r="AZ91" s="363"/>
      <c r="BA91" s="363">
        <v>5.6227002369559766</v>
      </c>
      <c r="BB91" s="363">
        <v>0</v>
      </c>
      <c r="BC91" s="363">
        <v>8.2758450453968599</v>
      </c>
      <c r="BD91" s="363">
        <v>9.3161385896593227</v>
      </c>
      <c r="BE91" s="363">
        <v>42.011631975879261</v>
      </c>
      <c r="BF91" s="363">
        <v>12.571478348130825</v>
      </c>
      <c r="BG91" s="363">
        <v>0.11403848926707155</v>
      </c>
      <c r="BH91" s="363">
        <v>6.3631667128278266E-2</v>
      </c>
      <c r="BI91" s="363">
        <v>27.684612849503427</v>
      </c>
      <c r="BJ91" s="363">
        <v>2.1825737555780158</v>
      </c>
      <c r="BK91" s="363">
        <v>0.1577296938421768</v>
      </c>
      <c r="BL91" s="363">
        <v>5.2594325306170621E-3</v>
      </c>
      <c r="BM91" s="363">
        <v>42.438942037418805</v>
      </c>
      <c r="BN91" s="363">
        <v>0</v>
      </c>
      <c r="BO91" s="362">
        <v>0</v>
      </c>
      <c r="BP91" s="363"/>
      <c r="BQ91" s="363">
        <v>0</v>
      </c>
      <c r="BR91" s="363">
        <v>0</v>
      </c>
      <c r="BS91" s="363">
        <v>0</v>
      </c>
      <c r="BT91" s="363">
        <v>0</v>
      </c>
      <c r="BU91" s="363">
        <v>0</v>
      </c>
      <c r="BV91" s="363">
        <v>0</v>
      </c>
      <c r="BW91" s="363">
        <v>0</v>
      </c>
      <c r="BX91" s="363">
        <v>0</v>
      </c>
      <c r="BY91" s="363">
        <v>0</v>
      </c>
      <c r="BZ91" s="363">
        <v>0</v>
      </c>
      <c r="CA91" s="363">
        <v>0</v>
      </c>
      <c r="CB91" s="363">
        <v>0</v>
      </c>
      <c r="CC91" s="363">
        <v>0</v>
      </c>
      <c r="CD91" s="364">
        <v>0</v>
      </c>
      <c r="CE91"/>
      <c r="CF91"/>
      <c r="CG91"/>
      <c r="CH91"/>
      <c r="CI91"/>
      <c r="CJ91"/>
      <c r="CK91"/>
      <c r="CL91"/>
      <c r="CM91"/>
      <c r="CN91"/>
      <c r="CO91"/>
      <c r="CP91"/>
      <c r="CQ91"/>
      <c r="CR91"/>
      <c r="CS91"/>
      <c r="CT91"/>
      <c r="CU91"/>
      <c r="CV91"/>
      <c r="CW91"/>
      <c r="CX91"/>
      <c r="CY91"/>
      <c r="CZ91"/>
      <c r="DA91"/>
      <c r="DB91"/>
      <c r="DC91"/>
      <c r="DD91"/>
      <c r="DE91"/>
      <c r="DF91"/>
      <c r="DG91"/>
      <c r="DH91"/>
      <c r="DI91"/>
      <c r="DJ91"/>
    </row>
    <row r="92" spans="2:114" x14ac:dyDescent="0.2">
      <c r="B92" s="58" t="s">
        <v>54</v>
      </c>
      <c r="C92" s="362">
        <v>0</v>
      </c>
      <c r="D92" s="363"/>
      <c r="E92" s="363">
        <v>0</v>
      </c>
      <c r="F92" s="363">
        <v>0</v>
      </c>
      <c r="G92" s="363">
        <v>0.59478433263478081</v>
      </c>
      <c r="H92" s="363">
        <v>0</v>
      </c>
      <c r="I92" s="363">
        <v>6.6953005158409651</v>
      </c>
      <c r="J92" s="363">
        <v>27.515856150223314</v>
      </c>
      <c r="K92" s="363">
        <v>0</v>
      </c>
      <c r="L92" s="363">
        <v>0</v>
      </c>
      <c r="M92" s="363">
        <v>0</v>
      </c>
      <c r="N92" s="363">
        <v>1.515283895045751</v>
      </c>
      <c r="O92" s="363">
        <v>14.129568548178172</v>
      </c>
      <c r="P92" s="363">
        <v>0.17473573718569388</v>
      </c>
      <c r="Q92" s="363">
        <v>7.1397722469056024</v>
      </c>
      <c r="R92" s="363">
        <v>0</v>
      </c>
      <c r="S92" s="362">
        <v>0</v>
      </c>
      <c r="T92" s="363"/>
      <c r="U92" s="363">
        <v>0</v>
      </c>
      <c r="V92" s="363">
        <v>0</v>
      </c>
      <c r="W92" s="363">
        <v>0</v>
      </c>
      <c r="X92" s="363">
        <v>0</v>
      </c>
      <c r="Y92" s="363">
        <v>0</v>
      </c>
      <c r="Z92" s="363">
        <v>0</v>
      </c>
      <c r="AA92" s="363">
        <v>0</v>
      </c>
      <c r="AB92" s="363">
        <v>0</v>
      </c>
      <c r="AC92" s="363">
        <v>0</v>
      </c>
      <c r="AD92" s="363">
        <v>0</v>
      </c>
      <c r="AE92" s="363">
        <v>0</v>
      </c>
      <c r="AF92" s="363">
        <v>0</v>
      </c>
      <c r="AG92" s="363">
        <v>3.2500715318971944</v>
      </c>
      <c r="AH92" s="363">
        <v>0</v>
      </c>
      <c r="AI92" s="362">
        <v>0</v>
      </c>
      <c r="AJ92" s="363"/>
      <c r="AK92" s="363">
        <v>0</v>
      </c>
      <c r="AL92" s="363">
        <v>0</v>
      </c>
      <c r="AM92" s="363">
        <v>0</v>
      </c>
      <c r="AN92" s="363">
        <v>0</v>
      </c>
      <c r="AO92" s="363">
        <v>0</v>
      </c>
      <c r="AP92" s="363">
        <v>0</v>
      </c>
      <c r="AQ92" s="363">
        <v>0</v>
      </c>
      <c r="AR92" s="363">
        <v>0</v>
      </c>
      <c r="AS92" s="363">
        <v>0</v>
      </c>
      <c r="AT92" s="363">
        <v>0</v>
      </c>
      <c r="AU92" s="363">
        <v>0</v>
      </c>
      <c r="AV92" s="363">
        <v>0</v>
      </c>
      <c r="AW92" s="363">
        <v>0</v>
      </c>
      <c r="AX92" s="363">
        <v>0</v>
      </c>
      <c r="AY92" s="362">
        <v>0</v>
      </c>
      <c r="AZ92" s="363"/>
      <c r="BA92" s="363">
        <v>0</v>
      </c>
      <c r="BB92" s="363">
        <v>0</v>
      </c>
      <c r="BC92" s="363">
        <v>0.59478433263478081</v>
      </c>
      <c r="BD92" s="363">
        <v>0</v>
      </c>
      <c r="BE92" s="363">
        <v>6.695300515840966</v>
      </c>
      <c r="BF92" s="363">
        <v>27.515856150223314</v>
      </c>
      <c r="BG92" s="363">
        <v>0</v>
      </c>
      <c r="BH92" s="363">
        <v>0</v>
      </c>
      <c r="BI92" s="363">
        <v>0</v>
      </c>
      <c r="BJ92" s="363">
        <v>1.515283895045751</v>
      </c>
      <c r="BK92" s="363">
        <v>14.129568548178172</v>
      </c>
      <c r="BL92" s="363">
        <v>0.17473573718569388</v>
      </c>
      <c r="BM92" s="363">
        <v>3.889700715008408</v>
      </c>
      <c r="BN92" s="363">
        <v>0</v>
      </c>
      <c r="BO92" s="362">
        <v>0</v>
      </c>
      <c r="BP92" s="363"/>
      <c r="BQ92" s="363">
        <v>0</v>
      </c>
      <c r="BR92" s="363">
        <v>0</v>
      </c>
      <c r="BS92" s="363">
        <v>0</v>
      </c>
      <c r="BT92" s="363">
        <v>0</v>
      </c>
      <c r="BU92" s="363">
        <v>0</v>
      </c>
      <c r="BV92" s="363">
        <v>0</v>
      </c>
      <c r="BW92" s="363">
        <v>0</v>
      </c>
      <c r="BX92" s="363">
        <v>0</v>
      </c>
      <c r="BY92" s="363">
        <v>0</v>
      </c>
      <c r="BZ92" s="363">
        <v>0</v>
      </c>
      <c r="CA92" s="363">
        <v>0</v>
      </c>
      <c r="CB92" s="363">
        <v>0</v>
      </c>
      <c r="CC92" s="363">
        <v>0</v>
      </c>
      <c r="CD92" s="364">
        <v>0</v>
      </c>
      <c r="CE92"/>
      <c r="CF92"/>
      <c r="CG92"/>
      <c r="CH92"/>
      <c r="CI92"/>
      <c r="CJ92"/>
      <c r="CK92"/>
      <c r="CL92"/>
      <c r="CM92"/>
      <c r="CN92"/>
      <c r="CO92"/>
      <c r="CP92"/>
      <c r="CQ92"/>
      <c r="CR92"/>
      <c r="CS92"/>
      <c r="CT92"/>
      <c r="CU92"/>
      <c r="CV92"/>
      <c r="CW92"/>
      <c r="CX92"/>
      <c r="CY92"/>
      <c r="CZ92"/>
      <c r="DA92"/>
      <c r="DB92"/>
      <c r="DC92"/>
      <c r="DD92"/>
      <c r="DE92"/>
      <c r="DF92"/>
      <c r="DG92"/>
      <c r="DH92"/>
      <c r="DI92"/>
      <c r="DJ92"/>
    </row>
    <row r="93" spans="2:114" x14ac:dyDescent="0.2">
      <c r="B93" s="58" t="s">
        <v>55</v>
      </c>
      <c r="C93" s="362">
        <v>292.01588031669115</v>
      </c>
      <c r="D93" s="363"/>
      <c r="E93" s="363">
        <v>0</v>
      </c>
      <c r="F93" s="363">
        <v>0</v>
      </c>
      <c r="G93" s="363">
        <v>385.96345465988668</v>
      </c>
      <c r="H93" s="363">
        <v>0</v>
      </c>
      <c r="I93" s="363">
        <v>0.54707652905083237</v>
      </c>
      <c r="J93" s="363">
        <v>175.99194756554601</v>
      </c>
      <c r="K93" s="363">
        <v>183.28559000006291</v>
      </c>
      <c r="L93" s="363">
        <v>30.698764609888652</v>
      </c>
      <c r="M93" s="363">
        <v>0</v>
      </c>
      <c r="N93" s="363">
        <v>121.32966803161061</v>
      </c>
      <c r="O93" s="363">
        <v>272.23348373577312</v>
      </c>
      <c r="P93" s="363">
        <v>72.106313911886346</v>
      </c>
      <c r="Q93" s="363">
        <v>334.05749328070613</v>
      </c>
      <c r="R93" s="363">
        <v>17.503812361344963</v>
      </c>
      <c r="S93" s="362">
        <v>41.222640554312811</v>
      </c>
      <c r="T93" s="363"/>
      <c r="U93" s="363">
        <v>0</v>
      </c>
      <c r="V93" s="363">
        <v>0</v>
      </c>
      <c r="W93" s="363">
        <v>5.4478149214122213</v>
      </c>
      <c r="X93" s="363">
        <v>0</v>
      </c>
      <c r="Y93" s="363">
        <v>0</v>
      </c>
      <c r="Z93" s="363">
        <v>20.980522614226444</v>
      </c>
      <c r="AA93" s="363">
        <v>5.6830236897211712</v>
      </c>
      <c r="AB93" s="363">
        <v>13.211104261653961</v>
      </c>
      <c r="AC93" s="363">
        <v>0</v>
      </c>
      <c r="AD93" s="363">
        <v>0.53548103210984077</v>
      </c>
      <c r="AE93" s="363">
        <v>53.265611850029799</v>
      </c>
      <c r="AF93" s="363">
        <v>0</v>
      </c>
      <c r="AG93" s="363">
        <v>35.498634667253604</v>
      </c>
      <c r="AH93" s="363">
        <v>0.26215959740515238</v>
      </c>
      <c r="AI93" s="362">
        <v>0</v>
      </c>
      <c r="AJ93" s="363"/>
      <c r="AK93" s="363">
        <v>0</v>
      </c>
      <c r="AL93" s="363">
        <v>0</v>
      </c>
      <c r="AM93" s="363">
        <v>188.96092238708346</v>
      </c>
      <c r="AN93" s="363">
        <v>0</v>
      </c>
      <c r="AO93" s="363">
        <v>0</v>
      </c>
      <c r="AP93" s="363">
        <v>0</v>
      </c>
      <c r="AQ93" s="363">
        <v>0</v>
      </c>
      <c r="AR93" s="363">
        <v>0</v>
      </c>
      <c r="AS93" s="363">
        <v>0</v>
      </c>
      <c r="AT93" s="363">
        <v>19.02554712682192</v>
      </c>
      <c r="AU93" s="363">
        <v>0</v>
      </c>
      <c r="AV93" s="363">
        <v>0</v>
      </c>
      <c r="AW93" s="363">
        <v>0</v>
      </c>
      <c r="AX93" s="363">
        <v>0</v>
      </c>
      <c r="AY93" s="362">
        <v>250.79323976237833</v>
      </c>
      <c r="AZ93" s="363"/>
      <c r="BA93" s="363">
        <v>0</v>
      </c>
      <c r="BB93" s="363">
        <v>0</v>
      </c>
      <c r="BC93" s="363">
        <v>191.55471735139099</v>
      </c>
      <c r="BD93" s="363">
        <v>0</v>
      </c>
      <c r="BE93" s="363">
        <v>0.54707652905083237</v>
      </c>
      <c r="BF93" s="363">
        <v>155.01142495131958</v>
      </c>
      <c r="BG93" s="363">
        <v>177.60256631034173</v>
      </c>
      <c r="BH93" s="363">
        <v>17.487660348234691</v>
      </c>
      <c r="BI93" s="363">
        <v>0</v>
      </c>
      <c r="BJ93" s="363">
        <v>101.76863987267885</v>
      </c>
      <c r="BK93" s="363">
        <v>218.96787188574334</v>
      </c>
      <c r="BL93" s="363">
        <v>72.106313911886346</v>
      </c>
      <c r="BM93" s="363">
        <v>298.55885861345246</v>
      </c>
      <c r="BN93" s="363">
        <v>17.241652763939811</v>
      </c>
      <c r="BO93" s="362">
        <v>0</v>
      </c>
      <c r="BP93" s="363"/>
      <c r="BQ93" s="363">
        <v>0</v>
      </c>
      <c r="BR93" s="363">
        <v>0</v>
      </c>
      <c r="BS93" s="363">
        <v>0</v>
      </c>
      <c r="BT93" s="363">
        <v>0</v>
      </c>
      <c r="BU93" s="363">
        <v>0</v>
      </c>
      <c r="BV93" s="363">
        <v>0</v>
      </c>
      <c r="BW93" s="363">
        <v>0</v>
      </c>
      <c r="BX93" s="363">
        <v>0</v>
      </c>
      <c r="BY93" s="363">
        <v>0</v>
      </c>
      <c r="BZ93" s="363">
        <v>0</v>
      </c>
      <c r="CA93" s="363">
        <v>0</v>
      </c>
      <c r="CB93" s="363">
        <v>0</v>
      </c>
      <c r="CC93" s="363">
        <v>0</v>
      </c>
      <c r="CD93" s="364">
        <v>0</v>
      </c>
      <c r="CE93"/>
      <c r="CF93"/>
      <c r="CG93"/>
      <c r="CH93"/>
      <c r="CI93"/>
      <c r="CJ93"/>
      <c r="CK93"/>
      <c r="CL93"/>
      <c r="CM93"/>
      <c r="CN93"/>
      <c r="CO93"/>
      <c r="CP93"/>
      <c r="CQ93"/>
      <c r="CR93"/>
      <c r="CS93"/>
      <c r="CT93"/>
      <c r="CU93"/>
      <c r="CV93"/>
      <c r="CW93"/>
      <c r="CX93"/>
      <c r="CY93"/>
      <c r="CZ93"/>
      <c r="DA93"/>
      <c r="DB93"/>
      <c r="DC93"/>
      <c r="DD93"/>
      <c r="DE93"/>
      <c r="DF93"/>
      <c r="DG93"/>
      <c r="DH93"/>
      <c r="DI93"/>
      <c r="DJ93"/>
    </row>
    <row r="94" spans="2:114" x14ac:dyDescent="0.2">
      <c r="B94" s="58" t="s">
        <v>76</v>
      </c>
      <c r="C94" s="362">
        <v>0</v>
      </c>
      <c r="D94" s="363"/>
      <c r="E94" s="363">
        <v>0</v>
      </c>
      <c r="F94" s="363">
        <v>0</v>
      </c>
      <c r="G94" s="363">
        <v>1.4506548745103407E-2</v>
      </c>
      <c r="H94" s="363">
        <v>0</v>
      </c>
      <c r="I94" s="363">
        <v>0.16329566528074915</v>
      </c>
      <c r="J94" s="363">
        <v>0.67110057646990284</v>
      </c>
      <c r="K94" s="363">
        <v>0</v>
      </c>
      <c r="L94" s="363">
        <v>0</v>
      </c>
      <c r="M94" s="363">
        <v>0</v>
      </c>
      <c r="N94" s="363">
        <v>3.6957159898239625E-2</v>
      </c>
      <c r="O94" s="363">
        <v>0.34461444870856484</v>
      </c>
      <c r="P94" s="363">
        <v>4.2617337914183321E-3</v>
      </c>
      <c r="Q94" s="363">
        <v>0.17413615061086429</v>
      </c>
      <c r="R94" s="363">
        <v>0</v>
      </c>
      <c r="S94" s="362">
        <v>0</v>
      </c>
      <c r="T94" s="363"/>
      <c r="U94" s="363">
        <v>0</v>
      </c>
      <c r="V94" s="363">
        <v>0</v>
      </c>
      <c r="W94" s="363">
        <v>0</v>
      </c>
      <c r="X94" s="363">
        <v>0</v>
      </c>
      <c r="Y94" s="363">
        <v>0</v>
      </c>
      <c r="Z94" s="363">
        <v>0</v>
      </c>
      <c r="AA94" s="363">
        <v>0</v>
      </c>
      <c r="AB94" s="363">
        <v>0</v>
      </c>
      <c r="AC94" s="363">
        <v>0</v>
      </c>
      <c r="AD94" s="363">
        <v>0</v>
      </c>
      <c r="AE94" s="363">
        <v>0</v>
      </c>
      <c r="AF94" s="363">
        <v>0</v>
      </c>
      <c r="AG94" s="363">
        <v>7.9267927071457897E-2</v>
      </c>
      <c r="AH94" s="363">
        <v>0</v>
      </c>
      <c r="AI94" s="362">
        <v>0</v>
      </c>
      <c r="AJ94" s="363"/>
      <c r="AK94" s="363">
        <v>0</v>
      </c>
      <c r="AL94" s="363">
        <v>0</v>
      </c>
      <c r="AM94" s="363">
        <v>0</v>
      </c>
      <c r="AN94" s="363">
        <v>0</v>
      </c>
      <c r="AO94" s="363">
        <v>0</v>
      </c>
      <c r="AP94" s="363">
        <v>0</v>
      </c>
      <c r="AQ94" s="363">
        <v>0</v>
      </c>
      <c r="AR94" s="363">
        <v>0</v>
      </c>
      <c r="AS94" s="363">
        <v>0</v>
      </c>
      <c r="AT94" s="363">
        <v>0</v>
      </c>
      <c r="AU94" s="363">
        <v>0</v>
      </c>
      <c r="AV94" s="363">
        <v>0</v>
      </c>
      <c r="AW94" s="363">
        <v>0</v>
      </c>
      <c r="AX94" s="363">
        <v>0</v>
      </c>
      <c r="AY94" s="362">
        <v>0</v>
      </c>
      <c r="AZ94" s="363"/>
      <c r="BA94" s="363">
        <v>0</v>
      </c>
      <c r="BB94" s="363">
        <v>0</v>
      </c>
      <c r="BC94" s="363">
        <v>1.4506548745103405E-2</v>
      </c>
      <c r="BD94" s="363">
        <v>0</v>
      </c>
      <c r="BE94" s="363">
        <v>0.16329566528074915</v>
      </c>
      <c r="BF94" s="363">
        <v>0.67110057646990284</v>
      </c>
      <c r="BG94" s="363">
        <v>0</v>
      </c>
      <c r="BH94" s="363">
        <v>0</v>
      </c>
      <c r="BI94" s="363">
        <v>0</v>
      </c>
      <c r="BJ94" s="363">
        <v>3.6957159898239625E-2</v>
      </c>
      <c r="BK94" s="363">
        <v>0.34461444870856484</v>
      </c>
      <c r="BL94" s="363">
        <v>4.2617337914183321E-3</v>
      </c>
      <c r="BM94" s="363">
        <v>9.486822353940641E-2</v>
      </c>
      <c r="BN94" s="363">
        <v>0</v>
      </c>
      <c r="BO94" s="362">
        <v>0</v>
      </c>
      <c r="BP94" s="363"/>
      <c r="BQ94" s="363">
        <v>0</v>
      </c>
      <c r="BR94" s="363">
        <v>0</v>
      </c>
      <c r="BS94" s="363">
        <v>0</v>
      </c>
      <c r="BT94" s="363">
        <v>0</v>
      </c>
      <c r="BU94" s="363">
        <v>0</v>
      </c>
      <c r="BV94" s="363">
        <v>0</v>
      </c>
      <c r="BW94" s="363">
        <v>0</v>
      </c>
      <c r="BX94" s="363">
        <v>0</v>
      </c>
      <c r="BY94" s="363">
        <v>0</v>
      </c>
      <c r="BZ94" s="363">
        <v>0</v>
      </c>
      <c r="CA94" s="363">
        <v>0</v>
      </c>
      <c r="CB94" s="363">
        <v>0</v>
      </c>
      <c r="CC94" s="363">
        <v>0</v>
      </c>
      <c r="CD94" s="364">
        <v>0</v>
      </c>
      <c r="CE94"/>
      <c r="CF94"/>
      <c r="CG94"/>
      <c r="CH94"/>
      <c r="CI94"/>
      <c r="CJ94"/>
      <c r="CK94"/>
      <c r="CL94"/>
      <c r="CM94"/>
      <c r="CN94"/>
      <c r="CO94"/>
      <c r="CP94"/>
      <c r="CQ94"/>
      <c r="CR94"/>
      <c r="CS94"/>
      <c r="CT94"/>
      <c r="CU94"/>
      <c r="CV94"/>
      <c r="CW94"/>
      <c r="CX94"/>
      <c r="CY94"/>
      <c r="CZ94"/>
      <c r="DA94"/>
      <c r="DB94"/>
      <c r="DC94"/>
      <c r="DD94"/>
      <c r="DE94"/>
      <c r="DF94"/>
      <c r="DG94"/>
      <c r="DH94"/>
      <c r="DI94"/>
      <c r="DJ94"/>
    </row>
    <row r="95" spans="2:114" x14ac:dyDescent="0.2">
      <c r="B95" s="58" t="s">
        <v>77</v>
      </c>
      <c r="C95" s="362">
        <v>14.317359962439749</v>
      </c>
      <c r="D95" s="363"/>
      <c r="E95" s="363">
        <v>0</v>
      </c>
      <c r="F95" s="363">
        <v>0</v>
      </c>
      <c r="G95" s="363">
        <v>18.923552057235618</v>
      </c>
      <c r="H95" s="363">
        <v>0</v>
      </c>
      <c r="I95" s="363">
        <v>2.6822827528860213E-2</v>
      </c>
      <c r="J95" s="363">
        <v>8.628777520777593</v>
      </c>
      <c r="K95" s="363">
        <v>8.9863803472370769</v>
      </c>
      <c r="L95" s="363">
        <v>1.5051416479313284</v>
      </c>
      <c r="M95" s="363">
        <v>0</v>
      </c>
      <c r="N95" s="363">
        <v>5.948719396520425</v>
      </c>
      <c r="O95" s="363">
        <v>13.347441160552757</v>
      </c>
      <c r="P95" s="363">
        <v>3.5353284578960111</v>
      </c>
      <c r="Q95" s="363">
        <v>16.378634525845644</v>
      </c>
      <c r="R95" s="363">
        <v>0.85820121159367646</v>
      </c>
      <c r="S95" s="362">
        <v>2.0211208471891742</v>
      </c>
      <c r="T95" s="363"/>
      <c r="U95" s="363">
        <v>0</v>
      </c>
      <c r="V95" s="363">
        <v>0</v>
      </c>
      <c r="W95" s="363">
        <v>0.2671030327323981</v>
      </c>
      <c r="X95" s="363">
        <v>0</v>
      </c>
      <c r="Y95" s="363">
        <v>0</v>
      </c>
      <c r="Z95" s="363">
        <v>1.0286621883105098</v>
      </c>
      <c r="AA95" s="363">
        <v>0.27863517474655564</v>
      </c>
      <c r="AB95" s="363">
        <v>0.64773235965896936</v>
      </c>
      <c r="AC95" s="363">
        <v>0</v>
      </c>
      <c r="AD95" s="363">
        <v>2.6254307407737008E-2</v>
      </c>
      <c r="AE95" s="363">
        <v>2.6115803621686893</v>
      </c>
      <c r="AF95" s="363">
        <v>0</v>
      </c>
      <c r="AG95" s="363">
        <v>1.7404763403792249</v>
      </c>
      <c r="AH95" s="363">
        <v>1.2853524676765028E-2</v>
      </c>
      <c r="AI95" s="362">
        <v>0</v>
      </c>
      <c r="AJ95" s="363"/>
      <c r="AK95" s="363">
        <v>0</v>
      </c>
      <c r="AL95" s="363">
        <v>0</v>
      </c>
      <c r="AM95" s="363">
        <v>9.2646384221176081</v>
      </c>
      <c r="AN95" s="363">
        <v>0</v>
      </c>
      <c r="AO95" s="363">
        <v>0</v>
      </c>
      <c r="AP95" s="363">
        <v>0</v>
      </c>
      <c r="AQ95" s="363">
        <v>0</v>
      </c>
      <c r="AR95" s="363">
        <v>0</v>
      </c>
      <c r="AS95" s="363">
        <v>0</v>
      </c>
      <c r="AT95" s="363">
        <v>0.93281093617805233</v>
      </c>
      <c r="AU95" s="363">
        <v>0</v>
      </c>
      <c r="AV95" s="363">
        <v>0</v>
      </c>
      <c r="AW95" s="363">
        <v>0</v>
      </c>
      <c r="AX95" s="363">
        <v>0</v>
      </c>
      <c r="AY95" s="362">
        <v>12.296239115250575</v>
      </c>
      <c r="AZ95" s="363"/>
      <c r="BA95" s="363">
        <v>0</v>
      </c>
      <c r="BB95" s="363">
        <v>0</v>
      </c>
      <c r="BC95" s="363">
        <v>9.3918106023856129</v>
      </c>
      <c r="BD95" s="363">
        <v>0</v>
      </c>
      <c r="BE95" s="363">
        <v>2.6822827528860213E-2</v>
      </c>
      <c r="BF95" s="363">
        <v>7.600115332467082</v>
      </c>
      <c r="BG95" s="363">
        <v>8.7077451724905224</v>
      </c>
      <c r="BH95" s="363">
        <v>0.85740928827235896</v>
      </c>
      <c r="BI95" s="363">
        <v>0</v>
      </c>
      <c r="BJ95" s="363">
        <v>4.9896541529346354</v>
      </c>
      <c r="BK95" s="363">
        <v>10.735860798384065</v>
      </c>
      <c r="BL95" s="363">
        <v>3.5353284578960111</v>
      </c>
      <c r="BM95" s="363">
        <v>14.638158185466418</v>
      </c>
      <c r="BN95" s="363">
        <v>0.84534768691691131</v>
      </c>
      <c r="BO95" s="362">
        <v>0</v>
      </c>
      <c r="BP95" s="363"/>
      <c r="BQ95" s="363">
        <v>0</v>
      </c>
      <c r="BR95" s="363">
        <v>0</v>
      </c>
      <c r="BS95" s="363">
        <v>0</v>
      </c>
      <c r="BT95" s="363">
        <v>0</v>
      </c>
      <c r="BU95" s="363">
        <v>0</v>
      </c>
      <c r="BV95" s="363">
        <v>0</v>
      </c>
      <c r="BW95" s="363">
        <v>0</v>
      </c>
      <c r="BX95" s="363">
        <v>0</v>
      </c>
      <c r="BY95" s="363">
        <v>0</v>
      </c>
      <c r="BZ95" s="363">
        <v>0</v>
      </c>
      <c r="CA95" s="363">
        <v>0</v>
      </c>
      <c r="CB95" s="363">
        <v>0</v>
      </c>
      <c r="CC95" s="363">
        <v>0</v>
      </c>
      <c r="CD95" s="364">
        <v>0</v>
      </c>
      <c r="CE95"/>
      <c r="CF95"/>
      <c r="CG95"/>
      <c r="CH95"/>
      <c r="CI95"/>
      <c r="CJ95"/>
      <c r="CK95"/>
      <c r="CL95"/>
      <c r="CM95"/>
      <c r="CN95"/>
      <c r="CO95"/>
      <c r="CP95"/>
      <c r="CQ95"/>
      <c r="CR95"/>
      <c r="CS95"/>
      <c r="CT95"/>
      <c r="CU95"/>
      <c r="CV95"/>
      <c r="CW95"/>
      <c r="CX95"/>
      <c r="CY95"/>
      <c r="CZ95"/>
      <c r="DA95"/>
      <c r="DB95"/>
      <c r="DC95"/>
      <c r="DD95"/>
      <c r="DE95"/>
      <c r="DF95"/>
      <c r="DG95"/>
      <c r="DH95"/>
      <c r="DI95"/>
      <c r="DJ95"/>
    </row>
    <row r="96" spans="2:114" x14ac:dyDescent="0.2">
      <c r="B96" s="58" t="s">
        <v>82</v>
      </c>
      <c r="C96" s="362">
        <v>0</v>
      </c>
      <c r="D96" s="363"/>
      <c r="E96" s="363">
        <v>0</v>
      </c>
      <c r="F96" s="363">
        <v>0</v>
      </c>
      <c r="G96" s="363">
        <v>0</v>
      </c>
      <c r="H96" s="363">
        <v>0</v>
      </c>
      <c r="I96" s="363">
        <v>0</v>
      </c>
      <c r="J96" s="363">
        <v>0</v>
      </c>
      <c r="K96" s="363">
        <v>0</v>
      </c>
      <c r="L96" s="363">
        <v>0</v>
      </c>
      <c r="M96" s="363">
        <v>0</v>
      </c>
      <c r="N96" s="363">
        <v>0</v>
      </c>
      <c r="O96" s="363">
        <v>0</v>
      </c>
      <c r="P96" s="363">
        <v>0</v>
      </c>
      <c r="Q96" s="363">
        <v>0</v>
      </c>
      <c r="R96" s="363">
        <v>0</v>
      </c>
      <c r="S96" s="362">
        <v>0</v>
      </c>
      <c r="T96" s="363"/>
      <c r="U96" s="363">
        <v>0</v>
      </c>
      <c r="V96" s="363">
        <v>0</v>
      </c>
      <c r="W96" s="363">
        <v>0</v>
      </c>
      <c r="X96" s="363">
        <v>0</v>
      </c>
      <c r="Y96" s="363">
        <v>0</v>
      </c>
      <c r="Z96" s="363">
        <v>0</v>
      </c>
      <c r="AA96" s="363">
        <v>0</v>
      </c>
      <c r="AB96" s="363">
        <v>0</v>
      </c>
      <c r="AC96" s="363">
        <v>0</v>
      </c>
      <c r="AD96" s="363">
        <v>0</v>
      </c>
      <c r="AE96" s="363">
        <v>0</v>
      </c>
      <c r="AF96" s="363">
        <v>0</v>
      </c>
      <c r="AG96" s="363">
        <v>0</v>
      </c>
      <c r="AH96" s="363">
        <v>0</v>
      </c>
      <c r="AI96" s="362">
        <v>0</v>
      </c>
      <c r="AJ96" s="363"/>
      <c r="AK96" s="363">
        <v>0</v>
      </c>
      <c r="AL96" s="363">
        <v>0</v>
      </c>
      <c r="AM96" s="363">
        <v>0</v>
      </c>
      <c r="AN96" s="363">
        <v>0</v>
      </c>
      <c r="AO96" s="363">
        <v>0</v>
      </c>
      <c r="AP96" s="363">
        <v>0</v>
      </c>
      <c r="AQ96" s="363">
        <v>0</v>
      </c>
      <c r="AR96" s="363">
        <v>0</v>
      </c>
      <c r="AS96" s="363">
        <v>0</v>
      </c>
      <c r="AT96" s="363">
        <v>0</v>
      </c>
      <c r="AU96" s="363">
        <v>0</v>
      </c>
      <c r="AV96" s="363">
        <v>0</v>
      </c>
      <c r="AW96" s="363">
        <v>0</v>
      </c>
      <c r="AX96" s="363">
        <v>0</v>
      </c>
      <c r="AY96" s="362">
        <v>0</v>
      </c>
      <c r="AZ96" s="363"/>
      <c r="BA96" s="363">
        <v>0</v>
      </c>
      <c r="BB96" s="363">
        <v>0</v>
      </c>
      <c r="BC96" s="363">
        <v>0</v>
      </c>
      <c r="BD96" s="363">
        <v>0</v>
      </c>
      <c r="BE96" s="363">
        <v>0</v>
      </c>
      <c r="BF96" s="363">
        <v>0</v>
      </c>
      <c r="BG96" s="363">
        <v>0</v>
      </c>
      <c r="BH96" s="363">
        <v>0</v>
      </c>
      <c r="BI96" s="363">
        <v>0</v>
      </c>
      <c r="BJ96" s="363">
        <v>0</v>
      </c>
      <c r="BK96" s="363">
        <v>0</v>
      </c>
      <c r="BL96" s="363">
        <v>0</v>
      </c>
      <c r="BM96" s="363">
        <v>0</v>
      </c>
      <c r="BN96" s="363">
        <v>0</v>
      </c>
      <c r="BO96" s="362">
        <v>0</v>
      </c>
      <c r="BP96" s="363"/>
      <c r="BQ96" s="363">
        <v>0</v>
      </c>
      <c r="BR96" s="363">
        <v>0</v>
      </c>
      <c r="BS96" s="363">
        <v>0</v>
      </c>
      <c r="BT96" s="363">
        <v>0</v>
      </c>
      <c r="BU96" s="363">
        <v>0</v>
      </c>
      <c r="BV96" s="363">
        <v>0</v>
      </c>
      <c r="BW96" s="363">
        <v>0</v>
      </c>
      <c r="BX96" s="363">
        <v>0</v>
      </c>
      <c r="BY96" s="363">
        <v>0</v>
      </c>
      <c r="BZ96" s="363">
        <v>0</v>
      </c>
      <c r="CA96" s="363">
        <v>0</v>
      </c>
      <c r="CB96" s="363">
        <v>0</v>
      </c>
      <c r="CC96" s="363">
        <v>0</v>
      </c>
      <c r="CD96" s="364">
        <v>0</v>
      </c>
      <c r="CE96"/>
      <c r="CF96"/>
      <c r="CG96"/>
      <c r="CH96"/>
      <c r="CI96"/>
      <c r="CJ96"/>
      <c r="CK96"/>
      <c r="CL96"/>
      <c r="CM96"/>
      <c r="CN96"/>
      <c r="CO96"/>
      <c r="CP96"/>
      <c r="CQ96"/>
      <c r="CR96"/>
      <c r="CS96"/>
      <c r="CT96"/>
      <c r="CU96"/>
      <c r="CV96"/>
      <c r="CW96"/>
      <c r="CX96"/>
      <c r="CY96"/>
      <c r="CZ96"/>
      <c r="DA96"/>
      <c r="DB96"/>
      <c r="DC96"/>
      <c r="DD96"/>
      <c r="DE96"/>
      <c r="DF96"/>
      <c r="DG96"/>
      <c r="DH96"/>
      <c r="DI96"/>
      <c r="DJ96"/>
    </row>
    <row r="97" spans="2:114" x14ac:dyDescent="0.2">
      <c r="B97" s="58" t="s">
        <v>86</v>
      </c>
      <c r="C97" s="362">
        <v>0.18111609229130854</v>
      </c>
      <c r="D97" s="363">
        <v>101.77334936265403</v>
      </c>
      <c r="E97" s="363"/>
      <c r="F97" s="363"/>
      <c r="G97" s="363">
        <v>0.31266699108880902</v>
      </c>
      <c r="H97" s="363"/>
      <c r="I97" s="363">
        <v>0.21434914825682905</v>
      </c>
      <c r="J97" s="363">
        <v>0</v>
      </c>
      <c r="K97" s="363"/>
      <c r="L97" s="363"/>
      <c r="M97" s="363">
        <v>0</v>
      </c>
      <c r="N97" s="363"/>
      <c r="O97" s="363"/>
      <c r="P97" s="363"/>
      <c r="Q97" s="363">
        <v>1.2266166573484045</v>
      </c>
      <c r="R97" s="363">
        <v>5.0621500896135145E-2</v>
      </c>
      <c r="S97" s="362">
        <v>0</v>
      </c>
      <c r="T97" s="363">
        <v>0</v>
      </c>
      <c r="U97" s="363"/>
      <c r="V97" s="363"/>
      <c r="W97" s="363">
        <v>0</v>
      </c>
      <c r="X97" s="363"/>
      <c r="Y97" s="363">
        <v>0</v>
      </c>
      <c r="Z97" s="363">
        <v>0</v>
      </c>
      <c r="AA97" s="363"/>
      <c r="AB97" s="363"/>
      <c r="AC97" s="363">
        <v>0</v>
      </c>
      <c r="AD97" s="363"/>
      <c r="AE97" s="363"/>
      <c r="AF97" s="363"/>
      <c r="AG97" s="363">
        <v>0</v>
      </c>
      <c r="AH97" s="363">
        <v>0</v>
      </c>
      <c r="AI97" s="362">
        <v>0</v>
      </c>
      <c r="AJ97" s="363">
        <v>0</v>
      </c>
      <c r="AK97" s="363"/>
      <c r="AL97" s="363"/>
      <c r="AM97" s="363">
        <v>0</v>
      </c>
      <c r="AN97" s="363"/>
      <c r="AO97" s="363">
        <v>0</v>
      </c>
      <c r="AP97" s="363">
        <v>0</v>
      </c>
      <c r="AQ97" s="363"/>
      <c r="AR97" s="363"/>
      <c r="AS97" s="363">
        <v>0</v>
      </c>
      <c r="AT97" s="363"/>
      <c r="AU97" s="363"/>
      <c r="AV97" s="363"/>
      <c r="AW97" s="363">
        <v>0</v>
      </c>
      <c r="AX97" s="363">
        <v>0</v>
      </c>
      <c r="AY97" s="362">
        <v>0.18111609229130854</v>
      </c>
      <c r="AZ97" s="363">
        <v>101.77334936265403</v>
      </c>
      <c r="BA97" s="363"/>
      <c r="BB97" s="363"/>
      <c r="BC97" s="363">
        <v>0.31266699108880902</v>
      </c>
      <c r="BD97" s="363"/>
      <c r="BE97" s="363">
        <v>0.21434914825682905</v>
      </c>
      <c r="BF97" s="363">
        <v>0</v>
      </c>
      <c r="BG97" s="363"/>
      <c r="BH97" s="363"/>
      <c r="BI97" s="363">
        <v>0</v>
      </c>
      <c r="BJ97" s="363"/>
      <c r="BK97" s="363"/>
      <c r="BL97" s="363"/>
      <c r="BM97" s="363">
        <v>1.2266166573484045</v>
      </c>
      <c r="BN97" s="363">
        <v>5.0621500896135145E-2</v>
      </c>
      <c r="BO97" s="362">
        <v>0</v>
      </c>
      <c r="BP97" s="363">
        <v>0</v>
      </c>
      <c r="BQ97" s="363"/>
      <c r="BR97" s="363"/>
      <c r="BS97" s="363">
        <v>0</v>
      </c>
      <c r="BT97" s="363"/>
      <c r="BU97" s="363">
        <v>0</v>
      </c>
      <c r="BV97" s="363">
        <v>0</v>
      </c>
      <c r="BW97" s="363"/>
      <c r="BX97" s="363"/>
      <c r="BY97" s="363">
        <v>0</v>
      </c>
      <c r="BZ97" s="363"/>
      <c r="CA97" s="363"/>
      <c r="CB97" s="363"/>
      <c r="CC97" s="363">
        <v>0</v>
      </c>
      <c r="CD97" s="364">
        <v>0</v>
      </c>
      <c r="CE97"/>
      <c r="CF97"/>
      <c r="CG97"/>
      <c r="CH97"/>
      <c r="CI97"/>
      <c r="CJ97"/>
      <c r="CK97"/>
      <c r="CL97"/>
      <c r="CM97"/>
      <c r="CN97"/>
      <c r="CO97"/>
      <c r="CP97"/>
      <c r="CQ97"/>
      <c r="CR97"/>
      <c r="CS97"/>
      <c r="CT97"/>
      <c r="CU97"/>
      <c r="CV97"/>
      <c r="CW97"/>
      <c r="CX97"/>
      <c r="CY97"/>
      <c r="CZ97"/>
      <c r="DA97"/>
      <c r="DB97"/>
      <c r="DC97"/>
      <c r="DD97"/>
      <c r="DE97"/>
      <c r="DF97"/>
      <c r="DG97"/>
      <c r="DH97"/>
      <c r="DI97"/>
      <c r="DJ97"/>
    </row>
    <row r="98" spans="2:114" x14ac:dyDescent="0.2">
      <c r="B98" s="58" t="s">
        <v>70</v>
      </c>
      <c r="C98" s="362">
        <v>0</v>
      </c>
      <c r="D98" s="363"/>
      <c r="E98" s="363">
        <v>0</v>
      </c>
      <c r="F98" s="363">
        <v>0</v>
      </c>
      <c r="G98" s="363">
        <v>0</v>
      </c>
      <c r="H98" s="363">
        <v>0</v>
      </c>
      <c r="I98" s="363">
        <v>0</v>
      </c>
      <c r="J98" s="363">
        <v>0</v>
      </c>
      <c r="K98" s="363">
        <v>0</v>
      </c>
      <c r="L98" s="363">
        <v>0</v>
      </c>
      <c r="M98" s="363">
        <v>0</v>
      </c>
      <c r="N98" s="363">
        <v>0</v>
      </c>
      <c r="O98" s="363">
        <v>0</v>
      </c>
      <c r="P98" s="363">
        <v>0</v>
      </c>
      <c r="Q98" s="363">
        <v>0</v>
      </c>
      <c r="R98" s="363">
        <v>0</v>
      </c>
      <c r="S98" s="362">
        <v>0</v>
      </c>
      <c r="T98" s="363"/>
      <c r="U98" s="363">
        <v>0</v>
      </c>
      <c r="V98" s="363">
        <v>0</v>
      </c>
      <c r="W98" s="363">
        <v>0</v>
      </c>
      <c r="X98" s="363">
        <v>0</v>
      </c>
      <c r="Y98" s="363">
        <v>0</v>
      </c>
      <c r="Z98" s="363">
        <v>0</v>
      </c>
      <c r="AA98" s="363">
        <v>0</v>
      </c>
      <c r="AB98" s="363">
        <v>0</v>
      </c>
      <c r="AC98" s="363">
        <v>0</v>
      </c>
      <c r="AD98" s="363">
        <v>0</v>
      </c>
      <c r="AE98" s="363">
        <v>0</v>
      </c>
      <c r="AF98" s="363">
        <v>0</v>
      </c>
      <c r="AG98" s="363">
        <v>0</v>
      </c>
      <c r="AH98" s="363">
        <v>0</v>
      </c>
      <c r="AI98" s="362">
        <v>0</v>
      </c>
      <c r="AJ98" s="363"/>
      <c r="AK98" s="363">
        <v>0</v>
      </c>
      <c r="AL98" s="363">
        <v>0</v>
      </c>
      <c r="AM98" s="363">
        <v>0</v>
      </c>
      <c r="AN98" s="363">
        <v>0</v>
      </c>
      <c r="AO98" s="363">
        <v>0</v>
      </c>
      <c r="AP98" s="363">
        <v>0</v>
      </c>
      <c r="AQ98" s="363">
        <v>0</v>
      </c>
      <c r="AR98" s="363">
        <v>0</v>
      </c>
      <c r="AS98" s="363">
        <v>0</v>
      </c>
      <c r="AT98" s="363">
        <v>0</v>
      </c>
      <c r="AU98" s="363">
        <v>0</v>
      </c>
      <c r="AV98" s="363">
        <v>0</v>
      </c>
      <c r="AW98" s="363">
        <v>0</v>
      </c>
      <c r="AX98" s="363">
        <v>0</v>
      </c>
      <c r="AY98" s="362">
        <v>0</v>
      </c>
      <c r="AZ98" s="363"/>
      <c r="BA98" s="363">
        <v>0</v>
      </c>
      <c r="BB98" s="363">
        <v>0</v>
      </c>
      <c r="BC98" s="363">
        <v>0</v>
      </c>
      <c r="BD98" s="363">
        <v>0</v>
      </c>
      <c r="BE98" s="363">
        <v>0</v>
      </c>
      <c r="BF98" s="363">
        <v>0</v>
      </c>
      <c r="BG98" s="363">
        <v>0</v>
      </c>
      <c r="BH98" s="363">
        <v>0</v>
      </c>
      <c r="BI98" s="363">
        <v>0</v>
      </c>
      <c r="BJ98" s="363">
        <v>0</v>
      </c>
      <c r="BK98" s="363">
        <v>0</v>
      </c>
      <c r="BL98" s="363">
        <v>0</v>
      </c>
      <c r="BM98" s="363">
        <v>0</v>
      </c>
      <c r="BN98" s="363">
        <v>0</v>
      </c>
      <c r="BO98" s="362">
        <v>0</v>
      </c>
      <c r="BP98" s="363"/>
      <c r="BQ98" s="363">
        <v>0</v>
      </c>
      <c r="BR98" s="363">
        <v>0</v>
      </c>
      <c r="BS98" s="363">
        <v>0</v>
      </c>
      <c r="BT98" s="363">
        <v>0</v>
      </c>
      <c r="BU98" s="363">
        <v>0</v>
      </c>
      <c r="BV98" s="363">
        <v>0</v>
      </c>
      <c r="BW98" s="363">
        <v>0</v>
      </c>
      <c r="BX98" s="363">
        <v>0</v>
      </c>
      <c r="BY98" s="363">
        <v>0</v>
      </c>
      <c r="BZ98" s="363">
        <v>0</v>
      </c>
      <c r="CA98" s="363">
        <v>0</v>
      </c>
      <c r="CB98" s="363">
        <v>0</v>
      </c>
      <c r="CC98" s="363">
        <v>0</v>
      </c>
      <c r="CD98" s="364">
        <v>0</v>
      </c>
      <c r="CE98"/>
      <c r="CF98"/>
      <c r="CG98"/>
      <c r="CH98"/>
      <c r="CI98"/>
      <c r="CJ98"/>
      <c r="CK98"/>
      <c r="CL98"/>
      <c r="CM98"/>
      <c r="CN98"/>
      <c r="CO98"/>
      <c r="CP98"/>
      <c r="CQ98"/>
      <c r="CR98"/>
      <c r="CS98"/>
      <c r="CT98"/>
      <c r="CU98"/>
      <c r="CV98"/>
      <c r="CW98"/>
      <c r="CX98"/>
      <c r="CY98"/>
      <c r="CZ98"/>
      <c r="DA98"/>
      <c r="DB98"/>
      <c r="DC98"/>
      <c r="DD98"/>
      <c r="DE98"/>
      <c r="DF98"/>
      <c r="DG98"/>
      <c r="DH98"/>
      <c r="DI98"/>
      <c r="DJ98"/>
    </row>
    <row r="99" spans="2:114" x14ac:dyDescent="0.2">
      <c r="B99" s="58" t="s">
        <v>85</v>
      </c>
      <c r="C99" s="362"/>
      <c r="D99" s="363"/>
      <c r="E99" s="363"/>
      <c r="F99" s="363"/>
      <c r="G99" s="363">
        <v>0</v>
      </c>
      <c r="H99" s="363"/>
      <c r="I99" s="363"/>
      <c r="J99" s="363"/>
      <c r="K99" s="363"/>
      <c r="L99" s="363"/>
      <c r="M99" s="363"/>
      <c r="N99" s="363"/>
      <c r="O99" s="363"/>
      <c r="P99" s="363"/>
      <c r="Q99" s="363"/>
      <c r="R99" s="363"/>
      <c r="S99" s="362"/>
      <c r="T99" s="363"/>
      <c r="U99" s="363"/>
      <c r="V99" s="363"/>
      <c r="W99" s="363">
        <v>0</v>
      </c>
      <c r="X99" s="363"/>
      <c r="Y99" s="363"/>
      <c r="Z99" s="363"/>
      <c r="AA99" s="363"/>
      <c r="AB99" s="363"/>
      <c r="AC99" s="363"/>
      <c r="AD99" s="363"/>
      <c r="AE99" s="363"/>
      <c r="AF99" s="363"/>
      <c r="AG99" s="363"/>
      <c r="AH99" s="363"/>
      <c r="AI99" s="362"/>
      <c r="AJ99" s="363"/>
      <c r="AK99" s="363"/>
      <c r="AL99" s="363"/>
      <c r="AM99" s="363">
        <v>0</v>
      </c>
      <c r="AN99" s="363"/>
      <c r="AO99" s="363"/>
      <c r="AP99" s="363"/>
      <c r="AQ99" s="363"/>
      <c r="AR99" s="363"/>
      <c r="AS99" s="363"/>
      <c r="AT99" s="363"/>
      <c r="AU99" s="363"/>
      <c r="AV99" s="363"/>
      <c r="AW99" s="363"/>
      <c r="AX99" s="363"/>
      <c r="AY99" s="362"/>
      <c r="AZ99" s="363"/>
      <c r="BA99" s="363"/>
      <c r="BB99" s="363"/>
      <c r="BC99" s="363">
        <v>0</v>
      </c>
      <c r="BD99" s="363"/>
      <c r="BE99" s="363"/>
      <c r="BF99" s="363"/>
      <c r="BG99" s="363"/>
      <c r="BH99" s="363"/>
      <c r="BI99" s="363"/>
      <c r="BJ99" s="363"/>
      <c r="BK99" s="363"/>
      <c r="BL99" s="363"/>
      <c r="BM99" s="363"/>
      <c r="BN99" s="363"/>
      <c r="BO99" s="362"/>
      <c r="BP99" s="363"/>
      <c r="BQ99" s="363"/>
      <c r="BR99" s="363"/>
      <c r="BS99" s="363">
        <v>0</v>
      </c>
      <c r="BT99" s="363"/>
      <c r="BU99" s="363"/>
      <c r="BV99" s="363"/>
      <c r="BW99" s="363"/>
      <c r="BX99" s="363"/>
      <c r="BY99" s="363"/>
      <c r="BZ99" s="363"/>
      <c r="CA99" s="363"/>
      <c r="CB99" s="363"/>
      <c r="CC99" s="363"/>
      <c r="CD99" s="364"/>
      <c r="CE99"/>
      <c r="CF99"/>
      <c r="CG99"/>
      <c r="CH99"/>
      <c r="CI99"/>
      <c r="CJ99"/>
      <c r="CK99"/>
      <c r="CL99"/>
      <c r="CM99"/>
      <c r="CN99"/>
      <c r="CO99"/>
      <c r="CP99"/>
      <c r="CQ99"/>
      <c r="CR99"/>
      <c r="CS99"/>
      <c r="CT99"/>
      <c r="CU99"/>
      <c r="CV99"/>
      <c r="CW99"/>
      <c r="CX99"/>
      <c r="CY99"/>
      <c r="CZ99"/>
      <c r="DA99"/>
      <c r="DB99"/>
      <c r="DC99"/>
      <c r="DD99"/>
      <c r="DE99"/>
      <c r="DF99"/>
      <c r="DG99"/>
      <c r="DH99"/>
      <c r="DI99"/>
      <c r="DJ99"/>
    </row>
    <row r="100" spans="2:114" x14ac:dyDescent="0.2">
      <c r="B100" s="58" t="s">
        <v>104</v>
      </c>
      <c r="C100" s="362">
        <v>0</v>
      </c>
      <c r="D100" s="363"/>
      <c r="E100" s="363">
        <v>0</v>
      </c>
      <c r="F100" s="363">
        <v>0</v>
      </c>
      <c r="G100" s="363">
        <v>0</v>
      </c>
      <c r="H100" s="363">
        <v>0</v>
      </c>
      <c r="I100" s="363">
        <v>0</v>
      </c>
      <c r="J100" s="363">
        <v>0</v>
      </c>
      <c r="K100" s="363">
        <v>0</v>
      </c>
      <c r="L100" s="363">
        <v>0</v>
      </c>
      <c r="M100" s="363">
        <v>0</v>
      </c>
      <c r="N100" s="363">
        <v>0</v>
      </c>
      <c r="O100" s="363">
        <v>0</v>
      </c>
      <c r="P100" s="363">
        <v>0</v>
      </c>
      <c r="Q100" s="363">
        <v>0</v>
      </c>
      <c r="R100" s="363">
        <v>0</v>
      </c>
      <c r="S100" s="362">
        <v>0</v>
      </c>
      <c r="T100" s="363"/>
      <c r="U100" s="363">
        <v>0</v>
      </c>
      <c r="V100" s="363">
        <v>0</v>
      </c>
      <c r="W100" s="363">
        <v>0</v>
      </c>
      <c r="X100" s="363">
        <v>0</v>
      </c>
      <c r="Y100" s="363">
        <v>0</v>
      </c>
      <c r="Z100" s="363">
        <v>0</v>
      </c>
      <c r="AA100" s="363">
        <v>0</v>
      </c>
      <c r="AB100" s="363">
        <v>0</v>
      </c>
      <c r="AC100" s="363">
        <v>0</v>
      </c>
      <c r="AD100" s="363">
        <v>0</v>
      </c>
      <c r="AE100" s="363">
        <v>0</v>
      </c>
      <c r="AF100" s="363">
        <v>0</v>
      </c>
      <c r="AG100" s="363">
        <v>0</v>
      </c>
      <c r="AH100" s="363">
        <v>0</v>
      </c>
      <c r="AI100" s="362">
        <v>0</v>
      </c>
      <c r="AJ100" s="363"/>
      <c r="AK100" s="363">
        <v>0</v>
      </c>
      <c r="AL100" s="363">
        <v>0</v>
      </c>
      <c r="AM100" s="363">
        <v>0</v>
      </c>
      <c r="AN100" s="363">
        <v>0</v>
      </c>
      <c r="AO100" s="363">
        <v>0</v>
      </c>
      <c r="AP100" s="363">
        <v>0</v>
      </c>
      <c r="AQ100" s="363">
        <v>0</v>
      </c>
      <c r="AR100" s="363">
        <v>0</v>
      </c>
      <c r="AS100" s="363">
        <v>0</v>
      </c>
      <c r="AT100" s="363">
        <v>0</v>
      </c>
      <c r="AU100" s="363">
        <v>0</v>
      </c>
      <c r="AV100" s="363">
        <v>0</v>
      </c>
      <c r="AW100" s="363">
        <v>0</v>
      </c>
      <c r="AX100" s="363">
        <v>0</v>
      </c>
      <c r="AY100" s="362">
        <v>0</v>
      </c>
      <c r="AZ100" s="363"/>
      <c r="BA100" s="363">
        <v>0</v>
      </c>
      <c r="BB100" s="363">
        <v>0</v>
      </c>
      <c r="BC100" s="363">
        <v>0</v>
      </c>
      <c r="BD100" s="363">
        <v>0</v>
      </c>
      <c r="BE100" s="363">
        <v>0</v>
      </c>
      <c r="BF100" s="363">
        <v>0</v>
      </c>
      <c r="BG100" s="363">
        <v>0</v>
      </c>
      <c r="BH100" s="363">
        <v>0</v>
      </c>
      <c r="BI100" s="363">
        <v>0</v>
      </c>
      <c r="BJ100" s="363">
        <v>0</v>
      </c>
      <c r="BK100" s="363">
        <v>0</v>
      </c>
      <c r="BL100" s="363">
        <v>0</v>
      </c>
      <c r="BM100" s="363">
        <v>0</v>
      </c>
      <c r="BN100" s="363">
        <v>0</v>
      </c>
      <c r="BO100" s="362">
        <v>0</v>
      </c>
      <c r="BP100" s="363"/>
      <c r="BQ100" s="363">
        <v>0</v>
      </c>
      <c r="BR100" s="363">
        <v>0</v>
      </c>
      <c r="BS100" s="363">
        <v>0</v>
      </c>
      <c r="BT100" s="363">
        <v>0</v>
      </c>
      <c r="BU100" s="363">
        <v>0</v>
      </c>
      <c r="BV100" s="363">
        <v>0</v>
      </c>
      <c r="BW100" s="363">
        <v>0</v>
      </c>
      <c r="BX100" s="363">
        <v>0</v>
      </c>
      <c r="BY100" s="363">
        <v>0</v>
      </c>
      <c r="BZ100" s="363">
        <v>0</v>
      </c>
      <c r="CA100" s="363">
        <v>0</v>
      </c>
      <c r="CB100" s="363">
        <v>0</v>
      </c>
      <c r="CC100" s="363">
        <v>0</v>
      </c>
      <c r="CD100" s="364">
        <v>0</v>
      </c>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2:114" x14ac:dyDescent="0.2">
      <c r="B101" s="58" t="s">
        <v>87</v>
      </c>
      <c r="C101" s="362">
        <v>0</v>
      </c>
      <c r="D101" s="363"/>
      <c r="E101" s="363">
        <v>0</v>
      </c>
      <c r="F101" s="363">
        <v>0</v>
      </c>
      <c r="G101" s="363">
        <v>0</v>
      </c>
      <c r="H101" s="363">
        <v>0</v>
      </c>
      <c r="I101" s="363">
        <v>0</v>
      </c>
      <c r="J101" s="363">
        <v>0</v>
      </c>
      <c r="K101" s="363">
        <v>0</v>
      </c>
      <c r="L101" s="363">
        <v>0</v>
      </c>
      <c r="M101" s="363">
        <v>0</v>
      </c>
      <c r="N101" s="363">
        <v>0</v>
      </c>
      <c r="O101" s="363">
        <v>0</v>
      </c>
      <c r="P101" s="363">
        <v>0</v>
      </c>
      <c r="Q101" s="363">
        <v>0</v>
      </c>
      <c r="R101" s="363">
        <v>0</v>
      </c>
      <c r="S101" s="362">
        <v>0</v>
      </c>
      <c r="T101" s="363"/>
      <c r="U101" s="363">
        <v>0</v>
      </c>
      <c r="V101" s="363">
        <v>0</v>
      </c>
      <c r="W101" s="363">
        <v>0</v>
      </c>
      <c r="X101" s="363">
        <v>0</v>
      </c>
      <c r="Y101" s="363">
        <v>0</v>
      </c>
      <c r="Z101" s="363">
        <v>0</v>
      </c>
      <c r="AA101" s="363">
        <v>0</v>
      </c>
      <c r="AB101" s="363">
        <v>0</v>
      </c>
      <c r="AC101" s="363">
        <v>0</v>
      </c>
      <c r="AD101" s="363">
        <v>0</v>
      </c>
      <c r="AE101" s="363">
        <v>0</v>
      </c>
      <c r="AF101" s="363">
        <v>0</v>
      </c>
      <c r="AG101" s="363">
        <v>0</v>
      </c>
      <c r="AH101" s="363">
        <v>0</v>
      </c>
      <c r="AI101" s="362">
        <v>0</v>
      </c>
      <c r="AJ101" s="363"/>
      <c r="AK101" s="363">
        <v>0</v>
      </c>
      <c r="AL101" s="363">
        <v>0</v>
      </c>
      <c r="AM101" s="363">
        <v>0</v>
      </c>
      <c r="AN101" s="363">
        <v>0</v>
      </c>
      <c r="AO101" s="363">
        <v>0</v>
      </c>
      <c r="AP101" s="363">
        <v>0</v>
      </c>
      <c r="AQ101" s="363">
        <v>0</v>
      </c>
      <c r="AR101" s="363">
        <v>0</v>
      </c>
      <c r="AS101" s="363">
        <v>0</v>
      </c>
      <c r="AT101" s="363">
        <v>0</v>
      </c>
      <c r="AU101" s="363">
        <v>0</v>
      </c>
      <c r="AV101" s="363">
        <v>0</v>
      </c>
      <c r="AW101" s="363">
        <v>0</v>
      </c>
      <c r="AX101" s="363">
        <v>0</v>
      </c>
      <c r="AY101" s="362">
        <v>0</v>
      </c>
      <c r="AZ101" s="363"/>
      <c r="BA101" s="363">
        <v>0</v>
      </c>
      <c r="BB101" s="363">
        <v>0</v>
      </c>
      <c r="BC101" s="363">
        <v>0</v>
      </c>
      <c r="BD101" s="363">
        <v>0</v>
      </c>
      <c r="BE101" s="363">
        <v>0</v>
      </c>
      <c r="BF101" s="363">
        <v>0</v>
      </c>
      <c r="BG101" s="363">
        <v>0</v>
      </c>
      <c r="BH101" s="363">
        <v>0</v>
      </c>
      <c r="BI101" s="363">
        <v>0</v>
      </c>
      <c r="BJ101" s="363">
        <v>0</v>
      </c>
      <c r="BK101" s="363">
        <v>0</v>
      </c>
      <c r="BL101" s="363">
        <v>0</v>
      </c>
      <c r="BM101" s="363">
        <v>0</v>
      </c>
      <c r="BN101" s="363">
        <v>0</v>
      </c>
      <c r="BO101" s="362">
        <v>0</v>
      </c>
      <c r="BP101" s="363"/>
      <c r="BQ101" s="363">
        <v>0</v>
      </c>
      <c r="BR101" s="363">
        <v>0</v>
      </c>
      <c r="BS101" s="363">
        <v>0</v>
      </c>
      <c r="BT101" s="363">
        <v>0</v>
      </c>
      <c r="BU101" s="363">
        <v>0</v>
      </c>
      <c r="BV101" s="363">
        <v>0</v>
      </c>
      <c r="BW101" s="363">
        <v>0</v>
      </c>
      <c r="BX101" s="363">
        <v>0</v>
      </c>
      <c r="BY101" s="363">
        <v>0</v>
      </c>
      <c r="BZ101" s="363">
        <v>0</v>
      </c>
      <c r="CA101" s="363">
        <v>0</v>
      </c>
      <c r="CB101" s="363">
        <v>0</v>
      </c>
      <c r="CC101" s="363">
        <v>0</v>
      </c>
      <c r="CD101" s="364">
        <v>0</v>
      </c>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2:114" x14ac:dyDescent="0.2">
      <c r="B102" s="58" t="s">
        <v>51</v>
      </c>
      <c r="C102" s="362">
        <v>0</v>
      </c>
      <c r="D102" s="363"/>
      <c r="E102" s="363">
        <v>0</v>
      </c>
      <c r="F102" s="363">
        <v>0</v>
      </c>
      <c r="G102" s="363">
        <v>0</v>
      </c>
      <c r="H102" s="363">
        <v>0</v>
      </c>
      <c r="I102" s="363">
        <v>0</v>
      </c>
      <c r="J102" s="363">
        <v>0</v>
      </c>
      <c r="K102" s="363">
        <v>0</v>
      </c>
      <c r="L102" s="363">
        <v>0</v>
      </c>
      <c r="M102" s="363">
        <v>0</v>
      </c>
      <c r="N102" s="363">
        <v>0</v>
      </c>
      <c r="O102" s="363">
        <v>0</v>
      </c>
      <c r="P102" s="363">
        <v>0</v>
      </c>
      <c r="Q102" s="363">
        <v>0</v>
      </c>
      <c r="R102" s="363">
        <v>0</v>
      </c>
      <c r="S102" s="362">
        <v>0</v>
      </c>
      <c r="T102" s="363"/>
      <c r="U102" s="363">
        <v>0</v>
      </c>
      <c r="V102" s="363">
        <v>0</v>
      </c>
      <c r="W102" s="363">
        <v>0</v>
      </c>
      <c r="X102" s="363">
        <v>0</v>
      </c>
      <c r="Y102" s="363">
        <v>0</v>
      </c>
      <c r="Z102" s="363">
        <v>0</v>
      </c>
      <c r="AA102" s="363">
        <v>0</v>
      </c>
      <c r="AB102" s="363">
        <v>0</v>
      </c>
      <c r="AC102" s="363">
        <v>0</v>
      </c>
      <c r="AD102" s="363">
        <v>0</v>
      </c>
      <c r="AE102" s="363">
        <v>0</v>
      </c>
      <c r="AF102" s="363">
        <v>0</v>
      </c>
      <c r="AG102" s="363">
        <v>0</v>
      </c>
      <c r="AH102" s="363">
        <v>0</v>
      </c>
      <c r="AI102" s="362">
        <v>0</v>
      </c>
      <c r="AJ102" s="363"/>
      <c r="AK102" s="363">
        <v>0</v>
      </c>
      <c r="AL102" s="363">
        <v>0</v>
      </c>
      <c r="AM102" s="363">
        <v>0</v>
      </c>
      <c r="AN102" s="363">
        <v>0</v>
      </c>
      <c r="AO102" s="363">
        <v>0</v>
      </c>
      <c r="AP102" s="363">
        <v>0</v>
      </c>
      <c r="AQ102" s="363">
        <v>0</v>
      </c>
      <c r="AR102" s="363">
        <v>0</v>
      </c>
      <c r="AS102" s="363">
        <v>0</v>
      </c>
      <c r="AT102" s="363">
        <v>0</v>
      </c>
      <c r="AU102" s="363">
        <v>0</v>
      </c>
      <c r="AV102" s="363">
        <v>0</v>
      </c>
      <c r="AW102" s="363">
        <v>0</v>
      </c>
      <c r="AX102" s="363">
        <v>0</v>
      </c>
      <c r="AY102" s="362">
        <v>0</v>
      </c>
      <c r="AZ102" s="363"/>
      <c r="BA102" s="363">
        <v>0</v>
      </c>
      <c r="BB102" s="363">
        <v>0</v>
      </c>
      <c r="BC102" s="363">
        <v>0</v>
      </c>
      <c r="BD102" s="363">
        <v>0</v>
      </c>
      <c r="BE102" s="363">
        <v>0</v>
      </c>
      <c r="BF102" s="363">
        <v>0</v>
      </c>
      <c r="BG102" s="363">
        <v>0</v>
      </c>
      <c r="BH102" s="363">
        <v>0</v>
      </c>
      <c r="BI102" s="363">
        <v>0</v>
      </c>
      <c r="BJ102" s="363">
        <v>0</v>
      </c>
      <c r="BK102" s="363">
        <v>0</v>
      </c>
      <c r="BL102" s="363">
        <v>0</v>
      </c>
      <c r="BM102" s="363">
        <v>0</v>
      </c>
      <c r="BN102" s="363">
        <v>0</v>
      </c>
      <c r="BO102" s="362">
        <v>0</v>
      </c>
      <c r="BP102" s="363"/>
      <c r="BQ102" s="363">
        <v>0</v>
      </c>
      <c r="BR102" s="363">
        <v>0</v>
      </c>
      <c r="BS102" s="363">
        <v>0</v>
      </c>
      <c r="BT102" s="363">
        <v>0</v>
      </c>
      <c r="BU102" s="363">
        <v>0</v>
      </c>
      <c r="BV102" s="363">
        <v>0</v>
      </c>
      <c r="BW102" s="363">
        <v>0</v>
      </c>
      <c r="BX102" s="363">
        <v>0</v>
      </c>
      <c r="BY102" s="363">
        <v>0</v>
      </c>
      <c r="BZ102" s="363">
        <v>0</v>
      </c>
      <c r="CA102" s="363">
        <v>0</v>
      </c>
      <c r="CB102" s="363">
        <v>0</v>
      </c>
      <c r="CC102" s="363">
        <v>0</v>
      </c>
      <c r="CD102" s="364">
        <v>0</v>
      </c>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2:114" x14ac:dyDescent="0.2">
      <c r="B103" s="58" t="s">
        <v>52</v>
      </c>
      <c r="C103" s="362">
        <v>0</v>
      </c>
      <c r="D103" s="363"/>
      <c r="E103" s="363">
        <v>0</v>
      </c>
      <c r="F103" s="363">
        <v>0</v>
      </c>
      <c r="G103" s="363">
        <v>0</v>
      </c>
      <c r="H103" s="363">
        <v>0</v>
      </c>
      <c r="I103" s="363">
        <v>0</v>
      </c>
      <c r="J103" s="363">
        <v>0</v>
      </c>
      <c r="K103" s="363">
        <v>0</v>
      </c>
      <c r="L103" s="363">
        <v>0</v>
      </c>
      <c r="M103" s="363">
        <v>0</v>
      </c>
      <c r="N103" s="363">
        <v>0</v>
      </c>
      <c r="O103" s="363">
        <v>0</v>
      </c>
      <c r="P103" s="363">
        <v>0</v>
      </c>
      <c r="Q103" s="363">
        <v>0</v>
      </c>
      <c r="R103" s="363">
        <v>0</v>
      </c>
      <c r="S103" s="362">
        <v>0</v>
      </c>
      <c r="T103" s="363"/>
      <c r="U103" s="363">
        <v>0</v>
      </c>
      <c r="V103" s="363">
        <v>0</v>
      </c>
      <c r="W103" s="363">
        <v>0</v>
      </c>
      <c r="X103" s="363">
        <v>0</v>
      </c>
      <c r="Y103" s="363">
        <v>0</v>
      </c>
      <c r="Z103" s="363">
        <v>0</v>
      </c>
      <c r="AA103" s="363">
        <v>0</v>
      </c>
      <c r="AB103" s="363">
        <v>0</v>
      </c>
      <c r="AC103" s="363">
        <v>0</v>
      </c>
      <c r="AD103" s="363">
        <v>0</v>
      </c>
      <c r="AE103" s="363">
        <v>0</v>
      </c>
      <c r="AF103" s="363">
        <v>0</v>
      </c>
      <c r="AG103" s="363">
        <v>0</v>
      </c>
      <c r="AH103" s="363">
        <v>0</v>
      </c>
      <c r="AI103" s="362">
        <v>0</v>
      </c>
      <c r="AJ103" s="363"/>
      <c r="AK103" s="363">
        <v>0</v>
      </c>
      <c r="AL103" s="363">
        <v>0</v>
      </c>
      <c r="AM103" s="363">
        <v>0</v>
      </c>
      <c r="AN103" s="363">
        <v>0</v>
      </c>
      <c r="AO103" s="363">
        <v>0</v>
      </c>
      <c r="AP103" s="363">
        <v>0</v>
      </c>
      <c r="AQ103" s="363">
        <v>0</v>
      </c>
      <c r="AR103" s="363">
        <v>0</v>
      </c>
      <c r="AS103" s="363">
        <v>0</v>
      </c>
      <c r="AT103" s="363">
        <v>0</v>
      </c>
      <c r="AU103" s="363">
        <v>0</v>
      </c>
      <c r="AV103" s="363">
        <v>0</v>
      </c>
      <c r="AW103" s="363">
        <v>0</v>
      </c>
      <c r="AX103" s="363">
        <v>0</v>
      </c>
      <c r="AY103" s="362">
        <v>0</v>
      </c>
      <c r="AZ103" s="363"/>
      <c r="BA103" s="363">
        <v>0</v>
      </c>
      <c r="BB103" s="363">
        <v>0</v>
      </c>
      <c r="BC103" s="363">
        <v>0</v>
      </c>
      <c r="BD103" s="363">
        <v>0</v>
      </c>
      <c r="BE103" s="363">
        <v>0</v>
      </c>
      <c r="BF103" s="363">
        <v>0</v>
      </c>
      <c r="BG103" s="363">
        <v>0</v>
      </c>
      <c r="BH103" s="363">
        <v>0</v>
      </c>
      <c r="BI103" s="363">
        <v>0</v>
      </c>
      <c r="BJ103" s="363">
        <v>0</v>
      </c>
      <c r="BK103" s="363">
        <v>0</v>
      </c>
      <c r="BL103" s="363">
        <v>0</v>
      </c>
      <c r="BM103" s="363">
        <v>0</v>
      </c>
      <c r="BN103" s="363">
        <v>0</v>
      </c>
      <c r="BO103" s="362">
        <v>0</v>
      </c>
      <c r="BP103" s="363"/>
      <c r="BQ103" s="363">
        <v>0</v>
      </c>
      <c r="BR103" s="363">
        <v>0</v>
      </c>
      <c r="BS103" s="363">
        <v>0</v>
      </c>
      <c r="BT103" s="363">
        <v>0</v>
      </c>
      <c r="BU103" s="363">
        <v>0</v>
      </c>
      <c r="BV103" s="363">
        <v>0</v>
      </c>
      <c r="BW103" s="363">
        <v>0</v>
      </c>
      <c r="BX103" s="363">
        <v>0</v>
      </c>
      <c r="BY103" s="363">
        <v>0</v>
      </c>
      <c r="BZ103" s="363">
        <v>0</v>
      </c>
      <c r="CA103" s="363">
        <v>0</v>
      </c>
      <c r="CB103" s="363">
        <v>0</v>
      </c>
      <c r="CC103" s="363">
        <v>0</v>
      </c>
      <c r="CD103" s="364">
        <v>0</v>
      </c>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2:114" x14ac:dyDescent="0.2">
      <c r="B104" s="58" t="s">
        <v>64</v>
      </c>
      <c r="C104" s="362">
        <v>52.206760224059224</v>
      </c>
      <c r="D104" s="363"/>
      <c r="E104" s="363">
        <v>0.13056825023428006</v>
      </c>
      <c r="F104" s="363">
        <v>2.8362331026149937E-2</v>
      </c>
      <c r="G104" s="363">
        <v>150.03760871300304</v>
      </c>
      <c r="H104" s="363">
        <v>0</v>
      </c>
      <c r="I104" s="363">
        <v>2.5467058542710252</v>
      </c>
      <c r="J104" s="363">
        <v>28.222568132037438</v>
      </c>
      <c r="K104" s="363">
        <v>235.00728461895716</v>
      </c>
      <c r="L104" s="363">
        <v>69.227852683000876</v>
      </c>
      <c r="M104" s="363">
        <v>11.432005135421372</v>
      </c>
      <c r="N104" s="363">
        <v>75.316220433229205</v>
      </c>
      <c r="O104" s="363">
        <v>232.58958436830392</v>
      </c>
      <c r="P104" s="363">
        <v>45.039663568661965</v>
      </c>
      <c r="Q104" s="363">
        <v>293.2839102685387</v>
      </c>
      <c r="R104" s="363">
        <v>29.841150535339725</v>
      </c>
      <c r="S104" s="362">
        <v>8.2078000833744742</v>
      </c>
      <c r="T104" s="363"/>
      <c r="U104" s="363">
        <v>2.5755281451732517E-2</v>
      </c>
      <c r="V104" s="363">
        <v>2.8362331026149937E-2</v>
      </c>
      <c r="W104" s="363">
        <v>0.80905477158719208</v>
      </c>
      <c r="X104" s="363">
        <v>0</v>
      </c>
      <c r="Y104" s="363">
        <v>5.7516190459106026E-2</v>
      </c>
      <c r="Z104" s="363">
        <v>0.91086100551082483</v>
      </c>
      <c r="AA104" s="363">
        <v>1.1093726220721702</v>
      </c>
      <c r="AB104" s="363">
        <v>37.02589428847871</v>
      </c>
      <c r="AC104" s="363">
        <v>8.3284286610188509</v>
      </c>
      <c r="AD104" s="363">
        <v>1.3312583926696672E-2</v>
      </c>
      <c r="AE104" s="363">
        <v>22.412786515730375</v>
      </c>
      <c r="AF104" s="363">
        <v>0</v>
      </c>
      <c r="AG104" s="363">
        <v>31.231656883796546</v>
      </c>
      <c r="AH104" s="363">
        <v>0.92759180957336129</v>
      </c>
      <c r="AI104" s="362">
        <v>0</v>
      </c>
      <c r="AJ104" s="363"/>
      <c r="AK104" s="363">
        <v>0</v>
      </c>
      <c r="AL104" s="363">
        <v>0</v>
      </c>
      <c r="AM104" s="363">
        <v>52.978945837965263</v>
      </c>
      <c r="AN104" s="363">
        <v>0</v>
      </c>
      <c r="AO104" s="363">
        <v>3.56399536908531E-3</v>
      </c>
      <c r="AP104" s="363">
        <v>0</v>
      </c>
      <c r="AQ104" s="363">
        <v>0</v>
      </c>
      <c r="AR104" s="363">
        <v>0</v>
      </c>
      <c r="AS104" s="363">
        <v>4.6395545372959204E-4</v>
      </c>
      <c r="AT104" s="363">
        <v>1.4846100173410535</v>
      </c>
      <c r="AU104" s="363">
        <v>0</v>
      </c>
      <c r="AV104" s="363">
        <v>0</v>
      </c>
      <c r="AW104" s="363">
        <v>0</v>
      </c>
      <c r="AX104" s="363">
        <v>0</v>
      </c>
      <c r="AY104" s="362">
        <v>43.998960140684751</v>
      </c>
      <c r="AZ104" s="363"/>
      <c r="BA104" s="363">
        <v>0.10481296878254755</v>
      </c>
      <c r="BB104" s="363">
        <v>0</v>
      </c>
      <c r="BC104" s="363">
        <v>96.249608103450583</v>
      </c>
      <c r="BD104" s="363">
        <v>0</v>
      </c>
      <c r="BE104" s="363">
        <v>2.4856256684428337</v>
      </c>
      <c r="BF104" s="363">
        <v>27.31170712652661</v>
      </c>
      <c r="BG104" s="363">
        <v>233.89791199688503</v>
      </c>
      <c r="BH104" s="363">
        <v>32.201958394522151</v>
      </c>
      <c r="BI104" s="363">
        <v>3.1031125189487927</v>
      </c>
      <c r="BJ104" s="363">
        <v>73.818297831961459</v>
      </c>
      <c r="BK104" s="363">
        <v>210.17679785257357</v>
      </c>
      <c r="BL104" s="363">
        <v>45.039663568661965</v>
      </c>
      <c r="BM104" s="363">
        <v>262.05225338474213</v>
      </c>
      <c r="BN104" s="363">
        <v>28.913558725766361</v>
      </c>
      <c r="BO104" s="362">
        <v>0</v>
      </c>
      <c r="BP104" s="363"/>
      <c r="BQ104" s="363">
        <v>0</v>
      </c>
      <c r="BR104" s="363">
        <v>0</v>
      </c>
      <c r="BS104" s="363">
        <v>0</v>
      </c>
      <c r="BT104" s="363">
        <v>0</v>
      </c>
      <c r="BU104" s="363">
        <v>0</v>
      </c>
      <c r="BV104" s="363">
        <v>0</v>
      </c>
      <c r="BW104" s="363">
        <v>0</v>
      </c>
      <c r="BX104" s="363">
        <v>0</v>
      </c>
      <c r="BY104" s="363">
        <v>0</v>
      </c>
      <c r="BZ104" s="363">
        <v>0</v>
      </c>
      <c r="CA104" s="363">
        <v>0</v>
      </c>
      <c r="CB104" s="363">
        <v>0</v>
      </c>
      <c r="CC104" s="363">
        <v>0</v>
      </c>
      <c r="CD104" s="364">
        <v>0</v>
      </c>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2:114" x14ac:dyDescent="0.2">
      <c r="B105" s="58" t="s">
        <v>113</v>
      </c>
      <c r="C105" s="362">
        <v>0.80425806771334041</v>
      </c>
      <c r="D105" s="363"/>
      <c r="E105" s="363">
        <v>0</v>
      </c>
      <c r="F105" s="363">
        <v>0</v>
      </c>
      <c r="G105" s="363">
        <v>0.6368555527772326</v>
      </c>
      <c r="H105" s="363">
        <v>0</v>
      </c>
      <c r="I105" s="363">
        <v>0</v>
      </c>
      <c r="J105" s="363">
        <v>0.12051404820020895</v>
      </c>
      <c r="K105" s="363">
        <v>6.5587672799801806E-3</v>
      </c>
      <c r="L105" s="363">
        <v>2.9878828719909715E-2</v>
      </c>
      <c r="M105" s="363">
        <v>0.56740692495600054</v>
      </c>
      <c r="N105" s="363">
        <v>2.4709550646706664E-2</v>
      </c>
      <c r="O105" s="363">
        <v>3.4563662491324129E-2</v>
      </c>
      <c r="P105" s="363">
        <v>1.1243601051394599E-2</v>
      </c>
      <c r="Q105" s="363">
        <v>0.98020656333868916</v>
      </c>
      <c r="R105" s="363">
        <v>0</v>
      </c>
      <c r="S105" s="362">
        <v>0</v>
      </c>
      <c r="T105" s="363"/>
      <c r="U105" s="363">
        <v>0</v>
      </c>
      <c r="V105" s="363">
        <v>0</v>
      </c>
      <c r="W105" s="363">
        <v>0</v>
      </c>
      <c r="X105" s="363">
        <v>0</v>
      </c>
      <c r="Y105" s="363">
        <v>0</v>
      </c>
      <c r="Z105" s="363">
        <v>0</v>
      </c>
      <c r="AA105" s="363">
        <v>0</v>
      </c>
      <c r="AB105" s="363">
        <v>0</v>
      </c>
      <c r="AC105" s="363">
        <v>0</v>
      </c>
      <c r="AD105" s="363">
        <v>0</v>
      </c>
      <c r="AE105" s="363">
        <v>0</v>
      </c>
      <c r="AF105" s="363">
        <v>0</v>
      </c>
      <c r="AG105" s="363">
        <v>0</v>
      </c>
      <c r="AH105" s="363">
        <v>0</v>
      </c>
      <c r="AI105" s="362">
        <v>0</v>
      </c>
      <c r="AJ105" s="363"/>
      <c r="AK105" s="363">
        <v>0</v>
      </c>
      <c r="AL105" s="363">
        <v>0</v>
      </c>
      <c r="AM105" s="363">
        <v>0.6368555527772326</v>
      </c>
      <c r="AN105" s="363">
        <v>0</v>
      </c>
      <c r="AO105" s="363">
        <v>0</v>
      </c>
      <c r="AP105" s="363">
        <v>0</v>
      </c>
      <c r="AQ105" s="363">
        <v>0</v>
      </c>
      <c r="AR105" s="363">
        <v>0</v>
      </c>
      <c r="AS105" s="363">
        <v>0</v>
      </c>
      <c r="AT105" s="363">
        <v>0</v>
      </c>
      <c r="AU105" s="363">
        <v>0</v>
      </c>
      <c r="AV105" s="363">
        <v>0</v>
      </c>
      <c r="AW105" s="363">
        <v>0</v>
      </c>
      <c r="AX105" s="363">
        <v>0</v>
      </c>
      <c r="AY105" s="362">
        <v>0.80425806771334041</v>
      </c>
      <c r="AZ105" s="363"/>
      <c r="BA105" s="363">
        <v>0</v>
      </c>
      <c r="BB105" s="363">
        <v>0</v>
      </c>
      <c r="BC105" s="363">
        <v>0</v>
      </c>
      <c r="BD105" s="363">
        <v>0</v>
      </c>
      <c r="BE105" s="363">
        <v>0</v>
      </c>
      <c r="BF105" s="363">
        <v>0.12051404820020895</v>
      </c>
      <c r="BG105" s="363">
        <v>6.5587672799801806E-3</v>
      </c>
      <c r="BH105" s="363">
        <v>2.9878828719909715E-2</v>
      </c>
      <c r="BI105" s="363">
        <v>0.56740692495600054</v>
      </c>
      <c r="BJ105" s="363">
        <v>2.4709550646706664E-2</v>
      </c>
      <c r="BK105" s="363">
        <v>3.4563662491324129E-2</v>
      </c>
      <c r="BL105" s="363">
        <v>1.1243601051394599E-2</v>
      </c>
      <c r="BM105" s="363">
        <v>0.98020656333868916</v>
      </c>
      <c r="BN105" s="363">
        <v>0</v>
      </c>
      <c r="BO105" s="362">
        <v>0</v>
      </c>
      <c r="BP105" s="363"/>
      <c r="BQ105" s="363">
        <v>0</v>
      </c>
      <c r="BR105" s="363">
        <v>0</v>
      </c>
      <c r="BS105" s="363">
        <v>0</v>
      </c>
      <c r="BT105" s="363">
        <v>0</v>
      </c>
      <c r="BU105" s="363">
        <v>0</v>
      </c>
      <c r="BV105" s="363">
        <v>0</v>
      </c>
      <c r="BW105" s="363">
        <v>0</v>
      </c>
      <c r="BX105" s="363">
        <v>0</v>
      </c>
      <c r="BY105" s="363">
        <v>0</v>
      </c>
      <c r="BZ105" s="363">
        <v>0</v>
      </c>
      <c r="CA105" s="363">
        <v>0</v>
      </c>
      <c r="CB105" s="363">
        <v>0</v>
      </c>
      <c r="CC105" s="363">
        <v>0</v>
      </c>
      <c r="CD105" s="364">
        <v>0</v>
      </c>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2:114" x14ac:dyDescent="0.2">
      <c r="B106" s="58" t="s">
        <v>117</v>
      </c>
      <c r="C106" s="362">
        <v>0</v>
      </c>
      <c r="D106" s="363"/>
      <c r="E106" s="363">
        <v>0</v>
      </c>
      <c r="F106" s="363">
        <v>0</v>
      </c>
      <c r="G106" s="363">
        <v>0</v>
      </c>
      <c r="H106" s="363">
        <v>0</v>
      </c>
      <c r="I106" s="363">
        <v>0</v>
      </c>
      <c r="J106" s="363">
        <v>0</v>
      </c>
      <c r="K106" s="363">
        <v>0</v>
      </c>
      <c r="L106" s="363">
        <v>0</v>
      </c>
      <c r="M106" s="363">
        <v>0</v>
      </c>
      <c r="N106" s="363">
        <v>0</v>
      </c>
      <c r="O106" s="363">
        <v>0</v>
      </c>
      <c r="P106" s="363">
        <v>0</v>
      </c>
      <c r="Q106" s="363">
        <v>0</v>
      </c>
      <c r="R106" s="363">
        <v>0</v>
      </c>
      <c r="S106" s="362">
        <v>0</v>
      </c>
      <c r="T106" s="363"/>
      <c r="U106" s="363">
        <v>0</v>
      </c>
      <c r="V106" s="363">
        <v>0</v>
      </c>
      <c r="W106" s="363">
        <v>0</v>
      </c>
      <c r="X106" s="363">
        <v>0</v>
      </c>
      <c r="Y106" s="363">
        <v>0</v>
      </c>
      <c r="Z106" s="363">
        <v>0</v>
      </c>
      <c r="AA106" s="363">
        <v>0</v>
      </c>
      <c r="AB106" s="363">
        <v>0</v>
      </c>
      <c r="AC106" s="363">
        <v>0</v>
      </c>
      <c r="AD106" s="363">
        <v>0</v>
      </c>
      <c r="AE106" s="363">
        <v>0</v>
      </c>
      <c r="AF106" s="363">
        <v>0</v>
      </c>
      <c r="AG106" s="363">
        <v>0</v>
      </c>
      <c r="AH106" s="363">
        <v>0</v>
      </c>
      <c r="AI106" s="362">
        <v>0</v>
      </c>
      <c r="AJ106" s="363"/>
      <c r="AK106" s="363">
        <v>0</v>
      </c>
      <c r="AL106" s="363">
        <v>0</v>
      </c>
      <c r="AM106" s="363">
        <v>0</v>
      </c>
      <c r="AN106" s="363">
        <v>0</v>
      </c>
      <c r="AO106" s="363">
        <v>0</v>
      </c>
      <c r="AP106" s="363">
        <v>0</v>
      </c>
      <c r="AQ106" s="363">
        <v>0</v>
      </c>
      <c r="AR106" s="363">
        <v>0</v>
      </c>
      <c r="AS106" s="363">
        <v>0</v>
      </c>
      <c r="AT106" s="363">
        <v>0</v>
      </c>
      <c r="AU106" s="363">
        <v>0</v>
      </c>
      <c r="AV106" s="363">
        <v>0</v>
      </c>
      <c r="AW106" s="363">
        <v>0</v>
      </c>
      <c r="AX106" s="363">
        <v>0</v>
      </c>
      <c r="AY106" s="362">
        <v>0</v>
      </c>
      <c r="AZ106" s="363"/>
      <c r="BA106" s="363">
        <v>0</v>
      </c>
      <c r="BB106" s="363">
        <v>0</v>
      </c>
      <c r="BC106" s="363">
        <v>0</v>
      </c>
      <c r="BD106" s="363">
        <v>0</v>
      </c>
      <c r="BE106" s="363">
        <v>0</v>
      </c>
      <c r="BF106" s="363">
        <v>0</v>
      </c>
      <c r="BG106" s="363">
        <v>0</v>
      </c>
      <c r="BH106" s="363">
        <v>0</v>
      </c>
      <c r="BI106" s="363">
        <v>0</v>
      </c>
      <c r="BJ106" s="363">
        <v>0</v>
      </c>
      <c r="BK106" s="363">
        <v>0</v>
      </c>
      <c r="BL106" s="363">
        <v>0</v>
      </c>
      <c r="BM106" s="363">
        <v>0</v>
      </c>
      <c r="BN106" s="363">
        <v>0</v>
      </c>
      <c r="BO106" s="362">
        <v>0</v>
      </c>
      <c r="BP106" s="363"/>
      <c r="BQ106" s="363">
        <v>0</v>
      </c>
      <c r="BR106" s="363">
        <v>0</v>
      </c>
      <c r="BS106" s="363">
        <v>0</v>
      </c>
      <c r="BT106" s="363">
        <v>0</v>
      </c>
      <c r="BU106" s="363">
        <v>0</v>
      </c>
      <c r="BV106" s="363">
        <v>0</v>
      </c>
      <c r="BW106" s="363">
        <v>0</v>
      </c>
      <c r="BX106" s="363">
        <v>0</v>
      </c>
      <c r="BY106" s="363">
        <v>0</v>
      </c>
      <c r="BZ106" s="363">
        <v>0</v>
      </c>
      <c r="CA106" s="363">
        <v>0</v>
      </c>
      <c r="CB106" s="363">
        <v>0</v>
      </c>
      <c r="CC106" s="363">
        <v>0</v>
      </c>
      <c r="CD106" s="364">
        <v>0</v>
      </c>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2:114" x14ac:dyDescent="0.2">
      <c r="B107" s="58" t="s">
        <v>121</v>
      </c>
      <c r="C107" s="362">
        <v>0</v>
      </c>
      <c r="D107" s="363"/>
      <c r="E107" s="363">
        <v>0</v>
      </c>
      <c r="F107" s="363">
        <v>0</v>
      </c>
      <c r="G107" s="363">
        <v>0</v>
      </c>
      <c r="H107" s="363">
        <v>0</v>
      </c>
      <c r="I107" s="363">
        <v>0</v>
      </c>
      <c r="J107" s="363">
        <v>0</v>
      </c>
      <c r="K107" s="363">
        <v>0</v>
      </c>
      <c r="L107" s="363">
        <v>0</v>
      </c>
      <c r="M107" s="363">
        <v>0</v>
      </c>
      <c r="N107" s="363">
        <v>0</v>
      </c>
      <c r="O107" s="363">
        <v>0</v>
      </c>
      <c r="P107" s="363">
        <v>0</v>
      </c>
      <c r="Q107" s="363">
        <v>0</v>
      </c>
      <c r="R107" s="363">
        <v>0</v>
      </c>
      <c r="S107" s="362">
        <v>0</v>
      </c>
      <c r="T107" s="363"/>
      <c r="U107" s="363">
        <v>0</v>
      </c>
      <c r="V107" s="363">
        <v>0</v>
      </c>
      <c r="W107" s="363">
        <v>0</v>
      </c>
      <c r="X107" s="363">
        <v>0</v>
      </c>
      <c r="Y107" s="363">
        <v>0</v>
      </c>
      <c r="Z107" s="363">
        <v>0</v>
      </c>
      <c r="AA107" s="363">
        <v>0</v>
      </c>
      <c r="AB107" s="363">
        <v>0</v>
      </c>
      <c r="AC107" s="363">
        <v>0</v>
      </c>
      <c r="AD107" s="363">
        <v>0</v>
      </c>
      <c r="AE107" s="363">
        <v>0</v>
      </c>
      <c r="AF107" s="363">
        <v>0</v>
      </c>
      <c r="AG107" s="363">
        <v>0</v>
      </c>
      <c r="AH107" s="363">
        <v>0</v>
      </c>
      <c r="AI107" s="362">
        <v>0</v>
      </c>
      <c r="AJ107" s="363"/>
      <c r="AK107" s="363">
        <v>0</v>
      </c>
      <c r="AL107" s="363">
        <v>0</v>
      </c>
      <c r="AM107" s="363">
        <v>0</v>
      </c>
      <c r="AN107" s="363">
        <v>0</v>
      </c>
      <c r="AO107" s="363">
        <v>0</v>
      </c>
      <c r="AP107" s="363">
        <v>0</v>
      </c>
      <c r="AQ107" s="363">
        <v>0</v>
      </c>
      <c r="AR107" s="363">
        <v>0</v>
      </c>
      <c r="AS107" s="363">
        <v>0</v>
      </c>
      <c r="AT107" s="363">
        <v>0</v>
      </c>
      <c r="AU107" s="363">
        <v>0</v>
      </c>
      <c r="AV107" s="363">
        <v>0</v>
      </c>
      <c r="AW107" s="363">
        <v>0</v>
      </c>
      <c r="AX107" s="363">
        <v>0</v>
      </c>
      <c r="AY107" s="362">
        <v>0</v>
      </c>
      <c r="AZ107" s="363"/>
      <c r="BA107" s="363">
        <v>0</v>
      </c>
      <c r="BB107" s="363">
        <v>0</v>
      </c>
      <c r="BC107" s="363">
        <v>0</v>
      </c>
      <c r="BD107" s="363">
        <v>0</v>
      </c>
      <c r="BE107" s="363">
        <v>0</v>
      </c>
      <c r="BF107" s="363">
        <v>0</v>
      </c>
      <c r="BG107" s="363">
        <v>0</v>
      </c>
      <c r="BH107" s="363">
        <v>0</v>
      </c>
      <c r="BI107" s="363">
        <v>0</v>
      </c>
      <c r="BJ107" s="363">
        <v>0</v>
      </c>
      <c r="BK107" s="363">
        <v>0</v>
      </c>
      <c r="BL107" s="363">
        <v>0</v>
      </c>
      <c r="BM107" s="363">
        <v>0</v>
      </c>
      <c r="BN107" s="363">
        <v>0</v>
      </c>
      <c r="BO107" s="362">
        <v>0</v>
      </c>
      <c r="BP107" s="363"/>
      <c r="BQ107" s="363">
        <v>0</v>
      </c>
      <c r="BR107" s="363">
        <v>0</v>
      </c>
      <c r="BS107" s="363">
        <v>0</v>
      </c>
      <c r="BT107" s="363">
        <v>0</v>
      </c>
      <c r="BU107" s="363">
        <v>0</v>
      </c>
      <c r="BV107" s="363">
        <v>0</v>
      </c>
      <c r="BW107" s="363">
        <v>0</v>
      </c>
      <c r="BX107" s="363">
        <v>0</v>
      </c>
      <c r="BY107" s="363">
        <v>0</v>
      </c>
      <c r="BZ107" s="363">
        <v>0</v>
      </c>
      <c r="CA107" s="363">
        <v>0</v>
      </c>
      <c r="CB107" s="363">
        <v>0</v>
      </c>
      <c r="CC107" s="363">
        <v>0</v>
      </c>
      <c r="CD107" s="364">
        <v>0</v>
      </c>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2:114" x14ac:dyDescent="0.2">
      <c r="B108" s="58" t="s">
        <v>248</v>
      </c>
      <c r="C108" s="362">
        <v>1.0933428135768986</v>
      </c>
      <c r="D108" s="363"/>
      <c r="E108" s="363">
        <v>3.6879127206593088E-2</v>
      </c>
      <c r="F108" s="363">
        <v>1.4745767139761909E-3</v>
      </c>
      <c r="G108" s="363">
        <v>8.3750108335255469</v>
      </c>
      <c r="H108" s="363">
        <v>8.426152651292519E-4</v>
      </c>
      <c r="I108" s="363">
        <v>0.14341520231516922</v>
      </c>
      <c r="J108" s="363">
        <v>1.6112688412391953</v>
      </c>
      <c r="K108" s="363">
        <v>1.0294858242518234</v>
      </c>
      <c r="L108" s="363">
        <v>0.6699828380051549</v>
      </c>
      <c r="M108" s="363">
        <v>0.34945551103762684</v>
      </c>
      <c r="N108" s="363">
        <v>3.3939873229936128</v>
      </c>
      <c r="O108" s="363">
        <v>1.3565173746559862</v>
      </c>
      <c r="P108" s="363">
        <v>1.765675456839684</v>
      </c>
      <c r="Q108" s="363">
        <v>15.375226579580493</v>
      </c>
      <c r="R108" s="363">
        <v>0.47389030005242672</v>
      </c>
      <c r="S108" s="362">
        <v>0.23122433567395118</v>
      </c>
      <c r="T108" s="363"/>
      <c r="U108" s="363">
        <v>3.0368151673889053E-3</v>
      </c>
      <c r="V108" s="363">
        <v>1.4745767139761909E-3</v>
      </c>
      <c r="W108" s="363">
        <v>0.15182539205874471</v>
      </c>
      <c r="X108" s="363">
        <v>0</v>
      </c>
      <c r="Y108" s="363">
        <v>2.8470142194270995E-3</v>
      </c>
      <c r="Z108" s="363">
        <v>0.15324519484050825</v>
      </c>
      <c r="AA108" s="363">
        <v>8.1705224146970123E-2</v>
      </c>
      <c r="AB108" s="363">
        <v>0.27779776209969836</v>
      </c>
      <c r="AC108" s="363">
        <v>0.23342171946894391</v>
      </c>
      <c r="AD108" s="363">
        <v>1.5649193608742232E-2</v>
      </c>
      <c r="AE108" s="363">
        <v>9.8046268976364148E-2</v>
      </c>
      <c r="AF108" s="363">
        <v>0</v>
      </c>
      <c r="AG108" s="363">
        <v>2.3699827723080507</v>
      </c>
      <c r="AH108" s="363">
        <v>1.6341044829394025E-2</v>
      </c>
      <c r="AI108" s="362">
        <v>1.5204375403571461E-3</v>
      </c>
      <c r="AJ108" s="363"/>
      <c r="AK108" s="363">
        <v>1.8980094796180658E-4</v>
      </c>
      <c r="AL108" s="363">
        <v>0</v>
      </c>
      <c r="AM108" s="363">
        <v>3.8690669896388457</v>
      </c>
      <c r="AN108" s="363">
        <v>0</v>
      </c>
      <c r="AO108" s="363">
        <v>1.1577857825670203E-2</v>
      </c>
      <c r="AP108" s="363">
        <v>0</v>
      </c>
      <c r="AQ108" s="363">
        <v>0</v>
      </c>
      <c r="AR108" s="363">
        <v>0</v>
      </c>
      <c r="AS108" s="363">
        <v>3.2876355425114278E-3</v>
      </c>
      <c r="AT108" s="363">
        <v>0.3166121430815787</v>
      </c>
      <c r="AU108" s="363">
        <v>0</v>
      </c>
      <c r="AV108" s="363">
        <v>0</v>
      </c>
      <c r="AW108" s="363">
        <v>0</v>
      </c>
      <c r="AX108" s="363">
        <v>0</v>
      </c>
      <c r="AY108" s="362">
        <v>0.86059804036259036</v>
      </c>
      <c r="AZ108" s="363"/>
      <c r="BA108" s="363">
        <v>3.3652511091242378E-2</v>
      </c>
      <c r="BB108" s="363">
        <v>0</v>
      </c>
      <c r="BC108" s="363">
        <v>4.354118451827957</v>
      </c>
      <c r="BD108" s="363">
        <v>8.426152651292519E-4</v>
      </c>
      <c r="BE108" s="363">
        <v>0.1289903302700719</v>
      </c>
      <c r="BF108" s="363">
        <v>1.4580236463986871</v>
      </c>
      <c r="BG108" s="363">
        <v>0.94778060010485321</v>
      </c>
      <c r="BH108" s="363">
        <v>0.39218507590545654</v>
      </c>
      <c r="BI108" s="363">
        <v>0.11274615602617151</v>
      </c>
      <c r="BJ108" s="363">
        <v>3.0617259863032915</v>
      </c>
      <c r="BK108" s="363">
        <v>1.2584711056796221</v>
      </c>
      <c r="BL108" s="363">
        <v>1.765675456839684</v>
      </c>
      <c r="BM108" s="363">
        <v>13.005243807272443</v>
      </c>
      <c r="BN108" s="363">
        <v>0.45754925522303269</v>
      </c>
      <c r="BO108" s="362">
        <v>0</v>
      </c>
      <c r="BP108" s="363"/>
      <c r="BQ108" s="363">
        <v>0</v>
      </c>
      <c r="BR108" s="363">
        <v>0</v>
      </c>
      <c r="BS108" s="363">
        <v>0</v>
      </c>
      <c r="BT108" s="363">
        <v>0</v>
      </c>
      <c r="BU108" s="363">
        <v>0</v>
      </c>
      <c r="BV108" s="363">
        <v>0</v>
      </c>
      <c r="BW108" s="363">
        <v>0</v>
      </c>
      <c r="BX108" s="363">
        <v>0</v>
      </c>
      <c r="BY108" s="363">
        <v>0</v>
      </c>
      <c r="BZ108" s="363">
        <v>0</v>
      </c>
      <c r="CA108" s="363">
        <v>0</v>
      </c>
      <c r="CB108" s="363">
        <v>0</v>
      </c>
      <c r="CC108" s="363">
        <v>0</v>
      </c>
      <c r="CD108" s="364">
        <v>0</v>
      </c>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2:114" x14ac:dyDescent="0.2">
      <c r="B109" s="58" t="s">
        <v>255</v>
      </c>
      <c r="C109" s="362">
        <v>0.10333663773269343</v>
      </c>
      <c r="D109" s="363"/>
      <c r="E109" s="363">
        <v>3.9847877954569096E-3</v>
      </c>
      <c r="F109" s="363">
        <v>1.7655257212131209E-4</v>
      </c>
      <c r="G109" s="363">
        <v>0.7613171632350233</v>
      </c>
      <c r="H109" s="363">
        <v>1.008871840693212E-4</v>
      </c>
      <c r="I109" s="363">
        <v>1.6309672923017701E-2</v>
      </c>
      <c r="J109" s="363">
        <v>0.14726637392379088</v>
      </c>
      <c r="K109" s="363">
        <v>9.342130297801772E-2</v>
      </c>
      <c r="L109" s="363">
        <v>6.0797990826963903E-2</v>
      </c>
      <c r="M109" s="363">
        <v>4.0966229646859559E-2</v>
      </c>
      <c r="N109" s="363">
        <v>0.30847609481236754</v>
      </c>
      <c r="O109" s="363">
        <v>0.12310408127499305</v>
      </c>
      <c r="P109" s="363">
        <v>0.16025169228924255</v>
      </c>
      <c r="Q109" s="363">
        <v>1.3997305000913836</v>
      </c>
      <c r="R109" s="363">
        <v>4.3003456926389107E-2</v>
      </c>
      <c r="S109" s="362">
        <v>2.1836456231914204E-2</v>
      </c>
      <c r="T109" s="363"/>
      <c r="U109" s="363">
        <v>3.6360097360670871E-4</v>
      </c>
      <c r="V109" s="363">
        <v>1.7655257212131209E-4</v>
      </c>
      <c r="W109" s="363">
        <v>1.378854675596365E-2</v>
      </c>
      <c r="X109" s="363">
        <v>0</v>
      </c>
      <c r="Y109" s="363">
        <v>3.4087591275628953E-4</v>
      </c>
      <c r="Z109" s="363">
        <v>1.4000347495100235E-2</v>
      </c>
      <c r="AA109" s="363">
        <v>7.4143891252395006E-3</v>
      </c>
      <c r="AB109" s="363">
        <v>2.52089230258143E-2</v>
      </c>
      <c r="AC109" s="363">
        <v>2.7510602918944641E-2</v>
      </c>
      <c r="AD109" s="363">
        <v>1.4366873532148567E-3</v>
      </c>
      <c r="AE109" s="363">
        <v>8.8972669502874017E-3</v>
      </c>
      <c r="AF109" s="363">
        <v>0</v>
      </c>
      <c r="AG109" s="363">
        <v>0.21528172287369368</v>
      </c>
      <c r="AH109" s="363">
        <v>1.4828778250479001E-3</v>
      </c>
      <c r="AI109" s="362">
        <v>1.8204353558250324E-4</v>
      </c>
      <c r="AJ109" s="363"/>
      <c r="AK109" s="363">
        <v>2.2725060850419294E-5</v>
      </c>
      <c r="AL109" s="363">
        <v>0</v>
      </c>
      <c r="AM109" s="363">
        <v>0.35131094854419492</v>
      </c>
      <c r="AN109" s="363">
        <v>0</v>
      </c>
      <c r="AO109" s="363">
        <v>1.3862287118755771E-3</v>
      </c>
      <c r="AP109" s="363">
        <v>0</v>
      </c>
      <c r="AQ109" s="363">
        <v>0</v>
      </c>
      <c r="AR109" s="363">
        <v>0</v>
      </c>
      <c r="AS109" s="363">
        <v>3.9363195263180447E-4</v>
      </c>
      <c r="AT109" s="363">
        <v>2.8731157096640585E-2</v>
      </c>
      <c r="AU109" s="363">
        <v>0</v>
      </c>
      <c r="AV109" s="363">
        <v>0</v>
      </c>
      <c r="AW109" s="363">
        <v>0</v>
      </c>
      <c r="AX109" s="363">
        <v>0</v>
      </c>
      <c r="AY109" s="362">
        <v>8.1318137965196713E-2</v>
      </c>
      <c r="AZ109" s="363"/>
      <c r="BA109" s="363">
        <v>3.5984617609997813E-3</v>
      </c>
      <c r="BB109" s="363">
        <v>0</v>
      </c>
      <c r="BC109" s="363">
        <v>0.39621766793486468</v>
      </c>
      <c r="BD109" s="363">
        <v>1.008871840693212E-4</v>
      </c>
      <c r="BE109" s="363">
        <v>1.4582568298385834E-2</v>
      </c>
      <c r="BF109" s="363">
        <v>0.13326602642869065</v>
      </c>
      <c r="BG109" s="363">
        <v>8.6006913852778227E-2</v>
      </c>
      <c r="BH109" s="363">
        <v>3.5589067801149607E-2</v>
      </c>
      <c r="BI109" s="363">
        <v>1.3061994775283111E-2</v>
      </c>
      <c r="BJ109" s="363">
        <v>0.27830825036251211</v>
      </c>
      <c r="BK109" s="363">
        <v>0.11420681432470564</v>
      </c>
      <c r="BL109" s="363">
        <v>0.16025169228924255</v>
      </c>
      <c r="BM109" s="363">
        <v>1.1844487772176897</v>
      </c>
      <c r="BN109" s="363">
        <v>4.1520579101341201E-2</v>
      </c>
      <c r="BO109" s="362">
        <v>0</v>
      </c>
      <c r="BP109" s="363"/>
      <c r="BQ109" s="363">
        <v>0</v>
      </c>
      <c r="BR109" s="363">
        <v>0</v>
      </c>
      <c r="BS109" s="363">
        <v>0</v>
      </c>
      <c r="BT109" s="363">
        <v>0</v>
      </c>
      <c r="BU109" s="363">
        <v>0</v>
      </c>
      <c r="BV109" s="363">
        <v>0</v>
      </c>
      <c r="BW109" s="363">
        <v>0</v>
      </c>
      <c r="BX109" s="363">
        <v>0</v>
      </c>
      <c r="BY109" s="363">
        <v>0</v>
      </c>
      <c r="BZ109" s="363">
        <v>0</v>
      </c>
      <c r="CA109" s="363">
        <v>0</v>
      </c>
      <c r="CB109" s="363">
        <v>0</v>
      </c>
      <c r="CC109" s="363">
        <v>0</v>
      </c>
      <c r="CD109" s="364">
        <v>0</v>
      </c>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2:114" x14ac:dyDescent="0.2">
      <c r="B110" s="58" t="s">
        <v>222</v>
      </c>
      <c r="C110" s="362"/>
      <c r="D110" s="363"/>
      <c r="E110" s="363"/>
      <c r="F110" s="363"/>
      <c r="G110" s="363">
        <v>0</v>
      </c>
      <c r="H110" s="363"/>
      <c r="I110" s="363"/>
      <c r="J110" s="363"/>
      <c r="K110" s="363"/>
      <c r="L110" s="363"/>
      <c r="M110" s="363"/>
      <c r="N110" s="363"/>
      <c r="O110" s="363"/>
      <c r="P110" s="363"/>
      <c r="Q110" s="363"/>
      <c r="R110" s="363"/>
      <c r="S110" s="362"/>
      <c r="T110" s="363"/>
      <c r="U110" s="363"/>
      <c r="V110" s="363"/>
      <c r="W110" s="363">
        <v>0</v>
      </c>
      <c r="X110" s="363"/>
      <c r="Y110" s="363"/>
      <c r="Z110" s="363"/>
      <c r="AA110" s="363"/>
      <c r="AB110" s="363"/>
      <c r="AC110" s="363"/>
      <c r="AD110" s="363"/>
      <c r="AE110" s="363"/>
      <c r="AF110" s="363"/>
      <c r="AG110" s="363"/>
      <c r="AH110" s="363"/>
      <c r="AI110" s="362"/>
      <c r="AJ110" s="363"/>
      <c r="AK110" s="363"/>
      <c r="AL110" s="363"/>
      <c r="AM110" s="363">
        <v>0</v>
      </c>
      <c r="AN110" s="363"/>
      <c r="AO110" s="363"/>
      <c r="AP110" s="363"/>
      <c r="AQ110" s="363"/>
      <c r="AR110" s="363"/>
      <c r="AS110" s="363"/>
      <c r="AT110" s="363"/>
      <c r="AU110" s="363"/>
      <c r="AV110" s="363"/>
      <c r="AW110" s="363"/>
      <c r="AX110" s="363"/>
      <c r="AY110" s="362"/>
      <c r="AZ110" s="363"/>
      <c r="BA110" s="363"/>
      <c r="BB110" s="363"/>
      <c r="BC110" s="363">
        <v>0</v>
      </c>
      <c r="BD110" s="363"/>
      <c r="BE110" s="363"/>
      <c r="BF110" s="363"/>
      <c r="BG110" s="363"/>
      <c r="BH110" s="363"/>
      <c r="BI110" s="363"/>
      <c r="BJ110" s="363"/>
      <c r="BK110" s="363"/>
      <c r="BL110" s="363"/>
      <c r="BM110" s="363"/>
      <c r="BN110" s="363"/>
      <c r="BO110" s="362"/>
      <c r="BP110" s="363"/>
      <c r="BQ110" s="363"/>
      <c r="BR110" s="363"/>
      <c r="BS110" s="363">
        <v>0</v>
      </c>
      <c r="BT110" s="363"/>
      <c r="BU110" s="363"/>
      <c r="BV110" s="363"/>
      <c r="BW110" s="363"/>
      <c r="BX110" s="363"/>
      <c r="BY110" s="363"/>
      <c r="BZ110" s="363"/>
      <c r="CA110" s="363"/>
      <c r="CB110" s="363"/>
      <c r="CC110" s="363"/>
      <c r="CD110" s="364"/>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2:114" x14ac:dyDescent="0.2">
      <c r="B111" s="58" t="s">
        <v>223</v>
      </c>
      <c r="C111" s="362"/>
      <c r="D111" s="363"/>
      <c r="E111" s="363"/>
      <c r="F111" s="363"/>
      <c r="G111" s="363">
        <v>0</v>
      </c>
      <c r="H111" s="363"/>
      <c r="I111" s="363"/>
      <c r="J111" s="363"/>
      <c r="K111" s="363"/>
      <c r="L111" s="363"/>
      <c r="M111" s="363"/>
      <c r="N111" s="363"/>
      <c r="O111" s="363"/>
      <c r="P111" s="363"/>
      <c r="Q111" s="363"/>
      <c r="R111" s="363"/>
      <c r="S111" s="362"/>
      <c r="T111" s="363"/>
      <c r="U111" s="363"/>
      <c r="V111" s="363"/>
      <c r="W111" s="363">
        <v>0</v>
      </c>
      <c r="X111" s="363"/>
      <c r="Y111" s="363"/>
      <c r="Z111" s="363"/>
      <c r="AA111" s="363"/>
      <c r="AB111" s="363"/>
      <c r="AC111" s="363"/>
      <c r="AD111" s="363"/>
      <c r="AE111" s="363"/>
      <c r="AF111" s="363"/>
      <c r="AG111" s="363"/>
      <c r="AH111" s="363"/>
      <c r="AI111" s="362"/>
      <c r="AJ111" s="363"/>
      <c r="AK111" s="363"/>
      <c r="AL111" s="363"/>
      <c r="AM111" s="363">
        <v>0</v>
      </c>
      <c r="AN111" s="363"/>
      <c r="AO111" s="363"/>
      <c r="AP111" s="363"/>
      <c r="AQ111" s="363"/>
      <c r="AR111" s="363"/>
      <c r="AS111" s="363"/>
      <c r="AT111" s="363"/>
      <c r="AU111" s="363"/>
      <c r="AV111" s="363"/>
      <c r="AW111" s="363"/>
      <c r="AX111" s="363"/>
      <c r="AY111" s="362"/>
      <c r="AZ111" s="363"/>
      <c r="BA111" s="363"/>
      <c r="BB111" s="363"/>
      <c r="BC111" s="363">
        <v>0</v>
      </c>
      <c r="BD111" s="363"/>
      <c r="BE111" s="363"/>
      <c r="BF111" s="363"/>
      <c r="BG111" s="363"/>
      <c r="BH111" s="363"/>
      <c r="BI111" s="363"/>
      <c r="BJ111" s="363"/>
      <c r="BK111" s="363"/>
      <c r="BL111" s="363"/>
      <c r="BM111" s="363"/>
      <c r="BN111" s="363"/>
      <c r="BO111" s="362"/>
      <c r="BP111" s="363"/>
      <c r="BQ111" s="363"/>
      <c r="BR111" s="363"/>
      <c r="BS111" s="363">
        <v>0</v>
      </c>
      <c r="BT111" s="363"/>
      <c r="BU111" s="363"/>
      <c r="BV111" s="363"/>
      <c r="BW111" s="363"/>
      <c r="BX111" s="363"/>
      <c r="BY111" s="363"/>
      <c r="BZ111" s="363"/>
      <c r="CA111" s="363"/>
      <c r="CB111" s="363"/>
      <c r="CC111" s="363"/>
      <c r="CD111" s="364"/>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2:114" x14ac:dyDescent="0.2">
      <c r="B112" s="58" t="s">
        <v>224</v>
      </c>
      <c r="C112" s="362"/>
      <c r="D112" s="363"/>
      <c r="E112" s="363"/>
      <c r="F112" s="363"/>
      <c r="G112" s="363">
        <v>4.1412937980310112</v>
      </c>
      <c r="H112" s="363"/>
      <c r="I112" s="363"/>
      <c r="J112" s="363"/>
      <c r="K112" s="363"/>
      <c r="L112" s="363"/>
      <c r="M112" s="363"/>
      <c r="N112" s="363"/>
      <c r="O112" s="363"/>
      <c r="P112" s="363"/>
      <c r="Q112" s="363"/>
      <c r="R112" s="363"/>
      <c r="S112" s="362"/>
      <c r="T112" s="363"/>
      <c r="U112" s="363"/>
      <c r="V112" s="363"/>
      <c r="W112" s="363">
        <v>0</v>
      </c>
      <c r="X112" s="363"/>
      <c r="Y112" s="363"/>
      <c r="Z112" s="363"/>
      <c r="AA112" s="363"/>
      <c r="AB112" s="363"/>
      <c r="AC112" s="363"/>
      <c r="AD112" s="363"/>
      <c r="AE112" s="363"/>
      <c r="AF112" s="363"/>
      <c r="AG112" s="363"/>
      <c r="AH112" s="363"/>
      <c r="AI112" s="362"/>
      <c r="AJ112" s="363"/>
      <c r="AK112" s="363"/>
      <c r="AL112" s="363"/>
      <c r="AM112" s="363">
        <v>0</v>
      </c>
      <c r="AN112" s="363"/>
      <c r="AO112" s="363"/>
      <c r="AP112" s="363"/>
      <c r="AQ112" s="363"/>
      <c r="AR112" s="363"/>
      <c r="AS112" s="363"/>
      <c r="AT112" s="363"/>
      <c r="AU112" s="363"/>
      <c r="AV112" s="363"/>
      <c r="AW112" s="363"/>
      <c r="AX112" s="363"/>
      <c r="AY112" s="362"/>
      <c r="AZ112" s="363"/>
      <c r="BA112" s="363"/>
      <c r="BB112" s="363"/>
      <c r="BC112" s="363">
        <v>4.1412937980310112</v>
      </c>
      <c r="BD112" s="363"/>
      <c r="BE112" s="363"/>
      <c r="BF112" s="363"/>
      <c r="BG112" s="363"/>
      <c r="BH112" s="363"/>
      <c r="BI112" s="363"/>
      <c r="BJ112" s="363"/>
      <c r="BK112" s="363"/>
      <c r="BL112" s="363"/>
      <c r="BM112" s="363"/>
      <c r="BN112" s="363"/>
      <c r="BO112" s="362"/>
      <c r="BP112" s="363"/>
      <c r="BQ112" s="363"/>
      <c r="BR112" s="363"/>
      <c r="BS112" s="363">
        <v>0</v>
      </c>
      <c r="BT112" s="363"/>
      <c r="BU112" s="363"/>
      <c r="BV112" s="363"/>
      <c r="BW112" s="363"/>
      <c r="BX112" s="363"/>
      <c r="BY112" s="363"/>
      <c r="BZ112" s="363"/>
      <c r="CA112" s="363"/>
      <c r="CB112" s="363"/>
      <c r="CC112" s="363"/>
      <c r="CD112" s="364"/>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2:114" x14ac:dyDescent="0.2">
      <c r="B113" s="58" t="s">
        <v>13</v>
      </c>
      <c r="C113" s="362"/>
      <c r="D113" s="363">
        <v>1.0862090272544696</v>
      </c>
      <c r="E113" s="363"/>
      <c r="F113" s="363"/>
      <c r="G113" s="363"/>
      <c r="H113" s="363"/>
      <c r="I113" s="363"/>
      <c r="J113" s="363"/>
      <c r="K113" s="363"/>
      <c r="L113" s="363"/>
      <c r="M113" s="363"/>
      <c r="N113" s="363"/>
      <c r="O113" s="363"/>
      <c r="P113" s="363"/>
      <c r="Q113" s="363"/>
      <c r="R113" s="363"/>
      <c r="S113" s="362"/>
      <c r="T113" s="363">
        <v>0</v>
      </c>
      <c r="U113" s="363"/>
      <c r="V113" s="363"/>
      <c r="W113" s="363"/>
      <c r="X113" s="363"/>
      <c r="Y113" s="363"/>
      <c r="Z113" s="363"/>
      <c r="AA113" s="363"/>
      <c r="AB113" s="363"/>
      <c r="AC113" s="363"/>
      <c r="AD113" s="363"/>
      <c r="AE113" s="363"/>
      <c r="AF113" s="363"/>
      <c r="AG113" s="363"/>
      <c r="AH113" s="363"/>
      <c r="AI113" s="362"/>
      <c r="AJ113" s="363">
        <v>0</v>
      </c>
      <c r="AK113" s="363"/>
      <c r="AL113" s="363"/>
      <c r="AM113" s="363"/>
      <c r="AN113" s="363"/>
      <c r="AO113" s="363"/>
      <c r="AP113" s="363"/>
      <c r="AQ113" s="363"/>
      <c r="AR113" s="363"/>
      <c r="AS113" s="363"/>
      <c r="AT113" s="363"/>
      <c r="AU113" s="363"/>
      <c r="AV113" s="363"/>
      <c r="AW113" s="363"/>
      <c r="AX113" s="363"/>
      <c r="AY113" s="362"/>
      <c r="AZ113" s="363">
        <v>1.0862090272544696</v>
      </c>
      <c r="BA113" s="363"/>
      <c r="BB113" s="363"/>
      <c r="BC113" s="363"/>
      <c r="BD113" s="363"/>
      <c r="BE113" s="363"/>
      <c r="BF113" s="363"/>
      <c r="BG113" s="363"/>
      <c r="BH113" s="363"/>
      <c r="BI113" s="363"/>
      <c r="BJ113" s="363"/>
      <c r="BK113" s="363"/>
      <c r="BL113" s="363"/>
      <c r="BM113" s="363"/>
      <c r="BN113" s="363"/>
      <c r="BO113" s="362"/>
      <c r="BP113" s="363">
        <v>0</v>
      </c>
      <c r="BQ113" s="363"/>
      <c r="BR113" s="363"/>
      <c r="BS113" s="363"/>
      <c r="BT113" s="363"/>
      <c r="BU113" s="363"/>
      <c r="BV113" s="363"/>
      <c r="BW113" s="363"/>
      <c r="BX113" s="363"/>
      <c r="BY113" s="363"/>
      <c r="BZ113" s="363"/>
      <c r="CA113" s="363"/>
      <c r="CB113" s="363"/>
      <c r="CC113" s="363"/>
      <c r="CD113" s="364"/>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2:114" x14ac:dyDescent="0.2">
      <c r="B114" s="58" t="s">
        <v>225</v>
      </c>
      <c r="C114" s="362"/>
      <c r="D114" s="363">
        <v>0.11432496269801307</v>
      </c>
      <c r="E114" s="363"/>
      <c r="F114" s="363"/>
      <c r="G114" s="363"/>
      <c r="H114" s="363"/>
      <c r="I114" s="363"/>
      <c r="J114" s="363"/>
      <c r="K114" s="363"/>
      <c r="L114" s="363"/>
      <c r="M114" s="363"/>
      <c r="N114" s="363"/>
      <c r="O114" s="363"/>
      <c r="P114" s="363"/>
      <c r="Q114" s="363"/>
      <c r="R114" s="363"/>
      <c r="S114" s="362"/>
      <c r="T114" s="363">
        <v>0</v>
      </c>
      <c r="U114" s="363"/>
      <c r="V114" s="363"/>
      <c r="W114" s="363"/>
      <c r="X114" s="363"/>
      <c r="Y114" s="363"/>
      <c r="Z114" s="363"/>
      <c r="AA114" s="363"/>
      <c r="AB114" s="363"/>
      <c r="AC114" s="363"/>
      <c r="AD114" s="363"/>
      <c r="AE114" s="363"/>
      <c r="AF114" s="363"/>
      <c r="AG114" s="363"/>
      <c r="AH114" s="363"/>
      <c r="AI114" s="362"/>
      <c r="AJ114" s="363">
        <v>0</v>
      </c>
      <c r="AK114" s="363"/>
      <c r="AL114" s="363"/>
      <c r="AM114" s="363"/>
      <c r="AN114" s="363"/>
      <c r="AO114" s="363"/>
      <c r="AP114" s="363"/>
      <c r="AQ114" s="363"/>
      <c r="AR114" s="363"/>
      <c r="AS114" s="363"/>
      <c r="AT114" s="363"/>
      <c r="AU114" s="363"/>
      <c r="AV114" s="363"/>
      <c r="AW114" s="363"/>
      <c r="AX114" s="363"/>
      <c r="AY114" s="362"/>
      <c r="AZ114" s="363">
        <v>0.11432496269801307</v>
      </c>
      <c r="BA114" s="363"/>
      <c r="BB114" s="363"/>
      <c r="BC114" s="363"/>
      <c r="BD114" s="363"/>
      <c r="BE114" s="363"/>
      <c r="BF114" s="363"/>
      <c r="BG114" s="363"/>
      <c r="BH114" s="363"/>
      <c r="BI114" s="363"/>
      <c r="BJ114" s="363"/>
      <c r="BK114" s="363"/>
      <c r="BL114" s="363"/>
      <c r="BM114" s="363"/>
      <c r="BN114" s="363"/>
      <c r="BO114" s="362"/>
      <c r="BP114" s="363">
        <v>0</v>
      </c>
      <c r="BQ114" s="363"/>
      <c r="BR114" s="363"/>
      <c r="BS114" s="363"/>
      <c r="BT114" s="363"/>
      <c r="BU114" s="363"/>
      <c r="BV114" s="363"/>
      <c r="BW114" s="363"/>
      <c r="BX114" s="363"/>
      <c r="BY114" s="363"/>
      <c r="BZ114" s="363"/>
      <c r="CA114" s="363"/>
      <c r="CB114" s="363"/>
      <c r="CC114" s="363"/>
      <c r="CD114" s="36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2:114" x14ac:dyDescent="0.2">
      <c r="B115" s="58" t="s">
        <v>226</v>
      </c>
      <c r="C115" s="362"/>
      <c r="D115" s="363"/>
      <c r="E115" s="363"/>
      <c r="F115" s="363"/>
      <c r="G115" s="363"/>
      <c r="H115" s="363"/>
      <c r="I115" s="363"/>
      <c r="J115" s="363"/>
      <c r="K115" s="363"/>
      <c r="L115" s="363"/>
      <c r="M115" s="363"/>
      <c r="N115" s="363"/>
      <c r="O115" s="363"/>
      <c r="P115" s="363"/>
      <c r="Q115" s="363"/>
      <c r="R115" s="363">
        <v>0.61355209192089322</v>
      </c>
      <c r="S115" s="362"/>
      <c r="T115" s="363"/>
      <c r="U115" s="363"/>
      <c r="V115" s="363"/>
      <c r="W115" s="363"/>
      <c r="X115" s="363"/>
      <c r="Y115" s="363"/>
      <c r="Z115" s="363"/>
      <c r="AA115" s="363"/>
      <c r="AB115" s="363"/>
      <c r="AC115" s="363"/>
      <c r="AD115" s="363"/>
      <c r="AE115" s="363"/>
      <c r="AF115" s="363"/>
      <c r="AG115" s="363"/>
      <c r="AH115" s="363">
        <v>0</v>
      </c>
      <c r="AI115" s="362"/>
      <c r="AJ115" s="363"/>
      <c r="AK115" s="363"/>
      <c r="AL115" s="363"/>
      <c r="AM115" s="363"/>
      <c r="AN115" s="363"/>
      <c r="AO115" s="363"/>
      <c r="AP115" s="363"/>
      <c r="AQ115" s="363"/>
      <c r="AR115" s="363"/>
      <c r="AS115" s="363"/>
      <c r="AT115" s="363"/>
      <c r="AU115" s="363"/>
      <c r="AV115" s="363"/>
      <c r="AW115" s="363"/>
      <c r="AX115" s="363">
        <v>0</v>
      </c>
      <c r="AY115" s="362"/>
      <c r="AZ115" s="363"/>
      <c r="BA115" s="363"/>
      <c r="BB115" s="363"/>
      <c r="BC115" s="363"/>
      <c r="BD115" s="363"/>
      <c r="BE115" s="363"/>
      <c r="BF115" s="363"/>
      <c r="BG115" s="363"/>
      <c r="BH115" s="363"/>
      <c r="BI115" s="363"/>
      <c r="BJ115" s="363"/>
      <c r="BK115" s="363"/>
      <c r="BL115" s="363"/>
      <c r="BM115" s="363"/>
      <c r="BN115" s="363">
        <v>0.61355209192089322</v>
      </c>
      <c r="BO115" s="362"/>
      <c r="BP115" s="363"/>
      <c r="BQ115" s="363"/>
      <c r="BR115" s="363"/>
      <c r="BS115" s="363"/>
      <c r="BT115" s="363"/>
      <c r="BU115" s="363"/>
      <c r="BV115" s="363"/>
      <c r="BW115" s="363"/>
      <c r="BX115" s="363"/>
      <c r="BY115" s="363"/>
      <c r="BZ115" s="363"/>
      <c r="CA115" s="363"/>
      <c r="CB115" s="363"/>
      <c r="CC115" s="363"/>
      <c r="CD115" s="364">
        <v>0</v>
      </c>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2:114" x14ac:dyDescent="0.2">
      <c r="B116" s="58" t="s">
        <v>119</v>
      </c>
      <c r="C116" s="362">
        <v>0</v>
      </c>
      <c r="D116" s="363"/>
      <c r="E116" s="363">
        <v>0</v>
      </c>
      <c r="F116" s="363">
        <v>0</v>
      </c>
      <c r="G116" s="363">
        <v>0</v>
      </c>
      <c r="H116" s="363">
        <v>0</v>
      </c>
      <c r="I116" s="363">
        <v>0</v>
      </c>
      <c r="J116" s="363">
        <v>0</v>
      </c>
      <c r="K116" s="363">
        <v>0</v>
      </c>
      <c r="L116" s="363">
        <v>0</v>
      </c>
      <c r="M116" s="363">
        <v>0</v>
      </c>
      <c r="N116" s="363">
        <v>0</v>
      </c>
      <c r="O116" s="363">
        <v>0</v>
      </c>
      <c r="P116" s="363">
        <v>0</v>
      </c>
      <c r="Q116" s="363">
        <v>0</v>
      </c>
      <c r="R116" s="363">
        <v>0</v>
      </c>
      <c r="S116" s="362">
        <v>0</v>
      </c>
      <c r="T116" s="363"/>
      <c r="U116" s="363">
        <v>0</v>
      </c>
      <c r="V116" s="363">
        <v>0</v>
      </c>
      <c r="W116" s="363">
        <v>0</v>
      </c>
      <c r="X116" s="363">
        <v>0</v>
      </c>
      <c r="Y116" s="363">
        <v>0</v>
      </c>
      <c r="Z116" s="363">
        <v>0</v>
      </c>
      <c r="AA116" s="363">
        <v>0</v>
      </c>
      <c r="AB116" s="363">
        <v>0</v>
      </c>
      <c r="AC116" s="363">
        <v>0</v>
      </c>
      <c r="AD116" s="363">
        <v>0</v>
      </c>
      <c r="AE116" s="363">
        <v>0</v>
      </c>
      <c r="AF116" s="363">
        <v>0</v>
      </c>
      <c r="AG116" s="363">
        <v>0</v>
      </c>
      <c r="AH116" s="363">
        <v>0</v>
      </c>
      <c r="AI116" s="362">
        <v>0</v>
      </c>
      <c r="AJ116" s="363"/>
      <c r="AK116" s="363">
        <v>0</v>
      </c>
      <c r="AL116" s="363">
        <v>0</v>
      </c>
      <c r="AM116" s="363">
        <v>0</v>
      </c>
      <c r="AN116" s="363">
        <v>0</v>
      </c>
      <c r="AO116" s="363">
        <v>0</v>
      </c>
      <c r="AP116" s="363">
        <v>0</v>
      </c>
      <c r="AQ116" s="363">
        <v>0</v>
      </c>
      <c r="AR116" s="363">
        <v>0</v>
      </c>
      <c r="AS116" s="363">
        <v>0</v>
      </c>
      <c r="AT116" s="363">
        <v>0</v>
      </c>
      <c r="AU116" s="363">
        <v>0</v>
      </c>
      <c r="AV116" s="363">
        <v>0</v>
      </c>
      <c r="AW116" s="363">
        <v>0</v>
      </c>
      <c r="AX116" s="363">
        <v>0</v>
      </c>
      <c r="AY116" s="362">
        <v>0</v>
      </c>
      <c r="AZ116" s="363"/>
      <c r="BA116" s="363">
        <v>0</v>
      </c>
      <c r="BB116" s="363">
        <v>0</v>
      </c>
      <c r="BC116" s="363">
        <v>0</v>
      </c>
      <c r="BD116" s="363">
        <v>0</v>
      </c>
      <c r="BE116" s="363">
        <v>0</v>
      </c>
      <c r="BF116" s="363">
        <v>0</v>
      </c>
      <c r="BG116" s="363">
        <v>0</v>
      </c>
      <c r="BH116" s="363">
        <v>0</v>
      </c>
      <c r="BI116" s="363">
        <v>0</v>
      </c>
      <c r="BJ116" s="363">
        <v>0</v>
      </c>
      <c r="BK116" s="363">
        <v>0</v>
      </c>
      <c r="BL116" s="363">
        <v>0</v>
      </c>
      <c r="BM116" s="363">
        <v>0</v>
      </c>
      <c r="BN116" s="363">
        <v>0</v>
      </c>
      <c r="BO116" s="362">
        <v>0</v>
      </c>
      <c r="BP116" s="363"/>
      <c r="BQ116" s="363">
        <v>0</v>
      </c>
      <c r="BR116" s="363">
        <v>0</v>
      </c>
      <c r="BS116" s="363">
        <v>0</v>
      </c>
      <c r="BT116" s="363">
        <v>0</v>
      </c>
      <c r="BU116" s="363">
        <v>0</v>
      </c>
      <c r="BV116" s="363">
        <v>0</v>
      </c>
      <c r="BW116" s="363">
        <v>0</v>
      </c>
      <c r="BX116" s="363">
        <v>0</v>
      </c>
      <c r="BY116" s="363">
        <v>0</v>
      </c>
      <c r="BZ116" s="363">
        <v>0</v>
      </c>
      <c r="CA116" s="363">
        <v>0</v>
      </c>
      <c r="CB116" s="363">
        <v>0</v>
      </c>
      <c r="CC116" s="363">
        <v>0</v>
      </c>
      <c r="CD116" s="364">
        <v>0</v>
      </c>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2:114" x14ac:dyDescent="0.2">
      <c r="B117" s="58" t="s">
        <v>110</v>
      </c>
      <c r="C117" s="362">
        <v>8.9615430401645213</v>
      </c>
      <c r="D117" s="363"/>
      <c r="E117" s="363">
        <v>0.56054559513458913</v>
      </c>
      <c r="F117" s="363">
        <v>0</v>
      </c>
      <c r="G117" s="363">
        <v>59.671202514361575</v>
      </c>
      <c r="H117" s="363">
        <v>0</v>
      </c>
      <c r="I117" s="363">
        <v>0.79985544536512532</v>
      </c>
      <c r="J117" s="363">
        <v>21.164791648841156</v>
      </c>
      <c r="K117" s="363">
        <v>3.0814667159932112</v>
      </c>
      <c r="L117" s="363">
        <v>1.7194095221635515</v>
      </c>
      <c r="M117" s="363">
        <v>1.5582602805611376</v>
      </c>
      <c r="N117" s="363">
        <v>0</v>
      </c>
      <c r="O117" s="363">
        <v>5.1535096281813235</v>
      </c>
      <c r="P117" s="363">
        <v>4.289943917573731E-4</v>
      </c>
      <c r="Q117" s="363">
        <v>104.9848101967094</v>
      </c>
      <c r="R117" s="363">
        <v>0</v>
      </c>
      <c r="S117" s="362">
        <v>3.9816548326772079</v>
      </c>
      <c r="T117" s="363"/>
      <c r="U117" s="363">
        <v>0</v>
      </c>
      <c r="V117" s="363">
        <v>0</v>
      </c>
      <c r="W117" s="363">
        <v>0.24373594740558491</v>
      </c>
      <c r="X117" s="363">
        <v>0</v>
      </c>
      <c r="Y117" s="363">
        <v>0</v>
      </c>
      <c r="Z117" s="363">
        <v>4.4781644305073742</v>
      </c>
      <c r="AA117" s="363">
        <v>0</v>
      </c>
      <c r="AB117" s="363">
        <v>0</v>
      </c>
      <c r="AC117" s="363">
        <v>0.25543284574382202</v>
      </c>
      <c r="AD117" s="363">
        <v>0</v>
      </c>
      <c r="AE117" s="363">
        <v>0.8914503460718215</v>
      </c>
      <c r="AF117" s="363">
        <v>0</v>
      </c>
      <c r="AG117" s="363">
        <v>5.198031651447363</v>
      </c>
      <c r="AH117" s="363">
        <v>0</v>
      </c>
      <c r="AI117" s="362">
        <v>0</v>
      </c>
      <c r="AJ117" s="363"/>
      <c r="AK117" s="363">
        <v>0</v>
      </c>
      <c r="AL117" s="363">
        <v>0</v>
      </c>
      <c r="AM117" s="363">
        <v>55.058016106640629</v>
      </c>
      <c r="AN117" s="363">
        <v>0</v>
      </c>
      <c r="AO117" s="363">
        <v>0</v>
      </c>
      <c r="AP117" s="363">
        <v>0</v>
      </c>
      <c r="AQ117" s="363">
        <v>0</v>
      </c>
      <c r="AR117" s="363">
        <v>0</v>
      </c>
      <c r="AS117" s="363">
        <v>0</v>
      </c>
      <c r="AT117" s="363">
        <v>0</v>
      </c>
      <c r="AU117" s="363">
        <v>0</v>
      </c>
      <c r="AV117" s="363">
        <v>0</v>
      </c>
      <c r="AW117" s="363">
        <v>0</v>
      </c>
      <c r="AX117" s="363">
        <v>0</v>
      </c>
      <c r="AY117" s="362">
        <v>4.9798882074873134</v>
      </c>
      <c r="AZ117" s="363"/>
      <c r="BA117" s="363">
        <v>0.56054559513458913</v>
      </c>
      <c r="BB117" s="363">
        <v>0</v>
      </c>
      <c r="BC117" s="363">
        <v>4.3694504603153588</v>
      </c>
      <c r="BD117" s="363">
        <v>0</v>
      </c>
      <c r="BE117" s="363">
        <v>0.79985544536512532</v>
      </c>
      <c r="BF117" s="363">
        <v>16.686627218333783</v>
      </c>
      <c r="BG117" s="363">
        <v>3.0814667159932112</v>
      </c>
      <c r="BH117" s="363">
        <v>1.7194095221635515</v>
      </c>
      <c r="BI117" s="363">
        <v>1.3028274348173157</v>
      </c>
      <c r="BJ117" s="363">
        <v>0</v>
      </c>
      <c r="BK117" s="363">
        <v>4.2620592821095018</v>
      </c>
      <c r="BL117" s="363">
        <v>4.289943917573731E-4</v>
      </c>
      <c r="BM117" s="363">
        <v>99.786778545262052</v>
      </c>
      <c r="BN117" s="363">
        <v>0</v>
      </c>
      <c r="BO117" s="362">
        <v>0</v>
      </c>
      <c r="BP117" s="363"/>
      <c r="BQ117" s="363">
        <v>0</v>
      </c>
      <c r="BR117" s="363">
        <v>0</v>
      </c>
      <c r="BS117" s="363">
        <v>0</v>
      </c>
      <c r="BT117" s="363">
        <v>0</v>
      </c>
      <c r="BU117" s="363">
        <v>0</v>
      </c>
      <c r="BV117" s="363">
        <v>0</v>
      </c>
      <c r="BW117" s="363">
        <v>0</v>
      </c>
      <c r="BX117" s="363">
        <v>0</v>
      </c>
      <c r="BY117" s="363">
        <v>0</v>
      </c>
      <c r="BZ117" s="363">
        <v>0</v>
      </c>
      <c r="CA117" s="363">
        <v>0</v>
      </c>
      <c r="CB117" s="363">
        <v>0</v>
      </c>
      <c r="CC117" s="363">
        <v>0</v>
      </c>
      <c r="CD117" s="364">
        <v>0</v>
      </c>
      <c r="CE117"/>
      <c r="CF117"/>
      <c r="CG117"/>
      <c r="CH117"/>
      <c r="CI117"/>
    </row>
    <row r="118" spans="2:114" x14ac:dyDescent="0.2">
      <c r="B118" s="58" t="s">
        <v>111</v>
      </c>
      <c r="C118" s="362">
        <v>0</v>
      </c>
      <c r="D118" s="363"/>
      <c r="E118" s="363">
        <v>0</v>
      </c>
      <c r="F118" s="363">
        <v>0</v>
      </c>
      <c r="G118" s="363">
        <v>0</v>
      </c>
      <c r="H118" s="363">
        <v>0</v>
      </c>
      <c r="I118" s="363">
        <v>0</v>
      </c>
      <c r="J118" s="363">
        <v>0</v>
      </c>
      <c r="K118" s="363">
        <v>0</v>
      </c>
      <c r="L118" s="363">
        <v>0</v>
      </c>
      <c r="M118" s="363">
        <v>0</v>
      </c>
      <c r="N118" s="363">
        <v>0</v>
      </c>
      <c r="O118" s="363">
        <v>0</v>
      </c>
      <c r="P118" s="363">
        <v>0</v>
      </c>
      <c r="Q118" s="363">
        <v>0</v>
      </c>
      <c r="R118" s="363">
        <v>0</v>
      </c>
      <c r="S118" s="362">
        <v>0</v>
      </c>
      <c r="T118" s="363"/>
      <c r="U118" s="363">
        <v>0</v>
      </c>
      <c r="V118" s="363">
        <v>0</v>
      </c>
      <c r="W118" s="363">
        <v>0</v>
      </c>
      <c r="X118" s="363">
        <v>0</v>
      </c>
      <c r="Y118" s="363">
        <v>0</v>
      </c>
      <c r="Z118" s="363">
        <v>0</v>
      </c>
      <c r="AA118" s="363">
        <v>0</v>
      </c>
      <c r="AB118" s="363">
        <v>0</v>
      </c>
      <c r="AC118" s="363">
        <v>0</v>
      </c>
      <c r="AD118" s="363">
        <v>0</v>
      </c>
      <c r="AE118" s="363">
        <v>0</v>
      </c>
      <c r="AF118" s="363">
        <v>0</v>
      </c>
      <c r="AG118" s="363">
        <v>0</v>
      </c>
      <c r="AH118" s="363">
        <v>0</v>
      </c>
      <c r="AI118" s="362">
        <v>0</v>
      </c>
      <c r="AJ118" s="363"/>
      <c r="AK118" s="363">
        <v>0</v>
      </c>
      <c r="AL118" s="363">
        <v>0</v>
      </c>
      <c r="AM118" s="363">
        <v>0</v>
      </c>
      <c r="AN118" s="363">
        <v>0</v>
      </c>
      <c r="AO118" s="363">
        <v>0</v>
      </c>
      <c r="AP118" s="363">
        <v>0</v>
      </c>
      <c r="AQ118" s="363">
        <v>0</v>
      </c>
      <c r="AR118" s="363">
        <v>0</v>
      </c>
      <c r="AS118" s="363">
        <v>0</v>
      </c>
      <c r="AT118" s="363">
        <v>0</v>
      </c>
      <c r="AU118" s="363">
        <v>0</v>
      </c>
      <c r="AV118" s="363">
        <v>0</v>
      </c>
      <c r="AW118" s="363">
        <v>0</v>
      </c>
      <c r="AX118" s="363">
        <v>0</v>
      </c>
      <c r="AY118" s="362">
        <v>0</v>
      </c>
      <c r="AZ118" s="363"/>
      <c r="BA118" s="363">
        <v>0</v>
      </c>
      <c r="BB118" s="363">
        <v>0</v>
      </c>
      <c r="BC118" s="363">
        <v>0</v>
      </c>
      <c r="BD118" s="363">
        <v>0</v>
      </c>
      <c r="BE118" s="363">
        <v>0</v>
      </c>
      <c r="BF118" s="363">
        <v>0</v>
      </c>
      <c r="BG118" s="363">
        <v>0</v>
      </c>
      <c r="BH118" s="363">
        <v>0</v>
      </c>
      <c r="BI118" s="363">
        <v>0</v>
      </c>
      <c r="BJ118" s="363">
        <v>0</v>
      </c>
      <c r="BK118" s="363">
        <v>0</v>
      </c>
      <c r="BL118" s="363">
        <v>0</v>
      </c>
      <c r="BM118" s="363">
        <v>0</v>
      </c>
      <c r="BN118" s="363">
        <v>0</v>
      </c>
      <c r="BO118" s="362">
        <v>0</v>
      </c>
      <c r="BP118" s="363"/>
      <c r="BQ118" s="363">
        <v>0</v>
      </c>
      <c r="BR118" s="363">
        <v>0</v>
      </c>
      <c r="BS118" s="363">
        <v>0</v>
      </c>
      <c r="BT118" s="363">
        <v>0</v>
      </c>
      <c r="BU118" s="363">
        <v>0</v>
      </c>
      <c r="BV118" s="363">
        <v>0</v>
      </c>
      <c r="BW118" s="363">
        <v>0</v>
      </c>
      <c r="BX118" s="363">
        <v>0</v>
      </c>
      <c r="BY118" s="363">
        <v>0</v>
      </c>
      <c r="BZ118" s="363">
        <v>0</v>
      </c>
      <c r="CA118" s="363">
        <v>0</v>
      </c>
      <c r="CB118" s="363">
        <v>0</v>
      </c>
      <c r="CC118" s="363">
        <v>0</v>
      </c>
      <c r="CD118" s="364">
        <v>0</v>
      </c>
      <c r="CE118"/>
      <c r="CF118"/>
      <c r="CG118"/>
      <c r="CH118"/>
      <c r="CI118"/>
    </row>
    <row r="119" spans="2:114" x14ac:dyDescent="0.2">
      <c r="B119" s="78" t="s">
        <v>456</v>
      </c>
      <c r="C119" s="365">
        <v>21.331547256594071</v>
      </c>
      <c r="D119" s="366"/>
      <c r="E119" s="366">
        <v>1.2375000989641267</v>
      </c>
      <c r="F119" s="366">
        <v>6.7353418374765148E-2</v>
      </c>
      <c r="G119" s="366">
        <v>132.01916669418665</v>
      </c>
      <c r="H119" s="366">
        <v>3.8487667642722941E-2</v>
      </c>
      <c r="I119" s="366">
        <v>5.6566817681603698</v>
      </c>
      <c r="J119" s="366">
        <v>26.225683950708245</v>
      </c>
      <c r="K119" s="366">
        <v>16.059659507766483</v>
      </c>
      <c r="L119" s="366">
        <v>10.451524441562315</v>
      </c>
      <c r="M119" s="366">
        <v>15.054526566965514</v>
      </c>
      <c r="N119" s="366">
        <v>53.450172077505826</v>
      </c>
      <c r="O119" s="366">
        <v>21.167586030317317</v>
      </c>
      <c r="P119" s="366">
        <v>27.569332538099555</v>
      </c>
      <c r="Q119" s="366">
        <v>244.51448596186648</v>
      </c>
      <c r="R119" s="366">
        <v>7.3925416781782234</v>
      </c>
      <c r="S119" s="365">
        <v>4.4930432456781988</v>
      </c>
      <c r="T119" s="366"/>
      <c r="U119" s="366">
        <v>0.13871091314363454</v>
      </c>
      <c r="V119" s="366">
        <v>6.7353418374765148E-2</v>
      </c>
      <c r="W119" s="366">
        <v>2.3799068071687781</v>
      </c>
      <c r="X119" s="366">
        <v>0</v>
      </c>
      <c r="Y119" s="366">
        <v>0.13004148107215735</v>
      </c>
      <c r="Z119" s="366">
        <v>2.4881386992930747</v>
      </c>
      <c r="AA119" s="366">
        <v>1.2745761514100382</v>
      </c>
      <c r="AB119" s="366">
        <v>4.3335589147941302</v>
      </c>
      <c r="AC119" s="366">
        <v>10.208194748449831</v>
      </c>
      <c r="AD119" s="366">
        <v>0.26133924768625749</v>
      </c>
      <c r="AE119" s="366">
        <v>1.5294913816920459</v>
      </c>
      <c r="AF119" s="366">
        <v>0</v>
      </c>
      <c r="AG119" s="366">
        <v>37.195364886621881</v>
      </c>
      <c r="AH119" s="366">
        <v>0.25491523028200769</v>
      </c>
      <c r="AI119" s="365">
        <v>6.9448177770442696E-2</v>
      </c>
      <c r="AJ119" s="366"/>
      <c r="AK119" s="366">
        <v>8.6694320714771587E-3</v>
      </c>
      <c r="AL119" s="366">
        <v>0</v>
      </c>
      <c r="AM119" s="366">
        <v>60.574322808394925</v>
      </c>
      <c r="AN119" s="366">
        <v>0</v>
      </c>
      <c r="AO119" s="366">
        <v>0.5288353563601067</v>
      </c>
      <c r="AP119" s="366">
        <v>0</v>
      </c>
      <c r="AQ119" s="366">
        <v>0</v>
      </c>
      <c r="AR119" s="366">
        <v>0</v>
      </c>
      <c r="AS119" s="366">
        <v>0.15016749556652473</v>
      </c>
      <c r="AT119" s="366">
        <v>4.9390512177374379</v>
      </c>
      <c r="AU119" s="366">
        <v>0</v>
      </c>
      <c r="AV119" s="366">
        <v>0</v>
      </c>
      <c r="AW119" s="366">
        <v>0</v>
      </c>
      <c r="AX119" s="366">
        <v>0</v>
      </c>
      <c r="AY119" s="365">
        <v>16.76905583314543</v>
      </c>
      <c r="AZ119" s="366"/>
      <c r="BA119" s="366">
        <v>1.0901197537490148</v>
      </c>
      <c r="BB119" s="366">
        <v>0</v>
      </c>
      <c r="BC119" s="366">
        <v>69.064937078622947</v>
      </c>
      <c r="BD119" s="366">
        <v>3.8487667642722941E-2</v>
      </c>
      <c r="BE119" s="366">
        <v>4.9978049307281065</v>
      </c>
      <c r="BF119" s="366">
        <v>23.73754525141517</v>
      </c>
      <c r="BG119" s="366">
        <v>14.785083356356443</v>
      </c>
      <c r="BH119" s="366">
        <v>6.1179655267681836</v>
      </c>
      <c r="BI119" s="366">
        <v>4.6961643229491594</v>
      </c>
      <c r="BJ119" s="366">
        <v>48.249781612082138</v>
      </c>
      <c r="BK119" s="366">
        <v>19.63809464862527</v>
      </c>
      <c r="BL119" s="366">
        <v>27.569332538099555</v>
      </c>
      <c r="BM119" s="366">
        <v>207.3191210752446</v>
      </c>
      <c r="BN119" s="366">
        <v>7.1376264478962161</v>
      </c>
      <c r="BO119" s="365">
        <v>0</v>
      </c>
      <c r="BP119" s="366"/>
      <c r="BQ119" s="366">
        <v>0</v>
      </c>
      <c r="BR119" s="366">
        <v>0</v>
      </c>
      <c r="BS119" s="366">
        <v>0</v>
      </c>
      <c r="BT119" s="366">
        <v>0</v>
      </c>
      <c r="BU119" s="366">
        <v>0</v>
      </c>
      <c r="BV119" s="366">
        <v>0</v>
      </c>
      <c r="BW119" s="366">
        <v>0</v>
      </c>
      <c r="BX119" s="366">
        <v>0</v>
      </c>
      <c r="BY119" s="366">
        <v>0</v>
      </c>
      <c r="BZ119" s="366">
        <v>0</v>
      </c>
      <c r="CA119" s="366">
        <v>0</v>
      </c>
      <c r="CB119" s="366">
        <v>0</v>
      </c>
      <c r="CC119" s="366">
        <v>0</v>
      </c>
      <c r="CD119" s="367">
        <v>0</v>
      </c>
      <c r="CE119"/>
      <c r="CF119"/>
      <c r="CG119"/>
      <c r="CH119"/>
      <c r="CI119"/>
    </row>
    <row r="120" spans="2:114" x14ac:dyDescent="0.2">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row>
    <row r="121" spans="2:114" x14ac:dyDescent="0.2">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row>
    <row r="122" spans="2:114" x14ac:dyDescent="0.2">
      <c r="B122"/>
      <c r="C122"/>
      <c r="D122"/>
      <c r="E122"/>
      <c r="F122"/>
      <c r="G122"/>
      <c r="H122"/>
      <c r="I122"/>
      <c r="J122"/>
      <c r="K122"/>
      <c r="L122"/>
      <c r="M122"/>
      <c r="N122"/>
      <c r="O122"/>
      <c r="P122"/>
      <c r="Q122"/>
      <c r="R122"/>
      <c r="S122"/>
      <c r="T122" s="35"/>
      <c r="U122" s="35"/>
      <c r="V122" s="35"/>
      <c r="W122" s="35"/>
      <c r="X122" s="74"/>
      <c r="Y122" s="74"/>
      <c r="Z122" s="74"/>
      <c r="AA122" s="74"/>
    </row>
    <row r="123" spans="2:114" x14ac:dyDescent="0.2">
      <c r="B123"/>
      <c r="C123"/>
      <c r="D123"/>
      <c r="E123"/>
      <c r="F123"/>
      <c r="G123"/>
      <c r="H123"/>
      <c r="I123"/>
      <c r="J123"/>
      <c r="K123"/>
      <c r="L123"/>
      <c r="M123"/>
      <c r="N123"/>
      <c r="O123"/>
      <c r="P123"/>
      <c r="Q123"/>
      <c r="R123"/>
      <c r="S123"/>
      <c r="T123" s="35"/>
      <c r="U123" s="35"/>
      <c r="V123" s="35"/>
      <c r="W123" s="35"/>
      <c r="X123" s="74"/>
      <c r="Y123" s="74"/>
      <c r="Z123" s="74"/>
      <c r="AA123" s="74"/>
    </row>
    <row r="124" spans="2:114" x14ac:dyDescent="0.2">
      <c r="B124"/>
      <c r="C124"/>
      <c r="D124"/>
      <c r="E124"/>
      <c r="F124"/>
      <c r="G124"/>
      <c r="H124"/>
      <c r="I124"/>
      <c r="J124"/>
      <c r="K124"/>
      <c r="L124"/>
      <c r="M124"/>
      <c r="N124"/>
      <c r="O124"/>
      <c r="P124"/>
      <c r="Q124"/>
      <c r="R124"/>
      <c r="S124"/>
      <c r="T124" s="35"/>
      <c r="U124" s="35"/>
      <c r="V124" s="35"/>
      <c r="W124" s="35"/>
      <c r="X124" s="74"/>
      <c r="Y124" s="74"/>
      <c r="Z124" s="74"/>
      <c r="AA124" s="74"/>
    </row>
    <row r="125" spans="2:114" x14ac:dyDescent="0.2">
      <c r="B125"/>
      <c r="C125"/>
      <c r="D125"/>
      <c r="E125"/>
      <c r="F125"/>
      <c r="G125"/>
      <c r="H125"/>
      <c r="I125"/>
      <c r="J125"/>
      <c r="K125"/>
      <c r="L125"/>
      <c r="M125"/>
      <c r="N125"/>
      <c r="O125"/>
      <c r="P125"/>
      <c r="Q125"/>
      <c r="R125"/>
      <c r="S125"/>
      <c r="T125" s="35"/>
      <c r="U125" s="35"/>
      <c r="V125" s="35"/>
      <c r="W125" s="35"/>
      <c r="X125" s="74"/>
      <c r="Y125" s="74"/>
      <c r="Z125" s="74"/>
      <c r="AA125" s="74"/>
    </row>
    <row r="126" spans="2:114" x14ac:dyDescent="0.2">
      <c r="B126"/>
      <c r="C126"/>
      <c r="D126"/>
      <c r="E126"/>
      <c r="F126"/>
      <c r="G126"/>
      <c r="H126"/>
      <c r="I126"/>
      <c r="J126"/>
      <c r="K126"/>
      <c r="L126"/>
      <c r="M126"/>
      <c r="N126"/>
      <c r="O126"/>
      <c r="P126"/>
      <c r="Q126"/>
      <c r="R126"/>
      <c r="S126"/>
      <c r="T126" s="35"/>
      <c r="U126" s="35"/>
      <c r="V126" s="35"/>
      <c r="W126" s="35"/>
      <c r="X126" s="74"/>
      <c r="Y126" s="74"/>
      <c r="Z126" s="74"/>
      <c r="AA126" s="74"/>
    </row>
    <row r="127" spans="2:114" x14ac:dyDescent="0.2">
      <c r="B127"/>
      <c r="C127"/>
      <c r="D127"/>
      <c r="E127"/>
      <c r="F127"/>
      <c r="G127"/>
      <c r="H127"/>
      <c r="I127"/>
      <c r="J127"/>
      <c r="K127"/>
      <c r="L127"/>
      <c r="M127"/>
      <c r="N127"/>
      <c r="O127"/>
      <c r="P127"/>
      <c r="Q127"/>
      <c r="R127"/>
      <c r="S127"/>
      <c r="T127" s="35"/>
      <c r="U127" s="35"/>
      <c r="V127" s="35"/>
      <c r="W127" s="35"/>
      <c r="X127" s="74"/>
      <c r="Y127" s="74"/>
      <c r="Z127" s="74"/>
      <c r="AA127" s="74"/>
    </row>
    <row r="128" spans="2:114" x14ac:dyDescent="0.2">
      <c r="B128"/>
      <c r="C128"/>
      <c r="D128"/>
      <c r="E128"/>
      <c r="F128"/>
      <c r="G128"/>
      <c r="H128"/>
      <c r="I128"/>
      <c r="J128"/>
      <c r="K128"/>
      <c r="L128"/>
      <c r="M128"/>
      <c r="N128"/>
      <c r="O128"/>
      <c r="P128"/>
      <c r="Q128"/>
      <c r="R128"/>
      <c r="S128"/>
      <c r="T128" s="35"/>
      <c r="U128" s="35"/>
      <c r="V128" s="35"/>
      <c r="W128" s="35"/>
      <c r="X128" s="74"/>
      <c r="Y128" s="74"/>
      <c r="Z128" s="74"/>
      <c r="AA128" s="74"/>
    </row>
    <row r="129" spans="2:27" x14ac:dyDescent="0.2">
      <c r="B129"/>
      <c r="C129"/>
      <c r="D129"/>
      <c r="E129"/>
      <c r="F129"/>
      <c r="G129"/>
      <c r="H129"/>
      <c r="I129"/>
      <c r="J129"/>
      <c r="K129"/>
      <c r="L129"/>
      <c r="M129"/>
      <c r="N129"/>
      <c r="O129"/>
      <c r="P129"/>
      <c r="Q129"/>
      <c r="R129"/>
      <c r="S129"/>
      <c r="T129" s="35"/>
      <c r="U129" s="35"/>
      <c r="V129" s="35"/>
      <c r="W129" s="35"/>
      <c r="X129" s="74"/>
      <c r="Y129" s="74"/>
      <c r="Z129" s="74"/>
      <c r="AA129" s="74"/>
    </row>
    <row r="130" spans="2:27" x14ac:dyDescent="0.2">
      <c r="B130"/>
      <c r="C130"/>
      <c r="D130"/>
      <c r="E130"/>
      <c r="F130"/>
      <c r="G130"/>
      <c r="H130"/>
      <c r="I130"/>
      <c r="J130"/>
      <c r="K130"/>
      <c r="L130"/>
      <c r="M130"/>
      <c r="N130"/>
      <c r="O130"/>
      <c r="P130"/>
      <c r="Q130"/>
      <c r="R130"/>
      <c r="S130"/>
      <c r="T130" s="35"/>
      <c r="U130" s="35"/>
      <c r="V130" s="35"/>
      <c r="W130" s="35"/>
      <c r="X130" s="74"/>
      <c r="Y130" s="74"/>
      <c r="Z130" s="74"/>
      <c r="AA130" s="74"/>
    </row>
    <row r="131" spans="2:27" x14ac:dyDescent="0.2">
      <c r="B131"/>
      <c r="C131"/>
      <c r="D131"/>
      <c r="E131"/>
      <c r="F131"/>
      <c r="G131"/>
      <c r="H131"/>
      <c r="I131"/>
      <c r="J131"/>
      <c r="K131"/>
      <c r="L131"/>
      <c r="M131"/>
      <c r="N131"/>
      <c r="O131"/>
      <c r="P131"/>
      <c r="Q131"/>
      <c r="R131"/>
      <c r="S131"/>
      <c r="T131" s="35"/>
      <c r="U131" s="35"/>
      <c r="V131" s="35"/>
      <c r="W131" s="35"/>
      <c r="X131" s="74"/>
      <c r="Y131" s="74"/>
      <c r="Z131" s="74"/>
      <c r="AA131" s="74"/>
    </row>
    <row r="132" spans="2:27" x14ac:dyDescent="0.2">
      <c r="B132"/>
      <c r="C132"/>
      <c r="D132"/>
      <c r="E132"/>
      <c r="F132"/>
      <c r="G132"/>
      <c r="H132"/>
      <c r="I132"/>
      <c r="J132"/>
      <c r="K132"/>
      <c r="L132"/>
      <c r="M132"/>
      <c r="N132"/>
      <c r="O132"/>
      <c r="P132"/>
      <c r="Q132"/>
      <c r="R132"/>
      <c r="S132"/>
      <c r="T132" s="35"/>
      <c r="U132" s="35"/>
      <c r="V132" s="35"/>
      <c r="W132" s="35"/>
      <c r="X132" s="74"/>
      <c r="Y132" s="74"/>
      <c r="Z132" s="74"/>
      <c r="AA132" s="74"/>
    </row>
    <row r="145" spans="3:10" x14ac:dyDescent="0.2">
      <c r="C145" s="5"/>
      <c r="D145" s="5"/>
      <c r="E145" s="5"/>
      <c r="F145" s="5"/>
      <c r="G145" s="5"/>
      <c r="H145" s="5"/>
      <c r="I145" s="5"/>
      <c r="J145" s="5"/>
    </row>
    <row r="146" spans="3:10" x14ac:dyDescent="0.2">
      <c r="C146" s="5"/>
      <c r="D146" s="5"/>
      <c r="E146" s="5"/>
      <c r="F146" s="5"/>
      <c r="G146" s="5"/>
      <c r="H146" s="5"/>
      <c r="I146" s="5"/>
      <c r="J146" s="5"/>
    </row>
    <row r="147" spans="3:10" x14ac:dyDescent="0.2">
      <c r="C147" s="5"/>
      <c r="D147" s="5"/>
      <c r="E147" s="5"/>
      <c r="F147" s="5"/>
      <c r="G147" s="5"/>
      <c r="H147" s="5"/>
      <c r="I147" s="5"/>
      <c r="J147" s="5"/>
    </row>
    <row r="148" spans="3:10" x14ac:dyDescent="0.2">
      <c r="C148" s="5"/>
      <c r="D148" s="5"/>
      <c r="E148" s="5"/>
      <c r="F148" s="5"/>
      <c r="G148" s="5"/>
      <c r="H148" s="5"/>
      <c r="I148" s="5"/>
      <c r="J148" s="5"/>
    </row>
    <row r="149" spans="3:10" x14ac:dyDescent="0.2">
      <c r="C149" s="5"/>
      <c r="D149" s="5"/>
      <c r="E149" s="5"/>
      <c r="F149" s="5"/>
      <c r="G149" s="5"/>
      <c r="H149" s="5"/>
      <c r="I149" s="5"/>
      <c r="J149" s="5"/>
    </row>
    <row r="150" spans="3:10" x14ac:dyDescent="0.2">
      <c r="C150" s="5"/>
      <c r="D150" s="5"/>
      <c r="E150" s="5"/>
      <c r="F150" s="5"/>
      <c r="G150" s="5"/>
      <c r="H150" s="5"/>
      <c r="I150" s="5"/>
      <c r="J150" s="5"/>
    </row>
    <row r="151" spans="3:10" x14ac:dyDescent="0.2">
      <c r="C151" s="5"/>
      <c r="D151" s="5"/>
      <c r="E151" s="5"/>
      <c r="F151" s="5"/>
      <c r="G151" s="5"/>
      <c r="H151" s="5"/>
      <c r="I151" s="5"/>
      <c r="J151" s="5"/>
    </row>
    <row r="152" spans="3:10" x14ac:dyDescent="0.2">
      <c r="C152" s="5"/>
      <c r="D152" s="5"/>
      <c r="E152" s="5"/>
      <c r="F152" s="5"/>
      <c r="G152" s="5"/>
      <c r="H152" s="5"/>
      <c r="I152" s="5"/>
      <c r="J152" s="5"/>
    </row>
    <row r="153" spans="3:10" x14ac:dyDescent="0.2">
      <c r="C153" s="5"/>
      <c r="D153" s="5"/>
      <c r="E153" s="5"/>
      <c r="F153" s="5"/>
      <c r="G153" s="5"/>
      <c r="H153" s="5"/>
      <c r="I153" s="5"/>
      <c r="J153" s="5"/>
    </row>
    <row r="154" spans="3:10" x14ac:dyDescent="0.2">
      <c r="C154" s="5"/>
      <c r="D154" s="5"/>
      <c r="E154" s="5"/>
      <c r="F154" s="5"/>
      <c r="G154" s="5"/>
      <c r="H154" s="5"/>
      <c r="I154" s="5"/>
      <c r="J154" s="5"/>
    </row>
    <row r="155" spans="3:10" x14ac:dyDescent="0.2">
      <c r="C155" s="5"/>
      <c r="D155" s="5"/>
      <c r="E155" s="5"/>
      <c r="F155" s="5"/>
      <c r="G155" s="5"/>
      <c r="H155" s="5"/>
      <c r="I155" s="5"/>
      <c r="J155" s="5"/>
    </row>
    <row r="156" spans="3:10" x14ac:dyDescent="0.2">
      <c r="C156" s="5"/>
      <c r="D156" s="5"/>
      <c r="E156" s="5"/>
      <c r="F156" s="5"/>
      <c r="G156" s="5"/>
      <c r="H156" s="5"/>
      <c r="I156" s="5"/>
      <c r="J156" s="5"/>
    </row>
    <row r="157" spans="3:10" x14ac:dyDescent="0.2">
      <c r="C157" s="5"/>
      <c r="D157" s="5"/>
      <c r="E157" s="5"/>
      <c r="F157" s="5"/>
      <c r="G157" s="5"/>
      <c r="H157" s="5"/>
      <c r="I157" s="5"/>
      <c r="J157" s="5"/>
    </row>
    <row r="158" spans="3:10" x14ac:dyDescent="0.2">
      <c r="C158" s="5"/>
      <c r="D158" s="5"/>
      <c r="E158" s="5"/>
      <c r="F158" s="5"/>
      <c r="G158" s="5"/>
      <c r="H158" s="5"/>
      <c r="I158" s="5"/>
      <c r="J158" s="5"/>
    </row>
    <row r="159" spans="3:10" x14ac:dyDescent="0.2">
      <c r="C159" s="5"/>
      <c r="D159" s="5"/>
      <c r="E159" s="5"/>
      <c r="F159" s="5"/>
      <c r="G159" s="5"/>
      <c r="H159" s="5"/>
      <c r="I159" s="5"/>
      <c r="J159" s="5"/>
    </row>
    <row r="160" spans="3:10" x14ac:dyDescent="0.2">
      <c r="C160" s="5"/>
      <c r="D160" s="5"/>
      <c r="E160" s="5"/>
      <c r="F160" s="5"/>
      <c r="G160" s="5"/>
      <c r="H160" s="5"/>
      <c r="I160" s="5"/>
      <c r="J160" s="5"/>
    </row>
    <row r="161" spans="3:10" x14ac:dyDescent="0.2">
      <c r="C161" s="5"/>
      <c r="D161" s="5"/>
      <c r="E161" s="5"/>
      <c r="F161" s="5"/>
      <c r="G161" s="5"/>
      <c r="H161" s="5"/>
      <c r="I161" s="5"/>
      <c r="J161" s="5"/>
    </row>
    <row r="162" spans="3:10" x14ac:dyDescent="0.2">
      <c r="C162" s="5"/>
      <c r="D162" s="5"/>
      <c r="E162" s="5"/>
      <c r="F162" s="5"/>
      <c r="G162" s="5"/>
      <c r="H162" s="5"/>
      <c r="I162" s="5"/>
      <c r="J162" s="5"/>
    </row>
    <row r="163" spans="3:10" x14ac:dyDescent="0.2">
      <c r="C163" s="5"/>
      <c r="D163" s="5"/>
      <c r="E163" s="5"/>
      <c r="F163" s="5"/>
      <c r="G163" s="5"/>
      <c r="H163" s="5"/>
      <c r="I163" s="5"/>
      <c r="J163" s="5"/>
    </row>
    <row r="164" spans="3:10" x14ac:dyDescent="0.2">
      <c r="C164" s="5"/>
      <c r="D164" s="5"/>
      <c r="E164" s="5"/>
      <c r="F164" s="5"/>
      <c r="G164" s="5"/>
      <c r="H164" s="5"/>
      <c r="I164" s="5"/>
      <c r="J164" s="5"/>
    </row>
    <row r="165" spans="3:10" x14ac:dyDescent="0.2">
      <c r="C165" s="5"/>
      <c r="D165" s="5"/>
      <c r="E165" s="5"/>
      <c r="F165" s="5"/>
      <c r="G165" s="5"/>
      <c r="H165" s="5"/>
      <c r="I165" s="5"/>
      <c r="J165" s="5"/>
    </row>
    <row r="166" spans="3:10" x14ac:dyDescent="0.2">
      <c r="C166" s="5"/>
      <c r="D166" s="5"/>
      <c r="E166" s="5"/>
      <c r="F166" s="5"/>
      <c r="G166" s="5"/>
      <c r="H166" s="5"/>
      <c r="I166" s="5"/>
      <c r="J166" s="5"/>
    </row>
    <row r="167" spans="3:10" x14ac:dyDescent="0.2">
      <c r="C167" s="5"/>
      <c r="D167" s="5"/>
      <c r="E167" s="5"/>
      <c r="F167" s="5"/>
      <c r="G167" s="5"/>
      <c r="H167" s="5"/>
      <c r="I167" s="5"/>
      <c r="J167" s="5"/>
    </row>
    <row r="168" spans="3:10" x14ac:dyDescent="0.2">
      <c r="C168" s="5"/>
      <c r="D168" s="5"/>
      <c r="E168" s="5"/>
      <c r="F168" s="5"/>
      <c r="G168" s="5"/>
      <c r="H168" s="5"/>
      <c r="I168" s="5"/>
      <c r="J168" s="5"/>
    </row>
    <row r="169" spans="3:10" x14ac:dyDescent="0.2">
      <c r="C169" s="5"/>
      <c r="D169" s="5"/>
      <c r="E169" s="5"/>
      <c r="F169" s="5"/>
      <c r="G169" s="5"/>
      <c r="H169" s="5"/>
      <c r="I169" s="5"/>
      <c r="J169" s="5"/>
    </row>
    <row r="170" spans="3:10" x14ac:dyDescent="0.2">
      <c r="C170" s="5"/>
      <c r="D170" s="5"/>
      <c r="E170" s="5"/>
      <c r="F170" s="5"/>
      <c r="G170" s="5"/>
      <c r="H170" s="5"/>
      <c r="I170" s="5"/>
      <c r="J170" s="5"/>
    </row>
    <row r="171" spans="3:10" x14ac:dyDescent="0.2">
      <c r="C171" s="5"/>
      <c r="D171" s="5"/>
      <c r="E171" s="5"/>
      <c r="F171" s="5"/>
      <c r="G171" s="5"/>
      <c r="H171" s="5"/>
      <c r="I171" s="5"/>
      <c r="J171" s="5"/>
    </row>
    <row r="172" spans="3:10" x14ac:dyDescent="0.2">
      <c r="C172" s="5"/>
      <c r="D172" s="5"/>
      <c r="E172" s="5"/>
      <c r="F172" s="5"/>
      <c r="G172" s="5"/>
      <c r="H172" s="5"/>
      <c r="I172" s="5"/>
      <c r="J172" s="5"/>
    </row>
    <row r="173" spans="3:10" x14ac:dyDescent="0.2">
      <c r="C173" s="5"/>
      <c r="D173" s="5"/>
      <c r="E173" s="5"/>
      <c r="F173" s="5"/>
      <c r="G173" s="5"/>
      <c r="H173" s="5"/>
      <c r="I173" s="5"/>
      <c r="J173" s="5"/>
    </row>
    <row r="174" spans="3:10" x14ac:dyDescent="0.2">
      <c r="C174" s="5"/>
      <c r="D174" s="5"/>
      <c r="E174" s="5"/>
      <c r="F174" s="5"/>
      <c r="G174" s="5"/>
      <c r="H174" s="5"/>
      <c r="I174" s="5"/>
      <c r="J174" s="5"/>
    </row>
    <row r="175" spans="3:10" x14ac:dyDescent="0.2">
      <c r="C175" s="5"/>
      <c r="D175" s="5"/>
      <c r="E175" s="5"/>
      <c r="F175" s="5"/>
      <c r="G175" s="5"/>
      <c r="H175" s="5"/>
      <c r="I175" s="5"/>
      <c r="J175" s="5"/>
    </row>
    <row r="176" spans="3:10" x14ac:dyDescent="0.2">
      <c r="C176" s="5"/>
      <c r="D176" s="5"/>
      <c r="E176" s="5"/>
      <c r="F176" s="5"/>
      <c r="G176" s="5"/>
      <c r="H176" s="5"/>
      <c r="I176" s="5"/>
      <c r="J176" s="5"/>
    </row>
    <row r="177" spans="3:10" x14ac:dyDescent="0.2">
      <c r="C177" s="5"/>
      <c r="D177" s="5"/>
      <c r="E177" s="5"/>
      <c r="F177" s="5"/>
      <c r="G177" s="5"/>
      <c r="H177" s="5"/>
      <c r="I177" s="5"/>
      <c r="J177" s="5"/>
    </row>
    <row r="178" spans="3:10" x14ac:dyDescent="0.2">
      <c r="C178" s="5"/>
      <c r="D178" s="5"/>
      <c r="E178" s="5"/>
      <c r="F178" s="5"/>
      <c r="G178" s="5"/>
      <c r="H178" s="5"/>
      <c r="I178" s="5"/>
      <c r="J178" s="5"/>
    </row>
    <row r="179" spans="3:10" x14ac:dyDescent="0.2">
      <c r="C179" s="5"/>
      <c r="D179" s="5"/>
      <c r="E179" s="5"/>
      <c r="F179" s="5"/>
      <c r="G179" s="5"/>
      <c r="H179" s="5"/>
      <c r="I179" s="5"/>
      <c r="J179" s="5"/>
    </row>
    <row r="180" spans="3:10" x14ac:dyDescent="0.2">
      <c r="C180" s="5"/>
      <c r="D180" s="5"/>
      <c r="E180" s="5"/>
      <c r="F180" s="5"/>
      <c r="G180" s="5"/>
      <c r="H180" s="5"/>
      <c r="I180" s="5"/>
      <c r="J180" s="5"/>
    </row>
    <row r="181" spans="3:10" x14ac:dyDescent="0.2">
      <c r="C181" s="5"/>
      <c r="D181" s="5"/>
      <c r="E181" s="5"/>
      <c r="F181" s="5"/>
      <c r="G181" s="5"/>
      <c r="H181" s="5"/>
      <c r="I181" s="5"/>
      <c r="J181" s="5"/>
    </row>
    <row r="182" spans="3:10" x14ac:dyDescent="0.2">
      <c r="C182" s="5"/>
      <c r="D182" s="5"/>
      <c r="E182" s="5"/>
      <c r="F182" s="5"/>
      <c r="G182" s="5"/>
      <c r="H182" s="5"/>
      <c r="I182" s="5"/>
      <c r="J182" s="5"/>
    </row>
    <row r="183" spans="3:10" x14ac:dyDescent="0.2">
      <c r="C183" s="5"/>
      <c r="D183" s="5"/>
      <c r="E183" s="5"/>
      <c r="F183" s="5"/>
      <c r="G183" s="5"/>
      <c r="H183" s="5"/>
      <c r="I183" s="5"/>
      <c r="J183" s="5"/>
    </row>
    <row r="184" spans="3:10" x14ac:dyDescent="0.2">
      <c r="C184" s="5"/>
      <c r="D184" s="5"/>
      <c r="E184" s="5"/>
      <c r="F184" s="5"/>
      <c r="G184" s="5"/>
      <c r="H184" s="5"/>
      <c r="I184" s="5"/>
      <c r="J184" s="5"/>
    </row>
    <row r="185" spans="3:10" x14ac:dyDescent="0.2">
      <c r="C185" s="5"/>
      <c r="D185" s="5"/>
      <c r="E185" s="5"/>
      <c r="F185" s="5"/>
      <c r="G185" s="5"/>
      <c r="H185" s="5"/>
      <c r="I185" s="5"/>
      <c r="J185" s="5"/>
    </row>
    <row r="186" spans="3:10" x14ac:dyDescent="0.2">
      <c r="C186" s="5"/>
      <c r="D186" s="5"/>
      <c r="E186" s="5"/>
      <c r="F186" s="5"/>
      <c r="G186" s="5"/>
      <c r="H186" s="5"/>
      <c r="I186" s="5"/>
      <c r="J186" s="5"/>
    </row>
    <row r="187" spans="3:10" x14ac:dyDescent="0.2">
      <c r="C187" s="5"/>
      <c r="D187" s="5"/>
      <c r="E187" s="5"/>
      <c r="F187" s="5"/>
      <c r="G187" s="5"/>
      <c r="H187" s="5"/>
      <c r="I187" s="5"/>
      <c r="J187" s="5"/>
    </row>
    <row r="188" spans="3:10" x14ac:dyDescent="0.2">
      <c r="C188" s="5"/>
      <c r="D188" s="5"/>
      <c r="E188" s="5"/>
      <c r="F188" s="5"/>
      <c r="G188" s="5"/>
      <c r="H188" s="5"/>
      <c r="I188" s="5"/>
      <c r="J188" s="5"/>
    </row>
    <row r="189" spans="3:10" x14ac:dyDescent="0.2">
      <c r="C189" s="5"/>
      <c r="D189" s="5"/>
      <c r="E189" s="5"/>
      <c r="F189" s="5"/>
      <c r="G189" s="5"/>
      <c r="H189" s="5"/>
      <c r="I189" s="5"/>
      <c r="J189" s="5"/>
    </row>
    <row r="190" spans="3:10" x14ac:dyDescent="0.2">
      <c r="C190" s="5"/>
      <c r="D190" s="5"/>
      <c r="E190" s="5"/>
      <c r="F190" s="5"/>
      <c r="G190" s="5"/>
      <c r="H190" s="5"/>
      <c r="I190" s="5"/>
      <c r="J190" s="5"/>
    </row>
    <row r="191" spans="3:10" x14ac:dyDescent="0.2">
      <c r="C191" s="5"/>
      <c r="D191" s="5"/>
      <c r="E191" s="5"/>
      <c r="F191" s="5"/>
      <c r="G191" s="5"/>
      <c r="H191" s="5"/>
      <c r="I191" s="5"/>
      <c r="J191" s="5"/>
    </row>
    <row r="192" spans="3:10" x14ac:dyDescent="0.2">
      <c r="C192" s="5"/>
      <c r="D192" s="5"/>
      <c r="E192" s="5"/>
      <c r="F192" s="5"/>
      <c r="G192" s="5"/>
      <c r="H192" s="5"/>
      <c r="I192" s="5"/>
      <c r="J192" s="5"/>
    </row>
    <row r="193" spans="3:10" x14ac:dyDescent="0.2">
      <c r="C193" s="5"/>
      <c r="D193" s="5"/>
      <c r="E193" s="5"/>
      <c r="F193" s="5"/>
      <c r="G193" s="5"/>
      <c r="H193" s="5"/>
      <c r="I193" s="5"/>
      <c r="J193" s="5"/>
    </row>
    <row r="194" spans="3:10" x14ac:dyDescent="0.2">
      <c r="C194" s="5"/>
      <c r="D194" s="5"/>
      <c r="E194" s="5"/>
      <c r="F194" s="5"/>
      <c r="G194" s="5"/>
      <c r="H194" s="5"/>
      <c r="I194" s="5"/>
      <c r="J194" s="5"/>
    </row>
    <row r="195" spans="3:10" x14ac:dyDescent="0.2">
      <c r="C195" s="5"/>
      <c r="D195" s="5"/>
      <c r="E195" s="5"/>
      <c r="F195" s="5"/>
      <c r="G195" s="5"/>
      <c r="H195" s="5"/>
      <c r="I195" s="5"/>
      <c r="J195" s="5"/>
    </row>
    <row r="196" spans="3:10" x14ac:dyDescent="0.2">
      <c r="C196" s="5"/>
      <c r="D196" s="5"/>
      <c r="E196" s="5"/>
      <c r="F196" s="5"/>
      <c r="G196" s="5"/>
      <c r="H196" s="5"/>
      <c r="I196" s="5"/>
      <c r="J196" s="5"/>
    </row>
    <row r="197" spans="3:10" x14ac:dyDescent="0.2">
      <c r="C197" s="5"/>
      <c r="D197" s="5"/>
      <c r="E197" s="5"/>
      <c r="F197" s="5"/>
      <c r="G197" s="5"/>
      <c r="H197" s="5"/>
      <c r="I197" s="5"/>
      <c r="J197" s="5"/>
    </row>
    <row r="198" spans="3:10" x14ac:dyDescent="0.2">
      <c r="C198" s="5"/>
      <c r="D198" s="5"/>
      <c r="E198" s="5"/>
      <c r="F198" s="5"/>
      <c r="G198" s="5"/>
      <c r="H198" s="5"/>
      <c r="I198" s="5"/>
      <c r="J198" s="5"/>
    </row>
    <row r="199" spans="3:10" x14ac:dyDescent="0.2">
      <c r="C199" s="5"/>
      <c r="D199" s="5"/>
      <c r="E199" s="5"/>
      <c r="F199" s="5"/>
      <c r="G199" s="5"/>
      <c r="H199" s="5"/>
      <c r="I199" s="5"/>
      <c r="J199" s="5"/>
    </row>
    <row r="200" spans="3:10" x14ac:dyDescent="0.2">
      <c r="C200" s="5"/>
      <c r="D200" s="5"/>
      <c r="E200" s="5"/>
      <c r="F200" s="5"/>
      <c r="G200" s="5"/>
      <c r="H200" s="5"/>
      <c r="I200" s="5"/>
      <c r="J200" s="5"/>
    </row>
    <row r="201" spans="3:10" x14ac:dyDescent="0.2">
      <c r="C201" s="5"/>
      <c r="D201" s="5"/>
      <c r="E201" s="5"/>
      <c r="F201" s="5"/>
      <c r="G201" s="5"/>
      <c r="H201" s="5"/>
      <c r="I201" s="5"/>
      <c r="J201" s="5"/>
    </row>
    <row r="202" spans="3:10" x14ac:dyDescent="0.2">
      <c r="C202" s="5"/>
      <c r="D202" s="5"/>
      <c r="E202" s="5"/>
      <c r="F202" s="5"/>
      <c r="G202" s="5"/>
      <c r="H202" s="5"/>
      <c r="I202" s="5"/>
      <c r="J202" s="5"/>
    </row>
    <row r="203" spans="3:10" x14ac:dyDescent="0.2">
      <c r="C203" s="5"/>
      <c r="D203" s="5"/>
      <c r="E203" s="5"/>
      <c r="F203" s="5"/>
      <c r="G203" s="5"/>
      <c r="H203" s="5"/>
      <c r="I203" s="5"/>
      <c r="J203" s="5"/>
    </row>
    <row r="204" spans="3:10" x14ac:dyDescent="0.2">
      <c r="C204" s="5"/>
      <c r="D204" s="5"/>
      <c r="E204" s="5"/>
      <c r="F204" s="5"/>
      <c r="G204" s="5"/>
      <c r="H204" s="5"/>
      <c r="I204" s="5"/>
      <c r="J204" s="5"/>
    </row>
    <row r="205" spans="3:10" x14ac:dyDescent="0.2">
      <c r="C205" s="5"/>
      <c r="D205" s="5"/>
      <c r="E205" s="5"/>
      <c r="F205" s="5"/>
      <c r="G205" s="5"/>
      <c r="H205" s="5"/>
      <c r="I205" s="5"/>
      <c r="J205" s="5"/>
    </row>
    <row r="206" spans="3:10" x14ac:dyDescent="0.2">
      <c r="C206" s="5"/>
      <c r="D206" s="5"/>
      <c r="E206" s="5"/>
      <c r="F206" s="5"/>
      <c r="G206" s="5"/>
      <c r="H206" s="5"/>
      <c r="I206" s="5"/>
      <c r="J206" s="5"/>
    </row>
    <row r="207" spans="3:10" x14ac:dyDescent="0.2">
      <c r="C207" s="5"/>
      <c r="D207" s="5"/>
      <c r="E207" s="5"/>
      <c r="F207" s="5"/>
      <c r="G207" s="5"/>
      <c r="H207" s="5"/>
      <c r="I207" s="5"/>
      <c r="J207" s="5"/>
    </row>
    <row r="208" spans="3:10" x14ac:dyDescent="0.2">
      <c r="C208" s="5"/>
      <c r="D208" s="5"/>
      <c r="E208" s="5"/>
      <c r="F208" s="5"/>
      <c r="G208" s="5"/>
      <c r="H208" s="5"/>
      <c r="I208" s="5"/>
      <c r="J208" s="5"/>
    </row>
    <row r="209" spans="3:10" x14ac:dyDescent="0.2">
      <c r="C209" s="5"/>
      <c r="D209" s="5"/>
      <c r="E209" s="5"/>
      <c r="F209" s="5"/>
      <c r="G209" s="5"/>
      <c r="H209" s="5"/>
      <c r="I209" s="5"/>
      <c r="J209" s="5"/>
    </row>
    <row r="210" spans="3:10" x14ac:dyDescent="0.2">
      <c r="C210" s="5"/>
      <c r="D210" s="5"/>
      <c r="E210" s="5"/>
      <c r="F210" s="5"/>
      <c r="G210" s="5"/>
      <c r="H210" s="5"/>
      <c r="I210" s="5"/>
      <c r="J210" s="5"/>
    </row>
    <row r="211" spans="3:10" x14ac:dyDescent="0.2">
      <c r="C211" s="5"/>
      <c r="D211" s="5"/>
      <c r="E211" s="5"/>
      <c r="F211" s="5"/>
      <c r="G211" s="5"/>
      <c r="H211" s="5"/>
      <c r="I211" s="5"/>
      <c r="J211" s="5"/>
    </row>
    <row r="212" spans="3:10" x14ac:dyDescent="0.2">
      <c r="C212" s="5"/>
      <c r="D212" s="5"/>
      <c r="E212" s="5"/>
      <c r="F212" s="5"/>
      <c r="G212" s="5"/>
      <c r="H212" s="5"/>
      <c r="I212" s="5"/>
      <c r="J212" s="5"/>
    </row>
    <row r="213" spans="3:10" x14ac:dyDescent="0.2">
      <c r="C213" s="5"/>
      <c r="D213" s="5"/>
      <c r="E213" s="5"/>
      <c r="F213" s="5"/>
      <c r="G213" s="5"/>
      <c r="H213" s="5"/>
      <c r="I213" s="5"/>
      <c r="J213" s="5"/>
    </row>
    <row r="214" spans="3:10" x14ac:dyDescent="0.2">
      <c r="C214" s="5"/>
      <c r="D214" s="5"/>
      <c r="E214" s="5"/>
      <c r="F214" s="5"/>
      <c r="G214" s="5"/>
      <c r="H214" s="5"/>
      <c r="I214" s="5"/>
      <c r="J214" s="5"/>
    </row>
    <row r="215" spans="3:10" x14ac:dyDescent="0.2">
      <c r="C215" s="5"/>
      <c r="D215" s="5"/>
      <c r="E215" s="5"/>
      <c r="F215" s="5"/>
      <c r="G215" s="5"/>
      <c r="H215" s="5"/>
      <c r="I215" s="5"/>
      <c r="J215" s="5"/>
    </row>
    <row r="216" spans="3:10" x14ac:dyDescent="0.2">
      <c r="C216" s="5"/>
      <c r="D216" s="5"/>
      <c r="E216" s="5"/>
      <c r="F216" s="5"/>
      <c r="G216" s="5"/>
      <c r="H216" s="5"/>
      <c r="I216" s="5"/>
      <c r="J216" s="5"/>
    </row>
    <row r="217" spans="3:10" x14ac:dyDescent="0.2">
      <c r="C217" s="5"/>
      <c r="D217" s="5"/>
      <c r="E217" s="5"/>
      <c r="F217" s="5"/>
      <c r="G217" s="5"/>
      <c r="H217" s="5"/>
      <c r="I217" s="5"/>
      <c r="J217" s="5"/>
    </row>
    <row r="218" spans="3:10" x14ac:dyDescent="0.2">
      <c r="C218" s="5"/>
      <c r="D218" s="5"/>
      <c r="E218" s="5"/>
      <c r="F218" s="5"/>
      <c r="G218" s="5"/>
      <c r="H218" s="5"/>
      <c r="I218" s="5"/>
      <c r="J218" s="5"/>
    </row>
    <row r="219" spans="3:10" x14ac:dyDescent="0.2">
      <c r="C219" s="5"/>
      <c r="D219" s="5"/>
      <c r="E219" s="5"/>
      <c r="F219" s="5"/>
      <c r="G219" s="5"/>
      <c r="H219" s="5"/>
      <c r="I219" s="5"/>
      <c r="J219" s="5"/>
    </row>
    <row r="220" spans="3:10" x14ac:dyDescent="0.2">
      <c r="C220" s="5"/>
      <c r="D220" s="5"/>
      <c r="E220" s="5"/>
      <c r="F220" s="5"/>
      <c r="G220" s="5"/>
      <c r="H220" s="5"/>
      <c r="I220" s="5"/>
      <c r="J220" s="5"/>
    </row>
    <row r="221" spans="3:10" x14ac:dyDescent="0.2">
      <c r="C221" s="5"/>
      <c r="D221" s="5"/>
      <c r="E221" s="5"/>
      <c r="F221" s="5"/>
      <c r="G221" s="5"/>
      <c r="H221" s="5"/>
      <c r="I221" s="5"/>
      <c r="J221" s="5"/>
    </row>
    <row r="222" spans="3:10" x14ac:dyDescent="0.2">
      <c r="C222" s="5"/>
      <c r="D222" s="5"/>
      <c r="E222" s="5"/>
      <c r="F222" s="5"/>
      <c r="G222" s="5"/>
      <c r="H222" s="5"/>
      <c r="I222" s="5"/>
      <c r="J222" s="5"/>
    </row>
    <row r="223" spans="3:10" x14ac:dyDescent="0.2">
      <c r="C223" s="5"/>
      <c r="D223" s="5"/>
      <c r="E223" s="5"/>
      <c r="F223" s="5"/>
      <c r="G223" s="5"/>
      <c r="H223" s="5"/>
      <c r="I223" s="5"/>
      <c r="J223" s="5"/>
    </row>
    <row r="224" spans="3:10" x14ac:dyDescent="0.2">
      <c r="C224" s="5"/>
      <c r="D224" s="5"/>
      <c r="E224" s="5"/>
      <c r="F224" s="5"/>
      <c r="G224" s="5"/>
      <c r="H224" s="5"/>
      <c r="I224" s="5"/>
      <c r="J224" s="5"/>
    </row>
    <row r="225" spans="3:10" x14ac:dyDescent="0.2">
      <c r="C225" s="5"/>
      <c r="D225" s="5"/>
      <c r="E225" s="5"/>
      <c r="F225" s="5"/>
      <c r="G225" s="5"/>
      <c r="H225" s="5"/>
      <c r="I225" s="5"/>
      <c r="J225" s="5"/>
    </row>
    <row r="226" spans="3:10" x14ac:dyDescent="0.2">
      <c r="C226" s="5"/>
      <c r="D226" s="5"/>
      <c r="E226" s="5"/>
      <c r="F226" s="5"/>
      <c r="G226" s="5"/>
      <c r="H226" s="5"/>
      <c r="I226" s="5"/>
      <c r="J226" s="5"/>
    </row>
    <row r="227" spans="3:10" x14ac:dyDescent="0.2">
      <c r="C227" s="5"/>
      <c r="D227" s="5"/>
      <c r="E227" s="5"/>
      <c r="F227" s="5"/>
      <c r="G227" s="5"/>
      <c r="H227" s="5"/>
      <c r="I227" s="5"/>
      <c r="J227" s="5"/>
    </row>
    <row r="228" spans="3:10" x14ac:dyDescent="0.2">
      <c r="C228" s="5"/>
      <c r="D228" s="5"/>
      <c r="E228" s="5"/>
      <c r="F228" s="5"/>
      <c r="G228" s="5"/>
      <c r="H228" s="5"/>
      <c r="I228" s="5"/>
      <c r="J228" s="5"/>
    </row>
    <row r="229" spans="3:10" x14ac:dyDescent="0.2">
      <c r="C229" s="5"/>
      <c r="D229" s="5"/>
      <c r="E229" s="5"/>
      <c r="F229" s="5"/>
      <c r="G229" s="5"/>
      <c r="H229" s="5"/>
      <c r="I229" s="5"/>
      <c r="J229" s="5"/>
    </row>
    <row r="230" spans="3:10" x14ac:dyDescent="0.2">
      <c r="C230" s="5"/>
      <c r="D230" s="5"/>
      <c r="E230" s="5"/>
      <c r="F230" s="5"/>
      <c r="G230" s="5"/>
      <c r="H230" s="5"/>
      <c r="I230" s="5"/>
      <c r="J230" s="5"/>
    </row>
    <row r="231" spans="3:10" x14ac:dyDescent="0.2">
      <c r="C231" s="5"/>
      <c r="D231" s="5"/>
      <c r="E231" s="5"/>
      <c r="F231" s="5"/>
      <c r="G231" s="5"/>
      <c r="H231" s="5"/>
      <c r="I231" s="5"/>
      <c r="J231" s="5"/>
    </row>
    <row r="232" spans="3:10" x14ac:dyDescent="0.2">
      <c r="C232" s="5"/>
      <c r="D232" s="5"/>
      <c r="E232" s="5"/>
      <c r="F232" s="5"/>
      <c r="G232" s="5"/>
      <c r="H232" s="5"/>
      <c r="I232" s="5"/>
      <c r="J232" s="5"/>
    </row>
    <row r="233" spans="3:10" x14ac:dyDescent="0.2">
      <c r="C233" s="5"/>
      <c r="D233" s="5"/>
      <c r="E233" s="5"/>
      <c r="F233" s="5"/>
      <c r="G233" s="5"/>
      <c r="H233" s="5"/>
      <c r="I233" s="5"/>
      <c r="J233" s="5"/>
    </row>
    <row r="234" spans="3:10" x14ac:dyDescent="0.2">
      <c r="C234" s="5"/>
      <c r="D234" s="5"/>
      <c r="E234" s="5"/>
      <c r="F234" s="5"/>
      <c r="G234" s="5"/>
      <c r="H234" s="5"/>
      <c r="I234" s="5"/>
      <c r="J234" s="5"/>
    </row>
    <row r="235" spans="3:10" x14ac:dyDescent="0.2">
      <c r="C235" s="5"/>
      <c r="D235" s="5"/>
      <c r="E235" s="5"/>
      <c r="F235" s="5"/>
      <c r="G235" s="5"/>
      <c r="H235" s="5"/>
      <c r="I235" s="5"/>
      <c r="J235" s="5"/>
    </row>
    <row r="236" spans="3:10" x14ac:dyDescent="0.2">
      <c r="C236" s="5"/>
      <c r="D236" s="5"/>
      <c r="E236" s="5"/>
      <c r="F236" s="5"/>
      <c r="G236" s="5"/>
      <c r="H236" s="5"/>
      <c r="I236" s="5"/>
      <c r="J236" s="5"/>
    </row>
    <row r="237" spans="3:10" x14ac:dyDescent="0.2">
      <c r="C237" s="5"/>
      <c r="D237" s="5"/>
      <c r="E237" s="5"/>
      <c r="F237" s="5"/>
      <c r="G237" s="5"/>
      <c r="H237" s="5"/>
      <c r="I237" s="5"/>
      <c r="J237" s="5"/>
    </row>
    <row r="238" spans="3:10" x14ac:dyDescent="0.2">
      <c r="C238" s="5"/>
      <c r="D238" s="5"/>
      <c r="E238" s="5"/>
      <c r="F238" s="5"/>
      <c r="G238" s="5"/>
      <c r="H238" s="5"/>
      <c r="I238" s="5"/>
      <c r="J238" s="5"/>
    </row>
    <row r="239" spans="3:10" x14ac:dyDescent="0.2">
      <c r="C239" s="5"/>
      <c r="D239" s="5"/>
      <c r="E239" s="5"/>
      <c r="F239" s="5"/>
      <c r="G239" s="5"/>
      <c r="H239" s="5"/>
      <c r="I239" s="5"/>
      <c r="J239" s="5"/>
    </row>
    <row r="240" spans="3:10" x14ac:dyDescent="0.2">
      <c r="C240" s="5"/>
      <c r="D240" s="5"/>
      <c r="E240" s="5"/>
      <c r="F240" s="5"/>
      <c r="G240" s="5"/>
      <c r="H240" s="5"/>
      <c r="I240" s="5"/>
      <c r="J240" s="5"/>
    </row>
    <row r="241" spans="3:10" x14ac:dyDescent="0.2">
      <c r="C241" s="5"/>
      <c r="D241" s="5"/>
      <c r="E241" s="5"/>
      <c r="F241" s="5"/>
      <c r="G241" s="5"/>
      <c r="H241" s="5"/>
      <c r="I241" s="5"/>
      <c r="J241" s="5"/>
    </row>
    <row r="242" spans="3:10" x14ac:dyDescent="0.2">
      <c r="C242" s="5"/>
      <c r="D242" s="5"/>
      <c r="E242" s="5"/>
      <c r="F242" s="5"/>
      <c r="G242" s="5"/>
      <c r="H242" s="5"/>
      <c r="I242" s="5"/>
      <c r="J242" s="5"/>
    </row>
    <row r="243" spans="3:10" x14ac:dyDescent="0.2">
      <c r="C243" s="5"/>
      <c r="D243" s="5"/>
      <c r="E243" s="5"/>
      <c r="F243" s="5"/>
      <c r="G243" s="5"/>
      <c r="H243" s="5"/>
      <c r="I243" s="5"/>
      <c r="J243" s="5"/>
    </row>
    <row r="244" spans="3:10" x14ac:dyDescent="0.2">
      <c r="C244" s="5"/>
      <c r="D244" s="5"/>
      <c r="E244" s="5"/>
      <c r="F244" s="5"/>
      <c r="G244" s="5"/>
      <c r="H244" s="5"/>
      <c r="I244" s="5"/>
      <c r="J244" s="5"/>
    </row>
    <row r="245" spans="3:10" x14ac:dyDescent="0.2">
      <c r="C245" s="5"/>
      <c r="D245" s="5"/>
      <c r="E245" s="5"/>
      <c r="F245" s="5"/>
      <c r="G245" s="5"/>
      <c r="H245" s="5"/>
      <c r="I245" s="5"/>
      <c r="J245" s="5"/>
    </row>
    <row r="246" spans="3:10" x14ac:dyDescent="0.2">
      <c r="C246" s="5"/>
      <c r="D246" s="5"/>
      <c r="E246" s="5"/>
      <c r="F246" s="5"/>
      <c r="G246" s="5"/>
      <c r="H246" s="5"/>
      <c r="I246" s="5"/>
      <c r="J246" s="5"/>
    </row>
    <row r="247" spans="3:10" x14ac:dyDescent="0.2">
      <c r="C247" s="5"/>
      <c r="D247" s="5"/>
      <c r="E247" s="5"/>
      <c r="F247" s="5"/>
      <c r="G247" s="5"/>
      <c r="H247" s="5"/>
      <c r="I247" s="5"/>
      <c r="J247" s="5"/>
    </row>
    <row r="248" spans="3:10" x14ac:dyDescent="0.2">
      <c r="C248" s="5"/>
      <c r="D248" s="5"/>
      <c r="E248" s="5"/>
      <c r="F248" s="5"/>
      <c r="G248" s="5"/>
      <c r="H248" s="5"/>
      <c r="I248" s="5"/>
      <c r="J248" s="5"/>
    </row>
    <row r="249" spans="3:10" x14ac:dyDescent="0.2">
      <c r="C249" s="5"/>
      <c r="D249" s="5"/>
      <c r="E249" s="5"/>
      <c r="F249" s="5"/>
      <c r="G249" s="5"/>
      <c r="H249" s="5"/>
      <c r="I249" s="5"/>
      <c r="J249" s="5"/>
    </row>
    <row r="250" spans="3:10" x14ac:dyDescent="0.2">
      <c r="C250" s="5"/>
      <c r="D250" s="5"/>
      <c r="E250" s="5"/>
      <c r="F250" s="5"/>
      <c r="G250" s="5"/>
      <c r="H250" s="5"/>
      <c r="I250" s="5"/>
      <c r="J250" s="5"/>
    </row>
    <row r="251" spans="3:10" x14ac:dyDescent="0.2">
      <c r="C251" s="5"/>
      <c r="D251" s="5"/>
      <c r="E251" s="5"/>
      <c r="F251" s="5"/>
      <c r="G251" s="5"/>
      <c r="H251" s="5"/>
      <c r="I251" s="5"/>
      <c r="J251" s="5"/>
    </row>
    <row r="252" spans="3:10" x14ac:dyDescent="0.2">
      <c r="C252" s="5"/>
      <c r="D252" s="5"/>
      <c r="E252" s="5"/>
      <c r="F252" s="5"/>
      <c r="G252" s="5"/>
      <c r="H252" s="5"/>
      <c r="I252" s="5"/>
      <c r="J252" s="5"/>
    </row>
    <row r="253" spans="3:10" x14ac:dyDescent="0.2">
      <c r="C253" s="5"/>
      <c r="D253" s="5"/>
      <c r="E253" s="5"/>
      <c r="F253" s="5"/>
      <c r="G253" s="5"/>
      <c r="H253" s="5"/>
      <c r="I253" s="5"/>
      <c r="J253" s="5"/>
    </row>
    <row r="254" spans="3:10" x14ac:dyDescent="0.2">
      <c r="C254" s="5"/>
      <c r="D254" s="5"/>
      <c r="E254" s="5"/>
      <c r="F254" s="5"/>
      <c r="G254" s="5"/>
      <c r="H254" s="5"/>
      <c r="I254" s="5"/>
      <c r="J254" s="5"/>
    </row>
    <row r="255" spans="3:10" x14ac:dyDescent="0.2">
      <c r="C255" s="5"/>
      <c r="D255" s="5"/>
      <c r="E255" s="5"/>
      <c r="F255" s="5"/>
      <c r="G255" s="5"/>
      <c r="H255" s="5"/>
      <c r="I255" s="5"/>
      <c r="J255" s="5"/>
    </row>
    <row r="256" spans="3:10" x14ac:dyDescent="0.2">
      <c r="C256" s="5"/>
      <c r="D256" s="5"/>
      <c r="E256" s="5"/>
      <c r="F256" s="5"/>
      <c r="G256" s="5"/>
      <c r="H256" s="5"/>
      <c r="I256" s="5"/>
      <c r="J256" s="5"/>
    </row>
    <row r="257" spans="3:10" x14ac:dyDescent="0.2">
      <c r="C257" s="5"/>
      <c r="D257" s="5"/>
      <c r="E257" s="5"/>
      <c r="F257" s="5"/>
      <c r="G257" s="5"/>
      <c r="H257" s="5"/>
      <c r="I257" s="5"/>
      <c r="J257" s="5"/>
    </row>
    <row r="258" spans="3:10" x14ac:dyDescent="0.2">
      <c r="C258" s="5"/>
      <c r="D258" s="5"/>
      <c r="E258" s="5"/>
      <c r="F258" s="5"/>
      <c r="G258" s="5"/>
      <c r="H258" s="5"/>
      <c r="I258" s="5"/>
      <c r="J258" s="5"/>
    </row>
    <row r="259" spans="3:10" x14ac:dyDescent="0.2">
      <c r="C259" s="5"/>
      <c r="D259" s="5"/>
      <c r="E259" s="5"/>
      <c r="F259" s="5"/>
      <c r="G259" s="5"/>
      <c r="H259" s="5"/>
      <c r="I259" s="5"/>
      <c r="J259" s="5"/>
    </row>
    <row r="260" spans="3:10" x14ac:dyDescent="0.2">
      <c r="C260" s="5"/>
      <c r="D260" s="5"/>
      <c r="E260" s="5"/>
      <c r="F260" s="5"/>
      <c r="G260" s="5"/>
      <c r="H260" s="5"/>
      <c r="I260" s="5"/>
      <c r="J260" s="5"/>
    </row>
    <row r="261" spans="3:10" x14ac:dyDescent="0.2">
      <c r="C261" s="5"/>
      <c r="D261" s="5"/>
      <c r="E261" s="5"/>
      <c r="F261" s="5"/>
      <c r="G261" s="5"/>
      <c r="H261" s="5"/>
      <c r="I261" s="5"/>
      <c r="J261" s="5"/>
    </row>
    <row r="262" spans="3:10" x14ac:dyDescent="0.2">
      <c r="C262" s="5"/>
      <c r="D262" s="5"/>
      <c r="E262" s="5"/>
      <c r="F262" s="5"/>
      <c r="G262" s="5"/>
      <c r="H262" s="5"/>
      <c r="I262" s="5"/>
      <c r="J262" s="5"/>
    </row>
    <row r="263" spans="3:10" x14ac:dyDescent="0.2">
      <c r="C263" s="5"/>
      <c r="D263" s="5"/>
      <c r="E263" s="5"/>
      <c r="F263" s="5"/>
      <c r="G263" s="5"/>
      <c r="H263" s="5"/>
      <c r="I263" s="5"/>
      <c r="J263" s="5"/>
    </row>
    <row r="264" spans="3:10" x14ac:dyDescent="0.2">
      <c r="C264" s="5"/>
      <c r="D264" s="5"/>
      <c r="E264" s="5"/>
      <c r="F264" s="5"/>
      <c r="G264" s="5"/>
      <c r="H264" s="5"/>
      <c r="I264" s="5"/>
      <c r="J264" s="5"/>
    </row>
    <row r="265" spans="3:10" x14ac:dyDescent="0.2">
      <c r="C265" s="5"/>
      <c r="D265" s="5"/>
      <c r="E265" s="5"/>
      <c r="F265" s="5"/>
      <c r="G265" s="5"/>
      <c r="H265" s="5"/>
      <c r="I265" s="5"/>
      <c r="J265" s="5"/>
    </row>
    <row r="266" spans="3:10" x14ac:dyDescent="0.2">
      <c r="C266" s="5"/>
      <c r="D266" s="5"/>
      <c r="E266" s="5"/>
      <c r="F266" s="5"/>
      <c r="G266" s="5"/>
      <c r="H266" s="5"/>
      <c r="I266" s="5"/>
      <c r="J266" s="5"/>
    </row>
    <row r="267" spans="3:10" x14ac:dyDescent="0.2">
      <c r="C267" s="5"/>
      <c r="D267" s="5"/>
      <c r="E267" s="5"/>
      <c r="F267" s="5"/>
      <c r="G267" s="5"/>
      <c r="H267" s="5"/>
      <c r="I267" s="5"/>
      <c r="J267" s="5"/>
    </row>
    <row r="268" spans="3:10" x14ac:dyDescent="0.2">
      <c r="C268" s="5"/>
      <c r="D268" s="5"/>
      <c r="E268" s="5"/>
      <c r="F268" s="5"/>
      <c r="G268" s="5"/>
      <c r="H268" s="5"/>
      <c r="I268" s="5"/>
      <c r="J268" s="5"/>
    </row>
    <row r="269" spans="3:10" x14ac:dyDescent="0.2">
      <c r="C269" s="5"/>
      <c r="D269" s="5"/>
      <c r="E269" s="5"/>
      <c r="F269" s="5"/>
      <c r="G269" s="5"/>
      <c r="H269" s="5"/>
      <c r="I269" s="5"/>
      <c r="J269" s="5"/>
    </row>
    <row r="270" spans="3:10" x14ac:dyDescent="0.2">
      <c r="C270" s="5"/>
      <c r="D270" s="5"/>
      <c r="E270" s="5"/>
      <c r="F270" s="5"/>
      <c r="G270" s="5"/>
      <c r="H270" s="5"/>
      <c r="I270" s="5"/>
      <c r="J270" s="5"/>
    </row>
    <row r="271" spans="3:10" x14ac:dyDescent="0.2">
      <c r="C271" s="5"/>
      <c r="D271" s="5"/>
      <c r="E271" s="5"/>
      <c r="F271" s="5"/>
      <c r="G271" s="5"/>
      <c r="H271" s="5"/>
      <c r="I271" s="5"/>
      <c r="J271" s="5"/>
    </row>
    <row r="272" spans="3:10" x14ac:dyDescent="0.2">
      <c r="C272" s="5"/>
      <c r="D272" s="5"/>
      <c r="E272" s="5"/>
      <c r="F272" s="5"/>
      <c r="G272" s="5"/>
      <c r="H272" s="5"/>
      <c r="I272" s="5"/>
      <c r="J272" s="5"/>
    </row>
    <row r="273" spans="3:10" x14ac:dyDescent="0.2">
      <c r="C273" s="5"/>
      <c r="D273" s="5"/>
      <c r="E273" s="5"/>
      <c r="F273" s="5"/>
      <c r="G273" s="5"/>
      <c r="H273" s="5"/>
      <c r="I273" s="5"/>
      <c r="J273" s="5"/>
    </row>
    <row r="274" spans="3:10" x14ac:dyDescent="0.2">
      <c r="C274" s="5"/>
      <c r="D274" s="5"/>
      <c r="E274" s="5"/>
      <c r="F274" s="5"/>
      <c r="G274" s="5"/>
      <c r="H274" s="5"/>
      <c r="I274" s="5"/>
      <c r="J274" s="5"/>
    </row>
    <row r="275" spans="3:10" x14ac:dyDescent="0.2">
      <c r="C275" s="5"/>
      <c r="D275" s="5"/>
      <c r="E275" s="5"/>
      <c r="F275" s="5"/>
      <c r="G275" s="5"/>
      <c r="H275" s="5"/>
      <c r="I275" s="5"/>
      <c r="J275" s="5"/>
    </row>
    <row r="276" spans="3:10" x14ac:dyDescent="0.2">
      <c r="C276" s="5"/>
      <c r="D276" s="5"/>
      <c r="E276" s="5"/>
      <c r="F276" s="5"/>
      <c r="G276" s="5"/>
      <c r="H276" s="5"/>
      <c r="I276" s="5"/>
      <c r="J276" s="5"/>
    </row>
    <row r="277" spans="3:10" x14ac:dyDescent="0.2">
      <c r="C277" s="5"/>
      <c r="D277" s="5"/>
      <c r="E277" s="5"/>
      <c r="F277" s="5"/>
      <c r="G277" s="5"/>
      <c r="H277" s="5"/>
      <c r="I277" s="5"/>
      <c r="J277" s="5"/>
    </row>
    <row r="278" spans="3:10" x14ac:dyDescent="0.2">
      <c r="C278" s="5"/>
      <c r="D278" s="5"/>
      <c r="E278" s="5"/>
      <c r="F278" s="5"/>
      <c r="G278" s="5"/>
      <c r="H278" s="5"/>
      <c r="I278" s="5"/>
      <c r="J278" s="5"/>
    </row>
    <row r="279" spans="3:10" x14ac:dyDescent="0.2">
      <c r="C279" s="5"/>
      <c r="D279" s="5"/>
      <c r="E279" s="5"/>
      <c r="F279" s="5"/>
      <c r="G279" s="5"/>
      <c r="H279" s="5"/>
      <c r="I279" s="5"/>
      <c r="J279" s="5"/>
    </row>
    <row r="280" spans="3:10" x14ac:dyDescent="0.2">
      <c r="C280" s="5"/>
      <c r="D280" s="5"/>
      <c r="E280" s="5"/>
      <c r="F280" s="5"/>
      <c r="G280" s="5"/>
      <c r="H280" s="5"/>
      <c r="I280" s="5"/>
      <c r="J280" s="5"/>
    </row>
    <row r="281" spans="3:10" x14ac:dyDescent="0.2">
      <c r="C281" s="5"/>
      <c r="D281" s="5"/>
      <c r="E281" s="5"/>
      <c r="F281" s="5"/>
      <c r="G281" s="5"/>
      <c r="H281" s="5"/>
      <c r="I281" s="5"/>
      <c r="J281" s="5"/>
    </row>
    <row r="282" spans="3:10" x14ac:dyDescent="0.2">
      <c r="C282" s="5"/>
      <c r="D282" s="5"/>
      <c r="E282" s="5"/>
      <c r="F282" s="5"/>
      <c r="G282" s="5"/>
      <c r="H282" s="5"/>
      <c r="I282" s="5"/>
      <c r="J282" s="5"/>
    </row>
    <row r="283" spans="3:10" x14ac:dyDescent="0.2">
      <c r="C283" s="5"/>
      <c r="D283" s="5"/>
      <c r="E283" s="5"/>
      <c r="F283" s="5"/>
      <c r="G283" s="5"/>
      <c r="H283" s="5"/>
      <c r="I283" s="5"/>
      <c r="J283" s="5"/>
    </row>
    <row r="284" spans="3:10" x14ac:dyDescent="0.2">
      <c r="C284" s="5"/>
      <c r="D284" s="5"/>
      <c r="E284" s="5"/>
      <c r="F284" s="5"/>
      <c r="G284" s="5"/>
      <c r="H284" s="5"/>
      <c r="I284" s="5"/>
      <c r="J284" s="5"/>
    </row>
    <row r="285" spans="3:10" x14ac:dyDescent="0.2">
      <c r="C285" s="5"/>
      <c r="D285" s="5"/>
      <c r="E285" s="5"/>
      <c r="F285" s="5"/>
      <c r="G285" s="5"/>
      <c r="H285" s="5"/>
      <c r="I285" s="5"/>
      <c r="J285" s="5"/>
    </row>
    <row r="286" spans="3:10" x14ac:dyDescent="0.2">
      <c r="C286" s="5"/>
      <c r="D286" s="5"/>
      <c r="E286" s="5"/>
      <c r="F286" s="5"/>
      <c r="G286" s="5"/>
      <c r="H286" s="5"/>
      <c r="I286" s="5"/>
      <c r="J286" s="5"/>
    </row>
    <row r="287" spans="3:10" x14ac:dyDescent="0.2">
      <c r="C287" s="5"/>
      <c r="D287" s="5"/>
      <c r="E287" s="5"/>
      <c r="F287" s="5"/>
      <c r="G287" s="5"/>
      <c r="H287" s="5"/>
      <c r="I287" s="5"/>
      <c r="J287" s="5"/>
    </row>
    <row r="288" spans="3:10" x14ac:dyDescent="0.2">
      <c r="C288" s="5"/>
      <c r="D288" s="5"/>
      <c r="E288" s="5"/>
      <c r="F288" s="5"/>
      <c r="G288" s="5"/>
      <c r="H288" s="5"/>
      <c r="I288" s="5"/>
      <c r="J288" s="5"/>
    </row>
    <row r="289" spans="3:10" x14ac:dyDescent="0.2">
      <c r="C289" s="5"/>
      <c r="D289" s="5"/>
      <c r="E289" s="5"/>
      <c r="F289" s="5"/>
      <c r="G289" s="5"/>
      <c r="H289" s="5"/>
      <c r="I289" s="5"/>
      <c r="J289" s="5"/>
    </row>
    <row r="290" spans="3:10" x14ac:dyDescent="0.2">
      <c r="C290" s="5"/>
      <c r="D290" s="5"/>
      <c r="E290" s="5"/>
      <c r="F290" s="5"/>
      <c r="G290" s="5"/>
      <c r="H290" s="5"/>
      <c r="I290" s="5"/>
      <c r="J290" s="5"/>
    </row>
    <row r="291" spans="3:10" x14ac:dyDescent="0.2">
      <c r="C291" s="5"/>
      <c r="D291" s="5"/>
      <c r="E291" s="5"/>
      <c r="F291" s="5"/>
      <c r="G291" s="5"/>
      <c r="H291" s="5"/>
      <c r="I291" s="5"/>
      <c r="J291" s="5"/>
    </row>
    <row r="292" spans="3:10" x14ac:dyDescent="0.2">
      <c r="C292" s="5"/>
      <c r="D292" s="5"/>
      <c r="E292" s="5"/>
      <c r="F292" s="5"/>
      <c r="G292" s="5"/>
      <c r="H292" s="5"/>
      <c r="I292" s="5"/>
      <c r="J292" s="5"/>
    </row>
    <row r="293" spans="3:10" x14ac:dyDescent="0.2">
      <c r="C293" s="5"/>
      <c r="D293" s="5"/>
      <c r="E293" s="5"/>
      <c r="F293" s="5"/>
      <c r="G293" s="5"/>
      <c r="H293" s="5"/>
      <c r="I293" s="5"/>
      <c r="J293" s="5"/>
    </row>
    <row r="294" spans="3:10" x14ac:dyDescent="0.2">
      <c r="C294" s="5"/>
      <c r="D294" s="5"/>
      <c r="E294" s="5"/>
      <c r="F294" s="5"/>
      <c r="G294" s="5"/>
      <c r="H294" s="5"/>
      <c r="I294" s="5"/>
      <c r="J294" s="5"/>
    </row>
    <row r="295" spans="3:10" x14ac:dyDescent="0.2">
      <c r="C295" s="5"/>
      <c r="D295" s="5"/>
      <c r="E295" s="5"/>
      <c r="F295" s="5"/>
      <c r="G295" s="5"/>
      <c r="H295" s="5"/>
      <c r="I295" s="5"/>
      <c r="J295" s="5"/>
    </row>
    <row r="296" spans="3:10" x14ac:dyDescent="0.2">
      <c r="C296" s="5"/>
      <c r="D296" s="5"/>
      <c r="E296" s="5"/>
      <c r="F296" s="5"/>
      <c r="G296" s="5"/>
      <c r="H296" s="5"/>
      <c r="I296" s="5"/>
      <c r="J296" s="5"/>
    </row>
    <row r="297" spans="3:10" x14ac:dyDescent="0.2">
      <c r="C297" s="5"/>
      <c r="D297" s="5"/>
      <c r="E297" s="5"/>
      <c r="F297" s="5"/>
      <c r="G297" s="5"/>
      <c r="H297" s="5"/>
      <c r="I297" s="5"/>
      <c r="J297" s="5"/>
    </row>
    <row r="298" spans="3:10" x14ac:dyDescent="0.2">
      <c r="C298" s="5"/>
      <c r="D298" s="5"/>
      <c r="E298" s="5"/>
      <c r="F298" s="5"/>
      <c r="G298" s="5"/>
      <c r="H298" s="5"/>
      <c r="I298" s="5"/>
      <c r="J298" s="5"/>
    </row>
    <row r="299" spans="3:10" x14ac:dyDescent="0.2">
      <c r="C299" s="5"/>
      <c r="D299" s="5"/>
      <c r="E299" s="5"/>
      <c r="F299" s="5"/>
      <c r="G299" s="5"/>
      <c r="H299" s="5"/>
      <c r="I299" s="5"/>
      <c r="J299" s="5"/>
    </row>
    <row r="300" spans="3:10" x14ac:dyDescent="0.2">
      <c r="C300" s="5"/>
      <c r="D300" s="5"/>
      <c r="E300" s="5"/>
      <c r="F300" s="5"/>
      <c r="G300" s="5"/>
      <c r="H300" s="5"/>
      <c r="I300" s="5"/>
      <c r="J300" s="5"/>
    </row>
    <row r="301" spans="3:10" x14ac:dyDescent="0.2">
      <c r="C301" s="5"/>
      <c r="D301" s="5"/>
      <c r="E301" s="5"/>
      <c r="F301" s="5"/>
      <c r="G301" s="5"/>
      <c r="H301" s="5"/>
      <c r="I301" s="5"/>
      <c r="J301" s="5"/>
    </row>
    <row r="302" spans="3:10" x14ac:dyDescent="0.2">
      <c r="C302" s="5"/>
      <c r="D302" s="5"/>
      <c r="E302" s="5"/>
      <c r="F302" s="5"/>
      <c r="G302" s="5"/>
      <c r="H302" s="5"/>
      <c r="I302" s="5"/>
      <c r="J302" s="5"/>
    </row>
    <row r="303" spans="3:10" x14ac:dyDescent="0.2">
      <c r="C303" s="5"/>
      <c r="D303" s="5"/>
      <c r="E303" s="5"/>
      <c r="F303" s="5"/>
      <c r="G303" s="5"/>
      <c r="H303" s="5"/>
      <c r="I303" s="5"/>
      <c r="J303" s="5"/>
    </row>
    <row r="304" spans="3:10" x14ac:dyDescent="0.2">
      <c r="C304" s="5"/>
      <c r="D304" s="5"/>
      <c r="E304" s="5"/>
      <c r="F304" s="5"/>
      <c r="G304" s="5"/>
      <c r="H304" s="5"/>
      <c r="I304" s="5"/>
      <c r="J304" s="5"/>
    </row>
    <row r="305" spans="3:10" x14ac:dyDescent="0.2">
      <c r="C305" s="5"/>
      <c r="D305" s="5"/>
      <c r="E305" s="5"/>
      <c r="F305" s="5"/>
      <c r="G305" s="5"/>
      <c r="H305" s="5"/>
      <c r="I305" s="5"/>
      <c r="J305" s="5"/>
    </row>
    <row r="306" spans="3:10" x14ac:dyDescent="0.2">
      <c r="C306" s="5"/>
      <c r="D306" s="5"/>
      <c r="E306" s="5"/>
      <c r="F306" s="5"/>
      <c r="G306" s="5"/>
      <c r="H306" s="5"/>
      <c r="I306" s="5"/>
      <c r="J306" s="5"/>
    </row>
    <row r="307" spans="3:10" x14ac:dyDescent="0.2">
      <c r="C307" s="5"/>
      <c r="D307" s="5"/>
      <c r="E307" s="5"/>
      <c r="F307" s="5"/>
      <c r="G307" s="5"/>
      <c r="H307" s="5"/>
      <c r="I307" s="5"/>
      <c r="J307" s="5"/>
    </row>
    <row r="308" spans="3:10" x14ac:dyDescent="0.2">
      <c r="C308" s="5"/>
      <c r="D308" s="5"/>
      <c r="E308" s="5"/>
      <c r="F308" s="5"/>
      <c r="G308" s="5"/>
      <c r="H308" s="5"/>
      <c r="I308" s="5"/>
      <c r="J308" s="5"/>
    </row>
    <row r="309" spans="3:10" x14ac:dyDescent="0.2">
      <c r="C309" s="5"/>
      <c r="D309" s="5"/>
      <c r="E309" s="5"/>
      <c r="F309" s="5"/>
      <c r="G309" s="5"/>
      <c r="H309" s="5"/>
      <c r="I309" s="5"/>
      <c r="J309" s="5"/>
    </row>
    <row r="310" spans="3:10" x14ac:dyDescent="0.2">
      <c r="C310" s="5"/>
      <c r="D310" s="5"/>
      <c r="E310" s="5"/>
      <c r="F310" s="5"/>
      <c r="G310" s="5"/>
      <c r="H310" s="5"/>
      <c r="I310" s="5"/>
      <c r="J310" s="5"/>
    </row>
    <row r="311" spans="3:10" x14ac:dyDescent="0.2">
      <c r="C311" s="5"/>
      <c r="D311" s="5"/>
      <c r="E311" s="5"/>
      <c r="F311" s="5"/>
      <c r="G311" s="5"/>
      <c r="H311" s="5"/>
      <c r="I311" s="5"/>
      <c r="J311" s="5"/>
    </row>
    <row r="312" spans="3:10" x14ac:dyDescent="0.2">
      <c r="C312" s="5"/>
      <c r="D312" s="5"/>
      <c r="E312" s="5"/>
      <c r="F312" s="5"/>
      <c r="G312" s="5"/>
      <c r="H312" s="5"/>
      <c r="I312" s="5"/>
      <c r="J312" s="5"/>
    </row>
    <row r="313" spans="3:10" x14ac:dyDescent="0.2">
      <c r="C313" s="5"/>
      <c r="D313" s="5"/>
      <c r="E313" s="5"/>
      <c r="F313" s="5"/>
      <c r="G313" s="5"/>
      <c r="H313" s="5"/>
      <c r="I313" s="5"/>
      <c r="J313" s="5"/>
    </row>
    <row r="314" spans="3:10" x14ac:dyDescent="0.2">
      <c r="C314" s="5"/>
      <c r="D314" s="5"/>
      <c r="E314" s="5"/>
      <c r="F314" s="5"/>
      <c r="G314" s="5"/>
      <c r="H314" s="5"/>
      <c r="I314" s="5"/>
      <c r="J314" s="5"/>
    </row>
    <row r="315" spans="3:10" x14ac:dyDescent="0.2">
      <c r="C315" s="5"/>
      <c r="D315" s="5"/>
      <c r="E315" s="5"/>
      <c r="F315" s="5"/>
      <c r="G315" s="5"/>
      <c r="H315" s="5"/>
      <c r="I315" s="5"/>
      <c r="J315" s="5"/>
    </row>
    <row r="316" spans="3:10" x14ac:dyDescent="0.2">
      <c r="C316" s="5"/>
      <c r="D316" s="5"/>
      <c r="E316" s="5"/>
      <c r="F316" s="5"/>
      <c r="G316" s="5"/>
      <c r="H316" s="5"/>
      <c r="I316" s="5"/>
      <c r="J316" s="5"/>
    </row>
    <row r="317" spans="3:10" x14ac:dyDescent="0.2">
      <c r="C317" s="5"/>
      <c r="D317" s="5"/>
      <c r="E317" s="5"/>
      <c r="F317" s="5"/>
      <c r="G317" s="5"/>
      <c r="H317" s="5"/>
      <c r="I317" s="5"/>
      <c r="J317" s="5"/>
    </row>
    <row r="318" spans="3:10" x14ac:dyDescent="0.2">
      <c r="C318" s="5"/>
      <c r="D318" s="5"/>
      <c r="E318" s="5"/>
      <c r="F318" s="5"/>
      <c r="G318" s="5"/>
      <c r="H318" s="5"/>
      <c r="I318" s="5"/>
      <c r="J318" s="5"/>
    </row>
    <row r="319" spans="3:10" x14ac:dyDescent="0.2">
      <c r="C319" s="5"/>
      <c r="D319" s="5"/>
      <c r="E319" s="5"/>
      <c r="F319" s="5"/>
      <c r="G319" s="5"/>
      <c r="H319" s="5"/>
      <c r="I319" s="5"/>
      <c r="J319" s="5"/>
    </row>
    <row r="320" spans="3:10" x14ac:dyDescent="0.2">
      <c r="C320" s="5"/>
      <c r="D320" s="5"/>
      <c r="E320" s="5"/>
      <c r="F320" s="5"/>
      <c r="G320" s="5"/>
      <c r="H320" s="5"/>
      <c r="I320" s="5"/>
      <c r="J320" s="5"/>
    </row>
    <row r="321" spans="3:10" x14ac:dyDescent="0.2">
      <c r="C321" s="5"/>
      <c r="D321" s="5"/>
      <c r="E321" s="5"/>
      <c r="F321" s="5"/>
      <c r="G321" s="5"/>
      <c r="H321" s="5"/>
      <c r="I321" s="5"/>
      <c r="J321" s="5"/>
    </row>
    <row r="322" spans="3:10" x14ac:dyDescent="0.2">
      <c r="C322" s="5"/>
      <c r="D322" s="5"/>
      <c r="E322" s="5"/>
      <c r="F322" s="5"/>
      <c r="G322" s="5"/>
      <c r="H322" s="5"/>
      <c r="I322" s="5"/>
      <c r="J322" s="5"/>
    </row>
    <row r="323" spans="3:10" x14ac:dyDescent="0.2">
      <c r="C323" s="5"/>
      <c r="D323" s="5"/>
      <c r="E323" s="5"/>
      <c r="F323" s="5"/>
      <c r="G323" s="5"/>
      <c r="H323" s="5"/>
      <c r="I323" s="5"/>
      <c r="J323" s="5"/>
    </row>
    <row r="324" spans="3:10" x14ac:dyDescent="0.2">
      <c r="C324" s="5"/>
      <c r="D324" s="5"/>
      <c r="E324" s="5"/>
      <c r="F324" s="5"/>
      <c r="G324" s="5"/>
      <c r="H324" s="5"/>
      <c r="I324" s="5"/>
      <c r="J324" s="5"/>
    </row>
    <row r="325" spans="3:10" x14ac:dyDescent="0.2">
      <c r="C325" s="5"/>
      <c r="D325" s="5"/>
      <c r="E325" s="5"/>
      <c r="F325" s="5"/>
      <c r="G325" s="5"/>
      <c r="H325" s="5"/>
      <c r="I325" s="5"/>
      <c r="J325" s="5"/>
    </row>
    <row r="326" spans="3:10" x14ac:dyDescent="0.2">
      <c r="C326" s="5"/>
      <c r="D326" s="5"/>
      <c r="E326" s="5"/>
      <c r="F326" s="5"/>
      <c r="G326" s="5"/>
      <c r="H326" s="5"/>
      <c r="I326" s="5"/>
      <c r="J326" s="5"/>
    </row>
    <row r="327" spans="3:10" x14ac:dyDescent="0.2">
      <c r="C327" s="5"/>
      <c r="D327" s="5"/>
      <c r="E327" s="5"/>
      <c r="F327" s="5"/>
      <c r="G327" s="5"/>
      <c r="H327" s="5"/>
      <c r="I327" s="5"/>
      <c r="J327" s="5"/>
    </row>
    <row r="328" spans="3:10" x14ac:dyDescent="0.2">
      <c r="C328" s="5"/>
      <c r="D328" s="5"/>
      <c r="E328" s="5"/>
      <c r="F328" s="5"/>
      <c r="G328" s="5"/>
      <c r="H328" s="5"/>
      <c r="I328" s="5"/>
      <c r="J328" s="5"/>
    </row>
    <row r="329" spans="3:10" x14ac:dyDescent="0.2">
      <c r="C329" s="5"/>
      <c r="D329" s="5"/>
      <c r="E329" s="5"/>
      <c r="F329" s="5"/>
      <c r="G329" s="5"/>
      <c r="H329" s="5"/>
      <c r="I329" s="5"/>
      <c r="J329" s="5"/>
    </row>
    <row r="330" spans="3:10" x14ac:dyDescent="0.2">
      <c r="C330" s="5"/>
      <c r="D330" s="5"/>
      <c r="E330" s="5"/>
      <c r="F330" s="5"/>
      <c r="G330" s="5"/>
      <c r="H330" s="5"/>
      <c r="I330" s="5"/>
      <c r="J330" s="5"/>
    </row>
    <row r="331" spans="3:10" x14ac:dyDescent="0.2">
      <c r="C331" s="5"/>
      <c r="D331" s="5"/>
      <c r="E331" s="5"/>
      <c r="F331" s="5"/>
      <c r="G331" s="5"/>
      <c r="H331" s="5"/>
      <c r="I331" s="5"/>
      <c r="J331" s="5"/>
    </row>
    <row r="332" spans="3:10" x14ac:dyDescent="0.2">
      <c r="C332" s="5"/>
      <c r="D332" s="5"/>
      <c r="E332" s="5"/>
      <c r="F332" s="5"/>
      <c r="G332" s="5"/>
      <c r="H332" s="5"/>
      <c r="I332" s="5"/>
      <c r="J332" s="5"/>
    </row>
    <row r="333" spans="3:10" x14ac:dyDescent="0.2">
      <c r="C333" s="5"/>
      <c r="D333" s="5"/>
      <c r="E333" s="5"/>
      <c r="F333" s="5"/>
      <c r="G333" s="5"/>
      <c r="H333" s="5"/>
      <c r="I333" s="5"/>
      <c r="J333" s="5"/>
    </row>
    <row r="334" spans="3:10" x14ac:dyDescent="0.2">
      <c r="C334" s="5"/>
      <c r="D334" s="5"/>
      <c r="E334" s="5"/>
      <c r="F334" s="5"/>
      <c r="G334" s="5"/>
      <c r="H334" s="5"/>
      <c r="I334" s="5"/>
      <c r="J334" s="5"/>
    </row>
    <row r="335" spans="3:10" x14ac:dyDescent="0.2">
      <c r="C335" s="5"/>
      <c r="D335" s="5"/>
      <c r="E335" s="5"/>
      <c r="F335" s="5"/>
      <c r="G335" s="5"/>
      <c r="H335" s="5"/>
      <c r="I335" s="5"/>
      <c r="J335" s="5"/>
    </row>
    <row r="336" spans="3:10" x14ac:dyDescent="0.2">
      <c r="C336" s="5"/>
      <c r="D336" s="5"/>
      <c r="E336" s="5"/>
      <c r="F336" s="5"/>
      <c r="G336" s="5"/>
      <c r="H336" s="5"/>
      <c r="I336" s="5"/>
      <c r="J336" s="5"/>
    </row>
    <row r="337" spans="3:10" x14ac:dyDescent="0.2">
      <c r="C337" s="5"/>
      <c r="D337" s="5"/>
      <c r="E337" s="5"/>
      <c r="F337" s="5"/>
      <c r="G337" s="5"/>
      <c r="H337" s="5"/>
      <c r="I337" s="5"/>
      <c r="J337" s="5"/>
    </row>
    <row r="338" spans="3:10" x14ac:dyDescent="0.2">
      <c r="C338" s="5"/>
      <c r="D338" s="5"/>
      <c r="E338" s="5"/>
      <c r="F338" s="5"/>
      <c r="G338" s="5"/>
      <c r="H338" s="5"/>
      <c r="I338" s="5"/>
      <c r="J338" s="5"/>
    </row>
    <row r="339" spans="3:10" x14ac:dyDescent="0.2">
      <c r="C339" s="5"/>
      <c r="D339" s="5"/>
      <c r="E339" s="5"/>
      <c r="F339" s="5"/>
      <c r="G339" s="5"/>
      <c r="H339" s="5"/>
      <c r="I339" s="5"/>
      <c r="J339" s="5"/>
    </row>
    <row r="340" spans="3:10" x14ac:dyDescent="0.2">
      <c r="C340" s="5"/>
      <c r="D340" s="5"/>
      <c r="E340" s="5"/>
      <c r="F340" s="5"/>
      <c r="G340" s="5"/>
      <c r="H340" s="5"/>
      <c r="I340" s="5"/>
      <c r="J340" s="5"/>
    </row>
    <row r="341" spans="3:10" x14ac:dyDescent="0.2">
      <c r="C341" s="5"/>
      <c r="D341" s="5"/>
      <c r="E341" s="5"/>
      <c r="F341" s="5"/>
      <c r="G341" s="5"/>
      <c r="H341" s="5"/>
      <c r="I341" s="5"/>
      <c r="J341" s="5"/>
    </row>
    <row r="342" spans="3:10" x14ac:dyDescent="0.2">
      <c r="C342" s="5"/>
      <c r="D342" s="5"/>
      <c r="E342" s="5"/>
      <c r="F342" s="5"/>
      <c r="G342" s="5"/>
      <c r="H342" s="5"/>
      <c r="I342" s="5"/>
      <c r="J342" s="5"/>
    </row>
    <row r="343" spans="3:10" x14ac:dyDescent="0.2">
      <c r="C343" s="5"/>
      <c r="D343" s="5"/>
      <c r="E343" s="5"/>
      <c r="F343" s="5"/>
      <c r="G343" s="5"/>
      <c r="H343" s="5"/>
      <c r="I343" s="5"/>
      <c r="J343" s="5"/>
    </row>
    <row r="344" spans="3:10" x14ac:dyDescent="0.2">
      <c r="C344" s="5"/>
      <c r="D344" s="5"/>
      <c r="E344" s="5"/>
      <c r="F344" s="5"/>
      <c r="G344" s="5"/>
      <c r="H344" s="5"/>
      <c r="I344" s="5"/>
      <c r="J344" s="5"/>
    </row>
    <row r="345" spans="3:10" x14ac:dyDescent="0.2">
      <c r="C345" s="5"/>
      <c r="D345" s="5"/>
      <c r="E345" s="5"/>
      <c r="F345" s="5"/>
      <c r="G345" s="5"/>
      <c r="H345" s="5"/>
      <c r="I345" s="5"/>
      <c r="J345" s="5"/>
    </row>
    <row r="346" spans="3:10" x14ac:dyDescent="0.2">
      <c r="C346" s="5"/>
      <c r="D346" s="5"/>
      <c r="E346" s="5"/>
      <c r="F346" s="5"/>
      <c r="G346" s="5"/>
      <c r="H346" s="5"/>
      <c r="I346" s="5"/>
      <c r="J346" s="5"/>
    </row>
    <row r="347" spans="3:10" x14ac:dyDescent="0.2">
      <c r="C347" s="5"/>
      <c r="D347" s="5"/>
      <c r="E347" s="5"/>
      <c r="F347" s="5"/>
      <c r="G347" s="5"/>
      <c r="H347" s="5"/>
      <c r="I347" s="5"/>
      <c r="J347" s="5"/>
    </row>
    <row r="348" spans="3:10" x14ac:dyDescent="0.2">
      <c r="C348" s="5"/>
      <c r="D348" s="5"/>
      <c r="E348" s="5"/>
      <c r="F348" s="5"/>
      <c r="G348" s="5"/>
      <c r="H348" s="5"/>
      <c r="I348" s="5"/>
      <c r="J348" s="5"/>
    </row>
    <row r="349" spans="3:10" x14ac:dyDescent="0.2">
      <c r="C349" s="5"/>
      <c r="D349" s="5"/>
      <c r="E349" s="5"/>
      <c r="F349" s="5"/>
      <c r="G349" s="5"/>
      <c r="H349" s="5"/>
      <c r="I349" s="5"/>
      <c r="J349" s="5"/>
    </row>
    <row r="350" spans="3:10" x14ac:dyDescent="0.2">
      <c r="C350" s="5"/>
      <c r="D350" s="5"/>
      <c r="E350" s="5"/>
      <c r="F350" s="5"/>
      <c r="G350" s="5"/>
      <c r="H350" s="5"/>
      <c r="I350" s="5"/>
      <c r="J350" s="5"/>
    </row>
    <row r="351" spans="3:10" x14ac:dyDescent="0.2">
      <c r="C351" s="5"/>
      <c r="D351" s="5"/>
      <c r="E351" s="5"/>
      <c r="F351" s="5"/>
      <c r="G351" s="5"/>
      <c r="H351" s="5"/>
      <c r="I351" s="5"/>
      <c r="J351" s="5"/>
    </row>
    <row r="352" spans="3:10" x14ac:dyDescent="0.2">
      <c r="C352" s="5"/>
      <c r="D352" s="5"/>
      <c r="E352" s="5"/>
      <c r="F352" s="5"/>
      <c r="G352" s="5"/>
      <c r="H352" s="5"/>
      <c r="I352" s="5"/>
      <c r="J352" s="5"/>
    </row>
    <row r="353" spans="3:10" x14ac:dyDescent="0.2">
      <c r="C353" s="5"/>
      <c r="D353" s="5"/>
      <c r="E353" s="5"/>
      <c r="F353" s="5"/>
      <c r="G353" s="5"/>
      <c r="H353" s="5"/>
      <c r="I353" s="5"/>
      <c r="J353" s="5"/>
    </row>
    <row r="354" spans="3:10" x14ac:dyDescent="0.2">
      <c r="C354" s="5"/>
      <c r="D354" s="5"/>
      <c r="E354" s="5"/>
      <c r="F354" s="5"/>
      <c r="G354" s="5"/>
      <c r="H354" s="5"/>
      <c r="I354" s="5"/>
      <c r="J354" s="5"/>
    </row>
    <row r="355" spans="3:10" x14ac:dyDescent="0.2">
      <c r="C355" s="5"/>
      <c r="D355" s="5"/>
      <c r="E355" s="5"/>
      <c r="F355" s="5"/>
      <c r="G355" s="5"/>
      <c r="H355" s="5"/>
      <c r="I355" s="5"/>
      <c r="J355" s="5"/>
    </row>
    <row r="356" spans="3:10" x14ac:dyDescent="0.2">
      <c r="C356" s="5"/>
      <c r="D356" s="5"/>
      <c r="E356" s="5"/>
      <c r="F356" s="5"/>
      <c r="G356" s="5"/>
      <c r="H356" s="5"/>
      <c r="I356" s="5"/>
      <c r="J356" s="5"/>
    </row>
    <row r="357" spans="3:10" x14ac:dyDescent="0.2">
      <c r="C357" s="5"/>
      <c r="D357" s="5"/>
      <c r="E357" s="5"/>
      <c r="F357" s="5"/>
      <c r="G357" s="5"/>
      <c r="H357" s="5"/>
      <c r="I357" s="5"/>
      <c r="J357" s="5"/>
    </row>
    <row r="358" spans="3:10" x14ac:dyDescent="0.2">
      <c r="C358" s="5"/>
      <c r="D358" s="5"/>
      <c r="E358" s="5"/>
      <c r="F358" s="5"/>
      <c r="G358" s="5"/>
      <c r="H358" s="5"/>
      <c r="I358" s="5"/>
      <c r="J358" s="5"/>
    </row>
    <row r="359" spans="3:10" x14ac:dyDescent="0.2">
      <c r="C359" s="5"/>
      <c r="D359" s="5"/>
      <c r="E359" s="5"/>
      <c r="F359" s="5"/>
      <c r="G359" s="5"/>
      <c r="H359" s="5"/>
      <c r="I359" s="5"/>
      <c r="J359" s="5"/>
    </row>
    <row r="360" spans="3:10" x14ac:dyDescent="0.2">
      <c r="C360" s="5"/>
      <c r="D360" s="5"/>
      <c r="E360" s="5"/>
      <c r="F360" s="5"/>
      <c r="G360" s="5"/>
      <c r="H360" s="5"/>
      <c r="I360" s="5"/>
      <c r="J360" s="5"/>
    </row>
    <row r="361" spans="3:10" x14ac:dyDescent="0.2">
      <c r="C361" s="5"/>
      <c r="D361" s="5"/>
      <c r="E361" s="5"/>
      <c r="F361" s="5"/>
      <c r="G361" s="5"/>
      <c r="H361" s="5"/>
      <c r="I361" s="5"/>
      <c r="J361" s="5"/>
    </row>
    <row r="362" spans="3:10" x14ac:dyDescent="0.2">
      <c r="C362" s="5"/>
      <c r="D362" s="5"/>
      <c r="E362" s="5"/>
      <c r="F362" s="5"/>
      <c r="G362" s="5"/>
      <c r="H362" s="5"/>
      <c r="I362" s="5"/>
      <c r="J362" s="5"/>
    </row>
    <row r="363" spans="3:10" x14ac:dyDescent="0.2">
      <c r="C363" s="5"/>
      <c r="D363" s="5"/>
      <c r="E363" s="5"/>
      <c r="F363" s="5"/>
      <c r="G363" s="5"/>
      <c r="H363" s="5"/>
      <c r="I363" s="5"/>
      <c r="J363" s="5"/>
    </row>
    <row r="364" spans="3:10" x14ac:dyDescent="0.2">
      <c r="C364" s="5"/>
      <c r="D364" s="5"/>
      <c r="E364" s="5"/>
      <c r="F364" s="5"/>
      <c r="G364" s="5"/>
      <c r="H364" s="5"/>
      <c r="I364" s="5"/>
      <c r="J364" s="5"/>
    </row>
    <row r="365" spans="3:10" x14ac:dyDescent="0.2">
      <c r="C365" s="5"/>
      <c r="D365" s="5"/>
      <c r="E365" s="5"/>
      <c r="F365" s="5"/>
      <c r="G365" s="5"/>
      <c r="H365" s="5"/>
      <c r="I365" s="5"/>
      <c r="J365" s="5"/>
    </row>
    <row r="366" spans="3:10" x14ac:dyDescent="0.2">
      <c r="C366" s="5"/>
      <c r="D366" s="5"/>
      <c r="E366" s="5"/>
      <c r="F366" s="5"/>
      <c r="G366" s="5"/>
      <c r="H366" s="5"/>
      <c r="I366" s="5"/>
      <c r="J366" s="5"/>
    </row>
    <row r="367" spans="3:10" x14ac:dyDescent="0.2">
      <c r="C367" s="5"/>
      <c r="D367" s="5"/>
      <c r="E367" s="5"/>
      <c r="F367" s="5"/>
      <c r="G367" s="5"/>
      <c r="H367" s="5"/>
      <c r="I367" s="5"/>
      <c r="J367" s="5"/>
    </row>
    <row r="368" spans="3:10" x14ac:dyDescent="0.2">
      <c r="C368" s="5"/>
      <c r="D368" s="5"/>
      <c r="E368" s="5"/>
      <c r="F368" s="5"/>
      <c r="G368" s="5"/>
      <c r="H368" s="5"/>
      <c r="I368" s="5"/>
      <c r="J368" s="5"/>
    </row>
    <row r="369" spans="3:10" x14ac:dyDescent="0.2">
      <c r="C369" s="5"/>
      <c r="D369" s="5"/>
      <c r="E369" s="5"/>
      <c r="F369" s="5"/>
      <c r="G369" s="5"/>
      <c r="H369" s="5"/>
      <c r="I369" s="5"/>
      <c r="J369" s="5"/>
    </row>
    <row r="370" spans="3:10" x14ac:dyDescent="0.2">
      <c r="C370" s="5"/>
      <c r="D370" s="5"/>
      <c r="E370" s="5"/>
      <c r="F370" s="5"/>
      <c r="G370" s="5"/>
      <c r="H370" s="5"/>
      <c r="I370" s="5"/>
      <c r="J370" s="5"/>
    </row>
    <row r="371" spans="3:10" x14ac:dyDescent="0.2">
      <c r="C371" s="5"/>
      <c r="D371" s="5"/>
      <c r="E371" s="5"/>
      <c r="F371" s="5"/>
      <c r="G371" s="5"/>
      <c r="H371" s="5"/>
      <c r="I371" s="5"/>
      <c r="J371" s="5"/>
    </row>
    <row r="372" spans="3:10" x14ac:dyDescent="0.2">
      <c r="C372" s="5"/>
      <c r="D372" s="5"/>
      <c r="E372" s="5"/>
      <c r="F372" s="5"/>
      <c r="G372" s="5"/>
      <c r="H372" s="5"/>
      <c r="I372" s="5"/>
      <c r="J372" s="5"/>
    </row>
    <row r="373" spans="3:10" x14ac:dyDescent="0.2">
      <c r="C373" s="5"/>
      <c r="D373" s="5"/>
      <c r="E373" s="5"/>
      <c r="F373" s="5"/>
      <c r="G373" s="5"/>
      <c r="H373" s="5"/>
      <c r="I373" s="5"/>
      <c r="J373" s="5"/>
    </row>
    <row r="374" spans="3:10" x14ac:dyDescent="0.2">
      <c r="C374" s="5"/>
      <c r="D374" s="5"/>
      <c r="E374" s="5"/>
      <c r="F374" s="5"/>
      <c r="G374" s="5"/>
      <c r="H374" s="5"/>
      <c r="I374" s="5"/>
      <c r="J374" s="5"/>
    </row>
    <row r="375" spans="3:10" x14ac:dyDescent="0.2">
      <c r="C375" s="5"/>
      <c r="D375" s="5"/>
      <c r="E375" s="5"/>
      <c r="F375" s="5"/>
      <c r="G375" s="5"/>
      <c r="H375" s="5"/>
      <c r="I375" s="5"/>
      <c r="J375" s="5"/>
    </row>
    <row r="376" spans="3:10" x14ac:dyDescent="0.2">
      <c r="C376" s="5"/>
      <c r="D376" s="5"/>
      <c r="E376" s="5"/>
      <c r="F376" s="5"/>
      <c r="G376" s="5"/>
      <c r="H376" s="5"/>
      <c r="I376" s="5"/>
      <c r="J376" s="5"/>
    </row>
    <row r="377" spans="3:10" x14ac:dyDescent="0.2">
      <c r="C377" s="5"/>
      <c r="D377" s="5"/>
      <c r="E377" s="5"/>
      <c r="F377" s="5"/>
      <c r="G377" s="5"/>
      <c r="H377" s="5"/>
      <c r="I377" s="5"/>
      <c r="J377" s="5"/>
    </row>
    <row r="378" spans="3:10" x14ac:dyDescent="0.2">
      <c r="C378" s="5"/>
      <c r="D378" s="5"/>
      <c r="E378" s="5"/>
      <c r="F378" s="5"/>
      <c r="G378" s="5"/>
      <c r="H378" s="5"/>
      <c r="I378" s="5"/>
      <c r="J378" s="5"/>
    </row>
    <row r="379" spans="3:10" x14ac:dyDescent="0.2">
      <c r="C379" s="5"/>
      <c r="D379" s="5"/>
      <c r="E379" s="5"/>
      <c r="F379" s="5"/>
      <c r="G379" s="5"/>
      <c r="H379" s="5"/>
      <c r="I379" s="5"/>
      <c r="J379" s="5"/>
    </row>
    <row r="380" spans="3:10" x14ac:dyDescent="0.2">
      <c r="C380" s="5"/>
      <c r="D380" s="5"/>
      <c r="E380" s="5"/>
      <c r="F380" s="5"/>
      <c r="G380" s="5"/>
      <c r="H380" s="5"/>
      <c r="I380" s="5"/>
      <c r="J380" s="5"/>
    </row>
    <row r="381" spans="3:10" x14ac:dyDescent="0.2">
      <c r="C381" s="5"/>
      <c r="D381" s="5"/>
      <c r="E381" s="5"/>
      <c r="F381" s="5"/>
      <c r="G381" s="5"/>
      <c r="H381" s="5"/>
      <c r="I381" s="5"/>
      <c r="J381" s="5"/>
    </row>
    <row r="382" spans="3:10" x14ac:dyDescent="0.2">
      <c r="C382" s="5"/>
      <c r="D382" s="5"/>
      <c r="E382" s="5"/>
      <c r="F382" s="5"/>
      <c r="G382" s="5"/>
      <c r="H382" s="5"/>
      <c r="I382" s="5"/>
      <c r="J382" s="5"/>
    </row>
    <row r="383" spans="3:10" x14ac:dyDescent="0.2">
      <c r="C383" s="5"/>
      <c r="D383" s="5"/>
      <c r="E383" s="5"/>
      <c r="F383" s="5"/>
      <c r="G383" s="5"/>
      <c r="H383" s="5"/>
      <c r="I383" s="5"/>
      <c r="J383" s="5"/>
    </row>
    <row r="384" spans="3:10" x14ac:dyDescent="0.2">
      <c r="C384" s="5"/>
      <c r="D384" s="5"/>
      <c r="E384" s="5"/>
      <c r="F384" s="5"/>
      <c r="G384" s="5"/>
      <c r="H384" s="5"/>
      <c r="I384" s="5"/>
      <c r="J384" s="5"/>
    </row>
    <row r="385" spans="3:10" x14ac:dyDescent="0.2">
      <c r="C385" s="5"/>
      <c r="D385" s="5"/>
      <c r="E385" s="5"/>
      <c r="F385" s="5"/>
      <c r="G385" s="5"/>
      <c r="H385" s="5"/>
      <c r="I385" s="5"/>
      <c r="J385" s="5"/>
    </row>
    <row r="386" spans="3:10" x14ac:dyDescent="0.2">
      <c r="C386" s="5"/>
      <c r="D386" s="5"/>
      <c r="E386" s="5"/>
      <c r="F386" s="5"/>
      <c r="G386" s="5"/>
      <c r="H386" s="5"/>
      <c r="I386" s="5"/>
      <c r="J386" s="5"/>
    </row>
    <row r="387" spans="3:10" x14ac:dyDescent="0.2">
      <c r="C387" s="5"/>
      <c r="D387" s="5"/>
      <c r="E387" s="5"/>
      <c r="F387" s="5"/>
      <c r="G387" s="5"/>
      <c r="H387" s="5"/>
      <c r="I387" s="5"/>
      <c r="J387" s="5"/>
    </row>
    <row r="388" spans="3:10" x14ac:dyDescent="0.2">
      <c r="C388" s="5"/>
      <c r="D388" s="5"/>
      <c r="E388" s="5"/>
      <c r="F388" s="5"/>
      <c r="G388" s="5"/>
      <c r="H388" s="5"/>
      <c r="I388" s="5"/>
      <c r="J388" s="5"/>
    </row>
    <row r="389" spans="3:10" x14ac:dyDescent="0.2">
      <c r="C389" s="5"/>
      <c r="D389" s="5"/>
      <c r="E389" s="5"/>
      <c r="F389" s="5"/>
      <c r="G389" s="5"/>
      <c r="H389" s="5"/>
      <c r="I389" s="5"/>
      <c r="J389" s="5"/>
    </row>
    <row r="390" spans="3:10" x14ac:dyDescent="0.2">
      <c r="C390" s="5"/>
      <c r="D390" s="5"/>
      <c r="E390" s="5"/>
      <c r="F390" s="5"/>
      <c r="G390" s="5"/>
      <c r="H390" s="5"/>
      <c r="I390" s="5"/>
      <c r="J390" s="5"/>
    </row>
    <row r="391" spans="3:10" x14ac:dyDescent="0.2">
      <c r="C391" s="5"/>
      <c r="D391" s="5"/>
      <c r="E391" s="5"/>
      <c r="F391" s="5"/>
      <c r="G391" s="5"/>
      <c r="H391" s="5"/>
      <c r="I391" s="5"/>
      <c r="J391" s="5"/>
    </row>
    <row r="392" spans="3:10" x14ac:dyDescent="0.2">
      <c r="C392" s="5"/>
      <c r="D392" s="5"/>
      <c r="E392" s="5"/>
      <c r="F392" s="5"/>
      <c r="G392" s="5"/>
      <c r="H392" s="5"/>
      <c r="I392" s="5"/>
      <c r="J392" s="5"/>
    </row>
    <row r="393" spans="3:10" x14ac:dyDescent="0.2">
      <c r="C393" s="5"/>
      <c r="D393" s="5"/>
      <c r="E393" s="5"/>
      <c r="F393" s="5"/>
      <c r="G393" s="5"/>
      <c r="H393" s="5"/>
      <c r="I393" s="5"/>
      <c r="J393" s="5"/>
    </row>
    <row r="394" spans="3:10" x14ac:dyDescent="0.2">
      <c r="C394" s="5"/>
      <c r="D394" s="5"/>
      <c r="E394" s="5"/>
      <c r="F394" s="5"/>
      <c r="G394" s="5"/>
      <c r="H394" s="5"/>
      <c r="I394" s="5"/>
      <c r="J394" s="5"/>
    </row>
    <row r="395" spans="3:10" x14ac:dyDescent="0.2">
      <c r="C395" s="5"/>
      <c r="D395" s="5"/>
      <c r="E395" s="5"/>
      <c r="F395" s="5"/>
      <c r="G395" s="5"/>
      <c r="H395" s="5"/>
      <c r="I395" s="5"/>
      <c r="J395" s="5"/>
    </row>
  </sheetData>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GE395"/>
  <sheetViews>
    <sheetView zoomScale="85" zoomScaleNormal="85" workbookViewId="0">
      <pane xSplit="2" ySplit="4" topLeftCell="C5" activePane="bottomRight" state="frozen"/>
      <selection pane="topRight" activeCell="C1" sqref="C1"/>
      <selection pane="bottomLeft" activeCell="A5" sqref="A5"/>
      <selection pane="bottomRight" activeCell="C3" sqref="C3"/>
    </sheetView>
  </sheetViews>
  <sheetFormatPr defaultColWidth="9.140625" defaultRowHeight="12.75" x14ac:dyDescent="0.2"/>
  <cols>
    <col min="1" max="1" width="9.140625" style="5"/>
    <col min="2" max="2" width="39" style="5" customWidth="1"/>
    <col min="3" max="10" width="30.5703125" style="68" customWidth="1"/>
    <col min="11" max="82" width="30.5703125" style="5" customWidth="1"/>
    <col min="83" max="85" width="13.42578125" style="5" customWidth="1"/>
    <col min="86" max="86" width="35.28515625" style="5" customWidth="1"/>
    <col min="87" max="87" width="23.7109375" style="5" customWidth="1"/>
    <col min="88" max="110" width="21.42578125" style="5" customWidth="1"/>
    <col min="111" max="111" width="20.42578125" style="5" bestFit="1" customWidth="1"/>
    <col min="112" max="112" width="22.85546875" style="5" bestFit="1" customWidth="1"/>
    <col min="113" max="113" width="26.140625" style="5" customWidth="1"/>
    <col min="114" max="114" width="23.7109375" style="5" customWidth="1"/>
    <col min="115" max="16384" width="9.140625" style="5"/>
  </cols>
  <sheetData>
    <row r="1" spans="1:89" x14ac:dyDescent="0.2">
      <c r="A1" s="60" t="s">
        <v>44</v>
      </c>
      <c r="C1" s="27"/>
      <c r="D1" s="61"/>
      <c r="E1" s="27"/>
      <c r="F1" s="5"/>
      <c r="G1" s="27"/>
    </row>
    <row r="2" spans="1:89" x14ac:dyDescent="0.2">
      <c r="A2" s="31"/>
      <c r="C2" s="27"/>
      <c r="D2" s="27"/>
      <c r="E2" s="27"/>
      <c r="F2" s="5"/>
      <c r="G2" s="27"/>
    </row>
    <row r="3" spans="1:89" x14ac:dyDescent="0.2">
      <c r="A3" s="61" t="s">
        <v>42</v>
      </c>
      <c r="C3" s="27"/>
      <c r="D3" s="27"/>
      <c r="E3" s="27"/>
      <c r="F3" s="27"/>
      <c r="G3" s="27"/>
      <c r="H3" s="27"/>
      <c r="I3" s="27"/>
      <c r="J3" s="27"/>
    </row>
    <row r="4" spans="1:89" x14ac:dyDescent="0.2">
      <c r="B4" s="38" t="str">
        <f>B27</f>
        <v>Description</v>
      </c>
      <c r="C4" s="62" t="str">
        <f>C27</f>
        <v>Blaine- All</v>
      </c>
      <c r="D4" s="62" t="str">
        <f t="shared" ref="D4:S4" si="0">D27</f>
        <v>Cascade- All</v>
      </c>
      <c r="E4" s="62" t="str">
        <f t="shared" si="0"/>
        <v>Chouteau- All</v>
      </c>
      <c r="F4" s="62" t="str">
        <f t="shared" si="0"/>
        <v>Fergus- All</v>
      </c>
      <c r="G4" s="62" t="str">
        <f t="shared" si="0"/>
        <v>Glacier- All</v>
      </c>
      <c r="H4" s="62" t="str">
        <f t="shared" si="0"/>
        <v>Golden Valley- All</v>
      </c>
      <c r="I4" s="62" t="str">
        <f t="shared" si="0"/>
        <v>Hill- All</v>
      </c>
      <c r="J4" s="62" t="str">
        <f t="shared" si="0"/>
        <v>Liberty- All</v>
      </c>
      <c r="K4" s="62" t="str">
        <f t="shared" si="0"/>
        <v>Musselshell- All</v>
      </c>
      <c r="L4" s="62" t="str">
        <f t="shared" si="0"/>
        <v>Petroleum- All</v>
      </c>
      <c r="M4" s="62" t="str">
        <f t="shared" si="0"/>
        <v>Phillips- All</v>
      </c>
      <c r="N4" s="62" t="str">
        <f t="shared" si="0"/>
        <v>Pondera- All</v>
      </c>
      <c r="O4" s="62" t="str">
        <f t="shared" si="0"/>
        <v>Rosebud- All</v>
      </c>
      <c r="P4" s="62" t="str">
        <f t="shared" si="0"/>
        <v>Teton- All</v>
      </c>
      <c r="Q4" s="62" t="str">
        <f t="shared" si="0"/>
        <v>Toole- All</v>
      </c>
      <c r="R4" s="62" t="str">
        <f t="shared" si="0"/>
        <v>Yellowstone- All</v>
      </c>
      <c r="S4" s="138" t="str">
        <f t="shared" si="0"/>
        <v>Blaine- BLM</v>
      </c>
      <c r="T4" s="138" t="str">
        <f t="shared" ref="T4:AH4" si="1">T27</f>
        <v>Cascade- BLM</v>
      </c>
      <c r="U4" s="138" t="str">
        <f t="shared" si="1"/>
        <v>Chouteau- BLM</v>
      </c>
      <c r="V4" s="138" t="str">
        <f t="shared" si="1"/>
        <v>Fergus- BLM</v>
      </c>
      <c r="W4" s="138" t="str">
        <f t="shared" si="1"/>
        <v>Glacier- BLM</v>
      </c>
      <c r="X4" s="138" t="str">
        <f t="shared" si="1"/>
        <v>Golden Valley- BLM</v>
      </c>
      <c r="Y4" s="138" t="str">
        <f t="shared" si="1"/>
        <v>Hill- BLM</v>
      </c>
      <c r="Z4" s="138" t="str">
        <f t="shared" si="1"/>
        <v>Liberty- BLM</v>
      </c>
      <c r="AA4" s="138" t="str">
        <f t="shared" si="1"/>
        <v>Musselshell- BLM</v>
      </c>
      <c r="AB4" s="138" t="str">
        <f t="shared" si="1"/>
        <v>Petroleum- BLM</v>
      </c>
      <c r="AC4" s="138" t="str">
        <f t="shared" si="1"/>
        <v>Phillips- BLM</v>
      </c>
      <c r="AD4" s="138" t="str">
        <f t="shared" si="1"/>
        <v>Pondera- BLM</v>
      </c>
      <c r="AE4" s="138" t="str">
        <f t="shared" si="1"/>
        <v>Rosebud- BLM</v>
      </c>
      <c r="AF4" s="138" t="str">
        <f t="shared" si="1"/>
        <v>Teton- BLM</v>
      </c>
      <c r="AG4" s="138" t="str">
        <f t="shared" si="1"/>
        <v>Toole- BLM</v>
      </c>
      <c r="AH4" s="138" t="str">
        <f t="shared" si="1"/>
        <v>Yellowstone- BLM</v>
      </c>
      <c r="AI4" s="140" t="str">
        <f t="shared" ref="AI4:AY4" si="2">AI27</f>
        <v>Blaine- Tribal</v>
      </c>
      <c r="AJ4" s="140" t="str">
        <f t="shared" ref="AJ4:AX4" si="3">AJ27</f>
        <v>Cascade- Tribal</v>
      </c>
      <c r="AK4" s="140" t="str">
        <f t="shared" si="3"/>
        <v>Chouteau- Tribal</v>
      </c>
      <c r="AL4" s="140" t="str">
        <f t="shared" si="3"/>
        <v>Fergus- Tribal</v>
      </c>
      <c r="AM4" s="140" t="str">
        <f t="shared" si="3"/>
        <v>Glacier- Tribal</v>
      </c>
      <c r="AN4" s="140" t="str">
        <f t="shared" si="3"/>
        <v>Golden Valley- Tribal</v>
      </c>
      <c r="AO4" s="140" t="str">
        <f t="shared" si="3"/>
        <v>Hill- Tribal</v>
      </c>
      <c r="AP4" s="140" t="str">
        <f t="shared" si="3"/>
        <v>Liberty- Tribal</v>
      </c>
      <c r="AQ4" s="140" t="str">
        <f t="shared" si="3"/>
        <v>Musselshell- Tribal</v>
      </c>
      <c r="AR4" s="140" t="str">
        <f t="shared" si="3"/>
        <v>Petroleum- Tribal</v>
      </c>
      <c r="AS4" s="140" t="str">
        <f t="shared" si="3"/>
        <v>Phillips- Tribal</v>
      </c>
      <c r="AT4" s="140" t="str">
        <f t="shared" si="3"/>
        <v>Pondera- Tribal</v>
      </c>
      <c r="AU4" s="140" t="str">
        <f t="shared" si="3"/>
        <v>Rosebud- Tribal</v>
      </c>
      <c r="AV4" s="140" t="str">
        <f t="shared" si="3"/>
        <v>Teton- Tribal</v>
      </c>
      <c r="AW4" s="140" t="str">
        <f t="shared" si="3"/>
        <v>Toole- Tribal</v>
      </c>
      <c r="AX4" s="140" t="str">
        <f t="shared" si="3"/>
        <v>Yellowstone- Tribal</v>
      </c>
      <c r="AY4" s="159" t="str">
        <f t="shared" si="2"/>
        <v>Blaine- Pvt/State</v>
      </c>
      <c r="AZ4" s="159" t="str">
        <f t="shared" ref="AZ4:BN4" si="4">AZ27</f>
        <v>Cascade- Pvt/State</v>
      </c>
      <c r="BA4" s="159" t="str">
        <f t="shared" si="4"/>
        <v>Chouteau- Pvt/State</v>
      </c>
      <c r="BB4" s="159" t="str">
        <f t="shared" si="4"/>
        <v>Fergus- Pvt/State</v>
      </c>
      <c r="BC4" s="159" t="str">
        <f t="shared" si="4"/>
        <v>Glacier- Pvt/State</v>
      </c>
      <c r="BD4" s="159" t="str">
        <f t="shared" si="4"/>
        <v>Golden Valley- Pvt/State</v>
      </c>
      <c r="BE4" s="159" t="str">
        <f t="shared" si="4"/>
        <v>Hill- Pvt/State</v>
      </c>
      <c r="BF4" s="159" t="str">
        <f t="shared" si="4"/>
        <v>Liberty- Pvt/State</v>
      </c>
      <c r="BG4" s="159" t="str">
        <f t="shared" si="4"/>
        <v>Musselshell- Pvt/State</v>
      </c>
      <c r="BH4" s="159" t="str">
        <f t="shared" si="4"/>
        <v>Petroleum- Pvt/State</v>
      </c>
      <c r="BI4" s="159" t="str">
        <f t="shared" si="4"/>
        <v>Phillips- Pvt/State</v>
      </c>
      <c r="BJ4" s="159" t="str">
        <f t="shared" si="4"/>
        <v>Pondera- Pvt/State</v>
      </c>
      <c r="BK4" s="159" t="str">
        <f t="shared" si="4"/>
        <v>Rosebud- Pvt/State</v>
      </c>
      <c r="BL4" s="159" t="str">
        <f t="shared" si="4"/>
        <v>Teton- Pvt/State</v>
      </c>
      <c r="BM4" s="159" t="str">
        <f t="shared" si="4"/>
        <v>Toole- Pvt/State</v>
      </c>
      <c r="BN4" s="159" t="str">
        <f t="shared" si="4"/>
        <v>Yellowstone- Pvt/State</v>
      </c>
      <c r="BO4" s="209" t="str">
        <f t="shared" ref="BO4:CD4" si="5">BO27</f>
        <v>Blaine- U.S. Forest Service</v>
      </c>
      <c r="BP4" s="209" t="str">
        <f t="shared" si="5"/>
        <v>Cascade- U.S. Forest Service</v>
      </c>
      <c r="BQ4" s="209" t="str">
        <f t="shared" si="5"/>
        <v>Chouteau- U.S. Forest Service</v>
      </c>
      <c r="BR4" s="209" t="str">
        <f t="shared" si="5"/>
        <v>Fergus- U.S. Forest Service</v>
      </c>
      <c r="BS4" s="209" t="str">
        <f t="shared" si="5"/>
        <v>Glacier- U.S. Forest Service</v>
      </c>
      <c r="BT4" s="209" t="str">
        <f t="shared" si="5"/>
        <v>Golden Valley- U.S. Forest Service</v>
      </c>
      <c r="BU4" s="209" t="str">
        <f t="shared" si="5"/>
        <v>Hill- U.S. Forest Service</v>
      </c>
      <c r="BV4" s="209" t="str">
        <f t="shared" si="5"/>
        <v>Liberty- U.S. Forest Service</v>
      </c>
      <c r="BW4" s="209" t="str">
        <f t="shared" si="5"/>
        <v>Musselshell- U.S. Forest Service</v>
      </c>
      <c r="BX4" s="209" t="str">
        <f t="shared" si="5"/>
        <v>Petroleum- U.S. Forest Service</v>
      </c>
      <c r="BY4" s="209" t="str">
        <f t="shared" si="5"/>
        <v>Phillips- U.S. Forest Service</v>
      </c>
      <c r="BZ4" s="209" t="str">
        <f t="shared" si="5"/>
        <v>Pondera- U.S. Forest Service</v>
      </c>
      <c r="CA4" s="209" t="str">
        <f t="shared" si="5"/>
        <v>Rosebud- U.S. Forest Service</v>
      </c>
      <c r="CB4" s="209" t="str">
        <f t="shared" si="5"/>
        <v>Teton- U.S. Forest Service</v>
      </c>
      <c r="CC4" s="209" t="str">
        <f t="shared" si="5"/>
        <v>Toole- U.S. Forest Service</v>
      </c>
      <c r="CD4" s="209" t="str">
        <f t="shared" si="5"/>
        <v>Yellowstone- U.S. Forest Service</v>
      </c>
      <c r="CE4" s="62" t="str">
        <f>CE27</f>
        <v>Total</v>
      </c>
      <c r="CG4" s="38" t="s">
        <v>19</v>
      </c>
      <c r="CH4" s="38" t="s">
        <v>294</v>
      </c>
      <c r="CI4" s="38" t="s">
        <v>295</v>
      </c>
      <c r="CJ4" s="38" t="s">
        <v>296</v>
      </c>
      <c r="CK4" s="38" t="s">
        <v>315</v>
      </c>
    </row>
    <row r="5" spans="1:89" x14ac:dyDescent="0.2">
      <c r="B5" s="5" t="s">
        <v>84</v>
      </c>
      <c r="C5" s="63">
        <f t="shared" ref="C5:L14" si="6">VLOOKUP($B5,$B$27:$CD$70,COLUMN(C$4)-1,FALSE)</f>
        <v>503.74736967771008</v>
      </c>
      <c r="D5" s="63">
        <f t="shared" si="6"/>
        <v>0</v>
      </c>
      <c r="E5" s="63">
        <f t="shared" si="6"/>
        <v>2.1368905948311347</v>
      </c>
      <c r="F5" s="63">
        <f t="shared" si="6"/>
        <v>0.13805263452205466</v>
      </c>
      <c r="G5" s="63">
        <f t="shared" si="6"/>
        <v>93.040241985822604</v>
      </c>
      <c r="H5" s="63">
        <f t="shared" si="6"/>
        <v>7.8887219726888377E-2</v>
      </c>
      <c r="I5" s="63">
        <f t="shared" si="6"/>
        <v>26.258479214375438</v>
      </c>
      <c r="J5" s="63">
        <f t="shared" si="6"/>
        <v>13.819801147657364</v>
      </c>
      <c r="K5" s="63">
        <f t="shared" si="6"/>
        <v>5.238527797892182</v>
      </c>
      <c r="L5" s="63">
        <f t="shared" si="6"/>
        <v>3.4092006303742766</v>
      </c>
      <c r="M5" s="63">
        <f t="shared" ref="M5:V14" si="7">VLOOKUP($B5,$B$27:$CD$70,COLUMN(M$4)-1,FALSE)</f>
        <v>69.84567250184196</v>
      </c>
      <c r="N5" s="63">
        <f t="shared" si="7"/>
        <v>54.931310205220477</v>
      </c>
      <c r="O5" s="63">
        <f t="shared" si="7"/>
        <v>28.303373756134008</v>
      </c>
      <c r="P5" s="63">
        <f t="shared" si="7"/>
        <v>9.0592205875420593</v>
      </c>
      <c r="Q5" s="63">
        <f t="shared" si="7"/>
        <v>183.89836182428456</v>
      </c>
      <c r="R5" s="63">
        <f t="shared" si="7"/>
        <v>2.411385811728147</v>
      </c>
      <c r="S5" s="144">
        <f t="shared" si="7"/>
        <v>3.7846412880086833</v>
      </c>
      <c r="T5" s="144">
        <f t="shared" si="7"/>
        <v>0</v>
      </c>
      <c r="U5" s="144">
        <f t="shared" si="7"/>
        <v>0.28431232532086642</v>
      </c>
      <c r="V5" s="144">
        <f t="shared" si="7"/>
        <v>0.13805263452205466</v>
      </c>
      <c r="W5" s="144">
        <f t="shared" ref="W5:AF14" si="8">VLOOKUP($B5,$B$27:$CD$70,COLUMN(W$4)-1,FALSE)</f>
        <v>0.80634772038576064</v>
      </c>
      <c r="X5" s="144">
        <f t="shared" si="8"/>
        <v>0</v>
      </c>
      <c r="Y5" s="144">
        <f t="shared" si="8"/>
        <v>0.26654280498831218</v>
      </c>
      <c r="Z5" s="144">
        <f t="shared" si="8"/>
        <v>1.0669659350702985</v>
      </c>
      <c r="AA5" s="144">
        <f t="shared" si="8"/>
        <v>0.41575617443588747</v>
      </c>
      <c r="AB5" s="144">
        <f t="shared" si="8"/>
        <v>1.4135709930820173</v>
      </c>
      <c r="AC5" s="144">
        <f t="shared" si="8"/>
        <v>20.517937455420039</v>
      </c>
      <c r="AD5" s="144">
        <f t="shared" si="8"/>
        <v>0.13030946985155303</v>
      </c>
      <c r="AE5" s="144">
        <f t="shared" si="8"/>
        <v>0.49890740932306493</v>
      </c>
      <c r="AF5" s="144">
        <f t="shared" si="8"/>
        <v>0</v>
      </c>
      <c r="AG5" s="144">
        <f t="shared" ref="AG5:AP14" si="9">VLOOKUP($B5,$B$27:$CD$70,COLUMN(AG$4)-1,FALSE)</f>
        <v>12.720080413337781</v>
      </c>
      <c r="AH5" s="144">
        <f t="shared" si="9"/>
        <v>8.3151234887177475E-2</v>
      </c>
      <c r="AI5" s="142">
        <f t="shared" si="9"/>
        <v>0.1423462110062359</v>
      </c>
      <c r="AJ5" s="142">
        <f t="shared" si="9"/>
        <v>0</v>
      </c>
      <c r="AK5" s="142">
        <f t="shared" si="9"/>
        <v>1.7769520332554151E-2</v>
      </c>
      <c r="AL5" s="142">
        <f t="shared" si="9"/>
        <v>0</v>
      </c>
      <c r="AM5" s="142">
        <f t="shared" si="9"/>
        <v>20.329637076933025</v>
      </c>
      <c r="AN5" s="142">
        <f t="shared" si="9"/>
        <v>0</v>
      </c>
      <c r="AO5" s="142">
        <f t="shared" si="9"/>
        <v>1.083940740285803</v>
      </c>
      <c r="AP5" s="142">
        <f t="shared" si="9"/>
        <v>0</v>
      </c>
      <c r="AQ5" s="142">
        <f t="shared" ref="AQ5:AZ14" si="10">VLOOKUP($B5,$B$27:$CD$70,COLUMN(AQ$4)-1,FALSE)</f>
        <v>0</v>
      </c>
      <c r="AR5" s="142">
        <f t="shared" si="10"/>
        <v>0</v>
      </c>
      <c r="AS5" s="142">
        <f t="shared" si="10"/>
        <v>0.30779459874162596</v>
      </c>
      <c r="AT5" s="142">
        <f t="shared" si="10"/>
        <v>1.6110775628099951</v>
      </c>
      <c r="AU5" s="142">
        <f t="shared" si="10"/>
        <v>0</v>
      </c>
      <c r="AV5" s="142">
        <f t="shared" si="10"/>
        <v>0</v>
      </c>
      <c r="AW5" s="142">
        <f t="shared" si="10"/>
        <v>0</v>
      </c>
      <c r="AX5" s="142">
        <f t="shared" si="10"/>
        <v>0</v>
      </c>
      <c r="AY5" s="156">
        <f t="shared" si="10"/>
        <v>499.82038217869518</v>
      </c>
      <c r="AZ5" s="156">
        <f t="shared" si="10"/>
        <v>0</v>
      </c>
      <c r="BA5" s="156">
        <f t="shared" ref="BA5:BJ14" si="11">VLOOKUP($B5,$B$27:$CD$70,COLUMN(BA$4)-1,FALSE)</f>
        <v>1.8348087491777141</v>
      </c>
      <c r="BB5" s="156">
        <f t="shared" si="11"/>
        <v>0</v>
      </c>
      <c r="BC5" s="156">
        <f t="shared" si="11"/>
        <v>71.904257188503834</v>
      </c>
      <c r="BD5" s="156">
        <f t="shared" si="11"/>
        <v>7.8887219726888377E-2</v>
      </c>
      <c r="BE5" s="156">
        <f t="shared" si="11"/>
        <v>24.907995669101322</v>
      </c>
      <c r="BF5" s="156">
        <f t="shared" si="11"/>
        <v>12.752835212587065</v>
      </c>
      <c r="BG5" s="156">
        <f t="shared" si="11"/>
        <v>4.8227716234562941</v>
      </c>
      <c r="BH5" s="156">
        <f t="shared" si="11"/>
        <v>1.9956296372922593</v>
      </c>
      <c r="BI5" s="156">
        <f t="shared" si="11"/>
        <v>49.019940447680305</v>
      </c>
      <c r="BJ5" s="156">
        <f t="shared" si="11"/>
        <v>53.189923172558927</v>
      </c>
      <c r="BK5" s="156">
        <f t="shared" ref="BK5:BT14" si="12">VLOOKUP($B5,$B$27:$CD$70,COLUMN(BK$4)-1,FALSE)</f>
        <v>27.804466346810941</v>
      </c>
      <c r="BL5" s="156">
        <f t="shared" si="12"/>
        <v>9.0592205875420593</v>
      </c>
      <c r="BM5" s="156">
        <f t="shared" si="12"/>
        <v>171.17828141094679</v>
      </c>
      <c r="BN5" s="156">
        <f t="shared" si="12"/>
        <v>2.3282345768409698</v>
      </c>
      <c r="BO5" s="171">
        <f t="shared" si="12"/>
        <v>0</v>
      </c>
      <c r="BP5" s="171">
        <f t="shared" si="12"/>
        <v>0</v>
      </c>
      <c r="BQ5" s="171">
        <f t="shared" si="12"/>
        <v>0</v>
      </c>
      <c r="BR5" s="171">
        <f t="shared" si="12"/>
        <v>0</v>
      </c>
      <c r="BS5" s="171">
        <f t="shared" si="12"/>
        <v>0</v>
      </c>
      <c r="BT5" s="171">
        <f t="shared" si="12"/>
        <v>0</v>
      </c>
      <c r="BU5" s="171">
        <f t="shared" ref="BU5:CD14" si="13">VLOOKUP($B5,$B$27:$CD$70,COLUMN(BU$4)-1,FALSE)</f>
        <v>0</v>
      </c>
      <c r="BV5" s="171">
        <f t="shared" si="13"/>
        <v>0</v>
      </c>
      <c r="BW5" s="171">
        <f t="shared" si="13"/>
        <v>0</v>
      </c>
      <c r="BX5" s="171">
        <f t="shared" si="13"/>
        <v>0</v>
      </c>
      <c r="BY5" s="171">
        <f t="shared" si="13"/>
        <v>0</v>
      </c>
      <c r="BZ5" s="171">
        <f t="shared" si="13"/>
        <v>0</v>
      </c>
      <c r="CA5" s="171">
        <f t="shared" si="13"/>
        <v>0</v>
      </c>
      <c r="CB5" s="171">
        <f t="shared" si="13"/>
        <v>0</v>
      </c>
      <c r="CC5" s="171">
        <f t="shared" si="13"/>
        <v>0</v>
      </c>
      <c r="CD5" s="171">
        <f t="shared" si="13"/>
        <v>0</v>
      </c>
      <c r="CE5" s="63">
        <f t="shared" ref="CE5:CE22" si="14">SUM(C5:R5)</f>
        <v>996.31677558966305</v>
      </c>
      <c r="CG5" s="5" t="s">
        <v>279</v>
      </c>
      <c r="CH5" s="110">
        <f>HLOOKUP($CG5,by_cnty_allpol!$C$4:$R$29,7,FALSE)</f>
        <v>25.799549816016043</v>
      </c>
      <c r="CI5" s="110">
        <f>HLOOKUP($CG5,by_cnty_allpol!$C$4:$R$29,12,FALSE)</f>
        <v>0</v>
      </c>
      <c r="CJ5" s="110">
        <f>HLOOKUP($CG5,by_cnty_allpol!$C$4:$R$29,17,FALSE)</f>
        <v>293.21945758665026</v>
      </c>
      <c r="CK5" s="110">
        <f>HLOOKUP($CG5,by_cnty_allpol!$C$4:$R$29,23,FALSE)</f>
        <v>0</v>
      </c>
    </row>
    <row r="6" spans="1:89" x14ac:dyDescent="0.2">
      <c r="B6" s="5" t="s">
        <v>18</v>
      </c>
      <c r="C6" s="63">
        <f t="shared" si="6"/>
        <v>10.745921314763242</v>
      </c>
      <c r="D6" s="63">
        <f t="shared" si="6"/>
        <v>0</v>
      </c>
      <c r="E6" s="63">
        <f t="shared" si="6"/>
        <v>0</v>
      </c>
      <c r="F6" s="63">
        <f t="shared" si="6"/>
        <v>0</v>
      </c>
      <c r="G6" s="63">
        <f t="shared" si="6"/>
        <v>8.5092085908094841</v>
      </c>
      <c r="H6" s="63">
        <f t="shared" si="6"/>
        <v>0</v>
      </c>
      <c r="I6" s="63">
        <f t="shared" si="6"/>
        <v>0</v>
      </c>
      <c r="J6" s="63">
        <f t="shared" si="6"/>
        <v>1.6102225532720622</v>
      </c>
      <c r="K6" s="63">
        <f t="shared" si="6"/>
        <v>8.7633559353527998E-2</v>
      </c>
      <c r="L6" s="63">
        <f t="shared" si="6"/>
        <v>0.39921954816607208</v>
      </c>
      <c r="M6" s="63">
        <f t="shared" si="7"/>
        <v>7.5812856765798742</v>
      </c>
      <c r="N6" s="63">
        <f t="shared" si="7"/>
        <v>0.33015135020977882</v>
      </c>
      <c r="O6" s="63">
        <f t="shared" si="7"/>
        <v>0.46181494770430631</v>
      </c>
      <c r="P6" s="63">
        <f t="shared" si="7"/>
        <v>0.15022895889176233</v>
      </c>
      <c r="Q6" s="63">
        <f t="shared" si="7"/>
        <v>13.096819322932024</v>
      </c>
      <c r="R6" s="63">
        <f t="shared" si="7"/>
        <v>0</v>
      </c>
      <c r="S6" s="144">
        <f t="shared" si="7"/>
        <v>0</v>
      </c>
      <c r="T6" s="144">
        <f t="shared" si="7"/>
        <v>0</v>
      </c>
      <c r="U6" s="144">
        <f t="shared" si="7"/>
        <v>0</v>
      </c>
      <c r="V6" s="144">
        <f t="shared" si="7"/>
        <v>0</v>
      </c>
      <c r="W6" s="144">
        <f t="shared" si="8"/>
        <v>0</v>
      </c>
      <c r="X6" s="144">
        <f t="shared" si="8"/>
        <v>0</v>
      </c>
      <c r="Y6" s="144">
        <f t="shared" si="8"/>
        <v>0</v>
      </c>
      <c r="Z6" s="144">
        <f t="shared" si="8"/>
        <v>0</v>
      </c>
      <c r="AA6" s="144">
        <f t="shared" si="8"/>
        <v>0</v>
      </c>
      <c r="AB6" s="144">
        <f t="shared" si="8"/>
        <v>0</v>
      </c>
      <c r="AC6" s="144">
        <f t="shared" si="8"/>
        <v>0</v>
      </c>
      <c r="AD6" s="144">
        <f t="shared" si="8"/>
        <v>0</v>
      </c>
      <c r="AE6" s="144">
        <f t="shared" si="8"/>
        <v>0</v>
      </c>
      <c r="AF6" s="144">
        <f t="shared" si="8"/>
        <v>0</v>
      </c>
      <c r="AG6" s="144">
        <f t="shared" si="9"/>
        <v>0</v>
      </c>
      <c r="AH6" s="144">
        <f t="shared" si="9"/>
        <v>0</v>
      </c>
      <c r="AI6" s="142">
        <f t="shared" si="9"/>
        <v>0</v>
      </c>
      <c r="AJ6" s="142">
        <f t="shared" si="9"/>
        <v>0</v>
      </c>
      <c r="AK6" s="142">
        <f t="shared" si="9"/>
        <v>0</v>
      </c>
      <c r="AL6" s="142">
        <f t="shared" si="9"/>
        <v>0</v>
      </c>
      <c r="AM6" s="142">
        <f t="shared" si="9"/>
        <v>8.5092085908094841</v>
      </c>
      <c r="AN6" s="142">
        <f t="shared" si="9"/>
        <v>0</v>
      </c>
      <c r="AO6" s="142">
        <f t="shared" si="9"/>
        <v>0</v>
      </c>
      <c r="AP6" s="142">
        <f t="shared" si="9"/>
        <v>0</v>
      </c>
      <c r="AQ6" s="142">
        <f t="shared" si="10"/>
        <v>0</v>
      </c>
      <c r="AR6" s="142">
        <f t="shared" si="10"/>
        <v>0</v>
      </c>
      <c r="AS6" s="142">
        <f t="shared" si="10"/>
        <v>0</v>
      </c>
      <c r="AT6" s="142">
        <f t="shared" si="10"/>
        <v>0</v>
      </c>
      <c r="AU6" s="142">
        <f t="shared" si="10"/>
        <v>0</v>
      </c>
      <c r="AV6" s="142">
        <f t="shared" si="10"/>
        <v>0</v>
      </c>
      <c r="AW6" s="142">
        <f t="shared" si="10"/>
        <v>0</v>
      </c>
      <c r="AX6" s="142">
        <f t="shared" si="10"/>
        <v>0</v>
      </c>
      <c r="AY6" s="156">
        <f t="shared" si="10"/>
        <v>10.745921314763242</v>
      </c>
      <c r="AZ6" s="156">
        <f t="shared" si="10"/>
        <v>0</v>
      </c>
      <c r="BA6" s="156">
        <f t="shared" si="11"/>
        <v>0</v>
      </c>
      <c r="BB6" s="156">
        <f t="shared" si="11"/>
        <v>0</v>
      </c>
      <c r="BC6" s="156">
        <f t="shared" si="11"/>
        <v>0</v>
      </c>
      <c r="BD6" s="156">
        <f t="shared" si="11"/>
        <v>0</v>
      </c>
      <c r="BE6" s="156">
        <f t="shared" si="11"/>
        <v>0</v>
      </c>
      <c r="BF6" s="156">
        <f t="shared" si="11"/>
        <v>1.6102225532720622</v>
      </c>
      <c r="BG6" s="156">
        <f t="shared" si="11"/>
        <v>8.7633559353527998E-2</v>
      </c>
      <c r="BH6" s="156">
        <f t="shared" si="11"/>
        <v>0.39921954816607208</v>
      </c>
      <c r="BI6" s="156">
        <f t="shared" si="11"/>
        <v>7.5812856765798742</v>
      </c>
      <c r="BJ6" s="156">
        <f t="shared" si="11"/>
        <v>0.33015135020977882</v>
      </c>
      <c r="BK6" s="156">
        <f t="shared" si="12"/>
        <v>0.46181494770430631</v>
      </c>
      <c r="BL6" s="156">
        <f t="shared" si="12"/>
        <v>0.15022895889176233</v>
      </c>
      <c r="BM6" s="156">
        <f t="shared" si="12"/>
        <v>13.096819322932024</v>
      </c>
      <c r="BN6" s="156">
        <f t="shared" si="12"/>
        <v>0</v>
      </c>
      <c r="BO6" s="171">
        <f t="shared" si="12"/>
        <v>0</v>
      </c>
      <c r="BP6" s="171">
        <f t="shared" si="12"/>
        <v>0</v>
      </c>
      <c r="BQ6" s="171">
        <f t="shared" si="12"/>
        <v>0</v>
      </c>
      <c r="BR6" s="171">
        <f t="shared" si="12"/>
        <v>0</v>
      </c>
      <c r="BS6" s="171">
        <f t="shared" si="12"/>
        <v>0</v>
      </c>
      <c r="BT6" s="171">
        <f t="shared" si="12"/>
        <v>0</v>
      </c>
      <c r="BU6" s="171">
        <f t="shared" si="13"/>
        <v>0</v>
      </c>
      <c r="BV6" s="171">
        <f t="shared" si="13"/>
        <v>0</v>
      </c>
      <c r="BW6" s="171">
        <f t="shared" si="13"/>
        <v>0</v>
      </c>
      <c r="BX6" s="171">
        <f t="shared" si="13"/>
        <v>0</v>
      </c>
      <c r="BY6" s="171">
        <f t="shared" si="13"/>
        <v>0</v>
      </c>
      <c r="BZ6" s="171">
        <f t="shared" si="13"/>
        <v>0</v>
      </c>
      <c r="CA6" s="171">
        <f t="shared" si="13"/>
        <v>0</v>
      </c>
      <c r="CB6" s="171">
        <f t="shared" si="13"/>
        <v>0</v>
      </c>
      <c r="CC6" s="171">
        <f t="shared" si="13"/>
        <v>0</v>
      </c>
      <c r="CD6" s="171">
        <f t="shared" si="13"/>
        <v>0</v>
      </c>
      <c r="CE6" s="63">
        <f t="shared" si="14"/>
        <v>42.972505822682137</v>
      </c>
      <c r="CG6" s="5" t="s">
        <v>280</v>
      </c>
      <c r="CH6" s="110">
        <f>HLOOKUP($CG6,by_cnty_allpol!$C$4:$R$29,7,FALSE)</f>
        <v>0.29064867080873769</v>
      </c>
      <c r="CI6" s="110">
        <f>HLOOKUP($CG6,by_cnty_allpol!$C$4:$R$29,12,FALSE)</f>
        <v>3.2152617178362579</v>
      </c>
      <c r="CJ6" s="110">
        <f>HLOOKUP($CG6,by_cnty_allpol!$C$4:$R$29,17,FALSE)</f>
        <v>71.781834036680095</v>
      </c>
      <c r="CK6" s="110">
        <f>HLOOKUP($CG6,by_cnty_allpol!$C$4:$R$29,23,FALSE)</f>
        <v>0</v>
      </c>
    </row>
    <row r="7" spans="1:89" x14ac:dyDescent="0.2">
      <c r="B7" s="5" t="s">
        <v>61</v>
      </c>
      <c r="C7" s="63">
        <f t="shared" si="6"/>
        <v>5.4231648236118488</v>
      </c>
      <c r="D7" s="63">
        <f t="shared" si="6"/>
        <v>0</v>
      </c>
      <c r="E7" s="63">
        <f t="shared" si="6"/>
        <v>0.50992661024807118</v>
      </c>
      <c r="F7" s="63">
        <f t="shared" si="6"/>
        <v>3.1672357627276909E-2</v>
      </c>
      <c r="G7" s="63">
        <f t="shared" si="6"/>
        <v>21.730723277405751</v>
      </c>
      <c r="H7" s="63">
        <f t="shared" si="6"/>
        <v>1.8098490072729661E-2</v>
      </c>
      <c r="I7" s="63">
        <f t="shared" si="6"/>
        <v>2.5160112326671009</v>
      </c>
      <c r="J7" s="63">
        <f t="shared" si="6"/>
        <v>4.7025547891600992</v>
      </c>
      <c r="K7" s="63">
        <f t="shared" si="6"/>
        <v>2.5647780033709373</v>
      </c>
      <c r="L7" s="63">
        <f t="shared" si="6"/>
        <v>1.6691412402890224</v>
      </c>
      <c r="M7" s="63">
        <f t="shared" si="7"/>
        <v>6.933116629525486</v>
      </c>
      <c r="N7" s="63">
        <f t="shared" si="7"/>
        <v>8.7743302072516105</v>
      </c>
      <c r="O7" s="63">
        <f t="shared" si="7"/>
        <v>3.3835178650544964</v>
      </c>
      <c r="P7" s="63">
        <f t="shared" si="7"/>
        <v>4.4148607815657641</v>
      </c>
      <c r="Q7" s="63">
        <f t="shared" si="7"/>
        <v>41.250096952187796</v>
      </c>
      <c r="R7" s="63">
        <f t="shared" si="7"/>
        <v>1.1806120967897964</v>
      </c>
      <c r="S7" s="144">
        <f t="shared" si="7"/>
        <v>1.1354003209334786</v>
      </c>
      <c r="T7" s="144">
        <f t="shared" si="7"/>
        <v>0</v>
      </c>
      <c r="U7" s="144">
        <f t="shared" si="7"/>
        <v>6.5227597260859235E-2</v>
      </c>
      <c r="V7" s="144">
        <f t="shared" si="7"/>
        <v>3.1672357627276909E-2</v>
      </c>
      <c r="W7" s="144">
        <f t="shared" si="8"/>
        <v>0.38549153868909147</v>
      </c>
      <c r="X7" s="144">
        <f t="shared" si="8"/>
        <v>0</v>
      </c>
      <c r="Y7" s="144">
        <f t="shared" si="8"/>
        <v>6.1150872432055539E-2</v>
      </c>
      <c r="Z7" s="144">
        <f t="shared" si="8"/>
        <v>0.44337367909364117</v>
      </c>
      <c r="AA7" s="144">
        <f t="shared" si="8"/>
        <v>0.20355380979134421</v>
      </c>
      <c r="AB7" s="144">
        <f t="shared" si="8"/>
        <v>0.69208295329057035</v>
      </c>
      <c r="AC7" s="144">
        <f t="shared" si="8"/>
        <v>4.7272429567833729</v>
      </c>
      <c r="AD7" s="144">
        <f t="shared" si="8"/>
        <v>4.9856131230855402E-2</v>
      </c>
      <c r="AE7" s="144">
        <f t="shared" si="8"/>
        <v>0.24426457174961305</v>
      </c>
      <c r="AF7" s="144">
        <f t="shared" si="8"/>
        <v>0</v>
      </c>
      <c r="AG7" s="144">
        <f t="shared" si="9"/>
        <v>6.0460293946327521</v>
      </c>
      <c r="AH7" s="144">
        <f t="shared" si="9"/>
        <v>4.0710761958268837E-2</v>
      </c>
      <c r="AI7" s="142">
        <f t="shared" si="9"/>
        <v>3.2657399965497033E-2</v>
      </c>
      <c r="AJ7" s="142">
        <f t="shared" si="9"/>
        <v>0</v>
      </c>
      <c r="AK7" s="142">
        <f t="shared" si="9"/>
        <v>4.0767248288037022E-3</v>
      </c>
      <c r="AL7" s="142">
        <f t="shared" si="9"/>
        <v>0</v>
      </c>
      <c r="AM7" s="142">
        <f t="shared" si="9"/>
        <v>9.776755535458852</v>
      </c>
      <c r="AN7" s="142">
        <f t="shared" si="9"/>
        <v>0</v>
      </c>
      <c r="AO7" s="142">
        <f t="shared" si="9"/>
        <v>0.2486802145570258</v>
      </c>
      <c r="AP7" s="142">
        <f t="shared" si="9"/>
        <v>0</v>
      </c>
      <c r="AQ7" s="142">
        <f t="shared" si="10"/>
        <v>0</v>
      </c>
      <c r="AR7" s="142">
        <f t="shared" si="10"/>
        <v>0</v>
      </c>
      <c r="AS7" s="142">
        <f t="shared" si="10"/>
        <v>7.0614955236740384E-2</v>
      </c>
      <c r="AT7" s="142">
        <f t="shared" si="10"/>
        <v>0.78878197353121693</v>
      </c>
      <c r="AU7" s="142">
        <f t="shared" si="10"/>
        <v>0</v>
      </c>
      <c r="AV7" s="142">
        <f t="shared" si="10"/>
        <v>0</v>
      </c>
      <c r="AW7" s="142">
        <f t="shared" si="10"/>
        <v>0</v>
      </c>
      <c r="AX7" s="142">
        <f t="shared" si="10"/>
        <v>0</v>
      </c>
      <c r="AY7" s="156">
        <f t="shared" si="10"/>
        <v>4.2551071027128717</v>
      </c>
      <c r="AZ7" s="156">
        <f t="shared" si="10"/>
        <v>0</v>
      </c>
      <c r="BA7" s="156">
        <f t="shared" si="11"/>
        <v>0.44062228815840826</v>
      </c>
      <c r="BB7" s="156">
        <f t="shared" si="11"/>
        <v>0</v>
      </c>
      <c r="BC7" s="156">
        <f t="shared" si="11"/>
        <v>11.568476203257806</v>
      </c>
      <c r="BD7" s="156">
        <f t="shared" si="11"/>
        <v>1.8098490072729661E-2</v>
      </c>
      <c r="BE7" s="156">
        <f t="shared" si="11"/>
        <v>2.2061801456780197</v>
      </c>
      <c r="BF7" s="156">
        <f t="shared" si="11"/>
        <v>4.2591811100664581</v>
      </c>
      <c r="BG7" s="156">
        <f t="shared" si="11"/>
        <v>2.3612241935795928</v>
      </c>
      <c r="BH7" s="156">
        <f t="shared" si="11"/>
        <v>0.9770582869984521</v>
      </c>
      <c r="BI7" s="156">
        <f t="shared" si="11"/>
        <v>2.1352587175053732</v>
      </c>
      <c r="BJ7" s="156">
        <f t="shared" si="11"/>
        <v>7.9356921024895382</v>
      </c>
      <c r="BK7" s="156">
        <f t="shared" si="12"/>
        <v>3.1392532933048831</v>
      </c>
      <c r="BL7" s="156">
        <f t="shared" si="12"/>
        <v>4.4148607815657641</v>
      </c>
      <c r="BM7" s="156">
        <f t="shared" si="12"/>
        <v>35.204067557555049</v>
      </c>
      <c r="BN7" s="156">
        <f t="shared" si="12"/>
        <v>1.1399013348315277</v>
      </c>
      <c r="BO7" s="171">
        <f t="shared" si="12"/>
        <v>0</v>
      </c>
      <c r="BP7" s="171">
        <f t="shared" si="12"/>
        <v>0</v>
      </c>
      <c r="BQ7" s="171">
        <f t="shared" si="12"/>
        <v>0</v>
      </c>
      <c r="BR7" s="171">
        <f t="shared" si="12"/>
        <v>0</v>
      </c>
      <c r="BS7" s="171">
        <f t="shared" si="12"/>
        <v>0</v>
      </c>
      <c r="BT7" s="171">
        <f t="shared" si="12"/>
        <v>0</v>
      </c>
      <c r="BU7" s="171">
        <f t="shared" si="13"/>
        <v>0</v>
      </c>
      <c r="BV7" s="171">
        <f t="shared" si="13"/>
        <v>0</v>
      </c>
      <c r="BW7" s="171">
        <f t="shared" si="13"/>
        <v>0</v>
      </c>
      <c r="BX7" s="171">
        <f t="shared" si="13"/>
        <v>0</v>
      </c>
      <c r="BY7" s="171">
        <f t="shared" si="13"/>
        <v>0</v>
      </c>
      <c r="BZ7" s="171">
        <f t="shared" si="13"/>
        <v>0</v>
      </c>
      <c r="CA7" s="171">
        <f t="shared" si="13"/>
        <v>0</v>
      </c>
      <c r="CB7" s="171">
        <f t="shared" si="13"/>
        <v>0</v>
      </c>
      <c r="CC7" s="171">
        <f t="shared" si="13"/>
        <v>0</v>
      </c>
      <c r="CD7" s="171">
        <f t="shared" si="13"/>
        <v>0</v>
      </c>
      <c r="CE7" s="63">
        <f t="shared" si="14"/>
        <v>105.10260535682779</v>
      </c>
      <c r="CG7" s="5" t="s">
        <v>281</v>
      </c>
      <c r="CH7" s="110">
        <f>HLOOKUP($CG7,by_cnty_allpol!$C$4:$R$29,7,FALSE)</f>
        <v>1.6303092354381521</v>
      </c>
      <c r="CI7" s="110">
        <f>HLOOKUP($CG7,by_cnty_allpol!$C$4:$R$29,12,FALSE)</f>
        <v>58.340330010430677</v>
      </c>
      <c r="CJ7" s="110">
        <f>HLOOKUP($CG7,by_cnty_allpol!$C$4:$R$29,17,FALSE)</f>
        <v>107.13490199713485</v>
      </c>
      <c r="CK7" s="110">
        <f>HLOOKUP($CG7,by_cnty_allpol!$C$4:$R$29,23,FALSE)</f>
        <v>0</v>
      </c>
    </row>
    <row r="8" spans="1:89" x14ac:dyDescent="0.2">
      <c r="B8" s="5" t="s">
        <v>21</v>
      </c>
      <c r="C8" s="63">
        <f t="shared" si="6"/>
        <v>0</v>
      </c>
      <c r="D8" s="63">
        <f t="shared" si="6"/>
        <v>0</v>
      </c>
      <c r="E8" s="63">
        <f t="shared" si="6"/>
        <v>0</v>
      </c>
      <c r="F8" s="63">
        <f t="shared" si="6"/>
        <v>0</v>
      </c>
      <c r="G8" s="63">
        <f t="shared" si="6"/>
        <v>0</v>
      </c>
      <c r="H8" s="63">
        <f t="shared" si="6"/>
        <v>0</v>
      </c>
      <c r="I8" s="63">
        <f t="shared" si="6"/>
        <v>0</v>
      </c>
      <c r="J8" s="63">
        <f t="shared" si="6"/>
        <v>0</v>
      </c>
      <c r="K8" s="63">
        <f t="shared" si="6"/>
        <v>0</v>
      </c>
      <c r="L8" s="63">
        <f t="shared" si="6"/>
        <v>0</v>
      </c>
      <c r="M8" s="63">
        <f t="shared" si="7"/>
        <v>0</v>
      </c>
      <c r="N8" s="63">
        <f t="shared" si="7"/>
        <v>0</v>
      </c>
      <c r="O8" s="63">
        <f t="shared" si="7"/>
        <v>0</v>
      </c>
      <c r="P8" s="63">
        <f t="shared" si="7"/>
        <v>0</v>
      </c>
      <c r="Q8" s="63">
        <f t="shared" si="7"/>
        <v>0</v>
      </c>
      <c r="R8" s="63">
        <f t="shared" si="7"/>
        <v>0</v>
      </c>
      <c r="S8" s="144">
        <f t="shared" si="7"/>
        <v>0</v>
      </c>
      <c r="T8" s="144">
        <f t="shared" si="7"/>
        <v>0</v>
      </c>
      <c r="U8" s="144">
        <f t="shared" si="7"/>
        <v>0</v>
      </c>
      <c r="V8" s="144">
        <f t="shared" si="7"/>
        <v>0</v>
      </c>
      <c r="W8" s="144">
        <f t="shared" si="8"/>
        <v>0</v>
      </c>
      <c r="X8" s="144">
        <f t="shared" si="8"/>
        <v>0</v>
      </c>
      <c r="Y8" s="144">
        <f t="shared" si="8"/>
        <v>0</v>
      </c>
      <c r="Z8" s="144">
        <f t="shared" si="8"/>
        <v>0</v>
      </c>
      <c r="AA8" s="144">
        <f t="shared" si="8"/>
        <v>0</v>
      </c>
      <c r="AB8" s="144">
        <f t="shared" si="8"/>
        <v>0</v>
      </c>
      <c r="AC8" s="144">
        <f t="shared" si="8"/>
        <v>0</v>
      </c>
      <c r="AD8" s="144">
        <f t="shared" si="8"/>
        <v>0</v>
      </c>
      <c r="AE8" s="144">
        <f t="shared" si="8"/>
        <v>0</v>
      </c>
      <c r="AF8" s="144">
        <f t="shared" si="8"/>
        <v>0</v>
      </c>
      <c r="AG8" s="144">
        <f t="shared" si="9"/>
        <v>0</v>
      </c>
      <c r="AH8" s="144">
        <f t="shared" si="9"/>
        <v>0</v>
      </c>
      <c r="AI8" s="142">
        <f t="shared" si="9"/>
        <v>0</v>
      </c>
      <c r="AJ8" s="142">
        <f t="shared" si="9"/>
        <v>0</v>
      </c>
      <c r="AK8" s="142">
        <f t="shared" si="9"/>
        <v>0</v>
      </c>
      <c r="AL8" s="142">
        <f t="shared" si="9"/>
        <v>0</v>
      </c>
      <c r="AM8" s="142">
        <f t="shared" si="9"/>
        <v>0</v>
      </c>
      <c r="AN8" s="142">
        <f t="shared" si="9"/>
        <v>0</v>
      </c>
      <c r="AO8" s="142">
        <f t="shared" si="9"/>
        <v>0</v>
      </c>
      <c r="AP8" s="142">
        <f t="shared" si="9"/>
        <v>0</v>
      </c>
      <c r="AQ8" s="142">
        <f t="shared" si="10"/>
        <v>0</v>
      </c>
      <c r="AR8" s="142">
        <f t="shared" si="10"/>
        <v>0</v>
      </c>
      <c r="AS8" s="142">
        <f t="shared" si="10"/>
        <v>0</v>
      </c>
      <c r="AT8" s="142">
        <f t="shared" si="10"/>
        <v>0</v>
      </c>
      <c r="AU8" s="142">
        <f t="shared" si="10"/>
        <v>0</v>
      </c>
      <c r="AV8" s="142">
        <f t="shared" si="10"/>
        <v>0</v>
      </c>
      <c r="AW8" s="142">
        <f t="shared" si="10"/>
        <v>0</v>
      </c>
      <c r="AX8" s="142">
        <f t="shared" si="10"/>
        <v>0</v>
      </c>
      <c r="AY8" s="156">
        <f t="shared" si="10"/>
        <v>0</v>
      </c>
      <c r="AZ8" s="156">
        <f t="shared" si="10"/>
        <v>0</v>
      </c>
      <c r="BA8" s="156">
        <f t="shared" si="11"/>
        <v>0</v>
      </c>
      <c r="BB8" s="156">
        <f t="shared" si="11"/>
        <v>0</v>
      </c>
      <c r="BC8" s="156">
        <f t="shared" si="11"/>
        <v>0</v>
      </c>
      <c r="BD8" s="156">
        <f t="shared" si="11"/>
        <v>0</v>
      </c>
      <c r="BE8" s="156">
        <f t="shared" si="11"/>
        <v>0</v>
      </c>
      <c r="BF8" s="156">
        <f t="shared" si="11"/>
        <v>0</v>
      </c>
      <c r="BG8" s="156">
        <f t="shared" si="11"/>
        <v>0</v>
      </c>
      <c r="BH8" s="156">
        <f t="shared" si="11"/>
        <v>0</v>
      </c>
      <c r="BI8" s="156">
        <f t="shared" si="11"/>
        <v>0</v>
      </c>
      <c r="BJ8" s="156">
        <f t="shared" si="11"/>
        <v>0</v>
      </c>
      <c r="BK8" s="156">
        <f t="shared" si="12"/>
        <v>0</v>
      </c>
      <c r="BL8" s="156">
        <f t="shared" si="12"/>
        <v>0</v>
      </c>
      <c r="BM8" s="156">
        <f t="shared" si="12"/>
        <v>0</v>
      </c>
      <c r="BN8" s="156">
        <f t="shared" si="12"/>
        <v>0</v>
      </c>
      <c r="BO8" s="171">
        <f t="shared" si="12"/>
        <v>0</v>
      </c>
      <c r="BP8" s="171">
        <f t="shared" si="12"/>
        <v>0</v>
      </c>
      <c r="BQ8" s="171">
        <f t="shared" si="12"/>
        <v>0</v>
      </c>
      <c r="BR8" s="171">
        <f t="shared" si="12"/>
        <v>0</v>
      </c>
      <c r="BS8" s="171">
        <f t="shared" si="12"/>
        <v>0</v>
      </c>
      <c r="BT8" s="171">
        <f t="shared" si="12"/>
        <v>0</v>
      </c>
      <c r="BU8" s="171">
        <f t="shared" si="13"/>
        <v>0</v>
      </c>
      <c r="BV8" s="171">
        <f t="shared" si="13"/>
        <v>0</v>
      </c>
      <c r="BW8" s="171">
        <f t="shared" si="13"/>
        <v>0</v>
      </c>
      <c r="BX8" s="171">
        <f t="shared" si="13"/>
        <v>0</v>
      </c>
      <c r="BY8" s="171">
        <f t="shared" si="13"/>
        <v>0</v>
      </c>
      <c r="BZ8" s="171">
        <f t="shared" si="13"/>
        <v>0</v>
      </c>
      <c r="CA8" s="171">
        <f t="shared" si="13"/>
        <v>0</v>
      </c>
      <c r="CB8" s="171">
        <f t="shared" si="13"/>
        <v>0</v>
      </c>
      <c r="CC8" s="171">
        <f t="shared" si="13"/>
        <v>0</v>
      </c>
      <c r="CD8" s="171">
        <f t="shared" si="13"/>
        <v>0</v>
      </c>
      <c r="CE8" s="63">
        <f t="shared" si="14"/>
        <v>0</v>
      </c>
      <c r="CG8" s="5" t="s">
        <v>282</v>
      </c>
      <c r="CH8" s="110">
        <f>HLOOKUP($CG8,by_cnty_allpol!$C$4:$R$29,7,FALSE)</f>
        <v>9.1381756806984011</v>
      </c>
      <c r="CI8" s="110">
        <f>HLOOKUP($CG8,by_cnty_allpol!$C$4:$R$29,12,FALSE)</f>
        <v>0.36532732504782228</v>
      </c>
      <c r="CJ8" s="110">
        <f>HLOOKUP($CG8,by_cnty_allpol!$C$4:$R$29,17,FALSE)</f>
        <v>542.52936860638476</v>
      </c>
      <c r="CK8" s="110">
        <f>HLOOKUP($CG8,by_cnty_allpol!$C$4:$R$29,23,FALSE)</f>
        <v>0</v>
      </c>
    </row>
    <row r="9" spans="1:89" x14ac:dyDescent="0.2">
      <c r="B9" s="5" t="s">
        <v>60</v>
      </c>
      <c r="C9" s="63">
        <f t="shared" si="6"/>
        <v>0</v>
      </c>
      <c r="D9" s="63">
        <f t="shared" si="6"/>
        <v>0</v>
      </c>
      <c r="E9" s="63">
        <f t="shared" si="6"/>
        <v>0</v>
      </c>
      <c r="F9" s="63">
        <f t="shared" si="6"/>
        <v>0</v>
      </c>
      <c r="G9" s="63">
        <f t="shared" si="6"/>
        <v>0</v>
      </c>
      <c r="H9" s="63">
        <f t="shared" si="6"/>
        <v>0</v>
      </c>
      <c r="I9" s="63">
        <f t="shared" si="6"/>
        <v>0</v>
      </c>
      <c r="J9" s="63">
        <f t="shared" si="6"/>
        <v>0</v>
      </c>
      <c r="K9" s="63">
        <f t="shared" si="6"/>
        <v>0</v>
      </c>
      <c r="L9" s="63">
        <f t="shared" si="6"/>
        <v>0</v>
      </c>
      <c r="M9" s="63">
        <f t="shared" si="7"/>
        <v>0</v>
      </c>
      <c r="N9" s="63">
        <f t="shared" si="7"/>
        <v>0</v>
      </c>
      <c r="O9" s="63">
        <f t="shared" si="7"/>
        <v>0</v>
      </c>
      <c r="P9" s="63">
        <f t="shared" si="7"/>
        <v>0</v>
      </c>
      <c r="Q9" s="63">
        <f t="shared" si="7"/>
        <v>0</v>
      </c>
      <c r="R9" s="63">
        <f t="shared" si="7"/>
        <v>0</v>
      </c>
      <c r="S9" s="144">
        <f t="shared" si="7"/>
        <v>0</v>
      </c>
      <c r="T9" s="144">
        <f t="shared" si="7"/>
        <v>0</v>
      </c>
      <c r="U9" s="144">
        <f t="shared" si="7"/>
        <v>0</v>
      </c>
      <c r="V9" s="144">
        <f t="shared" si="7"/>
        <v>0</v>
      </c>
      <c r="W9" s="144">
        <f t="shared" si="8"/>
        <v>0</v>
      </c>
      <c r="X9" s="144">
        <f t="shared" si="8"/>
        <v>0</v>
      </c>
      <c r="Y9" s="144">
        <f t="shared" si="8"/>
        <v>0</v>
      </c>
      <c r="Z9" s="144">
        <f t="shared" si="8"/>
        <v>0</v>
      </c>
      <c r="AA9" s="144">
        <f t="shared" si="8"/>
        <v>0</v>
      </c>
      <c r="AB9" s="144">
        <f t="shared" si="8"/>
        <v>0</v>
      </c>
      <c r="AC9" s="144">
        <f t="shared" si="8"/>
        <v>0</v>
      </c>
      <c r="AD9" s="144">
        <f t="shared" si="8"/>
        <v>0</v>
      </c>
      <c r="AE9" s="144">
        <f t="shared" si="8"/>
        <v>0</v>
      </c>
      <c r="AF9" s="144">
        <f t="shared" si="8"/>
        <v>0</v>
      </c>
      <c r="AG9" s="144">
        <f t="shared" si="9"/>
        <v>0</v>
      </c>
      <c r="AH9" s="144">
        <f t="shared" si="9"/>
        <v>0</v>
      </c>
      <c r="AI9" s="142">
        <f t="shared" si="9"/>
        <v>0</v>
      </c>
      <c r="AJ9" s="142">
        <f t="shared" si="9"/>
        <v>0</v>
      </c>
      <c r="AK9" s="142">
        <f t="shared" si="9"/>
        <v>0</v>
      </c>
      <c r="AL9" s="142">
        <f t="shared" si="9"/>
        <v>0</v>
      </c>
      <c r="AM9" s="142">
        <f t="shared" si="9"/>
        <v>0</v>
      </c>
      <c r="AN9" s="142">
        <f t="shared" si="9"/>
        <v>0</v>
      </c>
      <c r="AO9" s="142">
        <f t="shared" si="9"/>
        <v>0</v>
      </c>
      <c r="AP9" s="142">
        <f t="shared" si="9"/>
        <v>0</v>
      </c>
      <c r="AQ9" s="142">
        <f t="shared" si="10"/>
        <v>0</v>
      </c>
      <c r="AR9" s="142">
        <f t="shared" si="10"/>
        <v>0</v>
      </c>
      <c r="AS9" s="142">
        <f t="shared" si="10"/>
        <v>0</v>
      </c>
      <c r="AT9" s="142">
        <f t="shared" si="10"/>
        <v>0</v>
      </c>
      <c r="AU9" s="142">
        <f t="shared" si="10"/>
        <v>0</v>
      </c>
      <c r="AV9" s="142">
        <f t="shared" si="10"/>
        <v>0</v>
      </c>
      <c r="AW9" s="142">
        <f t="shared" si="10"/>
        <v>0</v>
      </c>
      <c r="AX9" s="142">
        <f t="shared" si="10"/>
        <v>0</v>
      </c>
      <c r="AY9" s="156">
        <f t="shared" si="10"/>
        <v>0</v>
      </c>
      <c r="AZ9" s="156">
        <f t="shared" si="10"/>
        <v>0</v>
      </c>
      <c r="BA9" s="156">
        <f t="shared" si="11"/>
        <v>0</v>
      </c>
      <c r="BB9" s="156">
        <f t="shared" si="11"/>
        <v>0</v>
      </c>
      <c r="BC9" s="156">
        <f t="shared" si="11"/>
        <v>0</v>
      </c>
      <c r="BD9" s="156">
        <f t="shared" si="11"/>
        <v>0</v>
      </c>
      <c r="BE9" s="156">
        <f t="shared" si="11"/>
        <v>0</v>
      </c>
      <c r="BF9" s="156">
        <f t="shared" si="11"/>
        <v>0</v>
      </c>
      <c r="BG9" s="156">
        <f t="shared" si="11"/>
        <v>0</v>
      </c>
      <c r="BH9" s="156">
        <f t="shared" si="11"/>
        <v>0</v>
      </c>
      <c r="BI9" s="156">
        <f t="shared" si="11"/>
        <v>0</v>
      </c>
      <c r="BJ9" s="156">
        <f t="shared" si="11"/>
        <v>0</v>
      </c>
      <c r="BK9" s="156">
        <f t="shared" si="12"/>
        <v>0</v>
      </c>
      <c r="BL9" s="156">
        <f t="shared" si="12"/>
        <v>0</v>
      </c>
      <c r="BM9" s="156">
        <f t="shared" si="12"/>
        <v>0</v>
      </c>
      <c r="BN9" s="156">
        <f t="shared" si="12"/>
        <v>0</v>
      </c>
      <c r="BO9" s="171">
        <f t="shared" si="12"/>
        <v>0</v>
      </c>
      <c r="BP9" s="171">
        <f t="shared" si="12"/>
        <v>0</v>
      </c>
      <c r="BQ9" s="171">
        <f t="shared" si="12"/>
        <v>0</v>
      </c>
      <c r="BR9" s="171">
        <f t="shared" si="12"/>
        <v>0</v>
      </c>
      <c r="BS9" s="171">
        <f t="shared" si="12"/>
        <v>0</v>
      </c>
      <c r="BT9" s="171">
        <f t="shared" si="12"/>
        <v>0</v>
      </c>
      <c r="BU9" s="171">
        <f t="shared" si="13"/>
        <v>0</v>
      </c>
      <c r="BV9" s="171">
        <f t="shared" si="13"/>
        <v>0</v>
      </c>
      <c r="BW9" s="171">
        <f t="shared" si="13"/>
        <v>0</v>
      </c>
      <c r="BX9" s="171">
        <f t="shared" si="13"/>
        <v>0</v>
      </c>
      <c r="BY9" s="171">
        <f t="shared" si="13"/>
        <v>0</v>
      </c>
      <c r="BZ9" s="171">
        <f t="shared" si="13"/>
        <v>0</v>
      </c>
      <c r="CA9" s="171">
        <f t="shared" si="13"/>
        <v>0</v>
      </c>
      <c r="CB9" s="171">
        <f t="shared" si="13"/>
        <v>0</v>
      </c>
      <c r="CC9" s="171">
        <f t="shared" si="13"/>
        <v>0</v>
      </c>
      <c r="CD9" s="171">
        <f t="shared" si="13"/>
        <v>0</v>
      </c>
      <c r="CE9" s="63">
        <f t="shared" si="14"/>
        <v>0</v>
      </c>
      <c r="CG9" s="5" t="s">
        <v>283</v>
      </c>
      <c r="CH9" s="110">
        <f>HLOOKUP($CG9,by_cnty_allpol!$C$4:$R$29,7,FALSE)</f>
        <v>0.68407419676845227</v>
      </c>
      <c r="CI9" s="110">
        <f>HLOOKUP($CG9,by_cnty_allpol!$C$4:$R$29,12,FALSE)</f>
        <v>2.7819017335250389</v>
      </c>
      <c r="CJ9" s="110">
        <f>HLOOKUP($CG9,by_cnty_allpol!$C$4:$R$29,17,FALSE)</f>
        <v>42.938285599325205</v>
      </c>
      <c r="CK9" s="110">
        <f>HLOOKUP($CG9,by_cnty_allpol!$C$4:$R$29,23,FALSE)</f>
        <v>0</v>
      </c>
    </row>
    <row r="10" spans="1:89" x14ac:dyDescent="0.2">
      <c r="B10" s="27" t="s">
        <v>113</v>
      </c>
      <c r="C10" s="63">
        <f t="shared" si="6"/>
        <v>11.010607728482075</v>
      </c>
      <c r="D10" s="63">
        <f t="shared" si="6"/>
        <v>0</v>
      </c>
      <c r="E10" s="63">
        <f t="shared" si="6"/>
        <v>0</v>
      </c>
      <c r="F10" s="63">
        <f t="shared" si="6"/>
        <v>0</v>
      </c>
      <c r="G10" s="63">
        <f t="shared" si="6"/>
        <v>8.7188017787283805</v>
      </c>
      <c r="H10" s="63">
        <f t="shared" si="6"/>
        <v>0</v>
      </c>
      <c r="I10" s="63">
        <f t="shared" si="6"/>
        <v>0</v>
      </c>
      <c r="J10" s="63">
        <f t="shared" si="6"/>
        <v>1.6498844882919312</v>
      </c>
      <c r="K10" s="63">
        <f t="shared" si="6"/>
        <v>8.9792091122677956E-2</v>
      </c>
      <c r="L10" s="63">
        <f t="shared" si="6"/>
        <v>0.40905285955886622</v>
      </c>
      <c r="M10" s="63">
        <f t="shared" si="7"/>
        <v>7.7680228821050106</v>
      </c>
      <c r="N10" s="63">
        <f t="shared" si="7"/>
        <v>0.33828341951419494</v>
      </c>
      <c r="O10" s="63">
        <f t="shared" si="7"/>
        <v>0.47319006750363624</v>
      </c>
      <c r="P10" s="63">
        <f t="shared" si="7"/>
        <v>0.15392929906744793</v>
      </c>
      <c r="Q10" s="63">
        <f t="shared" si="7"/>
        <v>13.419411498713906</v>
      </c>
      <c r="R10" s="63">
        <f t="shared" si="7"/>
        <v>0</v>
      </c>
      <c r="S10" s="144">
        <f t="shared" si="7"/>
        <v>0</v>
      </c>
      <c r="T10" s="144">
        <f t="shared" si="7"/>
        <v>0</v>
      </c>
      <c r="U10" s="144">
        <f t="shared" si="7"/>
        <v>0</v>
      </c>
      <c r="V10" s="144">
        <f t="shared" si="7"/>
        <v>0</v>
      </c>
      <c r="W10" s="144">
        <f t="shared" si="8"/>
        <v>0</v>
      </c>
      <c r="X10" s="144">
        <f t="shared" si="8"/>
        <v>0</v>
      </c>
      <c r="Y10" s="144">
        <f t="shared" si="8"/>
        <v>0</v>
      </c>
      <c r="Z10" s="144">
        <f t="shared" si="8"/>
        <v>0</v>
      </c>
      <c r="AA10" s="144">
        <f t="shared" si="8"/>
        <v>0</v>
      </c>
      <c r="AB10" s="144">
        <f t="shared" si="8"/>
        <v>0</v>
      </c>
      <c r="AC10" s="144">
        <f t="shared" si="8"/>
        <v>0</v>
      </c>
      <c r="AD10" s="144">
        <f t="shared" si="8"/>
        <v>0</v>
      </c>
      <c r="AE10" s="144">
        <f t="shared" si="8"/>
        <v>0</v>
      </c>
      <c r="AF10" s="144">
        <f t="shared" si="8"/>
        <v>0</v>
      </c>
      <c r="AG10" s="144">
        <f t="shared" si="9"/>
        <v>0</v>
      </c>
      <c r="AH10" s="144">
        <f t="shared" si="9"/>
        <v>0</v>
      </c>
      <c r="AI10" s="142">
        <f t="shared" si="9"/>
        <v>0</v>
      </c>
      <c r="AJ10" s="142">
        <f t="shared" si="9"/>
        <v>0</v>
      </c>
      <c r="AK10" s="142">
        <f t="shared" si="9"/>
        <v>0</v>
      </c>
      <c r="AL10" s="142">
        <f t="shared" si="9"/>
        <v>0</v>
      </c>
      <c r="AM10" s="142">
        <f t="shared" si="9"/>
        <v>8.7188017787283805</v>
      </c>
      <c r="AN10" s="142">
        <f t="shared" si="9"/>
        <v>0</v>
      </c>
      <c r="AO10" s="142">
        <f t="shared" si="9"/>
        <v>0</v>
      </c>
      <c r="AP10" s="142">
        <f t="shared" si="9"/>
        <v>0</v>
      </c>
      <c r="AQ10" s="142">
        <f t="shared" si="10"/>
        <v>0</v>
      </c>
      <c r="AR10" s="142">
        <f t="shared" si="10"/>
        <v>0</v>
      </c>
      <c r="AS10" s="142">
        <f t="shared" si="10"/>
        <v>0</v>
      </c>
      <c r="AT10" s="142">
        <f t="shared" si="10"/>
        <v>0</v>
      </c>
      <c r="AU10" s="142">
        <f t="shared" si="10"/>
        <v>0</v>
      </c>
      <c r="AV10" s="142">
        <f t="shared" si="10"/>
        <v>0</v>
      </c>
      <c r="AW10" s="142">
        <f t="shared" si="10"/>
        <v>0</v>
      </c>
      <c r="AX10" s="142">
        <f t="shared" si="10"/>
        <v>0</v>
      </c>
      <c r="AY10" s="156">
        <f t="shared" si="10"/>
        <v>11.010607728482075</v>
      </c>
      <c r="AZ10" s="156">
        <f t="shared" si="10"/>
        <v>0</v>
      </c>
      <c r="BA10" s="156">
        <f t="shared" si="11"/>
        <v>0</v>
      </c>
      <c r="BB10" s="156">
        <f t="shared" si="11"/>
        <v>0</v>
      </c>
      <c r="BC10" s="156">
        <f t="shared" si="11"/>
        <v>0</v>
      </c>
      <c r="BD10" s="156">
        <f t="shared" si="11"/>
        <v>0</v>
      </c>
      <c r="BE10" s="156">
        <f t="shared" si="11"/>
        <v>0</v>
      </c>
      <c r="BF10" s="156">
        <f t="shared" si="11"/>
        <v>1.6498844882919312</v>
      </c>
      <c r="BG10" s="156">
        <f t="shared" si="11"/>
        <v>8.9792091122677956E-2</v>
      </c>
      <c r="BH10" s="156">
        <f t="shared" si="11"/>
        <v>0.40905285955886622</v>
      </c>
      <c r="BI10" s="156">
        <f t="shared" si="11"/>
        <v>7.7680228821050106</v>
      </c>
      <c r="BJ10" s="156">
        <f t="shared" si="11"/>
        <v>0.33828341951419494</v>
      </c>
      <c r="BK10" s="156">
        <f t="shared" si="12"/>
        <v>0.47319006750363629</v>
      </c>
      <c r="BL10" s="156">
        <f t="shared" si="12"/>
        <v>0.15392929906744793</v>
      </c>
      <c r="BM10" s="156">
        <f t="shared" si="12"/>
        <v>13.419411498713906</v>
      </c>
      <c r="BN10" s="156">
        <f t="shared" si="12"/>
        <v>0</v>
      </c>
      <c r="BO10" s="171">
        <f t="shared" si="12"/>
        <v>0</v>
      </c>
      <c r="BP10" s="171">
        <f t="shared" si="12"/>
        <v>0</v>
      </c>
      <c r="BQ10" s="171">
        <f t="shared" si="12"/>
        <v>0</v>
      </c>
      <c r="BR10" s="171">
        <f t="shared" si="12"/>
        <v>0</v>
      </c>
      <c r="BS10" s="171">
        <f t="shared" si="12"/>
        <v>0</v>
      </c>
      <c r="BT10" s="171">
        <f t="shared" si="12"/>
        <v>0</v>
      </c>
      <c r="BU10" s="171">
        <f t="shared" si="13"/>
        <v>0</v>
      </c>
      <c r="BV10" s="171">
        <f t="shared" si="13"/>
        <v>0</v>
      </c>
      <c r="BW10" s="171">
        <f t="shared" si="13"/>
        <v>0</v>
      </c>
      <c r="BX10" s="171">
        <f t="shared" si="13"/>
        <v>0</v>
      </c>
      <c r="BY10" s="171">
        <f t="shared" si="13"/>
        <v>0</v>
      </c>
      <c r="BZ10" s="171">
        <f t="shared" si="13"/>
        <v>0</v>
      </c>
      <c r="CA10" s="171">
        <f t="shared" si="13"/>
        <v>0</v>
      </c>
      <c r="CB10" s="171">
        <f t="shared" si="13"/>
        <v>0</v>
      </c>
      <c r="CC10" s="171">
        <f t="shared" si="13"/>
        <v>0</v>
      </c>
      <c r="CD10" s="171">
        <f t="shared" si="13"/>
        <v>0</v>
      </c>
      <c r="CE10" s="63">
        <f t="shared" si="14"/>
        <v>44.03097611308813</v>
      </c>
      <c r="CG10" s="5" t="s">
        <v>284</v>
      </c>
      <c r="CH10" s="110">
        <f>HLOOKUP($CG10,by_cnty_allpol!$C$4:$R$29,7,FALSE)</f>
        <v>2.3150491615057547</v>
      </c>
      <c r="CI10" s="110">
        <f>HLOOKUP($CG10,by_cnty_allpol!$C$4:$R$29,12,FALSE)</f>
        <v>0</v>
      </c>
      <c r="CJ10" s="110">
        <f>HLOOKUP($CG10,by_cnty_allpol!$C$4:$R$29,17,FALSE)</f>
        <v>28.241365011576409</v>
      </c>
      <c r="CK10" s="110">
        <f>HLOOKUP($CG10,by_cnty_allpol!$C$4:$R$29,23,FALSE)</f>
        <v>0</v>
      </c>
    </row>
    <row r="11" spans="1:89" x14ac:dyDescent="0.2">
      <c r="B11" s="5" t="s">
        <v>248</v>
      </c>
      <c r="C11" s="63">
        <f t="shared" si="6"/>
        <v>0</v>
      </c>
      <c r="D11" s="63">
        <f t="shared" si="6"/>
        <v>0</v>
      </c>
      <c r="E11" s="63">
        <f t="shared" si="6"/>
        <v>0</v>
      </c>
      <c r="F11" s="63">
        <f t="shared" si="6"/>
        <v>0</v>
      </c>
      <c r="G11" s="63">
        <f t="shared" si="6"/>
        <v>0</v>
      </c>
      <c r="H11" s="63">
        <f t="shared" si="6"/>
        <v>0</v>
      </c>
      <c r="I11" s="63">
        <f t="shared" si="6"/>
        <v>0</v>
      </c>
      <c r="J11" s="63">
        <f t="shared" si="6"/>
        <v>0</v>
      </c>
      <c r="K11" s="63">
        <f t="shared" si="6"/>
        <v>0</v>
      </c>
      <c r="L11" s="63">
        <f t="shared" si="6"/>
        <v>0</v>
      </c>
      <c r="M11" s="63">
        <f t="shared" si="7"/>
        <v>0</v>
      </c>
      <c r="N11" s="63">
        <f t="shared" si="7"/>
        <v>0</v>
      </c>
      <c r="O11" s="63">
        <f t="shared" si="7"/>
        <v>0</v>
      </c>
      <c r="P11" s="63">
        <f t="shared" si="7"/>
        <v>0</v>
      </c>
      <c r="Q11" s="63">
        <f t="shared" si="7"/>
        <v>0</v>
      </c>
      <c r="R11" s="63">
        <f t="shared" si="7"/>
        <v>0</v>
      </c>
      <c r="S11" s="144">
        <f t="shared" si="7"/>
        <v>0</v>
      </c>
      <c r="T11" s="144">
        <f t="shared" si="7"/>
        <v>0</v>
      </c>
      <c r="U11" s="144">
        <f t="shared" si="7"/>
        <v>0</v>
      </c>
      <c r="V11" s="144">
        <f t="shared" si="7"/>
        <v>0</v>
      </c>
      <c r="W11" s="144">
        <f t="shared" si="8"/>
        <v>0</v>
      </c>
      <c r="X11" s="144">
        <f t="shared" si="8"/>
        <v>0</v>
      </c>
      <c r="Y11" s="144">
        <f t="shared" si="8"/>
        <v>0</v>
      </c>
      <c r="Z11" s="144">
        <f t="shared" si="8"/>
        <v>0</v>
      </c>
      <c r="AA11" s="144">
        <f t="shared" si="8"/>
        <v>0</v>
      </c>
      <c r="AB11" s="144">
        <f t="shared" si="8"/>
        <v>0</v>
      </c>
      <c r="AC11" s="144">
        <f t="shared" si="8"/>
        <v>0</v>
      </c>
      <c r="AD11" s="144">
        <f t="shared" si="8"/>
        <v>0</v>
      </c>
      <c r="AE11" s="144">
        <f t="shared" si="8"/>
        <v>0</v>
      </c>
      <c r="AF11" s="144">
        <f t="shared" si="8"/>
        <v>0</v>
      </c>
      <c r="AG11" s="144">
        <f t="shared" si="9"/>
        <v>0</v>
      </c>
      <c r="AH11" s="144">
        <f t="shared" si="9"/>
        <v>0</v>
      </c>
      <c r="AI11" s="142">
        <f t="shared" si="9"/>
        <v>0</v>
      </c>
      <c r="AJ11" s="142">
        <f t="shared" si="9"/>
        <v>0</v>
      </c>
      <c r="AK11" s="142">
        <f t="shared" si="9"/>
        <v>0</v>
      </c>
      <c r="AL11" s="142">
        <f t="shared" si="9"/>
        <v>0</v>
      </c>
      <c r="AM11" s="142">
        <f t="shared" si="9"/>
        <v>0</v>
      </c>
      <c r="AN11" s="142">
        <f t="shared" si="9"/>
        <v>0</v>
      </c>
      <c r="AO11" s="142">
        <f t="shared" si="9"/>
        <v>0</v>
      </c>
      <c r="AP11" s="142">
        <f t="shared" si="9"/>
        <v>0</v>
      </c>
      <c r="AQ11" s="142">
        <f t="shared" si="10"/>
        <v>0</v>
      </c>
      <c r="AR11" s="142">
        <f t="shared" si="10"/>
        <v>0</v>
      </c>
      <c r="AS11" s="142">
        <f t="shared" si="10"/>
        <v>0</v>
      </c>
      <c r="AT11" s="142">
        <f t="shared" si="10"/>
        <v>0</v>
      </c>
      <c r="AU11" s="142">
        <f t="shared" si="10"/>
        <v>0</v>
      </c>
      <c r="AV11" s="142">
        <f t="shared" si="10"/>
        <v>0</v>
      </c>
      <c r="AW11" s="142">
        <f t="shared" si="10"/>
        <v>0</v>
      </c>
      <c r="AX11" s="142">
        <f t="shared" si="10"/>
        <v>0</v>
      </c>
      <c r="AY11" s="156">
        <f t="shared" si="10"/>
        <v>0</v>
      </c>
      <c r="AZ11" s="156">
        <f t="shared" si="10"/>
        <v>0</v>
      </c>
      <c r="BA11" s="156">
        <f t="shared" si="11"/>
        <v>0</v>
      </c>
      <c r="BB11" s="156">
        <f t="shared" si="11"/>
        <v>0</v>
      </c>
      <c r="BC11" s="156">
        <f t="shared" si="11"/>
        <v>0</v>
      </c>
      <c r="BD11" s="156">
        <f t="shared" si="11"/>
        <v>0</v>
      </c>
      <c r="BE11" s="156">
        <f t="shared" si="11"/>
        <v>0</v>
      </c>
      <c r="BF11" s="156">
        <f t="shared" si="11"/>
        <v>0</v>
      </c>
      <c r="BG11" s="156">
        <f t="shared" si="11"/>
        <v>0</v>
      </c>
      <c r="BH11" s="156">
        <f t="shared" si="11"/>
        <v>0</v>
      </c>
      <c r="BI11" s="156">
        <f t="shared" si="11"/>
        <v>0</v>
      </c>
      <c r="BJ11" s="156">
        <f t="shared" si="11"/>
        <v>0</v>
      </c>
      <c r="BK11" s="156">
        <f t="shared" si="12"/>
        <v>0</v>
      </c>
      <c r="BL11" s="156">
        <f t="shared" si="12"/>
        <v>0</v>
      </c>
      <c r="BM11" s="156">
        <f t="shared" si="12"/>
        <v>0</v>
      </c>
      <c r="BN11" s="156">
        <f t="shared" si="12"/>
        <v>0</v>
      </c>
      <c r="BO11" s="171">
        <f t="shared" si="12"/>
        <v>0</v>
      </c>
      <c r="BP11" s="171">
        <f t="shared" si="12"/>
        <v>0</v>
      </c>
      <c r="BQ11" s="171">
        <f t="shared" si="12"/>
        <v>0</v>
      </c>
      <c r="BR11" s="171">
        <f t="shared" si="12"/>
        <v>0</v>
      </c>
      <c r="BS11" s="171">
        <f t="shared" si="12"/>
        <v>0</v>
      </c>
      <c r="BT11" s="171">
        <f t="shared" si="12"/>
        <v>0</v>
      </c>
      <c r="BU11" s="171">
        <f t="shared" si="13"/>
        <v>0</v>
      </c>
      <c r="BV11" s="171">
        <f t="shared" si="13"/>
        <v>0</v>
      </c>
      <c r="BW11" s="171">
        <f t="shared" si="13"/>
        <v>0</v>
      </c>
      <c r="BX11" s="171">
        <f t="shared" si="13"/>
        <v>0</v>
      </c>
      <c r="BY11" s="171">
        <f t="shared" si="13"/>
        <v>0</v>
      </c>
      <c r="BZ11" s="171">
        <f t="shared" si="13"/>
        <v>0</v>
      </c>
      <c r="CA11" s="171">
        <f t="shared" si="13"/>
        <v>0</v>
      </c>
      <c r="CB11" s="171">
        <f t="shared" si="13"/>
        <v>0</v>
      </c>
      <c r="CC11" s="171">
        <f t="shared" si="13"/>
        <v>0</v>
      </c>
      <c r="CD11" s="171">
        <f t="shared" si="13"/>
        <v>0</v>
      </c>
      <c r="CE11" s="63">
        <f t="shared" si="14"/>
        <v>0</v>
      </c>
      <c r="CG11" s="5" t="s">
        <v>285</v>
      </c>
      <c r="CH11" s="110">
        <f>HLOOKUP($CG11,by_cnty_allpol!$C$4:$R$29,7,FALSE)</f>
        <v>52.615574274986137</v>
      </c>
      <c r="CI11" s="110">
        <f>HLOOKUP($CG11,by_cnty_allpol!$C$4:$R$29,12,FALSE)</f>
        <v>0.78994570089062632</v>
      </c>
      <c r="CJ11" s="110">
        <f>HLOOKUP($CG11,by_cnty_allpol!$C$4:$R$29,17,FALSE)</f>
        <v>79.245492717317333</v>
      </c>
      <c r="CK11" s="110">
        <f>HLOOKUP($CG11,by_cnty_allpol!$C$4:$R$29,23,FALSE)</f>
        <v>0</v>
      </c>
    </row>
    <row r="12" spans="1:89" x14ac:dyDescent="0.2">
      <c r="B12" s="5" t="s">
        <v>86</v>
      </c>
      <c r="C12" s="63">
        <f t="shared" si="6"/>
        <v>0</v>
      </c>
      <c r="D12" s="63">
        <f t="shared" si="6"/>
        <v>0</v>
      </c>
      <c r="E12" s="63">
        <f t="shared" si="6"/>
        <v>0</v>
      </c>
      <c r="F12" s="63">
        <f t="shared" si="6"/>
        <v>0</v>
      </c>
      <c r="G12" s="63">
        <f t="shared" si="6"/>
        <v>6.7247779408763027</v>
      </c>
      <c r="H12" s="63">
        <f t="shared" si="6"/>
        <v>0</v>
      </c>
      <c r="I12" s="63">
        <f t="shared" si="6"/>
        <v>0.20996140981639361</v>
      </c>
      <c r="J12" s="63">
        <f t="shared" si="6"/>
        <v>0</v>
      </c>
      <c r="K12" s="63">
        <f t="shared" si="6"/>
        <v>0</v>
      </c>
      <c r="L12" s="63">
        <f t="shared" si="6"/>
        <v>0</v>
      </c>
      <c r="M12" s="63">
        <f t="shared" si="7"/>
        <v>0.16250883112723963</v>
      </c>
      <c r="N12" s="63">
        <f t="shared" si="7"/>
        <v>0</v>
      </c>
      <c r="O12" s="63">
        <f t="shared" si="7"/>
        <v>0</v>
      </c>
      <c r="P12" s="63">
        <f t="shared" si="7"/>
        <v>0</v>
      </c>
      <c r="Q12" s="63">
        <f t="shared" si="7"/>
        <v>3.0608538342815583</v>
      </c>
      <c r="R12" s="63">
        <f t="shared" si="7"/>
        <v>0</v>
      </c>
      <c r="S12" s="144">
        <f t="shared" si="7"/>
        <v>0</v>
      </c>
      <c r="T12" s="144">
        <f t="shared" si="7"/>
        <v>0</v>
      </c>
      <c r="U12" s="144">
        <f t="shared" si="7"/>
        <v>0</v>
      </c>
      <c r="V12" s="144">
        <f t="shared" si="7"/>
        <v>0</v>
      </c>
      <c r="W12" s="144">
        <f t="shared" si="8"/>
        <v>0</v>
      </c>
      <c r="X12" s="144">
        <f t="shared" si="8"/>
        <v>0</v>
      </c>
      <c r="Y12" s="144">
        <f t="shared" si="8"/>
        <v>0</v>
      </c>
      <c r="Z12" s="144">
        <f t="shared" si="8"/>
        <v>0</v>
      </c>
      <c r="AA12" s="144">
        <f t="shared" si="8"/>
        <v>0</v>
      </c>
      <c r="AB12" s="144">
        <f t="shared" si="8"/>
        <v>0</v>
      </c>
      <c r="AC12" s="144">
        <f t="shared" si="8"/>
        <v>0</v>
      </c>
      <c r="AD12" s="144">
        <f t="shared" si="8"/>
        <v>0</v>
      </c>
      <c r="AE12" s="144">
        <f t="shared" si="8"/>
        <v>0</v>
      </c>
      <c r="AF12" s="144">
        <f t="shared" si="8"/>
        <v>0</v>
      </c>
      <c r="AG12" s="144">
        <f t="shared" si="9"/>
        <v>0</v>
      </c>
      <c r="AH12" s="144">
        <f t="shared" si="9"/>
        <v>0</v>
      </c>
      <c r="AI12" s="142">
        <f t="shared" si="9"/>
        <v>0</v>
      </c>
      <c r="AJ12" s="142">
        <f t="shared" si="9"/>
        <v>0</v>
      </c>
      <c r="AK12" s="142">
        <f t="shared" si="9"/>
        <v>0</v>
      </c>
      <c r="AL12" s="142">
        <f t="shared" si="9"/>
        <v>0</v>
      </c>
      <c r="AM12" s="142">
        <f t="shared" si="9"/>
        <v>0</v>
      </c>
      <c r="AN12" s="142">
        <f t="shared" si="9"/>
        <v>0</v>
      </c>
      <c r="AO12" s="142">
        <f t="shared" si="9"/>
        <v>0</v>
      </c>
      <c r="AP12" s="142">
        <f t="shared" si="9"/>
        <v>0</v>
      </c>
      <c r="AQ12" s="142">
        <f t="shared" si="10"/>
        <v>0</v>
      </c>
      <c r="AR12" s="142">
        <f t="shared" si="10"/>
        <v>0</v>
      </c>
      <c r="AS12" s="142">
        <f t="shared" si="10"/>
        <v>0</v>
      </c>
      <c r="AT12" s="142">
        <f t="shared" si="10"/>
        <v>0</v>
      </c>
      <c r="AU12" s="142">
        <f t="shared" si="10"/>
        <v>0</v>
      </c>
      <c r="AV12" s="142">
        <f t="shared" si="10"/>
        <v>0</v>
      </c>
      <c r="AW12" s="142">
        <f t="shared" si="10"/>
        <v>0</v>
      </c>
      <c r="AX12" s="142">
        <f t="shared" si="10"/>
        <v>0</v>
      </c>
      <c r="AY12" s="156">
        <f t="shared" si="10"/>
        <v>0</v>
      </c>
      <c r="AZ12" s="156">
        <f t="shared" si="10"/>
        <v>0</v>
      </c>
      <c r="BA12" s="156">
        <f t="shared" si="11"/>
        <v>0</v>
      </c>
      <c r="BB12" s="156">
        <f t="shared" si="11"/>
        <v>0</v>
      </c>
      <c r="BC12" s="156">
        <f t="shared" si="11"/>
        <v>6.7247779408763027</v>
      </c>
      <c r="BD12" s="156">
        <f t="shared" si="11"/>
        <v>0</v>
      </c>
      <c r="BE12" s="156">
        <f t="shared" si="11"/>
        <v>0.20996140981639361</v>
      </c>
      <c r="BF12" s="156">
        <f t="shared" si="11"/>
        <v>0</v>
      </c>
      <c r="BG12" s="156">
        <f t="shared" si="11"/>
        <v>0</v>
      </c>
      <c r="BH12" s="156">
        <f t="shared" si="11"/>
        <v>0</v>
      </c>
      <c r="BI12" s="156">
        <f t="shared" si="11"/>
        <v>0.16250883112723963</v>
      </c>
      <c r="BJ12" s="156">
        <f t="shared" si="11"/>
        <v>0</v>
      </c>
      <c r="BK12" s="156">
        <f t="shared" si="12"/>
        <v>0</v>
      </c>
      <c r="BL12" s="156">
        <f t="shared" si="12"/>
        <v>0</v>
      </c>
      <c r="BM12" s="156">
        <f t="shared" si="12"/>
        <v>3.0608538342815583</v>
      </c>
      <c r="BN12" s="156">
        <f t="shared" si="12"/>
        <v>0</v>
      </c>
      <c r="BO12" s="171">
        <f t="shared" si="12"/>
        <v>0</v>
      </c>
      <c r="BP12" s="171">
        <f t="shared" si="12"/>
        <v>0</v>
      </c>
      <c r="BQ12" s="171">
        <f t="shared" si="12"/>
        <v>0</v>
      </c>
      <c r="BR12" s="171">
        <f t="shared" si="12"/>
        <v>0</v>
      </c>
      <c r="BS12" s="171">
        <f t="shared" si="12"/>
        <v>0</v>
      </c>
      <c r="BT12" s="171">
        <f t="shared" si="12"/>
        <v>0</v>
      </c>
      <c r="BU12" s="171">
        <f t="shared" si="13"/>
        <v>0</v>
      </c>
      <c r="BV12" s="171">
        <f t="shared" si="13"/>
        <v>0</v>
      </c>
      <c r="BW12" s="171">
        <f t="shared" si="13"/>
        <v>0</v>
      </c>
      <c r="BX12" s="171">
        <f t="shared" si="13"/>
        <v>0</v>
      </c>
      <c r="BY12" s="171">
        <f t="shared" si="13"/>
        <v>0</v>
      </c>
      <c r="BZ12" s="171">
        <f t="shared" si="13"/>
        <v>0</v>
      </c>
      <c r="CA12" s="171">
        <f t="shared" si="13"/>
        <v>0</v>
      </c>
      <c r="CB12" s="171">
        <f t="shared" si="13"/>
        <v>0</v>
      </c>
      <c r="CC12" s="171">
        <f t="shared" si="13"/>
        <v>0</v>
      </c>
      <c r="CD12" s="171">
        <f t="shared" si="13"/>
        <v>0</v>
      </c>
      <c r="CE12" s="63">
        <f t="shared" si="14"/>
        <v>10.158102016101495</v>
      </c>
      <c r="CG12" s="5" t="s">
        <v>2</v>
      </c>
      <c r="CH12" s="110">
        <f>HLOOKUP($CG12,by_cnty_allpol!$C$4:$R$29,7,FALSE)</f>
        <v>0</v>
      </c>
      <c r="CI12" s="110">
        <f>HLOOKUP($CG12,by_cnty_allpol!$C$4:$R$29,12,FALSE)</f>
        <v>0</v>
      </c>
      <c r="CJ12" s="110">
        <f>HLOOKUP($CG12,by_cnty_allpol!$C$4:$R$29,17,FALSE)</f>
        <v>0</v>
      </c>
      <c r="CK12" s="110">
        <f>HLOOKUP($CG12,by_cnty_allpol!$C$4:$R$29,23,FALSE)</f>
        <v>0</v>
      </c>
    </row>
    <row r="13" spans="1:89" x14ac:dyDescent="0.2">
      <c r="B13" s="27" t="s">
        <v>456</v>
      </c>
      <c r="C13" s="63">
        <f t="shared" si="6"/>
        <v>0</v>
      </c>
      <c r="D13" s="63">
        <f t="shared" si="6"/>
        <v>0</v>
      </c>
      <c r="E13" s="63">
        <f t="shared" si="6"/>
        <v>0</v>
      </c>
      <c r="F13" s="63">
        <f t="shared" si="6"/>
        <v>0</v>
      </c>
      <c r="G13" s="63">
        <f t="shared" si="6"/>
        <v>0</v>
      </c>
      <c r="H13" s="63">
        <f t="shared" si="6"/>
        <v>0</v>
      </c>
      <c r="I13" s="63">
        <f t="shared" si="6"/>
        <v>0</v>
      </c>
      <c r="J13" s="63">
        <f t="shared" si="6"/>
        <v>0</v>
      </c>
      <c r="K13" s="63">
        <f t="shared" si="6"/>
        <v>0</v>
      </c>
      <c r="L13" s="63">
        <f t="shared" si="6"/>
        <v>0</v>
      </c>
      <c r="M13" s="63">
        <f t="shared" si="7"/>
        <v>0</v>
      </c>
      <c r="N13" s="63">
        <f t="shared" si="7"/>
        <v>0</v>
      </c>
      <c r="O13" s="63">
        <f t="shared" si="7"/>
        <v>0</v>
      </c>
      <c r="P13" s="63">
        <f t="shared" si="7"/>
        <v>0</v>
      </c>
      <c r="Q13" s="63">
        <f t="shared" si="7"/>
        <v>0</v>
      </c>
      <c r="R13" s="63">
        <f t="shared" si="7"/>
        <v>0</v>
      </c>
      <c r="S13" s="144">
        <f t="shared" si="7"/>
        <v>0</v>
      </c>
      <c r="T13" s="144">
        <f t="shared" si="7"/>
        <v>0</v>
      </c>
      <c r="U13" s="144">
        <f t="shared" si="7"/>
        <v>0</v>
      </c>
      <c r="V13" s="144">
        <f t="shared" si="7"/>
        <v>0</v>
      </c>
      <c r="W13" s="144">
        <f t="shared" si="8"/>
        <v>0</v>
      </c>
      <c r="X13" s="144">
        <f t="shared" si="8"/>
        <v>0</v>
      </c>
      <c r="Y13" s="144">
        <f t="shared" si="8"/>
        <v>0</v>
      </c>
      <c r="Z13" s="144">
        <f t="shared" si="8"/>
        <v>0</v>
      </c>
      <c r="AA13" s="144">
        <f t="shared" si="8"/>
        <v>0</v>
      </c>
      <c r="AB13" s="144">
        <f t="shared" si="8"/>
        <v>0</v>
      </c>
      <c r="AC13" s="144">
        <f t="shared" si="8"/>
        <v>0</v>
      </c>
      <c r="AD13" s="144">
        <f t="shared" si="8"/>
        <v>0</v>
      </c>
      <c r="AE13" s="144">
        <f t="shared" si="8"/>
        <v>0</v>
      </c>
      <c r="AF13" s="144">
        <f t="shared" si="8"/>
        <v>0</v>
      </c>
      <c r="AG13" s="144">
        <f t="shared" si="9"/>
        <v>0</v>
      </c>
      <c r="AH13" s="144">
        <f t="shared" si="9"/>
        <v>0</v>
      </c>
      <c r="AI13" s="142">
        <f t="shared" si="9"/>
        <v>0</v>
      </c>
      <c r="AJ13" s="142">
        <f t="shared" si="9"/>
        <v>0</v>
      </c>
      <c r="AK13" s="142">
        <f t="shared" si="9"/>
        <v>0</v>
      </c>
      <c r="AL13" s="142">
        <f t="shared" si="9"/>
        <v>0</v>
      </c>
      <c r="AM13" s="142">
        <f t="shared" si="9"/>
        <v>0</v>
      </c>
      <c r="AN13" s="142">
        <f t="shared" si="9"/>
        <v>0</v>
      </c>
      <c r="AO13" s="142">
        <f t="shared" si="9"/>
        <v>0</v>
      </c>
      <c r="AP13" s="142">
        <f t="shared" si="9"/>
        <v>0</v>
      </c>
      <c r="AQ13" s="142">
        <f t="shared" si="10"/>
        <v>0</v>
      </c>
      <c r="AR13" s="142">
        <f t="shared" si="10"/>
        <v>0</v>
      </c>
      <c r="AS13" s="142">
        <f t="shared" si="10"/>
        <v>0</v>
      </c>
      <c r="AT13" s="142">
        <f t="shared" si="10"/>
        <v>0</v>
      </c>
      <c r="AU13" s="142">
        <f t="shared" si="10"/>
        <v>0</v>
      </c>
      <c r="AV13" s="142">
        <f t="shared" si="10"/>
        <v>0</v>
      </c>
      <c r="AW13" s="142">
        <f t="shared" si="10"/>
        <v>0</v>
      </c>
      <c r="AX13" s="142">
        <f t="shared" si="10"/>
        <v>0</v>
      </c>
      <c r="AY13" s="156">
        <f t="shared" si="10"/>
        <v>0</v>
      </c>
      <c r="AZ13" s="156">
        <f t="shared" si="10"/>
        <v>0</v>
      </c>
      <c r="BA13" s="156">
        <f t="shared" si="11"/>
        <v>0</v>
      </c>
      <c r="BB13" s="156">
        <f t="shared" si="11"/>
        <v>0</v>
      </c>
      <c r="BC13" s="156">
        <f t="shared" si="11"/>
        <v>0</v>
      </c>
      <c r="BD13" s="156">
        <f t="shared" si="11"/>
        <v>0</v>
      </c>
      <c r="BE13" s="156">
        <f t="shared" si="11"/>
        <v>0</v>
      </c>
      <c r="BF13" s="156">
        <f t="shared" si="11"/>
        <v>0</v>
      </c>
      <c r="BG13" s="156">
        <f t="shared" si="11"/>
        <v>0</v>
      </c>
      <c r="BH13" s="156">
        <f t="shared" si="11"/>
        <v>0</v>
      </c>
      <c r="BI13" s="156">
        <f t="shared" si="11"/>
        <v>0</v>
      </c>
      <c r="BJ13" s="156">
        <f t="shared" si="11"/>
        <v>0</v>
      </c>
      <c r="BK13" s="156">
        <f t="shared" si="12"/>
        <v>0</v>
      </c>
      <c r="BL13" s="156">
        <f t="shared" si="12"/>
        <v>0</v>
      </c>
      <c r="BM13" s="156">
        <f t="shared" si="12"/>
        <v>0</v>
      </c>
      <c r="BN13" s="156">
        <f t="shared" si="12"/>
        <v>0</v>
      </c>
      <c r="BO13" s="171">
        <f t="shared" si="12"/>
        <v>0</v>
      </c>
      <c r="BP13" s="171">
        <f t="shared" si="12"/>
        <v>0</v>
      </c>
      <c r="BQ13" s="171">
        <f t="shared" si="12"/>
        <v>0</v>
      </c>
      <c r="BR13" s="171">
        <f t="shared" si="12"/>
        <v>0</v>
      </c>
      <c r="BS13" s="171">
        <f t="shared" si="12"/>
        <v>0</v>
      </c>
      <c r="BT13" s="171">
        <f t="shared" si="12"/>
        <v>0</v>
      </c>
      <c r="BU13" s="171">
        <f t="shared" si="13"/>
        <v>0</v>
      </c>
      <c r="BV13" s="171">
        <f t="shared" si="13"/>
        <v>0</v>
      </c>
      <c r="BW13" s="171">
        <f t="shared" si="13"/>
        <v>0</v>
      </c>
      <c r="BX13" s="171">
        <f t="shared" si="13"/>
        <v>0</v>
      </c>
      <c r="BY13" s="171">
        <f t="shared" si="13"/>
        <v>0</v>
      </c>
      <c r="BZ13" s="171">
        <f t="shared" si="13"/>
        <v>0</v>
      </c>
      <c r="CA13" s="171">
        <f t="shared" si="13"/>
        <v>0</v>
      </c>
      <c r="CB13" s="171">
        <f t="shared" si="13"/>
        <v>0</v>
      </c>
      <c r="CC13" s="171">
        <f t="shared" si="13"/>
        <v>0</v>
      </c>
      <c r="CD13" s="171">
        <f t="shared" si="13"/>
        <v>0</v>
      </c>
      <c r="CE13" s="63">
        <f t="shared" si="14"/>
        <v>0</v>
      </c>
      <c r="CG13" s="5" t="s">
        <v>286</v>
      </c>
      <c r="CH13" s="110">
        <f>HLOOKUP($CG13,by_cnty_allpol!$C$4:$R$29,7,FALSE)</f>
        <v>0.16594668592941175</v>
      </c>
      <c r="CI13" s="110">
        <f>HLOOKUP($CG13,by_cnty_allpol!$C$4:$R$29,12,FALSE)</f>
        <v>0</v>
      </c>
      <c r="CJ13" s="110">
        <f>HLOOKUP($CG13,by_cnty_allpol!$C$4:$R$29,17,FALSE)</f>
        <v>5.448813305298712</v>
      </c>
      <c r="CK13" s="110">
        <f>HLOOKUP($CG13,by_cnty_allpol!$C$4:$R$29,23,FALSE)</f>
        <v>0</v>
      </c>
    </row>
    <row r="14" spans="1:89" x14ac:dyDescent="0.2">
      <c r="B14" s="5" t="s">
        <v>71</v>
      </c>
      <c r="C14" s="63">
        <f t="shared" si="6"/>
        <v>18.854405022799821</v>
      </c>
      <c r="D14" s="63">
        <f t="shared" si="6"/>
        <v>0</v>
      </c>
      <c r="E14" s="63">
        <f t="shared" si="6"/>
        <v>2.7116570101062649</v>
      </c>
      <c r="F14" s="63">
        <f t="shared" si="6"/>
        <v>0.18004645636414882</v>
      </c>
      <c r="G14" s="63">
        <f t="shared" si="6"/>
        <v>18.672840875999682</v>
      </c>
      <c r="H14" s="63">
        <f t="shared" si="6"/>
        <v>0.10288368935094216</v>
      </c>
      <c r="I14" s="63">
        <f t="shared" si="6"/>
        <v>13.928457572273718</v>
      </c>
      <c r="J14" s="63">
        <f t="shared" si="6"/>
        <v>6.9045518319319505</v>
      </c>
      <c r="K14" s="63">
        <f t="shared" si="6"/>
        <v>1.6196919508322229</v>
      </c>
      <c r="L14" s="63">
        <f t="shared" si="6"/>
        <v>1.0540852378431926</v>
      </c>
      <c r="M14" s="63">
        <f t="shared" si="7"/>
        <v>39.032596981607902</v>
      </c>
      <c r="N14" s="63">
        <f t="shared" si="7"/>
        <v>7.3635532858468533</v>
      </c>
      <c r="O14" s="63">
        <f t="shared" si="7"/>
        <v>2.1596007940690769</v>
      </c>
      <c r="P14" s="63">
        <f t="shared" si="7"/>
        <v>2.8794984622061817</v>
      </c>
      <c r="Q14" s="63">
        <f t="shared" si="7"/>
        <v>42.886902314073765</v>
      </c>
      <c r="R14" s="63">
        <f t="shared" si="7"/>
        <v>0.74557248530372167</v>
      </c>
      <c r="S14" s="144">
        <f t="shared" si="7"/>
        <v>3.9143314591469038</v>
      </c>
      <c r="T14" s="144">
        <f t="shared" si="7"/>
        <v>0</v>
      </c>
      <c r="U14" s="144">
        <f t="shared" si="7"/>
        <v>0.37079644913618248</v>
      </c>
      <c r="V14" s="144">
        <f t="shared" si="7"/>
        <v>0.18004645636414882</v>
      </c>
      <c r="W14" s="144">
        <f t="shared" si="8"/>
        <v>0.28486232357741004</v>
      </c>
      <c r="X14" s="144">
        <f t="shared" si="8"/>
        <v>0</v>
      </c>
      <c r="Y14" s="144">
        <f t="shared" si="8"/>
        <v>0.34762167106517117</v>
      </c>
      <c r="Z14" s="144">
        <f t="shared" si="8"/>
        <v>0.63205975334657594</v>
      </c>
      <c r="AA14" s="144">
        <f t="shared" si="8"/>
        <v>0.12854698022477959</v>
      </c>
      <c r="AB14" s="144">
        <f t="shared" si="8"/>
        <v>0.43705973276425059</v>
      </c>
      <c r="AC14" s="144">
        <f t="shared" si="8"/>
        <v>26.682856947223954</v>
      </c>
      <c r="AD14" s="144">
        <f t="shared" si="8"/>
        <v>9.3613635525735317E-2</v>
      </c>
      <c r="AE14" s="144">
        <f t="shared" si="8"/>
        <v>0.15425637626973551</v>
      </c>
      <c r="AF14" s="144">
        <f t="shared" si="8"/>
        <v>0</v>
      </c>
      <c r="AG14" s="144">
        <f t="shared" si="9"/>
        <v>4.6278156223079332</v>
      </c>
      <c r="AH14" s="144">
        <f t="shared" si="9"/>
        <v>2.570939604495592E-2</v>
      </c>
      <c r="AI14" s="142">
        <f t="shared" si="9"/>
        <v>0.18564608315708606</v>
      </c>
      <c r="AJ14" s="142">
        <f t="shared" si="9"/>
        <v>0</v>
      </c>
      <c r="AK14" s="142">
        <f t="shared" si="9"/>
        <v>2.3174778071011405E-2</v>
      </c>
      <c r="AL14" s="142">
        <f t="shared" si="9"/>
        <v>0</v>
      </c>
      <c r="AM14" s="142">
        <f t="shared" si="9"/>
        <v>6.9611181657189354</v>
      </c>
      <c r="AN14" s="142">
        <f t="shared" si="9"/>
        <v>0</v>
      </c>
      <c r="AO14" s="142">
        <f t="shared" si="9"/>
        <v>1.4136614623316959</v>
      </c>
      <c r="AP14" s="142">
        <f t="shared" si="9"/>
        <v>0</v>
      </c>
      <c r="AQ14" s="142">
        <f t="shared" si="10"/>
        <v>0</v>
      </c>
      <c r="AR14" s="142">
        <f t="shared" si="10"/>
        <v>0</v>
      </c>
      <c r="AS14" s="142">
        <f t="shared" si="10"/>
        <v>0.40142172573028018</v>
      </c>
      <c r="AT14" s="142">
        <f t="shared" si="10"/>
        <v>0.49812647013149464</v>
      </c>
      <c r="AU14" s="142">
        <f t="shared" si="10"/>
        <v>0</v>
      </c>
      <c r="AV14" s="142">
        <f t="shared" si="10"/>
        <v>0</v>
      </c>
      <c r="AW14" s="142">
        <f t="shared" si="10"/>
        <v>0</v>
      </c>
      <c r="AX14" s="142">
        <f t="shared" si="10"/>
        <v>0</v>
      </c>
      <c r="AY14" s="156">
        <f t="shared" si="10"/>
        <v>14.754427480495833</v>
      </c>
      <c r="AZ14" s="156">
        <f t="shared" si="10"/>
        <v>0</v>
      </c>
      <c r="BA14" s="156">
        <f t="shared" si="11"/>
        <v>2.3176857828990709</v>
      </c>
      <c r="BB14" s="156">
        <f t="shared" si="11"/>
        <v>0</v>
      </c>
      <c r="BC14" s="156">
        <f t="shared" si="11"/>
        <v>11.426860386703336</v>
      </c>
      <c r="BD14" s="156">
        <f t="shared" si="11"/>
        <v>0.10288368935094216</v>
      </c>
      <c r="BE14" s="156">
        <f t="shared" si="11"/>
        <v>12.167174438876851</v>
      </c>
      <c r="BF14" s="156">
        <f t="shared" si="11"/>
        <v>6.2724920785853744</v>
      </c>
      <c r="BG14" s="156">
        <f t="shared" si="11"/>
        <v>1.4911449706074436</v>
      </c>
      <c r="BH14" s="156">
        <f t="shared" si="11"/>
        <v>0.61702550507894194</v>
      </c>
      <c r="BI14" s="156">
        <f t="shared" si="11"/>
        <v>11.948318308653667</v>
      </c>
      <c r="BJ14" s="156">
        <f t="shared" si="11"/>
        <v>6.7718131801896231</v>
      </c>
      <c r="BK14" s="156">
        <f t="shared" si="12"/>
        <v>2.0053444177993414</v>
      </c>
      <c r="BL14" s="156">
        <f t="shared" si="12"/>
        <v>2.8794984622061817</v>
      </c>
      <c r="BM14" s="156">
        <f t="shared" si="12"/>
        <v>38.25908669176583</v>
      </c>
      <c r="BN14" s="156">
        <f t="shared" si="12"/>
        <v>0.71986308925876574</v>
      </c>
      <c r="BO14" s="171">
        <f t="shared" si="12"/>
        <v>0</v>
      </c>
      <c r="BP14" s="171">
        <f t="shared" si="12"/>
        <v>0</v>
      </c>
      <c r="BQ14" s="171">
        <f t="shared" si="12"/>
        <v>0</v>
      </c>
      <c r="BR14" s="171">
        <f t="shared" si="12"/>
        <v>0</v>
      </c>
      <c r="BS14" s="171">
        <f t="shared" si="12"/>
        <v>0</v>
      </c>
      <c r="BT14" s="171">
        <f t="shared" si="12"/>
        <v>0</v>
      </c>
      <c r="BU14" s="171">
        <f t="shared" si="13"/>
        <v>0</v>
      </c>
      <c r="BV14" s="171">
        <f t="shared" si="13"/>
        <v>0</v>
      </c>
      <c r="BW14" s="171">
        <f t="shared" si="13"/>
        <v>0</v>
      </c>
      <c r="BX14" s="171">
        <f t="shared" si="13"/>
        <v>0</v>
      </c>
      <c r="BY14" s="171">
        <f t="shared" si="13"/>
        <v>0</v>
      </c>
      <c r="BZ14" s="171">
        <f t="shared" si="13"/>
        <v>0</v>
      </c>
      <c r="CA14" s="171">
        <f t="shared" si="13"/>
        <v>0</v>
      </c>
      <c r="CB14" s="171">
        <f t="shared" si="13"/>
        <v>0</v>
      </c>
      <c r="CC14" s="171">
        <f t="shared" si="13"/>
        <v>0</v>
      </c>
      <c r="CD14" s="171">
        <f t="shared" si="13"/>
        <v>0</v>
      </c>
      <c r="CE14" s="63">
        <f t="shared" si="14"/>
        <v>159.09634397060944</v>
      </c>
      <c r="CG14" s="5" t="s">
        <v>287</v>
      </c>
      <c r="CH14" s="110">
        <f>HLOOKUP($CG14,by_cnty_allpol!$C$4:$R$29,7,FALSE)</f>
        <v>0</v>
      </c>
      <c r="CI14" s="110">
        <f>HLOOKUP($CG14,by_cnty_allpol!$C$4:$R$29,12,FALSE)</f>
        <v>0</v>
      </c>
      <c r="CJ14" s="110">
        <f>HLOOKUP($CG14,by_cnty_allpol!$C$4:$R$29,17,FALSE)</f>
        <v>0.21408108911391396</v>
      </c>
      <c r="CK14" s="110">
        <f>HLOOKUP($CG14,by_cnty_allpol!$C$4:$R$29,23,FALSE)</f>
        <v>0</v>
      </c>
    </row>
    <row r="15" spans="1:89" x14ac:dyDescent="0.2">
      <c r="B15" s="106" t="s">
        <v>17</v>
      </c>
      <c r="C15" s="63">
        <f t="shared" ref="C15:L21" si="15">VLOOKUP($B15,$B$27:$CD$70,COLUMN(C$4)-1,FALSE)</f>
        <v>0.63206894398173963</v>
      </c>
      <c r="D15" s="63">
        <f t="shared" si="15"/>
        <v>0</v>
      </c>
      <c r="E15" s="63">
        <f t="shared" si="15"/>
        <v>9.8760772497146817E-3</v>
      </c>
      <c r="F15" s="63">
        <f t="shared" si="15"/>
        <v>0</v>
      </c>
      <c r="G15" s="63">
        <f t="shared" si="15"/>
        <v>5.5349664223266624</v>
      </c>
      <c r="H15" s="63">
        <f t="shared" si="15"/>
        <v>0</v>
      </c>
      <c r="I15" s="63">
        <f t="shared" si="15"/>
        <v>1.9752154499429363E-2</v>
      </c>
      <c r="J15" s="63">
        <f t="shared" si="15"/>
        <v>1.0466118325854052</v>
      </c>
      <c r="K15" s="63">
        <f t="shared" si="15"/>
        <v>0.68410260471531092</v>
      </c>
      <c r="L15" s="63">
        <f t="shared" si="15"/>
        <v>0.445209631640123</v>
      </c>
      <c r="M15" s="63">
        <f t="shared" ref="M15:V21" si="16">VLOOKUP($B15,$B$27:$CD$70,COLUMN(M$4)-1,FALSE)</f>
        <v>2.0046962775540248E-2</v>
      </c>
      <c r="N15" s="63">
        <f t="shared" si="16"/>
        <v>2.2441772948706289</v>
      </c>
      <c r="O15" s="63">
        <f t="shared" si="16"/>
        <v>0.90127803478366375</v>
      </c>
      <c r="P15" s="63">
        <f t="shared" si="16"/>
        <v>1.1727473223691045</v>
      </c>
      <c r="Q15" s="63">
        <f t="shared" si="16"/>
        <v>10.113893189887811</v>
      </c>
      <c r="R15" s="63">
        <f t="shared" si="16"/>
        <v>0.31490437359911139</v>
      </c>
      <c r="S15" s="144">
        <f t="shared" si="16"/>
        <v>0.13407523054158113</v>
      </c>
      <c r="T15" s="144">
        <f t="shared" si="16"/>
        <v>0</v>
      </c>
      <c r="U15" s="144">
        <f t="shared" si="16"/>
        <v>0</v>
      </c>
      <c r="V15" s="144">
        <f t="shared" si="16"/>
        <v>0</v>
      </c>
      <c r="W15" s="144">
        <f t="shared" ref="W15:AF21" si="17">VLOOKUP($B15,$B$27:$CD$70,COLUMN(W$4)-1,FALSE)</f>
        <v>0.10063575313321203</v>
      </c>
      <c r="X15" s="144">
        <f t="shared" si="17"/>
        <v>0</v>
      </c>
      <c r="Y15" s="144">
        <f t="shared" si="17"/>
        <v>0</v>
      </c>
      <c r="Z15" s="144">
        <f t="shared" si="17"/>
        <v>9.9677317389086195E-2</v>
      </c>
      <c r="AA15" s="144">
        <f t="shared" si="17"/>
        <v>5.4293857517088158E-2</v>
      </c>
      <c r="AB15" s="144">
        <f t="shared" si="17"/>
        <v>0.18459911555809977</v>
      </c>
      <c r="AC15" s="144">
        <f t="shared" si="17"/>
        <v>1.0023481387770124E-2</v>
      </c>
      <c r="AD15" s="144">
        <f t="shared" si="17"/>
        <v>1.0018648637815306E-2</v>
      </c>
      <c r="AE15" s="144">
        <f t="shared" si="17"/>
        <v>6.5152629020505809E-2</v>
      </c>
      <c r="AF15" s="144">
        <f t="shared" si="17"/>
        <v>0</v>
      </c>
      <c r="AG15" s="144">
        <f t="shared" ref="AG15:AP21" si="18">VLOOKUP($B15,$B$27:$CD$70,COLUMN(AG$4)-1,FALSE)</f>
        <v>1.5699177488781078</v>
      </c>
      <c r="AH15" s="144">
        <f t="shared" si="18"/>
        <v>1.0858771503417634E-2</v>
      </c>
      <c r="AI15" s="142">
        <f t="shared" si="18"/>
        <v>0</v>
      </c>
      <c r="AJ15" s="142">
        <f t="shared" si="18"/>
        <v>0</v>
      </c>
      <c r="AK15" s="142">
        <f t="shared" si="18"/>
        <v>0</v>
      </c>
      <c r="AL15" s="142">
        <f t="shared" si="18"/>
        <v>0</v>
      </c>
      <c r="AM15" s="142">
        <f t="shared" si="18"/>
        <v>2.5662117048969071</v>
      </c>
      <c r="AN15" s="142">
        <f t="shared" si="18"/>
        <v>0</v>
      </c>
      <c r="AO15" s="142">
        <f t="shared" si="18"/>
        <v>0</v>
      </c>
      <c r="AP15" s="142">
        <f t="shared" si="18"/>
        <v>0</v>
      </c>
      <c r="AQ15" s="142">
        <f t="shared" ref="AQ15:AZ21" si="19">VLOOKUP($B15,$B$27:$CD$70,COLUMN(AQ$4)-1,FALSE)</f>
        <v>0</v>
      </c>
      <c r="AR15" s="142">
        <f t="shared" si="19"/>
        <v>0</v>
      </c>
      <c r="AS15" s="142">
        <f t="shared" si="19"/>
        <v>0</v>
      </c>
      <c r="AT15" s="142">
        <f t="shared" si="19"/>
        <v>0.21039162139412146</v>
      </c>
      <c r="AU15" s="142">
        <f t="shared" si="19"/>
        <v>0</v>
      </c>
      <c r="AV15" s="142">
        <f t="shared" si="19"/>
        <v>0</v>
      </c>
      <c r="AW15" s="142">
        <f t="shared" si="19"/>
        <v>0</v>
      </c>
      <c r="AX15" s="142">
        <f t="shared" si="19"/>
        <v>0</v>
      </c>
      <c r="AY15" s="156">
        <f t="shared" si="19"/>
        <v>0.49799371344015847</v>
      </c>
      <c r="AZ15" s="156">
        <f t="shared" si="19"/>
        <v>0</v>
      </c>
      <c r="BA15" s="156">
        <f t="shared" ref="BA15:BJ21" si="20">VLOOKUP($B15,$B$27:$CD$70,COLUMN(BA$4)-1,FALSE)</f>
        <v>9.8760772497146817E-3</v>
      </c>
      <c r="BB15" s="156">
        <f t="shared" si="20"/>
        <v>0</v>
      </c>
      <c r="BC15" s="156">
        <f t="shared" si="20"/>
        <v>2.868118964296543</v>
      </c>
      <c r="BD15" s="156">
        <f t="shared" si="20"/>
        <v>0</v>
      </c>
      <c r="BE15" s="156">
        <f t="shared" si="20"/>
        <v>1.9752154499429363E-2</v>
      </c>
      <c r="BF15" s="156">
        <f t="shared" si="20"/>
        <v>0.94693451519631899</v>
      </c>
      <c r="BG15" s="156">
        <f t="shared" si="20"/>
        <v>0.62980874719822266</v>
      </c>
      <c r="BH15" s="156">
        <f t="shared" si="20"/>
        <v>0.26061051608202324</v>
      </c>
      <c r="BI15" s="156">
        <f t="shared" si="20"/>
        <v>1.0023481387770124E-2</v>
      </c>
      <c r="BJ15" s="156">
        <f t="shared" si="20"/>
        <v>2.0237670248386923</v>
      </c>
      <c r="BK15" s="156">
        <f t="shared" ref="BK15:BT21" si="21">VLOOKUP($B15,$B$27:$CD$70,COLUMN(BK$4)-1,FALSE)</f>
        <v>0.83612540576315786</v>
      </c>
      <c r="BL15" s="156">
        <f t="shared" si="21"/>
        <v>1.1727473223691045</v>
      </c>
      <c r="BM15" s="156">
        <f t="shared" si="21"/>
        <v>8.5439754410097013</v>
      </c>
      <c r="BN15" s="156">
        <f t="shared" si="21"/>
        <v>0.30404560209569376</v>
      </c>
      <c r="BO15" s="171">
        <f t="shared" si="21"/>
        <v>0</v>
      </c>
      <c r="BP15" s="171">
        <f t="shared" si="21"/>
        <v>0</v>
      </c>
      <c r="BQ15" s="171">
        <f t="shared" si="21"/>
        <v>0</v>
      </c>
      <c r="BR15" s="171">
        <f t="shared" si="21"/>
        <v>0</v>
      </c>
      <c r="BS15" s="171">
        <f t="shared" si="21"/>
        <v>0</v>
      </c>
      <c r="BT15" s="171">
        <f t="shared" si="21"/>
        <v>0</v>
      </c>
      <c r="BU15" s="171">
        <f t="shared" ref="BU15:CD21" si="22">VLOOKUP($B15,$B$27:$CD$70,COLUMN(BU$4)-1,FALSE)</f>
        <v>0</v>
      </c>
      <c r="BV15" s="171">
        <f t="shared" si="22"/>
        <v>0</v>
      </c>
      <c r="BW15" s="171">
        <f t="shared" si="22"/>
        <v>0</v>
      </c>
      <c r="BX15" s="171">
        <f t="shared" si="22"/>
        <v>0</v>
      </c>
      <c r="BY15" s="171">
        <f t="shared" si="22"/>
        <v>0</v>
      </c>
      <c r="BZ15" s="171">
        <f t="shared" si="22"/>
        <v>0</v>
      </c>
      <c r="CA15" s="171">
        <f t="shared" si="22"/>
        <v>0</v>
      </c>
      <c r="CB15" s="171">
        <f t="shared" si="22"/>
        <v>0</v>
      </c>
      <c r="CC15" s="171">
        <f t="shared" si="22"/>
        <v>0</v>
      </c>
      <c r="CD15" s="171">
        <f t="shared" si="22"/>
        <v>0</v>
      </c>
      <c r="CE15" s="63">
        <f t="shared" si="14"/>
        <v>23.139634845284249</v>
      </c>
      <c r="CG15" s="5" t="s">
        <v>288</v>
      </c>
      <c r="CH15" s="110">
        <f>HLOOKUP($CG15,by_cnty_allpol!$C$4:$R$29,7,FALSE)</f>
        <v>0.35430798845455364</v>
      </c>
      <c r="CI15" s="110">
        <f>HLOOKUP($CG15,by_cnty_allpol!$C$4:$R$29,12,FALSE)</f>
        <v>0</v>
      </c>
      <c r="CJ15" s="110">
        <f>HLOOKUP($CG15,by_cnty_allpol!$C$4:$R$29,17,FALSE)</f>
        <v>0</v>
      </c>
      <c r="CK15" s="110">
        <f>HLOOKUP($CG15,by_cnty_allpol!$C$4:$R$29,23,FALSE)</f>
        <v>0</v>
      </c>
    </row>
    <row r="16" spans="1:89" x14ac:dyDescent="0.2">
      <c r="B16" s="106" t="s">
        <v>50</v>
      </c>
      <c r="C16" s="63">
        <f t="shared" si="15"/>
        <v>0.44446165313300035</v>
      </c>
      <c r="D16" s="63">
        <f t="shared" si="15"/>
        <v>0</v>
      </c>
      <c r="E16" s="63">
        <f t="shared" si="15"/>
        <v>0</v>
      </c>
      <c r="F16" s="63">
        <f t="shared" si="15"/>
        <v>0</v>
      </c>
      <c r="G16" s="63">
        <f t="shared" si="15"/>
        <v>0.56065546738897676</v>
      </c>
      <c r="H16" s="63">
        <f t="shared" si="15"/>
        <v>0</v>
      </c>
      <c r="I16" s="63">
        <f t="shared" si="15"/>
        <v>0.34126854536720325</v>
      </c>
      <c r="J16" s="63">
        <f t="shared" si="15"/>
        <v>0</v>
      </c>
      <c r="K16" s="63">
        <f t="shared" si="15"/>
        <v>0</v>
      </c>
      <c r="L16" s="63">
        <f t="shared" si="15"/>
        <v>0</v>
      </c>
      <c r="M16" s="63">
        <f t="shared" si="16"/>
        <v>0.22913745188940784</v>
      </c>
      <c r="N16" s="63">
        <f t="shared" si="16"/>
        <v>0.11375618178906774</v>
      </c>
      <c r="O16" s="63">
        <f t="shared" si="16"/>
        <v>0</v>
      </c>
      <c r="P16" s="63">
        <f t="shared" si="16"/>
        <v>0</v>
      </c>
      <c r="Q16" s="63">
        <f t="shared" si="16"/>
        <v>0.87754768808709405</v>
      </c>
      <c r="R16" s="63">
        <f t="shared" si="16"/>
        <v>0</v>
      </c>
      <c r="S16" s="144">
        <f t="shared" si="16"/>
        <v>0</v>
      </c>
      <c r="T16" s="144">
        <f t="shared" si="16"/>
        <v>0</v>
      </c>
      <c r="U16" s="144">
        <f t="shared" si="16"/>
        <v>0</v>
      </c>
      <c r="V16" s="144">
        <f t="shared" si="16"/>
        <v>0</v>
      </c>
      <c r="W16" s="144">
        <f t="shared" si="17"/>
        <v>0</v>
      </c>
      <c r="X16" s="144">
        <f t="shared" si="17"/>
        <v>0</v>
      </c>
      <c r="Y16" s="144">
        <f t="shared" si="17"/>
        <v>0</v>
      </c>
      <c r="Z16" s="144">
        <f t="shared" si="17"/>
        <v>0</v>
      </c>
      <c r="AA16" s="144">
        <f t="shared" si="17"/>
        <v>0</v>
      </c>
      <c r="AB16" s="144">
        <f t="shared" si="17"/>
        <v>0</v>
      </c>
      <c r="AC16" s="144">
        <f t="shared" si="17"/>
        <v>0</v>
      </c>
      <c r="AD16" s="144">
        <f t="shared" si="17"/>
        <v>0</v>
      </c>
      <c r="AE16" s="144">
        <f t="shared" si="17"/>
        <v>0</v>
      </c>
      <c r="AF16" s="144">
        <f t="shared" si="17"/>
        <v>0</v>
      </c>
      <c r="AG16" s="144">
        <f t="shared" si="18"/>
        <v>0</v>
      </c>
      <c r="AH16" s="144">
        <f t="shared" si="18"/>
        <v>0</v>
      </c>
      <c r="AI16" s="142">
        <f t="shared" si="18"/>
        <v>0</v>
      </c>
      <c r="AJ16" s="142">
        <f t="shared" si="18"/>
        <v>0</v>
      </c>
      <c r="AK16" s="142">
        <f t="shared" si="18"/>
        <v>0</v>
      </c>
      <c r="AL16" s="142">
        <f t="shared" si="18"/>
        <v>0</v>
      </c>
      <c r="AM16" s="142">
        <f t="shared" si="18"/>
        <v>0</v>
      </c>
      <c r="AN16" s="142">
        <f t="shared" si="18"/>
        <v>0</v>
      </c>
      <c r="AO16" s="142">
        <f t="shared" si="18"/>
        <v>0</v>
      </c>
      <c r="AP16" s="142">
        <f t="shared" si="18"/>
        <v>0</v>
      </c>
      <c r="AQ16" s="142">
        <f t="shared" si="19"/>
        <v>0</v>
      </c>
      <c r="AR16" s="142">
        <f t="shared" si="19"/>
        <v>0</v>
      </c>
      <c r="AS16" s="142">
        <f t="shared" si="19"/>
        <v>0</v>
      </c>
      <c r="AT16" s="142">
        <f t="shared" si="19"/>
        <v>0</v>
      </c>
      <c r="AU16" s="142">
        <f t="shared" si="19"/>
        <v>0</v>
      </c>
      <c r="AV16" s="142">
        <f t="shared" si="19"/>
        <v>0</v>
      </c>
      <c r="AW16" s="142">
        <f t="shared" si="19"/>
        <v>0</v>
      </c>
      <c r="AX16" s="142">
        <f t="shared" si="19"/>
        <v>0</v>
      </c>
      <c r="AY16" s="156">
        <f t="shared" si="19"/>
        <v>0.44446165313300035</v>
      </c>
      <c r="AZ16" s="156">
        <f t="shared" si="19"/>
        <v>0</v>
      </c>
      <c r="BA16" s="156">
        <f t="shared" si="20"/>
        <v>0</v>
      </c>
      <c r="BB16" s="156">
        <f t="shared" si="20"/>
        <v>0</v>
      </c>
      <c r="BC16" s="156">
        <f t="shared" si="20"/>
        <v>0.56065546738897676</v>
      </c>
      <c r="BD16" s="156">
        <f t="shared" si="20"/>
        <v>0</v>
      </c>
      <c r="BE16" s="156">
        <f t="shared" si="20"/>
        <v>0.34126854536720325</v>
      </c>
      <c r="BF16" s="156">
        <f t="shared" si="20"/>
        <v>0</v>
      </c>
      <c r="BG16" s="156">
        <f t="shared" si="20"/>
        <v>0</v>
      </c>
      <c r="BH16" s="156">
        <f t="shared" si="20"/>
        <v>0</v>
      </c>
      <c r="BI16" s="156">
        <f t="shared" si="20"/>
        <v>0.22913745188940784</v>
      </c>
      <c r="BJ16" s="156">
        <f t="shared" si="20"/>
        <v>0.11375618178906774</v>
      </c>
      <c r="BK16" s="156">
        <f t="shared" si="21"/>
        <v>0</v>
      </c>
      <c r="BL16" s="156">
        <f t="shared" si="21"/>
        <v>0</v>
      </c>
      <c r="BM16" s="156">
        <f t="shared" si="21"/>
        <v>0.87754768808709405</v>
      </c>
      <c r="BN16" s="156">
        <f t="shared" si="21"/>
        <v>0</v>
      </c>
      <c r="BO16" s="171">
        <f t="shared" si="21"/>
        <v>0</v>
      </c>
      <c r="BP16" s="171">
        <f t="shared" si="21"/>
        <v>0</v>
      </c>
      <c r="BQ16" s="171">
        <f t="shared" si="21"/>
        <v>0</v>
      </c>
      <c r="BR16" s="171">
        <f t="shared" si="21"/>
        <v>0</v>
      </c>
      <c r="BS16" s="171">
        <f t="shared" si="21"/>
        <v>0</v>
      </c>
      <c r="BT16" s="171">
        <f t="shared" si="21"/>
        <v>0</v>
      </c>
      <c r="BU16" s="171">
        <f t="shared" si="22"/>
        <v>0</v>
      </c>
      <c r="BV16" s="171">
        <f t="shared" si="22"/>
        <v>0</v>
      </c>
      <c r="BW16" s="171">
        <f t="shared" si="22"/>
        <v>0</v>
      </c>
      <c r="BX16" s="171">
        <f t="shared" si="22"/>
        <v>0</v>
      </c>
      <c r="BY16" s="171">
        <f t="shared" si="22"/>
        <v>0</v>
      </c>
      <c r="BZ16" s="171">
        <f t="shared" si="22"/>
        <v>0</v>
      </c>
      <c r="CA16" s="171">
        <f t="shared" si="22"/>
        <v>0</v>
      </c>
      <c r="CB16" s="171">
        <f t="shared" si="22"/>
        <v>0</v>
      </c>
      <c r="CC16" s="171">
        <f t="shared" si="22"/>
        <v>0</v>
      </c>
      <c r="CD16" s="171">
        <f t="shared" si="22"/>
        <v>0</v>
      </c>
      <c r="CE16" s="63">
        <f t="shared" si="14"/>
        <v>2.5668269876547498</v>
      </c>
      <c r="CG16" s="5" t="s">
        <v>289</v>
      </c>
      <c r="CH16" s="110">
        <f>HLOOKUP($CG16,by_cnty_allpol!$C$4:$R$29,7,FALSE)</f>
        <v>0.99813949289441994</v>
      </c>
      <c r="CI16" s="110">
        <f>HLOOKUP($CG16,by_cnty_allpol!$C$4:$R$29,12,FALSE)</f>
        <v>0</v>
      </c>
      <c r="CJ16" s="110">
        <f>HLOOKUP($CG16,by_cnty_allpol!$C$4:$R$29,17,FALSE)</f>
        <v>35.201774092446136</v>
      </c>
      <c r="CK16" s="110">
        <f>HLOOKUP($CG16,by_cnty_allpol!$C$4:$R$29,23,FALSE)</f>
        <v>0</v>
      </c>
    </row>
    <row r="17" spans="1:89" x14ac:dyDescent="0.2">
      <c r="B17" s="106" t="s">
        <v>54</v>
      </c>
      <c r="C17" s="63">
        <f t="shared" si="15"/>
        <v>0</v>
      </c>
      <c r="D17" s="63">
        <f t="shared" si="15"/>
        <v>0</v>
      </c>
      <c r="E17" s="63">
        <f t="shared" si="15"/>
        <v>0</v>
      </c>
      <c r="F17" s="63">
        <f t="shared" si="15"/>
        <v>0</v>
      </c>
      <c r="G17" s="63">
        <f t="shared" si="15"/>
        <v>0</v>
      </c>
      <c r="H17" s="63">
        <f t="shared" si="15"/>
        <v>0</v>
      </c>
      <c r="I17" s="63">
        <f t="shared" si="15"/>
        <v>0</v>
      </c>
      <c r="J17" s="63">
        <f t="shared" si="15"/>
        <v>0</v>
      </c>
      <c r="K17" s="63">
        <f t="shared" si="15"/>
        <v>0</v>
      </c>
      <c r="L17" s="63">
        <f t="shared" si="15"/>
        <v>0</v>
      </c>
      <c r="M17" s="63">
        <f t="shared" si="16"/>
        <v>0</v>
      </c>
      <c r="N17" s="63">
        <f t="shared" si="16"/>
        <v>0</v>
      </c>
      <c r="O17" s="63">
        <f t="shared" si="16"/>
        <v>0</v>
      </c>
      <c r="P17" s="63">
        <f t="shared" si="16"/>
        <v>0</v>
      </c>
      <c r="Q17" s="63">
        <f t="shared" si="16"/>
        <v>0</v>
      </c>
      <c r="R17" s="63">
        <f t="shared" si="16"/>
        <v>0</v>
      </c>
      <c r="S17" s="144">
        <f t="shared" si="16"/>
        <v>0</v>
      </c>
      <c r="T17" s="144">
        <f t="shared" si="16"/>
        <v>0</v>
      </c>
      <c r="U17" s="144">
        <f t="shared" si="16"/>
        <v>0</v>
      </c>
      <c r="V17" s="144">
        <f t="shared" si="16"/>
        <v>0</v>
      </c>
      <c r="W17" s="144">
        <f t="shared" si="17"/>
        <v>0</v>
      </c>
      <c r="X17" s="144">
        <f t="shared" si="17"/>
        <v>0</v>
      </c>
      <c r="Y17" s="144">
        <f t="shared" si="17"/>
        <v>0</v>
      </c>
      <c r="Z17" s="144">
        <f t="shared" si="17"/>
        <v>0</v>
      </c>
      <c r="AA17" s="144">
        <f t="shared" si="17"/>
        <v>0</v>
      </c>
      <c r="AB17" s="144">
        <f t="shared" si="17"/>
        <v>0</v>
      </c>
      <c r="AC17" s="144">
        <f t="shared" si="17"/>
        <v>0</v>
      </c>
      <c r="AD17" s="144">
        <f t="shared" si="17"/>
        <v>0</v>
      </c>
      <c r="AE17" s="144">
        <f t="shared" si="17"/>
        <v>0</v>
      </c>
      <c r="AF17" s="144">
        <f t="shared" si="17"/>
        <v>0</v>
      </c>
      <c r="AG17" s="144">
        <f t="shared" si="18"/>
        <v>0</v>
      </c>
      <c r="AH17" s="144">
        <f t="shared" si="18"/>
        <v>0</v>
      </c>
      <c r="AI17" s="142">
        <f t="shared" si="18"/>
        <v>0</v>
      </c>
      <c r="AJ17" s="142">
        <f t="shared" si="18"/>
        <v>0</v>
      </c>
      <c r="AK17" s="142">
        <f t="shared" si="18"/>
        <v>0</v>
      </c>
      <c r="AL17" s="142">
        <f t="shared" si="18"/>
        <v>0</v>
      </c>
      <c r="AM17" s="142">
        <f t="shared" si="18"/>
        <v>0</v>
      </c>
      <c r="AN17" s="142">
        <f t="shared" si="18"/>
        <v>0</v>
      </c>
      <c r="AO17" s="142">
        <f t="shared" si="18"/>
        <v>0</v>
      </c>
      <c r="AP17" s="142">
        <f t="shared" si="18"/>
        <v>0</v>
      </c>
      <c r="AQ17" s="142">
        <f t="shared" si="19"/>
        <v>0</v>
      </c>
      <c r="AR17" s="142">
        <f t="shared" si="19"/>
        <v>0</v>
      </c>
      <c r="AS17" s="142">
        <f t="shared" si="19"/>
        <v>0</v>
      </c>
      <c r="AT17" s="142">
        <f t="shared" si="19"/>
        <v>0</v>
      </c>
      <c r="AU17" s="142">
        <f t="shared" si="19"/>
        <v>0</v>
      </c>
      <c r="AV17" s="142">
        <f t="shared" si="19"/>
        <v>0</v>
      </c>
      <c r="AW17" s="142">
        <f t="shared" si="19"/>
        <v>0</v>
      </c>
      <c r="AX17" s="142">
        <f t="shared" si="19"/>
        <v>0</v>
      </c>
      <c r="AY17" s="156">
        <f t="shared" si="19"/>
        <v>0</v>
      </c>
      <c r="AZ17" s="156">
        <f t="shared" si="19"/>
        <v>0</v>
      </c>
      <c r="BA17" s="156">
        <f t="shared" si="20"/>
        <v>0</v>
      </c>
      <c r="BB17" s="156">
        <f t="shared" si="20"/>
        <v>0</v>
      </c>
      <c r="BC17" s="156">
        <f t="shared" si="20"/>
        <v>0</v>
      </c>
      <c r="BD17" s="156">
        <f t="shared" si="20"/>
        <v>0</v>
      </c>
      <c r="BE17" s="156">
        <f t="shared" si="20"/>
        <v>0</v>
      </c>
      <c r="BF17" s="156">
        <f t="shared" si="20"/>
        <v>0</v>
      </c>
      <c r="BG17" s="156">
        <f t="shared" si="20"/>
        <v>0</v>
      </c>
      <c r="BH17" s="156">
        <f t="shared" si="20"/>
        <v>0</v>
      </c>
      <c r="BI17" s="156">
        <f t="shared" si="20"/>
        <v>0</v>
      </c>
      <c r="BJ17" s="156">
        <f t="shared" si="20"/>
        <v>0</v>
      </c>
      <c r="BK17" s="156">
        <f t="shared" si="21"/>
        <v>0</v>
      </c>
      <c r="BL17" s="156">
        <f t="shared" si="21"/>
        <v>0</v>
      </c>
      <c r="BM17" s="156">
        <f t="shared" si="21"/>
        <v>0</v>
      </c>
      <c r="BN17" s="156">
        <f t="shared" si="21"/>
        <v>0</v>
      </c>
      <c r="BO17" s="171">
        <f t="shared" si="21"/>
        <v>0</v>
      </c>
      <c r="BP17" s="171">
        <f t="shared" si="21"/>
        <v>0</v>
      </c>
      <c r="BQ17" s="171">
        <f t="shared" si="21"/>
        <v>0</v>
      </c>
      <c r="BR17" s="171">
        <f t="shared" si="21"/>
        <v>0</v>
      </c>
      <c r="BS17" s="171">
        <f t="shared" si="21"/>
        <v>0</v>
      </c>
      <c r="BT17" s="171">
        <f t="shared" si="21"/>
        <v>0</v>
      </c>
      <c r="BU17" s="171">
        <f t="shared" si="22"/>
        <v>0</v>
      </c>
      <c r="BV17" s="171">
        <f t="shared" si="22"/>
        <v>0</v>
      </c>
      <c r="BW17" s="171">
        <f t="shared" si="22"/>
        <v>0</v>
      </c>
      <c r="BX17" s="171">
        <f t="shared" si="22"/>
        <v>0</v>
      </c>
      <c r="BY17" s="171">
        <f t="shared" si="22"/>
        <v>0</v>
      </c>
      <c r="BZ17" s="171">
        <f t="shared" si="22"/>
        <v>0</v>
      </c>
      <c r="CA17" s="171">
        <f t="shared" si="22"/>
        <v>0</v>
      </c>
      <c r="CB17" s="171">
        <f t="shared" si="22"/>
        <v>0</v>
      </c>
      <c r="CC17" s="171">
        <f t="shared" si="22"/>
        <v>0</v>
      </c>
      <c r="CD17" s="171">
        <f t="shared" si="22"/>
        <v>0</v>
      </c>
      <c r="CE17" s="63">
        <f t="shared" si="14"/>
        <v>0</v>
      </c>
      <c r="CG17" s="5" t="s">
        <v>290</v>
      </c>
      <c r="CH17" s="110">
        <f>HLOOKUP($CG17,by_cnty_allpol!$C$4:$R$29,7,FALSE)</f>
        <v>0</v>
      </c>
      <c r="CI17" s="110">
        <f>HLOOKUP($CG17,by_cnty_allpol!$C$4:$R$29,12,FALSE)</f>
        <v>0</v>
      </c>
      <c r="CJ17" s="110">
        <f>HLOOKUP($CG17,by_cnty_allpol!$C$4:$R$29,17,FALSE)</f>
        <v>18.428922062683771</v>
      </c>
      <c r="CK17" s="110">
        <f>HLOOKUP($CG17,by_cnty_allpol!$C$4:$R$29,23,FALSE)</f>
        <v>0</v>
      </c>
    </row>
    <row r="18" spans="1:89" x14ac:dyDescent="0.2">
      <c r="B18" s="27" t="s">
        <v>55</v>
      </c>
      <c r="C18" s="63">
        <f t="shared" si="15"/>
        <v>0</v>
      </c>
      <c r="D18" s="63">
        <f t="shared" si="15"/>
        <v>0</v>
      </c>
      <c r="E18" s="63">
        <f t="shared" si="15"/>
        <v>0</v>
      </c>
      <c r="F18" s="63">
        <f t="shared" si="15"/>
        <v>0</v>
      </c>
      <c r="G18" s="63">
        <f t="shared" si="15"/>
        <v>0</v>
      </c>
      <c r="H18" s="63">
        <f t="shared" si="15"/>
        <v>0</v>
      </c>
      <c r="I18" s="63">
        <f t="shared" si="15"/>
        <v>0</v>
      </c>
      <c r="J18" s="63">
        <f t="shared" si="15"/>
        <v>0</v>
      </c>
      <c r="K18" s="63">
        <f t="shared" si="15"/>
        <v>0</v>
      </c>
      <c r="L18" s="63">
        <f t="shared" si="15"/>
        <v>0</v>
      </c>
      <c r="M18" s="63">
        <f t="shared" si="16"/>
        <v>0</v>
      </c>
      <c r="N18" s="63">
        <f t="shared" si="16"/>
        <v>0</v>
      </c>
      <c r="O18" s="63">
        <f t="shared" si="16"/>
        <v>0</v>
      </c>
      <c r="P18" s="63">
        <f t="shared" si="16"/>
        <v>0</v>
      </c>
      <c r="Q18" s="63">
        <f t="shared" si="16"/>
        <v>0</v>
      </c>
      <c r="R18" s="63">
        <f t="shared" si="16"/>
        <v>0</v>
      </c>
      <c r="S18" s="144">
        <f t="shared" si="16"/>
        <v>0</v>
      </c>
      <c r="T18" s="144">
        <f t="shared" si="16"/>
        <v>0</v>
      </c>
      <c r="U18" s="144">
        <f t="shared" si="16"/>
        <v>0</v>
      </c>
      <c r="V18" s="144">
        <f t="shared" si="16"/>
        <v>0</v>
      </c>
      <c r="W18" s="144">
        <f t="shared" si="17"/>
        <v>0</v>
      </c>
      <c r="X18" s="144">
        <f t="shared" si="17"/>
        <v>0</v>
      </c>
      <c r="Y18" s="144">
        <f t="shared" si="17"/>
        <v>0</v>
      </c>
      <c r="Z18" s="144">
        <f t="shared" si="17"/>
        <v>0</v>
      </c>
      <c r="AA18" s="144">
        <f t="shared" si="17"/>
        <v>0</v>
      </c>
      <c r="AB18" s="144">
        <f t="shared" si="17"/>
        <v>0</v>
      </c>
      <c r="AC18" s="144">
        <f t="shared" si="17"/>
        <v>0</v>
      </c>
      <c r="AD18" s="144">
        <f t="shared" si="17"/>
        <v>0</v>
      </c>
      <c r="AE18" s="144">
        <f t="shared" si="17"/>
        <v>0</v>
      </c>
      <c r="AF18" s="144">
        <f t="shared" si="17"/>
        <v>0</v>
      </c>
      <c r="AG18" s="144">
        <f t="shared" si="18"/>
        <v>0</v>
      </c>
      <c r="AH18" s="144">
        <f t="shared" si="18"/>
        <v>0</v>
      </c>
      <c r="AI18" s="142">
        <f t="shared" si="18"/>
        <v>0</v>
      </c>
      <c r="AJ18" s="142">
        <f t="shared" si="18"/>
        <v>0</v>
      </c>
      <c r="AK18" s="142">
        <f t="shared" si="18"/>
        <v>0</v>
      </c>
      <c r="AL18" s="142">
        <f t="shared" si="18"/>
        <v>0</v>
      </c>
      <c r="AM18" s="142">
        <f t="shared" si="18"/>
        <v>0</v>
      </c>
      <c r="AN18" s="142">
        <f t="shared" si="18"/>
        <v>0</v>
      </c>
      <c r="AO18" s="142">
        <f t="shared" si="18"/>
        <v>0</v>
      </c>
      <c r="AP18" s="142">
        <f t="shared" si="18"/>
        <v>0</v>
      </c>
      <c r="AQ18" s="142">
        <f t="shared" si="19"/>
        <v>0</v>
      </c>
      <c r="AR18" s="142">
        <f t="shared" si="19"/>
        <v>0</v>
      </c>
      <c r="AS18" s="142">
        <f t="shared" si="19"/>
        <v>0</v>
      </c>
      <c r="AT18" s="142">
        <f t="shared" si="19"/>
        <v>0</v>
      </c>
      <c r="AU18" s="142">
        <f t="shared" si="19"/>
        <v>0</v>
      </c>
      <c r="AV18" s="142">
        <f t="shared" si="19"/>
        <v>0</v>
      </c>
      <c r="AW18" s="142">
        <f t="shared" si="19"/>
        <v>0</v>
      </c>
      <c r="AX18" s="142">
        <f t="shared" si="19"/>
        <v>0</v>
      </c>
      <c r="AY18" s="156">
        <f t="shared" si="19"/>
        <v>0</v>
      </c>
      <c r="AZ18" s="156">
        <f t="shared" si="19"/>
        <v>0</v>
      </c>
      <c r="BA18" s="156">
        <f t="shared" si="20"/>
        <v>0</v>
      </c>
      <c r="BB18" s="156">
        <f t="shared" si="20"/>
        <v>0</v>
      </c>
      <c r="BC18" s="156">
        <f t="shared" si="20"/>
        <v>0</v>
      </c>
      <c r="BD18" s="156">
        <f t="shared" si="20"/>
        <v>0</v>
      </c>
      <c r="BE18" s="156">
        <f t="shared" si="20"/>
        <v>0</v>
      </c>
      <c r="BF18" s="156">
        <f t="shared" si="20"/>
        <v>0</v>
      </c>
      <c r="BG18" s="156">
        <f t="shared" si="20"/>
        <v>0</v>
      </c>
      <c r="BH18" s="156">
        <f t="shared" si="20"/>
        <v>0</v>
      </c>
      <c r="BI18" s="156">
        <f t="shared" si="20"/>
        <v>0</v>
      </c>
      <c r="BJ18" s="156">
        <f t="shared" si="20"/>
        <v>0</v>
      </c>
      <c r="BK18" s="156">
        <f t="shared" si="21"/>
        <v>0</v>
      </c>
      <c r="BL18" s="156">
        <f t="shared" si="21"/>
        <v>0</v>
      </c>
      <c r="BM18" s="156">
        <f t="shared" si="21"/>
        <v>0</v>
      </c>
      <c r="BN18" s="156">
        <f t="shared" si="21"/>
        <v>0</v>
      </c>
      <c r="BO18" s="171">
        <f t="shared" si="21"/>
        <v>0</v>
      </c>
      <c r="BP18" s="171">
        <f t="shared" si="21"/>
        <v>0</v>
      </c>
      <c r="BQ18" s="171">
        <f t="shared" si="21"/>
        <v>0</v>
      </c>
      <c r="BR18" s="171">
        <f t="shared" si="21"/>
        <v>0</v>
      </c>
      <c r="BS18" s="171">
        <f t="shared" si="21"/>
        <v>0</v>
      </c>
      <c r="BT18" s="171">
        <f t="shared" si="21"/>
        <v>0</v>
      </c>
      <c r="BU18" s="171">
        <f t="shared" si="22"/>
        <v>0</v>
      </c>
      <c r="BV18" s="171">
        <f t="shared" si="22"/>
        <v>0</v>
      </c>
      <c r="BW18" s="171">
        <f t="shared" si="22"/>
        <v>0</v>
      </c>
      <c r="BX18" s="171">
        <f t="shared" si="22"/>
        <v>0</v>
      </c>
      <c r="BY18" s="171">
        <f t="shared" si="22"/>
        <v>0</v>
      </c>
      <c r="BZ18" s="171">
        <f t="shared" si="22"/>
        <v>0</v>
      </c>
      <c r="CA18" s="171">
        <f t="shared" si="22"/>
        <v>0</v>
      </c>
      <c r="CB18" s="171">
        <f t="shared" si="22"/>
        <v>0</v>
      </c>
      <c r="CC18" s="171">
        <f t="shared" si="22"/>
        <v>0</v>
      </c>
      <c r="CD18" s="171">
        <f t="shared" si="22"/>
        <v>0</v>
      </c>
      <c r="CE18" s="63">
        <f t="shared" si="14"/>
        <v>0</v>
      </c>
      <c r="CG18" s="5" t="s">
        <v>291</v>
      </c>
      <c r="CH18" s="110">
        <f>HLOOKUP($CG18,by_cnty_allpol!$C$4:$R$29,7,FALSE)</f>
        <v>0.82973342964705898</v>
      </c>
      <c r="CI18" s="110">
        <f>HLOOKUP($CG18,by_cnty_allpol!$C$4:$R$29,12,FALSE)</f>
        <v>0</v>
      </c>
      <c r="CJ18" s="110">
        <f>HLOOKUP($CG18,by_cnty_allpol!$C$4:$R$29,17,FALSE)</f>
        <v>9.8108421132255508</v>
      </c>
      <c r="CK18" s="110">
        <f>HLOOKUP($CG18,by_cnty_allpol!$C$4:$R$29,23,FALSE)</f>
        <v>0</v>
      </c>
    </row>
    <row r="19" spans="1:89" x14ac:dyDescent="0.2">
      <c r="B19" s="27" t="s">
        <v>77</v>
      </c>
      <c r="C19" s="63">
        <f t="shared" si="15"/>
        <v>0</v>
      </c>
      <c r="D19" s="63">
        <f t="shared" si="15"/>
        <v>0</v>
      </c>
      <c r="E19" s="63">
        <f t="shared" si="15"/>
        <v>0</v>
      </c>
      <c r="F19" s="63">
        <f t="shared" si="15"/>
        <v>0</v>
      </c>
      <c r="G19" s="63">
        <f t="shared" si="15"/>
        <v>0</v>
      </c>
      <c r="H19" s="63">
        <f t="shared" si="15"/>
        <v>0</v>
      </c>
      <c r="I19" s="63">
        <f t="shared" si="15"/>
        <v>0</v>
      </c>
      <c r="J19" s="63">
        <f t="shared" si="15"/>
        <v>0</v>
      </c>
      <c r="K19" s="63">
        <f t="shared" si="15"/>
        <v>0</v>
      </c>
      <c r="L19" s="63">
        <f t="shared" si="15"/>
        <v>0</v>
      </c>
      <c r="M19" s="63">
        <f t="shared" si="16"/>
        <v>0</v>
      </c>
      <c r="N19" s="63">
        <f t="shared" si="16"/>
        <v>0</v>
      </c>
      <c r="O19" s="63">
        <f t="shared" si="16"/>
        <v>0</v>
      </c>
      <c r="P19" s="63">
        <f t="shared" si="16"/>
        <v>0</v>
      </c>
      <c r="Q19" s="63">
        <f t="shared" si="16"/>
        <v>0</v>
      </c>
      <c r="R19" s="63">
        <f t="shared" si="16"/>
        <v>0</v>
      </c>
      <c r="S19" s="144">
        <f t="shared" si="16"/>
        <v>0</v>
      </c>
      <c r="T19" s="144">
        <f t="shared" si="16"/>
        <v>0</v>
      </c>
      <c r="U19" s="144">
        <f t="shared" si="16"/>
        <v>0</v>
      </c>
      <c r="V19" s="144">
        <f t="shared" si="16"/>
        <v>0</v>
      </c>
      <c r="W19" s="144">
        <f t="shared" si="17"/>
        <v>0</v>
      </c>
      <c r="X19" s="144">
        <f t="shared" si="17"/>
        <v>0</v>
      </c>
      <c r="Y19" s="144">
        <f t="shared" si="17"/>
        <v>0</v>
      </c>
      <c r="Z19" s="144">
        <f t="shared" si="17"/>
        <v>0</v>
      </c>
      <c r="AA19" s="144">
        <f t="shared" si="17"/>
        <v>0</v>
      </c>
      <c r="AB19" s="144">
        <f t="shared" si="17"/>
        <v>0</v>
      </c>
      <c r="AC19" s="144">
        <f t="shared" si="17"/>
        <v>0</v>
      </c>
      <c r="AD19" s="144">
        <f t="shared" si="17"/>
        <v>0</v>
      </c>
      <c r="AE19" s="144">
        <f t="shared" si="17"/>
        <v>0</v>
      </c>
      <c r="AF19" s="144">
        <f t="shared" si="17"/>
        <v>0</v>
      </c>
      <c r="AG19" s="144">
        <f t="shared" si="18"/>
        <v>0</v>
      </c>
      <c r="AH19" s="144">
        <f t="shared" si="18"/>
        <v>0</v>
      </c>
      <c r="AI19" s="142">
        <f t="shared" si="18"/>
        <v>0</v>
      </c>
      <c r="AJ19" s="142">
        <f t="shared" si="18"/>
        <v>0</v>
      </c>
      <c r="AK19" s="142">
        <f t="shared" si="18"/>
        <v>0</v>
      </c>
      <c r="AL19" s="142">
        <f t="shared" si="18"/>
        <v>0</v>
      </c>
      <c r="AM19" s="142">
        <f t="shared" si="18"/>
        <v>0</v>
      </c>
      <c r="AN19" s="142">
        <f t="shared" si="18"/>
        <v>0</v>
      </c>
      <c r="AO19" s="142">
        <f t="shared" si="18"/>
        <v>0</v>
      </c>
      <c r="AP19" s="142">
        <f t="shared" si="18"/>
        <v>0</v>
      </c>
      <c r="AQ19" s="142">
        <f t="shared" si="19"/>
        <v>0</v>
      </c>
      <c r="AR19" s="142">
        <f t="shared" si="19"/>
        <v>0</v>
      </c>
      <c r="AS19" s="142">
        <f t="shared" si="19"/>
        <v>0</v>
      </c>
      <c r="AT19" s="142">
        <f t="shared" si="19"/>
        <v>0</v>
      </c>
      <c r="AU19" s="142">
        <f t="shared" si="19"/>
        <v>0</v>
      </c>
      <c r="AV19" s="142">
        <f t="shared" si="19"/>
        <v>0</v>
      </c>
      <c r="AW19" s="142">
        <f t="shared" si="19"/>
        <v>0</v>
      </c>
      <c r="AX19" s="142">
        <f t="shared" si="19"/>
        <v>0</v>
      </c>
      <c r="AY19" s="156">
        <f t="shared" si="19"/>
        <v>0</v>
      </c>
      <c r="AZ19" s="156">
        <f t="shared" si="19"/>
        <v>0</v>
      </c>
      <c r="BA19" s="156">
        <f t="shared" si="20"/>
        <v>0</v>
      </c>
      <c r="BB19" s="156">
        <f t="shared" si="20"/>
        <v>0</v>
      </c>
      <c r="BC19" s="156">
        <f t="shared" si="20"/>
        <v>0</v>
      </c>
      <c r="BD19" s="156">
        <f t="shared" si="20"/>
        <v>0</v>
      </c>
      <c r="BE19" s="156">
        <f t="shared" si="20"/>
        <v>0</v>
      </c>
      <c r="BF19" s="156">
        <f t="shared" si="20"/>
        <v>0</v>
      </c>
      <c r="BG19" s="156">
        <f t="shared" si="20"/>
        <v>0</v>
      </c>
      <c r="BH19" s="156">
        <f t="shared" si="20"/>
        <v>0</v>
      </c>
      <c r="BI19" s="156">
        <f t="shared" si="20"/>
        <v>0</v>
      </c>
      <c r="BJ19" s="156">
        <f t="shared" si="20"/>
        <v>0</v>
      </c>
      <c r="BK19" s="156">
        <f t="shared" si="21"/>
        <v>0</v>
      </c>
      <c r="BL19" s="156">
        <f t="shared" si="21"/>
        <v>0</v>
      </c>
      <c r="BM19" s="156">
        <f t="shared" si="21"/>
        <v>0</v>
      </c>
      <c r="BN19" s="156">
        <f t="shared" si="21"/>
        <v>0</v>
      </c>
      <c r="BO19" s="171">
        <f t="shared" si="21"/>
        <v>0</v>
      </c>
      <c r="BP19" s="171">
        <f t="shared" si="21"/>
        <v>0</v>
      </c>
      <c r="BQ19" s="171">
        <f t="shared" si="21"/>
        <v>0</v>
      </c>
      <c r="BR19" s="171">
        <f t="shared" si="21"/>
        <v>0</v>
      </c>
      <c r="BS19" s="171">
        <f t="shared" si="21"/>
        <v>0</v>
      </c>
      <c r="BT19" s="171">
        <f t="shared" si="21"/>
        <v>0</v>
      </c>
      <c r="BU19" s="171">
        <f t="shared" si="22"/>
        <v>0</v>
      </c>
      <c r="BV19" s="171">
        <f t="shared" si="22"/>
        <v>0</v>
      </c>
      <c r="BW19" s="171">
        <f t="shared" si="22"/>
        <v>0</v>
      </c>
      <c r="BX19" s="171">
        <f t="shared" si="22"/>
        <v>0</v>
      </c>
      <c r="BY19" s="171">
        <f t="shared" si="22"/>
        <v>0</v>
      </c>
      <c r="BZ19" s="171">
        <f t="shared" si="22"/>
        <v>0</v>
      </c>
      <c r="CA19" s="171">
        <f t="shared" si="22"/>
        <v>0</v>
      </c>
      <c r="CB19" s="171">
        <f t="shared" si="22"/>
        <v>0</v>
      </c>
      <c r="CC19" s="171">
        <f t="shared" si="22"/>
        <v>0</v>
      </c>
      <c r="CD19" s="171">
        <f t="shared" si="22"/>
        <v>0</v>
      </c>
      <c r="CE19" s="63">
        <f t="shared" si="14"/>
        <v>0</v>
      </c>
      <c r="CG19" s="5" t="s">
        <v>292</v>
      </c>
      <c r="CH19" s="110">
        <f>HLOOKUP($CG19,by_cnty_allpol!$C$4:$R$29,7,FALSE)</f>
        <v>2.8210936607999999</v>
      </c>
      <c r="CI19" s="110">
        <f>HLOOKUP($CG19,by_cnty_allpol!$C$4:$R$29,12,FALSE)</f>
        <v>0</v>
      </c>
      <c r="CJ19" s="110">
        <f>HLOOKUP($CG19,by_cnty_allpol!$C$4:$R$29,17,FALSE)</f>
        <v>4.7957700639379057</v>
      </c>
      <c r="CK19" s="110">
        <f>HLOOKUP($CG19,by_cnty_allpol!$C$4:$R$29,23,FALSE)</f>
        <v>0</v>
      </c>
    </row>
    <row r="20" spans="1:89" x14ac:dyDescent="0.2">
      <c r="B20" s="27" t="s">
        <v>110</v>
      </c>
      <c r="C20" s="63">
        <f t="shared" si="15"/>
        <v>0</v>
      </c>
      <c r="D20" s="63">
        <f t="shared" si="15"/>
        <v>0</v>
      </c>
      <c r="E20" s="63">
        <f t="shared" si="15"/>
        <v>0</v>
      </c>
      <c r="F20" s="63">
        <f t="shared" si="15"/>
        <v>0</v>
      </c>
      <c r="G20" s="63">
        <f t="shared" si="15"/>
        <v>0</v>
      </c>
      <c r="H20" s="63">
        <f t="shared" si="15"/>
        <v>0</v>
      </c>
      <c r="I20" s="63">
        <f t="shared" si="15"/>
        <v>0</v>
      </c>
      <c r="J20" s="63">
        <f t="shared" si="15"/>
        <v>0</v>
      </c>
      <c r="K20" s="63">
        <f t="shared" si="15"/>
        <v>0</v>
      </c>
      <c r="L20" s="63">
        <f t="shared" si="15"/>
        <v>0</v>
      </c>
      <c r="M20" s="63">
        <f t="shared" si="16"/>
        <v>0</v>
      </c>
      <c r="N20" s="63">
        <f t="shared" si="16"/>
        <v>0</v>
      </c>
      <c r="O20" s="63">
        <f t="shared" si="16"/>
        <v>0</v>
      </c>
      <c r="P20" s="63">
        <f t="shared" si="16"/>
        <v>0</v>
      </c>
      <c r="Q20" s="63">
        <f t="shared" si="16"/>
        <v>0</v>
      </c>
      <c r="R20" s="63">
        <f t="shared" si="16"/>
        <v>0</v>
      </c>
      <c r="S20" s="144">
        <f t="shared" si="16"/>
        <v>0</v>
      </c>
      <c r="T20" s="144">
        <f t="shared" si="16"/>
        <v>0</v>
      </c>
      <c r="U20" s="144">
        <f t="shared" si="16"/>
        <v>0</v>
      </c>
      <c r="V20" s="144">
        <f t="shared" si="16"/>
        <v>0</v>
      </c>
      <c r="W20" s="144">
        <f t="shared" si="17"/>
        <v>0</v>
      </c>
      <c r="X20" s="144">
        <f t="shared" si="17"/>
        <v>0</v>
      </c>
      <c r="Y20" s="144">
        <f t="shared" si="17"/>
        <v>0</v>
      </c>
      <c r="Z20" s="144">
        <f t="shared" si="17"/>
        <v>0</v>
      </c>
      <c r="AA20" s="144">
        <f t="shared" si="17"/>
        <v>0</v>
      </c>
      <c r="AB20" s="144">
        <f t="shared" si="17"/>
        <v>0</v>
      </c>
      <c r="AC20" s="144">
        <f t="shared" si="17"/>
        <v>0</v>
      </c>
      <c r="AD20" s="144">
        <f t="shared" si="17"/>
        <v>0</v>
      </c>
      <c r="AE20" s="144">
        <f t="shared" si="17"/>
        <v>0</v>
      </c>
      <c r="AF20" s="144">
        <f t="shared" si="17"/>
        <v>0</v>
      </c>
      <c r="AG20" s="144">
        <f t="shared" si="18"/>
        <v>0</v>
      </c>
      <c r="AH20" s="144">
        <f t="shared" si="18"/>
        <v>0</v>
      </c>
      <c r="AI20" s="142">
        <f t="shared" si="18"/>
        <v>0</v>
      </c>
      <c r="AJ20" s="142">
        <f t="shared" si="18"/>
        <v>0</v>
      </c>
      <c r="AK20" s="142">
        <f t="shared" si="18"/>
        <v>0</v>
      </c>
      <c r="AL20" s="142">
        <f t="shared" si="18"/>
        <v>0</v>
      </c>
      <c r="AM20" s="142">
        <f t="shared" si="18"/>
        <v>0</v>
      </c>
      <c r="AN20" s="142">
        <f t="shared" si="18"/>
        <v>0</v>
      </c>
      <c r="AO20" s="142">
        <f t="shared" si="18"/>
        <v>0</v>
      </c>
      <c r="AP20" s="142">
        <f t="shared" si="18"/>
        <v>0</v>
      </c>
      <c r="AQ20" s="142">
        <f t="shared" si="19"/>
        <v>0</v>
      </c>
      <c r="AR20" s="142">
        <f t="shared" si="19"/>
        <v>0</v>
      </c>
      <c r="AS20" s="142">
        <f t="shared" si="19"/>
        <v>0</v>
      </c>
      <c r="AT20" s="142">
        <f t="shared" si="19"/>
        <v>0</v>
      </c>
      <c r="AU20" s="142">
        <f t="shared" si="19"/>
        <v>0</v>
      </c>
      <c r="AV20" s="142">
        <f t="shared" si="19"/>
        <v>0</v>
      </c>
      <c r="AW20" s="142">
        <f t="shared" si="19"/>
        <v>0</v>
      </c>
      <c r="AX20" s="142">
        <f t="shared" si="19"/>
        <v>0</v>
      </c>
      <c r="AY20" s="156">
        <f t="shared" si="19"/>
        <v>0</v>
      </c>
      <c r="AZ20" s="156">
        <f t="shared" si="19"/>
        <v>0</v>
      </c>
      <c r="BA20" s="156">
        <f t="shared" si="20"/>
        <v>0</v>
      </c>
      <c r="BB20" s="156">
        <f t="shared" si="20"/>
        <v>0</v>
      </c>
      <c r="BC20" s="156">
        <f t="shared" si="20"/>
        <v>0</v>
      </c>
      <c r="BD20" s="156">
        <f t="shared" si="20"/>
        <v>0</v>
      </c>
      <c r="BE20" s="156">
        <f t="shared" si="20"/>
        <v>0</v>
      </c>
      <c r="BF20" s="156">
        <f t="shared" si="20"/>
        <v>0</v>
      </c>
      <c r="BG20" s="156">
        <f t="shared" si="20"/>
        <v>0</v>
      </c>
      <c r="BH20" s="156">
        <f t="shared" si="20"/>
        <v>0</v>
      </c>
      <c r="BI20" s="156">
        <f t="shared" si="20"/>
        <v>0</v>
      </c>
      <c r="BJ20" s="156">
        <f t="shared" si="20"/>
        <v>0</v>
      </c>
      <c r="BK20" s="156">
        <f t="shared" si="21"/>
        <v>0</v>
      </c>
      <c r="BL20" s="156">
        <f t="shared" si="21"/>
        <v>0</v>
      </c>
      <c r="BM20" s="156">
        <f t="shared" si="21"/>
        <v>0</v>
      </c>
      <c r="BN20" s="156">
        <f t="shared" si="21"/>
        <v>0</v>
      </c>
      <c r="BO20" s="171">
        <f t="shared" si="21"/>
        <v>0</v>
      </c>
      <c r="BP20" s="171">
        <f t="shared" si="21"/>
        <v>0</v>
      </c>
      <c r="BQ20" s="171">
        <f t="shared" si="21"/>
        <v>0</v>
      </c>
      <c r="BR20" s="171">
        <f t="shared" si="21"/>
        <v>0</v>
      </c>
      <c r="BS20" s="171">
        <f t="shared" si="21"/>
        <v>0</v>
      </c>
      <c r="BT20" s="171">
        <f t="shared" si="21"/>
        <v>0</v>
      </c>
      <c r="BU20" s="171">
        <f t="shared" si="22"/>
        <v>0</v>
      </c>
      <c r="BV20" s="171">
        <f t="shared" si="22"/>
        <v>0</v>
      </c>
      <c r="BW20" s="171">
        <f t="shared" si="22"/>
        <v>0</v>
      </c>
      <c r="BX20" s="171">
        <f t="shared" si="22"/>
        <v>0</v>
      </c>
      <c r="BY20" s="171">
        <f t="shared" si="22"/>
        <v>0</v>
      </c>
      <c r="BZ20" s="171">
        <f t="shared" si="22"/>
        <v>0</v>
      </c>
      <c r="CA20" s="171">
        <f t="shared" si="22"/>
        <v>0</v>
      </c>
      <c r="CB20" s="171">
        <f t="shared" si="22"/>
        <v>0</v>
      </c>
      <c r="CC20" s="171">
        <f t="shared" si="22"/>
        <v>0</v>
      </c>
      <c r="CD20" s="171">
        <f t="shared" si="22"/>
        <v>0</v>
      </c>
      <c r="CE20" s="63">
        <f t="shared" si="14"/>
        <v>0</v>
      </c>
      <c r="CG20" s="5" t="s">
        <v>293</v>
      </c>
      <c r="CH20" s="110">
        <f>HLOOKUP($CG20,by_cnty_allpol!$C$4:$R$29,7,FALSE)</f>
        <v>0.72967914321968241</v>
      </c>
      <c r="CI20" s="110">
        <f>HLOOKUP($CG20,by_cnty_allpol!$C$4:$R$29,12,FALSE)</f>
        <v>4.5604946451230151E-2</v>
      </c>
      <c r="CJ20" s="110">
        <f>HLOOKUP($CG20,by_cnty_allpol!$C$4:$R$29,17,FALSE)</f>
        <v>4.6673650458896088</v>
      </c>
      <c r="CK20" s="110">
        <f>HLOOKUP($CG20,by_cnty_allpol!$C$4:$R$29,23,FALSE)</f>
        <v>0</v>
      </c>
    </row>
    <row r="21" spans="1:89" x14ac:dyDescent="0.2">
      <c r="B21" s="27" t="s">
        <v>64</v>
      </c>
      <c r="C21" s="63">
        <f t="shared" si="15"/>
        <v>0</v>
      </c>
      <c r="D21" s="63">
        <f t="shared" si="15"/>
        <v>0</v>
      </c>
      <c r="E21" s="63">
        <f t="shared" si="15"/>
        <v>0</v>
      </c>
      <c r="F21" s="63">
        <f t="shared" si="15"/>
        <v>0</v>
      </c>
      <c r="G21" s="63">
        <f t="shared" si="15"/>
        <v>0</v>
      </c>
      <c r="H21" s="63">
        <f t="shared" si="15"/>
        <v>0</v>
      </c>
      <c r="I21" s="63">
        <f t="shared" si="15"/>
        <v>0</v>
      </c>
      <c r="J21" s="63">
        <f t="shared" si="15"/>
        <v>0</v>
      </c>
      <c r="K21" s="63">
        <f t="shared" si="15"/>
        <v>0</v>
      </c>
      <c r="L21" s="63">
        <f t="shared" si="15"/>
        <v>0</v>
      </c>
      <c r="M21" s="63">
        <f t="shared" si="16"/>
        <v>0</v>
      </c>
      <c r="N21" s="63">
        <f t="shared" si="16"/>
        <v>0</v>
      </c>
      <c r="O21" s="63">
        <f t="shared" si="16"/>
        <v>0</v>
      </c>
      <c r="P21" s="63">
        <f t="shared" si="16"/>
        <v>0</v>
      </c>
      <c r="Q21" s="63">
        <f t="shared" si="16"/>
        <v>0</v>
      </c>
      <c r="R21" s="63">
        <f t="shared" si="16"/>
        <v>0</v>
      </c>
      <c r="S21" s="144">
        <f t="shared" si="16"/>
        <v>0</v>
      </c>
      <c r="T21" s="144">
        <f t="shared" si="16"/>
        <v>0</v>
      </c>
      <c r="U21" s="144">
        <f t="shared" si="16"/>
        <v>0</v>
      </c>
      <c r="V21" s="144">
        <f t="shared" si="16"/>
        <v>0</v>
      </c>
      <c r="W21" s="144">
        <f t="shared" si="17"/>
        <v>0</v>
      </c>
      <c r="X21" s="144">
        <f t="shared" si="17"/>
        <v>0</v>
      </c>
      <c r="Y21" s="144">
        <f t="shared" si="17"/>
        <v>0</v>
      </c>
      <c r="Z21" s="144">
        <f t="shared" si="17"/>
        <v>0</v>
      </c>
      <c r="AA21" s="144">
        <f t="shared" si="17"/>
        <v>0</v>
      </c>
      <c r="AB21" s="144">
        <f t="shared" si="17"/>
        <v>0</v>
      </c>
      <c r="AC21" s="144">
        <f t="shared" si="17"/>
        <v>0</v>
      </c>
      <c r="AD21" s="144">
        <f t="shared" si="17"/>
        <v>0</v>
      </c>
      <c r="AE21" s="144">
        <f t="shared" si="17"/>
        <v>0</v>
      </c>
      <c r="AF21" s="144">
        <f t="shared" si="17"/>
        <v>0</v>
      </c>
      <c r="AG21" s="144">
        <f t="shared" si="18"/>
        <v>0</v>
      </c>
      <c r="AH21" s="144">
        <f t="shared" si="18"/>
        <v>0</v>
      </c>
      <c r="AI21" s="142">
        <f t="shared" si="18"/>
        <v>0</v>
      </c>
      <c r="AJ21" s="142">
        <f t="shared" si="18"/>
        <v>0</v>
      </c>
      <c r="AK21" s="142">
        <f t="shared" si="18"/>
        <v>0</v>
      </c>
      <c r="AL21" s="142">
        <f t="shared" si="18"/>
        <v>0</v>
      </c>
      <c r="AM21" s="142">
        <f t="shared" si="18"/>
        <v>0</v>
      </c>
      <c r="AN21" s="142">
        <f t="shared" si="18"/>
        <v>0</v>
      </c>
      <c r="AO21" s="142">
        <f t="shared" si="18"/>
        <v>0</v>
      </c>
      <c r="AP21" s="142">
        <f t="shared" si="18"/>
        <v>0</v>
      </c>
      <c r="AQ21" s="142">
        <f t="shared" si="19"/>
        <v>0</v>
      </c>
      <c r="AR21" s="142">
        <f t="shared" si="19"/>
        <v>0</v>
      </c>
      <c r="AS21" s="142">
        <f t="shared" si="19"/>
        <v>0</v>
      </c>
      <c r="AT21" s="142">
        <f t="shared" si="19"/>
        <v>0</v>
      </c>
      <c r="AU21" s="142">
        <f t="shared" si="19"/>
        <v>0</v>
      </c>
      <c r="AV21" s="142">
        <f t="shared" si="19"/>
        <v>0</v>
      </c>
      <c r="AW21" s="142">
        <f t="shared" si="19"/>
        <v>0</v>
      </c>
      <c r="AX21" s="142">
        <f t="shared" si="19"/>
        <v>0</v>
      </c>
      <c r="AY21" s="156">
        <f t="shared" si="19"/>
        <v>0</v>
      </c>
      <c r="AZ21" s="156">
        <f t="shared" si="19"/>
        <v>0</v>
      </c>
      <c r="BA21" s="156">
        <f t="shared" si="20"/>
        <v>0</v>
      </c>
      <c r="BB21" s="156">
        <f t="shared" si="20"/>
        <v>0</v>
      </c>
      <c r="BC21" s="156">
        <f t="shared" si="20"/>
        <v>0</v>
      </c>
      <c r="BD21" s="156">
        <f t="shared" si="20"/>
        <v>0</v>
      </c>
      <c r="BE21" s="156">
        <f t="shared" si="20"/>
        <v>0</v>
      </c>
      <c r="BF21" s="156">
        <f t="shared" si="20"/>
        <v>0</v>
      </c>
      <c r="BG21" s="156">
        <f t="shared" si="20"/>
        <v>0</v>
      </c>
      <c r="BH21" s="156">
        <f t="shared" si="20"/>
        <v>0</v>
      </c>
      <c r="BI21" s="156">
        <f t="shared" si="20"/>
        <v>0</v>
      </c>
      <c r="BJ21" s="156">
        <f t="shared" si="20"/>
        <v>0</v>
      </c>
      <c r="BK21" s="156">
        <f t="shared" si="21"/>
        <v>0</v>
      </c>
      <c r="BL21" s="156">
        <f t="shared" si="21"/>
        <v>0</v>
      </c>
      <c r="BM21" s="156">
        <f t="shared" si="21"/>
        <v>0</v>
      </c>
      <c r="BN21" s="156">
        <f t="shared" si="21"/>
        <v>0</v>
      </c>
      <c r="BO21" s="171">
        <f t="shared" si="21"/>
        <v>0</v>
      </c>
      <c r="BP21" s="171">
        <f t="shared" si="21"/>
        <v>0</v>
      </c>
      <c r="BQ21" s="171">
        <f t="shared" si="21"/>
        <v>0</v>
      </c>
      <c r="BR21" s="171">
        <f t="shared" si="21"/>
        <v>0</v>
      </c>
      <c r="BS21" s="171">
        <f t="shared" si="21"/>
        <v>0</v>
      </c>
      <c r="BT21" s="171">
        <f t="shared" si="21"/>
        <v>0</v>
      </c>
      <c r="BU21" s="171">
        <f t="shared" si="22"/>
        <v>0</v>
      </c>
      <c r="BV21" s="171">
        <f t="shared" si="22"/>
        <v>0</v>
      </c>
      <c r="BW21" s="171">
        <f t="shared" si="22"/>
        <v>0</v>
      </c>
      <c r="BX21" s="171">
        <f t="shared" si="22"/>
        <v>0</v>
      </c>
      <c r="BY21" s="171">
        <f t="shared" si="22"/>
        <v>0</v>
      </c>
      <c r="BZ21" s="171">
        <f t="shared" si="22"/>
        <v>0</v>
      </c>
      <c r="CA21" s="171">
        <f t="shared" si="22"/>
        <v>0</v>
      </c>
      <c r="CB21" s="171">
        <f t="shared" si="22"/>
        <v>0</v>
      </c>
      <c r="CC21" s="171">
        <f t="shared" si="22"/>
        <v>0</v>
      </c>
      <c r="CD21" s="171">
        <f t="shared" si="22"/>
        <v>0</v>
      </c>
      <c r="CE21" s="63">
        <f t="shared" si="14"/>
        <v>0</v>
      </c>
    </row>
    <row r="22" spans="1:89" x14ac:dyDescent="0.2">
      <c r="B22" s="64" t="s">
        <v>75</v>
      </c>
      <c r="C22" s="63">
        <f t="shared" ref="C22:AH22" si="23">SUMIF($A$28:$A$70,"N",C$28:C$70)</f>
        <v>1.1748724476494714</v>
      </c>
      <c r="D22" s="63">
        <f t="shared" si="23"/>
        <v>0</v>
      </c>
      <c r="E22" s="63">
        <f t="shared" si="23"/>
        <v>7.4298843125335856E-2</v>
      </c>
      <c r="F22" s="63">
        <f t="shared" si="23"/>
        <v>4.5365399410732272E-3</v>
      </c>
      <c r="G22" s="63">
        <f t="shared" si="23"/>
        <v>3.6133249036458537</v>
      </c>
      <c r="H22" s="63">
        <f t="shared" si="23"/>
        <v>1.4211689963353763E-2</v>
      </c>
      <c r="I22" s="63">
        <f t="shared" si="23"/>
        <v>3.1303314006194127</v>
      </c>
      <c r="J22" s="63">
        <f t="shared" si="23"/>
        <v>0.82278753018335038</v>
      </c>
      <c r="K22" s="63">
        <f t="shared" si="23"/>
        <v>0.35604953558575098</v>
      </c>
      <c r="L22" s="63">
        <f t="shared" si="23"/>
        <v>0.23095457686635279</v>
      </c>
      <c r="M22" s="63">
        <f t="shared" si="23"/>
        <v>1.0786247757416572</v>
      </c>
      <c r="N22" s="63">
        <f t="shared" si="23"/>
        <v>1.1921824806224885</v>
      </c>
      <c r="O22" s="63">
        <f t="shared" si="23"/>
        <v>0.51713812009136484</v>
      </c>
      <c r="P22" s="63">
        <f t="shared" si="23"/>
        <v>0.5984366510414475</v>
      </c>
      <c r="Q22" s="63">
        <f t="shared" si="23"/>
        <v>10.415120778217872</v>
      </c>
      <c r="R22" s="63">
        <f t="shared" si="23"/>
        <v>0.96228522380734705</v>
      </c>
      <c r="S22" s="144">
        <f t="shared" si="23"/>
        <v>0.16972738206775534</v>
      </c>
      <c r="T22" s="144">
        <f t="shared" si="23"/>
        <v>0</v>
      </c>
      <c r="U22" s="144">
        <f t="shared" si="23"/>
        <v>9.3427715017742989E-3</v>
      </c>
      <c r="V22" s="144">
        <f t="shared" si="23"/>
        <v>4.5365399410732272E-3</v>
      </c>
      <c r="W22" s="144">
        <f t="shared" si="23"/>
        <v>5.2971899652677713E-2</v>
      </c>
      <c r="X22" s="144">
        <f t="shared" si="23"/>
        <v>0</v>
      </c>
      <c r="Y22" s="144">
        <f t="shared" si="23"/>
        <v>8.7588482829134041E-3</v>
      </c>
      <c r="Z22" s="144">
        <f t="shared" si="23"/>
        <v>7.2972476606153039E-2</v>
      </c>
      <c r="AA22" s="144">
        <f t="shared" si="23"/>
        <v>2.7582607677959489E-2</v>
      </c>
      <c r="AB22" s="144">
        <f t="shared" si="23"/>
        <v>9.3780866105062241E-2</v>
      </c>
      <c r="AC22" s="144">
        <f t="shared" si="23"/>
        <v>0.67751343417100618</v>
      </c>
      <c r="AD22" s="144">
        <f t="shared" si="23"/>
        <v>6.850785562778643E-3</v>
      </c>
      <c r="AE22" s="144">
        <f t="shared" si="23"/>
        <v>3.5558506531500549E-2</v>
      </c>
      <c r="AF22" s="144">
        <f t="shared" si="23"/>
        <v>0</v>
      </c>
      <c r="AG22" s="144">
        <f t="shared" si="23"/>
        <v>0.83570663685947044</v>
      </c>
      <c r="AH22" s="144">
        <f t="shared" si="23"/>
        <v>5.5165215355918971E-3</v>
      </c>
      <c r="AI22" s="142">
        <f t="shared" ref="AI22:BO22" si="24">SUMIF($A$28:$A$70,"N",AI$28:AI$70)</f>
        <v>4.6776309190033095E-3</v>
      </c>
      <c r="AJ22" s="142">
        <f t="shared" si="24"/>
        <v>0</v>
      </c>
      <c r="AK22" s="142">
        <f t="shared" si="24"/>
        <v>5.8392321886089368E-4</v>
      </c>
      <c r="AL22" s="142">
        <f t="shared" si="24"/>
        <v>0</v>
      </c>
      <c r="AM22" s="142">
        <f t="shared" si="24"/>
        <v>1.4785971578850923</v>
      </c>
      <c r="AN22" s="142">
        <f t="shared" si="24"/>
        <v>0</v>
      </c>
      <c r="AO22" s="142">
        <f t="shared" si="24"/>
        <v>3.5619316350514511E-2</v>
      </c>
      <c r="AP22" s="142">
        <f t="shared" si="24"/>
        <v>0</v>
      </c>
      <c r="AQ22" s="142">
        <f t="shared" si="24"/>
        <v>0</v>
      </c>
      <c r="AR22" s="142">
        <f t="shared" si="24"/>
        <v>0</v>
      </c>
      <c r="AS22" s="142">
        <f t="shared" si="24"/>
        <v>1.0114421181979858E-2</v>
      </c>
      <c r="AT22" s="142">
        <f t="shared" si="24"/>
        <v>0.10688408996942957</v>
      </c>
      <c r="AU22" s="142">
        <f t="shared" si="24"/>
        <v>0</v>
      </c>
      <c r="AV22" s="142">
        <f t="shared" si="24"/>
        <v>0</v>
      </c>
      <c r="AW22" s="142">
        <f t="shared" si="24"/>
        <v>0</v>
      </c>
      <c r="AX22" s="142">
        <f t="shared" si="24"/>
        <v>0</v>
      </c>
      <c r="AY22" s="156">
        <f t="shared" si="24"/>
        <v>1.0004674346627127</v>
      </c>
      <c r="AZ22" s="156">
        <f t="shared" si="24"/>
        <v>0</v>
      </c>
      <c r="BA22" s="156">
        <f t="shared" si="24"/>
        <v>6.4372148404700652E-2</v>
      </c>
      <c r="BB22" s="156">
        <f t="shared" si="24"/>
        <v>0</v>
      </c>
      <c r="BC22" s="156">
        <f t="shared" si="24"/>
        <v>2.0817558461080838</v>
      </c>
      <c r="BD22" s="156">
        <f t="shared" si="24"/>
        <v>1.4211689963353763E-2</v>
      </c>
      <c r="BE22" s="156">
        <f t="shared" si="24"/>
        <v>3.0859532359859849</v>
      </c>
      <c r="BF22" s="156">
        <f t="shared" si="24"/>
        <v>0.74981505357719735</v>
      </c>
      <c r="BG22" s="156">
        <f t="shared" si="24"/>
        <v>0.32846692790779147</v>
      </c>
      <c r="BH22" s="156">
        <f t="shared" si="24"/>
        <v>0.13717371076129056</v>
      </c>
      <c r="BI22" s="156">
        <f t="shared" si="24"/>
        <v>0.39099692038867095</v>
      </c>
      <c r="BJ22" s="156">
        <f t="shared" si="24"/>
        <v>1.0784476050902803</v>
      </c>
      <c r="BK22" s="156">
        <f t="shared" si="24"/>
        <v>0.48157961355986434</v>
      </c>
      <c r="BL22" s="156">
        <f t="shared" si="24"/>
        <v>0.5984366510414475</v>
      </c>
      <c r="BM22" s="156">
        <f t="shared" si="24"/>
        <v>9.5794141413584004</v>
      </c>
      <c r="BN22" s="156">
        <f t="shared" si="24"/>
        <v>0.95676870227175514</v>
      </c>
      <c r="BO22" s="171">
        <f t="shared" si="24"/>
        <v>0</v>
      </c>
      <c r="BP22" s="171">
        <f t="shared" ref="BP22:CD22" si="25">SUMIF($A$28:$A$70,"N",BP$28:BP$70)</f>
        <v>0</v>
      </c>
      <c r="BQ22" s="171">
        <f t="shared" si="25"/>
        <v>0</v>
      </c>
      <c r="BR22" s="171">
        <f t="shared" si="25"/>
        <v>0</v>
      </c>
      <c r="BS22" s="171">
        <f t="shared" si="25"/>
        <v>0</v>
      </c>
      <c r="BT22" s="171">
        <f t="shared" si="25"/>
        <v>0</v>
      </c>
      <c r="BU22" s="171">
        <f t="shared" si="25"/>
        <v>0</v>
      </c>
      <c r="BV22" s="171">
        <f t="shared" si="25"/>
        <v>0</v>
      </c>
      <c r="BW22" s="171">
        <f t="shared" si="25"/>
        <v>0</v>
      </c>
      <c r="BX22" s="171">
        <f t="shared" si="25"/>
        <v>0</v>
      </c>
      <c r="BY22" s="171">
        <f t="shared" si="25"/>
        <v>0</v>
      </c>
      <c r="BZ22" s="171">
        <f t="shared" si="25"/>
        <v>0</v>
      </c>
      <c r="CA22" s="171">
        <f t="shared" si="25"/>
        <v>0</v>
      </c>
      <c r="CB22" s="171">
        <f t="shared" si="25"/>
        <v>0</v>
      </c>
      <c r="CC22" s="171">
        <f t="shared" si="25"/>
        <v>0</v>
      </c>
      <c r="CD22" s="171">
        <f t="shared" si="25"/>
        <v>0</v>
      </c>
      <c r="CE22" s="63">
        <f t="shared" si="14"/>
        <v>24.18515549710213</v>
      </c>
      <c r="CH22" s="5" t="b">
        <f>SUM(CH5:CK20)=CE23</f>
        <v>1</v>
      </c>
    </row>
    <row r="23" spans="1:89" s="38" customFormat="1" x14ac:dyDescent="0.2">
      <c r="A23" s="66"/>
      <c r="B23" s="66" t="s">
        <v>41</v>
      </c>
      <c r="C23" s="76">
        <f t="shared" ref="C23:AH23" si="26">SUM(C5:C22)</f>
        <v>552.03287161213132</v>
      </c>
      <c r="D23" s="76">
        <f t="shared" si="26"/>
        <v>0</v>
      </c>
      <c r="E23" s="76">
        <f t="shared" si="26"/>
        <v>5.4426491355605204</v>
      </c>
      <c r="F23" s="76">
        <f t="shared" si="26"/>
        <v>0.35430798845455364</v>
      </c>
      <c r="G23" s="76">
        <f t="shared" si="26"/>
        <v>167.1055412430037</v>
      </c>
      <c r="H23" s="76">
        <f t="shared" si="26"/>
        <v>0.21408108911391396</v>
      </c>
      <c r="I23" s="76">
        <f t="shared" si="26"/>
        <v>46.404261529618694</v>
      </c>
      <c r="J23" s="76">
        <f t="shared" si="26"/>
        <v>30.556414173082164</v>
      </c>
      <c r="K23" s="76">
        <f t="shared" si="26"/>
        <v>10.640575542872611</v>
      </c>
      <c r="L23" s="76">
        <f t="shared" si="26"/>
        <v>7.6168637247379047</v>
      </c>
      <c r="M23" s="76">
        <f t="shared" si="26"/>
        <v>132.6510126931941</v>
      </c>
      <c r="N23" s="76">
        <f t="shared" si="26"/>
        <v>75.287744425325101</v>
      </c>
      <c r="O23" s="76">
        <f t="shared" si="26"/>
        <v>36.199913585340553</v>
      </c>
      <c r="P23" s="76">
        <f t="shared" si="26"/>
        <v>18.428922062683768</v>
      </c>
      <c r="Q23" s="76">
        <f t="shared" si="26"/>
        <v>319.01900740266638</v>
      </c>
      <c r="R23" s="76">
        <f t="shared" si="26"/>
        <v>5.6147599912281239</v>
      </c>
      <c r="S23" s="145">
        <f t="shared" si="26"/>
        <v>9.1381756806984029</v>
      </c>
      <c r="T23" s="145">
        <f t="shared" si="26"/>
        <v>0</v>
      </c>
      <c r="U23" s="145">
        <f t="shared" si="26"/>
        <v>0.72967914321968241</v>
      </c>
      <c r="V23" s="145">
        <f t="shared" si="26"/>
        <v>0.35430798845455364</v>
      </c>
      <c r="W23" s="145">
        <f t="shared" si="26"/>
        <v>1.6303092354381521</v>
      </c>
      <c r="X23" s="145">
        <f t="shared" si="26"/>
        <v>0</v>
      </c>
      <c r="Y23" s="145">
        <f t="shared" si="26"/>
        <v>0.68407419676845227</v>
      </c>
      <c r="Z23" s="145">
        <f t="shared" si="26"/>
        <v>2.3150491615057551</v>
      </c>
      <c r="AA23" s="145">
        <f t="shared" si="26"/>
        <v>0.82973342964705898</v>
      </c>
      <c r="AB23" s="145">
        <f t="shared" si="26"/>
        <v>2.8210936608000003</v>
      </c>
      <c r="AC23" s="145">
        <f t="shared" si="26"/>
        <v>52.615574274986137</v>
      </c>
      <c r="AD23" s="145">
        <f t="shared" si="26"/>
        <v>0.29064867080873769</v>
      </c>
      <c r="AE23" s="145">
        <f t="shared" si="26"/>
        <v>0.99813949289441983</v>
      </c>
      <c r="AF23" s="145">
        <f t="shared" si="26"/>
        <v>0</v>
      </c>
      <c r="AG23" s="145">
        <f t="shared" si="26"/>
        <v>25.799549816016043</v>
      </c>
      <c r="AH23" s="145">
        <f t="shared" si="26"/>
        <v>0.16594668592941175</v>
      </c>
      <c r="AI23" s="143">
        <f t="shared" ref="AI23:BN23" si="27">SUM(AI5:AI22)</f>
        <v>0.36532732504782228</v>
      </c>
      <c r="AJ23" s="143">
        <f t="shared" si="27"/>
        <v>0</v>
      </c>
      <c r="AK23" s="143">
        <f t="shared" si="27"/>
        <v>4.5604946451230151E-2</v>
      </c>
      <c r="AL23" s="143">
        <f t="shared" si="27"/>
        <v>0</v>
      </c>
      <c r="AM23" s="143">
        <f t="shared" si="27"/>
        <v>58.340330010430677</v>
      </c>
      <c r="AN23" s="143">
        <f t="shared" si="27"/>
        <v>0</v>
      </c>
      <c r="AO23" s="143">
        <f t="shared" si="27"/>
        <v>2.7819017335250389</v>
      </c>
      <c r="AP23" s="143">
        <f t="shared" si="27"/>
        <v>0</v>
      </c>
      <c r="AQ23" s="143">
        <f t="shared" si="27"/>
        <v>0</v>
      </c>
      <c r="AR23" s="143">
        <f t="shared" si="27"/>
        <v>0</v>
      </c>
      <c r="AS23" s="143">
        <f t="shared" si="27"/>
        <v>0.78994570089062632</v>
      </c>
      <c r="AT23" s="143">
        <f t="shared" si="27"/>
        <v>3.2152617178362579</v>
      </c>
      <c r="AU23" s="143">
        <f t="shared" si="27"/>
        <v>0</v>
      </c>
      <c r="AV23" s="143">
        <f t="shared" si="27"/>
        <v>0</v>
      </c>
      <c r="AW23" s="143">
        <f t="shared" si="27"/>
        <v>0</v>
      </c>
      <c r="AX23" s="143">
        <f t="shared" si="27"/>
        <v>0</v>
      </c>
      <c r="AY23" s="161">
        <f t="shared" si="27"/>
        <v>542.52936860638499</v>
      </c>
      <c r="AZ23" s="161">
        <f t="shared" si="27"/>
        <v>0</v>
      </c>
      <c r="BA23" s="161">
        <f t="shared" si="27"/>
        <v>4.6673650458896088</v>
      </c>
      <c r="BB23" s="161">
        <f t="shared" si="27"/>
        <v>0</v>
      </c>
      <c r="BC23" s="161">
        <f t="shared" si="27"/>
        <v>107.13490199713489</v>
      </c>
      <c r="BD23" s="161">
        <f t="shared" si="27"/>
        <v>0.21408108911391396</v>
      </c>
      <c r="BE23" s="161">
        <f t="shared" si="27"/>
        <v>42.938285599325198</v>
      </c>
      <c r="BF23" s="161">
        <f t="shared" si="27"/>
        <v>28.241365011576409</v>
      </c>
      <c r="BG23" s="161">
        <f t="shared" si="27"/>
        <v>9.8108421132255508</v>
      </c>
      <c r="BH23" s="161">
        <f t="shared" si="27"/>
        <v>4.7957700639379048</v>
      </c>
      <c r="BI23" s="161">
        <f t="shared" si="27"/>
        <v>79.245492717317333</v>
      </c>
      <c r="BJ23" s="161">
        <f t="shared" si="27"/>
        <v>71.78183403668011</v>
      </c>
      <c r="BK23" s="161">
        <f t="shared" si="27"/>
        <v>35.201774092446129</v>
      </c>
      <c r="BL23" s="161">
        <f t="shared" si="27"/>
        <v>18.428922062683768</v>
      </c>
      <c r="BM23" s="161">
        <f t="shared" si="27"/>
        <v>293.21945758665038</v>
      </c>
      <c r="BN23" s="161">
        <f t="shared" si="27"/>
        <v>5.448813305298712</v>
      </c>
      <c r="BO23" s="210">
        <f t="shared" ref="BO23:CD23" si="28">SUM(BO5:BO22)</f>
        <v>0</v>
      </c>
      <c r="BP23" s="210">
        <f t="shared" si="28"/>
        <v>0</v>
      </c>
      <c r="BQ23" s="210">
        <f t="shared" si="28"/>
        <v>0</v>
      </c>
      <c r="BR23" s="210">
        <f t="shared" si="28"/>
        <v>0</v>
      </c>
      <c r="BS23" s="210">
        <f t="shared" si="28"/>
        <v>0</v>
      </c>
      <c r="BT23" s="210">
        <f t="shared" si="28"/>
        <v>0</v>
      </c>
      <c r="BU23" s="210">
        <f t="shared" si="28"/>
        <v>0</v>
      </c>
      <c r="BV23" s="210">
        <f t="shared" si="28"/>
        <v>0</v>
      </c>
      <c r="BW23" s="210">
        <f t="shared" si="28"/>
        <v>0</v>
      </c>
      <c r="BX23" s="210">
        <f t="shared" si="28"/>
        <v>0</v>
      </c>
      <c r="BY23" s="210">
        <f t="shared" si="28"/>
        <v>0</v>
      </c>
      <c r="BZ23" s="210">
        <f t="shared" si="28"/>
        <v>0</v>
      </c>
      <c r="CA23" s="210">
        <f t="shared" si="28"/>
        <v>0</v>
      </c>
      <c r="CB23" s="210">
        <f t="shared" si="28"/>
        <v>0</v>
      </c>
      <c r="CC23" s="210">
        <f t="shared" si="28"/>
        <v>0</v>
      </c>
      <c r="CD23" s="210">
        <f t="shared" si="28"/>
        <v>0</v>
      </c>
      <c r="CE23" s="76">
        <f t="shared" ref="CE23" si="29">SUM(CE5:CE22)</f>
        <v>1407.5689261990135</v>
      </c>
    </row>
    <row r="24" spans="1:89" x14ac:dyDescent="0.2">
      <c r="E24" s="84"/>
      <c r="F24" s="5"/>
      <c r="G24" s="5"/>
      <c r="H24" s="5"/>
      <c r="I24" s="5"/>
      <c r="J24" s="5"/>
      <c r="BO24" s="211"/>
      <c r="BP24" s="211"/>
      <c r="BQ24" s="211"/>
      <c r="BR24" s="211"/>
      <c r="BS24" s="211"/>
      <c r="BT24" s="211"/>
      <c r="BU24" s="211"/>
      <c r="BV24" s="211"/>
      <c r="BW24" s="211"/>
      <c r="BX24" s="211"/>
      <c r="BY24" s="211"/>
      <c r="BZ24" s="211"/>
      <c r="CA24" s="211"/>
      <c r="CB24" s="211"/>
      <c r="CC24" s="211"/>
      <c r="CD24" s="211"/>
    </row>
    <row r="25" spans="1:89" x14ac:dyDescent="0.2">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212"/>
      <c r="BP25" s="212"/>
      <c r="BQ25" s="212"/>
      <c r="BR25" s="212"/>
      <c r="BS25" s="212"/>
      <c r="BT25" s="212"/>
      <c r="BU25" s="212"/>
      <c r="BV25" s="212"/>
      <c r="BW25" s="212"/>
      <c r="BX25" s="212"/>
      <c r="BY25" s="212"/>
      <c r="BZ25" s="212"/>
      <c r="CA25" s="212"/>
      <c r="CB25" s="212"/>
      <c r="CC25" s="212"/>
      <c r="CD25" s="212"/>
      <c r="CE25" s="67"/>
    </row>
    <row r="26" spans="1:89" x14ac:dyDescent="0.2">
      <c r="A26" s="61" t="s">
        <v>43</v>
      </c>
      <c r="G26" s="5"/>
      <c r="H26" s="5"/>
      <c r="I26" s="5"/>
      <c r="J26" s="5"/>
      <c r="BO26" s="211"/>
      <c r="BP26" s="211"/>
      <c r="BQ26" s="211"/>
      <c r="BR26" s="211"/>
      <c r="BS26" s="211"/>
      <c r="BT26" s="211"/>
      <c r="BU26" s="211"/>
      <c r="BV26" s="211"/>
      <c r="BW26" s="211"/>
      <c r="BX26" s="211"/>
      <c r="BY26" s="211"/>
      <c r="BZ26" s="211"/>
      <c r="CA26" s="211"/>
      <c r="CB26" s="211"/>
      <c r="CC26" s="211"/>
      <c r="CD26" s="211"/>
    </row>
    <row r="27" spans="1:89" ht="13.5" customHeight="1" x14ac:dyDescent="0.2">
      <c r="A27" s="38"/>
      <c r="B27" s="38" t="str">
        <f>B77</f>
        <v>Description</v>
      </c>
      <c r="C27" s="62" t="str">
        <f>PROPER(VLOOKUP(C77,fips_xref!$A$5:$B$281,2,FALSE))&amp;"-"&amp;C74</f>
        <v>Blaine- All</v>
      </c>
      <c r="D27" s="62" t="str">
        <f>PROPER(VLOOKUP(D77,fips_xref!$A$5:$B$281,2,FALSE))&amp;"-"&amp;D74</f>
        <v>Cascade- All</v>
      </c>
      <c r="E27" s="62" t="str">
        <f>PROPER(VLOOKUP(E77,fips_xref!$A$5:$B$281,2,FALSE))&amp;"-"&amp;E74</f>
        <v>Chouteau- All</v>
      </c>
      <c r="F27" s="62" t="str">
        <f>PROPER(VLOOKUP(F77,fips_xref!$A$5:$B$281,2,FALSE))&amp;"-"&amp;F74</f>
        <v>Fergus- All</v>
      </c>
      <c r="G27" s="62" t="str">
        <f>PROPER(VLOOKUP(G77,fips_xref!$A$5:$B$281,2,FALSE))&amp;"-"&amp;G74</f>
        <v>Glacier- All</v>
      </c>
      <c r="H27" s="62" t="str">
        <f>PROPER(VLOOKUP(H77,fips_xref!$A$5:$B$281,2,FALSE))&amp;"-"&amp;H74</f>
        <v>Golden Valley- All</v>
      </c>
      <c r="I27" s="62" t="str">
        <f>PROPER(VLOOKUP(I77,fips_xref!$A$5:$B$281,2,FALSE))&amp;"-"&amp;I74</f>
        <v>Hill- All</v>
      </c>
      <c r="J27" s="62" t="str">
        <f>PROPER(VLOOKUP(J77,fips_xref!$A$5:$B$281,2,FALSE))&amp;"-"&amp;J74</f>
        <v>Liberty- All</v>
      </c>
      <c r="K27" s="62" t="str">
        <f>PROPER(VLOOKUP(K77,fips_xref!$A$5:$B$281,2,FALSE))&amp;"-"&amp;K74</f>
        <v>Musselshell- All</v>
      </c>
      <c r="L27" s="62" t="str">
        <f>PROPER(VLOOKUP(L77,fips_xref!$A$5:$B$281,2,FALSE))&amp;"-"&amp;L74</f>
        <v>Petroleum- All</v>
      </c>
      <c r="M27" s="62" t="str">
        <f>PROPER(VLOOKUP(M77,fips_xref!$A$5:$B$281,2,FALSE))&amp;"-"&amp;M74</f>
        <v>Phillips- All</v>
      </c>
      <c r="N27" s="62" t="str">
        <f>PROPER(VLOOKUP(N77,fips_xref!$A$5:$B$281,2,FALSE))&amp;"-"&amp;N74</f>
        <v>Pondera- All</v>
      </c>
      <c r="O27" s="62" t="str">
        <f>PROPER(VLOOKUP(O77,fips_xref!$A$5:$B$281,2,FALSE))&amp;"-"&amp;O74</f>
        <v>Rosebud- All</v>
      </c>
      <c r="P27" s="62" t="str">
        <f>PROPER(VLOOKUP(P77,fips_xref!$A$5:$B$281,2,FALSE))&amp;"-"&amp;P74</f>
        <v>Teton- All</v>
      </c>
      <c r="Q27" s="62" t="str">
        <f>PROPER(VLOOKUP(Q77,fips_xref!$A$5:$B$281,2,FALSE))&amp;"-"&amp;Q74</f>
        <v>Toole- All</v>
      </c>
      <c r="R27" s="62" t="str">
        <f>PROPER(VLOOKUP(R77,fips_xref!$A$5:$B$281,2,FALSE))&amp;"-"&amp;R74</f>
        <v>Yellowstone- All</v>
      </c>
      <c r="S27" s="138" t="str">
        <f>PROPER(VLOOKUP(S77,fips_xref!$A$5:$B$281,2,FALSE))&amp;"-"&amp;S74</f>
        <v>Blaine- BLM</v>
      </c>
      <c r="T27" s="138" t="str">
        <f>PROPER(VLOOKUP(T77,fips_xref!$A$5:$B$281,2,FALSE))&amp;"-"&amp;T74</f>
        <v>Cascade- BLM</v>
      </c>
      <c r="U27" s="138" t="str">
        <f>PROPER(VLOOKUP(U77,fips_xref!$A$5:$B$281,2,FALSE))&amp;"-"&amp;U74</f>
        <v>Chouteau- BLM</v>
      </c>
      <c r="V27" s="138" t="str">
        <f>PROPER(VLOOKUP(V77,fips_xref!$A$5:$B$281,2,FALSE))&amp;"-"&amp;V74</f>
        <v>Fergus- BLM</v>
      </c>
      <c r="W27" s="138" t="str">
        <f>PROPER(VLOOKUP(W77,fips_xref!$A$5:$B$281,2,FALSE))&amp;"-"&amp;W74</f>
        <v>Glacier- BLM</v>
      </c>
      <c r="X27" s="138" t="str">
        <f>PROPER(VLOOKUP(X77,fips_xref!$A$5:$B$281,2,FALSE))&amp;"-"&amp;X74</f>
        <v>Golden Valley- BLM</v>
      </c>
      <c r="Y27" s="138" t="str">
        <f>PROPER(VLOOKUP(Y77,fips_xref!$A$5:$B$281,2,FALSE))&amp;"-"&amp;Y74</f>
        <v>Hill- BLM</v>
      </c>
      <c r="Z27" s="138" t="str">
        <f>PROPER(VLOOKUP(Z77,fips_xref!$A$5:$B$281,2,FALSE))&amp;"-"&amp;Z74</f>
        <v>Liberty- BLM</v>
      </c>
      <c r="AA27" s="138" t="str">
        <f>PROPER(VLOOKUP(AA77,fips_xref!$A$5:$B$281,2,FALSE))&amp;"-"&amp;AA74</f>
        <v>Musselshell- BLM</v>
      </c>
      <c r="AB27" s="138" t="str">
        <f>PROPER(VLOOKUP(AB77,fips_xref!$A$5:$B$281,2,FALSE))&amp;"-"&amp;AB74</f>
        <v>Petroleum- BLM</v>
      </c>
      <c r="AC27" s="138" t="str">
        <f>PROPER(VLOOKUP(AC77,fips_xref!$A$5:$B$281,2,FALSE))&amp;"-"&amp;AC74</f>
        <v>Phillips- BLM</v>
      </c>
      <c r="AD27" s="138" t="str">
        <f>PROPER(VLOOKUP(AD77,fips_xref!$A$5:$B$281,2,FALSE))&amp;"-"&amp;AD74</f>
        <v>Pondera- BLM</v>
      </c>
      <c r="AE27" s="138" t="str">
        <f>PROPER(VLOOKUP(AE77,fips_xref!$A$5:$B$281,2,FALSE))&amp;"-"&amp;AE74</f>
        <v>Rosebud- BLM</v>
      </c>
      <c r="AF27" s="138" t="str">
        <f>PROPER(VLOOKUP(AF77,fips_xref!$A$5:$B$281,2,FALSE))&amp;"-"&amp;AF74</f>
        <v>Teton- BLM</v>
      </c>
      <c r="AG27" s="138" t="str">
        <f>PROPER(VLOOKUP(AG77,fips_xref!$A$5:$B$281,2,FALSE))&amp;"-"&amp;AG74</f>
        <v>Toole- BLM</v>
      </c>
      <c r="AH27" s="138" t="str">
        <f>PROPER(VLOOKUP(AH77,fips_xref!$A$5:$B$281,2,FALSE))&amp;"-"&amp;AH74</f>
        <v>Yellowstone- BLM</v>
      </c>
      <c r="AI27" s="140" t="str">
        <f>PROPER(VLOOKUP(AI77,fips_xref!$A$5:$B$281,2,FALSE))&amp;"-"&amp;AI74</f>
        <v>Blaine- Tribal</v>
      </c>
      <c r="AJ27" s="140" t="str">
        <f>PROPER(VLOOKUP(AJ77,fips_xref!$A$5:$B$281,2,FALSE))&amp;"-"&amp;AJ74</f>
        <v>Cascade- Tribal</v>
      </c>
      <c r="AK27" s="140" t="str">
        <f>PROPER(VLOOKUP(AK77,fips_xref!$A$5:$B$281,2,FALSE))&amp;"-"&amp;AK74</f>
        <v>Chouteau- Tribal</v>
      </c>
      <c r="AL27" s="140" t="str">
        <f>PROPER(VLOOKUP(AL77,fips_xref!$A$5:$B$281,2,FALSE))&amp;"-"&amp;AL74</f>
        <v>Fergus- Tribal</v>
      </c>
      <c r="AM27" s="140" t="str">
        <f>PROPER(VLOOKUP(AM77,fips_xref!$A$5:$B$281,2,FALSE))&amp;"-"&amp;AM74</f>
        <v>Glacier- Tribal</v>
      </c>
      <c r="AN27" s="140" t="str">
        <f>PROPER(VLOOKUP(AN77,fips_xref!$A$5:$B$281,2,FALSE))&amp;"-"&amp;AN74</f>
        <v>Golden Valley- Tribal</v>
      </c>
      <c r="AO27" s="140" t="str">
        <f>PROPER(VLOOKUP(AO77,fips_xref!$A$5:$B$281,2,FALSE))&amp;"-"&amp;AO74</f>
        <v>Hill- Tribal</v>
      </c>
      <c r="AP27" s="140" t="str">
        <f>PROPER(VLOOKUP(AP77,fips_xref!$A$5:$B$281,2,FALSE))&amp;"-"&amp;AP74</f>
        <v>Liberty- Tribal</v>
      </c>
      <c r="AQ27" s="140" t="str">
        <f>PROPER(VLOOKUP(AQ77,fips_xref!$A$5:$B$281,2,FALSE))&amp;"-"&amp;AQ74</f>
        <v>Musselshell- Tribal</v>
      </c>
      <c r="AR27" s="140" t="str">
        <f>PROPER(VLOOKUP(AR77,fips_xref!$A$5:$B$281,2,FALSE))&amp;"-"&amp;AR74</f>
        <v>Petroleum- Tribal</v>
      </c>
      <c r="AS27" s="140" t="str">
        <f>PROPER(VLOOKUP(AS77,fips_xref!$A$5:$B$281,2,FALSE))&amp;"-"&amp;AS74</f>
        <v>Phillips- Tribal</v>
      </c>
      <c r="AT27" s="140" t="str">
        <f>PROPER(VLOOKUP(AT77,fips_xref!$A$5:$B$281,2,FALSE))&amp;"-"&amp;AT74</f>
        <v>Pondera- Tribal</v>
      </c>
      <c r="AU27" s="140" t="str">
        <f>PROPER(VLOOKUP(AU77,fips_xref!$A$5:$B$281,2,FALSE))&amp;"-"&amp;AU74</f>
        <v>Rosebud- Tribal</v>
      </c>
      <c r="AV27" s="140" t="str">
        <f>PROPER(VLOOKUP(AV77,fips_xref!$A$5:$B$281,2,FALSE))&amp;"-"&amp;AV74</f>
        <v>Teton- Tribal</v>
      </c>
      <c r="AW27" s="140" t="str">
        <f>PROPER(VLOOKUP(AW77,fips_xref!$A$5:$B$281,2,FALSE))&amp;"-"&amp;AW74</f>
        <v>Toole- Tribal</v>
      </c>
      <c r="AX27" s="140" t="str">
        <f>PROPER(VLOOKUP(AX77,fips_xref!$A$5:$B$281,2,FALSE))&amp;"-"&amp;AX74</f>
        <v>Yellowstone- Tribal</v>
      </c>
      <c r="AY27" s="159" t="str">
        <f>PROPER(VLOOKUP(AY77,fips_xref!$A$5:$B$281,2,FALSE))&amp;"-"&amp;AY74</f>
        <v>Blaine- Pvt/State</v>
      </c>
      <c r="AZ27" s="159" t="str">
        <f>PROPER(VLOOKUP(AZ77,fips_xref!$A$5:$B$281,2,FALSE))&amp;"-"&amp;AZ74</f>
        <v>Cascade- Pvt/State</v>
      </c>
      <c r="BA27" s="159" t="str">
        <f>PROPER(VLOOKUP(BA77,fips_xref!$A$5:$B$281,2,FALSE))&amp;"-"&amp;BA74</f>
        <v>Chouteau- Pvt/State</v>
      </c>
      <c r="BB27" s="159" t="str">
        <f>PROPER(VLOOKUP(BB77,fips_xref!$A$5:$B$281,2,FALSE))&amp;"-"&amp;BB74</f>
        <v>Fergus- Pvt/State</v>
      </c>
      <c r="BC27" s="159" t="str">
        <f>PROPER(VLOOKUP(BC77,fips_xref!$A$5:$B$281,2,FALSE))&amp;"-"&amp;BC74</f>
        <v>Glacier- Pvt/State</v>
      </c>
      <c r="BD27" s="159" t="str">
        <f>PROPER(VLOOKUP(BD77,fips_xref!$A$5:$B$281,2,FALSE))&amp;"-"&amp;BD74</f>
        <v>Golden Valley- Pvt/State</v>
      </c>
      <c r="BE27" s="159" t="str">
        <f>PROPER(VLOOKUP(BE77,fips_xref!$A$5:$B$281,2,FALSE))&amp;"-"&amp;BE74</f>
        <v>Hill- Pvt/State</v>
      </c>
      <c r="BF27" s="159" t="str">
        <f>PROPER(VLOOKUP(BF77,fips_xref!$A$5:$B$281,2,FALSE))&amp;"-"&amp;BF74</f>
        <v>Liberty- Pvt/State</v>
      </c>
      <c r="BG27" s="159" t="str">
        <f>PROPER(VLOOKUP(BG77,fips_xref!$A$5:$B$281,2,FALSE))&amp;"-"&amp;BG74</f>
        <v>Musselshell- Pvt/State</v>
      </c>
      <c r="BH27" s="159" t="str">
        <f>PROPER(VLOOKUP(BH77,fips_xref!$A$5:$B$281,2,FALSE))&amp;"-"&amp;BH74</f>
        <v>Petroleum- Pvt/State</v>
      </c>
      <c r="BI27" s="159" t="str">
        <f>PROPER(VLOOKUP(BI77,fips_xref!$A$5:$B$281,2,FALSE))&amp;"-"&amp;BI74</f>
        <v>Phillips- Pvt/State</v>
      </c>
      <c r="BJ27" s="159" t="str">
        <f>PROPER(VLOOKUP(BJ77,fips_xref!$A$5:$B$281,2,FALSE))&amp;"-"&amp;BJ74</f>
        <v>Pondera- Pvt/State</v>
      </c>
      <c r="BK27" s="159" t="str">
        <f>PROPER(VLOOKUP(BK77,fips_xref!$A$5:$B$281,2,FALSE))&amp;"-"&amp;BK74</f>
        <v>Rosebud- Pvt/State</v>
      </c>
      <c r="BL27" s="159" t="str">
        <f>PROPER(VLOOKUP(BL77,fips_xref!$A$5:$B$281,2,FALSE))&amp;"-"&amp;BL74</f>
        <v>Teton- Pvt/State</v>
      </c>
      <c r="BM27" s="159" t="str">
        <f>PROPER(VLOOKUP(BM77,fips_xref!$A$5:$B$281,2,FALSE))&amp;"-"&amp;BM74</f>
        <v>Toole- Pvt/State</v>
      </c>
      <c r="BN27" s="159" t="str">
        <f>PROPER(VLOOKUP(BN77,fips_xref!$A$5:$B$281,2,FALSE))&amp;"-"&amp;BN74</f>
        <v>Yellowstone- Pvt/State</v>
      </c>
      <c r="BO27" s="209" t="str">
        <f>PROPER(VLOOKUP(BO77,fips_xref!$A$5:$B$281,2,FALSE))&amp;"-"&amp;BO74</f>
        <v>Blaine- U.S. Forest Service</v>
      </c>
      <c r="BP27" s="209" t="str">
        <f>PROPER(VLOOKUP(BP77,fips_xref!$A$5:$B$281,2,FALSE))&amp;"-"&amp;BP74</f>
        <v>Cascade- U.S. Forest Service</v>
      </c>
      <c r="BQ27" s="209" t="str">
        <f>PROPER(VLOOKUP(BQ77,fips_xref!$A$5:$B$281,2,FALSE))&amp;"-"&amp;BQ74</f>
        <v>Chouteau- U.S. Forest Service</v>
      </c>
      <c r="BR27" s="209" t="str">
        <f>PROPER(VLOOKUP(BR77,fips_xref!$A$5:$B$281,2,FALSE))&amp;"-"&amp;BR74</f>
        <v>Fergus- U.S. Forest Service</v>
      </c>
      <c r="BS27" s="209" t="str">
        <f>PROPER(VLOOKUP(BS77,fips_xref!$A$5:$B$281,2,FALSE))&amp;"-"&amp;BS74</f>
        <v>Glacier- U.S. Forest Service</v>
      </c>
      <c r="BT27" s="209" t="str">
        <f>PROPER(VLOOKUP(BT77,fips_xref!$A$5:$B$281,2,FALSE))&amp;"-"&amp;BT74</f>
        <v>Golden Valley- U.S. Forest Service</v>
      </c>
      <c r="BU27" s="209" t="str">
        <f>PROPER(VLOOKUP(BU77,fips_xref!$A$5:$B$281,2,FALSE))&amp;"-"&amp;BU74</f>
        <v>Hill- U.S. Forest Service</v>
      </c>
      <c r="BV27" s="209" t="str">
        <f>PROPER(VLOOKUP(BV77,fips_xref!$A$5:$B$281,2,FALSE))&amp;"-"&amp;BV74</f>
        <v>Liberty- U.S. Forest Service</v>
      </c>
      <c r="BW27" s="209" t="str">
        <f>PROPER(VLOOKUP(BW77,fips_xref!$A$5:$B$281,2,FALSE))&amp;"-"&amp;BW74</f>
        <v>Musselshell- U.S. Forest Service</v>
      </c>
      <c r="BX27" s="209" t="str">
        <f>PROPER(VLOOKUP(BX77,fips_xref!$A$5:$B$281,2,FALSE))&amp;"-"&amp;BX74</f>
        <v>Petroleum- U.S. Forest Service</v>
      </c>
      <c r="BY27" s="209" t="str">
        <f>PROPER(VLOOKUP(BY77,fips_xref!$A$5:$B$281,2,FALSE))&amp;"-"&amp;BY74</f>
        <v>Phillips- U.S. Forest Service</v>
      </c>
      <c r="BZ27" s="209" t="str">
        <f>PROPER(VLOOKUP(BZ77,fips_xref!$A$5:$B$281,2,FALSE))&amp;"-"&amp;BZ74</f>
        <v>Pondera- U.S. Forest Service</v>
      </c>
      <c r="CA27" s="209" t="str">
        <f>PROPER(VLOOKUP(CA77,fips_xref!$A$5:$B$281,2,FALSE))&amp;"-"&amp;CA74</f>
        <v>Rosebud- U.S. Forest Service</v>
      </c>
      <c r="CB27" s="209" t="str">
        <f>PROPER(VLOOKUP(CB77,fips_xref!$A$5:$B$281,2,FALSE))&amp;"-"&amp;CB74</f>
        <v>Teton- U.S. Forest Service</v>
      </c>
      <c r="CC27" s="209" t="str">
        <f>PROPER(VLOOKUP(CC77,fips_xref!$A$5:$B$281,2,FALSE))&amp;"-"&amp;CC74</f>
        <v>Toole- U.S. Forest Service</v>
      </c>
      <c r="CD27" s="209" t="str">
        <f>PROPER(VLOOKUP(CD77,fips_xref!$A$5:$B$281,2,FALSE))&amp;"-"&amp;CD74</f>
        <v>Yellowstone- U.S. Forest Service</v>
      </c>
      <c r="CE27" s="62" t="s">
        <v>56</v>
      </c>
    </row>
    <row r="28" spans="1:89" x14ac:dyDescent="0.2">
      <c r="A28" s="5" t="str">
        <f>VLOOKUP(B28,by_src_allpol!$J$28:$K$69,2,FALSE)</f>
        <v>Y</v>
      </c>
      <c r="B28" s="5" t="str">
        <f>B78</f>
        <v>Compressor engines</v>
      </c>
      <c r="C28" s="69">
        <f t="shared" ref="C28" si="30">C78</f>
        <v>503.74736967771008</v>
      </c>
      <c r="D28" s="69">
        <f t="shared" ref="D28:AY28" si="31">D78</f>
        <v>0</v>
      </c>
      <c r="E28" s="69">
        <f t="shared" si="31"/>
        <v>2.1368905948311347</v>
      </c>
      <c r="F28" s="69">
        <f t="shared" si="31"/>
        <v>0.13805263452205466</v>
      </c>
      <c r="G28" s="69">
        <f t="shared" si="31"/>
        <v>93.040241985822604</v>
      </c>
      <c r="H28" s="69">
        <f t="shared" si="31"/>
        <v>7.8887219726888377E-2</v>
      </c>
      <c r="I28" s="69">
        <f t="shared" si="31"/>
        <v>26.258479214375438</v>
      </c>
      <c r="J28" s="69">
        <f t="shared" si="31"/>
        <v>13.819801147657364</v>
      </c>
      <c r="K28" s="69">
        <f t="shared" si="31"/>
        <v>5.238527797892182</v>
      </c>
      <c r="L28" s="69">
        <f t="shared" si="31"/>
        <v>3.4092006303742766</v>
      </c>
      <c r="M28" s="69">
        <f t="shared" si="31"/>
        <v>69.84567250184196</v>
      </c>
      <c r="N28" s="69">
        <f t="shared" si="31"/>
        <v>54.931310205220477</v>
      </c>
      <c r="O28" s="69">
        <f t="shared" si="31"/>
        <v>28.303373756134008</v>
      </c>
      <c r="P28" s="69">
        <f t="shared" si="31"/>
        <v>9.0592205875420593</v>
      </c>
      <c r="Q28" s="69">
        <f t="shared" si="31"/>
        <v>183.89836182428456</v>
      </c>
      <c r="R28" s="69">
        <f t="shared" si="31"/>
        <v>2.411385811728147</v>
      </c>
      <c r="S28" s="139">
        <f t="shared" si="31"/>
        <v>3.7846412880086833</v>
      </c>
      <c r="T28" s="139">
        <f t="shared" ref="T28:AH28" si="32">T78</f>
        <v>0</v>
      </c>
      <c r="U28" s="139">
        <f t="shared" si="32"/>
        <v>0.28431232532086642</v>
      </c>
      <c r="V28" s="139">
        <f t="shared" si="32"/>
        <v>0.13805263452205466</v>
      </c>
      <c r="W28" s="139">
        <f t="shared" si="32"/>
        <v>0.80634772038576064</v>
      </c>
      <c r="X28" s="139">
        <f t="shared" si="32"/>
        <v>0</v>
      </c>
      <c r="Y28" s="139">
        <f t="shared" si="32"/>
        <v>0.26654280498831218</v>
      </c>
      <c r="Z28" s="139">
        <f t="shared" si="32"/>
        <v>1.0669659350702985</v>
      </c>
      <c r="AA28" s="139">
        <f t="shared" si="32"/>
        <v>0.41575617443588747</v>
      </c>
      <c r="AB28" s="139">
        <f t="shared" si="32"/>
        <v>1.4135709930820173</v>
      </c>
      <c r="AC28" s="139">
        <f t="shared" si="32"/>
        <v>20.517937455420039</v>
      </c>
      <c r="AD28" s="139">
        <f t="shared" si="32"/>
        <v>0.13030946985155303</v>
      </c>
      <c r="AE28" s="139">
        <f t="shared" si="32"/>
        <v>0.49890740932306493</v>
      </c>
      <c r="AF28" s="139">
        <f t="shared" si="32"/>
        <v>0</v>
      </c>
      <c r="AG28" s="139">
        <f t="shared" si="32"/>
        <v>12.720080413337781</v>
      </c>
      <c r="AH28" s="139">
        <f t="shared" si="32"/>
        <v>8.3151234887177475E-2</v>
      </c>
      <c r="AI28" s="141">
        <f t="shared" si="31"/>
        <v>0.1423462110062359</v>
      </c>
      <c r="AJ28" s="141">
        <f t="shared" ref="AJ28:AX28" si="33">AJ78</f>
        <v>0</v>
      </c>
      <c r="AK28" s="141">
        <f t="shared" si="33"/>
        <v>1.7769520332554151E-2</v>
      </c>
      <c r="AL28" s="141">
        <f t="shared" si="33"/>
        <v>0</v>
      </c>
      <c r="AM28" s="141">
        <f t="shared" si="33"/>
        <v>20.329637076933025</v>
      </c>
      <c r="AN28" s="141">
        <f t="shared" si="33"/>
        <v>0</v>
      </c>
      <c r="AO28" s="141">
        <f t="shared" si="33"/>
        <v>1.083940740285803</v>
      </c>
      <c r="AP28" s="141">
        <f t="shared" si="33"/>
        <v>0</v>
      </c>
      <c r="AQ28" s="141">
        <f t="shared" si="33"/>
        <v>0</v>
      </c>
      <c r="AR28" s="141">
        <f t="shared" si="33"/>
        <v>0</v>
      </c>
      <c r="AS28" s="141">
        <f t="shared" si="33"/>
        <v>0.30779459874162596</v>
      </c>
      <c r="AT28" s="141">
        <f t="shared" si="33"/>
        <v>1.6110775628099951</v>
      </c>
      <c r="AU28" s="141">
        <f t="shared" si="33"/>
        <v>0</v>
      </c>
      <c r="AV28" s="141">
        <f t="shared" si="33"/>
        <v>0</v>
      </c>
      <c r="AW28" s="141">
        <f t="shared" si="33"/>
        <v>0</v>
      </c>
      <c r="AX28" s="141">
        <f t="shared" si="33"/>
        <v>0</v>
      </c>
      <c r="AY28" s="160">
        <f t="shared" si="31"/>
        <v>499.82038217869518</v>
      </c>
      <c r="AZ28" s="160">
        <f t="shared" ref="AZ28:BN28" si="34">AZ78</f>
        <v>0</v>
      </c>
      <c r="BA28" s="160">
        <f t="shared" si="34"/>
        <v>1.8348087491777141</v>
      </c>
      <c r="BB28" s="160">
        <f t="shared" si="34"/>
        <v>0</v>
      </c>
      <c r="BC28" s="160">
        <f t="shared" si="34"/>
        <v>71.904257188503834</v>
      </c>
      <c r="BD28" s="160">
        <f t="shared" si="34"/>
        <v>7.8887219726888377E-2</v>
      </c>
      <c r="BE28" s="160">
        <f t="shared" si="34"/>
        <v>24.907995669101322</v>
      </c>
      <c r="BF28" s="160">
        <f t="shared" si="34"/>
        <v>12.752835212587065</v>
      </c>
      <c r="BG28" s="160">
        <f t="shared" si="34"/>
        <v>4.8227716234562941</v>
      </c>
      <c r="BH28" s="160">
        <f t="shared" si="34"/>
        <v>1.9956296372922593</v>
      </c>
      <c r="BI28" s="160">
        <f t="shared" si="34"/>
        <v>49.019940447680305</v>
      </c>
      <c r="BJ28" s="160">
        <f t="shared" si="34"/>
        <v>53.189923172558927</v>
      </c>
      <c r="BK28" s="160">
        <f t="shared" si="34"/>
        <v>27.804466346810941</v>
      </c>
      <c r="BL28" s="160">
        <f t="shared" si="34"/>
        <v>9.0592205875420593</v>
      </c>
      <c r="BM28" s="160">
        <f t="shared" si="34"/>
        <v>171.17828141094679</v>
      </c>
      <c r="BN28" s="160">
        <f t="shared" si="34"/>
        <v>2.3282345768409698</v>
      </c>
      <c r="BO28" s="213">
        <f t="shared" ref="BO28:CD28" si="35">BO78</f>
        <v>0</v>
      </c>
      <c r="BP28" s="213">
        <f t="shared" si="35"/>
        <v>0</v>
      </c>
      <c r="BQ28" s="213">
        <f t="shared" si="35"/>
        <v>0</v>
      </c>
      <c r="BR28" s="213">
        <f t="shared" si="35"/>
        <v>0</v>
      </c>
      <c r="BS28" s="213">
        <f t="shared" si="35"/>
        <v>0</v>
      </c>
      <c r="BT28" s="213">
        <f t="shared" si="35"/>
        <v>0</v>
      </c>
      <c r="BU28" s="213">
        <f t="shared" si="35"/>
        <v>0</v>
      </c>
      <c r="BV28" s="213">
        <f t="shared" si="35"/>
        <v>0</v>
      </c>
      <c r="BW28" s="213">
        <f t="shared" si="35"/>
        <v>0</v>
      </c>
      <c r="BX28" s="213">
        <f t="shared" si="35"/>
        <v>0</v>
      </c>
      <c r="BY28" s="213">
        <f t="shared" si="35"/>
        <v>0</v>
      </c>
      <c r="BZ28" s="213">
        <f t="shared" si="35"/>
        <v>0</v>
      </c>
      <c r="CA28" s="213">
        <f t="shared" si="35"/>
        <v>0</v>
      </c>
      <c r="CB28" s="213">
        <f t="shared" si="35"/>
        <v>0</v>
      </c>
      <c r="CC28" s="213">
        <f t="shared" si="35"/>
        <v>0</v>
      </c>
      <c r="CD28" s="213">
        <f t="shared" si="35"/>
        <v>0</v>
      </c>
      <c r="CE28" s="63">
        <f t="shared" ref="CE28:CE69" si="36">SUM(C28:R28)</f>
        <v>996.31677558966305</v>
      </c>
    </row>
    <row r="29" spans="1:89" x14ac:dyDescent="0.2">
      <c r="A29" s="5" t="str">
        <f>VLOOKUP(B29,by_src_allpol!$J$28:$K$69,2,FALSE)</f>
        <v>Y</v>
      </c>
      <c r="B29" s="5" t="str">
        <f t="shared" ref="B29:C29" si="37">B79</f>
        <v>Drill rigs</v>
      </c>
      <c r="C29" s="69">
        <f t="shared" si="37"/>
        <v>10.745921314763242</v>
      </c>
      <c r="D29" s="69">
        <f t="shared" ref="D29:AY29" si="38">D79</f>
        <v>0</v>
      </c>
      <c r="E29" s="69">
        <f t="shared" si="38"/>
        <v>0</v>
      </c>
      <c r="F29" s="69">
        <f t="shared" si="38"/>
        <v>0</v>
      </c>
      <c r="G29" s="69">
        <f t="shared" si="38"/>
        <v>8.5092085908094841</v>
      </c>
      <c r="H29" s="69">
        <f t="shared" si="38"/>
        <v>0</v>
      </c>
      <c r="I29" s="69">
        <f t="shared" si="38"/>
        <v>0</v>
      </c>
      <c r="J29" s="69">
        <f t="shared" si="38"/>
        <v>1.6102225532720622</v>
      </c>
      <c r="K29" s="69">
        <f t="shared" si="38"/>
        <v>8.7633559353527998E-2</v>
      </c>
      <c r="L29" s="69">
        <f t="shared" si="38"/>
        <v>0.39921954816607208</v>
      </c>
      <c r="M29" s="69">
        <f t="shared" si="38"/>
        <v>7.5812856765798742</v>
      </c>
      <c r="N29" s="69">
        <f t="shared" si="38"/>
        <v>0.33015135020977882</v>
      </c>
      <c r="O29" s="69">
        <f t="shared" si="38"/>
        <v>0.46181494770430631</v>
      </c>
      <c r="P29" s="69">
        <f t="shared" si="38"/>
        <v>0.15022895889176233</v>
      </c>
      <c r="Q29" s="69">
        <f t="shared" si="38"/>
        <v>13.096819322932024</v>
      </c>
      <c r="R29" s="69">
        <f t="shared" si="38"/>
        <v>0</v>
      </c>
      <c r="S29" s="139">
        <f t="shared" si="38"/>
        <v>0</v>
      </c>
      <c r="T29" s="139">
        <f t="shared" ref="T29:AH29" si="39">T79</f>
        <v>0</v>
      </c>
      <c r="U29" s="139">
        <f t="shared" si="39"/>
        <v>0</v>
      </c>
      <c r="V29" s="139">
        <f t="shared" si="39"/>
        <v>0</v>
      </c>
      <c r="W29" s="139">
        <f t="shared" si="39"/>
        <v>0</v>
      </c>
      <c r="X29" s="139">
        <f t="shared" si="39"/>
        <v>0</v>
      </c>
      <c r="Y29" s="139">
        <f t="shared" si="39"/>
        <v>0</v>
      </c>
      <c r="Z29" s="139">
        <f t="shared" si="39"/>
        <v>0</v>
      </c>
      <c r="AA29" s="139">
        <f t="shared" si="39"/>
        <v>0</v>
      </c>
      <c r="AB29" s="139">
        <f t="shared" si="39"/>
        <v>0</v>
      </c>
      <c r="AC29" s="139">
        <f t="shared" si="39"/>
        <v>0</v>
      </c>
      <c r="AD29" s="139">
        <f t="shared" si="39"/>
        <v>0</v>
      </c>
      <c r="AE29" s="139">
        <f t="shared" si="39"/>
        <v>0</v>
      </c>
      <c r="AF29" s="139">
        <f t="shared" si="39"/>
        <v>0</v>
      </c>
      <c r="AG29" s="139">
        <f t="shared" si="39"/>
        <v>0</v>
      </c>
      <c r="AH29" s="139">
        <f t="shared" si="39"/>
        <v>0</v>
      </c>
      <c r="AI29" s="141">
        <f t="shared" si="38"/>
        <v>0</v>
      </c>
      <c r="AJ29" s="141">
        <f t="shared" ref="AJ29:AX29" si="40">AJ79</f>
        <v>0</v>
      </c>
      <c r="AK29" s="141">
        <f t="shared" si="40"/>
        <v>0</v>
      </c>
      <c r="AL29" s="141">
        <f t="shared" si="40"/>
        <v>0</v>
      </c>
      <c r="AM29" s="141">
        <f t="shared" si="40"/>
        <v>8.5092085908094841</v>
      </c>
      <c r="AN29" s="141">
        <f t="shared" si="40"/>
        <v>0</v>
      </c>
      <c r="AO29" s="141">
        <f t="shared" si="40"/>
        <v>0</v>
      </c>
      <c r="AP29" s="141">
        <f t="shared" si="40"/>
        <v>0</v>
      </c>
      <c r="AQ29" s="141">
        <f t="shared" si="40"/>
        <v>0</v>
      </c>
      <c r="AR29" s="141">
        <f t="shared" si="40"/>
        <v>0</v>
      </c>
      <c r="AS29" s="141">
        <f t="shared" si="40"/>
        <v>0</v>
      </c>
      <c r="AT29" s="141">
        <f t="shared" si="40"/>
        <v>0</v>
      </c>
      <c r="AU29" s="141">
        <f t="shared" si="40"/>
        <v>0</v>
      </c>
      <c r="AV29" s="141">
        <f t="shared" si="40"/>
        <v>0</v>
      </c>
      <c r="AW29" s="141">
        <f t="shared" si="40"/>
        <v>0</v>
      </c>
      <c r="AX29" s="141">
        <f t="shared" si="40"/>
        <v>0</v>
      </c>
      <c r="AY29" s="160">
        <f t="shared" si="38"/>
        <v>10.745921314763242</v>
      </c>
      <c r="AZ29" s="160">
        <f t="shared" ref="AZ29:BN29" si="41">AZ79</f>
        <v>0</v>
      </c>
      <c r="BA29" s="160">
        <f t="shared" si="41"/>
        <v>0</v>
      </c>
      <c r="BB29" s="160">
        <f t="shared" si="41"/>
        <v>0</v>
      </c>
      <c r="BC29" s="160">
        <f t="shared" si="41"/>
        <v>0</v>
      </c>
      <c r="BD29" s="160">
        <f t="shared" si="41"/>
        <v>0</v>
      </c>
      <c r="BE29" s="160">
        <f t="shared" si="41"/>
        <v>0</v>
      </c>
      <c r="BF29" s="160">
        <f t="shared" si="41"/>
        <v>1.6102225532720622</v>
      </c>
      <c r="BG29" s="160">
        <f t="shared" si="41"/>
        <v>8.7633559353527998E-2</v>
      </c>
      <c r="BH29" s="160">
        <f t="shared" si="41"/>
        <v>0.39921954816607208</v>
      </c>
      <c r="BI29" s="160">
        <f t="shared" si="41"/>
        <v>7.5812856765798742</v>
      </c>
      <c r="BJ29" s="160">
        <f t="shared" si="41"/>
        <v>0.33015135020977882</v>
      </c>
      <c r="BK29" s="160">
        <f t="shared" si="41"/>
        <v>0.46181494770430631</v>
      </c>
      <c r="BL29" s="160">
        <f t="shared" si="41"/>
        <v>0.15022895889176233</v>
      </c>
      <c r="BM29" s="160">
        <f t="shared" si="41"/>
        <v>13.096819322932024</v>
      </c>
      <c r="BN29" s="160">
        <f t="shared" si="41"/>
        <v>0</v>
      </c>
      <c r="BO29" s="213">
        <f t="shared" ref="BO29:CD29" si="42">BO79</f>
        <v>0</v>
      </c>
      <c r="BP29" s="213">
        <f t="shared" si="42"/>
        <v>0</v>
      </c>
      <c r="BQ29" s="213">
        <f t="shared" si="42"/>
        <v>0</v>
      </c>
      <c r="BR29" s="213">
        <f t="shared" si="42"/>
        <v>0</v>
      </c>
      <c r="BS29" s="213">
        <f t="shared" si="42"/>
        <v>0</v>
      </c>
      <c r="BT29" s="213">
        <f t="shared" si="42"/>
        <v>0</v>
      </c>
      <c r="BU29" s="213">
        <f t="shared" si="42"/>
        <v>0</v>
      </c>
      <c r="BV29" s="213">
        <f t="shared" si="42"/>
        <v>0</v>
      </c>
      <c r="BW29" s="213">
        <f t="shared" si="42"/>
        <v>0</v>
      </c>
      <c r="BX29" s="213">
        <f t="shared" si="42"/>
        <v>0</v>
      </c>
      <c r="BY29" s="213">
        <f t="shared" si="42"/>
        <v>0</v>
      </c>
      <c r="BZ29" s="213">
        <f t="shared" si="42"/>
        <v>0</v>
      </c>
      <c r="CA29" s="213">
        <f t="shared" si="42"/>
        <v>0</v>
      </c>
      <c r="CB29" s="213">
        <f t="shared" si="42"/>
        <v>0</v>
      </c>
      <c r="CC29" s="213">
        <f t="shared" si="42"/>
        <v>0</v>
      </c>
      <c r="CD29" s="213">
        <f t="shared" si="42"/>
        <v>0</v>
      </c>
      <c r="CE29" s="63">
        <f t="shared" si="36"/>
        <v>42.972505822682137</v>
      </c>
    </row>
    <row r="30" spans="1:89" x14ac:dyDescent="0.2">
      <c r="A30" s="5" t="str">
        <f>VLOOKUP(B30,by_src_allpol!$J$28:$K$69,2,FALSE)</f>
        <v>Y</v>
      </c>
      <c r="B30" s="5" t="str">
        <f t="shared" ref="B30:C30" si="43">B80</f>
        <v>Heaters</v>
      </c>
      <c r="C30" s="69">
        <f t="shared" si="43"/>
        <v>5.4231648236118488</v>
      </c>
      <c r="D30" s="69">
        <f t="shared" ref="D30:AY30" si="44">D80</f>
        <v>0</v>
      </c>
      <c r="E30" s="69">
        <f t="shared" si="44"/>
        <v>0.50992661024807118</v>
      </c>
      <c r="F30" s="69">
        <f t="shared" si="44"/>
        <v>3.1672357627276909E-2</v>
      </c>
      <c r="G30" s="69">
        <f t="shared" si="44"/>
        <v>21.730723277405751</v>
      </c>
      <c r="H30" s="69">
        <f t="shared" si="44"/>
        <v>1.8098490072729661E-2</v>
      </c>
      <c r="I30" s="69">
        <f t="shared" si="44"/>
        <v>2.5160112326671009</v>
      </c>
      <c r="J30" s="69">
        <f t="shared" si="44"/>
        <v>4.7025547891600992</v>
      </c>
      <c r="K30" s="69">
        <f t="shared" si="44"/>
        <v>2.5647780033709373</v>
      </c>
      <c r="L30" s="69">
        <f t="shared" si="44"/>
        <v>1.6691412402890224</v>
      </c>
      <c r="M30" s="69">
        <f t="shared" si="44"/>
        <v>6.933116629525486</v>
      </c>
      <c r="N30" s="69">
        <f t="shared" si="44"/>
        <v>8.7743302072516105</v>
      </c>
      <c r="O30" s="69">
        <f t="shared" si="44"/>
        <v>3.3835178650544964</v>
      </c>
      <c r="P30" s="69">
        <f t="shared" si="44"/>
        <v>4.4148607815657641</v>
      </c>
      <c r="Q30" s="69">
        <f t="shared" si="44"/>
        <v>41.250096952187796</v>
      </c>
      <c r="R30" s="69">
        <f t="shared" si="44"/>
        <v>1.1806120967897964</v>
      </c>
      <c r="S30" s="139">
        <f t="shared" si="44"/>
        <v>1.1354003209334786</v>
      </c>
      <c r="T30" s="139">
        <f t="shared" ref="T30:AH30" si="45">T80</f>
        <v>0</v>
      </c>
      <c r="U30" s="139">
        <f t="shared" si="45"/>
        <v>6.5227597260859235E-2</v>
      </c>
      <c r="V30" s="139">
        <f t="shared" si="45"/>
        <v>3.1672357627276909E-2</v>
      </c>
      <c r="W30" s="139">
        <f t="shared" si="45"/>
        <v>0.38549153868909147</v>
      </c>
      <c r="X30" s="139">
        <f t="shared" si="45"/>
        <v>0</v>
      </c>
      <c r="Y30" s="139">
        <f t="shared" si="45"/>
        <v>6.1150872432055539E-2</v>
      </c>
      <c r="Z30" s="139">
        <f t="shared" si="45"/>
        <v>0.44337367909364117</v>
      </c>
      <c r="AA30" s="139">
        <f t="shared" si="45"/>
        <v>0.20355380979134421</v>
      </c>
      <c r="AB30" s="139">
        <f t="shared" si="45"/>
        <v>0.69208295329057035</v>
      </c>
      <c r="AC30" s="139">
        <f t="shared" si="45"/>
        <v>4.7272429567833729</v>
      </c>
      <c r="AD30" s="139">
        <f t="shared" si="45"/>
        <v>4.9856131230855402E-2</v>
      </c>
      <c r="AE30" s="139">
        <f t="shared" si="45"/>
        <v>0.24426457174961305</v>
      </c>
      <c r="AF30" s="139">
        <f t="shared" si="45"/>
        <v>0</v>
      </c>
      <c r="AG30" s="139">
        <f t="shared" si="45"/>
        <v>6.0460293946327521</v>
      </c>
      <c r="AH30" s="139">
        <f t="shared" si="45"/>
        <v>4.0710761958268837E-2</v>
      </c>
      <c r="AI30" s="141">
        <f t="shared" si="44"/>
        <v>3.2657399965497033E-2</v>
      </c>
      <c r="AJ30" s="141">
        <f t="shared" ref="AJ30:AX30" si="46">AJ80</f>
        <v>0</v>
      </c>
      <c r="AK30" s="141">
        <f t="shared" si="46"/>
        <v>4.0767248288037022E-3</v>
      </c>
      <c r="AL30" s="141">
        <f t="shared" si="46"/>
        <v>0</v>
      </c>
      <c r="AM30" s="141">
        <f t="shared" si="46"/>
        <v>9.776755535458852</v>
      </c>
      <c r="AN30" s="141">
        <f t="shared" si="46"/>
        <v>0</v>
      </c>
      <c r="AO30" s="141">
        <f t="shared" si="46"/>
        <v>0.2486802145570258</v>
      </c>
      <c r="AP30" s="141">
        <f t="shared" si="46"/>
        <v>0</v>
      </c>
      <c r="AQ30" s="141">
        <f t="shared" si="46"/>
        <v>0</v>
      </c>
      <c r="AR30" s="141">
        <f t="shared" si="46"/>
        <v>0</v>
      </c>
      <c r="AS30" s="141">
        <f t="shared" si="46"/>
        <v>7.0614955236740384E-2</v>
      </c>
      <c r="AT30" s="141">
        <f t="shared" si="46"/>
        <v>0.78878197353121693</v>
      </c>
      <c r="AU30" s="141">
        <f t="shared" si="46"/>
        <v>0</v>
      </c>
      <c r="AV30" s="141">
        <f t="shared" si="46"/>
        <v>0</v>
      </c>
      <c r="AW30" s="141">
        <f t="shared" si="46"/>
        <v>0</v>
      </c>
      <c r="AX30" s="141">
        <f t="shared" si="46"/>
        <v>0</v>
      </c>
      <c r="AY30" s="160">
        <f t="shared" si="44"/>
        <v>4.2551071027128717</v>
      </c>
      <c r="AZ30" s="160">
        <f t="shared" ref="AZ30:BN30" si="47">AZ80</f>
        <v>0</v>
      </c>
      <c r="BA30" s="160">
        <f t="shared" si="47"/>
        <v>0.44062228815840826</v>
      </c>
      <c r="BB30" s="160">
        <f t="shared" si="47"/>
        <v>0</v>
      </c>
      <c r="BC30" s="160">
        <f t="shared" si="47"/>
        <v>11.568476203257806</v>
      </c>
      <c r="BD30" s="160">
        <f t="shared" si="47"/>
        <v>1.8098490072729661E-2</v>
      </c>
      <c r="BE30" s="160">
        <f t="shared" si="47"/>
        <v>2.2061801456780197</v>
      </c>
      <c r="BF30" s="160">
        <f t="shared" si="47"/>
        <v>4.2591811100664581</v>
      </c>
      <c r="BG30" s="160">
        <f t="shared" si="47"/>
        <v>2.3612241935795928</v>
      </c>
      <c r="BH30" s="160">
        <f t="shared" si="47"/>
        <v>0.9770582869984521</v>
      </c>
      <c r="BI30" s="160">
        <f t="shared" si="47"/>
        <v>2.1352587175053732</v>
      </c>
      <c r="BJ30" s="160">
        <f t="shared" si="47"/>
        <v>7.9356921024895382</v>
      </c>
      <c r="BK30" s="160">
        <f t="shared" si="47"/>
        <v>3.1392532933048831</v>
      </c>
      <c r="BL30" s="160">
        <f t="shared" si="47"/>
        <v>4.4148607815657641</v>
      </c>
      <c r="BM30" s="160">
        <f t="shared" si="47"/>
        <v>35.204067557555049</v>
      </c>
      <c r="BN30" s="160">
        <f t="shared" si="47"/>
        <v>1.1399013348315277</v>
      </c>
      <c r="BO30" s="213">
        <f t="shared" ref="BO30:CD30" si="48">BO80</f>
        <v>0</v>
      </c>
      <c r="BP30" s="213">
        <f t="shared" si="48"/>
        <v>0</v>
      </c>
      <c r="BQ30" s="213">
        <f t="shared" si="48"/>
        <v>0</v>
      </c>
      <c r="BR30" s="213">
        <f t="shared" si="48"/>
        <v>0</v>
      </c>
      <c r="BS30" s="213">
        <f t="shared" si="48"/>
        <v>0</v>
      </c>
      <c r="BT30" s="213">
        <f t="shared" si="48"/>
        <v>0</v>
      </c>
      <c r="BU30" s="213">
        <f t="shared" si="48"/>
        <v>0</v>
      </c>
      <c r="BV30" s="213">
        <f t="shared" si="48"/>
        <v>0</v>
      </c>
      <c r="BW30" s="213">
        <f t="shared" si="48"/>
        <v>0</v>
      </c>
      <c r="BX30" s="213">
        <f t="shared" si="48"/>
        <v>0</v>
      </c>
      <c r="BY30" s="213">
        <f t="shared" si="48"/>
        <v>0</v>
      </c>
      <c r="BZ30" s="213">
        <f t="shared" si="48"/>
        <v>0</v>
      </c>
      <c r="CA30" s="213">
        <f t="shared" si="48"/>
        <v>0</v>
      </c>
      <c r="CB30" s="213">
        <f t="shared" si="48"/>
        <v>0</v>
      </c>
      <c r="CC30" s="213">
        <f t="shared" si="48"/>
        <v>0</v>
      </c>
      <c r="CD30" s="213">
        <f t="shared" si="48"/>
        <v>0</v>
      </c>
      <c r="CE30" s="63">
        <f t="shared" si="36"/>
        <v>105.10260535682779</v>
      </c>
    </row>
    <row r="31" spans="1:89" x14ac:dyDescent="0.2">
      <c r="A31" s="5" t="str">
        <f>VLOOKUP(B31,by_src_allpol!$J$28:$K$69,2,FALSE)</f>
        <v>Y</v>
      </c>
      <c r="B31" s="5" t="str">
        <f t="shared" ref="B31:C31" si="49">B81</f>
        <v>Pneumatic devices</v>
      </c>
      <c r="C31" s="69">
        <f t="shared" si="49"/>
        <v>0</v>
      </c>
      <c r="D31" s="69">
        <f t="shared" ref="D31:AY31" si="50">D81</f>
        <v>0</v>
      </c>
      <c r="E31" s="69">
        <f t="shared" si="50"/>
        <v>0</v>
      </c>
      <c r="F31" s="69">
        <f t="shared" si="50"/>
        <v>0</v>
      </c>
      <c r="G31" s="69">
        <f t="shared" si="50"/>
        <v>0</v>
      </c>
      <c r="H31" s="69">
        <f t="shared" si="50"/>
        <v>0</v>
      </c>
      <c r="I31" s="69">
        <f t="shared" si="50"/>
        <v>0</v>
      </c>
      <c r="J31" s="69">
        <f t="shared" si="50"/>
        <v>0</v>
      </c>
      <c r="K31" s="69">
        <f t="shared" si="50"/>
        <v>0</v>
      </c>
      <c r="L31" s="69">
        <f t="shared" si="50"/>
        <v>0</v>
      </c>
      <c r="M31" s="69">
        <f t="shared" si="50"/>
        <v>0</v>
      </c>
      <c r="N31" s="69">
        <f t="shared" si="50"/>
        <v>0</v>
      </c>
      <c r="O31" s="69">
        <f t="shared" si="50"/>
        <v>0</v>
      </c>
      <c r="P31" s="69">
        <f t="shared" si="50"/>
        <v>0</v>
      </c>
      <c r="Q31" s="69">
        <f t="shared" si="50"/>
        <v>0</v>
      </c>
      <c r="R31" s="69">
        <f t="shared" si="50"/>
        <v>0</v>
      </c>
      <c r="S31" s="139">
        <f t="shared" si="50"/>
        <v>0</v>
      </c>
      <c r="T31" s="139">
        <f t="shared" ref="T31:AH31" si="51">T81</f>
        <v>0</v>
      </c>
      <c r="U31" s="139">
        <f t="shared" si="51"/>
        <v>0</v>
      </c>
      <c r="V31" s="139">
        <f t="shared" si="51"/>
        <v>0</v>
      </c>
      <c r="W31" s="139">
        <f t="shared" si="51"/>
        <v>0</v>
      </c>
      <c r="X31" s="139">
        <f t="shared" si="51"/>
        <v>0</v>
      </c>
      <c r="Y31" s="139">
        <f t="shared" si="51"/>
        <v>0</v>
      </c>
      <c r="Z31" s="139">
        <f t="shared" si="51"/>
        <v>0</v>
      </c>
      <c r="AA31" s="139">
        <f t="shared" si="51"/>
        <v>0</v>
      </c>
      <c r="AB31" s="139">
        <f t="shared" si="51"/>
        <v>0</v>
      </c>
      <c r="AC31" s="139">
        <f t="shared" si="51"/>
        <v>0</v>
      </c>
      <c r="AD31" s="139">
        <f t="shared" si="51"/>
        <v>0</v>
      </c>
      <c r="AE31" s="139">
        <f t="shared" si="51"/>
        <v>0</v>
      </c>
      <c r="AF31" s="139">
        <f t="shared" si="51"/>
        <v>0</v>
      </c>
      <c r="AG31" s="139">
        <f t="shared" si="51"/>
        <v>0</v>
      </c>
      <c r="AH31" s="139">
        <f t="shared" si="51"/>
        <v>0</v>
      </c>
      <c r="AI31" s="141">
        <f t="shared" si="50"/>
        <v>0</v>
      </c>
      <c r="AJ31" s="141">
        <f t="shared" ref="AJ31:AX31" si="52">AJ81</f>
        <v>0</v>
      </c>
      <c r="AK31" s="141">
        <f t="shared" si="52"/>
        <v>0</v>
      </c>
      <c r="AL31" s="141">
        <f t="shared" si="52"/>
        <v>0</v>
      </c>
      <c r="AM31" s="141">
        <f t="shared" si="52"/>
        <v>0</v>
      </c>
      <c r="AN31" s="141">
        <f t="shared" si="52"/>
        <v>0</v>
      </c>
      <c r="AO31" s="141">
        <f t="shared" si="52"/>
        <v>0</v>
      </c>
      <c r="AP31" s="141">
        <f t="shared" si="52"/>
        <v>0</v>
      </c>
      <c r="AQ31" s="141">
        <f t="shared" si="52"/>
        <v>0</v>
      </c>
      <c r="AR31" s="141">
        <f t="shared" si="52"/>
        <v>0</v>
      </c>
      <c r="AS31" s="141">
        <f t="shared" si="52"/>
        <v>0</v>
      </c>
      <c r="AT31" s="141">
        <f t="shared" si="52"/>
        <v>0</v>
      </c>
      <c r="AU31" s="141">
        <f t="shared" si="52"/>
        <v>0</v>
      </c>
      <c r="AV31" s="141">
        <f t="shared" si="52"/>
        <v>0</v>
      </c>
      <c r="AW31" s="141">
        <f t="shared" si="52"/>
        <v>0</v>
      </c>
      <c r="AX31" s="141">
        <f t="shared" si="52"/>
        <v>0</v>
      </c>
      <c r="AY31" s="160">
        <f t="shared" si="50"/>
        <v>0</v>
      </c>
      <c r="AZ31" s="160">
        <f t="shared" ref="AZ31:BN31" si="53">AZ81</f>
        <v>0</v>
      </c>
      <c r="BA31" s="160">
        <f t="shared" si="53"/>
        <v>0</v>
      </c>
      <c r="BB31" s="160">
        <f t="shared" si="53"/>
        <v>0</v>
      </c>
      <c r="BC31" s="160">
        <f t="shared" si="53"/>
        <v>0</v>
      </c>
      <c r="BD31" s="160">
        <f t="shared" si="53"/>
        <v>0</v>
      </c>
      <c r="BE31" s="160">
        <f t="shared" si="53"/>
        <v>0</v>
      </c>
      <c r="BF31" s="160">
        <f t="shared" si="53"/>
        <v>0</v>
      </c>
      <c r="BG31" s="160">
        <f t="shared" si="53"/>
        <v>0</v>
      </c>
      <c r="BH31" s="160">
        <f t="shared" si="53"/>
        <v>0</v>
      </c>
      <c r="BI31" s="160">
        <f t="shared" si="53"/>
        <v>0</v>
      </c>
      <c r="BJ31" s="160">
        <f t="shared" si="53"/>
        <v>0</v>
      </c>
      <c r="BK31" s="160">
        <f t="shared" si="53"/>
        <v>0</v>
      </c>
      <c r="BL31" s="160">
        <f t="shared" si="53"/>
        <v>0</v>
      </c>
      <c r="BM31" s="160">
        <f t="shared" si="53"/>
        <v>0</v>
      </c>
      <c r="BN31" s="160">
        <f t="shared" si="53"/>
        <v>0</v>
      </c>
      <c r="BO31" s="213">
        <f t="shared" ref="BO31:CD31" si="54">BO81</f>
        <v>0</v>
      </c>
      <c r="BP31" s="213">
        <f t="shared" si="54"/>
        <v>0</v>
      </c>
      <c r="BQ31" s="213">
        <f t="shared" si="54"/>
        <v>0</v>
      </c>
      <c r="BR31" s="213">
        <f t="shared" si="54"/>
        <v>0</v>
      </c>
      <c r="BS31" s="213">
        <f t="shared" si="54"/>
        <v>0</v>
      </c>
      <c r="BT31" s="213">
        <f t="shared" si="54"/>
        <v>0</v>
      </c>
      <c r="BU31" s="213">
        <f t="shared" si="54"/>
        <v>0</v>
      </c>
      <c r="BV31" s="213">
        <f t="shared" si="54"/>
        <v>0</v>
      </c>
      <c r="BW31" s="213">
        <f t="shared" si="54"/>
        <v>0</v>
      </c>
      <c r="BX31" s="213">
        <f t="shared" si="54"/>
        <v>0</v>
      </c>
      <c r="BY31" s="213">
        <f t="shared" si="54"/>
        <v>0</v>
      </c>
      <c r="BZ31" s="213">
        <f t="shared" si="54"/>
        <v>0</v>
      </c>
      <c r="CA31" s="213">
        <f t="shared" si="54"/>
        <v>0</v>
      </c>
      <c r="CB31" s="213">
        <f t="shared" si="54"/>
        <v>0</v>
      </c>
      <c r="CC31" s="213">
        <f t="shared" si="54"/>
        <v>0</v>
      </c>
      <c r="CD31" s="213">
        <f t="shared" si="54"/>
        <v>0</v>
      </c>
      <c r="CE31" s="63">
        <f t="shared" si="36"/>
        <v>0</v>
      </c>
    </row>
    <row r="32" spans="1:89" x14ac:dyDescent="0.2">
      <c r="A32" s="5" t="str">
        <f>VLOOKUP(B32,by_src_allpol!$J$28:$K$69,2,FALSE)</f>
        <v>N</v>
      </c>
      <c r="B32" s="5" t="str">
        <f t="shared" ref="B32:C32" si="55">B82</f>
        <v>Pneumatic pumps</v>
      </c>
      <c r="C32" s="69">
        <f t="shared" si="55"/>
        <v>0</v>
      </c>
      <c r="D32" s="69">
        <f t="shared" ref="D32:AY32" si="56">D82</f>
        <v>0</v>
      </c>
      <c r="E32" s="69">
        <f t="shared" si="56"/>
        <v>0</v>
      </c>
      <c r="F32" s="69">
        <f t="shared" si="56"/>
        <v>0</v>
      </c>
      <c r="G32" s="69">
        <f t="shared" si="56"/>
        <v>0</v>
      </c>
      <c r="H32" s="69">
        <f t="shared" si="56"/>
        <v>0</v>
      </c>
      <c r="I32" s="69">
        <f t="shared" si="56"/>
        <v>0</v>
      </c>
      <c r="J32" s="69">
        <f t="shared" si="56"/>
        <v>0</v>
      </c>
      <c r="K32" s="69">
        <f t="shared" si="56"/>
        <v>0</v>
      </c>
      <c r="L32" s="69">
        <f t="shared" si="56"/>
        <v>0</v>
      </c>
      <c r="M32" s="69">
        <f t="shared" si="56"/>
        <v>0</v>
      </c>
      <c r="N32" s="69">
        <f t="shared" si="56"/>
        <v>0</v>
      </c>
      <c r="O32" s="69">
        <f t="shared" si="56"/>
        <v>0</v>
      </c>
      <c r="P32" s="69">
        <f t="shared" si="56"/>
        <v>0</v>
      </c>
      <c r="Q32" s="69">
        <f t="shared" si="56"/>
        <v>0</v>
      </c>
      <c r="R32" s="69">
        <f t="shared" si="56"/>
        <v>0</v>
      </c>
      <c r="S32" s="139">
        <f t="shared" si="56"/>
        <v>0</v>
      </c>
      <c r="T32" s="139">
        <f t="shared" ref="T32:AH32" si="57">T82</f>
        <v>0</v>
      </c>
      <c r="U32" s="139">
        <f t="shared" si="57"/>
        <v>0</v>
      </c>
      <c r="V32" s="139">
        <f t="shared" si="57"/>
        <v>0</v>
      </c>
      <c r="W32" s="139">
        <f t="shared" si="57"/>
        <v>0</v>
      </c>
      <c r="X32" s="139">
        <f t="shared" si="57"/>
        <v>0</v>
      </c>
      <c r="Y32" s="139">
        <f t="shared" si="57"/>
        <v>0</v>
      </c>
      <c r="Z32" s="139">
        <f t="shared" si="57"/>
        <v>0</v>
      </c>
      <c r="AA32" s="139">
        <f t="shared" si="57"/>
        <v>0</v>
      </c>
      <c r="AB32" s="139">
        <f t="shared" si="57"/>
        <v>0</v>
      </c>
      <c r="AC32" s="139">
        <f t="shared" si="57"/>
        <v>0</v>
      </c>
      <c r="AD32" s="139">
        <f t="shared" si="57"/>
        <v>0</v>
      </c>
      <c r="AE32" s="139">
        <f t="shared" si="57"/>
        <v>0</v>
      </c>
      <c r="AF32" s="139">
        <f t="shared" si="57"/>
        <v>0</v>
      </c>
      <c r="AG32" s="139">
        <f t="shared" si="57"/>
        <v>0</v>
      </c>
      <c r="AH32" s="139">
        <f t="shared" si="57"/>
        <v>0</v>
      </c>
      <c r="AI32" s="141">
        <f t="shared" si="56"/>
        <v>0</v>
      </c>
      <c r="AJ32" s="141">
        <f t="shared" ref="AJ32:AX32" si="58">AJ82</f>
        <v>0</v>
      </c>
      <c r="AK32" s="141">
        <f t="shared" si="58"/>
        <v>0</v>
      </c>
      <c r="AL32" s="141">
        <f t="shared" si="58"/>
        <v>0</v>
      </c>
      <c r="AM32" s="141">
        <f t="shared" si="58"/>
        <v>0</v>
      </c>
      <c r="AN32" s="141">
        <f t="shared" si="58"/>
        <v>0</v>
      </c>
      <c r="AO32" s="141">
        <f t="shared" si="58"/>
        <v>0</v>
      </c>
      <c r="AP32" s="141">
        <f t="shared" si="58"/>
        <v>0</v>
      </c>
      <c r="AQ32" s="141">
        <f t="shared" si="58"/>
        <v>0</v>
      </c>
      <c r="AR32" s="141">
        <f t="shared" si="58"/>
        <v>0</v>
      </c>
      <c r="AS32" s="141">
        <f t="shared" si="58"/>
        <v>0</v>
      </c>
      <c r="AT32" s="141">
        <f t="shared" si="58"/>
        <v>0</v>
      </c>
      <c r="AU32" s="141">
        <f t="shared" si="58"/>
        <v>0</v>
      </c>
      <c r="AV32" s="141">
        <f t="shared" si="58"/>
        <v>0</v>
      </c>
      <c r="AW32" s="141">
        <f t="shared" si="58"/>
        <v>0</v>
      </c>
      <c r="AX32" s="141">
        <f t="shared" si="58"/>
        <v>0</v>
      </c>
      <c r="AY32" s="160">
        <f t="shared" si="56"/>
        <v>0</v>
      </c>
      <c r="AZ32" s="160">
        <f t="shared" ref="AZ32:BN32" si="59">AZ82</f>
        <v>0</v>
      </c>
      <c r="BA32" s="160">
        <f t="shared" si="59"/>
        <v>0</v>
      </c>
      <c r="BB32" s="160">
        <f t="shared" si="59"/>
        <v>0</v>
      </c>
      <c r="BC32" s="160">
        <f t="shared" si="59"/>
        <v>0</v>
      </c>
      <c r="BD32" s="160">
        <f t="shared" si="59"/>
        <v>0</v>
      </c>
      <c r="BE32" s="160">
        <f t="shared" si="59"/>
        <v>0</v>
      </c>
      <c r="BF32" s="160">
        <f t="shared" si="59"/>
        <v>0</v>
      </c>
      <c r="BG32" s="160">
        <f t="shared" si="59"/>
        <v>0</v>
      </c>
      <c r="BH32" s="160">
        <f t="shared" si="59"/>
        <v>0</v>
      </c>
      <c r="BI32" s="160">
        <f t="shared" si="59"/>
        <v>0</v>
      </c>
      <c r="BJ32" s="160">
        <f t="shared" si="59"/>
        <v>0</v>
      </c>
      <c r="BK32" s="160">
        <f t="shared" si="59"/>
        <v>0</v>
      </c>
      <c r="BL32" s="160">
        <f t="shared" si="59"/>
        <v>0</v>
      </c>
      <c r="BM32" s="160">
        <f t="shared" si="59"/>
        <v>0</v>
      </c>
      <c r="BN32" s="160">
        <f t="shared" si="59"/>
        <v>0</v>
      </c>
      <c r="BO32" s="213">
        <f t="shared" ref="BO32:CD32" si="60">BO82</f>
        <v>0</v>
      </c>
      <c r="BP32" s="213">
        <f t="shared" si="60"/>
        <v>0</v>
      </c>
      <c r="BQ32" s="213">
        <f t="shared" si="60"/>
        <v>0</v>
      </c>
      <c r="BR32" s="213">
        <f t="shared" si="60"/>
        <v>0</v>
      </c>
      <c r="BS32" s="213">
        <f t="shared" si="60"/>
        <v>0</v>
      </c>
      <c r="BT32" s="213">
        <f t="shared" si="60"/>
        <v>0</v>
      </c>
      <c r="BU32" s="213">
        <f t="shared" si="60"/>
        <v>0</v>
      </c>
      <c r="BV32" s="213">
        <f t="shared" si="60"/>
        <v>0</v>
      </c>
      <c r="BW32" s="213">
        <f t="shared" si="60"/>
        <v>0</v>
      </c>
      <c r="BX32" s="213">
        <f t="shared" si="60"/>
        <v>0</v>
      </c>
      <c r="BY32" s="213">
        <f t="shared" si="60"/>
        <v>0</v>
      </c>
      <c r="BZ32" s="213">
        <f t="shared" si="60"/>
        <v>0</v>
      </c>
      <c r="CA32" s="213">
        <f t="shared" si="60"/>
        <v>0</v>
      </c>
      <c r="CB32" s="213">
        <f t="shared" si="60"/>
        <v>0</v>
      </c>
      <c r="CC32" s="213">
        <f t="shared" si="60"/>
        <v>0</v>
      </c>
      <c r="CD32" s="213">
        <f t="shared" si="60"/>
        <v>0</v>
      </c>
      <c r="CE32" s="63">
        <f t="shared" si="36"/>
        <v>0</v>
      </c>
    </row>
    <row r="33" spans="1:83" x14ac:dyDescent="0.2">
      <c r="A33" s="5" t="str">
        <f>VLOOKUP(B33,by_src_allpol!$J$28:$K$69,2,FALSE)</f>
        <v>Y</v>
      </c>
      <c r="B33" s="5" t="str">
        <f t="shared" ref="B33:C33" si="61">B83</f>
        <v>Venting - blowdowns</v>
      </c>
      <c r="C33" s="69">
        <f t="shared" si="61"/>
        <v>0</v>
      </c>
      <c r="D33" s="69">
        <f t="shared" ref="D33:AY33" si="62">D83</f>
        <v>0</v>
      </c>
      <c r="E33" s="69">
        <f t="shared" si="62"/>
        <v>0</v>
      </c>
      <c r="F33" s="69">
        <f t="shared" si="62"/>
        <v>0</v>
      </c>
      <c r="G33" s="69">
        <f t="shared" si="62"/>
        <v>0</v>
      </c>
      <c r="H33" s="69">
        <f t="shared" si="62"/>
        <v>0</v>
      </c>
      <c r="I33" s="69">
        <f t="shared" si="62"/>
        <v>0</v>
      </c>
      <c r="J33" s="69">
        <f t="shared" si="62"/>
        <v>0</v>
      </c>
      <c r="K33" s="69">
        <f t="shared" si="62"/>
        <v>0</v>
      </c>
      <c r="L33" s="69">
        <f t="shared" si="62"/>
        <v>0</v>
      </c>
      <c r="M33" s="69">
        <f t="shared" si="62"/>
        <v>0</v>
      </c>
      <c r="N33" s="69">
        <f t="shared" si="62"/>
        <v>0</v>
      </c>
      <c r="O33" s="69">
        <f t="shared" si="62"/>
        <v>0</v>
      </c>
      <c r="P33" s="69">
        <f t="shared" si="62"/>
        <v>0</v>
      </c>
      <c r="Q33" s="69">
        <f t="shared" si="62"/>
        <v>0</v>
      </c>
      <c r="R33" s="69">
        <f t="shared" si="62"/>
        <v>0</v>
      </c>
      <c r="S33" s="139">
        <f t="shared" si="62"/>
        <v>0</v>
      </c>
      <c r="T33" s="139">
        <f t="shared" ref="T33:AH33" si="63">T83</f>
        <v>0</v>
      </c>
      <c r="U33" s="139">
        <f t="shared" si="63"/>
        <v>0</v>
      </c>
      <c r="V33" s="139">
        <f t="shared" si="63"/>
        <v>0</v>
      </c>
      <c r="W33" s="139">
        <f t="shared" si="63"/>
        <v>0</v>
      </c>
      <c r="X33" s="139">
        <f t="shared" si="63"/>
        <v>0</v>
      </c>
      <c r="Y33" s="139">
        <f t="shared" si="63"/>
        <v>0</v>
      </c>
      <c r="Z33" s="139">
        <f t="shared" si="63"/>
        <v>0</v>
      </c>
      <c r="AA33" s="139">
        <f t="shared" si="63"/>
        <v>0</v>
      </c>
      <c r="AB33" s="139">
        <f t="shared" si="63"/>
        <v>0</v>
      </c>
      <c r="AC33" s="139">
        <f t="shared" si="63"/>
        <v>0</v>
      </c>
      <c r="AD33" s="139">
        <f t="shared" si="63"/>
        <v>0</v>
      </c>
      <c r="AE33" s="139">
        <f t="shared" si="63"/>
        <v>0</v>
      </c>
      <c r="AF33" s="139">
        <f t="shared" si="63"/>
        <v>0</v>
      </c>
      <c r="AG33" s="139">
        <f t="shared" si="63"/>
        <v>0</v>
      </c>
      <c r="AH33" s="139">
        <f t="shared" si="63"/>
        <v>0</v>
      </c>
      <c r="AI33" s="141">
        <f t="shared" si="62"/>
        <v>0</v>
      </c>
      <c r="AJ33" s="141">
        <f t="shared" ref="AJ33:AX33" si="64">AJ83</f>
        <v>0</v>
      </c>
      <c r="AK33" s="141">
        <f t="shared" si="64"/>
        <v>0</v>
      </c>
      <c r="AL33" s="141">
        <f t="shared" si="64"/>
        <v>0</v>
      </c>
      <c r="AM33" s="141">
        <f t="shared" si="64"/>
        <v>0</v>
      </c>
      <c r="AN33" s="141">
        <f t="shared" si="64"/>
        <v>0</v>
      </c>
      <c r="AO33" s="141">
        <f t="shared" si="64"/>
        <v>0</v>
      </c>
      <c r="AP33" s="141">
        <f t="shared" si="64"/>
        <v>0</v>
      </c>
      <c r="AQ33" s="141">
        <f t="shared" si="64"/>
        <v>0</v>
      </c>
      <c r="AR33" s="141">
        <f t="shared" si="64"/>
        <v>0</v>
      </c>
      <c r="AS33" s="141">
        <f t="shared" si="64"/>
        <v>0</v>
      </c>
      <c r="AT33" s="141">
        <f t="shared" si="64"/>
        <v>0</v>
      </c>
      <c r="AU33" s="141">
        <f t="shared" si="64"/>
        <v>0</v>
      </c>
      <c r="AV33" s="141">
        <f t="shared" si="64"/>
        <v>0</v>
      </c>
      <c r="AW33" s="141">
        <f t="shared" si="64"/>
        <v>0</v>
      </c>
      <c r="AX33" s="141">
        <f t="shared" si="64"/>
        <v>0</v>
      </c>
      <c r="AY33" s="160">
        <f t="shared" si="62"/>
        <v>0</v>
      </c>
      <c r="AZ33" s="160">
        <f t="shared" ref="AZ33:BN33" si="65">AZ83</f>
        <v>0</v>
      </c>
      <c r="BA33" s="160">
        <f t="shared" si="65"/>
        <v>0</v>
      </c>
      <c r="BB33" s="160">
        <f t="shared" si="65"/>
        <v>0</v>
      </c>
      <c r="BC33" s="160">
        <f t="shared" si="65"/>
        <v>0</v>
      </c>
      <c r="BD33" s="160">
        <f t="shared" si="65"/>
        <v>0</v>
      </c>
      <c r="BE33" s="160">
        <f t="shared" si="65"/>
        <v>0</v>
      </c>
      <c r="BF33" s="160">
        <f t="shared" si="65"/>
        <v>0</v>
      </c>
      <c r="BG33" s="160">
        <f t="shared" si="65"/>
        <v>0</v>
      </c>
      <c r="BH33" s="160">
        <f t="shared" si="65"/>
        <v>0</v>
      </c>
      <c r="BI33" s="160">
        <f t="shared" si="65"/>
        <v>0</v>
      </c>
      <c r="BJ33" s="160">
        <f t="shared" si="65"/>
        <v>0</v>
      </c>
      <c r="BK33" s="160">
        <f t="shared" si="65"/>
        <v>0</v>
      </c>
      <c r="BL33" s="160">
        <f t="shared" si="65"/>
        <v>0</v>
      </c>
      <c r="BM33" s="160">
        <f t="shared" si="65"/>
        <v>0</v>
      </c>
      <c r="BN33" s="160">
        <f t="shared" si="65"/>
        <v>0</v>
      </c>
      <c r="BO33" s="213">
        <f t="shared" ref="BO33:CD33" si="66">BO83</f>
        <v>0</v>
      </c>
      <c r="BP33" s="213">
        <f t="shared" si="66"/>
        <v>0</v>
      </c>
      <c r="BQ33" s="213">
        <f t="shared" si="66"/>
        <v>0</v>
      </c>
      <c r="BR33" s="213">
        <f t="shared" si="66"/>
        <v>0</v>
      </c>
      <c r="BS33" s="213">
        <f t="shared" si="66"/>
        <v>0</v>
      </c>
      <c r="BT33" s="213">
        <f t="shared" si="66"/>
        <v>0</v>
      </c>
      <c r="BU33" s="213">
        <f t="shared" si="66"/>
        <v>0</v>
      </c>
      <c r="BV33" s="213">
        <f t="shared" si="66"/>
        <v>0</v>
      </c>
      <c r="BW33" s="213">
        <f t="shared" si="66"/>
        <v>0</v>
      </c>
      <c r="BX33" s="213">
        <f t="shared" si="66"/>
        <v>0</v>
      </c>
      <c r="BY33" s="213">
        <f t="shared" si="66"/>
        <v>0</v>
      </c>
      <c r="BZ33" s="213">
        <f t="shared" si="66"/>
        <v>0</v>
      </c>
      <c r="CA33" s="213">
        <f t="shared" si="66"/>
        <v>0</v>
      </c>
      <c r="CB33" s="213">
        <f t="shared" si="66"/>
        <v>0</v>
      </c>
      <c r="CC33" s="213">
        <f t="shared" si="66"/>
        <v>0</v>
      </c>
      <c r="CD33" s="213">
        <f t="shared" si="66"/>
        <v>0</v>
      </c>
      <c r="CE33" s="63">
        <f t="shared" si="36"/>
        <v>0</v>
      </c>
    </row>
    <row r="34" spans="1:83" x14ac:dyDescent="0.2">
      <c r="A34" s="5" t="str">
        <f>VLOOKUP(B34,by_src_allpol!$J$28:$K$69,2,FALSE)</f>
        <v>N</v>
      </c>
      <c r="B34" s="5" t="str">
        <f t="shared" ref="B34:C34" si="67">B84</f>
        <v>Venting - initial completions</v>
      </c>
      <c r="C34" s="69">
        <f t="shared" si="67"/>
        <v>0</v>
      </c>
      <c r="D34" s="69">
        <f t="shared" ref="D34:AY34" si="68">D84</f>
        <v>0</v>
      </c>
      <c r="E34" s="69">
        <f t="shared" si="68"/>
        <v>0</v>
      </c>
      <c r="F34" s="69">
        <f t="shared" si="68"/>
        <v>0</v>
      </c>
      <c r="G34" s="69">
        <f t="shared" si="68"/>
        <v>0</v>
      </c>
      <c r="H34" s="69">
        <f t="shared" si="68"/>
        <v>0</v>
      </c>
      <c r="I34" s="69">
        <f t="shared" si="68"/>
        <v>0</v>
      </c>
      <c r="J34" s="69">
        <f t="shared" si="68"/>
        <v>0</v>
      </c>
      <c r="K34" s="69">
        <f t="shared" si="68"/>
        <v>0</v>
      </c>
      <c r="L34" s="69">
        <f t="shared" si="68"/>
        <v>0</v>
      </c>
      <c r="M34" s="69">
        <f t="shared" si="68"/>
        <v>0</v>
      </c>
      <c r="N34" s="69">
        <f t="shared" si="68"/>
        <v>0</v>
      </c>
      <c r="O34" s="69">
        <f t="shared" si="68"/>
        <v>0</v>
      </c>
      <c r="P34" s="69">
        <f t="shared" si="68"/>
        <v>0</v>
      </c>
      <c r="Q34" s="69">
        <f t="shared" si="68"/>
        <v>0</v>
      </c>
      <c r="R34" s="69">
        <f t="shared" si="68"/>
        <v>0</v>
      </c>
      <c r="S34" s="139">
        <f t="shared" si="68"/>
        <v>0</v>
      </c>
      <c r="T34" s="139">
        <f t="shared" ref="T34:AH34" si="69">T84</f>
        <v>0</v>
      </c>
      <c r="U34" s="139">
        <f t="shared" si="69"/>
        <v>0</v>
      </c>
      <c r="V34" s="139">
        <f t="shared" si="69"/>
        <v>0</v>
      </c>
      <c r="W34" s="139">
        <f t="shared" si="69"/>
        <v>0</v>
      </c>
      <c r="X34" s="139">
        <f t="shared" si="69"/>
        <v>0</v>
      </c>
      <c r="Y34" s="139">
        <f t="shared" si="69"/>
        <v>0</v>
      </c>
      <c r="Z34" s="139">
        <f t="shared" si="69"/>
        <v>0</v>
      </c>
      <c r="AA34" s="139">
        <f t="shared" si="69"/>
        <v>0</v>
      </c>
      <c r="AB34" s="139">
        <f t="shared" si="69"/>
        <v>0</v>
      </c>
      <c r="AC34" s="139">
        <f t="shared" si="69"/>
        <v>0</v>
      </c>
      <c r="AD34" s="139">
        <f t="shared" si="69"/>
        <v>0</v>
      </c>
      <c r="AE34" s="139">
        <f t="shared" si="69"/>
        <v>0</v>
      </c>
      <c r="AF34" s="139">
        <f t="shared" si="69"/>
        <v>0</v>
      </c>
      <c r="AG34" s="139">
        <f t="shared" si="69"/>
        <v>0</v>
      </c>
      <c r="AH34" s="139">
        <f t="shared" si="69"/>
        <v>0</v>
      </c>
      <c r="AI34" s="141">
        <f t="shared" si="68"/>
        <v>0</v>
      </c>
      <c r="AJ34" s="141">
        <f t="shared" ref="AJ34:AX34" si="70">AJ84</f>
        <v>0</v>
      </c>
      <c r="AK34" s="141">
        <f t="shared" si="70"/>
        <v>0</v>
      </c>
      <c r="AL34" s="141">
        <f t="shared" si="70"/>
        <v>0</v>
      </c>
      <c r="AM34" s="141">
        <f t="shared" si="70"/>
        <v>0</v>
      </c>
      <c r="AN34" s="141">
        <f t="shared" si="70"/>
        <v>0</v>
      </c>
      <c r="AO34" s="141">
        <f t="shared" si="70"/>
        <v>0</v>
      </c>
      <c r="AP34" s="141">
        <f t="shared" si="70"/>
        <v>0</v>
      </c>
      <c r="AQ34" s="141">
        <f t="shared" si="70"/>
        <v>0</v>
      </c>
      <c r="AR34" s="141">
        <f t="shared" si="70"/>
        <v>0</v>
      </c>
      <c r="AS34" s="141">
        <f t="shared" si="70"/>
        <v>0</v>
      </c>
      <c r="AT34" s="141">
        <f t="shared" si="70"/>
        <v>0</v>
      </c>
      <c r="AU34" s="141">
        <f t="shared" si="70"/>
        <v>0</v>
      </c>
      <c r="AV34" s="141">
        <f t="shared" si="70"/>
        <v>0</v>
      </c>
      <c r="AW34" s="141">
        <f t="shared" si="70"/>
        <v>0</v>
      </c>
      <c r="AX34" s="141">
        <f t="shared" si="70"/>
        <v>0</v>
      </c>
      <c r="AY34" s="160">
        <f t="shared" si="68"/>
        <v>0</v>
      </c>
      <c r="AZ34" s="160">
        <f t="shared" ref="AZ34:BN34" si="71">AZ84</f>
        <v>0</v>
      </c>
      <c r="BA34" s="160">
        <f t="shared" si="71"/>
        <v>0</v>
      </c>
      <c r="BB34" s="160">
        <f t="shared" si="71"/>
        <v>0</v>
      </c>
      <c r="BC34" s="160">
        <f t="shared" si="71"/>
        <v>0</v>
      </c>
      <c r="BD34" s="160">
        <f t="shared" si="71"/>
        <v>0</v>
      </c>
      <c r="BE34" s="160">
        <f t="shared" si="71"/>
        <v>0</v>
      </c>
      <c r="BF34" s="160">
        <f t="shared" si="71"/>
        <v>0</v>
      </c>
      <c r="BG34" s="160">
        <f t="shared" si="71"/>
        <v>0</v>
      </c>
      <c r="BH34" s="160">
        <f t="shared" si="71"/>
        <v>0</v>
      </c>
      <c r="BI34" s="160">
        <f t="shared" si="71"/>
        <v>0</v>
      </c>
      <c r="BJ34" s="160">
        <f t="shared" si="71"/>
        <v>0</v>
      </c>
      <c r="BK34" s="160">
        <f t="shared" si="71"/>
        <v>0</v>
      </c>
      <c r="BL34" s="160">
        <f t="shared" si="71"/>
        <v>0</v>
      </c>
      <c r="BM34" s="160">
        <f t="shared" si="71"/>
        <v>0</v>
      </c>
      <c r="BN34" s="160">
        <f t="shared" si="71"/>
        <v>0</v>
      </c>
      <c r="BO34" s="213">
        <f t="shared" ref="BO34:CD34" si="72">BO84</f>
        <v>0</v>
      </c>
      <c r="BP34" s="213">
        <f t="shared" si="72"/>
        <v>0</v>
      </c>
      <c r="BQ34" s="213">
        <f t="shared" si="72"/>
        <v>0</v>
      </c>
      <c r="BR34" s="213">
        <f t="shared" si="72"/>
        <v>0</v>
      </c>
      <c r="BS34" s="213">
        <f t="shared" si="72"/>
        <v>0</v>
      </c>
      <c r="BT34" s="213">
        <f t="shared" si="72"/>
        <v>0</v>
      </c>
      <c r="BU34" s="213">
        <f t="shared" si="72"/>
        <v>0</v>
      </c>
      <c r="BV34" s="213">
        <f t="shared" si="72"/>
        <v>0</v>
      </c>
      <c r="BW34" s="213">
        <f t="shared" si="72"/>
        <v>0</v>
      </c>
      <c r="BX34" s="213">
        <f t="shared" si="72"/>
        <v>0</v>
      </c>
      <c r="BY34" s="213">
        <f t="shared" si="72"/>
        <v>0</v>
      </c>
      <c r="BZ34" s="213">
        <f t="shared" si="72"/>
        <v>0</v>
      </c>
      <c r="CA34" s="213">
        <f t="shared" si="72"/>
        <v>0</v>
      </c>
      <c r="CB34" s="213">
        <f t="shared" si="72"/>
        <v>0</v>
      </c>
      <c r="CC34" s="213">
        <f t="shared" si="72"/>
        <v>0</v>
      </c>
      <c r="CD34" s="213">
        <f t="shared" si="72"/>
        <v>0</v>
      </c>
      <c r="CE34" s="63">
        <f t="shared" si="36"/>
        <v>0</v>
      </c>
    </row>
    <row r="35" spans="1:83" x14ac:dyDescent="0.2">
      <c r="A35" s="5" t="str">
        <f>VLOOKUP(B35,by_src_allpol!$J$28:$K$69,2,FALSE)</f>
        <v>N</v>
      </c>
      <c r="B35" s="5" t="str">
        <f t="shared" ref="B35:C35" si="73">B85</f>
        <v>Workover rigs</v>
      </c>
      <c r="C35" s="69">
        <f t="shared" si="73"/>
        <v>0.7584649752428918</v>
      </c>
      <c r="D35" s="69">
        <f t="shared" ref="D35:AY35" si="74">D85</f>
        <v>0</v>
      </c>
      <c r="E35" s="69">
        <f t="shared" si="74"/>
        <v>7.275238220530246E-2</v>
      </c>
      <c r="F35" s="69">
        <f t="shared" si="74"/>
        <v>4.5365399410732272E-3</v>
      </c>
      <c r="G35" s="69">
        <f t="shared" si="74"/>
        <v>2.9521966681278489</v>
      </c>
      <c r="H35" s="69">
        <f t="shared" si="74"/>
        <v>2.5923085377561298E-3</v>
      </c>
      <c r="I35" s="69">
        <f t="shared" si="74"/>
        <v>0.35980458573255292</v>
      </c>
      <c r="J35" s="69">
        <f t="shared" si="74"/>
        <v>0.6432386545641906</v>
      </c>
      <c r="K35" s="69">
        <f t="shared" si="74"/>
        <v>0.34754085674228963</v>
      </c>
      <c r="L35" s="69">
        <f t="shared" si="74"/>
        <v>0.22617738295926779</v>
      </c>
      <c r="M35" s="69">
        <f t="shared" si="74"/>
        <v>0.99247313400613202</v>
      </c>
      <c r="N35" s="69">
        <f t="shared" si="74"/>
        <v>1.1917549247962189</v>
      </c>
      <c r="O35" s="69">
        <f t="shared" si="74"/>
        <v>0.45851936458856662</v>
      </c>
      <c r="P35" s="69">
        <f t="shared" si="74"/>
        <v>0.5983766343816812</v>
      </c>
      <c r="Q35" s="69">
        <f t="shared" si="74"/>
        <v>5.6153542872130844</v>
      </c>
      <c r="R35" s="69">
        <f t="shared" si="74"/>
        <v>0.15997912453216503</v>
      </c>
      <c r="S35" s="139">
        <f t="shared" si="74"/>
        <v>0.15874259572879751</v>
      </c>
      <c r="T35" s="139">
        <f t="shared" ref="T35:AH35" si="75">T85</f>
        <v>0</v>
      </c>
      <c r="U35" s="139">
        <f t="shared" si="75"/>
        <v>9.3427715017742989E-3</v>
      </c>
      <c r="V35" s="139">
        <f t="shared" si="75"/>
        <v>4.5365399410732272E-3</v>
      </c>
      <c r="W35" s="139">
        <f t="shared" si="75"/>
        <v>5.2299468862494536E-2</v>
      </c>
      <c r="X35" s="139">
        <f t="shared" si="75"/>
        <v>0</v>
      </c>
      <c r="Y35" s="139">
        <f t="shared" si="75"/>
        <v>8.7588482829134041E-3</v>
      </c>
      <c r="Z35" s="139">
        <f t="shared" si="75"/>
        <v>6.0617895024612865E-2</v>
      </c>
      <c r="AA35" s="139">
        <f t="shared" si="75"/>
        <v>2.7582607677959489E-2</v>
      </c>
      <c r="AB35" s="139">
        <f t="shared" si="75"/>
        <v>9.3780866105062241E-2</v>
      </c>
      <c r="AC35" s="139">
        <f t="shared" si="75"/>
        <v>0.6768087333990005</v>
      </c>
      <c r="AD35" s="139">
        <f t="shared" si="75"/>
        <v>6.850785562778643E-3</v>
      </c>
      <c r="AE35" s="139">
        <f t="shared" si="75"/>
        <v>3.309912921355139E-2</v>
      </c>
      <c r="AF35" s="139">
        <f t="shared" si="75"/>
        <v>0</v>
      </c>
      <c r="AG35" s="139">
        <f t="shared" si="75"/>
        <v>0.82050694681082481</v>
      </c>
      <c r="AH35" s="139">
        <f t="shared" si="75"/>
        <v>5.5165215355918971E-3</v>
      </c>
      <c r="AI35" s="141">
        <f t="shared" si="74"/>
        <v>4.6776309190033095E-3</v>
      </c>
      <c r="AJ35" s="141">
        <f t="shared" ref="AJ35:AX35" si="76">AJ85</f>
        <v>0</v>
      </c>
      <c r="AK35" s="141">
        <f t="shared" si="76"/>
        <v>5.8392321886089368E-4</v>
      </c>
      <c r="AL35" s="141">
        <f t="shared" si="76"/>
        <v>0</v>
      </c>
      <c r="AM35" s="141">
        <f t="shared" si="76"/>
        <v>1.326005165691452</v>
      </c>
      <c r="AN35" s="141">
        <f t="shared" si="76"/>
        <v>0</v>
      </c>
      <c r="AO35" s="141">
        <f t="shared" si="76"/>
        <v>3.5619316350514511E-2</v>
      </c>
      <c r="AP35" s="141">
        <f t="shared" si="76"/>
        <v>0</v>
      </c>
      <c r="AQ35" s="141">
        <f t="shared" si="76"/>
        <v>0</v>
      </c>
      <c r="AR35" s="141">
        <f t="shared" si="76"/>
        <v>0</v>
      </c>
      <c r="AS35" s="141">
        <f t="shared" si="76"/>
        <v>1.0114421181979858E-2</v>
      </c>
      <c r="AT35" s="141">
        <f t="shared" si="76"/>
        <v>0.10688408996942957</v>
      </c>
      <c r="AU35" s="141">
        <f t="shared" si="76"/>
        <v>0</v>
      </c>
      <c r="AV35" s="141">
        <f t="shared" si="76"/>
        <v>0</v>
      </c>
      <c r="AW35" s="141">
        <f t="shared" si="76"/>
        <v>0</v>
      </c>
      <c r="AX35" s="141">
        <f t="shared" si="76"/>
        <v>0</v>
      </c>
      <c r="AY35" s="160">
        <f t="shared" si="74"/>
        <v>0.59504474859509093</v>
      </c>
      <c r="AZ35" s="160">
        <f t="shared" ref="AZ35:BN35" si="77">AZ85</f>
        <v>0</v>
      </c>
      <c r="BA35" s="160">
        <f t="shared" si="77"/>
        <v>6.2825687484667256E-2</v>
      </c>
      <c r="BB35" s="160">
        <f t="shared" si="77"/>
        <v>0</v>
      </c>
      <c r="BC35" s="160">
        <f t="shared" si="77"/>
        <v>1.5738920335739024</v>
      </c>
      <c r="BD35" s="160">
        <f t="shared" si="77"/>
        <v>2.5923085377561298E-3</v>
      </c>
      <c r="BE35" s="160">
        <f t="shared" si="77"/>
        <v>0.315426421099125</v>
      </c>
      <c r="BF35" s="160">
        <f t="shared" si="77"/>
        <v>0.58262075953957781</v>
      </c>
      <c r="BG35" s="160">
        <f t="shared" si="77"/>
        <v>0.31995824906433012</v>
      </c>
      <c r="BH35" s="160">
        <f t="shared" si="77"/>
        <v>0.13239651685420556</v>
      </c>
      <c r="BI35" s="160">
        <f t="shared" si="77"/>
        <v>0.30554997942515161</v>
      </c>
      <c r="BJ35" s="160">
        <f t="shared" si="77"/>
        <v>1.0780200492640106</v>
      </c>
      <c r="BK35" s="160">
        <f t="shared" si="77"/>
        <v>0.42542023537501522</v>
      </c>
      <c r="BL35" s="160">
        <f t="shared" si="77"/>
        <v>0.5983766343816812</v>
      </c>
      <c r="BM35" s="160">
        <f t="shared" si="77"/>
        <v>4.7948473404022591</v>
      </c>
      <c r="BN35" s="160">
        <f t="shared" si="77"/>
        <v>0.15446260299657313</v>
      </c>
      <c r="BO35" s="213">
        <f t="shared" ref="BO35:CD35" si="78">BO85</f>
        <v>0</v>
      </c>
      <c r="BP35" s="213">
        <f t="shared" si="78"/>
        <v>0</v>
      </c>
      <c r="BQ35" s="213">
        <f t="shared" si="78"/>
        <v>0</v>
      </c>
      <c r="BR35" s="213">
        <f t="shared" si="78"/>
        <v>0</v>
      </c>
      <c r="BS35" s="213">
        <f t="shared" si="78"/>
        <v>0</v>
      </c>
      <c r="BT35" s="213">
        <f t="shared" si="78"/>
        <v>0</v>
      </c>
      <c r="BU35" s="213">
        <f t="shared" si="78"/>
        <v>0</v>
      </c>
      <c r="BV35" s="213">
        <f t="shared" si="78"/>
        <v>0</v>
      </c>
      <c r="BW35" s="213">
        <f t="shared" si="78"/>
        <v>0</v>
      </c>
      <c r="BX35" s="213">
        <f t="shared" si="78"/>
        <v>0</v>
      </c>
      <c r="BY35" s="213">
        <f t="shared" si="78"/>
        <v>0</v>
      </c>
      <c r="BZ35" s="213">
        <f t="shared" si="78"/>
        <v>0</v>
      </c>
      <c r="CA35" s="213">
        <f t="shared" si="78"/>
        <v>0</v>
      </c>
      <c r="CB35" s="213">
        <f t="shared" si="78"/>
        <v>0</v>
      </c>
      <c r="CC35" s="213">
        <f t="shared" si="78"/>
        <v>0</v>
      </c>
      <c r="CD35" s="213">
        <f t="shared" si="78"/>
        <v>0</v>
      </c>
      <c r="CE35" s="63">
        <f t="shared" si="36"/>
        <v>14.383761823571023</v>
      </c>
    </row>
    <row r="36" spans="1:83" x14ac:dyDescent="0.2">
      <c r="A36" s="5" t="str">
        <f>VLOOKUP(B36,by_src_allpol!$J$28:$K$69,2,FALSE)</f>
        <v>N</v>
      </c>
      <c r="B36" s="5" t="str">
        <f t="shared" ref="B36:C36" si="79">B86</f>
        <v>Natural Gas Production, Other Not Classified</v>
      </c>
      <c r="C36" s="69">
        <f t="shared" si="79"/>
        <v>0</v>
      </c>
      <c r="D36" s="69">
        <f t="shared" ref="D36:AY36" si="80">D86</f>
        <v>0</v>
      </c>
      <c r="E36" s="69">
        <f t="shared" si="80"/>
        <v>0</v>
      </c>
      <c r="F36" s="69">
        <f t="shared" si="80"/>
        <v>0</v>
      </c>
      <c r="G36" s="69">
        <f t="shared" si="80"/>
        <v>0</v>
      </c>
      <c r="H36" s="69">
        <f t="shared" si="80"/>
        <v>1.1619381425597633E-2</v>
      </c>
      <c r="I36" s="69">
        <f t="shared" si="80"/>
        <v>0</v>
      </c>
      <c r="J36" s="69">
        <f t="shared" si="80"/>
        <v>0</v>
      </c>
      <c r="K36" s="69">
        <f t="shared" si="80"/>
        <v>0</v>
      </c>
      <c r="L36" s="69">
        <f t="shared" si="80"/>
        <v>0</v>
      </c>
      <c r="M36" s="69">
        <f t="shared" si="80"/>
        <v>0</v>
      </c>
      <c r="N36" s="69">
        <f t="shared" si="80"/>
        <v>0</v>
      </c>
      <c r="O36" s="69">
        <f t="shared" si="80"/>
        <v>0</v>
      </c>
      <c r="P36" s="69">
        <f t="shared" si="80"/>
        <v>0</v>
      </c>
      <c r="Q36" s="69">
        <f t="shared" si="80"/>
        <v>3.0608538342815583</v>
      </c>
      <c r="R36" s="69">
        <f t="shared" si="80"/>
        <v>0</v>
      </c>
      <c r="S36" s="139">
        <f t="shared" si="80"/>
        <v>0</v>
      </c>
      <c r="T36" s="139">
        <f t="shared" ref="T36:AH36" si="81">T86</f>
        <v>0</v>
      </c>
      <c r="U36" s="139">
        <f t="shared" si="81"/>
        <v>0</v>
      </c>
      <c r="V36" s="139">
        <f t="shared" si="81"/>
        <v>0</v>
      </c>
      <c r="W36" s="139">
        <f t="shared" si="81"/>
        <v>0</v>
      </c>
      <c r="X36" s="139">
        <f t="shared" si="81"/>
        <v>0</v>
      </c>
      <c r="Y36" s="139">
        <f t="shared" si="81"/>
        <v>0</v>
      </c>
      <c r="Z36" s="139">
        <f t="shared" si="81"/>
        <v>0</v>
      </c>
      <c r="AA36" s="139">
        <f t="shared" si="81"/>
        <v>0</v>
      </c>
      <c r="AB36" s="139">
        <f t="shared" si="81"/>
        <v>0</v>
      </c>
      <c r="AC36" s="139">
        <f t="shared" si="81"/>
        <v>0</v>
      </c>
      <c r="AD36" s="139">
        <f t="shared" si="81"/>
        <v>0</v>
      </c>
      <c r="AE36" s="139">
        <f t="shared" si="81"/>
        <v>0</v>
      </c>
      <c r="AF36" s="139">
        <f t="shared" si="81"/>
        <v>0</v>
      </c>
      <c r="AG36" s="139">
        <f t="shared" si="81"/>
        <v>0</v>
      </c>
      <c r="AH36" s="139">
        <f t="shared" si="81"/>
        <v>0</v>
      </c>
      <c r="AI36" s="141">
        <f t="shared" si="80"/>
        <v>0</v>
      </c>
      <c r="AJ36" s="141">
        <f t="shared" ref="AJ36:AX36" si="82">AJ86</f>
        <v>0</v>
      </c>
      <c r="AK36" s="141">
        <f t="shared" si="82"/>
        <v>0</v>
      </c>
      <c r="AL36" s="141">
        <f t="shared" si="82"/>
        <v>0</v>
      </c>
      <c r="AM36" s="141">
        <f t="shared" si="82"/>
        <v>0</v>
      </c>
      <c r="AN36" s="141">
        <f t="shared" si="82"/>
        <v>0</v>
      </c>
      <c r="AO36" s="141">
        <f t="shared" si="82"/>
        <v>0</v>
      </c>
      <c r="AP36" s="141">
        <f t="shared" si="82"/>
        <v>0</v>
      </c>
      <c r="AQ36" s="141">
        <f t="shared" si="82"/>
        <v>0</v>
      </c>
      <c r="AR36" s="141">
        <f t="shared" si="82"/>
        <v>0</v>
      </c>
      <c r="AS36" s="141">
        <f t="shared" si="82"/>
        <v>0</v>
      </c>
      <c r="AT36" s="141">
        <f t="shared" si="82"/>
        <v>0</v>
      </c>
      <c r="AU36" s="141">
        <f t="shared" si="82"/>
        <v>0</v>
      </c>
      <c r="AV36" s="141">
        <f t="shared" si="82"/>
        <v>0</v>
      </c>
      <c r="AW36" s="141">
        <f t="shared" si="82"/>
        <v>0</v>
      </c>
      <c r="AX36" s="141">
        <f t="shared" si="82"/>
        <v>0</v>
      </c>
      <c r="AY36" s="160">
        <f t="shared" si="80"/>
        <v>0</v>
      </c>
      <c r="AZ36" s="160">
        <f t="shared" ref="AZ36:BN36" si="83">AZ86</f>
        <v>0</v>
      </c>
      <c r="BA36" s="160">
        <f t="shared" si="83"/>
        <v>0</v>
      </c>
      <c r="BB36" s="160">
        <f t="shared" si="83"/>
        <v>0</v>
      </c>
      <c r="BC36" s="160">
        <f t="shared" si="83"/>
        <v>0</v>
      </c>
      <c r="BD36" s="160">
        <f t="shared" si="83"/>
        <v>1.1619381425597633E-2</v>
      </c>
      <c r="BE36" s="160">
        <f t="shared" si="83"/>
        <v>0</v>
      </c>
      <c r="BF36" s="160">
        <f t="shared" si="83"/>
        <v>0</v>
      </c>
      <c r="BG36" s="160">
        <f t="shared" si="83"/>
        <v>0</v>
      </c>
      <c r="BH36" s="160">
        <f t="shared" si="83"/>
        <v>0</v>
      </c>
      <c r="BI36" s="160">
        <f t="shared" si="83"/>
        <v>0</v>
      </c>
      <c r="BJ36" s="160">
        <f t="shared" si="83"/>
        <v>0</v>
      </c>
      <c r="BK36" s="160">
        <f t="shared" si="83"/>
        <v>0</v>
      </c>
      <c r="BL36" s="160">
        <f t="shared" si="83"/>
        <v>0</v>
      </c>
      <c r="BM36" s="160">
        <f t="shared" si="83"/>
        <v>3.0608538342815583</v>
      </c>
      <c r="BN36" s="160">
        <f t="shared" si="83"/>
        <v>0</v>
      </c>
      <c r="BO36" s="213">
        <f t="shared" ref="BO36:CD36" si="84">BO86</f>
        <v>0</v>
      </c>
      <c r="BP36" s="213">
        <f t="shared" si="84"/>
        <v>0</v>
      </c>
      <c r="BQ36" s="213">
        <f t="shared" si="84"/>
        <v>0</v>
      </c>
      <c r="BR36" s="213">
        <f t="shared" si="84"/>
        <v>0</v>
      </c>
      <c r="BS36" s="213">
        <f t="shared" si="84"/>
        <v>0</v>
      </c>
      <c r="BT36" s="213">
        <f t="shared" si="84"/>
        <v>0</v>
      </c>
      <c r="BU36" s="213">
        <f t="shared" si="84"/>
        <v>0</v>
      </c>
      <c r="BV36" s="213">
        <f t="shared" si="84"/>
        <v>0</v>
      </c>
      <c r="BW36" s="213">
        <f t="shared" si="84"/>
        <v>0</v>
      </c>
      <c r="BX36" s="213">
        <f t="shared" si="84"/>
        <v>0</v>
      </c>
      <c r="BY36" s="213">
        <f t="shared" si="84"/>
        <v>0</v>
      </c>
      <c r="BZ36" s="213">
        <f t="shared" si="84"/>
        <v>0</v>
      </c>
      <c r="CA36" s="213">
        <f t="shared" si="84"/>
        <v>0</v>
      </c>
      <c r="CB36" s="213">
        <f t="shared" si="84"/>
        <v>0</v>
      </c>
      <c r="CC36" s="213">
        <f t="shared" si="84"/>
        <v>0</v>
      </c>
      <c r="CD36" s="213">
        <f t="shared" si="84"/>
        <v>0</v>
      </c>
      <c r="CE36" s="63">
        <f t="shared" si="36"/>
        <v>3.0724732157071561</v>
      </c>
    </row>
    <row r="37" spans="1:83" x14ac:dyDescent="0.2">
      <c r="A37" s="5" t="str">
        <f>VLOOKUP(B37,by_src_allpol!$J$28:$K$69,2,FALSE)</f>
        <v>N</v>
      </c>
      <c r="B37" s="5" t="str">
        <f t="shared" ref="B37:C37" si="85">B87</f>
        <v>Process Heaters</v>
      </c>
      <c r="C37" s="69">
        <f t="shared" si="85"/>
        <v>0.39083373886101125</v>
      </c>
      <c r="D37" s="69">
        <f t="shared" ref="D37:AY37" si="86">D87</f>
        <v>0</v>
      </c>
      <c r="E37" s="69">
        <f t="shared" si="86"/>
        <v>0</v>
      </c>
      <c r="F37" s="69">
        <f t="shared" si="86"/>
        <v>0</v>
      </c>
      <c r="G37" s="69">
        <f t="shared" si="86"/>
        <v>0.49565193493808085</v>
      </c>
      <c r="H37" s="69">
        <f t="shared" si="86"/>
        <v>0</v>
      </c>
      <c r="I37" s="69">
        <f t="shared" si="86"/>
        <v>4.0627207781809907E-2</v>
      </c>
      <c r="J37" s="69">
        <f t="shared" si="86"/>
        <v>0.11375618178906774</v>
      </c>
      <c r="K37" s="69">
        <f t="shared" si="86"/>
        <v>0</v>
      </c>
      <c r="L37" s="69">
        <f t="shared" si="86"/>
        <v>0</v>
      </c>
      <c r="M37" s="69">
        <f t="shared" si="86"/>
        <v>8.1254415563619814E-2</v>
      </c>
      <c r="N37" s="69">
        <f t="shared" si="86"/>
        <v>0</v>
      </c>
      <c r="O37" s="69">
        <f t="shared" si="86"/>
        <v>4.0627207781809907E-2</v>
      </c>
      <c r="P37" s="69">
        <f t="shared" si="86"/>
        <v>0</v>
      </c>
      <c r="Q37" s="69">
        <f t="shared" si="86"/>
        <v>0.47127561026899489</v>
      </c>
      <c r="R37" s="69">
        <f t="shared" si="86"/>
        <v>0</v>
      </c>
      <c r="S37" s="139">
        <f t="shared" si="86"/>
        <v>0</v>
      </c>
      <c r="T37" s="139">
        <f t="shared" ref="T37:AH37" si="87">T87</f>
        <v>0</v>
      </c>
      <c r="U37" s="139">
        <f t="shared" si="87"/>
        <v>0</v>
      </c>
      <c r="V37" s="139">
        <f t="shared" si="87"/>
        <v>0</v>
      </c>
      <c r="W37" s="139">
        <f t="shared" si="87"/>
        <v>0</v>
      </c>
      <c r="X37" s="139">
        <f t="shared" si="87"/>
        <v>0</v>
      </c>
      <c r="Y37" s="139">
        <f t="shared" si="87"/>
        <v>0</v>
      </c>
      <c r="Z37" s="139">
        <f t="shared" si="87"/>
        <v>0</v>
      </c>
      <c r="AA37" s="139">
        <f t="shared" si="87"/>
        <v>0</v>
      </c>
      <c r="AB37" s="139">
        <f t="shared" si="87"/>
        <v>0</v>
      </c>
      <c r="AC37" s="139">
        <f t="shared" si="87"/>
        <v>0</v>
      </c>
      <c r="AD37" s="139">
        <f t="shared" si="87"/>
        <v>0</v>
      </c>
      <c r="AE37" s="139">
        <f t="shared" si="87"/>
        <v>0</v>
      </c>
      <c r="AF37" s="139">
        <f t="shared" si="87"/>
        <v>0</v>
      </c>
      <c r="AG37" s="139">
        <f t="shared" si="87"/>
        <v>0</v>
      </c>
      <c r="AH37" s="139">
        <f t="shared" si="87"/>
        <v>0</v>
      </c>
      <c r="AI37" s="141">
        <f t="shared" si="86"/>
        <v>0</v>
      </c>
      <c r="AJ37" s="141">
        <f t="shared" ref="AJ37:AX37" si="88">AJ87</f>
        <v>0</v>
      </c>
      <c r="AK37" s="141">
        <f t="shared" si="88"/>
        <v>0</v>
      </c>
      <c r="AL37" s="141">
        <f t="shared" si="88"/>
        <v>0</v>
      </c>
      <c r="AM37" s="141">
        <f t="shared" si="88"/>
        <v>0</v>
      </c>
      <c r="AN37" s="141">
        <f t="shared" si="88"/>
        <v>0</v>
      </c>
      <c r="AO37" s="141">
        <f t="shared" si="88"/>
        <v>0</v>
      </c>
      <c r="AP37" s="141">
        <f t="shared" si="88"/>
        <v>0</v>
      </c>
      <c r="AQ37" s="141">
        <f t="shared" si="88"/>
        <v>0</v>
      </c>
      <c r="AR37" s="141">
        <f t="shared" si="88"/>
        <v>0</v>
      </c>
      <c r="AS37" s="141">
        <f t="shared" si="88"/>
        <v>0</v>
      </c>
      <c r="AT37" s="141">
        <f t="shared" si="88"/>
        <v>0</v>
      </c>
      <c r="AU37" s="141">
        <f t="shared" si="88"/>
        <v>0</v>
      </c>
      <c r="AV37" s="141">
        <f t="shared" si="88"/>
        <v>0</v>
      </c>
      <c r="AW37" s="141">
        <f t="shared" si="88"/>
        <v>0</v>
      </c>
      <c r="AX37" s="141">
        <f t="shared" si="88"/>
        <v>0</v>
      </c>
      <c r="AY37" s="160">
        <f t="shared" si="86"/>
        <v>0.39083373886101125</v>
      </c>
      <c r="AZ37" s="160">
        <f t="shared" ref="AZ37:BN37" si="89">AZ87</f>
        <v>0</v>
      </c>
      <c r="BA37" s="160">
        <f t="shared" si="89"/>
        <v>0</v>
      </c>
      <c r="BB37" s="160">
        <f t="shared" si="89"/>
        <v>0</v>
      </c>
      <c r="BC37" s="160">
        <f t="shared" si="89"/>
        <v>0.49565193493808085</v>
      </c>
      <c r="BD37" s="160">
        <f t="shared" si="89"/>
        <v>0</v>
      </c>
      <c r="BE37" s="160">
        <f t="shared" si="89"/>
        <v>4.0627207781809907E-2</v>
      </c>
      <c r="BF37" s="160">
        <f t="shared" si="89"/>
        <v>0.11375618178906774</v>
      </c>
      <c r="BG37" s="160">
        <f t="shared" si="89"/>
        <v>0</v>
      </c>
      <c r="BH37" s="160">
        <f t="shared" si="89"/>
        <v>0</v>
      </c>
      <c r="BI37" s="160">
        <f t="shared" si="89"/>
        <v>8.1254415563619814E-2</v>
      </c>
      <c r="BJ37" s="160">
        <f t="shared" si="89"/>
        <v>0</v>
      </c>
      <c r="BK37" s="160">
        <f t="shared" si="89"/>
        <v>4.0627207781809907E-2</v>
      </c>
      <c r="BL37" s="160">
        <f t="shared" si="89"/>
        <v>0</v>
      </c>
      <c r="BM37" s="160">
        <f t="shared" si="89"/>
        <v>0.47127561026899489</v>
      </c>
      <c r="BN37" s="160">
        <f t="shared" si="89"/>
        <v>0</v>
      </c>
      <c r="BO37" s="213">
        <f t="shared" ref="BO37:CD37" si="90">BO87</f>
        <v>0</v>
      </c>
      <c r="BP37" s="213">
        <f t="shared" si="90"/>
        <v>0</v>
      </c>
      <c r="BQ37" s="213">
        <f t="shared" si="90"/>
        <v>0</v>
      </c>
      <c r="BR37" s="213">
        <f t="shared" si="90"/>
        <v>0</v>
      </c>
      <c r="BS37" s="213">
        <f t="shared" si="90"/>
        <v>0</v>
      </c>
      <c r="BT37" s="213">
        <f t="shared" si="90"/>
        <v>0</v>
      </c>
      <c r="BU37" s="213">
        <f t="shared" si="90"/>
        <v>0</v>
      </c>
      <c r="BV37" s="213">
        <f t="shared" si="90"/>
        <v>0</v>
      </c>
      <c r="BW37" s="213">
        <f t="shared" si="90"/>
        <v>0</v>
      </c>
      <c r="BX37" s="213">
        <f t="shared" si="90"/>
        <v>0</v>
      </c>
      <c r="BY37" s="213">
        <f t="shared" si="90"/>
        <v>0</v>
      </c>
      <c r="BZ37" s="213">
        <f t="shared" si="90"/>
        <v>0</v>
      </c>
      <c r="CA37" s="213">
        <f t="shared" si="90"/>
        <v>0</v>
      </c>
      <c r="CB37" s="213">
        <f t="shared" si="90"/>
        <v>0</v>
      </c>
      <c r="CC37" s="213">
        <f t="shared" si="90"/>
        <v>0</v>
      </c>
      <c r="CD37" s="213">
        <f t="shared" si="90"/>
        <v>0</v>
      </c>
      <c r="CE37" s="63">
        <f t="shared" si="36"/>
        <v>1.6340262969843944</v>
      </c>
    </row>
    <row r="38" spans="1:83" x14ac:dyDescent="0.2">
      <c r="A38" s="5" t="str">
        <f>VLOOKUP(B38,by_src_allpol!$J$28:$K$69,2,FALSE)</f>
        <v>N</v>
      </c>
      <c r="B38" s="5" t="str">
        <f t="shared" ref="B38:C38" si="91">B88</f>
        <v>Permitted Fugitives</v>
      </c>
      <c r="C38" s="69">
        <f t="shared" si="91"/>
        <v>0</v>
      </c>
      <c r="D38" s="69">
        <f t="shared" ref="D38:AY38" si="92">D88</f>
        <v>0</v>
      </c>
      <c r="E38" s="69">
        <f t="shared" si="92"/>
        <v>0</v>
      </c>
      <c r="F38" s="69">
        <f t="shared" si="92"/>
        <v>0</v>
      </c>
      <c r="G38" s="69">
        <f t="shared" si="92"/>
        <v>0</v>
      </c>
      <c r="H38" s="69">
        <f t="shared" si="92"/>
        <v>0</v>
      </c>
      <c r="I38" s="69">
        <f t="shared" si="92"/>
        <v>2.7259231333283171</v>
      </c>
      <c r="J38" s="69">
        <f t="shared" si="92"/>
        <v>0</v>
      </c>
      <c r="K38" s="69">
        <f t="shared" si="92"/>
        <v>0</v>
      </c>
      <c r="L38" s="69">
        <f t="shared" si="92"/>
        <v>0</v>
      </c>
      <c r="M38" s="69">
        <f t="shared" si="92"/>
        <v>0</v>
      </c>
      <c r="N38" s="69">
        <f t="shared" si="92"/>
        <v>0</v>
      </c>
      <c r="O38" s="69">
        <f t="shared" si="92"/>
        <v>0</v>
      </c>
      <c r="P38" s="69">
        <f t="shared" si="92"/>
        <v>0</v>
      </c>
      <c r="Q38" s="69">
        <f t="shared" si="92"/>
        <v>0.97505298676343766</v>
      </c>
      <c r="R38" s="69">
        <f t="shared" si="92"/>
        <v>0.80230609927518204</v>
      </c>
      <c r="S38" s="139">
        <f t="shared" si="92"/>
        <v>0</v>
      </c>
      <c r="T38" s="139">
        <f t="shared" ref="T38:AH38" si="93">T88</f>
        <v>0</v>
      </c>
      <c r="U38" s="139">
        <f t="shared" si="93"/>
        <v>0</v>
      </c>
      <c r="V38" s="139">
        <f t="shared" si="93"/>
        <v>0</v>
      </c>
      <c r="W38" s="139">
        <f t="shared" si="93"/>
        <v>0</v>
      </c>
      <c r="X38" s="139">
        <f t="shared" si="93"/>
        <v>0</v>
      </c>
      <c r="Y38" s="139">
        <f t="shared" si="93"/>
        <v>0</v>
      </c>
      <c r="Z38" s="139">
        <f t="shared" si="93"/>
        <v>0</v>
      </c>
      <c r="AA38" s="139">
        <f t="shared" si="93"/>
        <v>0</v>
      </c>
      <c r="AB38" s="139">
        <f t="shared" si="93"/>
        <v>0</v>
      </c>
      <c r="AC38" s="139">
        <f t="shared" si="93"/>
        <v>0</v>
      </c>
      <c r="AD38" s="139">
        <f t="shared" si="93"/>
        <v>0</v>
      </c>
      <c r="AE38" s="139">
        <f t="shared" si="93"/>
        <v>0</v>
      </c>
      <c r="AF38" s="139">
        <f t="shared" si="93"/>
        <v>0</v>
      </c>
      <c r="AG38" s="139">
        <f t="shared" si="93"/>
        <v>0</v>
      </c>
      <c r="AH38" s="139">
        <f t="shared" si="93"/>
        <v>0</v>
      </c>
      <c r="AI38" s="141">
        <f t="shared" si="92"/>
        <v>0</v>
      </c>
      <c r="AJ38" s="141">
        <f t="shared" ref="AJ38:AX38" si="94">AJ88</f>
        <v>0</v>
      </c>
      <c r="AK38" s="141">
        <f t="shared" si="94"/>
        <v>0</v>
      </c>
      <c r="AL38" s="141">
        <f t="shared" si="94"/>
        <v>0</v>
      </c>
      <c r="AM38" s="141">
        <f t="shared" si="94"/>
        <v>0</v>
      </c>
      <c r="AN38" s="141">
        <f t="shared" si="94"/>
        <v>0</v>
      </c>
      <c r="AO38" s="141">
        <f t="shared" si="94"/>
        <v>0</v>
      </c>
      <c r="AP38" s="141">
        <f t="shared" si="94"/>
        <v>0</v>
      </c>
      <c r="AQ38" s="141">
        <f t="shared" si="94"/>
        <v>0</v>
      </c>
      <c r="AR38" s="141">
        <f t="shared" si="94"/>
        <v>0</v>
      </c>
      <c r="AS38" s="141">
        <f t="shared" si="94"/>
        <v>0</v>
      </c>
      <c r="AT38" s="141">
        <f t="shared" si="94"/>
        <v>0</v>
      </c>
      <c r="AU38" s="141">
        <f t="shared" si="94"/>
        <v>0</v>
      </c>
      <c r="AV38" s="141">
        <f t="shared" si="94"/>
        <v>0</v>
      </c>
      <c r="AW38" s="141">
        <f t="shared" si="94"/>
        <v>0</v>
      </c>
      <c r="AX38" s="141">
        <f t="shared" si="94"/>
        <v>0</v>
      </c>
      <c r="AY38" s="160">
        <f t="shared" si="92"/>
        <v>0</v>
      </c>
      <c r="AZ38" s="160">
        <f t="shared" ref="AZ38:BN38" si="95">AZ88</f>
        <v>0</v>
      </c>
      <c r="BA38" s="160">
        <f t="shared" si="95"/>
        <v>0</v>
      </c>
      <c r="BB38" s="160">
        <f t="shared" si="95"/>
        <v>0</v>
      </c>
      <c r="BC38" s="160">
        <f t="shared" si="95"/>
        <v>0</v>
      </c>
      <c r="BD38" s="160">
        <f t="shared" si="95"/>
        <v>0</v>
      </c>
      <c r="BE38" s="160">
        <f t="shared" si="95"/>
        <v>2.7259231333283171</v>
      </c>
      <c r="BF38" s="160">
        <f t="shared" si="95"/>
        <v>0</v>
      </c>
      <c r="BG38" s="160">
        <f t="shared" si="95"/>
        <v>0</v>
      </c>
      <c r="BH38" s="160">
        <f t="shared" si="95"/>
        <v>0</v>
      </c>
      <c r="BI38" s="160">
        <f t="shared" si="95"/>
        <v>0</v>
      </c>
      <c r="BJ38" s="160">
        <f t="shared" si="95"/>
        <v>0</v>
      </c>
      <c r="BK38" s="160">
        <f t="shared" si="95"/>
        <v>0</v>
      </c>
      <c r="BL38" s="160">
        <f t="shared" si="95"/>
        <v>0</v>
      </c>
      <c r="BM38" s="160">
        <f t="shared" si="95"/>
        <v>0.97505298676343766</v>
      </c>
      <c r="BN38" s="160">
        <f t="shared" si="95"/>
        <v>0.80230609927518204</v>
      </c>
      <c r="BO38" s="213">
        <f t="shared" ref="BO38:CD38" si="96">BO88</f>
        <v>0</v>
      </c>
      <c r="BP38" s="213">
        <f t="shared" si="96"/>
        <v>0</v>
      </c>
      <c r="BQ38" s="213">
        <f t="shared" si="96"/>
        <v>0</v>
      </c>
      <c r="BR38" s="213">
        <f t="shared" si="96"/>
        <v>0</v>
      </c>
      <c r="BS38" s="213">
        <f t="shared" si="96"/>
        <v>0</v>
      </c>
      <c r="BT38" s="213">
        <f t="shared" si="96"/>
        <v>0</v>
      </c>
      <c r="BU38" s="213">
        <f t="shared" si="96"/>
        <v>0</v>
      </c>
      <c r="BV38" s="213">
        <f t="shared" si="96"/>
        <v>0</v>
      </c>
      <c r="BW38" s="213">
        <f t="shared" si="96"/>
        <v>0</v>
      </c>
      <c r="BX38" s="213">
        <f t="shared" si="96"/>
        <v>0</v>
      </c>
      <c r="BY38" s="213">
        <f t="shared" si="96"/>
        <v>0</v>
      </c>
      <c r="BZ38" s="213">
        <f t="shared" si="96"/>
        <v>0</v>
      </c>
      <c r="CA38" s="213">
        <f t="shared" si="96"/>
        <v>0</v>
      </c>
      <c r="CB38" s="213">
        <f t="shared" si="96"/>
        <v>0</v>
      </c>
      <c r="CC38" s="213">
        <f t="shared" si="96"/>
        <v>0</v>
      </c>
      <c r="CD38" s="213">
        <f t="shared" si="96"/>
        <v>0</v>
      </c>
      <c r="CE38" s="63">
        <f t="shared" si="36"/>
        <v>4.5032822193669375</v>
      </c>
    </row>
    <row r="39" spans="1:83" x14ac:dyDescent="0.2">
      <c r="A39" s="5" t="str">
        <f>VLOOKUP(B39,by_src_allpol!$J$28:$K$69,2,FALSE)</f>
        <v>Y</v>
      </c>
      <c r="B39" s="5" t="str">
        <f t="shared" ref="B39:C39" si="97">B89</f>
        <v>Miscellaneous engines</v>
      </c>
      <c r="C39" s="69">
        <f t="shared" si="97"/>
        <v>18.854405022799821</v>
      </c>
      <c r="D39" s="69">
        <f t="shared" ref="D39:AY39" si="98">D89</f>
        <v>0</v>
      </c>
      <c r="E39" s="69">
        <f t="shared" si="98"/>
        <v>2.7116570101062649</v>
      </c>
      <c r="F39" s="69">
        <f t="shared" si="98"/>
        <v>0.18004645636414882</v>
      </c>
      <c r="G39" s="69">
        <f t="shared" si="98"/>
        <v>18.672840875999682</v>
      </c>
      <c r="H39" s="69">
        <f t="shared" si="98"/>
        <v>0.10288368935094216</v>
      </c>
      <c r="I39" s="69">
        <f t="shared" si="98"/>
        <v>13.928457572273718</v>
      </c>
      <c r="J39" s="69">
        <f t="shared" si="98"/>
        <v>6.9045518319319505</v>
      </c>
      <c r="K39" s="69">
        <f t="shared" si="98"/>
        <v>1.6196919508322229</v>
      </c>
      <c r="L39" s="69">
        <f t="shared" si="98"/>
        <v>1.0540852378431926</v>
      </c>
      <c r="M39" s="69">
        <f t="shared" si="98"/>
        <v>39.032596981607902</v>
      </c>
      <c r="N39" s="69">
        <f t="shared" si="98"/>
        <v>7.3635532858468533</v>
      </c>
      <c r="O39" s="69">
        <f t="shared" si="98"/>
        <v>2.1596007940690769</v>
      </c>
      <c r="P39" s="69">
        <f t="shared" si="98"/>
        <v>2.8794984622061817</v>
      </c>
      <c r="Q39" s="69">
        <f t="shared" si="98"/>
        <v>42.886902314073765</v>
      </c>
      <c r="R39" s="69">
        <f t="shared" si="98"/>
        <v>0.74557248530372167</v>
      </c>
      <c r="S39" s="139">
        <f t="shared" si="98"/>
        <v>3.9143314591469038</v>
      </c>
      <c r="T39" s="139">
        <f t="shared" ref="T39:AH39" si="99">T89</f>
        <v>0</v>
      </c>
      <c r="U39" s="139">
        <f t="shared" si="99"/>
        <v>0.37079644913618248</v>
      </c>
      <c r="V39" s="139">
        <f t="shared" si="99"/>
        <v>0.18004645636414882</v>
      </c>
      <c r="W39" s="139">
        <f t="shared" si="99"/>
        <v>0.28486232357741004</v>
      </c>
      <c r="X39" s="139">
        <f t="shared" si="99"/>
        <v>0</v>
      </c>
      <c r="Y39" s="139">
        <f t="shared" si="99"/>
        <v>0.34762167106517117</v>
      </c>
      <c r="Z39" s="139">
        <f t="shared" si="99"/>
        <v>0.63205975334657594</v>
      </c>
      <c r="AA39" s="139">
        <f t="shared" si="99"/>
        <v>0.12854698022477959</v>
      </c>
      <c r="AB39" s="139">
        <f t="shared" si="99"/>
        <v>0.43705973276425059</v>
      </c>
      <c r="AC39" s="139">
        <f t="shared" si="99"/>
        <v>26.682856947223954</v>
      </c>
      <c r="AD39" s="139">
        <f t="shared" si="99"/>
        <v>9.3613635525735317E-2</v>
      </c>
      <c r="AE39" s="139">
        <f t="shared" si="99"/>
        <v>0.15425637626973551</v>
      </c>
      <c r="AF39" s="139">
        <f t="shared" si="99"/>
        <v>0</v>
      </c>
      <c r="AG39" s="139">
        <f t="shared" si="99"/>
        <v>4.6278156223079332</v>
      </c>
      <c r="AH39" s="139">
        <f t="shared" si="99"/>
        <v>2.570939604495592E-2</v>
      </c>
      <c r="AI39" s="141">
        <f t="shared" si="98"/>
        <v>0.18564608315708606</v>
      </c>
      <c r="AJ39" s="141">
        <f t="shared" ref="AJ39:AX39" si="100">AJ89</f>
        <v>0</v>
      </c>
      <c r="AK39" s="141">
        <f t="shared" si="100"/>
        <v>2.3174778071011405E-2</v>
      </c>
      <c r="AL39" s="141">
        <f t="shared" si="100"/>
        <v>0</v>
      </c>
      <c r="AM39" s="141">
        <f t="shared" si="100"/>
        <v>6.9611181657189354</v>
      </c>
      <c r="AN39" s="141">
        <f t="shared" si="100"/>
        <v>0</v>
      </c>
      <c r="AO39" s="141">
        <f t="shared" si="100"/>
        <v>1.4136614623316959</v>
      </c>
      <c r="AP39" s="141">
        <f t="shared" si="100"/>
        <v>0</v>
      </c>
      <c r="AQ39" s="141">
        <f t="shared" si="100"/>
        <v>0</v>
      </c>
      <c r="AR39" s="141">
        <f t="shared" si="100"/>
        <v>0</v>
      </c>
      <c r="AS39" s="141">
        <f t="shared" si="100"/>
        <v>0.40142172573028018</v>
      </c>
      <c r="AT39" s="141">
        <f t="shared" si="100"/>
        <v>0.49812647013149464</v>
      </c>
      <c r="AU39" s="141">
        <f t="shared" si="100"/>
        <v>0</v>
      </c>
      <c r="AV39" s="141">
        <f t="shared" si="100"/>
        <v>0</v>
      </c>
      <c r="AW39" s="141">
        <f t="shared" si="100"/>
        <v>0</v>
      </c>
      <c r="AX39" s="141">
        <f t="shared" si="100"/>
        <v>0</v>
      </c>
      <c r="AY39" s="160">
        <f t="shared" si="98"/>
        <v>14.754427480495833</v>
      </c>
      <c r="AZ39" s="160">
        <f t="shared" ref="AZ39:BN39" si="101">AZ89</f>
        <v>0</v>
      </c>
      <c r="BA39" s="160">
        <f t="shared" si="101"/>
        <v>2.3176857828990709</v>
      </c>
      <c r="BB39" s="160">
        <f t="shared" si="101"/>
        <v>0</v>
      </c>
      <c r="BC39" s="160">
        <f t="shared" si="101"/>
        <v>11.426860386703336</v>
      </c>
      <c r="BD39" s="160">
        <f t="shared" si="101"/>
        <v>0.10288368935094216</v>
      </c>
      <c r="BE39" s="160">
        <f t="shared" si="101"/>
        <v>12.167174438876851</v>
      </c>
      <c r="BF39" s="160">
        <f t="shared" si="101"/>
        <v>6.2724920785853744</v>
      </c>
      <c r="BG39" s="160">
        <f t="shared" si="101"/>
        <v>1.4911449706074436</v>
      </c>
      <c r="BH39" s="160">
        <f t="shared" si="101"/>
        <v>0.61702550507894194</v>
      </c>
      <c r="BI39" s="160">
        <f t="shared" si="101"/>
        <v>11.948318308653667</v>
      </c>
      <c r="BJ39" s="160">
        <f t="shared" si="101"/>
        <v>6.7718131801896231</v>
      </c>
      <c r="BK39" s="160">
        <f t="shared" si="101"/>
        <v>2.0053444177993414</v>
      </c>
      <c r="BL39" s="160">
        <f t="shared" si="101"/>
        <v>2.8794984622061817</v>
      </c>
      <c r="BM39" s="160">
        <f t="shared" si="101"/>
        <v>38.25908669176583</v>
      </c>
      <c r="BN39" s="160">
        <f t="shared" si="101"/>
        <v>0.71986308925876574</v>
      </c>
      <c r="BO39" s="213">
        <f t="shared" ref="BO39:CD39" si="102">BO89</f>
        <v>0</v>
      </c>
      <c r="BP39" s="213">
        <f t="shared" si="102"/>
        <v>0</v>
      </c>
      <c r="BQ39" s="213">
        <f t="shared" si="102"/>
        <v>0</v>
      </c>
      <c r="BR39" s="213">
        <f t="shared" si="102"/>
        <v>0</v>
      </c>
      <c r="BS39" s="213">
        <f t="shared" si="102"/>
        <v>0</v>
      </c>
      <c r="BT39" s="213">
        <f t="shared" si="102"/>
        <v>0</v>
      </c>
      <c r="BU39" s="213">
        <f t="shared" si="102"/>
        <v>0</v>
      </c>
      <c r="BV39" s="213">
        <f t="shared" si="102"/>
        <v>0</v>
      </c>
      <c r="BW39" s="213">
        <f t="shared" si="102"/>
        <v>0</v>
      </c>
      <c r="BX39" s="213">
        <f t="shared" si="102"/>
        <v>0</v>
      </c>
      <c r="BY39" s="213">
        <f t="shared" si="102"/>
        <v>0</v>
      </c>
      <c r="BZ39" s="213">
        <f t="shared" si="102"/>
        <v>0</v>
      </c>
      <c r="CA39" s="213">
        <f t="shared" si="102"/>
        <v>0</v>
      </c>
      <c r="CB39" s="213">
        <f t="shared" si="102"/>
        <v>0</v>
      </c>
      <c r="CC39" s="213">
        <f t="shared" si="102"/>
        <v>0</v>
      </c>
      <c r="CD39" s="213">
        <f t="shared" si="102"/>
        <v>0</v>
      </c>
      <c r="CE39" s="63">
        <f t="shared" si="36"/>
        <v>159.09634397060944</v>
      </c>
    </row>
    <row r="40" spans="1:83" x14ac:dyDescent="0.2">
      <c r="A40" s="5" t="str">
        <f>VLOOKUP(B40,by_src_allpol!$J$28:$K$69,2,FALSE)</f>
        <v>Y</v>
      </c>
      <c r="B40" s="5" t="str">
        <f t="shared" ref="B40:C40" si="103">B90</f>
        <v>Artificial Lift</v>
      </c>
      <c r="C40" s="69">
        <f t="shared" si="103"/>
        <v>0.63206894398173963</v>
      </c>
      <c r="D40" s="69">
        <f t="shared" ref="D40:AY40" si="104">D90</f>
        <v>0</v>
      </c>
      <c r="E40" s="69">
        <f t="shared" si="104"/>
        <v>9.8760772497146817E-3</v>
      </c>
      <c r="F40" s="69">
        <f t="shared" si="104"/>
        <v>0</v>
      </c>
      <c r="G40" s="69">
        <f t="shared" si="104"/>
        <v>5.5349664223266624</v>
      </c>
      <c r="H40" s="69">
        <f t="shared" si="104"/>
        <v>0</v>
      </c>
      <c r="I40" s="69">
        <f t="shared" si="104"/>
        <v>1.9752154499429363E-2</v>
      </c>
      <c r="J40" s="69">
        <f t="shared" si="104"/>
        <v>1.0466118325854052</v>
      </c>
      <c r="K40" s="69">
        <f t="shared" si="104"/>
        <v>0.68410260471531092</v>
      </c>
      <c r="L40" s="69">
        <f t="shared" si="104"/>
        <v>0.445209631640123</v>
      </c>
      <c r="M40" s="69">
        <f t="shared" si="104"/>
        <v>2.0046962775540248E-2</v>
      </c>
      <c r="N40" s="69">
        <f t="shared" si="104"/>
        <v>2.2441772948706289</v>
      </c>
      <c r="O40" s="69">
        <f t="shared" si="104"/>
        <v>0.90127803478366375</v>
      </c>
      <c r="P40" s="69">
        <f t="shared" si="104"/>
        <v>1.1727473223691045</v>
      </c>
      <c r="Q40" s="69">
        <f t="shared" si="104"/>
        <v>10.113893189887811</v>
      </c>
      <c r="R40" s="69">
        <f t="shared" si="104"/>
        <v>0.31490437359911139</v>
      </c>
      <c r="S40" s="139">
        <f t="shared" si="104"/>
        <v>0.13407523054158113</v>
      </c>
      <c r="T40" s="139">
        <f t="shared" ref="T40:AH40" si="105">T90</f>
        <v>0</v>
      </c>
      <c r="U40" s="139">
        <f t="shared" si="105"/>
        <v>0</v>
      </c>
      <c r="V40" s="139">
        <f t="shared" si="105"/>
        <v>0</v>
      </c>
      <c r="W40" s="139">
        <f t="shared" si="105"/>
        <v>0.10063575313321203</v>
      </c>
      <c r="X40" s="139">
        <f t="shared" si="105"/>
        <v>0</v>
      </c>
      <c r="Y40" s="139">
        <f t="shared" si="105"/>
        <v>0</v>
      </c>
      <c r="Z40" s="139">
        <f t="shared" si="105"/>
        <v>9.9677317389086195E-2</v>
      </c>
      <c r="AA40" s="139">
        <f t="shared" si="105"/>
        <v>5.4293857517088158E-2</v>
      </c>
      <c r="AB40" s="139">
        <f t="shared" si="105"/>
        <v>0.18459911555809977</v>
      </c>
      <c r="AC40" s="139">
        <f t="shared" si="105"/>
        <v>1.0023481387770124E-2</v>
      </c>
      <c r="AD40" s="139">
        <f t="shared" si="105"/>
        <v>1.0018648637815306E-2</v>
      </c>
      <c r="AE40" s="139">
        <f t="shared" si="105"/>
        <v>6.5152629020505809E-2</v>
      </c>
      <c r="AF40" s="139">
        <f t="shared" si="105"/>
        <v>0</v>
      </c>
      <c r="AG40" s="139">
        <f t="shared" si="105"/>
        <v>1.5699177488781078</v>
      </c>
      <c r="AH40" s="139">
        <f t="shared" si="105"/>
        <v>1.0858771503417634E-2</v>
      </c>
      <c r="AI40" s="141">
        <f t="shared" si="104"/>
        <v>0</v>
      </c>
      <c r="AJ40" s="141">
        <f t="shared" ref="AJ40:AX40" si="106">AJ90</f>
        <v>0</v>
      </c>
      <c r="AK40" s="141">
        <f t="shared" si="106"/>
        <v>0</v>
      </c>
      <c r="AL40" s="141">
        <f t="shared" si="106"/>
        <v>0</v>
      </c>
      <c r="AM40" s="141">
        <f t="shared" si="106"/>
        <v>2.5662117048969071</v>
      </c>
      <c r="AN40" s="141">
        <f t="shared" si="106"/>
        <v>0</v>
      </c>
      <c r="AO40" s="141">
        <f t="shared" si="106"/>
        <v>0</v>
      </c>
      <c r="AP40" s="141">
        <f t="shared" si="106"/>
        <v>0</v>
      </c>
      <c r="AQ40" s="141">
        <f t="shared" si="106"/>
        <v>0</v>
      </c>
      <c r="AR40" s="141">
        <f t="shared" si="106"/>
        <v>0</v>
      </c>
      <c r="AS40" s="141">
        <f t="shared" si="106"/>
        <v>0</v>
      </c>
      <c r="AT40" s="141">
        <f t="shared" si="106"/>
        <v>0.21039162139412146</v>
      </c>
      <c r="AU40" s="141">
        <f t="shared" si="106"/>
        <v>0</v>
      </c>
      <c r="AV40" s="141">
        <f t="shared" si="106"/>
        <v>0</v>
      </c>
      <c r="AW40" s="141">
        <f t="shared" si="106"/>
        <v>0</v>
      </c>
      <c r="AX40" s="141">
        <f t="shared" si="106"/>
        <v>0</v>
      </c>
      <c r="AY40" s="160">
        <f t="shared" si="104"/>
        <v>0.49799371344015847</v>
      </c>
      <c r="AZ40" s="160">
        <f t="shared" ref="AZ40:BN40" si="107">AZ90</f>
        <v>0</v>
      </c>
      <c r="BA40" s="160">
        <f t="shared" si="107"/>
        <v>9.8760772497146817E-3</v>
      </c>
      <c r="BB40" s="160">
        <f t="shared" si="107"/>
        <v>0</v>
      </c>
      <c r="BC40" s="160">
        <f t="shared" si="107"/>
        <v>2.868118964296543</v>
      </c>
      <c r="BD40" s="160">
        <f t="shared" si="107"/>
        <v>0</v>
      </c>
      <c r="BE40" s="160">
        <f t="shared" si="107"/>
        <v>1.9752154499429363E-2</v>
      </c>
      <c r="BF40" s="160">
        <f t="shared" si="107"/>
        <v>0.94693451519631899</v>
      </c>
      <c r="BG40" s="160">
        <f t="shared" si="107"/>
        <v>0.62980874719822266</v>
      </c>
      <c r="BH40" s="160">
        <f t="shared" si="107"/>
        <v>0.26061051608202324</v>
      </c>
      <c r="BI40" s="160">
        <f t="shared" si="107"/>
        <v>1.0023481387770124E-2</v>
      </c>
      <c r="BJ40" s="160">
        <f t="shared" si="107"/>
        <v>2.0237670248386923</v>
      </c>
      <c r="BK40" s="160">
        <f t="shared" si="107"/>
        <v>0.83612540576315786</v>
      </c>
      <c r="BL40" s="160">
        <f t="shared" si="107"/>
        <v>1.1727473223691045</v>
      </c>
      <c r="BM40" s="160">
        <f t="shared" si="107"/>
        <v>8.5439754410097013</v>
      </c>
      <c r="BN40" s="160">
        <f t="shared" si="107"/>
        <v>0.30404560209569376</v>
      </c>
      <c r="BO40" s="213">
        <f t="shared" ref="BO40:CD40" si="108">BO90</f>
        <v>0</v>
      </c>
      <c r="BP40" s="213">
        <f t="shared" si="108"/>
        <v>0</v>
      </c>
      <c r="BQ40" s="213">
        <f t="shared" si="108"/>
        <v>0</v>
      </c>
      <c r="BR40" s="213">
        <f t="shared" si="108"/>
        <v>0</v>
      </c>
      <c r="BS40" s="213">
        <f t="shared" si="108"/>
        <v>0</v>
      </c>
      <c r="BT40" s="213">
        <f t="shared" si="108"/>
        <v>0</v>
      </c>
      <c r="BU40" s="213">
        <f t="shared" si="108"/>
        <v>0</v>
      </c>
      <c r="BV40" s="213">
        <f t="shared" si="108"/>
        <v>0</v>
      </c>
      <c r="BW40" s="213">
        <f t="shared" si="108"/>
        <v>0</v>
      </c>
      <c r="BX40" s="213">
        <f t="shared" si="108"/>
        <v>0</v>
      </c>
      <c r="BY40" s="213">
        <f t="shared" si="108"/>
        <v>0</v>
      </c>
      <c r="BZ40" s="213">
        <f t="shared" si="108"/>
        <v>0</v>
      </c>
      <c r="CA40" s="213">
        <f t="shared" si="108"/>
        <v>0</v>
      </c>
      <c r="CB40" s="213">
        <f t="shared" si="108"/>
        <v>0</v>
      </c>
      <c r="CC40" s="213">
        <f t="shared" si="108"/>
        <v>0</v>
      </c>
      <c r="CD40" s="213">
        <f t="shared" si="108"/>
        <v>0</v>
      </c>
      <c r="CE40" s="63">
        <f t="shared" si="36"/>
        <v>23.139634845284249</v>
      </c>
    </row>
    <row r="41" spans="1:83" x14ac:dyDescent="0.2">
      <c r="A41" s="5" t="str">
        <f>VLOOKUP(B41,by_src_allpol!$J$28:$K$69,2,FALSE)</f>
        <v>Y</v>
      </c>
      <c r="B41" s="5" t="str">
        <f t="shared" ref="B41:C41" si="109">B91</f>
        <v>Dehydrator</v>
      </c>
      <c r="C41" s="69">
        <f t="shared" si="109"/>
        <v>0.44446165313300035</v>
      </c>
      <c r="D41" s="69">
        <f t="shared" ref="D41:AY41" si="110">D91</f>
        <v>0</v>
      </c>
      <c r="E41" s="69">
        <f t="shared" si="110"/>
        <v>0</v>
      </c>
      <c r="F41" s="69">
        <f t="shared" si="110"/>
        <v>0</v>
      </c>
      <c r="G41" s="69">
        <f t="shared" si="110"/>
        <v>0.56065546738897676</v>
      </c>
      <c r="H41" s="69">
        <f t="shared" si="110"/>
        <v>0</v>
      </c>
      <c r="I41" s="69">
        <f t="shared" si="110"/>
        <v>0.34126854536720325</v>
      </c>
      <c r="J41" s="69">
        <f t="shared" si="110"/>
        <v>0</v>
      </c>
      <c r="K41" s="69">
        <f t="shared" si="110"/>
        <v>0</v>
      </c>
      <c r="L41" s="69">
        <f t="shared" si="110"/>
        <v>0</v>
      </c>
      <c r="M41" s="69">
        <f t="shared" si="110"/>
        <v>0.22913745188940784</v>
      </c>
      <c r="N41" s="69">
        <f t="shared" si="110"/>
        <v>0.11375618178906774</v>
      </c>
      <c r="O41" s="69">
        <f t="shared" si="110"/>
        <v>0</v>
      </c>
      <c r="P41" s="69">
        <f t="shared" si="110"/>
        <v>0</v>
      </c>
      <c r="Q41" s="69">
        <f t="shared" si="110"/>
        <v>0.87754768808709405</v>
      </c>
      <c r="R41" s="69">
        <f t="shared" si="110"/>
        <v>0</v>
      </c>
      <c r="S41" s="139">
        <f t="shared" si="110"/>
        <v>0</v>
      </c>
      <c r="T41" s="139">
        <f t="shared" ref="T41:AH41" si="111">T91</f>
        <v>0</v>
      </c>
      <c r="U41" s="139">
        <f t="shared" si="111"/>
        <v>0</v>
      </c>
      <c r="V41" s="139">
        <f t="shared" si="111"/>
        <v>0</v>
      </c>
      <c r="W41" s="139">
        <f t="shared" si="111"/>
        <v>0</v>
      </c>
      <c r="X41" s="139">
        <f t="shared" si="111"/>
        <v>0</v>
      </c>
      <c r="Y41" s="139">
        <f t="shared" si="111"/>
        <v>0</v>
      </c>
      <c r="Z41" s="139">
        <f t="shared" si="111"/>
        <v>0</v>
      </c>
      <c r="AA41" s="139">
        <f t="shared" si="111"/>
        <v>0</v>
      </c>
      <c r="AB41" s="139">
        <f t="shared" si="111"/>
        <v>0</v>
      </c>
      <c r="AC41" s="139">
        <f t="shared" si="111"/>
        <v>0</v>
      </c>
      <c r="AD41" s="139">
        <f t="shared" si="111"/>
        <v>0</v>
      </c>
      <c r="AE41" s="139">
        <f t="shared" si="111"/>
        <v>0</v>
      </c>
      <c r="AF41" s="139">
        <f t="shared" si="111"/>
        <v>0</v>
      </c>
      <c r="AG41" s="139">
        <f t="shared" si="111"/>
        <v>0</v>
      </c>
      <c r="AH41" s="139">
        <f t="shared" si="111"/>
        <v>0</v>
      </c>
      <c r="AI41" s="141">
        <f t="shared" si="110"/>
        <v>0</v>
      </c>
      <c r="AJ41" s="141">
        <f t="shared" ref="AJ41:AX41" si="112">AJ91</f>
        <v>0</v>
      </c>
      <c r="AK41" s="141">
        <f t="shared" si="112"/>
        <v>0</v>
      </c>
      <c r="AL41" s="141">
        <f t="shared" si="112"/>
        <v>0</v>
      </c>
      <c r="AM41" s="141">
        <f t="shared" si="112"/>
        <v>0</v>
      </c>
      <c r="AN41" s="141">
        <f t="shared" si="112"/>
        <v>0</v>
      </c>
      <c r="AO41" s="141">
        <f t="shared" si="112"/>
        <v>0</v>
      </c>
      <c r="AP41" s="141">
        <f t="shared" si="112"/>
        <v>0</v>
      </c>
      <c r="AQ41" s="141">
        <f t="shared" si="112"/>
        <v>0</v>
      </c>
      <c r="AR41" s="141">
        <f t="shared" si="112"/>
        <v>0</v>
      </c>
      <c r="AS41" s="141">
        <f t="shared" si="112"/>
        <v>0</v>
      </c>
      <c r="AT41" s="141">
        <f t="shared" si="112"/>
        <v>0</v>
      </c>
      <c r="AU41" s="141">
        <f t="shared" si="112"/>
        <v>0</v>
      </c>
      <c r="AV41" s="141">
        <f t="shared" si="112"/>
        <v>0</v>
      </c>
      <c r="AW41" s="141">
        <f t="shared" si="112"/>
        <v>0</v>
      </c>
      <c r="AX41" s="141">
        <f t="shared" si="112"/>
        <v>0</v>
      </c>
      <c r="AY41" s="160">
        <f t="shared" si="110"/>
        <v>0.44446165313300035</v>
      </c>
      <c r="AZ41" s="160">
        <f t="shared" ref="AZ41:BN41" si="113">AZ91</f>
        <v>0</v>
      </c>
      <c r="BA41" s="160">
        <f t="shared" si="113"/>
        <v>0</v>
      </c>
      <c r="BB41" s="160">
        <f t="shared" si="113"/>
        <v>0</v>
      </c>
      <c r="BC41" s="160">
        <f t="shared" si="113"/>
        <v>0.56065546738897676</v>
      </c>
      <c r="BD41" s="160">
        <f t="shared" si="113"/>
        <v>0</v>
      </c>
      <c r="BE41" s="160">
        <f t="shared" si="113"/>
        <v>0.34126854536720325</v>
      </c>
      <c r="BF41" s="160">
        <f t="shared" si="113"/>
        <v>0</v>
      </c>
      <c r="BG41" s="160">
        <f t="shared" si="113"/>
        <v>0</v>
      </c>
      <c r="BH41" s="160">
        <f t="shared" si="113"/>
        <v>0</v>
      </c>
      <c r="BI41" s="160">
        <f t="shared" si="113"/>
        <v>0.22913745188940784</v>
      </c>
      <c r="BJ41" s="160">
        <f t="shared" si="113"/>
        <v>0.11375618178906774</v>
      </c>
      <c r="BK41" s="160">
        <f t="shared" si="113"/>
        <v>0</v>
      </c>
      <c r="BL41" s="160">
        <f t="shared" si="113"/>
        <v>0</v>
      </c>
      <c r="BM41" s="160">
        <f t="shared" si="113"/>
        <v>0.87754768808709405</v>
      </c>
      <c r="BN41" s="160">
        <f t="shared" si="113"/>
        <v>0</v>
      </c>
      <c r="BO41" s="213">
        <f t="shared" ref="BO41:CD41" si="114">BO91</f>
        <v>0</v>
      </c>
      <c r="BP41" s="213">
        <f t="shared" si="114"/>
        <v>0</v>
      </c>
      <c r="BQ41" s="213">
        <f t="shared" si="114"/>
        <v>0</v>
      </c>
      <c r="BR41" s="213">
        <f t="shared" si="114"/>
        <v>0</v>
      </c>
      <c r="BS41" s="213">
        <f t="shared" si="114"/>
        <v>0</v>
      </c>
      <c r="BT41" s="213">
        <f t="shared" si="114"/>
        <v>0</v>
      </c>
      <c r="BU41" s="213">
        <f t="shared" si="114"/>
        <v>0</v>
      </c>
      <c r="BV41" s="213">
        <f t="shared" si="114"/>
        <v>0</v>
      </c>
      <c r="BW41" s="213">
        <f t="shared" si="114"/>
        <v>0</v>
      </c>
      <c r="BX41" s="213">
        <f t="shared" si="114"/>
        <v>0</v>
      </c>
      <c r="BY41" s="213">
        <f t="shared" si="114"/>
        <v>0</v>
      </c>
      <c r="BZ41" s="213">
        <f t="shared" si="114"/>
        <v>0</v>
      </c>
      <c r="CA41" s="213">
        <f t="shared" si="114"/>
        <v>0</v>
      </c>
      <c r="CB41" s="213">
        <f t="shared" si="114"/>
        <v>0</v>
      </c>
      <c r="CC41" s="213">
        <f t="shared" si="114"/>
        <v>0</v>
      </c>
      <c r="CD41" s="213">
        <f t="shared" si="114"/>
        <v>0</v>
      </c>
      <c r="CE41" s="63">
        <f t="shared" si="36"/>
        <v>2.5668269876547498</v>
      </c>
    </row>
    <row r="42" spans="1:83" x14ac:dyDescent="0.2">
      <c r="A42" s="5" t="str">
        <f>VLOOKUP(B42,by_src_allpol!$J$28:$K$69,2,FALSE)</f>
        <v>Y</v>
      </c>
      <c r="B42" s="5" t="str">
        <f t="shared" ref="B42:C42" si="115">B92</f>
        <v xml:space="preserve">Condensate tank </v>
      </c>
      <c r="C42" s="69">
        <f t="shared" si="115"/>
        <v>0</v>
      </c>
      <c r="D42" s="69">
        <f t="shared" ref="D42:AY42" si="116">D92</f>
        <v>0</v>
      </c>
      <c r="E42" s="69">
        <f t="shared" si="116"/>
        <v>0</v>
      </c>
      <c r="F42" s="69">
        <f t="shared" si="116"/>
        <v>0</v>
      </c>
      <c r="G42" s="69">
        <f t="shared" si="116"/>
        <v>0</v>
      </c>
      <c r="H42" s="69">
        <f t="shared" si="116"/>
        <v>0</v>
      </c>
      <c r="I42" s="69">
        <f t="shared" si="116"/>
        <v>0</v>
      </c>
      <c r="J42" s="69">
        <f t="shared" si="116"/>
        <v>0</v>
      </c>
      <c r="K42" s="69">
        <f t="shared" si="116"/>
        <v>0</v>
      </c>
      <c r="L42" s="69">
        <f t="shared" si="116"/>
        <v>0</v>
      </c>
      <c r="M42" s="69">
        <f t="shared" si="116"/>
        <v>0</v>
      </c>
      <c r="N42" s="69">
        <f t="shared" si="116"/>
        <v>0</v>
      </c>
      <c r="O42" s="69">
        <f t="shared" si="116"/>
        <v>0</v>
      </c>
      <c r="P42" s="69">
        <f t="shared" si="116"/>
        <v>0</v>
      </c>
      <c r="Q42" s="69">
        <f t="shared" si="116"/>
        <v>0</v>
      </c>
      <c r="R42" s="69">
        <f t="shared" si="116"/>
        <v>0</v>
      </c>
      <c r="S42" s="139">
        <f t="shared" si="116"/>
        <v>0</v>
      </c>
      <c r="T42" s="139">
        <f t="shared" ref="T42:AH42" si="117">T92</f>
        <v>0</v>
      </c>
      <c r="U42" s="139">
        <f t="shared" si="117"/>
        <v>0</v>
      </c>
      <c r="V42" s="139">
        <f t="shared" si="117"/>
        <v>0</v>
      </c>
      <c r="W42" s="139">
        <f t="shared" si="117"/>
        <v>0</v>
      </c>
      <c r="X42" s="139">
        <f t="shared" si="117"/>
        <v>0</v>
      </c>
      <c r="Y42" s="139">
        <f t="shared" si="117"/>
        <v>0</v>
      </c>
      <c r="Z42" s="139">
        <f t="shared" si="117"/>
        <v>0</v>
      </c>
      <c r="AA42" s="139">
        <f t="shared" si="117"/>
        <v>0</v>
      </c>
      <c r="AB42" s="139">
        <f t="shared" si="117"/>
        <v>0</v>
      </c>
      <c r="AC42" s="139">
        <f t="shared" si="117"/>
        <v>0</v>
      </c>
      <c r="AD42" s="139">
        <f t="shared" si="117"/>
        <v>0</v>
      </c>
      <c r="AE42" s="139">
        <f t="shared" si="117"/>
        <v>0</v>
      </c>
      <c r="AF42" s="139">
        <f t="shared" si="117"/>
        <v>0</v>
      </c>
      <c r="AG42" s="139">
        <f t="shared" si="117"/>
        <v>0</v>
      </c>
      <c r="AH42" s="139">
        <f t="shared" si="117"/>
        <v>0</v>
      </c>
      <c r="AI42" s="141">
        <f t="shared" si="116"/>
        <v>0</v>
      </c>
      <c r="AJ42" s="141">
        <f t="shared" ref="AJ42:AX42" si="118">AJ92</f>
        <v>0</v>
      </c>
      <c r="AK42" s="141">
        <f t="shared" si="118"/>
        <v>0</v>
      </c>
      <c r="AL42" s="141">
        <f t="shared" si="118"/>
        <v>0</v>
      </c>
      <c r="AM42" s="141">
        <f t="shared" si="118"/>
        <v>0</v>
      </c>
      <c r="AN42" s="141">
        <f t="shared" si="118"/>
        <v>0</v>
      </c>
      <c r="AO42" s="141">
        <f t="shared" si="118"/>
        <v>0</v>
      </c>
      <c r="AP42" s="141">
        <f t="shared" si="118"/>
        <v>0</v>
      </c>
      <c r="AQ42" s="141">
        <f t="shared" si="118"/>
        <v>0</v>
      </c>
      <c r="AR42" s="141">
        <f t="shared" si="118"/>
        <v>0</v>
      </c>
      <c r="AS42" s="141">
        <f t="shared" si="118"/>
        <v>0</v>
      </c>
      <c r="AT42" s="141">
        <f t="shared" si="118"/>
        <v>0</v>
      </c>
      <c r="AU42" s="141">
        <f t="shared" si="118"/>
        <v>0</v>
      </c>
      <c r="AV42" s="141">
        <f t="shared" si="118"/>
        <v>0</v>
      </c>
      <c r="AW42" s="141">
        <f t="shared" si="118"/>
        <v>0</v>
      </c>
      <c r="AX42" s="141">
        <f t="shared" si="118"/>
        <v>0</v>
      </c>
      <c r="AY42" s="160">
        <f t="shared" si="116"/>
        <v>0</v>
      </c>
      <c r="AZ42" s="160">
        <f t="shared" ref="AZ42:BN42" si="119">AZ92</f>
        <v>0</v>
      </c>
      <c r="BA42" s="160">
        <f t="shared" si="119"/>
        <v>0</v>
      </c>
      <c r="BB42" s="160">
        <f t="shared" si="119"/>
        <v>0</v>
      </c>
      <c r="BC42" s="160">
        <f t="shared" si="119"/>
        <v>0</v>
      </c>
      <c r="BD42" s="160">
        <f t="shared" si="119"/>
        <v>0</v>
      </c>
      <c r="BE42" s="160">
        <f t="shared" si="119"/>
        <v>0</v>
      </c>
      <c r="BF42" s="160">
        <f t="shared" si="119"/>
        <v>0</v>
      </c>
      <c r="BG42" s="160">
        <f t="shared" si="119"/>
        <v>0</v>
      </c>
      <c r="BH42" s="160">
        <f t="shared" si="119"/>
        <v>0</v>
      </c>
      <c r="BI42" s="160">
        <f t="shared" si="119"/>
        <v>0</v>
      </c>
      <c r="BJ42" s="160">
        <f t="shared" si="119"/>
        <v>0</v>
      </c>
      <c r="BK42" s="160">
        <f t="shared" si="119"/>
        <v>0</v>
      </c>
      <c r="BL42" s="160">
        <f t="shared" si="119"/>
        <v>0</v>
      </c>
      <c r="BM42" s="160">
        <f t="shared" si="119"/>
        <v>0</v>
      </c>
      <c r="BN42" s="160">
        <f t="shared" si="119"/>
        <v>0</v>
      </c>
      <c r="BO42" s="213">
        <f t="shared" ref="BO42:CD42" si="120">BO92</f>
        <v>0</v>
      </c>
      <c r="BP42" s="213">
        <f t="shared" si="120"/>
        <v>0</v>
      </c>
      <c r="BQ42" s="213">
        <f t="shared" si="120"/>
        <v>0</v>
      </c>
      <c r="BR42" s="213">
        <f t="shared" si="120"/>
        <v>0</v>
      </c>
      <c r="BS42" s="213">
        <f t="shared" si="120"/>
        <v>0</v>
      </c>
      <c r="BT42" s="213">
        <f t="shared" si="120"/>
        <v>0</v>
      </c>
      <c r="BU42" s="213">
        <f t="shared" si="120"/>
        <v>0</v>
      </c>
      <c r="BV42" s="213">
        <f t="shared" si="120"/>
        <v>0</v>
      </c>
      <c r="BW42" s="213">
        <f t="shared" si="120"/>
        <v>0</v>
      </c>
      <c r="BX42" s="213">
        <f t="shared" si="120"/>
        <v>0</v>
      </c>
      <c r="BY42" s="213">
        <f t="shared" si="120"/>
        <v>0</v>
      </c>
      <c r="BZ42" s="213">
        <f t="shared" si="120"/>
        <v>0</v>
      </c>
      <c r="CA42" s="213">
        <f t="shared" si="120"/>
        <v>0</v>
      </c>
      <c r="CB42" s="213">
        <f t="shared" si="120"/>
        <v>0</v>
      </c>
      <c r="CC42" s="213">
        <f t="shared" si="120"/>
        <v>0</v>
      </c>
      <c r="CD42" s="213">
        <f t="shared" si="120"/>
        <v>0</v>
      </c>
      <c r="CE42" s="63">
        <f t="shared" si="36"/>
        <v>0</v>
      </c>
    </row>
    <row r="43" spans="1:83" x14ac:dyDescent="0.2">
      <c r="A43" s="5" t="str">
        <f>VLOOKUP(B43,by_src_allpol!$J$28:$K$69,2,FALSE)</f>
        <v>Y</v>
      </c>
      <c r="B43" s="5" t="str">
        <f t="shared" ref="B43:C43" si="121">B93</f>
        <v>Oil Tank</v>
      </c>
      <c r="C43" s="69">
        <f t="shared" si="121"/>
        <v>0</v>
      </c>
      <c r="D43" s="69">
        <f t="shared" ref="D43:AY43" si="122">D93</f>
        <v>0</v>
      </c>
      <c r="E43" s="69">
        <f t="shared" si="122"/>
        <v>0</v>
      </c>
      <c r="F43" s="69">
        <f t="shared" si="122"/>
        <v>0</v>
      </c>
      <c r="G43" s="69">
        <f t="shared" si="122"/>
        <v>0</v>
      </c>
      <c r="H43" s="69">
        <f t="shared" si="122"/>
        <v>0</v>
      </c>
      <c r="I43" s="69">
        <f t="shared" si="122"/>
        <v>0</v>
      </c>
      <c r="J43" s="69">
        <f t="shared" si="122"/>
        <v>0</v>
      </c>
      <c r="K43" s="69">
        <f t="shared" si="122"/>
        <v>0</v>
      </c>
      <c r="L43" s="69">
        <f t="shared" si="122"/>
        <v>0</v>
      </c>
      <c r="M43" s="69">
        <f t="shared" si="122"/>
        <v>0</v>
      </c>
      <c r="N43" s="69">
        <f t="shared" si="122"/>
        <v>0</v>
      </c>
      <c r="O43" s="69">
        <f t="shared" si="122"/>
        <v>0</v>
      </c>
      <c r="P43" s="69">
        <f t="shared" si="122"/>
        <v>0</v>
      </c>
      <c r="Q43" s="69">
        <f t="shared" si="122"/>
        <v>0</v>
      </c>
      <c r="R43" s="69">
        <f t="shared" si="122"/>
        <v>0</v>
      </c>
      <c r="S43" s="139">
        <f t="shared" si="122"/>
        <v>0</v>
      </c>
      <c r="T43" s="139">
        <f t="shared" ref="T43:AH43" si="123">T93</f>
        <v>0</v>
      </c>
      <c r="U43" s="139">
        <f t="shared" si="123"/>
        <v>0</v>
      </c>
      <c r="V43" s="139">
        <f t="shared" si="123"/>
        <v>0</v>
      </c>
      <c r="W43" s="139">
        <f t="shared" si="123"/>
        <v>0</v>
      </c>
      <c r="X43" s="139">
        <f t="shared" si="123"/>
        <v>0</v>
      </c>
      <c r="Y43" s="139">
        <f t="shared" si="123"/>
        <v>0</v>
      </c>
      <c r="Z43" s="139">
        <f t="shared" si="123"/>
        <v>0</v>
      </c>
      <c r="AA43" s="139">
        <f t="shared" si="123"/>
        <v>0</v>
      </c>
      <c r="AB43" s="139">
        <f t="shared" si="123"/>
        <v>0</v>
      </c>
      <c r="AC43" s="139">
        <f t="shared" si="123"/>
        <v>0</v>
      </c>
      <c r="AD43" s="139">
        <f t="shared" si="123"/>
        <v>0</v>
      </c>
      <c r="AE43" s="139">
        <f t="shared" si="123"/>
        <v>0</v>
      </c>
      <c r="AF43" s="139">
        <f t="shared" si="123"/>
        <v>0</v>
      </c>
      <c r="AG43" s="139">
        <f t="shared" si="123"/>
        <v>0</v>
      </c>
      <c r="AH43" s="139">
        <f t="shared" si="123"/>
        <v>0</v>
      </c>
      <c r="AI43" s="141">
        <f t="shared" si="122"/>
        <v>0</v>
      </c>
      <c r="AJ43" s="141">
        <f t="shared" ref="AJ43:AX43" si="124">AJ93</f>
        <v>0</v>
      </c>
      <c r="AK43" s="141">
        <f t="shared" si="124"/>
        <v>0</v>
      </c>
      <c r="AL43" s="141">
        <f t="shared" si="124"/>
        <v>0</v>
      </c>
      <c r="AM43" s="141">
        <f t="shared" si="124"/>
        <v>0</v>
      </c>
      <c r="AN43" s="141">
        <f t="shared" si="124"/>
        <v>0</v>
      </c>
      <c r="AO43" s="141">
        <f t="shared" si="124"/>
        <v>0</v>
      </c>
      <c r="AP43" s="141">
        <f t="shared" si="124"/>
        <v>0</v>
      </c>
      <c r="AQ43" s="141">
        <f t="shared" si="124"/>
        <v>0</v>
      </c>
      <c r="AR43" s="141">
        <f t="shared" si="124"/>
        <v>0</v>
      </c>
      <c r="AS43" s="141">
        <f t="shared" si="124"/>
        <v>0</v>
      </c>
      <c r="AT43" s="141">
        <f t="shared" si="124"/>
        <v>0</v>
      </c>
      <c r="AU43" s="141">
        <f t="shared" si="124"/>
        <v>0</v>
      </c>
      <c r="AV43" s="141">
        <f t="shared" si="124"/>
        <v>0</v>
      </c>
      <c r="AW43" s="141">
        <f t="shared" si="124"/>
        <v>0</v>
      </c>
      <c r="AX43" s="141">
        <f t="shared" si="124"/>
        <v>0</v>
      </c>
      <c r="AY43" s="160">
        <f t="shared" si="122"/>
        <v>0</v>
      </c>
      <c r="AZ43" s="160">
        <f t="shared" ref="AZ43:BN43" si="125">AZ93</f>
        <v>0</v>
      </c>
      <c r="BA43" s="160">
        <f t="shared" si="125"/>
        <v>0</v>
      </c>
      <c r="BB43" s="160">
        <f t="shared" si="125"/>
        <v>0</v>
      </c>
      <c r="BC43" s="160">
        <f t="shared" si="125"/>
        <v>0</v>
      </c>
      <c r="BD43" s="160">
        <f t="shared" si="125"/>
        <v>0</v>
      </c>
      <c r="BE43" s="160">
        <f t="shared" si="125"/>
        <v>0</v>
      </c>
      <c r="BF43" s="160">
        <f t="shared" si="125"/>
        <v>0</v>
      </c>
      <c r="BG43" s="160">
        <f t="shared" si="125"/>
        <v>0</v>
      </c>
      <c r="BH43" s="160">
        <f t="shared" si="125"/>
        <v>0</v>
      </c>
      <c r="BI43" s="160">
        <f t="shared" si="125"/>
        <v>0</v>
      </c>
      <c r="BJ43" s="160">
        <f t="shared" si="125"/>
        <v>0</v>
      </c>
      <c r="BK43" s="160">
        <f t="shared" si="125"/>
        <v>0</v>
      </c>
      <c r="BL43" s="160">
        <f t="shared" si="125"/>
        <v>0</v>
      </c>
      <c r="BM43" s="160">
        <f t="shared" si="125"/>
        <v>0</v>
      </c>
      <c r="BN43" s="160">
        <f t="shared" si="125"/>
        <v>0</v>
      </c>
      <c r="BO43" s="213">
        <f t="shared" ref="BO43:CD43" si="126">BO93</f>
        <v>0</v>
      </c>
      <c r="BP43" s="213">
        <f t="shared" si="126"/>
        <v>0</v>
      </c>
      <c r="BQ43" s="213">
        <f t="shared" si="126"/>
        <v>0</v>
      </c>
      <c r="BR43" s="213">
        <f t="shared" si="126"/>
        <v>0</v>
      </c>
      <c r="BS43" s="213">
        <f t="shared" si="126"/>
        <v>0</v>
      </c>
      <c r="BT43" s="213">
        <f t="shared" si="126"/>
        <v>0</v>
      </c>
      <c r="BU43" s="213">
        <f t="shared" si="126"/>
        <v>0</v>
      </c>
      <c r="BV43" s="213">
        <f t="shared" si="126"/>
        <v>0</v>
      </c>
      <c r="BW43" s="213">
        <f t="shared" si="126"/>
        <v>0</v>
      </c>
      <c r="BX43" s="213">
        <f t="shared" si="126"/>
        <v>0</v>
      </c>
      <c r="BY43" s="213">
        <f t="shared" si="126"/>
        <v>0</v>
      </c>
      <c r="BZ43" s="213">
        <f t="shared" si="126"/>
        <v>0</v>
      </c>
      <c r="CA43" s="213">
        <f t="shared" si="126"/>
        <v>0</v>
      </c>
      <c r="CB43" s="213">
        <f t="shared" si="126"/>
        <v>0</v>
      </c>
      <c r="CC43" s="213">
        <f t="shared" si="126"/>
        <v>0</v>
      </c>
      <c r="CD43" s="213">
        <f t="shared" si="126"/>
        <v>0</v>
      </c>
      <c r="CE43" s="63">
        <f t="shared" si="36"/>
        <v>0</v>
      </c>
    </row>
    <row r="44" spans="1:83" x14ac:dyDescent="0.2">
      <c r="A44" s="5" t="str">
        <f>VLOOKUP(B44,by_src_allpol!$J$28:$K$69,2,FALSE)</f>
        <v>N</v>
      </c>
      <c r="B44" s="5" t="str">
        <f t="shared" ref="B44:C44" si="127">B94</f>
        <v>Gas Well Truck Loading</v>
      </c>
      <c r="C44" s="69">
        <f t="shared" si="127"/>
        <v>0</v>
      </c>
      <c r="D44" s="69">
        <f t="shared" ref="D44:AY44" si="128">D94</f>
        <v>0</v>
      </c>
      <c r="E44" s="69">
        <f t="shared" si="128"/>
        <v>0</v>
      </c>
      <c r="F44" s="69">
        <f t="shared" si="128"/>
        <v>0</v>
      </c>
      <c r="G44" s="69">
        <f t="shared" si="128"/>
        <v>0</v>
      </c>
      <c r="H44" s="69">
        <f t="shared" si="128"/>
        <v>0</v>
      </c>
      <c r="I44" s="69">
        <f t="shared" si="128"/>
        <v>0</v>
      </c>
      <c r="J44" s="69">
        <f t="shared" si="128"/>
        <v>0</v>
      </c>
      <c r="K44" s="69">
        <f t="shared" si="128"/>
        <v>0</v>
      </c>
      <c r="L44" s="69">
        <f t="shared" si="128"/>
        <v>0</v>
      </c>
      <c r="M44" s="69">
        <f t="shared" si="128"/>
        <v>0</v>
      </c>
      <c r="N44" s="69">
        <f t="shared" si="128"/>
        <v>0</v>
      </c>
      <c r="O44" s="69">
        <f t="shared" si="128"/>
        <v>0</v>
      </c>
      <c r="P44" s="69">
        <f t="shared" si="128"/>
        <v>0</v>
      </c>
      <c r="Q44" s="69">
        <f t="shared" si="128"/>
        <v>0</v>
      </c>
      <c r="R44" s="69">
        <f t="shared" si="128"/>
        <v>0</v>
      </c>
      <c r="S44" s="139">
        <f t="shared" si="128"/>
        <v>0</v>
      </c>
      <c r="T44" s="139">
        <f t="shared" ref="T44:AH44" si="129">T94</f>
        <v>0</v>
      </c>
      <c r="U44" s="139">
        <f t="shared" si="129"/>
        <v>0</v>
      </c>
      <c r="V44" s="139">
        <f t="shared" si="129"/>
        <v>0</v>
      </c>
      <c r="W44" s="139">
        <f t="shared" si="129"/>
        <v>0</v>
      </c>
      <c r="X44" s="139">
        <f t="shared" si="129"/>
        <v>0</v>
      </c>
      <c r="Y44" s="139">
        <f t="shared" si="129"/>
        <v>0</v>
      </c>
      <c r="Z44" s="139">
        <f t="shared" si="129"/>
        <v>0</v>
      </c>
      <c r="AA44" s="139">
        <f t="shared" si="129"/>
        <v>0</v>
      </c>
      <c r="AB44" s="139">
        <f t="shared" si="129"/>
        <v>0</v>
      </c>
      <c r="AC44" s="139">
        <f t="shared" si="129"/>
        <v>0</v>
      </c>
      <c r="AD44" s="139">
        <f t="shared" si="129"/>
        <v>0</v>
      </c>
      <c r="AE44" s="139">
        <f t="shared" si="129"/>
        <v>0</v>
      </c>
      <c r="AF44" s="139">
        <f t="shared" si="129"/>
        <v>0</v>
      </c>
      <c r="AG44" s="139">
        <f t="shared" si="129"/>
        <v>0</v>
      </c>
      <c r="AH44" s="139">
        <f t="shared" si="129"/>
        <v>0</v>
      </c>
      <c r="AI44" s="141">
        <f t="shared" si="128"/>
        <v>0</v>
      </c>
      <c r="AJ44" s="141">
        <f t="shared" ref="AJ44:AX44" si="130">AJ94</f>
        <v>0</v>
      </c>
      <c r="AK44" s="141">
        <f t="shared" si="130"/>
        <v>0</v>
      </c>
      <c r="AL44" s="141">
        <f t="shared" si="130"/>
        <v>0</v>
      </c>
      <c r="AM44" s="141">
        <f t="shared" si="130"/>
        <v>0</v>
      </c>
      <c r="AN44" s="141">
        <f t="shared" si="130"/>
        <v>0</v>
      </c>
      <c r="AO44" s="141">
        <f t="shared" si="130"/>
        <v>0</v>
      </c>
      <c r="AP44" s="141">
        <f t="shared" si="130"/>
        <v>0</v>
      </c>
      <c r="AQ44" s="141">
        <f t="shared" si="130"/>
        <v>0</v>
      </c>
      <c r="AR44" s="141">
        <f t="shared" si="130"/>
        <v>0</v>
      </c>
      <c r="AS44" s="141">
        <f t="shared" si="130"/>
        <v>0</v>
      </c>
      <c r="AT44" s="141">
        <f t="shared" si="130"/>
        <v>0</v>
      </c>
      <c r="AU44" s="141">
        <f t="shared" si="130"/>
        <v>0</v>
      </c>
      <c r="AV44" s="141">
        <f t="shared" si="130"/>
        <v>0</v>
      </c>
      <c r="AW44" s="141">
        <f t="shared" si="130"/>
        <v>0</v>
      </c>
      <c r="AX44" s="141">
        <f t="shared" si="130"/>
        <v>0</v>
      </c>
      <c r="AY44" s="160">
        <f t="shared" si="128"/>
        <v>0</v>
      </c>
      <c r="AZ44" s="160">
        <f t="shared" ref="AZ44:BN44" si="131">AZ94</f>
        <v>0</v>
      </c>
      <c r="BA44" s="160">
        <f t="shared" si="131"/>
        <v>0</v>
      </c>
      <c r="BB44" s="160">
        <f t="shared" si="131"/>
        <v>0</v>
      </c>
      <c r="BC44" s="160">
        <f t="shared" si="131"/>
        <v>0</v>
      </c>
      <c r="BD44" s="160">
        <f t="shared" si="131"/>
        <v>0</v>
      </c>
      <c r="BE44" s="160">
        <f t="shared" si="131"/>
        <v>0</v>
      </c>
      <c r="BF44" s="160">
        <f t="shared" si="131"/>
        <v>0</v>
      </c>
      <c r="BG44" s="160">
        <f t="shared" si="131"/>
        <v>0</v>
      </c>
      <c r="BH44" s="160">
        <f t="shared" si="131"/>
        <v>0</v>
      </c>
      <c r="BI44" s="160">
        <f t="shared" si="131"/>
        <v>0</v>
      </c>
      <c r="BJ44" s="160">
        <f t="shared" si="131"/>
        <v>0</v>
      </c>
      <c r="BK44" s="160">
        <f t="shared" si="131"/>
        <v>0</v>
      </c>
      <c r="BL44" s="160">
        <f t="shared" si="131"/>
        <v>0</v>
      </c>
      <c r="BM44" s="160">
        <f t="shared" si="131"/>
        <v>0</v>
      </c>
      <c r="BN44" s="160">
        <f t="shared" si="131"/>
        <v>0</v>
      </c>
      <c r="BO44" s="213">
        <f t="shared" ref="BO44:CD44" si="132">BO94</f>
        <v>0</v>
      </c>
      <c r="BP44" s="213">
        <f t="shared" si="132"/>
        <v>0</v>
      </c>
      <c r="BQ44" s="213">
        <f t="shared" si="132"/>
        <v>0</v>
      </c>
      <c r="BR44" s="213">
        <f t="shared" si="132"/>
        <v>0</v>
      </c>
      <c r="BS44" s="213">
        <f t="shared" si="132"/>
        <v>0</v>
      </c>
      <c r="BT44" s="213">
        <f t="shared" si="132"/>
        <v>0</v>
      </c>
      <c r="BU44" s="213">
        <f t="shared" si="132"/>
        <v>0</v>
      </c>
      <c r="BV44" s="213">
        <f t="shared" si="132"/>
        <v>0</v>
      </c>
      <c r="BW44" s="213">
        <f t="shared" si="132"/>
        <v>0</v>
      </c>
      <c r="BX44" s="213">
        <f t="shared" si="132"/>
        <v>0</v>
      </c>
      <c r="BY44" s="213">
        <f t="shared" si="132"/>
        <v>0</v>
      </c>
      <c r="BZ44" s="213">
        <f t="shared" si="132"/>
        <v>0</v>
      </c>
      <c r="CA44" s="213">
        <f t="shared" si="132"/>
        <v>0</v>
      </c>
      <c r="CB44" s="213">
        <f t="shared" si="132"/>
        <v>0</v>
      </c>
      <c r="CC44" s="213">
        <f t="shared" si="132"/>
        <v>0</v>
      </c>
      <c r="CD44" s="213">
        <f t="shared" si="132"/>
        <v>0</v>
      </c>
      <c r="CE44" s="63">
        <f t="shared" si="36"/>
        <v>0</v>
      </c>
    </row>
    <row r="45" spans="1:83" x14ac:dyDescent="0.2">
      <c r="A45" s="5" t="str">
        <f>VLOOKUP(B45,by_src_allpol!$J$28:$K$69,2,FALSE)</f>
        <v>Y</v>
      </c>
      <c r="B45" s="5" t="str">
        <f t="shared" ref="B45:C45" si="133">B95</f>
        <v>Oil Well Truck Loading</v>
      </c>
      <c r="C45" s="69">
        <f t="shared" si="133"/>
        <v>0</v>
      </c>
      <c r="D45" s="69">
        <f t="shared" ref="D45:AY45" si="134">D95</f>
        <v>0</v>
      </c>
      <c r="E45" s="69">
        <f t="shared" si="134"/>
        <v>0</v>
      </c>
      <c r="F45" s="69">
        <f t="shared" si="134"/>
        <v>0</v>
      </c>
      <c r="G45" s="69">
        <f t="shared" si="134"/>
        <v>0</v>
      </c>
      <c r="H45" s="69">
        <f t="shared" si="134"/>
        <v>0</v>
      </c>
      <c r="I45" s="69">
        <f t="shared" si="134"/>
        <v>0</v>
      </c>
      <c r="J45" s="69">
        <f t="shared" si="134"/>
        <v>0</v>
      </c>
      <c r="K45" s="69">
        <f t="shared" si="134"/>
        <v>0</v>
      </c>
      <c r="L45" s="69">
        <f t="shared" si="134"/>
        <v>0</v>
      </c>
      <c r="M45" s="69">
        <f t="shared" si="134"/>
        <v>0</v>
      </c>
      <c r="N45" s="69">
        <f t="shared" si="134"/>
        <v>0</v>
      </c>
      <c r="O45" s="69">
        <f t="shared" si="134"/>
        <v>0</v>
      </c>
      <c r="P45" s="69">
        <f t="shared" si="134"/>
        <v>0</v>
      </c>
      <c r="Q45" s="69">
        <f t="shared" si="134"/>
        <v>0</v>
      </c>
      <c r="R45" s="69">
        <f t="shared" si="134"/>
        <v>0</v>
      </c>
      <c r="S45" s="139">
        <f t="shared" si="134"/>
        <v>0</v>
      </c>
      <c r="T45" s="139">
        <f t="shared" ref="T45:AH45" si="135">T95</f>
        <v>0</v>
      </c>
      <c r="U45" s="139">
        <f t="shared" si="135"/>
        <v>0</v>
      </c>
      <c r="V45" s="139">
        <f t="shared" si="135"/>
        <v>0</v>
      </c>
      <c r="W45" s="139">
        <f t="shared" si="135"/>
        <v>0</v>
      </c>
      <c r="X45" s="139">
        <f t="shared" si="135"/>
        <v>0</v>
      </c>
      <c r="Y45" s="139">
        <f t="shared" si="135"/>
        <v>0</v>
      </c>
      <c r="Z45" s="139">
        <f t="shared" si="135"/>
        <v>0</v>
      </c>
      <c r="AA45" s="139">
        <f t="shared" si="135"/>
        <v>0</v>
      </c>
      <c r="AB45" s="139">
        <f t="shared" si="135"/>
        <v>0</v>
      </c>
      <c r="AC45" s="139">
        <f t="shared" si="135"/>
        <v>0</v>
      </c>
      <c r="AD45" s="139">
        <f t="shared" si="135"/>
        <v>0</v>
      </c>
      <c r="AE45" s="139">
        <f t="shared" si="135"/>
        <v>0</v>
      </c>
      <c r="AF45" s="139">
        <f t="shared" si="135"/>
        <v>0</v>
      </c>
      <c r="AG45" s="139">
        <f t="shared" si="135"/>
        <v>0</v>
      </c>
      <c r="AH45" s="139">
        <f t="shared" si="135"/>
        <v>0</v>
      </c>
      <c r="AI45" s="141">
        <f t="shared" si="134"/>
        <v>0</v>
      </c>
      <c r="AJ45" s="141">
        <f t="shared" ref="AJ45:AX45" si="136">AJ95</f>
        <v>0</v>
      </c>
      <c r="AK45" s="141">
        <f t="shared" si="136"/>
        <v>0</v>
      </c>
      <c r="AL45" s="141">
        <f t="shared" si="136"/>
        <v>0</v>
      </c>
      <c r="AM45" s="141">
        <f t="shared" si="136"/>
        <v>0</v>
      </c>
      <c r="AN45" s="141">
        <f t="shared" si="136"/>
        <v>0</v>
      </c>
      <c r="AO45" s="141">
        <f t="shared" si="136"/>
        <v>0</v>
      </c>
      <c r="AP45" s="141">
        <f t="shared" si="136"/>
        <v>0</v>
      </c>
      <c r="AQ45" s="141">
        <f t="shared" si="136"/>
        <v>0</v>
      </c>
      <c r="AR45" s="141">
        <f t="shared" si="136"/>
        <v>0</v>
      </c>
      <c r="AS45" s="141">
        <f t="shared" si="136"/>
        <v>0</v>
      </c>
      <c r="AT45" s="141">
        <f t="shared" si="136"/>
        <v>0</v>
      </c>
      <c r="AU45" s="141">
        <f t="shared" si="136"/>
        <v>0</v>
      </c>
      <c r="AV45" s="141">
        <f t="shared" si="136"/>
        <v>0</v>
      </c>
      <c r="AW45" s="141">
        <f t="shared" si="136"/>
        <v>0</v>
      </c>
      <c r="AX45" s="141">
        <f t="shared" si="136"/>
        <v>0</v>
      </c>
      <c r="AY45" s="160">
        <f t="shared" si="134"/>
        <v>0</v>
      </c>
      <c r="AZ45" s="160">
        <f t="shared" ref="AZ45:BN45" si="137">AZ95</f>
        <v>0</v>
      </c>
      <c r="BA45" s="160">
        <f t="shared" si="137"/>
        <v>0</v>
      </c>
      <c r="BB45" s="160">
        <f t="shared" si="137"/>
        <v>0</v>
      </c>
      <c r="BC45" s="160">
        <f t="shared" si="137"/>
        <v>0</v>
      </c>
      <c r="BD45" s="160">
        <f t="shared" si="137"/>
        <v>0</v>
      </c>
      <c r="BE45" s="160">
        <f t="shared" si="137"/>
        <v>0</v>
      </c>
      <c r="BF45" s="160">
        <f t="shared" si="137"/>
        <v>0</v>
      </c>
      <c r="BG45" s="160">
        <f t="shared" si="137"/>
        <v>0</v>
      </c>
      <c r="BH45" s="160">
        <f t="shared" si="137"/>
        <v>0</v>
      </c>
      <c r="BI45" s="160">
        <f t="shared" si="137"/>
        <v>0</v>
      </c>
      <c r="BJ45" s="160">
        <f t="shared" si="137"/>
        <v>0</v>
      </c>
      <c r="BK45" s="160">
        <f t="shared" si="137"/>
        <v>0</v>
      </c>
      <c r="BL45" s="160">
        <f t="shared" si="137"/>
        <v>0</v>
      </c>
      <c r="BM45" s="160">
        <f t="shared" si="137"/>
        <v>0</v>
      </c>
      <c r="BN45" s="160">
        <f t="shared" si="137"/>
        <v>0</v>
      </c>
      <c r="BO45" s="213">
        <f t="shared" ref="BO45:CD45" si="138">BO95</f>
        <v>0</v>
      </c>
      <c r="BP45" s="213">
        <f t="shared" si="138"/>
        <v>0</v>
      </c>
      <c r="BQ45" s="213">
        <f t="shared" si="138"/>
        <v>0</v>
      </c>
      <c r="BR45" s="213">
        <f t="shared" si="138"/>
        <v>0</v>
      </c>
      <c r="BS45" s="213">
        <f t="shared" si="138"/>
        <v>0</v>
      </c>
      <c r="BT45" s="213">
        <f t="shared" si="138"/>
        <v>0</v>
      </c>
      <c r="BU45" s="213">
        <f t="shared" si="138"/>
        <v>0</v>
      </c>
      <c r="BV45" s="213">
        <f t="shared" si="138"/>
        <v>0</v>
      </c>
      <c r="BW45" s="213">
        <f t="shared" si="138"/>
        <v>0</v>
      </c>
      <c r="BX45" s="213">
        <f t="shared" si="138"/>
        <v>0</v>
      </c>
      <c r="BY45" s="213">
        <f t="shared" si="138"/>
        <v>0</v>
      </c>
      <c r="BZ45" s="213">
        <f t="shared" si="138"/>
        <v>0</v>
      </c>
      <c r="CA45" s="213">
        <f t="shared" si="138"/>
        <v>0</v>
      </c>
      <c r="CB45" s="213">
        <f t="shared" si="138"/>
        <v>0</v>
      </c>
      <c r="CC45" s="213">
        <f t="shared" si="138"/>
        <v>0</v>
      </c>
      <c r="CD45" s="213">
        <f t="shared" si="138"/>
        <v>0</v>
      </c>
      <c r="CE45" s="63">
        <f t="shared" si="36"/>
        <v>0</v>
      </c>
    </row>
    <row r="46" spans="1:83" x14ac:dyDescent="0.2">
      <c r="A46" s="5" t="str">
        <f>VLOOKUP(B46,by_src_allpol!$J$28:$K$69,2,FALSE)</f>
        <v>N</v>
      </c>
      <c r="B46" s="5" t="str">
        <f t="shared" ref="B46:C46" si="139">B96</f>
        <v>Condensate tank flaring</v>
      </c>
      <c r="C46" s="69">
        <f t="shared" si="139"/>
        <v>0</v>
      </c>
      <c r="D46" s="69">
        <f t="shared" ref="D46:AY46" si="140">D96</f>
        <v>0</v>
      </c>
      <c r="E46" s="69">
        <f t="shared" si="140"/>
        <v>0</v>
      </c>
      <c r="F46" s="69">
        <f t="shared" si="140"/>
        <v>0</v>
      </c>
      <c r="G46" s="69">
        <f t="shared" si="140"/>
        <v>1.5722149399124031E-4</v>
      </c>
      <c r="H46" s="69">
        <f t="shared" si="140"/>
        <v>0</v>
      </c>
      <c r="I46" s="69">
        <f t="shared" si="140"/>
        <v>1.7697930023775536E-3</v>
      </c>
      <c r="J46" s="69">
        <f t="shared" si="140"/>
        <v>7.2733657815471408E-3</v>
      </c>
      <c r="K46" s="69">
        <f t="shared" si="140"/>
        <v>0</v>
      </c>
      <c r="L46" s="69">
        <f t="shared" si="140"/>
        <v>0</v>
      </c>
      <c r="M46" s="69">
        <f t="shared" si="140"/>
        <v>0</v>
      </c>
      <c r="N46" s="69">
        <f t="shared" si="140"/>
        <v>4.005404727872074E-4</v>
      </c>
      <c r="O46" s="69">
        <f t="shared" si="140"/>
        <v>3.7349199612496807E-3</v>
      </c>
      <c r="P46" s="69">
        <f t="shared" si="140"/>
        <v>4.6188529432674979E-5</v>
      </c>
      <c r="Q46" s="69">
        <f t="shared" si="140"/>
        <v>1.8872818227123089E-3</v>
      </c>
      <c r="R46" s="69">
        <f t="shared" si="140"/>
        <v>0</v>
      </c>
      <c r="S46" s="139">
        <f t="shared" si="140"/>
        <v>0</v>
      </c>
      <c r="T46" s="139">
        <f t="shared" ref="T46:AH46" si="141">T96</f>
        <v>0</v>
      </c>
      <c r="U46" s="139">
        <f t="shared" si="141"/>
        <v>0</v>
      </c>
      <c r="V46" s="139">
        <f t="shared" si="141"/>
        <v>0</v>
      </c>
      <c r="W46" s="139">
        <f t="shared" si="141"/>
        <v>0</v>
      </c>
      <c r="X46" s="139">
        <f t="shared" si="141"/>
        <v>0</v>
      </c>
      <c r="Y46" s="139">
        <f t="shared" si="141"/>
        <v>0</v>
      </c>
      <c r="Z46" s="139">
        <f t="shared" si="141"/>
        <v>0</v>
      </c>
      <c r="AA46" s="139">
        <f t="shared" si="141"/>
        <v>0</v>
      </c>
      <c r="AB46" s="139">
        <f t="shared" si="141"/>
        <v>0</v>
      </c>
      <c r="AC46" s="139">
        <f t="shared" si="141"/>
        <v>0</v>
      </c>
      <c r="AD46" s="139">
        <f t="shared" si="141"/>
        <v>0</v>
      </c>
      <c r="AE46" s="139">
        <f t="shared" si="141"/>
        <v>0</v>
      </c>
      <c r="AF46" s="139">
        <f t="shared" si="141"/>
        <v>0</v>
      </c>
      <c r="AG46" s="139">
        <f t="shared" si="141"/>
        <v>8.5910316359499145E-4</v>
      </c>
      <c r="AH46" s="139">
        <f t="shared" si="141"/>
        <v>0</v>
      </c>
      <c r="AI46" s="141">
        <f t="shared" si="140"/>
        <v>0</v>
      </c>
      <c r="AJ46" s="141">
        <f t="shared" ref="AJ46:AX46" si="142">AJ96</f>
        <v>0</v>
      </c>
      <c r="AK46" s="141">
        <f t="shared" si="142"/>
        <v>0</v>
      </c>
      <c r="AL46" s="141">
        <f t="shared" si="142"/>
        <v>0</v>
      </c>
      <c r="AM46" s="141">
        <f t="shared" si="142"/>
        <v>0</v>
      </c>
      <c r="AN46" s="141">
        <f t="shared" si="142"/>
        <v>0</v>
      </c>
      <c r="AO46" s="141">
        <f t="shared" si="142"/>
        <v>0</v>
      </c>
      <c r="AP46" s="141">
        <f t="shared" si="142"/>
        <v>0</v>
      </c>
      <c r="AQ46" s="141">
        <f t="shared" si="142"/>
        <v>0</v>
      </c>
      <c r="AR46" s="141">
        <f t="shared" si="142"/>
        <v>0</v>
      </c>
      <c r="AS46" s="141">
        <f t="shared" si="142"/>
        <v>0</v>
      </c>
      <c r="AT46" s="141">
        <f t="shared" si="142"/>
        <v>0</v>
      </c>
      <c r="AU46" s="141">
        <f t="shared" si="142"/>
        <v>0</v>
      </c>
      <c r="AV46" s="141">
        <f t="shared" si="142"/>
        <v>0</v>
      </c>
      <c r="AW46" s="141">
        <f t="shared" si="142"/>
        <v>0</v>
      </c>
      <c r="AX46" s="141">
        <f t="shared" si="142"/>
        <v>0</v>
      </c>
      <c r="AY46" s="160">
        <f t="shared" si="140"/>
        <v>0</v>
      </c>
      <c r="AZ46" s="160">
        <f t="shared" ref="AZ46:BN46" si="143">AZ96</f>
        <v>0</v>
      </c>
      <c r="BA46" s="160">
        <f t="shared" si="143"/>
        <v>0</v>
      </c>
      <c r="BB46" s="160">
        <f t="shared" si="143"/>
        <v>0</v>
      </c>
      <c r="BC46" s="160">
        <f t="shared" si="143"/>
        <v>1.5722149399124031E-4</v>
      </c>
      <c r="BD46" s="160">
        <f t="shared" si="143"/>
        <v>0</v>
      </c>
      <c r="BE46" s="160">
        <f t="shared" si="143"/>
        <v>1.7697930023775539E-3</v>
      </c>
      <c r="BF46" s="160">
        <f t="shared" si="143"/>
        <v>7.2733657815471408E-3</v>
      </c>
      <c r="BG46" s="160">
        <f t="shared" si="143"/>
        <v>0</v>
      </c>
      <c r="BH46" s="160">
        <f t="shared" si="143"/>
        <v>0</v>
      </c>
      <c r="BI46" s="160">
        <f t="shared" si="143"/>
        <v>0</v>
      </c>
      <c r="BJ46" s="160">
        <f t="shared" si="143"/>
        <v>4.005404727872074E-4</v>
      </c>
      <c r="BK46" s="160">
        <f t="shared" si="143"/>
        <v>3.7349199612496807E-3</v>
      </c>
      <c r="BL46" s="160">
        <f t="shared" si="143"/>
        <v>4.6188529432674979E-5</v>
      </c>
      <c r="BM46" s="160">
        <f t="shared" si="143"/>
        <v>1.0281786591173176E-3</v>
      </c>
      <c r="BN46" s="160">
        <f t="shared" si="143"/>
        <v>0</v>
      </c>
      <c r="BO46" s="213">
        <f t="shared" ref="BO46:CD46" si="144">BO96</f>
        <v>0</v>
      </c>
      <c r="BP46" s="213">
        <f t="shared" si="144"/>
        <v>0</v>
      </c>
      <c r="BQ46" s="213">
        <f t="shared" si="144"/>
        <v>0</v>
      </c>
      <c r="BR46" s="213">
        <f t="shared" si="144"/>
        <v>0</v>
      </c>
      <c r="BS46" s="213">
        <f t="shared" si="144"/>
        <v>0</v>
      </c>
      <c r="BT46" s="213">
        <f t="shared" si="144"/>
        <v>0</v>
      </c>
      <c r="BU46" s="213">
        <f t="shared" si="144"/>
        <v>0</v>
      </c>
      <c r="BV46" s="213">
        <f t="shared" si="144"/>
        <v>0</v>
      </c>
      <c r="BW46" s="213">
        <f t="shared" si="144"/>
        <v>0</v>
      </c>
      <c r="BX46" s="213">
        <f t="shared" si="144"/>
        <v>0</v>
      </c>
      <c r="BY46" s="213">
        <f t="shared" si="144"/>
        <v>0</v>
      </c>
      <c r="BZ46" s="213">
        <f t="shared" si="144"/>
        <v>0</v>
      </c>
      <c r="CA46" s="213">
        <f t="shared" si="144"/>
        <v>0</v>
      </c>
      <c r="CB46" s="213">
        <f t="shared" si="144"/>
        <v>0</v>
      </c>
      <c r="CC46" s="213">
        <f t="shared" si="144"/>
        <v>0</v>
      </c>
      <c r="CD46" s="213">
        <f t="shared" si="144"/>
        <v>0</v>
      </c>
      <c r="CE46" s="63">
        <f t="shared" si="36"/>
        <v>1.5269311064097806E-2</v>
      </c>
    </row>
    <row r="47" spans="1:83" x14ac:dyDescent="0.2">
      <c r="A47" s="5" t="str">
        <f>VLOOKUP(B47,by_src_allpol!$J$28:$K$69,2,FALSE)</f>
        <v>Y</v>
      </c>
      <c r="B47" s="5" t="str">
        <f t="shared" ref="B47:C47" si="145">B97</f>
        <v>Permitted Tank Losses</v>
      </c>
      <c r="C47" s="69">
        <f t="shared" si="145"/>
        <v>0</v>
      </c>
      <c r="D47" s="69">
        <f t="shared" ref="D47:AY47" si="146">D97</f>
        <v>0</v>
      </c>
      <c r="E47" s="69">
        <f t="shared" si="146"/>
        <v>0</v>
      </c>
      <c r="F47" s="69">
        <f t="shared" si="146"/>
        <v>0</v>
      </c>
      <c r="G47" s="69">
        <f t="shared" si="146"/>
        <v>6.7247779408763027</v>
      </c>
      <c r="H47" s="69">
        <f t="shared" si="146"/>
        <v>0</v>
      </c>
      <c r="I47" s="69">
        <f t="shared" si="146"/>
        <v>0.20996140981639361</v>
      </c>
      <c r="J47" s="69">
        <f t="shared" si="146"/>
        <v>0</v>
      </c>
      <c r="K47" s="69">
        <f t="shared" si="146"/>
        <v>0</v>
      </c>
      <c r="L47" s="69">
        <f t="shared" si="146"/>
        <v>0</v>
      </c>
      <c r="M47" s="69">
        <f t="shared" si="146"/>
        <v>0.16250883112723963</v>
      </c>
      <c r="N47" s="69">
        <f t="shared" si="146"/>
        <v>0</v>
      </c>
      <c r="O47" s="69">
        <f t="shared" si="146"/>
        <v>0</v>
      </c>
      <c r="P47" s="69">
        <f t="shared" si="146"/>
        <v>0</v>
      </c>
      <c r="Q47" s="69">
        <f t="shared" si="146"/>
        <v>3.0608538342815583</v>
      </c>
      <c r="R47" s="69">
        <f t="shared" si="146"/>
        <v>0</v>
      </c>
      <c r="S47" s="139">
        <f t="shared" si="146"/>
        <v>0</v>
      </c>
      <c r="T47" s="139">
        <f t="shared" ref="T47:AH47" si="147">T97</f>
        <v>0</v>
      </c>
      <c r="U47" s="139">
        <f t="shared" si="147"/>
        <v>0</v>
      </c>
      <c r="V47" s="139">
        <f t="shared" si="147"/>
        <v>0</v>
      </c>
      <c r="W47" s="139">
        <f t="shared" si="147"/>
        <v>0</v>
      </c>
      <c r="X47" s="139">
        <f t="shared" si="147"/>
        <v>0</v>
      </c>
      <c r="Y47" s="139">
        <f t="shared" si="147"/>
        <v>0</v>
      </c>
      <c r="Z47" s="139">
        <f t="shared" si="147"/>
        <v>0</v>
      </c>
      <c r="AA47" s="139">
        <f t="shared" si="147"/>
        <v>0</v>
      </c>
      <c r="AB47" s="139">
        <f t="shared" si="147"/>
        <v>0</v>
      </c>
      <c r="AC47" s="139">
        <f t="shared" si="147"/>
        <v>0</v>
      </c>
      <c r="AD47" s="139">
        <f t="shared" si="147"/>
        <v>0</v>
      </c>
      <c r="AE47" s="139">
        <f t="shared" si="147"/>
        <v>0</v>
      </c>
      <c r="AF47" s="139">
        <f t="shared" si="147"/>
        <v>0</v>
      </c>
      <c r="AG47" s="139">
        <f t="shared" si="147"/>
        <v>0</v>
      </c>
      <c r="AH47" s="139">
        <f t="shared" si="147"/>
        <v>0</v>
      </c>
      <c r="AI47" s="141">
        <f t="shared" si="146"/>
        <v>0</v>
      </c>
      <c r="AJ47" s="141">
        <f t="shared" ref="AJ47:AX47" si="148">AJ97</f>
        <v>0</v>
      </c>
      <c r="AK47" s="141">
        <f t="shared" si="148"/>
        <v>0</v>
      </c>
      <c r="AL47" s="141">
        <f t="shared" si="148"/>
        <v>0</v>
      </c>
      <c r="AM47" s="141">
        <f t="shared" si="148"/>
        <v>0</v>
      </c>
      <c r="AN47" s="141">
        <f t="shared" si="148"/>
        <v>0</v>
      </c>
      <c r="AO47" s="141">
        <f t="shared" si="148"/>
        <v>0</v>
      </c>
      <c r="AP47" s="141">
        <f t="shared" si="148"/>
        <v>0</v>
      </c>
      <c r="AQ47" s="141">
        <f t="shared" si="148"/>
        <v>0</v>
      </c>
      <c r="AR47" s="141">
        <f t="shared" si="148"/>
        <v>0</v>
      </c>
      <c r="AS47" s="141">
        <f t="shared" si="148"/>
        <v>0</v>
      </c>
      <c r="AT47" s="141">
        <f t="shared" si="148"/>
        <v>0</v>
      </c>
      <c r="AU47" s="141">
        <f t="shared" si="148"/>
        <v>0</v>
      </c>
      <c r="AV47" s="141">
        <f t="shared" si="148"/>
        <v>0</v>
      </c>
      <c r="AW47" s="141">
        <f t="shared" si="148"/>
        <v>0</v>
      </c>
      <c r="AX47" s="141">
        <f t="shared" si="148"/>
        <v>0</v>
      </c>
      <c r="AY47" s="160">
        <f t="shared" si="146"/>
        <v>0</v>
      </c>
      <c r="AZ47" s="160">
        <f t="shared" ref="AZ47:BN47" si="149">AZ97</f>
        <v>0</v>
      </c>
      <c r="BA47" s="160">
        <f t="shared" si="149"/>
        <v>0</v>
      </c>
      <c r="BB47" s="160">
        <f t="shared" si="149"/>
        <v>0</v>
      </c>
      <c r="BC47" s="160">
        <f t="shared" si="149"/>
        <v>6.7247779408763027</v>
      </c>
      <c r="BD47" s="160">
        <f t="shared" si="149"/>
        <v>0</v>
      </c>
      <c r="BE47" s="160">
        <f t="shared" si="149"/>
        <v>0.20996140981639361</v>
      </c>
      <c r="BF47" s="160">
        <f t="shared" si="149"/>
        <v>0</v>
      </c>
      <c r="BG47" s="160">
        <f t="shared" si="149"/>
        <v>0</v>
      </c>
      <c r="BH47" s="160">
        <f t="shared" si="149"/>
        <v>0</v>
      </c>
      <c r="BI47" s="160">
        <f t="shared" si="149"/>
        <v>0.16250883112723963</v>
      </c>
      <c r="BJ47" s="160">
        <f t="shared" si="149"/>
        <v>0</v>
      </c>
      <c r="BK47" s="160">
        <f t="shared" si="149"/>
        <v>0</v>
      </c>
      <c r="BL47" s="160">
        <f t="shared" si="149"/>
        <v>0</v>
      </c>
      <c r="BM47" s="160">
        <f t="shared" si="149"/>
        <v>3.0608538342815583</v>
      </c>
      <c r="BN47" s="160">
        <f t="shared" si="149"/>
        <v>0</v>
      </c>
      <c r="BO47" s="213">
        <f t="shared" ref="BO47:CD47" si="150">BO97</f>
        <v>0</v>
      </c>
      <c r="BP47" s="213">
        <f t="shared" si="150"/>
        <v>0</v>
      </c>
      <c r="BQ47" s="213">
        <f t="shared" si="150"/>
        <v>0</v>
      </c>
      <c r="BR47" s="213">
        <f t="shared" si="150"/>
        <v>0</v>
      </c>
      <c r="BS47" s="213">
        <f t="shared" si="150"/>
        <v>0</v>
      </c>
      <c r="BT47" s="213">
        <f t="shared" si="150"/>
        <v>0</v>
      </c>
      <c r="BU47" s="213">
        <f t="shared" si="150"/>
        <v>0</v>
      </c>
      <c r="BV47" s="213">
        <f t="shared" si="150"/>
        <v>0</v>
      </c>
      <c r="BW47" s="213">
        <f t="shared" si="150"/>
        <v>0</v>
      </c>
      <c r="BX47" s="213">
        <f t="shared" si="150"/>
        <v>0</v>
      </c>
      <c r="BY47" s="213">
        <f t="shared" si="150"/>
        <v>0</v>
      </c>
      <c r="BZ47" s="213">
        <f t="shared" si="150"/>
        <v>0</v>
      </c>
      <c r="CA47" s="213">
        <f t="shared" si="150"/>
        <v>0</v>
      </c>
      <c r="CB47" s="213">
        <f t="shared" si="150"/>
        <v>0</v>
      </c>
      <c r="CC47" s="213">
        <f t="shared" si="150"/>
        <v>0</v>
      </c>
      <c r="CD47" s="213">
        <f t="shared" si="150"/>
        <v>0</v>
      </c>
      <c r="CE47" s="63">
        <f t="shared" si="36"/>
        <v>10.158102016101495</v>
      </c>
    </row>
    <row r="48" spans="1:83" x14ac:dyDescent="0.2">
      <c r="A48" s="5" t="str">
        <f>VLOOKUP(B48,by_src_allpol!$J$28:$K$69,2,FALSE)</f>
        <v>N</v>
      </c>
      <c r="B48" s="5" t="str">
        <f t="shared" ref="B48:C48" si="151">B98</f>
        <v>Other Flaring</v>
      </c>
      <c r="C48" s="69">
        <f t="shared" si="151"/>
        <v>0</v>
      </c>
      <c r="D48" s="69">
        <f t="shared" ref="D48:AY48" si="152">D98</f>
        <v>0</v>
      </c>
      <c r="E48" s="69">
        <f t="shared" si="152"/>
        <v>0</v>
      </c>
      <c r="F48" s="69">
        <f t="shared" si="152"/>
        <v>0</v>
      </c>
      <c r="G48" s="69">
        <f t="shared" si="152"/>
        <v>0</v>
      </c>
      <c r="H48" s="69">
        <f t="shared" si="152"/>
        <v>0</v>
      </c>
      <c r="I48" s="69">
        <f t="shared" si="152"/>
        <v>0</v>
      </c>
      <c r="J48" s="69">
        <f t="shared" si="152"/>
        <v>0</v>
      </c>
      <c r="K48" s="69">
        <f t="shared" si="152"/>
        <v>0</v>
      </c>
      <c r="L48" s="69">
        <f t="shared" si="152"/>
        <v>0</v>
      </c>
      <c r="M48" s="69">
        <f t="shared" si="152"/>
        <v>0</v>
      </c>
      <c r="N48" s="69">
        <f t="shared" si="152"/>
        <v>0</v>
      </c>
      <c r="O48" s="69">
        <f t="shared" si="152"/>
        <v>0</v>
      </c>
      <c r="P48" s="69">
        <f t="shared" si="152"/>
        <v>0</v>
      </c>
      <c r="Q48" s="69">
        <f t="shared" si="152"/>
        <v>0</v>
      </c>
      <c r="R48" s="69">
        <f t="shared" si="152"/>
        <v>0</v>
      </c>
      <c r="S48" s="139">
        <f t="shared" si="152"/>
        <v>0</v>
      </c>
      <c r="T48" s="139">
        <f t="shared" ref="T48:AH48" si="153">T98</f>
        <v>0</v>
      </c>
      <c r="U48" s="139">
        <f t="shared" si="153"/>
        <v>0</v>
      </c>
      <c r="V48" s="139">
        <f t="shared" si="153"/>
        <v>0</v>
      </c>
      <c r="W48" s="139">
        <f t="shared" si="153"/>
        <v>0</v>
      </c>
      <c r="X48" s="139">
        <f t="shared" si="153"/>
        <v>0</v>
      </c>
      <c r="Y48" s="139">
        <f t="shared" si="153"/>
        <v>0</v>
      </c>
      <c r="Z48" s="139">
        <f t="shared" si="153"/>
        <v>0</v>
      </c>
      <c r="AA48" s="139">
        <f t="shared" si="153"/>
        <v>0</v>
      </c>
      <c r="AB48" s="139">
        <f t="shared" si="153"/>
        <v>0</v>
      </c>
      <c r="AC48" s="139">
        <f t="shared" si="153"/>
        <v>0</v>
      </c>
      <c r="AD48" s="139">
        <f t="shared" si="153"/>
        <v>0</v>
      </c>
      <c r="AE48" s="139">
        <f t="shared" si="153"/>
        <v>0</v>
      </c>
      <c r="AF48" s="139">
        <f t="shared" si="153"/>
        <v>0</v>
      </c>
      <c r="AG48" s="139">
        <f t="shared" si="153"/>
        <v>0</v>
      </c>
      <c r="AH48" s="139">
        <f t="shared" si="153"/>
        <v>0</v>
      </c>
      <c r="AI48" s="141">
        <f t="shared" si="152"/>
        <v>0</v>
      </c>
      <c r="AJ48" s="141">
        <f t="shared" ref="AJ48:AX48" si="154">AJ98</f>
        <v>0</v>
      </c>
      <c r="AK48" s="141">
        <f t="shared" si="154"/>
        <v>0</v>
      </c>
      <c r="AL48" s="141">
        <f t="shared" si="154"/>
        <v>0</v>
      </c>
      <c r="AM48" s="141">
        <f t="shared" si="154"/>
        <v>0</v>
      </c>
      <c r="AN48" s="141">
        <f t="shared" si="154"/>
        <v>0</v>
      </c>
      <c r="AO48" s="141">
        <f t="shared" si="154"/>
        <v>0</v>
      </c>
      <c r="AP48" s="141">
        <f t="shared" si="154"/>
        <v>0</v>
      </c>
      <c r="AQ48" s="141">
        <f t="shared" si="154"/>
        <v>0</v>
      </c>
      <c r="AR48" s="141">
        <f t="shared" si="154"/>
        <v>0</v>
      </c>
      <c r="AS48" s="141">
        <f t="shared" si="154"/>
        <v>0</v>
      </c>
      <c r="AT48" s="141">
        <f t="shared" si="154"/>
        <v>0</v>
      </c>
      <c r="AU48" s="141">
        <f t="shared" si="154"/>
        <v>0</v>
      </c>
      <c r="AV48" s="141">
        <f t="shared" si="154"/>
        <v>0</v>
      </c>
      <c r="AW48" s="141">
        <f t="shared" si="154"/>
        <v>0</v>
      </c>
      <c r="AX48" s="141">
        <f t="shared" si="154"/>
        <v>0</v>
      </c>
      <c r="AY48" s="160">
        <f t="shared" si="152"/>
        <v>0</v>
      </c>
      <c r="AZ48" s="160">
        <f t="shared" ref="AZ48:BN48" si="155">AZ98</f>
        <v>0</v>
      </c>
      <c r="BA48" s="160">
        <f t="shared" si="155"/>
        <v>0</v>
      </c>
      <c r="BB48" s="160">
        <f t="shared" si="155"/>
        <v>0</v>
      </c>
      <c r="BC48" s="160">
        <f t="shared" si="155"/>
        <v>0</v>
      </c>
      <c r="BD48" s="160">
        <f t="shared" si="155"/>
        <v>0</v>
      </c>
      <c r="BE48" s="160">
        <f t="shared" si="155"/>
        <v>0</v>
      </c>
      <c r="BF48" s="160">
        <f t="shared" si="155"/>
        <v>0</v>
      </c>
      <c r="BG48" s="160">
        <f t="shared" si="155"/>
        <v>0</v>
      </c>
      <c r="BH48" s="160">
        <f t="shared" si="155"/>
        <v>0</v>
      </c>
      <c r="BI48" s="160">
        <f t="shared" si="155"/>
        <v>0</v>
      </c>
      <c r="BJ48" s="160">
        <f t="shared" si="155"/>
        <v>0</v>
      </c>
      <c r="BK48" s="160">
        <f t="shared" si="155"/>
        <v>0</v>
      </c>
      <c r="BL48" s="160">
        <f t="shared" si="155"/>
        <v>0</v>
      </c>
      <c r="BM48" s="160">
        <f t="shared" si="155"/>
        <v>0</v>
      </c>
      <c r="BN48" s="160">
        <f t="shared" si="155"/>
        <v>0</v>
      </c>
      <c r="BO48" s="213">
        <f t="shared" ref="BO48:CD48" si="156">BO98</f>
        <v>0</v>
      </c>
      <c r="BP48" s="213">
        <f t="shared" si="156"/>
        <v>0</v>
      </c>
      <c r="BQ48" s="213">
        <f t="shared" si="156"/>
        <v>0</v>
      </c>
      <c r="BR48" s="213">
        <f t="shared" si="156"/>
        <v>0</v>
      </c>
      <c r="BS48" s="213">
        <f t="shared" si="156"/>
        <v>0</v>
      </c>
      <c r="BT48" s="213">
        <f t="shared" si="156"/>
        <v>0</v>
      </c>
      <c r="BU48" s="213">
        <f t="shared" si="156"/>
        <v>0</v>
      </c>
      <c r="BV48" s="213">
        <f t="shared" si="156"/>
        <v>0</v>
      </c>
      <c r="BW48" s="213">
        <f t="shared" si="156"/>
        <v>0</v>
      </c>
      <c r="BX48" s="213">
        <f t="shared" si="156"/>
        <v>0</v>
      </c>
      <c r="BY48" s="213">
        <f t="shared" si="156"/>
        <v>0</v>
      </c>
      <c r="BZ48" s="213">
        <f t="shared" si="156"/>
        <v>0</v>
      </c>
      <c r="CA48" s="213">
        <f t="shared" si="156"/>
        <v>0</v>
      </c>
      <c r="CB48" s="213">
        <f t="shared" si="156"/>
        <v>0</v>
      </c>
      <c r="CC48" s="213">
        <f t="shared" si="156"/>
        <v>0</v>
      </c>
      <c r="CD48" s="213">
        <f t="shared" si="156"/>
        <v>0</v>
      </c>
      <c r="CE48" s="63">
        <f t="shared" si="36"/>
        <v>0</v>
      </c>
    </row>
    <row r="49" spans="1:83" x14ac:dyDescent="0.2">
      <c r="A49" s="5" t="str">
        <f>VLOOKUP(B49,by_src_allpol!$J$28:$K$69,2,FALSE)</f>
        <v>N</v>
      </c>
      <c r="B49" s="5" t="str">
        <f t="shared" ref="B49:C49" si="157">B99</f>
        <v>Natural Gas Production, Flares</v>
      </c>
      <c r="C49" s="69">
        <f t="shared" si="157"/>
        <v>0</v>
      </c>
      <c r="D49" s="69">
        <f t="shared" ref="D49:AY49" si="158">D99</f>
        <v>0</v>
      </c>
      <c r="E49" s="69">
        <f t="shared" si="158"/>
        <v>0</v>
      </c>
      <c r="F49" s="69">
        <f t="shared" si="158"/>
        <v>0</v>
      </c>
      <c r="G49" s="69">
        <f t="shared" si="158"/>
        <v>0</v>
      </c>
      <c r="H49" s="69">
        <f t="shared" si="158"/>
        <v>0</v>
      </c>
      <c r="I49" s="69">
        <f t="shared" si="158"/>
        <v>0</v>
      </c>
      <c r="J49" s="69">
        <f t="shared" si="158"/>
        <v>0</v>
      </c>
      <c r="K49" s="69">
        <f t="shared" si="158"/>
        <v>0</v>
      </c>
      <c r="L49" s="69">
        <f t="shared" si="158"/>
        <v>0</v>
      </c>
      <c r="M49" s="69">
        <f t="shared" si="158"/>
        <v>0</v>
      </c>
      <c r="N49" s="69">
        <f t="shared" si="158"/>
        <v>0</v>
      </c>
      <c r="O49" s="69">
        <f t="shared" si="158"/>
        <v>0</v>
      </c>
      <c r="P49" s="69">
        <f t="shared" si="158"/>
        <v>0</v>
      </c>
      <c r="Q49" s="69">
        <f t="shared" si="158"/>
        <v>0</v>
      </c>
      <c r="R49" s="69">
        <f t="shared" si="158"/>
        <v>0</v>
      </c>
      <c r="S49" s="139">
        <f t="shared" si="158"/>
        <v>0</v>
      </c>
      <c r="T49" s="139">
        <f t="shared" ref="T49:AH49" si="159">T99</f>
        <v>0</v>
      </c>
      <c r="U49" s="139">
        <f t="shared" si="159"/>
        <v>0</v>
      </c>
      <c r="V49" s="139">
        <f t="shared" si="159"/>
        <v>0</v>
      </c>
      <c r="W49" s="139">
        <f t="shared" si="159"/>
        <v>0</v>
      </c>
      <c r="X49" s="139">
        <f t="shared" si="159"/>
        <v>0</v>
      </c>
      <c r="Y49" s="139">
        <f t="shared" si="159"/>
        <v>0</v>
      </c>
      <c r="Z49" s="139">
        <f t="shared" si="159"/>
        <v>0</v>
      </c>
      <c r="AA49" s="139">
        <f t="shared" si="159"/>
        <v>0</v>
      </c>
      <c r="AB49" s="139">
        <f t="shared" si="159"/>
        <v>0</v>
      </c>
      <c r="AC49" s="139">
        <f t="shared" si="159"/>
        <v>0</v>
      </c>
      <c r="AD49" s="139">
        <f t="shared" si="159"/>
        <v>0</v>
      </c>
      <c r="AE49" s="139">
        <f t="shared" si="159"/>
        <v>0</v>
      </c>
      <c r="AF49" s="139">
        <f t="shared" si="159"/>
        <v>0</v>
      </c>
      <c r="AG49" s="139">
        <f t="shared" si="159"/>
        <v>0</v>
      </c>
      <c r="AH49" s="139">
        <f t="shared" si="159"/>
        <v>0</v>
      </c>
      <c r="AI49" s="141">
        <f t="shared" si="158"/>
        <v>0</v>
      </c>
      <c r="AJ49" s="141">
        <f t="shared" ref="AJ49:AX49" si="160">AJ99</f>
        <v>0</v>
      </c>
      <c r="AK49" s="141">
        <f t="shared" si="160"/>
        <v>0</v>
      </c>
      <c r="AL49" s="141">
        <f t="shared" si="160"/>
        <v>0</v>
      </c>
      <c r="AM49" s="141">
        <f t="shared" si="160"/>
        <v>0</v>
      </c>
      <c r="AN49" s="141">
        <f t="shared" si="160"/>
        <v>0</v>
      </c>
      <c r="AO49" s="141">
        <f t="shared" si="160"/>
        <v>0</v>
      </c>
      <c r="AP49" s="141">
        <f t="shared" si="160"/>
        <v>0</v>
      </c>
      <c r="AQ49" s="141">
        <f t="shared" si="160"/>
        <v>0</v>
      </c>
      <c r="AR49" s="141">
        <f t="shared" si="160"/>
        <v>0</v>
      </c>
      <c r="AS49" s="141">
        <f t="shared" si="160"/>
        <v>0</v>
      </c>
      <c r="AT49" s="141">
        <f t="shared" si="160"/>
        <v>0</v>
      </c>
      <c r="AU49" s="141">
        <f t="shared" si="160"/>
        <v>0</v>
      </c>
      <c r="AV49" s="141">
        <f t="shared" si="160"/>
        <v>0</v>
      </c>
      <c r="AW49" s="141">
        <f t="shared" si="160"/>
        <v>0</v>
      </c>
      <c r="AX49" s="141">
        <f t="shared" si="160"/>
        <v>0</v>
      </c>
      <c r="AY49" s="160">
        <f t="shared" si="158"/>
        <v>0</v>
      </c>
      <c r="AZ49" s="160">
        <f t="shared" ref="AZ49:BN49" si="161">AZ99</f>
        <v>0</v>
      </c>
      <c r="BA49" s="160">
        <f t="shared" si="161"/>
        <v>0</v>
      </c>
      <c r="BB49" s="160">
        <f t="shared" si="161"/>
        <v>0</v>
      </c>
      <c r="BC49" s="160">
        <f t="shared" si="161"/>
        <v>0</v>
      </c>
      <c r="BD49" s="160">
        <f t="shared" si="161"/>
        <v>0</v>
      </c>
      <c r="BE49" s="160">
        <f t="shared" si="161"/>
        <v>0</v>
      </c>
      <c r="BF49" s="160">
        <f t="shared" si="161"/>
        <v>0</v>
      </c>
      <c r="BG49" s="160">
        <f t="shared" si="161"/>
        <v>0</v>
      </c>
      <c r="BH49" s="160">
        <f t="shared" si="161"/>
        <v>0</v>
      </c>
      <c r="BI49" s="160">
        <f t="shared" si="161"/>
        <v>0</v>
      </c>
      <c r="BJ49" s="160">
        <f t="shared" si="161"/>
        <v>0</v>
      </c>
      <c r="BK49" s="160">
        <f t="shared" si="161"/>
        <v>0</v>
      </c>
      <c r="BL49" s="160">
        <f t="shared" si="161"/>
        <v>0</v>
      </c>
      <c r="BM49" s="160">
        <f t="shared" si="161"/>
        <v>0</v>
      </c>
      <c r="BN49" s="160">
        <f t="shared" si="161"/>
        <v>0</v>
      </c>
      <c r="BO49" s="213">
        <f t="shared" ref="BO49:CD49" si="162">BO99</f>
        <v>0</v>
      </c>
      <c r="BP49" s="213">
        <f t="shared" si="162"/>
        <v>0</v>
      </c>
      <c r="BQ49" s="213">
        <f t="shared" si="162"/>
        <v>0</v>
      </c>
      <c r="BR49" s="213">
        <f t="shared" si="162"/>
        <v>0</v>
      </c>
      <c r="BS49" s="213">
        <f t="shared" si="162"/>
        <v>0</v>
      </c>
      <c r="BT49" s="213">
        <f t="shared" si="162"/>
        <v>0</v>
      </c>
      <c r="BU49" s="213">
        <f t="shared" si="162"/>
        <v>0</v>
      </c>
      <c r="BV49" s="213">
        <f t="shared" si="162"/>
        <v>0</v>
      </c>
      <c r="BW49" s="213">
        <f t="shared" si="162"/>
        <v>0</v>
      </c>
      <c r="BX49" s="213">
        <f t="shared" si="162"/>
        <v>0</v>
      </c>
      <c r="BY49" s="213">
        <f t="shared" si="162"/>
        <v>0</v>
      </c>
      <c r="BZ49" s="213">
        <f t="shared" si="162"/>
        <v>0</v>
      </c>
      <c r="CA49" s="213">
        <f t="shared" si="162"/>
        <v>0</v>
      </c>
      <c r="CB49" s="213">
        <f t="shared" si="162"/>
        <v>0</v>
      </c>
      <c r="CC49" s="213">
        <f t="shared" si="162"/>
        <v>0</v>
      </c>
      <c r="CD49" s="213">
        <f t="shared" si="162"/>
        <v>0</v>
      </c>
      <c r="CE49" s="63">
        <f t="shared" si="36"/>
        <v>0</v>
      </c>
    </row>
    <row r="50" spans="1:83" x14ac:dyDescent="0.2">
      <c r="A50" s="5" t="str">
        <f>VLOOKUP(B50,by_src_allpol!$J$28:$K$69,2,FALSE)</f>
        <v>N</v>
      </c>
      <c r="B50" s="5" t="str">
        <f t="shared" ref="B50:C50" si="163">B100</f>
        <v>Oil Tank Flaring</v>
      </c>
      <c r="C50" s="69">
        <f t="shared" si="163"/>
        <v>0</v>
      </c>
      <c r="D50" s="69">
        <f t="shared" ref="D50:AY50" si="164">D100</f>
        <v>0</v>
      </c>
      <c r="E50" s="69">
        <f t="shared" si="164"/>
        <v>0</v>
      </c>
      <c r="F50" s="69">
        <f t="shared" si="164"/>
        <v>0</v>
      </c>
      <c r="G50" s="69">
        <f t="shared" si="164"/>
        <v>0</v>
      </c>
      <c r="H50" s="69">
        <f t="shared" si="164"/>
        <v>0</v>
      </c>
      <c r="I50" s="69">
        <f t="shared" si="164"/>
        <v>0</v>
      </c>
      <c r="J50" s="69">
        <f t="shared" si="164"/>
        <v>0</v>
      </c>
      <c r="K50" s="69">
        <f t="shared" si="164"/>
        <v>0</v>
      </c>
      <c r="L50" s="69">
        <f t="shared" si="164"/>
        <v>0</v>
      </c>
      <c r="M50" s="69">
        <f t="shared" si="164"/>
        <v>0</v>
      </c>
      <c r="N50" s="69">
        <f t="shared" si="164"/>
        <v>0</v>
      </c>
      <c r="O50" s="69">
        <f t="shared" si="164"/>
        <v>0</v>
      </c>
      <c r="P50" s="69">
        <f t="shared" si="164"/>
        <v>0</v>
      </c>
      <c r="Q50" s="69">
        <f t="shared" si="164"/>
        <v>0</v>
      </c>
      <c r="R50" s="69">
        <f t="shared" si="164"/>
        <v>0</v>
      </c>
      <c r="S50" s="139">
        <f t="shared" si="164"/>
        <v>0</v>
      </c>
      <c r="T50" s="139">
        <f t="shared" ref="T50:AH50" si="165">T100</f>
        <v>0</v>
      </c>
      <c r="U50" s="139">
        <f t="shared" si="165"/>
        <v>0</v>
      </c>
      <c r="V50" s="139">
        <f t="shared" si="165"/>
        <v>0</v>
      </c>
      <c r="W50" s="139">
        <f t="shared" si="165"/>
        <v>0</v>
      </c>
      <c r="X50" s="139">
        <f t="shared" si="165"/>
        <v>0</v>
      </c>
      <c r="Y50" s="139">
        <f t="shared" si="165"/>
        <v>0</v>
      </c>
      <c r="Z50" s="139">
        <f t="shared" si="165"/>
        <v>0</v>
      </c>
      <c r="AA50" s="139">
        <f t="shared" si="165"/>
        <v>0</v>
      </c>
      <c r="AB50" s="139">
        <f t="shared" si="165"/>
        <v>0</v>
      </c>
      <c r="AC50" s="139">
        <f t="shared" si="165"/>
        <v>0</v>
      </c>
      <c r="AD50" s="139">
        <f t="shared" si="165"/>
        <v>0</v>
      </c>
      <c r="AE50" s="139">
        <f t="shared" si="165"/>
        <v>0</v>
      </c>
      <c r="AF50" s="139">
        <f t="shared" si="165"/>
        <v>0</v>
      </c>
      <c r="AG50" s="139">
        <f t="shared" si="165"/>
        <v>0</v>
      </c>
      <c r="AH50" s="139">
        <f t="shared" si="165"/>
        <v>0</v>
      </c>
      <c r="AI50" s="141">
        <f t="shared" si="164"/>
        <v>0</v>
      </c>
      <c r="AJ50" s="141">
        <f t="shared" ref="AJ50:AX50" si="166">AJ100</f>
        <v>0</v>
      </c>
      <c r="AK50" s="141">
        <f t="shared" si="166"/>
        <v>0</v>
      </c>
      <c r="AL50" s="141">
        <f t="shared" si="166"/>
        <v>0</v>
      </c>
      <c r="AM50" s="141">
        <f t="shared" si="166"/>
        <v>0</v>
      </c>
      <c r="AN50" s="141">
        <f t="shared" si="166"/>
        <v>0</v>
      </c>
      <c r="AO50" s="141">
        <f t="shared" si="166"/>
        <v>0</v>
      </c>
      <c r="AP50" s="141">
        <f t="shared" si="166"/>
        <v>0</v>
      </c>
      <c r="AQ50" s="141">
        <f t="shared" si="166"/>
        <v>0</v>
      </c>
      <c r="AR50" s="141">
        <f t="shared" si="166"/>
        <v>0</v>
      </c>
      <c r="AS50" s="141">
        <f t="shared" si="166"/>
        <v>0</v>
      </c>
      <c r="AT50" s="141">
        <f t="shared" si="166"/>
        <v>0</v>
      </c>
      <c r="AU50" s="141">
        <f t="shared" si="166"/>
        <v>0</v>
      </c>
      <c r="AV50" s="141">
        <f t="shared" si="166"/>
        <v>0</v>
      </c>
      <c r="AW50" s="141">
        <f t="shared" si="166"/>
        <v>0</v>
      </c>
      <c r="AX50" s="141">
        <f t="shared" si="166"/>
        <v>0</v>
      </c>
      <c r="AY50" s="160">
        <f t="shared" si="164"/>
        <v>0</v>
      </c>
      <c r="AZ50" s="160">
        <f t="shared" ref="AZ50:BN50" si="167">AZ100</f>
        <v>0</v>
      </c>
      <c r="BA50" s="160">
        <f t="shared" si="167"/>
        <v>0</v>
      </c>
      <c r="BB50" s="160">
        <f t="shared" si="167"/>
        <v>0</v>
      </c>
      <c r="BC50" s="160">
        <f t="shared" si="167"/>
        <v>0</v>
      </c>
      <c r="BD50" s="160">
        <f t="shared" si="167"/>
        <v>0</v>
      </c>
      <c r="BE50" s="160">
        <f t="shared" si="167"/>
        <v>0</v>
      </c>
      <c r="BF50" s="160">
        <f t="shared" si="167"/>
        <v>0</v>
      </c>
      <c r="BG50" s="160">
        <f t="shared" si="167"/>
        <v>0</v>
      </c>
      <c r="BH50" s="160">
        <f t="shared" si="167"/>
        <v>0</v>
      </c>
      <c r="BI50" s="160">
        <f t="shared" si="167"/>
        <v>0</v>
      </c>
      <c r="BJ50" s="160">
        <f t="shared" si="167"/>
        <v>0</v>
      </c>
      <c r="BK50" s="160">
        <f t="shared" si="167"/>
        <v>0</v>
      </c>
      <c r="BL50" s="160">
        <f t="shared" si="167"/>
        <v>0</v>
      </c>
      <c r="BM50" s="160">
        <f t="shared" si="167"/>
        <v>0</v>
      </c>
      <c r="BN50" s="160">
        <f t="shared" si="167"/>
        <v>0</v>
      </c>
      <c r="BO50" s="213">
        <f t="shared" ref="BO50:CD50" si="168">BO100</f>
        <v>0</v>
      </c>
      <c r="BP50" s="213">
        <f t="shared" si="168"/>
        <v>0</v>
      </c>
      <c r="BQ50" s="213">
        <f t="shared" si="168"/>
        <v>0</v>
      </c>
      <c r="BR50" s="213">
        <f t="shared" si="168"/>
        <v>0</v>
      </c>
      <c r="BS50" s="213">
        <f t="shared" si="168"/>
        <v>0</v>
      </c>
      <c r="BT50" s="213">
        <f t="shared" si="168"/>
        <v>0</v>
      </c>
      <c r="BU50" s="213">
        <f t="shared" si="168"/>
        <v>0</v>
      </c>
      <c r="BV50" s="213">
        <f t="shared" si="168"/>
        <v>0</v>
      </c>
      <c r="BW50" s="213">
        <f t="shared" si="168"/>
        <v>0</v>
      </c>
      <c r="BX50" s="213">
        <f t="shared" si="168"/>
        <v>0</v>
      </c>
      <c r="BY50" s="213">
        <f t="shared" si="168"/>
        <v>0</v>
      </c>
      <c r="BZ50" s="213">
        <f t="shared" si="168"/>
        <v>0</v>
      </c>
      <c r="CA50" s="213">
        <f t="shared" si="168"/>
        <v>0</v>
      </c>
      <c r="CB50" s="213">
        <f t="shared" si="168"/>
        <v>0</v>
      </c>
      <c r="CC50" s="213">
        <f t="shared" si="168"/>
        <v>0</v>
      </c>
      <c r="CD50" s="213">
        <f t="shared" si="168"/>
        <v>0</v>
      </c>
      <c r="CE50" s="63">
        <f t="shared" si="36"/>
        <v>0</v>
      </c>
    </row>
    <row r="51" spans="1:83" x14ac:dyDescent="0.2">
      <c r="A51" s="5" t="str">
        <f>VLOOKUP(B51,by_src_allpol!$J$28:$K$69,2,FALSE)</f>
        <v>N</v>
      </c>
      <c r="B51" s="5" t="str">
        <f t="shared" ref="B51:C51" si="169">B101</f>
        <v>Blowdown Flaring</v>
      </c>
      <c r="C51" s="69">
        <f t="shared" si="169"/>
        <v>0</v>
      </c>
      <c r="D51" s="69">
        <f t="shared" ref="D51:AY51" si="170">D101</f>
        <v>0</v>
      </c>
      <c r="E51" s="69">
        <f t="shared" si="170"/>
        <v>0</v>
      </c>
      <c r="F51" s="69">
        <f t="shared" si="170"/>
        <v>0</v>
      </c>
      <c r="G51" s="69">
        <f t="shared" si="170"/>
        <v>0</v>
      </c>
      <c r="H51" s="69">
        <f t="shared" si="170"/>
        <v>0</v>
      </c>
      <c r="I51" s="69">
        <f t="shared" si="170"/>
        <v>0</v>
      </c>
      <c r="J51" s="69">
        <f t="shared" si="170"/>
        <v>0</v>
      </c>
      <c r="K51" s="69">
        <f t="shared" si="170"/>
        <v>0</v>
      </c>
      <c r="L51" s="69">
        <f t="shared" si="170"/>
        <v>0</v>
      </c>
      <c r="M51" s="69">
        <f t="shared" si="170"/>
        <v>0</v>
      </c>
      <c r="N51" s="69">
        <f t="shared" si="170"/>
        <v>0</v>
      </c>
      <c r="O51" s="69">
        <f t="shared" si="170"/>
        <v>0</v>
      </c>
      <c r="P51" s="69">
        <f t="shared" si="170"/>
        <v>0</v>
      </c>
      <c r="Q51" s="69">
        <f t="shared" si="170"/>
        <v>0</v>
      </c>
      <c r="R51" s="69">
        <f t="shared" si="170"/>
        <v>0</v>
      </c>
      <c r="S51" s="139">
        <f t="shared" si="170"/>
        <v>0</v>
      </c>
      <c r="T51" s="139">
        <f t="shared" ref="T51:AH51" si="171">T101</f>
        <v>0</v>
      </c>
      <c r="U51" s="139">
        <f t="shared" si="171"/>
        <v>0</v>
      </c>
      <c r="V51" s="139">
        <f t="shared" si="171"/>
        <v>0</v>
      </c>
      <c r="W51" s="139">
        <f t="shared" si="171"/>
        <v>0</v>
      </c>
      <c r="X51" s="139">
        <f t="shared" si="171"/>
        <v>0</v>
      </c>
      <c r="Y51" s="139">
        <f t="shared" si="171"/>
        <v>0</v>
      </c>
      <c r="Z51" s="139">
        <f t="shared" si="171"/>
        <v>0</v>
      </c>
      <c r="AA51" s="139">
        <f t="shared" si="171"/>
        <v>0</v>
      </c>
      <c r="AB51" s="139">
        <f t="shared" si="171"/>
        <v>0</v>
      </c>
      <c r="AC51" s="139">
        <f t="shared" si="171"/>
        <v>0</v>
      </c>
      <c r="AD51" s="139">
        <f t="shared" si="171"/>
        <v>0</v>
      </c>
      <c r="AE51" s="139">
        <f t="shared" si="171"/>
        <v>0</v>
      </c>
      <c r="AF51" s="139">
        <f t="shared" si="171"/>
        <v>0</v>
      </c>
      <c r="AG51" s="139">
        <f t="shared" si="171"/>
        <v>0</v>
      </c>
      <c r="AH51" s="139">
        <f t="shared" si="171"/>
        <v>0</v>
      </c>
      <c r="AI51" s="141">
        <f t="shared" si="170"/>
        <v>0</v>
      </c>
      <c r="AJ51" s="141">
        <f t="shared" ref="AJ51:AX51" si="172">AJ101</f>
        <v>0</v>
      </c>
      <c r="AK51" s="141">
        <f t="shared" si="172"/>
        <v>0</v>
      </c>
      <c r="AL51" s="141">
        <f t="shared" si="172"/>
        <v>0</v>
      </c>
      <c r="AM51" s="141">
        <f t="shared" si="172"/>
        <v>0</v>
      </c>
      <c r="AN51" s="141">
        <f t="shared" si="172"/>
        <v>0</v>
      </c>
      <c r="AO51" s="141">
        <f t="shared" si="172"/>
        <v>0</v>
      </c>
      <c r="AP51" s="141">
        <f t="shared" si="172"/>
        <v>0</v>
      </c>
      <c r="AQ51" s="141">
        <f t="shared" si="172"/>
        <v>0</v>
      </c>
      <c r="AR51" s="141">
        <f t="shared" si="172"/>
        <v>0</v>
      </c>
      <c r="AS51" s="141">
        <f t="shared" si="172"/>
        <v>0</v>
      </c>
      <c r="AT51" s="141">
        <f t="shared" si="172"/>
        <v>0</v>
      </c>
      <c r="AU51" s="141">
        <f t="shared" si="172"/>
        <v>0</v>
      </c>
      <c r="AV51" s="141">
        <f t="shared" si="172"/>
        <v>0</v>
      </c>
      <c r="AW51" s="141">
        <f t="shared" si="172"/>
        <v>0</v>
      </c>
      <c r="AX51" s="141">
        <f t="shared" si="172"/>
        <v>0</v>
      </c>
      <c r="AY51" s="160">
        <f t="shared" si="170"/>
        <v>0</v>
      </c>
      <c r="AZ51" s="160">
        <f t="shared" ref="AZ51:BN51" si="173">AZ101</f>
        <v>0</v>
      </c>
      <c r="BA51" s="160">
        <f t="shared" si="173"/>
        <v>0</v>
      </c>
      <c r="BB51" s="160">
        <f t="shared" si="173"/>
        <v>0</v>
      </c>
      <c r="BC51" s="160">
        <f t="shared" si="173"/>
        <v>0</v>
      </c>
      <c r="BD51" s="160">
        <f t="shared" si="173"/>
        <v>0</v>
      </c>
      <c r="BE51" s="160">
        <f t="shared" si="173"/>
        <v>0</v>
      </c>
      <c r="BF51" s="160">
        <f t="shared" si="173"/>
        <v>0</v>
      </c>
      <c r="BG51" s="160">
        <f t="shared" si="173"/>
        <v>0</v>
      </c>
      <c r="BH51" s="160">
        <f t="shared" si="173"/>
        <v>0</v>
      </c>
      <c r="BI51" s="160">
        <f t="shared" si="173"/>
        <v>0</v>
      </c>
      <c r="BJ51" s="160">
        <f t="shared" si="173"/>
        <v>0</v>
      </c>
      <c r="BK51" s="160">
        <f t="shared" si="173"/>
        <v>0</v>
      </c>
      <c r="BL51" s="160">
        <f t="shared" si="173"/>
        <v>0</v>
      </c>
      <c r="BM51" s="160">
        <f t="shared" si="173"/>
        <v>0</v>
      </c>
      <c r="BN51" s="160">
        <f t="shared" si="173"/>
        <v>0</v>
      </c>
      <c r="BO51" s="213">
        <f t="shared" ref="BO51:CD51" si="174">BO101</f>
        <v>0</v>
      </c>
      <c r="BP51" s="213">
        <f t="shared" si="174"/>
        <v>0</v>
      </c>
      <c r="BQ51" s="213">
        <f t="shared" si="174"/>
        <v>0</v>
      </c>
      <c r="BR51" s="213">
        <f t="shared" si="174"/>
        <v>0</v>
      </c>
      <c r="BS51" s="213">
        <f t="shared" si="174"/>
        <v>0</v>
      </c>
      <c r="BT51" s="213">
        <f t="shared" si="174"/>
        <v>0</v>
      </c>
      <c r="BU51" s="213">
        <f t="shared" si="174"/>
        <v>0</v>
      </c>
      <c r="BV51" s="213">
        <f t="shared" si="174"/>
        <v>0</v>
      </c>
      <c r="BW51" s="213">
        <f t="shared" si="174"/>
        <v>0</v>
      </c>
      <c r="BX51" s="213">
        <f t="shared" si="174"/>
        <v>0</v>
      </c>
      <c r="BY51" s="213">
        <f t="shared" si="174"/>
        <v>0</v>
      </c>
      <c r="BZ51" s="213">
        <f t="shared" si="174"/>
        <v>0</v>
      </c>
      <c r="CA51" s="213">
        <f t="shared" si="174"/>
        <v>0</v>
      </c>
      <c r="CB51" s="213">
        <f t="shared" si="174"/>
        <v>0</v>
      </c>
      <c r="CC51" s="213">
        <f t="shared" si="174"/>
        <v>0</v>
      </c>
      <c r="CD51" s="213">
        <f t="shared" si="174"/>
        <v>0</v>
      </c>
      <c r="CE51" s="63">
        <f t="shared" si="36"/>
        <v>0</v>
      </c>
    </row>
    <row r="52" spans="1:83" x14ac:dyDescent="0.2">
      <c r="A52" s="5" t="str">
        <f>VLOOKUP(B52,by_src_allpol!$J$28:$K$69,2,FALSE)</f>
        <v>N</v>
      </c>
      <c r="B52" s="5" t="str">
        <f t="shared" ref="B52:C52" si="175">B102</f>
        <v>Dehydrator Flaring</v>
      </c>
      <c r="C52" s="69">
        <f t="shared" si="175"/>
        <v>0</v>
      </c>
      <c r="D52" s="69">
        <f t="shared" ref="D52:AY52" si="176">D102</f>
        <v>0</v>
      </c>
      <c r="E52" s="69">
        <f t="shared" si="176"/>
        <v>0</v>
      </c>
      <c r="F52" s="69">
        <f t="shared" si="176"/>
        <v>0</v>
      </c>
      <c r="G52" s="69">
        <f t="shared" si="176"/>
        <v>0</v>
      </c>
      <c r="H52" s="69">
        <f t="shared" si="176"/>
        <v>0</v>
      </c>
      <c r="I52" s="69">
        <f t="shared" si="176"/>
        <v>0</v>
      </c>
      <c r="J52" s="69">
        <f t="shared" si="176"/>
        <v>0</v>
      </c>
      <c r="K52" s="69">
        <f t="shared" si="176"/>
        <v>0</v>
      </c>
      <c r="L52" s="69">
        <f t="shared" si="176"/>
        <v>0</v>
      </c>
      <c r="M52" s="69">
        <f t="shared" si="176"/>
        <v>0</v>
      </c>
      <c r="N52" s="69">
        <f t="shared" si="176"/>
        <v>0</v>
      </c>
      <c r="O52" s="69">
        <f t="shared" si="176"/>
        <v>0</v>
      </c>
      <c r="P52" s="69">
        <f t="shared" si="176"/>
        <v>0</v>
      </c>
      <c r="Q52" s="69">
        <f t="shared" si="176"/>
        <v>0</v>
      </c>
      <c r="R52" s="69">
        <f t="shared" si="176"/>
        <v>0</v>
      </c>
      <c r="S52" s="139">
        <f t="shared" si="176"/>
        <v>0</v>
      </c>
      <c r="T52" s="139">
        <f t="shared" ref="T52:AH52" si="177">T102</f>
        <v>0</v>
      </c>
      <c r="U52" s="139">
        <f t="shared" si="177"/>
        <v>0</v>
      </c>
      <c r="V52" s="139">
        <f t="shared" si="177"/>
        <v>0</v>
      </c>
      <c r="W52" s="139">
        <f t="shared" si="177"/>
        <v>0</v>
      </c>
      <c r="X52" s="139">
        <f t="shared" si="177"/>
        <v>0</v>
      </c>
      <c r="Y52" s="139">
        <f t="shared" si="177"/>
        <v>0</v>
      </c>
      <c r="Z52" s="139">
        <f t="shared" si="177"/>
        <v>0</v>
      </c>
      <c r="AA52" s="139">
        <f t="shared" si="177"/>
        <v>0</v>
      </c>
      <c r="AB52" s="139">
        <f t="shared" si="177"/>
        <v>0</v>
      </c>
      <c r="AC52" s="139">
        <f t="shared" si="177"/>
        <v>0</v>
      </c>
      <c r="AD52" s="139">
        <f t="shared" si="177"/>
        <v>0</v>
      </c>
      <c r="AE52" s="139">
        <f t="shared" si="177"/>
        <v>0</v>
      </c>
      <c r="AF52" s="139">
        <f t="shared" si="177"/>
        <v>0</v>
      </c>
      <c r="AG52" s="139">
        <f t="shared" si="177"/>
        <v>0</v>
      </c>
      <c r="AH52" s="139">
        <f t="shared" si="177"/>
        <v>0</v>
      </c>
      <c r="AI52" s="141">
        <f t="shared" si="176"/>
        <v>0</v>
      </c>
      <c r="AJ52" s="141">
        <f t="shared" ref="AJ52:AX52" si="178">AJ102</f>
        <v>0</v>
      </c>
      <c r="AK52" s="141">
        <f t="shared" si="178"/>
        <v>0</v>
      </c>
      <c r="AL52" s="141">
        <f t="shared" si="178"/>
        <v>0</v>
      </c>
      <c r="AM52" s="141">
        <f t="shared" si="178"/>
        <v>0</v>
      </c>
      <c r="AN52" s="141">
        <f t="shared" si="178"/>
        <v>0</v>
      </c>
      <c r="AO52" s="141">
        <f t="shared" si="178"/>
        <v>0</v>
      </c>
      <c r="AP52" s="141">
        <f t="shared" si="178"/>
        <v>0</v>
      </c>
      <c r="AQ52" s="141">
        <f t="shared" si="178"/>
        <v>0</v>
      </c>
      <c r="AR52" s="141">
        <f t="shared" si="178"/>
        <v>0</v>
      </c>
      <c r="AS52" s="141">
        <f t="shared" si="178"/>
        <v>0</v>
      </c>
      <c r="AT52" s="141">
        <f t="shared" si="178"/>
        <v>0</v>
      </c>
      <c r="AU52" s="141">
        <f t="shared" si="178"/>
        <v>0</v>
      </c>
      <c r="AV52" s="141">
        <f t="shared" si="178"/>
        <v>0</v>
      </c>
      <c r="AW52" s="141">
        <f t="shared" si="178"/>
        <v>0</v>
      </c>
      <c r="AX52" s="141">
        <f t="shared" si="178"/>
        <v>0</v>
      </c>
      <c r="AY52" s="160">
        <f t="shared" si="176"/>
        <v>0</v>
      </c>
      <c r="AZ52" s="160">
        <f t="shared" ref="AZ52:BN52" si="179">AZ102</f>
        <v>0</v>
      </c>
      <c r="BA52" s="160">
        <f t="shared" si="179"/>
        <v>0</v>
      </c>
      <c r="BB52" s="160">
        <f t="shared" si="179"/>
        <v>0</v>
      </c>
      <c r="BC52" s="160">
        <f t="shared" si="179"/>
        <v>0</v>
      </c>
      <c r="BD52" s="160">
        <f t="shared" si="179"/>
        <v>0</v>
      </c>
      <c r="BE52" s="160">
        <f t="shared" si="179"/>
        <v>0</v>
      </c>
      <c r="BF52" s="160">
        <f t="shared" si="179"/>
        <v>0</v>
      </c>
      <c r="BG52" s="160">
        <f t="shared" si="179"/>
        <v>0</v>
      </c>
      <c r="BH52" s="160">
        <f t="shared" si="179"/>
        <v>0</v>
      </c>
      <c r="BI52" s="160">
        <f t="shared" si="179"/>
        <v>0</v>
      </c>
      <c r="BJ52" s="160">
        <f t="shared" si="179"/>
        <v>0</v>
      </c>
      <c r="BK52" s="160">
        <f t="shared" si="179"/>
        <v>0</v>
      </c>
      <c r="BL52" s="160">
        <f t="shared" si="179"/>
        <v>0</v>
      </c>
      <c r="BM52" s="160">
        <f t="shared" si="179"/>
        <v>0</v>
      </c>
      <c r="BN52" s="160">
        <f t="shared" si="179"/>
        <v>0</v>
      </c>
      <c r="BO52" s="213">
        <f t="shared" ref="BO52:CD52" si="180">BO102</f>
        <v>0</v>
      </c>
      <c r="BP52" s="213">
        <f t="shared" si="180"/>
        <v>0</v>
      </c>
      <c r="BQ52" s="213">
        <f t="shared" si="180"/>
        <v>0</v>
      </c>
      <c r="BR52" s="213">
        <f t="shared" si="180"/>
        <v>0</v>
      </c>
      <c r="BS52" s="213">
        <f t="shared" si="180"/>
        <v>0</v>
      </c>
      <c r="BT52" s="213">
        <f t="shared" si="180"/>
        <v>0</v>
      </c>
      <c r="BU52" s="213">
        <f t="shared" si="180"/>
        <v>0</v>
      </c>
      <c r="BV52" s="213">
        <f t="shared" si="180"/>
        <v>0</v>
      </c>
      <c r="BW52" s="213">
        <f t="shared" si="180"/>
        <v>0</v>
      </c>
      <c r="BX52" s="213">
        <f t="shared" si="180"/>
        <v>0</v>
      </c>
      <c r="BY52" s="213">
        <f t="shared" si="180"/>
        <v>0</v>
      </c>
      <c r="BZ52" s="213">
        <f t="shared" si="180"/>
        <v>0</v>
      </c>
      <c r="CA52" s="213">
        <f t="shared" si="180"/>
        <v>0</v>
      </c>
      <c r="CB52" s="213">
        <f t="shared" si="180"/>
        <v>0</v>
      </c>
      <c r="CC52" s="213">
        <f t="shared" si="180"/>
        <v>0</v>
      </c>
      <c r="CD52" s="213">
        <f t="shared" si="180"/>
        <v>0</v>
      </c>
      <c r="CE52" s="63">
        <f t="shared" si="36"/>
        <v>0</v>
      </c>
    </row>
    <row r="53" spans="1:83" x14ac:dyDescent="0.2">
      <c r="A53" s="5" t="str">
        <f>VLOOKUP(B53,by_src_allpol!$J$28:$K$69,2,FALSE)</f>
        <v>N</v>
      </c>
      <c r="B53" s="5" t="str">
        <f t="shared" ref="B53:C53" si="181">B103</f>
        <v>Initial completion Flaring</v>
      </c>
      <c r="C53" s="69">
        <f t="shared" si="181"/>
        <v>8.5018524708576487E-4</v>
      </c>
      <c r="D53" s="69">
        <f t="shared" ref="D53:AY53" si="182">D103</f>
        <v>0</v>
      </c>
      <c r="E53" s="69">
        <f t="shared" si="182"/>
        <v>0</v>
      </c>
      <c r="F53" s="69">
        <f t="shared" si="182"/>
        <v>0</v>
      </c>
      <c r="G53" s="69">
        <f t="shared" si="182"/>
        <v>6.9521344356286729E-4</v>
      </c>
      <c r="H53" s="69">
        <f t="shared" si="182"/>
        <v>0</v>
      </c>
      <c r="I53" s="69">
        <f t="shared" si="182"/>
        <v>0</v>
      </c>
      <c r="J53" s="69">
        <f t="shared" si="182"/>
        <v>1.2885375051137772E-4</v>
      </c>
      <c r="K53" s="69">
        <f t="shared" si="182"/>
        <v>7.37601630603355E-6</v>
      </c>
      <c r="L53" s="69">
        <f t="shared" si="182"/>
        <v>3.360185206081951E-5</v>
      </c>
      <c r="M53" s="69">
        <f t="shared" si="182"/>
        <v>5.98220617237636E-4</v>
      </c>
      <c r="N53" s="69">
        <f t="shared" si="182"/>
        <v>2.7015353482542046E-5</v>
      </c>
      <c r="O53" s="69">
        <f t="shared" si="182"/>
        <v>3.8870435136557759E-5</v>
      </c>
      <c r="P53" s="69">
        <f t="shared" si="182"/>
        <v>1.2644599381771803E-5</v>
      </c>
      <c r="Q53" s="69">
        <f t="shared" si="182"/>
        <v>1.0594895269768526E-3</v>
      </c>
      <c r="R53" s="69">
        <f t="shared" si="182"/>
        <v>0</v>
      </c>
      <c r="S53" s="139">
        <f t="shared" si="182"/>
        <v>0</v>
      </c>
      <c r="T53" s="139">
        <f t="shared" ref="T53:AH53" si="183">T103</f>
        <v>0</v>
      </c>
      <c r="U53" s="139">
        <f t="shared" si="183"/>
        <v>0</v>
      </c>
      <c r="V53" s="139">
        <f t="shared" si="183"/>
        <v>0</v>
      </c>
      <c r="W53" s="139">
        <f t="shared" si="183"/>
        <v>0</v>
      </c>
      <c r="X53" s="139">
        <f t="shared" si="183"/>
        <v>0</v>
      </c>
      <c r="Y53" s="139">
        <f t="shared" si="183"/>
        <v>0</v>
      </c>
      <c r="Z53" s="139">
        <f t="shared" si="183"/>
        <v>0</v>
      </c>
      <c r="AA53" s="139">
        <f t="shared" si="183"/>
        <v>0</v>
      </c>
      <c r="AB53" s="139">
        <f t="shared" si="183"/>
        <v>0</v>
      </c>
      <c r="AC53" s="139">
        <f t="shared" si="183"/>
        <v>0</v>
      </c>
      <c r="AD53" s="139">
        <f t="shared" si="183"/>
        <v>0</v>
      </c>
      <c r="AE53" s="139">
        <f t="shared" si="183"/>
        <v>0</v>
      </c>
      <c r="AF53" s="139">
        <f t="shared" si="183"/>
        <v>0</v>
      </c>
      <c r="AG53" s="139">
        <f t="shared" si="183"/>
        <v>0</v>
      </c>
      <c r="AH53" s="139">
        <f t="shared" si="183"/>
        <v>0</v>
      </c>
      <c r="AI53" s="141">
        <f t="shared" si="182"/>
        <v>0</v>
      </c>
      <c r="AJ53" s="141">
        <f t="shared" ref="AJ53:AX53" si="184">AJ103</f>
        <v>0</v>
      </c>
      <c r="AK53" s="141">
        <f t="shared" si="184"/>
        <v>0</v>
      </c>
      <c r="AL53" s="141">
        <f t="shared" si="184"/>
        <v>0</v>
      </c>
      <c r="AM53" s="141">
        <f t="shared" si="184"/>
        <v>6.9521344356286729E-4</v>
      </c>
      <c r="AN53" s="141">
        <f t="shared" si="184"/>
        <v>0</v>
      </c>
      <c r="AO53" s="141">
        <f t="shared" si="184"/>
        <v>0</v>
      </c>
      <c r="AP53" s="141">
        <f t="shared" si="184"/>
        <v>0</v>
      </c>
      <c r="AQ53" s="141">
        <f t="shared" si="184"/>
        <v>0</v>
      </c>
      <c r="AR53" s="141">
        <f t="shared" si="184"/>
        <v>0</v>
      </c>
      <c r="AS53" s="141">
        <f t="shared" si="184"/>
        <v>0</v>
      </c>
      <c r="AT53" s="141">
        <f t="shared" si="184"/>
        <v>0</v>
      </c>
      <c r="AU53" s="141">
        <f t="shared" si="184"/>
        <v>0</v>
      </c>
      <c r="AV53" s="141">
        <f t="shared" si="184"/>
        <v>0</v>
      </c>
      <c r="AW53" s="141">
        <f t="shared" si="184"/>
        <v>0</v>
      </c>
      <c r="AX53" s="141">
        <f t="shared" si="184"/>
        <v>0</v>
      </c>
      <c r="AY53" s="160">
        <f t="shared" si="182"/>
        <v>8.5018524708576487E-4</v>
      </c>
      <c r="AZ53" s="160">
        <f t="shared" ref="AZ53:BN53" si="185">AZ103</f>
        <v>0</v>
      </c>
      <c r="BA53" s="160">
        <f t="shared" si="185"/>
        <v>0</v>
      </c>
      <c r="BB53" s="160">
        <f t="shared" si="185"/>
        <v>0</v>
      </c>
      <c r="BC53" s="160">
        <f t="shared" si="185"/>
        <v>0</v>
      </c>
      <c r="BD53" s="160">
        <f t="shared" si="185"/>
        <v>0</v>
      </c>
      <c r="BE53" s="160">
        <f t="shared" si="185"/>
        <v>0</v>
      </c>
      <c r="BF53" s="160">
        <f t="shared" si="185"/>
        <v>1.2885375051137772E-4</v>
      </c>
      <c r="BG53" s="160">
        <f t="shared" si="185"/>
        <v>7.37601630603355E-6</v>
      </c>
      <c r="BH53" s="160">
        <f t="shared" si="185"/>
        <v>3.360185206081951E-5</v>
      </c>
      <c r="BI53" s="160">
        <f t="shared" si="185"/>
        <v>5.98220617237636E-4</v>
      </c>
      <c r="BJ53" s="160">
        <f t="shared" si="185"/>
        <v>2.7015353482542046E-5</v>
      </c>
      <c r="BK53" s="160">
        <f t="shared" si="185"/>
        <v>3.8870435136557759E-5</v>
      </c>
      <c r="BL53" s="160">
        <f t="shared" si="185"/>
        <v>1.2644599381771803E-5</v>
      </c>
      <c r="BM53" s="160">
        <f t="shared" si="185"/>
        <v>1.0594895269768526E-3</v>
      </c>
      <c r="BN53" s="160">
        <f t="shared" si="185"/>
        <v>0</v>
      </c>
      <c r="BO53" s="213">
        <f t="shared" ref="BO53:CD53" si="186">BO103</f>
        <v>0</v>
      </c>
      <c r="BP53" s="213">
        <f t="shared" si="186"/>
        <v>0</v>
      </c>
      <c r="BQ53" s="213">
        <f t="shared" si="186"/>
        <v>0</v>
      </c>
      <c r="BR53" s="213">
        <f t="shared" si="186"/>
        <v>0</v>
      </c>
      <c r="BS53" s="213">
        <f t="shared" si="186"/>
        <v>0</v>
      </c>
      <c r="BT53" s="213">
        <f t="shared" si="186"/>
        <v>0</v>
      </c>
      <c r="BU53" s="213">
        <f t="shared" si="186"/>
        <v>0</v>
      </c>
      <c r="BV53" s="213">
        <f t="shared" si="186"/>
        <v>0</v>
      </c>
      <c r="BW53" s="213">
        <f t="shared" si="186"/>
        <v>0</v>
      </c>
      <c r="BX53" s="213">
        <f t="shared" si="186"/>
        <v>0</v>
      </c>
      <c r="BY53" s="213">
        <f t="shared" si="186"/>
        <v>0</v>
      </c>
      <c r="BZ53" s="213">
        <f t="shared" si="186"/>
        <v>0</v>
      </c>
      <c r="CA53" s="213">
        <f t="shared" si="186"/>
        <v>0</v>
      </c>
      <c r="CB53" s="213">
        <f t="shared" si="186"/>
        <v>0</v>
      </c>
      <c r="CC53" s="213">
        <f t="shared" si="186"/>
        <v>0</v>
      </c>
      <c r="CD53" s="213">
        <f t="shared" si="186"/>
        <v>0</v>
      </c>
      <c r="CE53" s="63">
        <f t="shared" si="36"/>
        <v>3.4514708417422227E-3</v>
      </c>
    </row>
    <row r="54" spans="1:83" x14ac:dyDescent="0.2">
      <c r="A54" s="5" t="str">
        <f>VLOOKUP(B54,by_src_allpol!$J$28:$K$69,2,FALSE)</f>
        <v>Y</v>
      </c>
      <c r="B54" s="5" t="str">
        <f t="shared" ref="B54:C54" si="187">B104</f>
        <v>Water tank losses</v>
      </c>
      <c r="C54" s="69">
        <f t="shared" si="187"/>
        <v>0</v>
      </c>
      <c r="D54" s="69">
        <f t="shared" ref="D54:AY54" si="188">D104</f>
        <v>0</v>
      </c>
      <c r="E54" s="69">
        <f t="shared" si="188"/>
        <v>0</v>
      </c>
      <c r="F54" s="69">
        <f t="shared" si="188"/>
        <v>0</v>
      </c>
      <c r="G54" s="69">
        <f t="shared" si="188"/>
        <v>0</v>
      </c>
      <c r="H54" s="69">
        <f t="shared" si="188"/>
        <v>0</v>
      </c>
      <c r="I54" s="69">
        <f t="shared" si="188"/>
        <v>0</v>
      </c>
      <c r="J54" s="69">
        <f t="shared" si="188"/>
        <v>0</v>
      </c>
      <c r="K54" s="69">
        <f t="shared" si="188"/>
        <v>0</v>
      </c>
      <c r="L54" s="69">
        <f t="shared" si="188"/>
        <v>0</v>
      </c>
      <c r="M54" s="69">
        <f t="shared" si="188"/>
        <v>0</v>
      </c>
      <c r="N54" s="69">
        <f t="shared" si="188"/>
        <v>0</v>
      </c>
      <c r="O54" s="69">
        <f t="shared" si="188"/>
        <v>0</v>
      </c>
      <c r="P54" s="69">
        <f t="shared" si="188"/>
        <v>0</v>
      </c>
      <c r="Q54" s="69">
        <f t="shared" si="188"/>
        <v>0</v>
      </c>
      <c r="R54" s="69">
        <f t="shared" si="188"/>
        <v>0</v>
      </c>
      <c r="S54" s="139">
        <f t="shared" si="188"/>
        <v>0</v>
      </c>
      <c r="T54" s="139">
        <f t="shared" ref="T54:AH54" si="189">T104</f>
        <v>0</v>
      </c>
      <c r="U54" s="139">
        <f t="shared" si="189"/>
        <v>0</v>
      </c>
      <c r="V54" s="139">
        <f t="shared" si="189"/>
        <v>0</v>
      </c>
      <c r="W54" s="139">
        <f t="shared" si="189"/>
        <v>0</v>
      </c>
      <c r="X54" s="139">
        <f t="shared" si="189"/>
        <v>0</v>
      </c>
      <c r="Y54" s="139">
        <f t="shared" si="189"/>
        <v>0</v>
      </c>
      <c r="Z54" s="139">
        <f t="shared" si="189"/>
        <v>0</v>
      </c>
      <c r="AA54" s="139">
        <f t="shared" si="189"/>
        <v>0</v>
      </c>
      <c r="AB54" s="139">
        <f t="shared" si="189"/>
        <v>0</v>
      </c>
      <c r="AC54" s="139">
        <f t="shared" si="189"/>
        <v>0</v>
      </c>
      <c r="AD54" s="139">
        <f t="shared" si="189"/>
        <v>0</v>
      </c>
      <c r="AE54" s="139">
        <f t="shared" si="189"/>
        <v>0</v>
      </c>
      <c r="AF54" s="139">
        <f t="shared" si="189"/>
        <v>0</v>
      </c>
      <c r="AG54" s="139">
        <f t="shared" si="189"/>
        <v>0</v>
      </c>
      <c r="AH54" s="139">
        <f t="shared" si="189"/>
        <v>0</v>
      </c>
      <c r="AI54" s="141">
        <f t="shared" si="188"/>
        <v>0</v>
      </c>
      <c r="AJ54" s="141">
        <f t="shared" ref="AJ54:AX54" si="190">AJ104</f>
        <v>0</v>
      </c>
      <c r="AK54" s="141">
        <f t="shared" si="190"/>
        <v>0</v>
      </c>
      <c r="AL54" s="141">
        <f t="shared" si="190"/>
        <v>0</v>
      </c>
      <c r="AM54" s="141">
        <f t="shared" si="190"/>
        <v>0</v>
      </c>
      <c r="AN54" s="141">
        <f t="shared" si="190"/>
        <v>0</v>
      </c>
      <c r="AO54" s="141">
        <f t="shared" si="190"/>
        <v>0</v>
      </c>
      <c r="AP54" s="141">
        <f t="shared" si="190"/>
        <v>0</v>
      </c>
      <c r="AQ54" s="141">
        <f t="shared" si="190"/>
        <v>0</v>
      </c>
      <c r="AR54" s="141">
        <f t="shared" si="190"/>
        <v>0</v>
      </c>
      <c r="AS54" s="141">
        <f t="shared" si="190"/>
        <v>0</v>
      </c>
      <c r="AT54" s="141">
        <f t="shared" si="190"/>
        <v>0</v>
      </c>
      <c r="AU54" s="141">
        <f t="shared" si="190"/>
        <v>0</v>
      </c>
      <c r="AV54" s="141">
        <f t="shared" si="190"/>
        <v>0</v>
      </c>
      <c r="AW54" s="141">
        <f t="shared" si="190"/>
        <v>0</v>
      </c>
      <c r="AX54" s="141">
        <f t="shared" si="190"/>
        <v>0</v>
      </c>
      <c r="AY54" s="160">
        <f t="shared" si="188"/>
        <v>0</v>
      </c>
      <c r="AZ54" s="160">
        <f t="shared" ref="AZ54:BN54" si="191">AZ104</f>
        <v>0</v>
      </c>
      <c r="BA54" s="160">
        <f t="shared" si="191"/>
        <v>0</v>
      </c>
      <c r="BB54" s="160">
        <f t="shared" si="191"/>
        <v>0</v>
      </c>
      <c r="BC54" s="160">
        <f t="shared" si="191"/>
        <v>0</v>
      </c>
      <c r="BD54" s="160">
        <f t="shared" si="191"/>
        <v>0</v>
      </c>
      <c r="BE54" s="160">
        <f t="shared" si="191"/>
        <v>0</v>
      </c>
      <c r="BF54" s="160">
        <f t="shared" si="191"/>
        <v>0</v>
      </c>
      <c r="BG54" s="160">
        <f t="shared" si="191"/>
        <v>0</v>
      </c>
      <c r="BH54" s="160">
        <f t="shared" si="191"/>
        <v>0</v>
      </c>
      <c r="BI54" s="160">
        <f t="shared" si="191"/>
        <v>0</v>
      </c>
      <c r="BJ54" s="160">
        <f t="shared" si="191"/>
        <v>0</v>
      </c>
      <c r="BK54" s="160">
        <f t="shared" si="191"/>
        <v>0</v>
      </c>
      <c r="BL54" s="160">
        <f t="shared" si="191"/>
        <v>0</v>
      </c>
      <c r="BM54" s="160">
        <f t="shared" si="191"/>
        <v>0</v>
      </c>
      <c r="BN54" s="160">
        <f t="shared" si="191"/>
        <v>0</v>
      </c>
      <c r="BO54" s="213">
        <f t="shared" ref="BO54:CD54" si="192">BO104</f>
        <v>0</v>
      </c>
      <c r="BP54" s="213">
        <f t="shared" si="192"/>
        <v>0</v>
      </c>
      <c r="BQ54" s="213">
        <f t="shared" si="192"/>
        <v>0</v>
      </c>
      <c r="BR54" s="213">
        <f t="shared" si="192"/>
        <v>0</v>
      </c>
      <c r="BS54" s="213">
        <f t="shared" si="192"/>
        <v>0</v>
      </c>
      <c r="BT54" s="213">
        <f t="shared" si="192"/>
        <v>0</v>
      </c>
      <c r="BU54" s="213">
        <f t="shared" si="192"/>
        <v>0</v>
      </c>
      <c r="BV54" s="213">
        <f t="shared" si="192"/>
        <v>0</v>
      </c>
      <c r="BW54" s="213">
        <f t="shared" si="192"/>
        <v>0</v>
      </c>
      <c r="BX54" s="213">
        <f t="shared" si="192"/>
        <v>0</v>
      </c>
      <c r="BY54" s="213">
        <f t="shared" si="192"/>
        <v>0</v>
      </c>
      <c r="BZ54" s="213">
        <f t="shared" si="192"/>
        <v>0</v>
      </c>
      <c r="CA54" s="213">
        <f t="shared" si="192"/>
        <v>0</v>
      </c>
      <c r="CB54" s="213">
        <f t="shared" si="192"/>
        <v>0</v>
      </c>
      <c r="CC54" s="213">
        <f t="shared" si="192"/>
        <v>0</v>
      </c>
      <c r="CD54" s="213">
        <f t="shared" si="192"/>
        <v>0</v>
      </c>
      <c r="CE54" s="63">
        <f t="shared" si="36"/>
        <v>0</v>
      </c>
    </row>
    <row r="55" spans="1:83" x14ac:dyDescent="0.2">
      <c r="A55" s="5" t="str">
        <f>VLOOKUP(B55,by_src_allpol!$J$28:$K$69,2,FALSE)</f>
        <v>Y</v>
      </c>
      <c r="B55" s="5" t="str">
        <f t="shared" ref="B55:C55" si="193">B105</f>
        <v>Fracing</v>
      </c>
      <c r="C55" s="69">
        <f t="shared" si="193"/>
        <v>11.010607728482075</v>
      </c>
      <c r="D55" s="69">
        <f t="shared" ref="D55:AY55" si="194">D105</f>
        <v>0</v>
      </c>
      <c r="E55" s="69">
        <f t="shared" si="194"/>
        <v>0</v>
      </c>
      <c r="F55" s="69">
        <f t="shared" si="194"/>
        <v>0</v>
      </c>
      <c r="G55" s="69">
        <f t="shared" si="194"/>
        <v>8.7188017787283805</v>
      </c>
      <c r="H55" s="69">
        <f t="shared" si="194"/>
        <v>0</v>
      </c>
      <c r="I55" s="69">
        <f t="shared" si="194"/>
        <v>0</v>
      </c>
      <c r="J55" s="69">
        <f t="shared" si="194"/>
        <v>1.6498844882919312</v>
      </c>
      <c r="K55" s="69">
        <f t="shared" si="194"/>
        <v>8.9792091122677956E-2</v>
      </c>
      <c r="L55" s="69">
        <f t="shared" si="194"/>
        <v>0.40905285955886622</v>
      </c>
      <c r="M55" s="69">
        <f t="shared" si="194"/>
        <v>7.7680228821050106</v>
      </c>
      <c r="N55" s="69">
        <f t="shared" si="194"/>
        <v>0.33828341951419494</v>
      </c>
      <c r="O55" s="69">
        <f t="shared" si="194"/>
        <v>0.47319006750363624</v>
      </c>
      <c r="P55" s="69">
        <f t="shared" si="194"/>
        <v>0.15392929906744793</v>
      </c>
      <c r="Q55" s="69">
        <f t="shared" si="194"/>
        <v>13.419411498713906</v>
      </c>
      <c r="R55" s="69">
        <f t="shared" si="194"/>
        <v>0</v>
      </c>
      <c r="S55" s="139">
        <f t="shared" si="194"/>
        <v>0</v>
      </c>
      <c r="T55" s="139">
        <f t="shared" ref="T55:AH55" si="195">T105</f>
        <v>0</v>
      </c>
      <c r="U55" s="139">
        <f t="shared" si="195"/>
        <v>0</v>
      </c>
      <c r="V55" s="139">
        <f t="shared" si="195"/>
        <v>0</v>
      </c>
      <c r="W55" s="139">
        <f t="shared" si="195"/>
        <v>0</v>
      </c>
      <c r="X55" s="139">
        <f t="shared" si="195"/>
        <v>0</v>
      </c>
      <c r="Y55" s="139">
        <f t="shared" si="195"/>
        <v>0</v>
      </c>
      <c r="Z55" s="139">
        <f t="shared" si="195"/>
        <v>0</v>
      </c>
      <c r="AA55" s="139">
        <f t="shared" si="195"/>
        <v>0</v>
      </c>
      <c r="AB55" s="139">
        <f t="shared" si="195"/>
        <v>0</v>
      </c>
      <c r="AC55" s="139">
        <f t="shared" si="195"/>
        <v>0</v>
      </c>
      <c r="AD55" s="139">
        <f t="shared" si="195"/>
        <v>0</v>
      </c>
      <c r="AE55" s="139">
        <f t="shared" si="195"/>
        <v>0</v>
      </c>
      <c r="AF55" s="139">
        <f t="shared" si="195"/>
        <v>0</v>
      </c>
      <c r="AG55" s="139">
        <f t="shared" si="195"/>
        <v>0</v>
      </c>
      <c r="AH55" s="139">
        <f t="shared" si="195"/>
        <v>0</v>
      </c>
      <c r="AI55" s="141">
        <f t="shared" si="194"/>
        <v>0</v>
      </c>
      <c r="AJ55" s="141">
        <f t="shared" ref="AJ55:AX55" si="196">AJ105</f>
        <v>0</v>
      </c>
      <c r="AK55" s="141">
        <f t="shared" si="196"/>
        <v>0</v>
      </c>
      <c r="AL55" s="141">
        <f t="shared" si="196"/>
        <v>0</v>
      </c>
      <c r="AM55" s="141">
        <f t="shared" si="196"/>
        <v>8.7188017787283805</v>
      </c>
      <c r="AN55" s="141">
        <f t="shared" si="196"/>
        <v>0</v>
      </c>
      <c r="AO55" s="141">
        <f t="shared" si="196"/>
        <v>0</v>
      </c>
      <c r="AP55" s="141">
        <f t="shared" si="196"/>
        <v>0</v>
      </c>
      <c r="AQ55" s="141">
        <f t="shared" si="196"/>
        <v>0</v>
      </c>
      <c r="AR55" s="141">
        <f t="shared" si="196"/>
        <v>0</v>
      </c>
      <c r="AS55" s="141">
        <f t="shared" si="196"/>
        <v>0</v>
      </c>
      <c r="AT55" s="141">
        <f t="shared" si="196"/>
        <v>0</v>
      </c>
      <c r="AU55" s="141">
        <f t="shared" si="196"/>
        <v>0</v>
      </c>
      <c r="AV55" s="141">
        <f t="shared" si="196"/>
        <v>0</v>
      </c>
      <c r="AW55" s="141">
        <f t="shared" si="196"/>
        <v>0</v>
      </c>
      <c r="AX55" s="141">
        <f t="shared" si="196"/>
        <v>0</v>
      </c>
      <c r="AY55" s="160">
        <f t="shared" si="194"/>
        <v>11.010607728482075</v>
      </c>
      <c r="AZ55" s="160">
        <f t="shared" ref="AZ55:BN55" si="197">AZ105</f>
        <v>0</v>
      </c>
      <c r="BA55" s="160">
        <f t="shared" si="197"/>
        <v>0</v>
      </c>
      <c r="BB55" s="160">
        <f t="shared" si="197"/>
        <v>0</v>
      </c>
      <c r="BC55" s="160">
        <f t="shared" si="197"/>
        <v>0</v>
      </c>
      <c r="BD55" s="160">
        <f t="shared" si="197"/>
        <v>0</v>
      </c>
      <c r="BE55" s="160">
        <f t="shared" si="197"/>
        <v>0</v>
      </c>
      <c r="BF55" s="160">
        <f t="shared" si="197"/>
        <v>1.6498844882919312</v>
      </c>
      <c r="BG55" s="160">
        <f t="shared" si="197"/>
        <v>8.9792091122677956E-2</v>
      </c>
      <c r="BH55" s="160">
        <f t="shared" si="197"/>
        <v>0.40905285955886622</v>
      </c>
      <c r="BI55" s="160">
        <f t="shared" si="197"/>
        <v>7.7680228821050106</v>
      </c>
      <c r="BJ55" s="160">
        <f t="shared" si="197"/>
        <v>0.33828341951419494</v>
      </c>
      <c r="BK55" s="160">
        <f t="shared" si="197"/>
        <v>0.47319006750363629</v>
      </c>
      <c r="BL55" s="160">
        <f t="shared" si="197"/>
        <v>0.15392929906744793</v>
      </c>
      <c r="BM55" s="160">
        <f t="shared" si="197"/>
        <v>13.419411498713906</v>
      </c>
      <c r="BN55" s="160">
        <f t="shared" si="197"/>
        <v>0</v>
      </c>
      <c r="BO55" s="213">
        <f t="shared" ref="BO55:CD55" si="198">BO105</f>
        <v>0</v>
      </c>
      <c r="BP55" s="213">
        <f t="shared" si="198"/>
        <v>0</v>
      </c>
      <c r="BQ55" s="213">
        <f t="shared" si="198"/>
        <v>0</v>
      </c>
      <c r="BR55" s="213">
        <f t="shared" si="198"/>
        <v>0</v>
      </c>
      <c r="BS55" s="213">
        <f t="shared" si="198"/>
        <v>0</v>
      </c>
      <c r="BT55" s="213">
        <f t="shared" si="198"/>
        <v>0</v>
      </c>
      <c r="BU55" s="213">
        <f t="shared" si="198"/>
        <v>0</v>
      </c>
      <c r="BV55" s="213">
        <f t="shared" si="198"/>
        <v>0</v>
      </c>
      <c r="BW55" s="213">
        <f t="shared" si="198"/>
        <v>0</v>
      </c>
      <c r="BX55" s="213">
        <f t="shared" si="198"/>
        <v>0</v>
      </c>
      <c r="BY55" s="213">
        <f t="shared" si="198"/>
        <v>0</v>
      </c>
      <c r="BZ55" s="213">
        <f t="shared" si="198"/>
        <v>0</v>
      </c>
      <c r="CA55" s="213">
        <f t="shared" si="198"/>
        <v>0</v>
      </c>
      <c r="CB55" s="213">
        <f t="shared" si="198"/>
        <v>0</v>
      </c>
      <c r="CC55" s="213">
        <f t="shared" si="198"/>
        <v>0</v>
      </c>
      <c r="CD55" s="213">
        <f t="shared" si="198"/>
        <v>0</v>
      </c>
      <c r="CE55" s="63">
        <f t="shared" si="36"/>
        <v>44.03097611308813</v>
      </c>
    </row>
    <row r="56" spans="1:83" x14ac:dyDescent="0.2">
      <c r="A56" s="5" t="str">
        <f>VLOOKUP(B56,by_src_allpol!$J$28:$K$69,2,FALSE)</f>
        <v>N</v>
      </c>
      <c r="B56" s="5" t="str">
        <f t="shared" ref="B56:C56" si="199">B106</f>
        <v>Refracing</v>
      </c>
      <c r="C56" s="69">
        <f t="shared" si="199"/>
        <v>0</v>
      </c>
      <c r="D56" s="69">
        <f t="shared" ref="D56:AY56" si="200">D106</f>
        <v>0</v>
      </c>
      <c r="E56" s="69">
        <f t="shared" si="200"/>
        <v>0</v>
      </c>
      <c r="F56" s="69">
        <f t="shared" si="200"/>
        <v>0</v>
      </c>
      <c r="G56" s="69">
        <f t="shared" si="200"/>
        <v>0</v>
      </c>
      <c r="H56" s="69">
        <f t="shared" si="200"/>
        <v>0</v>
      </c>
      <c r="I56" s="69">
        <f t="shared" si="200"/>
        <v>0</v>
      </c>
      <c r="J56" s="69">
        <f t="shared" si="200"/>
        <v>0</v>
      </c>
      <c r="K56" s="69">
        <f t="shared" si="200"/>
        <v>0</v>
      </c>
      <c r="L56" s="69">
        <f t="shared" si="200"/>
        <v>0</v>
      </c>
      <c r="M56" s="69">
        <f t="shared" si="200"/>
        <v>0</v>
      </c>
      <c r="N56" s="69">
        <f t="shared" si="200"/>
        <v>0</v>
      </c>
      <c r="O56" s="69">
        <f t="shared" si="200"/>
        <v>0</v>
      </c>
      <c r="P56" s="69">
        <f t="shared" si="200"/>
        <v>0</v>
      </c>
      <c r="Q56" s="69">
        <f t="shared" si="200"/>
        <v>0</v>
      </c>
      <c r="R56" s="69">
        <f t="shared" si="200"/>
        <v>0</v>
      </c>
      <c r="S56" s="139">
        <f t="shared" si="200"/>
        <v>0</v>
      </c>
      <c r="T56" s="139">
        <f t="shared" ref="T56:AH56" si="201">T106</f>
        <v>0</v>
      </c>
      <c r="U56" s="139">
        <f t="shared" si="201"/>
        <v>0</v>
      </c>
      <c r="V56" s="139">
        <f t="shared" si="201"/>
        <v>0</v>
      </c>
      <c r="W56" s="139">
        <f t="shared" si="201"/>
        <v>0</v>
      </c>
      <c r="X56" s="139">
        <f t="shared" si="201"/>
        <v>0</v>
      </c>
      <c r="Y56" s="139">
        <f t="shared" si="201"/>
        <v>0</v>
      </c>
      <c r="Z56" s="139">
        <f t="shared" si="201"/>
        <v>0</v>
      </c>
      <c r="AA56" s="139">
        <f t="shared" si="201"/>
        <v>0</v>
      </c>
      <c r="AB56" s="139">
        <f t="shared" si="201"/>
        <v>0</v>
      </c>
      <c r="AC56" s="139">
        <f t="shared" si="201"/>
        <v>0</v>
      </c>
      <c r="AD56" s="139">
        <f t="shared" si="201"/>
        <v>0</v>
      </c>
      <c r="AE56" s="139">
        <f t="shared" si="201"/>
        <v>0</v>
      </c>
      <c r="AF56" s="139">
        <f t="shared" si="201"/>
        <v>0</v>
      </c>
      <c r="AG56" s="139">
        <f t="shared" si="201"/>
        <v>0</v>
      </c>
      <c r="AH56" s="139">
        <f t="shared" si="201"/>
        <v>0</v>
      </c>
      <c r="AI56" s="141">
        <f t="shared" si="200"/>
        <v>0</v>
      </c>
      <c r="AJ56" s="141">
        <f t="shared" ref="AJ56:AX56" si="202">AJ106</f>
        <v>0</v>
      </c>
      <c r="AK56" s="141">
        <f t="shared" si="202"/>
        <v>0</v>
      </c>
      <c r="AL56" s="141">
        <f t="shared" si="202"/>
        <v>0</v>
      </c>
      <c r="AM56" s="141">
        <f t="shared" si="202"/>
        <v>0</v>
      </c>
      <c r="AN56" s="141">
        <f t="shared" si="202"/>
        <v>0</v>
      </c>
      <c r="AO56" s="141">
        <f t="shared" si="202"/>
        <v>0</v>
      </c>
      <c r="AP56" s="141">
        <f t="shared" si="202"/>
        <v>0</v>
      </c>
      <c r="AQ56" s="141">
        <f t="shared" si="202"/>
        <v>0</v>
      </c>
      <c r="AR56" s="141">
        <f t="shared" si="202"/>
        <v>0</v>
      </c>
      <c r="AS56" s="141">
        <f t="shared" si="202"/>
        <v>0</v>
      </c>
      <c r="AT56" s="141">
        <f t="shared" si="202"/>
        <v>0</v>
      </c>
      <c r="AU56" s="141">
        <f t="shared" si="202"/>
        <v>0</v>
      </c>
      <c r="AV56" s="141">
        <f t="shared" si="202"/>
        <v>0</v>
      </c>
      <c r="AW56" s="141">
        <f t="shared" si="202"/>
        <v>0</v>
      </c>
      <c r="AX56" s="141">
        <f t="shared" si="202"/>
        <v>0</v>
      </c>
      <c r="AY56" s="160">
        <f t="shared" si="200"/>
        <v>0</v>
      </c>
      <c r="AZ56" s="160">
        <f t="shared" ref="AZ56:BN56" si="203">AZ106</f>
        <v>0</v>
      </c>
      <c r="BA56" s="160">
        <f t="shared" si="203"/>
        <v>0</v>
      </c>
      <c r="BB56" s="160">
        <f t="shared" si="203"/>
        <v>0</v>
      </c>
      <c r="BC56" s="160">
        <f t="shared" si="203"/>
        <v>0</v>
      </c>
      <c r="BD56" s="160">
        <f t="shared" si="203"/>
        <v>0</v>
      </c>
      <c r="BE56" s="160">
        <f t="shared" si="203"/>
        <v>0</v>
      </c>
      <c r="BF56" s="160">
        <f t="shared" si="203"/>
        <v>0</v>
      </c>
      <c r="BG56" s="160">
        <f t="shared" si="203"/>
        <v>0</v>
      </c>
      <c r="BH56" s="160">
        <f t="shared" si="203"/>
        <v>0</v>
      </c>
      <c r="BI56" s="160">
        <f t="shared" si="203"/>
        <v>0</v>
      </c>
      <c r="BJ56" s="160">
        <f t="shared" si="203"/>
        <v>0</v>
      </c>
      <c r="BK56" s="160">
        <f t="shared" si="203"/>
        <v>0</v>
      </c>
      <c r="BL56" s="160">
        <f t="shared" si="203"/>
        <v>0</v>
      </c>
      <c r="BM56" s="160">
        <f t="shared" si="203"/>
        <v>0</v>
      </c>
      <c r="BN56" s="160">
        <f t="shared" si="203"/>
        <v>0</v>
      </c>
      <c r="BO56" s="213">
        <f t="shared" ref="BO56:CD56" si="204">BO106</f>
        <v>0</v>
      </c>
      <c r="BP56" s="213">
        <f t="shared" si="204"/>
        <v>0</v>
      </c>
      <c r="BQ56" s="213">
        <f t="shared" si="204"/>
        <v>0</v>
      </c>
      <c r="BR56" s="213">
        <f t="shared" si="204"/>
        <v>0</v>
      </c>
      <c r="BS56" s="213">
        <f t="shared" si="204"/>
        <v>0</v>
      </c>
      <c r="BT56" s="213">
        <f t="shared" si="204"/>
        <v>0</v>
      </c>
      <c r="BU56" s="213">
        <f t="shared" si="204"/>
        <v>0</v>
      </c>
      <c r="BV56" s="213">
        <f t="shared" si="204"/>
        <v>0</v>
      </c>
      <c r="BW56" s="213">
        <f t="shared" si="204"/>
        <v>0</v>
      </c>
      <c r="BX56" s="213">
        <f t="shared" si="204"/>
        <v>0</v>
      </c>
      <c r="BY56" s="213">
        <f t="shared" si="204"/>
        <v>0</v>
      </c>
      <c r="BZ56" s="213">
        <f t="shared" si="204"/>
        <v>0</v>
      </c>
      <c r="CA56" s="213">
        <f t="shared" si="204"/>
        <v>0</v>
      </c>
      <c r="CB56" s="213">
        <f t="shared" si="204"/>
        <v>0</v>
      </c>
      <c r="CC56" s="213">
        <f t="shared" si="204"/>
        <v>0</v>
      </c>
      <c r="CD56" s="213">
        <f t="shared" si="204"/>
        <v>0</v>
      </c>
      <c r="CE56" s="63">
        <f t="shared" si="36"/>
        <v>0</v>
      </c>
    </row>
    <row r="57" spans="1:83" x14ac:dyDescent="0.2">
      <c r="A57" s="5" t="str">
        <f>VLOOKUP(B57,by_src_allpol!$J$28:$K$69,2,FALSE)</f>
        <v>N</v>
      </c>
      <c r="B57" s="5" t="str">
        <f t="shared" ref="B57:C57" si="205">B107</f>
        <v>Other Venting</v>
      </c>
      <c r="C57" s="69">
        <f t="shared" si="205"/>
        <v>0</v>
      </c>
      <c r="D57" s="69">
        <f t="shared" ref="D57:AY57" si="206">D107</f>
        <v>0</v>
      </c>
      <c r="E57" s="69">
        <f t="shared" si="206"/>
        <v>0</v>
      </c>
      <c r="F57" s="69">
        <f t="shared" si="206"/>
        <v>0</v>
      </c>
      <c r="G57" s="69">
        <f t="shared" si="206"/>
        <v>0</v>
      </c>
      <c r="H57" s="69">
        <f t="shared" si="206"/>
        <v>0</v>
      </c>
      <c r="I57" s="69">
        <f t="shared" si="206"/>
        <v>0</v>
      </c>
      <c r="J57" s="69">
        <f t="shared" si="206"/>
        <v>0</v>
      </c>
      <c r="K57" s="69">
        <f t="shared" si="206"/>
        <v>0</v>
      </c>
      <c r="L57" s="69">
        <f t="shared" si="206"/>
        <v>0</v>
      </c>
      <c r="M57" s="69">
        <f t="shared" si="206"/>
        <v>0</v>
      </c>
      <c r="N57" s="69">
        <f t="shared" si="206"/>
        <v>0</v>
      </c>
      <c r="O57" s="69">
        <f t="shared" si="206"/>
        <v>0</v>
      </c>
      <c r="P57" s="69">
        <f t="shared" si="206"/>
        <v>0</v>
      </c>
      <c r="Q57" s="69">
        <f t="shared" si="206"/>
        <v>0</v>
      </c>
      <c r="R57" s="69">
        <f t="shared" si="206"/>
        <v>0</v>
      </c>
      <c r="S57" s="139">
        <f t="shared" si="206"/>
        <v>0</v>
      </c>
      <c r="T57" s="139">
        <f t="shared" ref="T57:AH57" si="207">T107</f>
        <v>0</v>
      </c>
      <c r="U57" s="139">
        <f t="shared" si="207"/>
        <v>0</v>
      </c>
      <c r="V57" s="139">
        <f t="shared" si="207"/>
        <v>0</v>
      </c>
      <c r="W57" s="139">
        <f t="shared" si="207"/>
        <v>0</v>
      </c>
      <c r="X57" s="139">
        <f t="shared" si="207"/>
        <v>0</v>
      </c>
      <c r="Y57" s="139">
        <f t="shared" si="207"/>
        <v>0</v>
      </c>
      <c r="Z57" s="139">
        <f t="shared" si="207"/>
        <v>0</v>
      </c>
      <c r="AA57" s="139">
        <f t="shared" si="207"/>
        <v>0</v>
      </c>
      <c r="AB57" s="139">
        <f t="shared" si="207"/>
        <v>0</v>
      </c>
      <c r="AC57" s="139">
        <f t="shared" si="207"/>
        <v>0</v>
      </c>
      <c r="AD57" s="139">
        <f t="shared" si="207"/>
        <v>0</v>
      </c>
      <c r="AE57" s="139">
        <f t="shared" si="207"/>
        <v>0</v>
      </c>
      <c r="AF57" s="139">
        <f t="shared" si="207"/>
        <v>0</v>
      </c>
      <c r="AG57" s="139">
        <f t="shared" si="207"/>
        <v>0</v>
      </c>
      <c r="AH57" s="139">
        <f t="shared" si="207"/>
        <v>0</v>
      </c>
      <c r="AI57" s="141">
        <f t="shared" si="206"/>
        <v>0</v>
      </c>
      <c r="AJ57" s="141">
        <f t="shared" ref="AJ57:AX57" si="208">AJ107</f>
        <v>0</v>
      </c>
      <c r="AK57" s="141">
        <f t="shared" si="208"/>
        <v>0</v>
      </c>
      <c r="AL57" s="141">
        <f t="shared" si="208"/>
        <v>0</v>
      </c>
      <c r="AM57" s="141">
        <f t="shared" si="208"/>
        <v>0</v>
      </c>
      <c r="AN57" s="141">
        <f t="shared" si="208"/>
        <v>0</v>
      </c>
      <c r="AO57" s="141">
        <f t="shared" si="208"/>
        <v>0</v>
      </c>
      <c r="AP57" s="141">
        <f t="shared" si="208"/>
        <v>0</v>
      </c>
      <c r="AQ57" s="141">
        <f t="shared" si="208"/>
        <v>0</v>
      </c>
      <c r="AR57" s="141">
        <f t="shared" si="208"/>
        <v>0</v>
      </c>
      <c r="AS57" s="141">
        <f t="shared" si="208"/>
        <v>0</v>
      </c>
      <c r="AT57" s="141">
        <f t="shared" si="208"/>
        <v>0</v>
      </c>
      <c r="AU57" s="141">
        <f t="shared" si="208"/>
        <v>0</v>
      </c>
      <c r="AV57" s="141">
        <f t="shared" si="208"/>
        <v>0</v>
      </c>
      <c r="AW57" s="141">
        <f t="shared" si="208"/>
        <v>0</v>
      </c>
      <c r="AX57" s="141">
        <f t="shared" si="208"/>
        <v>0</v>
      </c>
      <c r="AY57" s="160">
        <f t="shared" si="206"/>
        <v>0</v>
      </c>
      <c r="AZ57" s="160">
        <f t="shared" ref="AZ57:BN57" si="209">AZ107</f>
        <v>0</v>
      </c>
      <c r="BA57" s="160">
        <f t="shared" si="209"/>
        <v>0</v>
      </c>
      <c r="BB57" s="160">
        <f t="shared" si="209"/>
        <v>0</v>
      </c>
      <c r="BC57" s="160">
        <f t="shared" si="209"/>
        <v>0</v>
      </c>
      <c r="BD57" s="160">
        <f t="shared" si="209"/>
        <v>0</v>
      </c>
      <c r="BE57" s="160">
        <f t="shared" si="209"/>
        <v>0</v>
      </c>
      <c r="BF57" s="160">
        <f t="shared" si="209"/>
        <v>0</v>
      </c>
      <c r="BG57" s="160">
        <f t="shared" si="209"/>
        <v>0</v>
      </c>
      <c r="BH57" s="160">
        <f t="shared" si="209"/>
        <v>0</v>
      </c>
      <c r="BI57" s="160">
        <f t="shared" si="209"/>
        <v>0</v>
      </c>
      <c r="BJ57" s="160">
        <f t="shared" si="209"/>
        <v>0</v>
      </c>
      <c r="BK57" s="160">
        <f t="shared" si="209"/>
        <v>0</v>
      </c>
      <c r="BL57" s="160">
        <f t="shared" si="209"/>
        <v>0</v>
      </c>
      <c r="BM57" s="160">
        <f t="shared" si="209"/>
        <v>0</v>
      </c>
      <c r="BN57" s="160">
        <f t="shared" si="209"/>
        <v>0</v>
      </c>
      <c r="BO57" s="213">
        <f t="shared" ref="BO57:CD57" si="210">BO107</f>
        <v>0</v>
      </c>
      <c r="BP57" s="213">
        <f t="shared" si="210"/>
        <v>0</v>
      </c>
      <c r="BQ57" s="213">
        <f t="shared" si="210"/>
        <v>0</v>
      </c>
      <c r="BR57" s="213">
        <f t="shared" si="210"/>
        <v>0</v>
      </c>
      <c r="BS57" s="213">
        <f t="shared" si="210"/>
        <v>0</v>
      </c>
      <c r="BT57" s="213">
        <f t="shared" si="210"/>
        <v>0</v>
      </c>
      <c r="BU57" s="213">
        <f t="shared" si="210"/>
        <v>0</v>
      </c>
      <c r="BV57" s="213">
        <f t="shared" si="210"/>
        <v>0</v>
      </c>
      <c r="BW57" s="213">
        <f t="shared" si="210"/>
        <v>0</v>
      </c>
      <c r="BX57" s="213">
        <f t="shared" si="210"/>
        <v>0</v>
      </c>
      <c r="BY57" s="213">
        <f t="shared" si="210"/>
        <v>0</v>
      </c>
      <c r="BZ57" s="213">
        <f t="shared" si="210"/>
        <v>0</v>
      </c>
      <c r="CA57" s="213">
        <f t="shared" si="210"/>
        <v>0</v>
      </c>
      <c r="CB57" s="213">
        <f t="shared" si="210"/>
        <v>0</v>
      </c>
      <c r="CC57" s="213">
        <f t="shared" si="210"/>
        <v>0</v>
      </c>
      <c r="CD57" s="213">
        <f t="shared" si="210"/>
        <v>0</v>
      </c>
      <c r="CE57" s="63">
        <f t="shared" si="36"/>
        <v>0</v>
      </c>
    </row>
    <row r="58" spans="1:83" x14ac:dyDescent="0.2">
      <c r="A58" s="5" t="str">
        <f>VLOOKUP(B58,by_src_allpol!$J$28:$K$69,2,FALSE)</f>
        <v>Y</v>
      </c>
      <c r="B58" s="5" t="str">
        <f t="shared" ref="B58:AY58" si="211">B108</f>
        <v>Compressor Engine Startup/Shutdown</v>
      </c>
      <c r="C58" s="69">
        <f t="shared" si="211"/>
        <v>0</v>
      </c>
      <c r="D58" s="69">
        <f t="shared" si="211"/>
        <v>0</v>
      </c>
      <c r="E58" s="69">
        <f t="shared" si="211"/>
        <v>0</v>
      </c>
      <c r="F58" s="69">
        <f t="shared" si="211"/>
        <v>0</v>
      </c>
      <c r="G58" s="69">
        <f t="shared" si="211"/>
        <v>0</v>
      </c>
      <c r="H58" s="69">
        <f t="shared" si="211"/>
        <v>0</v>
      </c>
      <c r="I58" s="69">
        <f t="shared" si="211"/>
        <v>0</v>
      </c>
      <c r="J58" s="69">
        <f t="shared" si="211"/>
        <v>0</v>
      </c>
      <c r="K58" s="69">
        <f t="shared" si="211"/>
        <v>0</v>
      </c>
      <c r="L58" s="69">
        <f t="shared" si="211"/>
        <v>0</v>
      </c>
      <c r="M58" s="69">
        <f t="shared" si="211"/>
        <v>0</v>
      </c>
      <c r="N58" s="69">
        <f t="shared" si="211"/>
        <v>0</v>
      </c>
      <c r="O58" s="69">
        <f t="shared" si="211"/>
        <v>0</v>
      </c>
      <c r="P58" s="69">
        <f t="shared" si="211"/>
        <v>0</v>
      </c>
      <c r="Q58" s="69">
        <f t="shared" si="211"/>
        <v>0</v>
      </c>
      <c r="R58" s="69">
        <f t="shared" si="211"/>
        <v>0</v>
      </c>
      <c r="S58" s="139">
        <f t="shared" si="211"/>
        <v>0</v>
      </c>
      <c r="T58" s="139">
        <f t="shared" ref="T58:AH58" si="212">T108</f>
        <v>0</v>
      </c>
      <c r="U58" s="139">
        <f t="shared" si="212"/>
        <v>0</v>
      </c>
      <c r="V58" s="139">
        <f t="shared" si="212"/>
        <v>0</v>
      </c>
      <c r="W58" s="139">
        <f t="shared" si="212"/>
        <v>0</v>
      </c>
      <c r="X58" s="139">
        <f t="shared" si="212"/>
        <v>0</v>
      </c>
      <c r="Y58" s="139">
        <f t="shared" si="212"/>
        <v>0</v>
      </c>
      <c r="Z58" s="139">
        <f t="shared" si="212"/>
        <v>0</v>
      </c>
      <c r="AA58" s="139">
        <f t="shared" si="212"/>
        <v>0</v>
      </c>
      <c r="AB58" s="139">
        <f t="shared" si="212"/>
        <v>0</v>
      </c>
      <c r="AC58" s="139">
        <f t="shared" si="212"/>
        <v>0</v>
      </c>
      <c r="AD58" s="139">
        <f t="shared" si="212"/>
        <v>0</v>
      </c>
      <c r="AE58" s="139">
        <f t="shared" si="212"/>
        <v>0</v>
      </c>
      <c r="AF58" s="139">
        <f t="shared" si="212"/>
        <v>0</v>
      </c>
      <c r="AG58" s="139">
        <f t="shared" si="212"/>
        <v>0</v>
      </c>
      <c r="AH58" s="139">
        <f t="shared" si="212"/>
        <v>0</v>
      </c>
      <c r="AI58" s="141">
        <f t="shared" si="211"/>
        <v>0</v>
      </c>
      <c r="AJ58" s="141">
        <f t="shared" ref="AJ58:AX58" si="213">AJ108</f>
        <v>0</v>
      </c>
      <c r="AK58" s="141">
        <f t="shared" si="213"/>
        <v>0</v>
      </c>
      <c r="AL58" s="141">
        <f t="shared" si="213"/>
        <v>0</v>
      </c>
      <c r="AM58" s="141">
        <f t="shared" si="213"/>
        <v>0</v>
      </c>
      <c r="AN58" s="141">
        <f t="shared" si="213"/>
        <v>0</v>
      </c>
      <c r="AO58" s="141">
        <f t="shared" si="213"/>
        <v>0</v>
      </c>
      <c r="AP58" s="141">
        <f t="shared" si="213"/>
        <v>0</v>
      </c>
      <c r="AQ58" s="141">
        <f t="shared" si="213"/>
        <v>0</v>
      </c>
      <c r="AR58" s="141">
        <f t="shared" si="213"/>
        <v>0</v>
      </c>
      <c r="AS58" s="141">
        <f t="shared" si="213"/>
        <v>0</v>
      </c>
      <c r="AT58" s="141">
        <f t="shared" si="213"/>
        <v>0</v>
      </c>
      <c r="AU58" s="141">
        <f t="shared" si="213"/>
        <v>0</v>
      </c>
      <c r="AV58" s="141">
        <f t="shared" si="213"/>
        <v>0</v>
      </c>
      <c r="AW58" s="141">
        <f t="shared" si="213"/>
        <v>0</v>
      </c>
      <c r="AX58" s="141">
        <f t="shared" si="213"/>
        <v>0</v>
      </c>
      <c r="AY58" s="160">
        <f t="shared" si="211"/>
        <v>0</v>
      </c>
      <c r="AZ58" s="160">
        <f t="shared" ref="AZ58:BN58" si="214">AZ108</f>
        <v>0</v>
      </c>
      <c r="BA58" s="160">
        <f t="shared" si="214"/>
        <v>0</v>
      </c>
      <c r="BB58" s="160">
        <f t="shared" si="214"/>
        <v>0</v>
      </c>
      <c r="BC58" s="160">
        <f t="shared" si="214"/>
        <v>0</v>
      </c>
      <c r="BD58" s="160">
        <f t="shared" si="214"/>
        <v>0</v>
      </c>
      <c r="BE58" s="160">
        <f t="shared" si="214"/>
        <v>0</v>
      </c>
      <c r="BF58" s="160">
        <f t="shared" si="214"/>
        <v>0</v>
      </c>
      <c r="BG58" s="160">
        <f t="shared" si="214"/>
        <v>0</v>
      </c>
      <c r="BH58" s="160">
        <f t="shared" si="214"/>
        <v>0</v>
      </c>
      <c r="BI58" s="160">
        <f t="shared" si="214"/>
        <v>0</v>
      </c>
      <c r="BJ58" s="160">
        <f t="shared" si="214"/>
        <v>0</v>
      </c>
      <c r="BK58" s="160">
        <f t="shared" si="214"/>
        <v>0</v>
      </c>
      <c r="BL58" s="160">
        <f t="shared" si="214"/>
        <v>0</v>
      </c>
      <c r="BM58" s="160">
        <f t="shared" si="214"/>
        <v>0</v>
      </c>
      <c r="BN58" s="160">
        <f t="shared" si="214"/>
        <v>0</v>
      </c>
      <c r="BO58" s="213">
        <f t="shared" ref="BO58:CD58" si="215">BO108</f>
        <v>0</v>
      </c>
      <c r="BP58" s="213">
        <f t="shared" si="215"/>
        <v>0</v>
      </c>
      <c r="BQ58" s="213">
        <f t="shared" si="215"/>
        <v>0</v>
      </c>
      <c r="BR58" s="213">
        <f t="shared" si="215"/>
        <v>0</v>
      </c>
      <c r="BS58" s="213">
        <f t="shared" si="215"/>
        <v>0</v>
      </c>
      <c r="BT58" s="213">
        <f t="shared" si="215"/>
        <v>0</v>
      </c>
      <c r="BU58" s="213">
        <f t="shared" si="215"/>
        <v>0</v>
      </c>
      <c r="BV58" s="213">
        <f t="shared" si="215"/>
        <v>0</v>
      </c>
      <c r="BW58" s="213">
        <f t="shared" si="215"/>
        <v>0</v>
      </c>
      <c r="BX58" s="213">
        <f t="shared" si="215"/>
        <v>0</v>
      </c>
      <c r="BY58" s="213">
        <f t="shared" si="215"/>
        <v>0</v>
      </c>
      <c r="BZ58" s="213">
        <f t="shared" si="215"/>
        <v>0</v>
      </c>
      <c r="CA58" s="213">
        <f t="shared" si="215"/>
        <v>0</v>
      </c>
      <c r="CB58" s="213">
        <f t="shared" si="215"/>
        <v>0</v>
      </c>
      <c r="CC58" s="213">
        <f t="shared" si="215"/>
        <v>0</v>
      </c>
      <c r="CD58" s="213">
        <f t="shared" si="215"/>
        <v>0</v>
      </c>
      <c r="CE58" s="63">
        <f t="shared" si="36"/>
        <v>0</v>
      </c>
    </row>
    <row r="59" spans="1:83" x14ac:dyDescent="0.2">
      <c r="A59" s="5" t="str">
        <f>VLOOKUP(B59,by_src_allpol!$J$28:$K$69,2,FALSE)</f>
        <v>N</v>
      </c>
      <c r="B59" s="5" t="str">
        <f t="shared" ref="B59:AY59" si="216">B109</f>
        <v>Compressor Fugitives</v>
      </c>
      <c r="C59" s="69">
        <f t="shared" si="216"/>
        <v>0</v>
      </c>
      <c r="D59" s="69">
        <f t="shared" si="216"/>
        <v>0</v>
      </c>
      <c r="E59" s="69">
        <f t="shared" si="216"/>
        <v>0</v>
      </c>
      <c r="F59" s="69">
        <f t="shared" si="216"/>
        <v>0</v>
      </c>
      <c r="G59" s="69">
        <f t="shared" si="216"/>
        <v>0</v>
      </c>
      <c r="H59" s="69">
        <f t="shared" si="216"/>
        <v>0</v>
      </c>
      <c r="I59" s="69">
        <f t="shared" si="216"/>
        <v>0</v>
      </c>
      <c r="J59" s="69">
        <f t="shared" si="216"/>
        <v>0</v>
      </c>
      <c r="K59" s="69">
        <f t="shared" si="216"/>
        <v>0</v>
      </c>
      <c r="L59" s="69">
        <f t="shared" si="216"/>
        <v>0</v>
      </c>
      <c r="M59" s="69">
        <f t="shared" si="216"/>
        <v>0</v>
      </c>
      <c r="N59" s="69">
        <f t="shared" si="216"/>
        <v>0</v>
      </c>
      <c r="O59" s="69">
        <f t="shared" si="216"/>
        <v>0</v>
      </c>
      <c r="P59" s="69">
        <f t="shared" si="216"/>
        <v>0</v>
      </c>
      <c r="Q59" s="69">
        <f t="shared" si="216"/>
        <v>0</v>
      </c>
      <c r="R59" s="69">
        <f t="shared" si="216"/>
        <v>0</v>
      </c>
      <c r="S59" s="139">
        <f t="shared" si="216"/>
        <v>0</v>
      </c>
      <c r="T59" s="139">
        <f t="shared" ref="T59:AH59" si="217">T109</f>
        <v>0</v>
      </c>
      <c r="U59" s="139">
        <f t="shared" si="217"/>
        <v>0</v>
      </c>
      <c r="V59" s="139">
        <f t="shared" si="217"/>
        <v>0</v>
      </c>
      <c r="W59" s="139">
        <f t="shared" si="217"/>
        <v>0</v>
      </c>
      <c r="X59" s="139">
        <f t="shared" si="217"/>
        <v>0</v>
      </c>
      <c r="Y59" s="139">
        <f t="shared" si="217"/>
        <v>0</v>
      </c>
      <c r="Z59" s="139">
        <f t="shared" si="217"/>
        <v>0</v>
      </c>
      <c r="AA59" s="139">
        <f t="shared" si="217"/>
        <v>0</v>
      </c>
      <c r="AB59" s="139">
        <f t="shared" si="217"/>
        <v>0</v>
      </c>
      <c r="AC59" s="139">
        <f t="shared" si="217"/>
        <v>0</v>
      </c>
      <c r="AD59" s="139">
        <f t="shared" si="217"/>
        <v>0</v>
      </c>
      <c r="AE59" s="139">
        <f t="shared" si="217"/>
        <v>0</v>
      </c>
      <c r="AF59" s="139">
        <f t="shared" si="217"/>
        <v>0</v>
      </c>
      <c r="AG59" s="139">
        <f t="shared" si="217"/>
        <v>0</v>
      </c>
      <c r="AH59" s="139">
        <f t="shared" si="217"/>
        <v>0</v>
      </c>
      <c r="AI59" s="141">
        <f t="shared" si="216"/>
        <v>0</v>
      </c>
      <c r="AJ59" s="141">
        <f t="shared" ref="AJ59:AX59" si="218">AJ109</f>
        <v>0</v>
      </c>
      <c r="AK59" s="141">
        <f t="shared" si="218"/>
        <v>0</v>
      </c>
      <c r="AL59" s="141">
        <f t="shared" si="218"/>
        <v>0</v>
      </c>
      <c r="AM59" s="141">
        <f t="shared" si="218"/>
        <v>0</v>
      </c>
      <c r="AN59" s="141">
        <f t="shared" si="218"/>
        <v>0</v>
      </c>
      <c r="AO59" s="141">
        <f t="shared" si="218"/>
        <v>0</v>
      </c>
      <c r="AP59" s="141">
        <f t="shared" si="218"/>
        <v>0</v>
      </c>
      <c r="AQ59" s="141">
        <f t="shared" si="218"/>
        <v>0</v>
      </c>
      <c r="AR59" s="141">
        <f t="shared" si="218"/>
        <v>0</v>
      </c>
      <c r="AS59" s="141">
        <f t="shared" si="218"/>
        <v>0</v>
      </c>
      <c r="AT59" s="141">
        <f t="shared" si="218"/>
        <v>0</v>
      </c>
      <c r="AU59" s="141">
        <f t="shared" si="218"/>
        <v>0</v>
      </c>
      <c r="AV59" s="141">
        <f t="shared" si="218"/>
        <v>0</v>
      </c>
      <c r="AW59" s="141">
        <f t="shared" si="218"/>
        <v>0</v>
      </c>
      <c r="AX59" s="141">
        <f t="shared" si="218"/>
        <v>0</v>
      </c>
      <c r="AY59" s="160">
        <f t="shared" si="216"/>
        <v>0</v>
      </c>
      <c r="AZ59" s="160">
        <f t="shared" ref="AZ59:BN59" si="219">AZ109</f>
        <v>0</v>
      </c>
      <c r="BA59" s="160">
        <f t="shared" si="219"/>
        <v>0</v>
      </c>
      <c r="BB59" s="160">
        <f t="shared" si="219"/>
        <v>0</v>
      </c>
      <c r="BC59" s="160">
        <f t="shared" si="219"/>
        <v>0</v>
      </c>
      <c r="BD59" s="160">
        <f t="shared" si="219"/>
        <v>0</v>
      </c>
      <c r="BE59" s="160">
        <f t="shared" si="219"/>
        <v>0</v>
      </c>
      <c r="BF59" s="160">
        <f t="shared" si="219"/>
        <v>0</v>
      </c>
      <c r="BG59" s="160">
        <f t="shared" si="219"/>
        <v>0</v>
      </c>
      <c r="BH59" s="160">
        <f t="shared" si="219"/>
        <v>0</v>
      </c>
      <c r="BI59" s="160">
        <f t="shared" si="219"/>
        <v>0</v>
      </c>
      <c r="BJ59" s="160">
        <f t="shared" si="219"/>
        <v>0</v>
      </c>
      <c r="BK59" s="160">
        <f t="shared" si="219"/>
        <v>0</v>
      </c>
      <c r="BL59" s="160">
        <f t="shared" si="219"/>
        <v>0</v>
      </c>
      <c r="BM59" s="160">
        <f t="shared" si="219"/>
        <v>0</v>
      </c>
      <c r="BN59" s="160">
        <f t="shared" si="219"/>
        <v>0</v>
      </c>
      <c r="BO59" s="213">
        <f t="shared" ref="BO59:CD59" si="220">BO109</f>
        <v>0</v>
      </c>
      <c r="BP59" s="213">
        <f t="shared" si="220"/>
        <v>0</v>
      </c>
      <c r="BQ59" s="213">
        <f t="shared" si="220"/>
        <v>0</v>
      </c>
      <c r="BR59" s="213">
        <f t="shared" si="220"/>
        <v>0</v>
      </c>
      <c r="BS59" s="213">
        <f t="shared" si="220"/>
        <v>0</v>
      </c>
      <c r="BT59" s="213">
        <f t="shared" si="220"/>
        <v>0</v>
      </c>
      <c r="BU59" s="213">
        <f t="shared" si="220"/>
        <v>0</v>
      </c>
      <c r="BV59" s="213">
        <f t="shared" si="220"/>
        <v>0</v>
      </c>
      <c r="BW59" s="213">
        <f t="shared" si="220"/>
        <v>0</v>
      </c>
      <c r="BX59" s="213">
        <f t="shared" si="220"/>
        <v>0</v>
      </c>
      <c r="BY59" s="213">
        <f t="shared" si="220"/>
        <v>0</v>
      </c>
      <c r="BZ59" s="213">
        <f t="shared" si="220"/>
        <v>0</v>
      </c>
      <c r="CA59" s="213">
        <f t="shared" si="220"/>
        <v>0</v>
      </c>
      <c r="CB59" s="213">
        <f t="shared" si="220"/>
        <v>0</v>
      </c>
      <c r="CC59" s="213">
        <f t="shared" si="220"/>
        <v>0</v>
      </c>
      <c r="CD59" s="213">
        <f t="shared" si="220"/>
        <v>0</v>
      </c>
      <c r="CE59" s="63">
        <f t="shared" si="36"/>
        <v>0</v>
      </c>
    </row>
    <row r="60" spans="1:83" x14ac:dyDescent="0.2">
      <c r="A60" s="5" t="str">
        <f>VLOOKUP(B60,by_src_allpol!$J$28:$K$69,2,FALSE)</f>
        <v>N</v>
      </c>
      <c r="B60" s="5" t="str">
        <f t="shared" ref="B60:AY60" si="221">B110</f>
        <v>Other Heaters</v>
      </c>
      <c r="C60" s="69">
        <f t="shared" si="221"/>
        <v>0</v>
      </c>
      <c r="D60" s="69">
        <f t="shared" si="221"/>
        <v>0</v>
      </c>
      <c r="E60" s="69">
        <f t="shared" si="221"/>
        <v>0</v>
      </c>
      <c r="F60" s="69">
        <f t="shared" si="221"/>
        <v>0</v>
      </c>
      <c r="G60" s="69">
        <f t="shared" si="221"/>
        <v>0</v>
      </c>
      <c r="H60" s="69">
        <f t="shared" si="221"/>
        <v>0</v>
      </c>
      <c r="I60" s="69">
        <f t="shared" si="221"/>
        <v>0</v>
      </c>
      <c r="J60" s="69">
        <f t="shared" si="221"/>
        <v>0</v>
      </c>
      <c r="K60" s="69">
        <f t="shared" si="221"/>
        <v>0</v>
      </c>
      <c r="L60" s="69">
        <f t="shared" si="221"/>
        <v>0</v>
      </c>
      <c r="M60" s="69">
        <f t="shared" si="221"/>
        <v>0</v>
      </c>
      <c r="N60" s="69">
        <f t="shared" si="221"/>
        <v>0</v>
      </c>
      <c r="O60" s="69">
        <f t="shared" si="221"/>
        <v>0</v>
      </c>
      <c r="P60" s="69">
        <f t="shared" si="221"/>
        <v>0</v>
      </c>
      <c r="Q60" s="69">
        <f t="shared" si="221"/>
        <v>0</v>
      </c>
      <c r="R60" s="69">
        <f t="shared" si="221"/>
        <v>0</v>
      </c>
      <c r="S60" s="139">
        <f t="shared" si="221"/>
        <v>0</v>
      </c>
      <c r="T60" s="139">
        <f t="shared" ref="T60:AH60" si="222">T110</f>
        <v>0</v>
      </c>
      <c r="U60" s="139">
        <f t="shared" si="222"/>
        <v>0</v>
      </c>
      <c r="V60" s="139">
        <f t="shared" si="222"/>
        <v>0</v>
      </c>
      <c r="W60" s="139">
        <f t="shared" si="222"/>
        <v>0</v>
      </c>
      <c r="X60" s="139">
        <f t="shared" si="222"/>
        <v>0</v>
      </c>
      <c r="Y60" s="139">
        <f t="shared" si="222"/>
        <v>0</v>
      </c>
      <c r="Z60" s="139">
        <f t="shared" si="222"/>
        <v>0</v>
      </c>
      <c r="AA60" s="139">
        <f t="shared" si="222"/>
        <v>0</v>
      </c>
      <c r="AB60" s="139">
        <f t="shared" si="222"/>
        <v>0</v>
      </c>
      <c r="AC60" s="139">
        <f t="shared" si="222"/>
        <v>0</v>
      </c>
      <c r="AD60" s="139">
        <f t="shared" si="222"/>
        <v>0</v>
      </c>
      <c r="AE60" s="139">
        <f t="shared" si="222"/>
        <v>0</v>
      </c>
      <c r="AF60" s="139">
        <f t="shared" si="222"/>
        <v>0</v>
      </c>
      <c r="AG60" s="139">
        <f t="shared" si="222"/>
        <v>0</v>
      </c>
      <c r="AH60" s="139">
        <f t="shared" si="222"/>
        <v>0</v>
      </c>
      <c r="AI60" s="141">
        <f t="shared" si="221"/>
        <v>0</v>
      </c>
      <c r="AJ60" s="141">
        <f t="shared" ref="AJ60:AX60" si="223">AJ110</f>
        <v>0</v>
      </c>
      <c r="AK60" s="141">
        <f t="shared" si="223"/>
        <v>0</v>
      </c>
      <c r="AL60" s="141">
        <f t="shared" si="223"/>
        <v>0</v>
      </c>
      <c r="AM60" s="141">
        <f t="shared" si="223"/>
        <v>0</v>
      </c>
      <c r="AN60" s="141">
        <f t="shared" si="223"/>
        <v>0</v>
      </c>
      <c r="AO60" s="141">
        <f t="shared" si="223"/>
        <v>0</v>
      </c>
      <c r="AP60" s="141">
        <f t="shared" si="223"/>
        <v>0</v>
      </c>
      <c r="AQ60" s="141">
        <f t="shared" si="223"/>
        <v>0</v>
      </c>
      <c r="AR60" s="141">
        <f t="shared" si="223"/>
        <v>0</v>
      </c>
      <c r="AS60" s="141">
        <f t="shared" si="223"/>
        <v>0</v>
      </c>
      <c r="AT60" s="141">
        <f t="shared" si="223"/>
        <v>0</v>
      </c>
      <c r="AU60" s="141">
        <f t="shared" si="223"/>
        <v>0</v>
      </c>
      <c r="AV60" s="141">
        <f t="shared" si="223"/>
        <v>0</v>
      </c>
      <c r="AW60" s="141">
        <f t="shared" si="223"/>
        <v>0</v>
      </c>
      <c r="AX60" s="141">
        <f t="shared" si="223"/>
        <v>0</v>
      </c>
      <c r="AY60" s="160">
        <f t="shared" si="221"/>
        <v>0</v>
      </c>
      <c r="AZ60" s="160">
        <f t="shared" ref="AZ60:BN60" si="224">AZ110</f>
        <v>0</v>
      </c>
      <c r="BA60" s="160">
        <f t="shared" si="224"/>
        <v>0</v>
      </c>
      <c r="BB60" s="160">
        <f t="shared" si="224"/>
        <v>0</v>
      </c>
      <c r="BC60" s="160">
        <f t="shared" si="224"/>
        <v>0</v>
      </c>
      <c r="BD60" s="160">
        <f t="shared" si="224"/>
        <v>0</v>
      </c>
      <c r="BE60" s="160">
        <f t="shared" si="224"/>
        <v>0</v>
      </c>
      <c r="BF60" s="160">
        <f t="shared" si="224"/>
        <v>0</v>
      </c>
      <c r="BG60" s="160">
        <f t="shared" si="224"/>
        <v>0</v>
      </c>
      <c r="BH60" s="160">
        <f t="shared" si="224"/>
        <v>0</v>
      </c>
      <c r="BI60" s="160">
        <f t="shared" si="224"/>
        <v>0</v>
      </c>
      <c r="BJ60" s="160">
        <f t="shared" si="224"/>
        <v>0</v>
      </c>
      <c r="BK60" s="160">
        <f t="shared" si="224"/>
        <v>0</v>
      </c>
      <c r="BL60" s="160">
        <f t="shared" si="224"/>
        <v>0</v>
      </c>
      <c r="BM60" s="160">
        <f t="shared" si="224"/>
        <v>0</v>
      </c>
      <c r="BN60" s="160">
        <f t="shared" si="224"/>
        <v>0</v>
      </c>
      <c r="BO60" s="213">
        <f t="shared" ref="BO60:CD60" si="225">BO110</f>
        <v>0</v>
      </c>
      <c r="BP60" s="213">
        <f t="shared" si="225"/>
        <v>0</v>
      </c>
      <c r="BQ60" s="213">
        <f t="shared" si="225"/>
        <v>0</v>
      </c>
      <c r="BR60" s="213">
        <f t="shared" si="225"/>
        <v>0</v>
      </c>
      <c r="BS60" s="213">
        <f t="shared" si="225"/>
        <v>0</v>
      </c>
      <c r="BT60" s="213">
        <f t="shared" si="225"/>
        <v>0</v>
      </c>
      <c r="BU60" s="213">
        <f t="shared" si="225"/>
        <v>0</v>
      </c>
      <c r="BV60" s="213">
        <f t="shared" si="225"/>
        <v>0</v>
      </c>
      <c r="BW60" s="213">
        <f t="shared" si="225"/>
        <v>0</v>
      </c>
      <c r="BX60" s="213">
        <f t="shared" si="225"/>
        <v>0</v>
      </c>
      <c r="BY60" s="213">
        <f t="shared" si="225"/>
        <v>0</v>
      </c>
      <c r="BZ60" s="213">
        <f t="shared" si="225"/>
        <v>0</v>
      </c>
      <c r="CA60" s="213">
        <f t="shared" si="225"/>
        <v>0</v>
      </c>
      <c r="CB60" s="213">
        <f t="shared" si="225"/>
        <v>0</v>
      </c>
      <c r="CC60" s="213">
        <f t="shared" si="225"/>
        <v>0</v>
      </c>
      <c r="CD60" s="213">
        <f t="shared" si="225"/>
        <v>0</v>
      </c>
      <c r="CE60" s="63">
        <f t="shared" si="36"/>
        <v>0</v>
      </c>
    </row>
    <row r="61" spans="1:83" x14ac:dyDescent="0.2">
      <c r="A61" s="5" t="str">
        <f>VLOOKUP(B61,by_src_allpol!$J$28:$K$69,2,FALSE)</f>
        <v>N</v>
      </c>
      <c r="B61" s="5" t="str">
        <f t="shared" ref="B61:AY61" si="226">B111</f>
        <v>Other Engines</v>
      </c>
      <c r="C61" s="69">
        <f t="shared" si="226"/>
        <v>0</v>
      </c>
      <c r="D61" s="69">
        <f t="shared" si="226"/>
        <v>0</v>
      </c>
      <c r="E61" s="69">
        <f t="shared" si="226"/>
        <v>0</v>
      </c>
      <c r="F61" s="69">
        <f t="shared" si="226"/>
        <v>0</v>
      </c>
      <c r="G61" s="69">
        <f t="shared" si="226"/>
        <v>0</v>
      </c>
      <c r="H61" s="69">
        <f t="shared" si="226"/>
        <v>0</v>
      </c>
      <c r="I61" s="69">
        <f t="shared" si="226"/>
        <v>0</v>
      </c>
      <c r="J61" s="69">
        <f t="shared" si="226"/>
        <v>0</v>
      </c>
      <c r="K61" s="69">
        <f t="shared" si="226"/>
        <v>0</v>
      </c>
      <c r="L61" s="69">
        <f t="shared" si="226"/>
        <v>0</v>
      </c>
      <c r="M61" s="69">
        <f t="shared" si="226"/>
        <v>0</v>
      </c>
      <c r="N61" s="69">
        <f t="shared" si="226"/>
        <v>0</v>
      </c>
      <c r="O61" s="69">
        <f t="shared" si="226"/>
        <v>0</v>
      </c>
      <c r="P61" s="69">
        <f t="shared" si="226"/>
        <v>0</v>
      </c>
      <c r="Q61" s="69">
        <f t="shared" si="226"/>
        <v>0</v>
      </c>
      <c r="R61" s="69">
        <f t="shared" si="226"/>
        <v>0</v>
      </c>
      <c r="S61" s="139">
        <f t="shared" si="226"/>
        <v>0</v>
      </c>
      <c r="T61" s="139">
        <f t="shared" ref="T61:AH61" si="227">T111</f>
        <v>0</v>
      </c>
      <c r="U61" s="139">
        <f t="shared" si="227"/>
        <v>0</v>
      </c>
      <c r="V61" s="139">
        <f t="shared" si="227"/>
        <v>0</v>
      </c>
      <c r="W61" s="139">
        <f t="shared" si="227"/>
        <v>0</v>
      </c>
      <c r="X61" s="139">
        <f t="shared" si="227"/>
        <v>0</v>
      </c>
      <c r="Y61" s="139">
        <f t="shared" si="227"/>
        <v>0</v>
      </c>
      <c r="Z61" s="139">
        <f t="shared" si="227"/>
        <v>0</v>
      </c>
      <c r="AA61" s="139">
        <f t="shared" si="227"/>
        <v>0</v>
      </c>
      <c r="AB61" s="139">
        <f t="shared" si="227"/>
        <v>0</v>
      </c>
      <c r="AC61" s="139">
        <f t="shared" si="227"/>
        <v>0</v>
      </c>
      <c r="AD61" s="139">
        <f t="shared" si="227"/>
        <v>0</v>
      </c>
      <c r="AE61" s="139">
        <f t="shared" si="227"/>
        <v>0</v>
      </c>
      <c r="AF61" s="139">
        <f t="shared" si="227"/>
        <v>0</v>
      </c>
      <c r="AG61" s="139">
        <f t="shared" si="227"/>
        <v>0</v>
      </c>
      <c r="AH61" s="139">
        <f t="shared" si="227"/>
        <v>0</v>
      </c>
      <c r="AI61" s="141">
        <f t="shared" si="226"/>
        <v>0</v>
      </c>
      <c r="AJ61" s="141">
        <f t="shared" ref="AJ61:AX61" si="228">AJ111</f>
        <v>0</v>
      </c>
      <c r="AK61" s="141">
        <f t="shared" si="228"/>
        <v>0</v>
      </c>
      <c r="AL61" s="141">
        <f t="shared" si="228"/>
        <v>0</v>
      </c>
      <c r="AM61" s="141">
        <f t="shared" si="228"/>
        <v>0</v>
      </c>
      <c r="AN61" s="141">
        <f t="shared" si="228"/>
        <v>0</v>
      </c>
      <c r="AO61" s="141">
        <f t="shared" si="228"/>
        <v>0</v>
      </c>
      <c r="AP61" s="141">
        <f t="shared" si="228"/>
        <v>0</v>
      </c>
      <c r="AQ61" s="141">
        <f t="shared" si="228"/>
        <v>0</v>
      </c>
      <c r="AR61" s="141">
        <f t="shared" si="228"/>
        <v>0</v>
      </c>
      <c r="AS61" s="141">
        <f t="shared" si="228"/>
        <v>0</v>
      </c>
      <c r="AT61" s="141">
        <f t="shared" si="228"/>
        <v>0</v>
      </c>
      <c r="AU61" s="141">
        <f t="shared" si="228"/>
        <v>0</v>
      </c>
      <c r="AV61" s="141">
        <f t="shared" si="228"/>
        <v>0</v>
      </c>
      <c r="AW61" s="141">
        <f t="shared" si="228"/>
        <v>0</v>
      </c>
      <c r="AX61" s="141">
        <f t="shared" si="228"/>
        <v>0</v>
      </c>
      <c r="AY61" s="160">
        <f t="shared" si="226"/>
        <v>0</v>
      </c>
      <c r="AZ61" s="160">
        <f t="shared" ref="AZ61:BN61" si="229">AZ111</f>
        <v>0</v>
      </c>
      <c r="BA61" s="160">
        <f t="shared" si="229"/>
        <v>0</v>
      </c>
      <c r="BB61" s="160">
        <f t="shared" si="229"/>
        <v>0</v>
      </c>
      <c r="BC61" s="160">
        <f t="shared" si="229"/>
        <v>0</v>
      </c>
      <c r="BD61" s="160">
        <f t="shared" si="229"/>
        <v>0</v>
      </c>
      <c r="BE61" s="160">
        <f t="shared" si="229"/>
        <v>0</v>
      </c>
      <c r="BF61" s="160">
        <f t="shared" si="229"/>
        <v>0</v>
      </c>
      <c r="BG61" s="160">
        <f t="shared" si="229"/>
        <v>0</v>
      </c>
      <c r="BH61" s="160">
        <f t="shared" si="229"/>
        <v>0</v>
      </c>
      <c r="BI61" s="160">
        <f t="shared" si="229"/>
        <v>0</v>
      </c>
      <c r="BJ61" s="160">
        <f t="shared" si="229"/>
        <v>0</v>
      </c>
      <c r="BK61" s="160">
        <f t="shared" si="229"/>
        <v>0</v>
      </c>
      <c r="BL61" s="160">
        <f t="shared" si="229"/>
        <v>0</v>
      </c>
      <c r="BM61" s="160">
        <f t="shared" si="229"/>
        <v>0</v>
      </c>
      <c r="BN61" s="160">
        <f t="shared" si="229"/>
        <v>0</v>
      </c>
      <c r="BO61" s="213">
        <f t="shared" ref="BO61:CD61" si="230">BO111</f>
        <v>0</v>
      </c>
      <c r="BP61" s="213">
        <f t="shared" si="230"/>
        <v>0</v>
      </c>
      <c r="BQ61" s="213">
        <f t="shared" si="230"/>
        <v>0</v>
      </c>
      <c r="BR61" s="213">
        <f t="shared" si="230"/>
        <v>0</v>
      </c>
      <c r="BS61" s="213">
        <f t="shared" si="230"/>
        <v>0</v>
      </c>
      <c r="BT61" s="213">
        <f t="shared" si="230"/>
        <v>0</v>
      </c>
      <c r="BU61" s="213">
        <f t="shared" si="230"/>
        <v>0</v>
      </c>
      <c r="BV61" s="213">
        <f t="shared" si="230"/>
        <v>0</v>
      </c>
      <c r="BW61" s="213">
        <f t="shared" si="230"/>
        <v>0</v>
      </c>
      <c r="BX61" s="213">
        <f t="shared" si="230"/>
        <v>0</v>
      </c>
      <c r="BY61" s="213">
        <f t="shared" si="230"/>
        <v>0</v>
      </c>
      <c r="BZ61" s="213">
        <f t="shared" si="230"/>
        <v>0</v>
      </c>
      <c r="CA61" s="213">
        <f t="shared" si="230"/>
        <v>0</v>
      </c>
      <c r="CB61" s="213">
        <f t="shared" si="230"/>
        <v>0</v>
      </c>
      <c r="CC61" s="213">
        <f t="shared" si="230"/>
        <v>0</v>
      </c>
      <c r="CD61" s="213">
        <f t="shared" si="230"/>
        <v>0</v>
      </c>
      <c r="CE61" s="63">
        <f t="shared" si="36"/>
        <v>0</v>
      </c>
    </row>
    <row r="62" spans="1:83" x14ac:dyDescent="0.2">
      <c r="A62" s="5" t="str">
        <f>VLOOKUP(B62,by_src_allpol!$J$28:$K$69,2,FALSE)</f>
        <v>N</v>
      </c>
      <c r="B62" s="5" t="str">
        <f t="shared" ref="B62:AY62" si="231">B112</f>
        <v>Tank Evaporation</v>
      </c>
      <c r="C62" s="69">
        <f t="shared" si="231"/>
        <v>0</v>
      </c>
      <c r="D62" s="69">
        <f t="shared" si="231"/>
        <v>0</v>
      </c>
      <c r="E62" s="69">
        <f t="shared" si="231"/>
        <v>0</v>
      </c>
      <c r="F62" s="69">
        <f t="shared" si="231"/>
        <v>0</v>
      </c>
      <c r="G62" s="69">
        <f t="shared" si="231"/>
        <v>0</v>
      </c>
      <c r="H62" s="69">
        <f t="shared" si="231"/>
        <v>0</v>
      </c>
      <c r="I62" s="69">
        <f t="shared" si="231"/>
        <v>0</v>
      </c>
      <c r="J62" s="69">
        <f t="shared" si="231"/>
        <v>0</v>
      </c>
      <c r="K62" s="69">
        <f t="shared" si="231"/>
        <v>0</v>
      </c>
      <c r="L62" s="69">
        <f t="shared" si="231"/>
        <v>0</v>
      </c>
      <c r="M62" s="69">
        <f t="shared" si="231"/>
        <v>0</v>
      </c>
      <c r="N62" s="69">
        <f t="shared" si="231"/>
        <v>0</v>
      </c>
      <c r="O62" s="69">
        <f t="shared" si="231"/>
        <v>0</v>
      </c>
      <c r="P62" s="69">
        <f t="shared" si="231"/>
        <v>0</v>
      </c>
      <c r="Q62" s="69">
        <f t="shared" si="231"/>
        <v>0</v>
      </c>
      <c r="R62" s="69">
        <f t="shared" si="231"/>
        <v>0</v>
      </c>
      <c r="S62" s="139">
        <f t="shared" si="231"/>
        <v>0</v>
      </c>
      <c r="T62" s="139">
        <f t="shared" ref="T62:AH62" si="232">T112</f>
        <v>0</v>
      </c>
      <c r="U62" s="139">
        <f t="shared" si="232"/>
        <v>0</v>
      </c>
      <c r="V62" s="139">
        <f t="shared" si="232"/>
        <v>0</v>
      </c>
      <c r="W62" s="139">
        <f t="shared" si="232"/>
        <v>0</v>
      </c>
      <c r="X62" s="139">
        <f t="shared" si="232"/>
        <v>0</v>
      </c>
      <c r="Y62" s="139">
        <f t="shared" si="232"/>
        <v>0</v>
      </c>
      <c r="Z62" s="139">
        <f t="shared" si="232"/>
        <v>0</v>
      </c>
      <c r="AA62" s="139">
        <f t="shared" si="232"/>
        <v>0</v>
      </c>
      <c r="AB62" s="139">
        <f t="shared" si="232"/>
        <v>0</v>
      </c>
      <c r="AC62" s="139">
        <f t="shared" si="232"/>
        <v>0</v>
      </c>
      <c r="AD62" s="139">
        <f t="shared" si="232"/>
        <v>0</v>
      </c>
      <c r="AE62" s="139">
        <f t="shared" si="232"/>
        <v>0</v>
      </c>
      <c r="AF62" s="139">
        <f t="shared" si="232"/>
        <v>0</v>
      </c>
      <c r="AG62" s="139">
        <f t="shared" si="232"/>
        <v>0</v>
      </c>
      <c r="AH62" s="139">
        <f t="shared" si="232"/>
        <v>0</v>
      </c>
      <c r="AI62" s="141">
        <f t="shared" si="231"/>
        <v>0</v>
      </c>
      <c r="AJ62" s="141">
        <f t="shared" ref="AJ62:AX62" si="233">AJ112</f>
        <v>0</v>
      </c>
      <c r="AK62" s="141">
        <f t="shared" si="233"/>
        <v>0</v>
      </c>
      <c r="AL62" s="141">
        <f t="shared" si="233"/>
        <v>0</v>
      </c>
      <c r="AM62" s="141">
        <f t="shared" si="233"/>
        <v>0</v>
      </c>
      <c r="AN62" s="141">
        <f t="shared" si="233"/>
        <v>0</v>
      </c>
      <c r="AO62" s="141">
        <f t="shared" si="233"/>
        <v>0</v>
      </c>
      <c r="AP62" s="141">
        <f t="shared" si="233"/>
        <v>0</v>
      </c>
      <c r="AQ62" s="141">
        <f t="shared" si="233"/>
        <v>0</v>
      </c>
      <c r="AR62" s="141">
        <f t="shared" si="233"/>
        <v>0</v>
      </c>
      <c r="AS62" s="141">
        <f t="shared" si="233"/>
        <v>0</v>
      </c>
      <c r="AT62" s="141">
        <f t="shared" si="233"/>
        <v>0</v>
      </c>
      <c r="AU62" s="141">
        <f t="shared" si="233"/>
        <v>0</v>
      </c>
      <c r="AV62" s="141">
        <f t="shared" si="233"/>
        <v>0</v>
      </c>
      <c r="AW62" s="141">
        <f t="shared" si="233"/>
        <v>0</v>
      </c>
      <c r="AX62" s="141">
        <f t="shared" si="233"/>
        <v>0</v>
      </c>
      <c r="AY62" s="160">
        <f t="shared" si="231"/>
        <v>0</v>
      </c>
      <c r="AZ62" s="160">
        <f t="shared" ref="AZ62:BN62" si="234">AZ112</f>
        <v>0</v>
      </c>
      <c r="BA62" s="160">
        <f t="shared" si="234"/>
        <v>0</v>
      </c>
      <c r="BB62" s="160">
        <f t="shared" si="234"/>
        <v>0</v>
      </c>
      <c r="BC62" s="160">
        <f t="shared" si="234"/>
        <v>0</v>
      </c>
      <c r="BD62" s="160">
        <f t="shared" si="234"/>
        <v>0</v>
      </c>
      <c r="BE62" s="160">
        <f t="shared" si="234"/>
        <v>0</v>
      </c>
      <c r="BF62" s="160">
        <f t="shared" si="234"/>
        <v>0</v>
      </c>
      <c r="BG62" s="160">
        <f t="shared" si="234"/>
        <v>0</v>
      </c>
      <c r="BH62" s="160">
        <f t="shared" si="234"/>
        <v>0</v>
      </c>
      <c r="BI62" s="160">
        <f t="shared" si="234"/>
        <v>0</v>
      </c>
      <c r="BJ62" s="160">
        <f t="shared" si="234"/>
        <v>0</v>
      </c>
      <c r="BK62" s="160">
        <f t="shared" si="234"/>
        <v>0</v>
      </c>
      <c r="BL62" s="160">
        <f t="shared" si="234"/>
        <v>0</v>
      </c>
      <c r="BM62" s="160">
        <f t="shared" si="234"/>
        <v>0</v>
      </c>
      <c r="BN62" s="160">
        <f t="shared" si="234"/>
        <v>0</v>
      </c>
      <c r="BO62" s="213">
        <f t="shared" ref="BO62:CD62" si="235">BO112</f>
        <v>0</v>
      </c>
      <c r="BP62" s="213">
        <f t="shared" si="235"/>
        <v>0</v>
      </c>
      <c r="BQ62" s="213">
        <f t="shared" si="235"/>
        <v>0</v>
      </c>
      <c r="BR62" s="213">
        <f t="shared" si="235"/>
        <v>0</v>
      </c>
      <c r="BS62" s="213">
        <f t="shared" si="235"/>
        <v>0</v>
      </c>
      <c r="BT62" s="213">
        <f t="shared" si="235"/>
        <v>0</v>
      </c>
      <c r="BU62" s="213">
        <f t="shared" si="235"/>
        <v>0</v>
      </c>
      <c r="BV62" s="213">
        <f t="shared" si="235"/>
        <v>0</v>
      </c>
      <c r="BW62" s="213">
        <f t="shared" si="235"/>
        <v>0</v>
      </c>
      <c r="BX62" s="213">
        <f t="shared" si="235"/>
        <v>0</v>
      </c>
      <c r="BY62" s="213">
        <f t="shared" si="235"/>
        <v>0</v>
      </c>
      <c r="BZ62" s="213">
        <f t="shared" si="235"/>
        <v>0</v>
      </c>
      <c r="CA62" s="213">
        <f t="shared" si="235"/>
        <v>0</v>
      </c>
      <c r="CB62" s="213">
        <f t="shared" si="235"/>
        <v>0</v>
      </c>
      <c r="CC62" s="213">
        <f t="shared" si="235"/>
        <v>0</v>
      </c>
      <c r="CD62" s="213">
        <f t="shared" si="235"/>
        <v>0</v>
      </c>
      <c r="CE62" s="63">
        <f t="shared" si="36"/>
        <v>0</v>
      </c>
    </row>
    <row r="63" spans="1:83" x14ac:dyDescent="0.2">
      <c r="A63" s="5" t="str">
        <f>VLOOKUP(B63,by_src_allpol!$J$28:$K$69,2,FALSE)</f>
        <v>N</v>
      </c>
      <c r="B63" s="5" t="str">
        <f t="shared" ref="B63:BM63" si="236">B113</f>
        <v>Valves, Flanges, and Pumps</v>
      </c>
      <c r="C63" s="69">
        <f t="shared" si="236"/>
        <v>0</v>
      </c>
      <c r="D63" s="69">
        <f t="shared" si="236"/>
        <v>0</v>
      </c>
      <c r="E63" s="69">
        <f t="shared" si="236"/>
        <v>0</v>
      </c>
      <c r="F63" s="69">
        <f t="shared" si="236"/>
        <v>0</v>
      </c>
      <c r="G63" s="69">
        <f t="shared" si="236"/>
        <v>0</v>
      </c>
      <c r="H63" s="69">
        <f t="shared" si="236"/>
        <v>0</v>
      </c>
      <c r="I63" s="69">
        <f t="shared" si="236"/>
        <v>0</v>
      </c>
      <c r="J63" s="69">
        <f t="shared" si="236"/>
        <v>0</v>
      </c>
      <c r="K63" s="69">
        <f t="shared" si="236"/>
        <v>0</v>
      </c>
      <c r="L63" s="69">
        <f t="shared" si="236"/>
        <v>0</v>
      </c>
      <c r="M63" s="69">
        <f t="shared" si="236"/>
        <v>0</v>
      </c>
      <c r="N63" s="69">
        <f t="shared" si="236"/>
        <v>0</v>
      </c>
      <c r="O63" s="69">
        <f t="shared" si="236"/>
        <v>0</v>
      </c>
      <c r="P63" s="69">
        <f t="shared" si="236"/>
        <v>0</v>
      </c>
      <c r="Q63" s="69">
        <f t="shared" si="236"/>
        <v>0</v>
      </c>
      <c r="R63" s="69">
        <f t="shared" si="236"/>
        <v>0</v>
      </c>
      <c r="S63" s="139">
        <f t="shared" si="236"/>
        <v>0</v>
      </c>
      <c r="T63" s="139">
        <f t="shared" si="236"/>
        <v>0</v>
      </c>
      <c r="U63" s="139">
        <f t="shared" si="236"/>
        <v>0</v>
      </c>
      <c r="V63" s="139">
        <f t="shared" si="236"/>
        <v>0</v>
      </c>
      <c r="W63" s="139">
        <f t="shared" si="236"/>
        <v>0</v>
      </c>
      <c r="X63" s="139">
        <f t="shared" si="236"/>
        <v>0</v>
      </c>
      <c r="Y63" s="139">
        <f t="shared" si="236"/>
        <v>0</v>
      </c>
      <c r="Z63" s="139">
        <f t="shared" si="236"/>
        <v>0</v>
      </c>
      <c r="AA63" s="139">
        <f t="shared" si="236"/>
        <v>0</v>
      </c>
      <c r="AB63" s="139">
        <f t="shared" si="236"/>
        <v>0</v>
      </c>
      <c r="AC63" s="139">
        <f t="shared" si="236"/>
        <v>0</v>
      </c>
      <c r="AD63" s="139">
        <f t="shared" si="236"/>
        <v>0</v>
      </c>
      <c r="AE63" s="139">
        <f t="shared" si="236"/>
        <v>0</v>
      </c>
      <c r="AF63" s="139">
        <f t="shared" si="236"/>
        <v>0</v>
      </c>
      <c r="AG63" s="139">
        <f t="shared" si="236"/>
        <v>0</v>
      </c>
      <c r="AH63" s="139">
        <f t="shared" si="236"/>
        <v>0</v>
      </c>
      <c r="AI63" s="141">
        <f t="shared" si="236"/>
        <v>0</v>
      </c>
      <c r="AJ63" s="141">
        <f t="shared" si="236"/>
        <v>0</v>
      </c>
      <c r="AK63" s="141">
        <f t="shared" si="236"/>
        <v>0</v>
      </c>
      <c r="AL63" s="141">
        <f t="shared" si="236"/>
        <v>0</v>
      </c>
      <c r="AM63" s="141">
        <f t="shared" si="236"/>
        <v>0</v>
      </c>
      <c r="AN63" s="141">
        <f t="shared" si="236"/>
        <v>0</v>
      </c>
      <c r="AO63" s="141">
        <f t="shared" si="236"/>
        <v>0</v>
      </c>
      <c r="AP63" s="141">
        <f t="shared" si="236"/>
        <v>0</v>
      </c>
      <c r="AQ63" s="141">
        <f t="shared" si="236"/>
        <v>0</v>
      </c>
      <c r="AR63" s="141">
        <f t="shared" si="236"/>
        <v>0</v>
      </c>
      <c r="AS63" s="141">
        <f t="shared" si="236"/>
        <v>0</v>
      </c>
      <c r="AT63" s="141">
        <f t="shared" si="236"/>
        <v>0</v>
      </c>
      <c r="AU63" s="141">
        <f t="shared" si="236"/>
        <v>0</v>
      </c>
      <c r="AV63" s="141">
        <f t="shared" si="236"/>
        <v>0</v>
      </c>
      <c r="AW63" s="141">
        <f t="shared" si="236"/>
        <v>0</v>
      </c>
      <c r="AX63" s="141">
        <f t="shared" si="236"/>
        <v>0</v>
      </c>
      <c r="AY63" s="160">
        <f t="shared" si="236"/>
        <v>0</v>
      </c>
      <c r="AZ63" s="160">
        <f t="shared" si="236"/>
        <v>0</v>
      </c>
      <c r="BA63" s="160">
        <f t="shared" si="236"/>
        <v>0</v>
      </c>
      <c r="BB63" s="160">
        <f t="shared" si="236"/>
        <v>0</v>
      </c>
      <c r="BC63" s="160">
        <f t="shared" si="236"/>
        <v>0</v>
      </c>
      <c r="BD63" s="160">
        <f t="shared" si="236"/>
        <v>0</v>
      </c>
      <c r="BE63" s="160">
        <f t="shared" si="236"/>
        <v>0</v>
      </c>
      <c r="BF63" s="160">
        <f t="shared" si="236"/>
        <v>0</v>
      </c>
      <c r="BG63" s="160">
        <f t="shared" si="236"/>
        <v>0</v>
      </c>
      <c r="BH63" s="160">
        <f t="shared" si="236"/>
        <v>0</v>
      </c>
      <c r="BI63" s="160">
        <f t="shared" si="236"/>
        <v>0</v>
      </c>
      <c r="BJ63" s="160">
        <f t="shared" si="236"/>
        <v>0</v>
      </c>
      <c r="BK63" s="160">
        <f t="shared" si="236"/>
        <v>0</v>
      </c>
      <c r="BL63" s="160">
        <f t="shared" si="236"/>
        <v>0</v>
      </c>
      <c r="BM63" s="160">
        <f t="shared" si="236"/>
        <v>0</v>
      </c>
      <c r="BN63" s="160">
        <f t="shared" ref="BN63:BO63" si="237">BN113</f>
        <v>0</v>
      </c>
      <c r="BO63" s="213">
        <f t="shared" si="237"/>
        <v>0</v>
      </c>
      <c r="BP63" s="213">
        <f t="shared" ref="BP63:CD63" si="238">BP113</f>
        <v>0</v>
      </c>
      <c r="BQ63" s="213">
        <f t="shared" si="238"/>
        <v>0</v>
      </c>
      <c r="BR63" s="213">
        <f t="shared" si="238"/>
        <v>0</v>
      </c>
      <c r="BS63" s="213">
        <f t="shared" si="238"/>
        <v>0</v>
      </c>
      <c r="BT63" s="213">
        <f t="shared" si="238"/>
        <v>0</v>
      </c>
      <c r="BU63" s="213">
        <f t="shared" si="238"/>
        <v>0</v>
      </c>
      <c r="BV63" s="213">
        <f t="shared" si="238"/>
        <v>0</v>
      </c>
      <c r="BW63" s="213">
        <f t="shared" si="238"/>
        <v>0</v>
      </c>
      <c r="BX63" s="213">
        <f t="shared" si="238"/>
        <v>0</v>
      </c>
      <c r="BY63" s="213">
        <f t="shared" si="238"/>
        <v>0</v>
      </c>
      <c r="BZ63" s="213">
        <f t="shared" si="238"/>
        <v>0</v>
      </c>
      <c r="CA63" s="213">
        <f t="shared" si="238"/>
        <v>0</v>
      </c>
      <c r="CB63" s="213">
        <f t="shared" si="238"/>
        <v>0</v>
      </c>
      <c r="CC63" s="213">
        <f t="shared" si="238"/>
        <v>0</v>
      </c>
      <c r="CD63" s="213">
        <f t="shared" si="238"/>
        <v>0</v>
      </c>
      <c r="CE63" s="63">
        <f t="shared" si="36"/>
        <v>0</v>
      </c>
    </row>
    <row r="64" spans="1:83" x14ac:dyDescent="0.2">
      <c r="A64" s="5" t="str">
        <f>VLOOKUP(B64,by_src_allpol!$J$28:$K$69,2,FALSE)</f>
        <v>N</v>
      </c>
      <c r="B64" s="5" t="str">
        <f t="shared" ref="B64:BM64" si="239">B114</f>
        <v>Other Evaporation</v>
      </c>
      <c r="C64" s="69">
        <f t="shared" si="239"/>
        <v>0</v>
      </c>
      <c r="D64" s="69">
        <f t="shared" si="239"/>
        <v>0</v>
      </c>
      <c r="E64" s="69">
        <f t="shared" si="239"/>
        <v>0</v>
      </c>
      <c r="F64" s="69">
        <f t="shared" si="239"/>
        <v>0</v>
      </c>
      <c r="G64" s="69">
        <f t="shared" si="239"/>
        <v>0</v>
      </c>
      <c r="H64" s="69">
        <f t="shared" si="239"/>
        <v>0</v>
      </c>
      <c r="I64" s="69">
        <f t="shared" si="239"/>
        <v>0</v>
      </c>
      <c r="J64" s="69">
        <f t="shared" si="239"/>
        <v>0</v>
      </c>
      <c r="K64" s="69">
        <f t="shared" si="239"/>
        <v>0</v>
      </c>
      <c r="L64" s="69">
        <f t="shared" si="239"/>
        <v>0</v>
      </c>
      <c r="M64" s="69">
        <f t="shared" si="239"/>
        <v>0</v>
      </c>
      <c r="N64" s="69">
        <f t="shared" si="239"/>
        <v>0</v>
      </c>
      <c r="O64" s="69">
        <f t="shared" si="239"/>
        <v>0</v>
      </c>
      <c r="P64" s="69">
        <f t="shared" si="239"/>
        <v>0</v>
      </c>
      <c r="Q64" s="69">
        <f t="shared" si="239"/>
        <v>0</v>
      </c>
      <c r="R64" s="69">
        <f t="shared" si="239"/>
        <v>0</v>
      </c>
      <c r="S64" s="139">
        <f t="shared" si="239"/>
        <v>0</v>
      </c>
      <c r="T64" s="139">
        <f t="shared" si="239"/>
        <v>0</v>
      </c>
      <c r="U64" s="139">
        <f t="shared" si="239"/>
        <v>0</v>
      </c>
      <c r="V64" s="139">
        <f t="shared" si="239"/>
        <v>0</v>
      </c>
      <c r="W64" s="139">
        <f t="shared" si="239"/>
        <v>0</v>
      </c>
      <c r="X64" s="139">
        <f t="shared" si="239"/>
        <v>0</v>
      </c>
      <c r="Y64" s="139">
        <f t="shared" si="239"/>
        <v>0</v>
      </c>
      <c r="Z64" s="139">
        <f t="shared" si="239"/>
        <v>0</v>
      </c>
      <c r="AA64" s="139">
        <f t="shared" si="239"/>
        <v>0</v>
      </c>
      <c r="AB64" s="139">
        <f t="shared" si="239"/>
        <v>0</v>
      </c>
      <c r="AC64" s="139">
        <f t="shared" si="239"/>
        <v>0</v>
      </c>
      <c r="AD64" s="139">
        <f t="shared" si="239"/>
        <v>0</v>
      </c>
      <c r="AE64" s="139">
        <f t="shared" si="239"/>
        <v>0</v>
      </c>
      <c r="AF64" s="139">
        <f t="shared" si="239"/>
        <v>0</v>
      </c>
      <c r="AG64" s="139">
        <f t="shared" si="239"/>
        <v>0</v>
      </c>
      <c r="AH64" s="139">
        <f t="shared" si="239"/>
        <v>0</v>
      </c>
      <c r="AI64" s="141">
        <f t="shared" si="239"/>
        <v>0</v>
      </c>
      <c r="AJ64" s="141">
        <f t="shared" si="239"/>
        <v>0</v>
      </c>
      <c r="AK64" s="141">
        <f t="shared" si="239"/>
        <v>0</v>
      </c>
      <c r="AL64" s="141">
        <f t="shared" si="239"/>
        <v>0</v>
      </c>
      <c r="AM64" s="141">
        <f t="shared" si="239"/>
        <v>0</v>
      </c>
      <c r="AN64" s="141">
        <f t="shared" si="239"/>
        <v>0</v>
      </c>
      <c r="AO64" s="141">
        <f t="shared" si="239"/>
        <v>0</v>
      </c>
      <c r="AP64" s="141">
        <f t="shared" si="239"/>
        <v>0</v>
      </c>
      <c r="AQ64" s="141">
        <f t="shared" si="239"/>
        <v>0</v>
      </c>
      <c r="AR64" s="141">
        <f t="shared" si="239"/>
        <v>0</v>
      </c>
      <c r="AS64" s="141">
        <f t="shared" si="239"/>
        <v>0</v>
      </c>
      <c r="AT64" s="141">
        <f t="shared" si="239"/>
        <v>0</v>
      </c>
      <c r="AU64" s="141">
        <f t="shared" si="239"/>
        <v>0</v>
      </c>
      <c r="AV64" s="141">
        <f t="shared" si="239"/>
        <v>0</v>
      </c>
      <c r="AW64" s="141">
        <f t="shared" si="239"/>
        <v>0</v>
      </c>
      <c r="AX64" s="141">
        <f t="shared" si="239"/>
        <v>0</v>
      </c>
      <c r="AY64" s="160">
        <f t="shared" si="239"/>
        <v>0</v>
      </c>
      <c r="AZ64" s="160">
        <f t="shared" si="239"/>
        <v>0</v>
      </c>
      <c r="BA64" s="160">
        <f t="shared" si="239"/>
        <v>0</v>
      </c>
      <c r="BB64" s="160">
        <f t="shared" si="239"/>
        <v>0</v>
      </c>
      <c r="BC64" s="160">
        <f t="shared" si="239"/>
        <v>0</v>
      </c>
      <c r="BD64" s="160">
        <f t="shared" si="239"/>
        <v>0</v>
      </c>
      <c r="BE64" s="160">
        <f t="shared" si="239"/>
        <v>0</v>
      </c>
      <c r="BF64" s="160">
        <f t="shared" si="239"/>
        <v>0</v>
      </c>
      <c r="BG64" s="160">
        <f t="shared" si="239"/>
        <v>0</v>
      </c>
      <c r="BH64" s="160">
        <f t="shared" si="239"/>
        <v>0</v>
      </c>
      <c r="BI64" s="160">
        <f t="shared" si="239"/>
        <v>0</v>
      </c>
      <c r="BJ64" s="160">
        <f t="shared" si="239"/>
        <v>0</v>
      </c>
      <c r="BK64" s="160">
        <f t="shared" si="239"/>
        <v>0</v>
      </c>
      <c r="BL64" s="160">
        <f t="shared" si="239"/>
        <v>0</v>
      </c>
      <c r="BM64" s="160">
        <f t="shared" si="239"/>
        <v>0</v>
      </c>
      <c r="BN64" s="160">
        <f t="shared" ref="BN64:BO64" si="240">BN114</f>
        <v>0</v>
      </c>
      <c r="BO64" s="213">
        <f t="shared" si="240"/>
        <v>0</v>
      </c>
      <c r="BP64" s="213">
        <f t="shared" ref="BP64:CD64" si="241">BP114</f>
        <v>0</v>
      </c>
      <c r="BQ64" s="213">
        <f t="shared" si="241"/>
        <v>0</v>
      </c>
      <c r="BR64" s="213">
        <f t="shared" si="241"/>
        <v>0</v>
      </c>
      <c r="BS64" s="213">
        <f t="shared" si="241"/>
        <v>0</v>
      </c>
      <c r="BT64" s="213">
        <f t="shared" si="241"/>
        <v>0</v>
      </c>
      <c r="BU64" s="213">
        <f t="shared" si="241"/>
        <v>0</v>
      </c>
      <c r="BV64" s="213">
        <f t="shared" si="241"/>
        <v>0</v>
      </c>
      <c r="BW64" s="213">
        <f t="shared" si="241"/>
        <v>0</v>
      </c>
      <c r="BX64" s="213">
        <f t="shared" si="241"/>
        <v>0</v>
      </c>
      <c r="BY64" s="213">
        <f t="shared" si="241"/>
        <v>0</v>
      </c>
      <c r="BZ64" s="213">
        <f t="shared" si="241"/>
        <v>0</v>
      </c>
      <c r="CA64" s="213">
        <f t="shared" si="241"/>
        <v>0</v>
      </c>
      <c r="CB64" s="213">
        <f t="shared" si="241"/>
        <v>0</v>
      </c>
      <c r="CC64" s="213">
        <f t="shared" si="241"/>
        <v>0</v>
      </c>
      <c r="CD64" s="213">
        <f t="shared" si="241"/>
        <v>0</v>
      </c>
      <c r="CE64" s="63">
        <f t="shared" si="36"/>
        <v>0</v>
      </c>
    </row>
    <row r="65" spans="1:187" x14ac:dyDescent="0.2">
      <c r="A65" s="5" t="str">
        <f>VLOOKUP(B65,by_src_allpol!$J$28:$K$69,2,FALSE)</f>
        <v>N</v>
      </c>
      <c r="B65" s="5" t="str">
        <f t="shared" ref="B65:BM68" si="242">B115</f>
        <v>Pipeline Valves and Flanges Fugitives</v>
      </c>
      <c r="C65" s="69">
        <f t="shared" si="242"/>
        <v>0</v>
      </c>
      <c r="D65" s="69">
        <f t="shared" si="242"/>
        <v>0</v>
      </c>
      <c r="E65" s="69">
        <f t="shared" si="242"/>
        <v>0</v>
      </c>
      <c r="F65" s="69">
        <f t="shared" si="242"/>
        <v>0</v>
      </c>
      <c r="G65" s="69">
        <f t="shared" si="242"/>
        <v>0</v>
      </c>
      <c r="H65" s="69">
        <f t="shared" si="242"/>
        <v>0</v>
      </c>
      <c r="I65" s="69">
        <f t="shared" si="242"/>
        <v>0</v>
      </c>
      <c r="J65" s="69">
        <f t="shared" si="242"/>
        <v>0</v>
      </c>
      <c r="K65" s="69">
        <f t="shared" si="242"/>
        <v>0</v>
      </c>
      <c r="L65" s="69">
        <f t="shared" si="242"/>
        <v>0</v>
      </c>
      <c r="M65" s="69">
        <f t="shared" si="242"/>
        <v>0</v>
      </c>
      <c r="N65" s="69">
        <f t="shared" si="242"/>
        <v>0</v>
      </c>
      <c r="O65" s="69">
        <f t="shared" si="242"/>
        <v>0</v>
      </c>
      <c r="P65" s="69">
        <f t="shared" si="242"/>
        <v>0</v>
      </c>
      <c r="Q65" s="69">
        <f t="shared" si="242"/>
        <v>0</v>
      </c>
      <c r="R65" s="69">
        <f t="shared" si="242"/>
        <v>0</v>
      </c>
      <c r="S65" s="139">
        <f t="shared" si="242"/>
        <v>0</v>
      </c>
      <c r="T65" s="139">
        <f t="shared" si="242"/>
        <v>0</v>
      </c>
      <c r="U65" s="139">
        <f t="shared" si="242"/>
        <v>0</v>
      </c>
      <c r="V65" s="139">
        <f t="shared" si="242"/>
        <v>0</v>
      </c>
      <c r="W65" s="139">
        <f t="shared" si="242"/>
        <v>0</v>
      </c>
      <c r="X65" s="139">
        <f t="shared" si="242"/>
        <v>0</v>
      </c>
      <c r="Y65" s="139">
        <f t="shared" si="242"/>
        <v>0</v>
      </c>
      <c r="Z65" s="139">
        <f t="shared" si="242"/>
        <v>0</v>
      </c>
      <c r="AA65" s="139">
        <f t="shared" si="242"/>
        <v>0</v>
      </c>
      <c r="AB65" s="139">
        <f t="shared" si="242"/>
        <v>0</v>
      </c>
      <c r="AC65" s="139">
        <f t="shared" si="242"/>
        <v>0</v>
      </c>
      <c r="AD65" s="139">
        <f t="shared" si="242"/>
        <v>0</v>
      </c>
      <c r="AE65" s="139">
        <f t="shared" si="242"/>
        <v>0</v>
      </c>
      <c r="AF65" s="139">
        <f t="shared" si="242"/>
        <v>0</v>
      </c>
      <c r="AG65" s="139">
        <f t="shared" si="242"/>
        <v>0</v>
      </c>
      <c r="AH65" s="139">
        <f t="shared" si="242"/>
        <v>0</v>
      </c>
      <c r="AI65" s="141">
        <f t="shared" si="242"/>
        <v>0</v>
      </c>
      <c r="AJ65" s="141">
        <f t="shared" si="242"/>
        <v>0</v>
      </c>
      <c r="AK65" s="141">
        <f t="shared" si="242"/>
        <v>0</v>
      </c>
      <c r="AL65" s="141">
        <f t="shared" si="242"/>
        <v>0</v>
      </c>
      <c r="AM65" s="141">
        <f t="shared" si="242"/>
        <v>0</v>
      </c>
      <c r="AN65" s="141">
        <f t="shared" si="242"/>
        <v>0</v>
      </c>
      <c r="AO65" s="141">
        <f t="shared" si="242"/>
        <v>0</v>
      </c>
      <c r="AP65" s="141">
        <f t="shared" si="242"/>
        <v>0</v>
      </c>
      <c r="AQ65" s="141">
        <f t="shared" si="242"/>
        <v>0</v>
      </c>
      <c r="AR65" s="141">
        <f t="shared" si="242"/>
        <v>0</v>
      </c>
      <c r="AS65" s="141">
        <f t="shared" si="242"/>
        <v>0</v>
      </c>
      <c r="AT65" s="141">
        <f t="shared" si="242"/>
        <v>0</v>
      </c>
      <c r="AU65" s="141">
        <f t="shared" si="242"/>
        <v>0</v>
      </c>
      <c r="AV65" s="141">
        <f t="shared" si="242"/>
        <v>0</v>
      </c>
      <c r="AW65" s="141">
        <f t="shared" si="242"/>
        <v>0</v>
      </c>
      <c r="AX65" s="141">
        <f t="shared" si="242"/>
        <v>0</v>
      </c>
      <c r="AY65" s="160">
        <f t="shared" si="242"/>
        <v>0</v>
      </c>
      <c r="AZ65" s="160">
        <f t="shared" si="242"/>
        <v>0</v>
      </c>
      <c r="BA65" s="160">
        <f t="shared" si="242"/>
        <v>0</v>
      </c>
      <c r="BB65" s="160">
        <f t="shared" si="242"/>
        <v>0</v>
      </c>
      <c r="BC65" s="160">
        <f t="shared" si="242"/>
        <v>0</v>
      </c>
      <c r="BD65" s="160">
        <f t="shared" si="242"/>
        <v>0</v>
      </c>
      <c r="BE65" s="160">
        <f t="shared" si="242"/>
        <v>0</v>
      </c>
      <c r="BF65" s="160">
        <f t="shared" si="242"/>
        <v>0</v>
      </c>
      <c r="BG65" s="160">
        <f t="shared" si="242"/>
        <v>0</v>
      </c>
      <c r="BH65" s="160">
        <f t="shared" si="242"/>
        <v>0</v>
      </c>
      <c r="BI65" s="160">
        <f t="shared" si="242"/>
        <v>0</v>
      </c>
      <c r="BJ65" s="160">
        <f t="shared" si="242"/>
        <v>0</v>
      </c>
      <c r="BK65" s="160">
        <f t="shared" si="242"/>
        <v>0</v>
      </c>
      <c r="BL65" s="160">
        <f t="shared" si="242"/>
        <v>0</v>
      </c>
      <c r="BM65" s="160">
        <f t="shared" si="242"/>
        <v>0</v>
      </c>
      <c r="BN65" s="160">
        <f t="shared" ref="BN65:BO69" si="243">BN115</f>
        <v>0</v>
      </c>
      <c r="BO65" s="213">
        <f t="shared" si="243"/>
        <v>0</v>
      </c>
      <c r="BP65" s="213">
        <f t="shared" ref="BP65:CD65" si="244">BP115</f>
        <v>0</v>
      </c>
      <c r="BQ65" s="213">
        <f t="shared" si="244"/>
        <v>0</v>
      </c>
      <c r="BR65" s="213">
        <f t="shared" si="244"/>
        <v>0</v>
      </c>
      <c r="BS65" s="213">
        <f t="shared" si="244"/>
        <v>0</v>
      </c>
      <c r="BT65" s="213">
        <f t="shared" si="244"/>
        <v>0</v>
      </c>
      <c r="BU65" s="213">
        <f t="shared" si="244"/>
        <v>0</v>
      </c>
      <c r="BV65" s="213">
        <f t="shared" si="244"/>
        <v>0</v>
      </c>
      <c r="BW65" s="213">
        <f t="shared" si="244"/>
        <v>0</v>
      </c>
      <c r="BX65" s="213">
        <f t="shared" si="244"/>
        <v>0</v>
      </c>
      <c r="BY65" s="213">
        <f t="shared" si="244"/>
        <v>0</v>
      </c>
      <c r="BZ65" s="213">
        <f t="shared" si="244"/>
        <v>0</v>
      </c>
      <c r="CA65" s="213">
        <f t="shared" si="244"/>
        <v>0</v>
      </c>
      <c r="CB65" s="213">
        <f t="shared" si="244"/>
        <v>0</v>
      </c>
      <c r="CC65" s="213">
        <f t="shared" si="244"/>
        <v>0</v>
      </c>
      <c r="CD65" s="213">
        <f t="shared" si="244"/>
        <v>0</v>
      </c>
      <c r="CE65" s="63">
        <f t="shared" si="36"/>
        <v>0</v>
      </c>
    </row>
    <row r="66" spans="1:187" x14ac:dyDescent="0.2">
      <c r="A66" s="5" t="str">
        <f>VLOOKUP(B66,by_src_allpol!$J$28:$K$69,2,FALSE)</f>
        <v>N</v>
      </c>
      <c r="B66" s="5" t="str">
        <f t="shared" si="242"/>
        <v>Water Tank Flaring</v>
      </c>
      <c r="C66" s="69">
        <f t="shared" si="242"/>
        <v>0</v>
      </c>
      <c r="D66" s="69">
        <f t="shared" si="242"/>
        <v>0</v>
      </c>
      <c r="E66" s="69">
        <f t="shared" si="242"/>
        <v>0</v>
      </c>
      <c r="F66" s="69">
        <f t="shared" si="242"/>
        <v>0</v>
      </c>
      <c r="G66" s="69">
        <f t="shared" si="242"/>
        <v>0</v>
      </c>
      <c r="H66" s="69">
        <f t="shared" si="242"/>
        <v>0</v>
      </c>
      <c r="I66" s="69">
        <f t="shared" si="242"/>
        <v>0</v>
      </c>
      <c r="J66" s="69">
        <f t="shared" si="242"/>
        <v>0</v>
      </c>
      <c r="K66" s="69">
        <f t="shared" si="242"/>
        <v>0</v>
      </c>
      <c r="L66" s="69">
        <f t="shared" si="242"/>
        <v>0</v>
      </c>
      <c r="M66" s="69">
        <f t="shared" si="242"/>
        <v>0</v>
      </c>
      <c r="N66" s="69">
        <f t="shared" si="242"/>
        <v>0</v>
      </c>
      <c r="O66" s="69">
        <f t="shared" si="242"/>
        <v>0</v>
      </c>
      <c r="P66" s="69">
        <f t="shared" si="242"/>
        <v>0</v>
      </c>
      <c r="Q66" s="69">
        <f t="shared" si="242"/>
        <v>0</v>
      </c>
      <c r="R66" s="69">
        <f t="shared" si="242"/>
        <v>0</v>
      </c>
      <c r="S66" s="139">
        <f t="shared" si="242"/>
        <v>0</v>
      </c>
      <c r="T66" s="139">
        <f t="shared" si="242"/>
        <v>0</v>
      </c>
      <c r="U66" s="139">
        <f t="shared" si="242"/>
        <v>0</v>
      </c>
      <c r="V66" s="139">
        <f t="shared" si="242"/>
        <v>0</v>
      </c>
      <c r="W66" s="139">
        <f t="shared" si="242"/>
        <v>0</v>
      </c>
      <c r="X66" s="139">
        <f t="shared" si="242"/>
        <v>0</v>
      </c>
      <c r="Y66" s="139">
        <f t="shared" si="242"/>
        <v>0</v>
      </c>
      <c r="Z66" s="139">
        <f t="shared" si="242"/>
        <v>0</v>
      </c>
      <c r="AA66" s="139">
        <f t="shared" si="242"/>
        <v>0</v>
      </c>
      <c r="AB66" s="139">
        <f t="shared" si="242"/>
        <v>0</v>
      </c>
      <c r="AC66" s="139">
        <f t="shared" si="242"/>
        <v>0</v>
      </c>
      <c r="AD66" s="139">
        <f t="shared" si="242"/>
        <v>0</v>
      </c>
      <c r="AE66" s="139">
        <f t="shared" si="242"/>
        <v>0</v>
      </c>
      <c r="AF66" s="139">
        <f t="shared" si="242"/>
        <v>0</v>
      </c>
      <c r="AG66" s="139">
        <f t="shared" si="242"/>
        <v>0</v>
      </c>
      <c r="AH66" s="139">
        <f t="shared" si="242"/>
        <v>0</v>
      </c>
      <c r="AI66" s="141">
        <f t="shared" si="242"/>
        <v>0</v>
      </c>
      <c r="AJ66" s="141">
        <f t="shared" si="242"/>
        <v>0</v>
      </c>
      <c r="AK66" s="141">
        <f t="shared" si="242"/>
        <v>0</v>
      </c>
      <c r="AL66" s="141">
        <f t="shared" si="242"/>
        <v>0</v>
      </c>
      <c r="AM66" s="141">
        <f t="shared" si="242"/>
        <v>0</v>
      </c>
      <c r="AN66" s="141">
        <f t="shared" si="242"/>
        <v>0</v>
      </c>
      <c r="AO66" s="141">
        <f t="shared" si="242"/>
        <v>0</v>
      </c>
      <c r="AP66" s="141">
        <f t="shared" si="242"/>
        <v>0</v>
      </c>
      <c r="AQ66" s="141">
        <f t="shared" si="242"/>
        <v>0</v>
      </c>
      <c r="AR66" s="141">
        <f t="shared" si="242"/>
        <v>0</v>
      </c>
      <c r="AS66" s="141">
        <f t="shared" si="242"/>
        <v>0</v>
      </c>
      <c r="AT66" s="141">
        <f t="shared" si="242"/>
        <v>0</v>
      </c>
      <c r="AU66" s="141">
        <f t="shared" si="242"/>
        <v>0</v>
      </c>
      <c r="AV66" s="141">
        <f t="shared" si="242"/>
        <v>0</v>
      </c>
      <c r="AW66" s="141">
        <f t="shared" si="242"/>
        <v>0</v>
      </c>
      <c r="AX66" s="141">
        <f t="shared" si="242"/>
        <v>0</v>
      </c>
      <c r="AY66" s="160">
        <f t="shared" si="242"/>
        <v>0</v>
      </c>
      <c r="AZ66" s="160">
        <f t="shared" si="242"/>
        <v>0</v>
      </c>
      <c r="BA66" s="160">
        <f t="shared" si="242"/>
        <v>0</v>
      </c>
      <c r="BB66" s="160">
        <f t="shared" si="242"/>
        <v>0</v>
      </c>
      <c r="BC66" s="160">
        <f t="shared" si="242"/>
        <v>0</v>
      </c>
      <c r="BD66" s="160">
        <f t="shared" si="242"/>
        <v>0</v>
      </c>
      <c r="BE66" s="160">
        <f t="shared" si="242"/>
        <v>0</v>
      </c>
      <c r="BF66" s="160">
        <f t="shared" si="242"/>
        <v>0</v>
      </c>
      <c r="BG66" s="160">
        <f t="shared" si="242"/>
        <v>0</v>
      </c>
      <c r="BH66" s="160">
        <f t="shared" si="242"/>
        <v>0</v>
      </c>
      <c r="BI66" s="160">
        <f t="shared" si="242"/>
        <v>0</v>
      </c>
      <c r="BJ66" s="160">
        <f t="shared" si="242"/>
        <v>0</v>
      </c>
      <c r="BK66" s="160">
        <f t="shared" si="242"/>
        <v>0</v>
      </c>
      <c r="BL66" s="160">
        <f t="shared" si="242"/>
        <v>0</v>
      </c>
      <c r="BM66" s="160">
        <f t="shared" si="242"/>
        <v>0</v>
      </c>
      <c r="BN66" s="160">
        <f t="shared" si="243"/>
        <v>0</v>
      </c>
      <c r="BO66" s="213">
        <f t="shared" si="243"/>
        <v>0</v>
      </c>
      <c r="BP66" s="213">
        <f t="shared" ref="BP66:CD66" si="245">BP116</f>
        <v>0</v>
      </c>
      <c r="BQ66" s="213">
        <f t="shared" si="245"/>
        <v>0</v>
      </c>
      <c r="BR66" s="213">
        <f t="shared" si="245"/>
        <v>0</v>
      </c>
      <c r="BS66" s="213">
        <f t="shared" si="245"/>
        <v>0</v>
      </c>
      <c r="BT66" s="213">
        <f t="shared" si="245"/>
        <v>0</v>
      </c>
      <c r="BU66" s="213">
        <f t="shared" si="245"/>
        <v>0</v>
      </c>
      <c r="BV66" s="213">
        <f t="shared" si="245"/>
        <v>0</v>
      </c>
      <c r="BW66" s="213">
        <f t="shared" si="245"/>
        <v>0</v>
      </c>
      <c r="BX66" s="213">
        <f t="shared" si="245"/>
        <v>0</v>
      </c>
      <c r="BY66" s="213">
        <f t="shared" si="245"/>
        <v>0</v>
      </c>
      <c r="BZ66" s="213">
        <f t="shared" si="245"/>
        <v>0</v>
      </c>
      <c r="CA66" s="213">
        <f t="shared" si="245"/>
        <v>0</v>
      </c>
      <c r="CB66" s="213">
        <f t="shared" si="245"/>
        <v>0</v>
      </c>
      <c r="CC66" s="213">
        <f t="shared" si="245"/>
        <v>0</v>
      </c>
      <c r="CD66" s="213">
        <f t="shared" si="245"/>
        <v>0</v>
      </c>
      <c r="CE66" s="63">
        <f t="shared" si="36"/>
        <v>0</v>
      </c>
    </row>
    <row r="67" spans="1:187" x14ac:dyDescent="0.2">
      <c r="A67" s="5" t="str">
        <f>VLOOKUP(B67,by_src_allpol!$J$28:$K$69,2,FALSE)</f>
        <v>Y</v>
      </c>
      <c r="B67" s="5" t="str">
        <f t="shared" si="242"/>
        <v>Casinghead Gas Venting</v>
      </c>
      <c r="C67" s="69">
        <f t="shared" si="242"/>
        <v>0</v>
      </c>
      <c r="D67" s="69">
        <f t="shared" si="242"/>
        <v>0</v>
      </c>
      <c r="E67" s="69">
        <f t="shared" si="242"/>
        <v>0</v>
      </c>
      <c r="F67" s="69">
        <f t="shared" si="242"/>
        <v>0</v>
      </c>
      <c r="G67" s="69">
        <f t="shared" si="242"/>
        <v>0</v>
      </c>
      <c r="H67" s="69">
        <f t="shared" si="242"/>
        <v>0</v>
      </c>
      <c r="I67" s="69">
        <f t="shared" si="242"/>
        <v>0</v>
      </c>
      <c r="J67" s="69">
        <f t="shared" si="242"/>
        <v>0</v>
      </c>
      <c r="K67" s="69">
        <f t="shared" si="242"/>
        <v>0</v>
      </c>
      <c r="L67" s="69">
        <f t="shared" si="242"/>
        <v>0</v>
      </c>
      <c r="M67" s="69">
        <f t="shared" si="242"/>
        <v>0</v>
      </c>
      <c r="N67" s="69">
        <f t="shared" si="242"/>
        <v>0</v>
      </c>
      <c r="O67" s="69">
        <f t="shared" si="242"/>
        <v>0</v>
      </c>
      <c r="P67" s="69">
        <f t="shared" si="242"/>
        <v>0</v>
      </c>
      <c r="Q67" s="69">
        <f t="shared" si="242"/>
        <v>0</v>
      </c>
      <c r="R67" s="69">
        <f t="shared" si="242"/>
        <v>0</v>
      </c>
      <c r="S67" s="139">
        <f t="shared" si="242"/>
        <v>0</v>
      </c>
      <c r="T67" s="139">
        <f t="shared" si="242"/>
        <v>0</v>
      </c>
      <c r="U67" s="139">
        <f t="shared" si="242"/>
        <v>0</v>
      </c>
      <c r="V67" s="139">
        <f t="shared" si="242"/>
        <v>0</v>
      </c>
      <c r="W67" s="139">
        <f t="shared" si="242"/>
        <v>0</v>
      </c>
      <c r="X67" s="139">
        <f t="shared" si="242"/>
        <v>0</v>
      </c>
      <c r="Y67" s="139">
        <f t="shared" si="242"/>
        <v>0</v>
      </c>
      <c r="Z67" s="139">
        <f t="shared" si="242"/>
        <v>0</v>
      </c>
      <c r="AA67" s="139">
        <f t="shared" si="242"/>
        <v>0</v>
      </c>
      <c r="AB67" s="139">
        <f t="shared" si="242"/>
        <v>0</v>
      </c>
      <c r="AC67" s="139">
        <f t="shared" si="242"/>
        <v>0</v>
      </c>
      <c r="AD67" s="139">
        <f t="shared" si="242"/>
        <v>0</v>
      </c>
      <c r="AE67" s="139">
        <f t="shared" si="242"/>
        <v>0</v>
      </c>
      <c r="AF67" s="139">
        <f t="shared" si="242"/>
        <v>0</v>
      </c>
      <c r="AG67" s="139">
        <f t="shared" si="242"/>
        <v>0</v>
      </c>
      <c r="AH67" s="139">
        <f t="shared" si="242"/>
        <v>0</v>
      </c>
      <c r="AI67" s="141">
        <f t="shared" si="242"/>
        <v>0</v>
      </c>
      <c r="AJ67" s="141">
        <f t="shared" si="242"/>
        <v>0</v>
      </c>
      <c r="AK67" s="141">
        <f t="shared" si="242"/>
        <v>0</v>
      </c>
      <c r="AL67" s="141">
        <f t="shared" si="242"/>
        <v>0</v>
      </c>
      <c r="AM67" s="141">
        <f t="shared" si="242"/>
        <v>0</v>
      </c>
      <c r="AN67" s="141">
        <f t="shared" si="242"/>
        <v>0</v>
      </c>
      <c r="AO67" s="141">
        <f t="shared" si="242"/>
        <v>0</v>
      </c>
      <c r="AP67" s="141">
        <f t="shared" si="242"/>
        <v>0</v>
      </c>
      <c r="AQ67" s="141">
        <f t="shared" si="242"/>
        <v>0</v>
      </c>
      <c r="AR67" s="141">
        <f t="shared" si="242"/>
        <v>0</v>
      </c>
      <c r="AS67" s="141">
        <f t="shared" si="242"/>
        <v>0</v>
      </c>
      <c r="AT67" s="141">
        <f t="shared" si="242"/>
        <v>0</v>
      </c>
      <c r="AU67" s="141">
        <f t="shared" si="242"/>
        <v>0</v>
      </c>
      <c r="AV67" s="141">
        <f t="shared" si="242"/>
        <v>0</v>
      </c>
      <c r="AW67" s="141">
        <f t="shared" si="242"/>
        <v>0</v>
      </c>
      <c r="AX67" s="141">
        <f t="shared" si="242"/>
        <v>0</v>
      </c>
      <c r="AY67" s="160">
        <f t="shared" si="242"/>
        <v>0</v>
      </c>
      <c r="AZ67" s="160">
        <f t="shared" si="242"/>
        <v>0</v>
      </c>
      <c r="BA67" s="160">
        <f t="shared" si="242"/>
        <v>0</v>
      </c>
      <c r="BB67" s="160">
        <f t="shared" si="242"/>
        <v>0</v>
      </c>
      <c r="BC67" s="160">
        <f t="shared" si="242"/>
        <v>0</v>
      </c>
      <c r="BD67" s="160">
        <f t="shared" si="242"/>
        <v>0</v>
      </c>
      <c r="BE67" s="160">
        <f t="shared" si="242"/>
        <v>0</v>
      </c>
      <c r="BF67" s="160">
        <f t="shared" si="242"/>
        <v>0</v>
      </c>
      <c r="BG67" s="160">
        <f t="shared" si="242"/>
        <v>0</v>
      </c>
      <c r="BH67" s="160">
        <f t="shared" si="242"/>
        <v>0</v>
      </c>
      <c r="BI67" s="160">
        <f t="shared" si="242"/>
        <v>0</v>
      </c>
      <c r="BJ67" s="160">
        <f t="shared" si="242"/>
        <v>0</v>
      </c>
      <c r="BK67" s="160">
        <f t="shared" si="242"/>
        <v>0</v>
      </c>
      <c r="BL67" s="160">
        <f t="shared" si="242"/>
        <v>0</v>
      </c>
      <c r="BM67" s="160">
        <f t="shared" si="242"/>
        <v>0</v>
      </c>
      <c r="BN67" s="160">
        <f t="shared" si="243"/>
        <v>0</v>
      </c>
      <c r="BO67" s="213">
        <f t="shared" si="243"/>
        <v>0</v>
      </c>
      <c r="BP67" s="213">
        <f t="shared" ref="BP67:CD67" si="246">BP117</f>
        <v>0</v>
      </c>
      <c r="BQ67" s="213">
        <f t="shared" si="246"/>
        <v>0</v>
      </c>
      <c r="BR67" s="213">
        <f t="shared" si="246"/>
        <v>0</v>
      </c>
      <c r="BS67" s="213">
        <f t="shared" si="246"/>
        <v>0</v>
      </c>
      <c r="BT67" s="213">
        <f t="shared" si="246"/>
        <v>0</v>
      </c>
      <c r="BU67" s="213">
        <f t="shared" si="246"/>
        <v>0</v>
      </c>
      <c r="BV67" s="213">
        <f t="shared" si="246"/>
        <v>0</v>
      </c>
      <c r="BW67" s="213">
        <f t="shared" si="246"/>
        <v>0</v>
      </c>
      <c r="BX67" s="213">
        <f t="shared" si="246"/>
        <v>0</v>
      </c>
      <c r="BY67" s="213">
        <f t="shared" si="246"/>
        <v>0</v>
      </c>
      <c r="BZ67" s="213">
        <f t="shared" si="246"/>
        <v>0</v>
      </c>
      <c r="CA67" s="213">
        <f t="shared" si="246"/>
        <v>0</v>
      </c>
      <c r="CB67" s="213">
        <f t="shared" si="246"/>
        <v>0</v>
      </c>
      <c r="CC67" s="213">
        <f t="shared" si="246"/>
        <v>0</v>
      </c>
      <c r="CD67" s="213">
        <f t="shared" si="246"/>
        <v>0</v>
      </c>
      <c r="CE67" s="63">
        <f t="shared" si="36"/>
        <v>0</v>
      </c>
    </row>
    <row r="68" spans="1:187" x14ac:dyDescent="0.2">
      <c r="A68" s="5" t="str">
        <f>VLOOKUP(B68,by_src_allpol!$J$28:$K$69,2,FALSE)</f>
        <v>N</v>
      </c>
      <c r="B68" s="5" t="str">
        <f t="shared" si="242"/>
        <v>Casinghead Gas Flaring</v>
      </c>
      <c r="C68" s="69">
        <f t="shared" si="242"/>
        <v>2.472354829848266E-2</v>
      </c>
      <c r="D68" s="69">
        <f t="shared" si="242"/>
        <v>0</v>
      </c>
      <c r="E68" s="69">
        <f t="shared" si="242"/>
        <v>1.5464609200333981E-3</v>
      </c>
      <c r="F68" s="69">
        <f t="shared" si="242"/>
        <v>0</v>
      </c>
      <c r="G68" s="69">
        <f t="shared" si="242"/>
        <v>0.1646238656423698</v>
      </c>
      <c r="H68" s="69">
        <f t="shared" si="242"/>
        <v>0</v>
      </c>
      <c r="I68" s="69">
        <f t="shared" si="242"/>
        <v>2.2066807743553489E-3</v>
      </c>
      <c r="J68" s="69">
        <f t="shared" si="242"/>
        <v>5.8390474298033429E-2</v>
      </c>
      <c r="K68" s="69">
        <f t="shared" si="242"/>
        <v>8.5013028271553395E-3</v>
      </c>
      <c r="L68" s="69">
        <f t="shared" si="242"/>
        <v>4.7435920550241688E-3</v>
      </c>
      <c r="M68" s="69">
        <f t="shared" si="242"/>
        <v>4.2990055546676424E-3</v>
      </c>
      <c r="N68" s="69">
        <f t="shared" si="242"/>
        <v>0</v>
      </c>
      <c r="O68" s="69">
        <f t="shared" si="242"/>
        <v>1.4217757324602133E-2</v>
      </c>
      <c r="P68" s="69">
        <f t="shared" si="242"/>
        <v>1.1835309518523376E-6</v>
      </c>
      <c r="Q68" s="69">
        <f t="shared" si="242"/>
        <v>0.28963728834110791</v>
      </c>
      <c r="R68" s="69">
        <f t="shared" si="242"/>
        <v>0</v>
      </c>
      <c r="S68" s="139">
        <f t="shared" si="242"/>
        <v>1.0984786338957829E-2</v>
      </c>
      <c r="T68" s="139">
        <f t="shared" si="242"/>
        <v>0</v>
      </c>
      <c r="U68" s="139">
        <f t="shared" si="242"/>
        <v>0</v>
      </c>
      <c r="V68" s="139">
        <f t="shared" si="242"/>
        <v>0</v>
      </c>
      <c r="W68" s="139">
        <f t="shared" si="242"/>
        <v>6.7243079018318029E-4</v>
      </c>
      <c r="X68" s="139">
        <f t="shared" si="242"/>
        <v>0</v>
      </c>
      <c r="Y68" s="139">
        <f t="shared" si="242"/>
        <v>0</v>
      </c>
      <c r="Z68" s="139">
        <f t="shared" si="242"/>
        <v>1.2354581581540177E-2</v>
      </c>
      <c r="AA68" s="139">
        <f t="shared" si="242"/>
        <v>0</v>
      </c>
      <c r="AB68" s="139">
        <f t="shared" si="242"/>
        <v>0</v>
      </c>
      <c r="AC68" s="139">
        <f t="shared" si="242"/>
        <v>7.0470077200570096E-4</v>
      </c>
      <c r="AD68" s="139">
        <f t="shared" si="242"/>
        <v>0</v>
      </c>
      <c r="AE68" s="139">
        <f t="shared" si="242"/>
        <v>2.4593773179491579E-3</v>
      </c>
      <c r="AF68" s="139">
        <f t="shared" si="242"/>
        <v>0</v>
      </c>
      <c r="AG68" s="139">
        <f t="shared" si="242"/>
        <v>1.4340586885050676E-2</v>
      </c>
      <c r="AH68" s="139">
        <f t="shared" si="242"/>
        <v>0</v>
      </c>
      <c r="AI68" s="141">
        <f t="shared" si="242"/>
        <v>0</v>
      </c>
      <c r="AJ68" s="141">
        <f t="shared" si="242"/>
        <v>0</v>
      </c>
      <c r="AK68" s="141">
        <f t="shared" si="242"/>
        <v>0</v>
      </c>
      <c r="AL68" s="141">
        <f t="shared" si="242"/>
        <v>0</v>
      </c>
      <c r="AM68" s="141">
        <f t="shared" si="242"/>
        <v>0.15189677875007734</v>
      </c>
      <c r="AN68" s="141">
        <f t="shared" si="242"/>
        <v>0</v>
      </c>
      <c r="AO68" s="141">
        <f t="shared" si="242"/>
        <v>0</v>
      </c>
      <c r="AP68" s="141">
        <f t="shared" si="242"/>
        <v>0</v>
      </c>
      <c r="AQ68" s="141">
        <f t="shared" si="242"/>
        <v>0</v>
      </c>
      <c r="AR68" s="141">
        <f t="shared" si="242"/>
        <v>0</v>
      </c>
      <c r="AS68" s="141">
        <f t="shared" si="242"/>
        <v>0</v>
      </c>
      <c r="AT68" s="141">
        <f t="shared" si="242"/>
        <v>0</v>
      </c>
      <c r="AU68" s="141">
        <f t="shared" si="242"/>
        <v>0</v>
      </c>
      <c r="AV68" s="141">
        <f t="shared" si="242"/>
        <v>0</v>
      </c>
      <c r="AW68" s="141">
        <f t="shared" si="242"/>
        <v>0</v>
      </c>
      <c r="AX68" s="141">
        <f t="shared" si="242"/>
        <v>0</v>
      </c>
      <c r="AY68" s="160">
        <f t="shared" si="242"/>
        <v>1.3738761959524833E-2</v>
      </c>
      <c r="AZ68" s="160">
        <f t="shared" si="242"/>
        <v>0</v>
      </c>
      <c r="BA68" s="160">
        <f t="shared" si="242"/>
        <v>1.5464609200333981E-3</v>
      </c>
      <c r="BB68" s="160">
        <f t="shared" si="242"/>
        <v>0</v>
      </c>
      <c r="BC68" s="160">
        <f t="shared" si="242"/>
        <v>1.2054656102109266E-2</v>
      </c>
      <c r="BD68" s="160">
        <f t="shared" si="242"/>
        <v>0</v>
      </c>
      <c r="BE68" s="160">
        <f t="shared" si="242"/>
        <v>2.2066807743553489E-3</v>
      </c>
      <c r="BF68" s="160">
        <f t="shared" si="242"/>
        <v>4.6035892716493255E-2</v>
      </c>
      <c r="BG68" s="160">
        <f t="shared" si="242"/>
        <v>8.5013028271553395E-3</v>
      </c>
      <c r="BH68" s="160">
        <f t="shared" si="242"/>
        <v>4.7435920550241688E-3</v>
      </c>
      <c r="BI68" s="160">
        <f t="shared" si="242"/>
        <v>3.5943047826619413E-3</v>
      </c>
      <c r="BJ68" s="160">
        <f t="shared" si="242"/>
        <v>0</v>
      </c>
      <c r="BK68" s="160">
        <f t="shared" si="242"/>
        <v>1.1758380006652976E-2</v>
      </c>
      <c r="BL68" s="160">
        <f t="shared" si="242"/>
        <v>1.1835309518523376E-6</v>
      </c>
      <c r="BM68" s="160">
        <f t="shared" ref="BM68:BM69" si="247">BM118</f>
        <v>0.27529670145605728</v>
      </c>
      <c r="BN68" s="160">
        <f t="shared" si="243"/>
        <v>0</v>
      </c>
      <c r="BO68" s="213">
        <f t="shared" si="243"/>
        <v>0</v>
      </c>
      <c r="BP68" s="213">
        <f t="shared" ref="BP68:CD68" si="248">BP118</f>
        <v>0</v>
      </c>
      <c r="BQ68" s="213">
        <f t="shared" si="248"/>
        <v>0</v>
      </c>
      <c r="BR68" s="213">
        <f t="shared" si="248"/>
        <v>0</v>
      </c>
      <c r="BS68" s="213">
        <f t="shared" si="248"/>
        <v>0</v>
      </c>
      <c r="BT68" s="213">
        <f t="shared" si="248"/>
        <v>0</v>
      </c>
      <c r="BU68" s="213">
        <f t="shared" si="248"/>
        <v>0</v>
      </c>
      <c r="BV68" s="213">
        <f t="shared" si="248"/>
        <v>0</v>
      </c>
      <c r="BW68" s="213">
        <f t="shared" si="248"/>
        <v>0</v>
      </c>
      <c r="BX68" s="213">
        <f t="shared" si="248"/>
        <v>0</v>
      </c>
      <c r="BY68" s="213">
        <f t="shared" si="248"/>
        <v>0</v>
      </c>
      <c r="BZ68" s="213">
        <f t="shared" si="248"/>
        <v>0</v>
      </c>
      <c r="CA68" s="213">
        <f t="shared" si="248"/>
        <v>0</v>
      </c>
      <c r="CB68" s="213">
        <f t="shared" si="248"/>
        <v>0</v>
      </c>
      <c r="CC68" s="213">
        <f t="shared" si="248"/>
        <v>0</v>
      </c>
      <c r="CD68" s="213">
        <f t="shared" si="248"/>
        <v>0</v>
      </c>
      <c r="CE68" s="63">
        <f t="shared" si="36"/>
        <v>0.57289115956678371</v>
      </c>
    </row>
    <row r="69" spans="1:187" x14ac:dyDescent="0.2">
      <c r="A69" s="5" t="str">
        <f>VLOOKUP(B69,by_src_allpol!$J$28:$K$69,2,FALSE)</f>
        <v>Y</v>
      </c>
      <c r="B69" s="5" t="str">
        <f t="shared" ref="B69:BL69" si="249">B119</f>
        <v>Survey-based Fugitives</v>
      </c>
      <c r="C69" s="69">
        <f t="shared" si="249"/>
        <v>0</v>
      </c>
      <c r="D69" s="69">
        <f t="shared" si="249"/>
        <v>0</v>
      </c>
      <c r="E69" s="69">
        <f t="shared" si="249"/>
        <v>0</v>
      </c>
      <c r="F69" s="69">
        <f t="shared" si="249"/>
        <v>0</v>
      </c>
      <c r="G69" s="69">
        <f t="shared" si="249"/>
        <v>0</v>
      </c>
      <c r="H69" s="69">
        <f t="shared" si="249"/>
        <v>0</v>
      </c>
      <c r="I69" s="69">
        <f t="shared" si="249"/>
        <v>0</v>
      </c>
      <c r="J69" s="69">
        <f t="shared" si="249"/>
        <v>0</v>
      </c>
      <c r="K69" s="69">
        <f t="shared" si="249"/>
        <v>0</v>
      </c>
      <c r="L69" s="69">
        <f t="shared" si="249"/>
        <v>0</v>
      </c>
      <c r="M69" s="69">
        <f t="shared" si="249"/>
        <v>0</v>
      </c>
      <c r="N69" s="69">
        <f t="shared" si="249"/>
        <v>0</v>
      </c>
      <c r="O69" s="69">
        <f t="shared" si="249"/>
        <v>0</v>
      </c>
      <c r="P69" s="69">
        <f t="shared" si="249"/>
        <v>0</v>
      </c>
      <c r="Q69" s="69">
        <f t="shared" si="249"/>
        <v>0</v>
      </c>
      <c r="R69" s="69">
        <f t="shared" si="249"/>
        <v>0</v>
      </c>
      <c r="S69" s="139">
        <f t="shared" si="249"/>
        <v>0</v>
      </c>
      <c r="T69" s="139">
        <f t="shared" si="249"/>
        <v>0</v>
      </c>
      <c r="U69" s="139">
        <f t="shared" si="249"/>
        <v>0</v>
      </c>
      <c r="V69" s="139">
        <f t="shared" si="249"/>
        <v>0</v>
      </c>
      <c r="W69" s="139">
        <f t="shared" si="249"/>
        <v>0</v>
      </c>
      <c r="X69" s="139">
        <f t="shared" si="249"/>
        <v>0</v>
      </c>
      <c r="Y69" s="139">
        <f t="shared" si="249"/>
        <v>0</v>
      </c>
      <c r="Z69" s="139">
        <f t="shared" si="249"/>
        <v>0</v>
      </c>
      <c r="AA69" s="139">
        <f t="shared" si="249"/>
        <v>0</v>
      </c>
      <c r="AB69" s="139">
        <f t="shared" si="249"/>
        <v>0</v>
      </c>
      <c r="AC69" s="139">
        <f t="shared" si="249"/>
        <v>0</v>
      </c>
      <c r="AD69" s="139">
        <f t="shared" si="249"/>
        <v>0</v>
      </c>
      <c r="AE69" s="139">
        <f t="shared" si="249"/>
        <v>0</v>
      </c>
      <c r="AF69" s="139">
        <f t="shared" si="249"/>
        <v>0</v>
      </c>
      <c r="AG69" s="139">
        <f t="shared" si="249"/>
        <v>0</v>
      </c>
      <c r="AH69" s="139">
        <f t="shared" si="249"/>
        <v>0</v>
      </c>
      <c r="AI69" s="141">
        <f t="shared" si="249"/>
        <v>0</v>
      </c>
      <c r="AJ69" s="141">
        <f t="shared" si="249"/>
        <v>0</v>
      </c>
      <c r="AK69" s="141">
        <f t="shared" si="249"/>
        <v>0</v>
      </c>
      <c r="AL69" s="141">
        <f t="shared" si="249"/>
        <v>0</v>
      </c>
      <c r="AM69" s="141">
        <f t="shared" si="249"/>
        <v>0</v>
      </c>
      <c r="AN69" s="141">
        <f t="shared" si="249"/>
        <v>0</v>
      </c>
      <c r="AO69" s="141">
        <f t="shared" si="249"/>
        <v>0</v>
      </c>
      <c r="AP69" s="141">
        <f t="shared" si="249"/>
        <v>0</v>
      </c>
      <c r="AQ69" s="141">
        <f t="shared" si="249"/>
        <v>0</v>
      </c>
      <c r="AR69" s="141">
        <f t="shared" si="249"/>
        <v>0</v>
      </c>
      <c r="AS69" s="141">
        <f t="shared" si="249"/>
        <v>0</v>
      </c>
      <c r="AT69" s="141">
        <f t="shared" si="249"/>
        <v>0</v>
      </c>
      <c r="AU69" s="141">
        <f t="shared" si="249"/>
        <v>0</v>
      </c>
      <c r="AV69" s="141">
        <f t="shared" si="249"/>
        <v>0</v>
      </c>
      <c r="AW69" s="141">
        <f t="shared" si="249"/>
        <v>0</v>
      </c>
      <c r="AX69" s="141">
        <f t="shared" si="249"/>
        <v>0</v>
      </c>
      <c r="AY69" s="160">
        <f t="shared" si="249"/>
        <v>0</v>
      </c>
      <c r="AZ69" s="160">
        <f t="shared" si="249"/>
        <v>0</v>
      </c>
      <c r="BA69" s="160">
        <f t="shared" si="249"/>
        <v>0</v>
      </c>
      <c r="BB69" s="160">
        <f t="shared" si="249"/>
        <v>0</v>
      </c>
      <c r="BC69" s="160">
        <f t="shared" si="249"/>
        <v>0</v>
      </c>
      <c r="BD69" s="160">
        <f t="shared" si="249"/>
        <v>0</v>
      </c>
      <c r="BE69" s="160">
        <f t="shared" si="249"/>
        <v>0</v>
      </c>
      <c r="BF69" s="160">
        <f t="shared" si="249"/>
        <v>0</v>
      </c>
      <c r="BG69" s="160">
        <f t="shared" si="249"/>
        <v>0</v>
      </c>
      <c r="BH69" s="160">
        <f t="shared" si="249"/>
        <v>0</v>
      </c>
      <c r="BI69" s="160">
        <f t="shared" si="249"/>
        <v>0</v>
      </c>
      <c r="BJ69" s="160">
        <f t="shared" si="249"/>
        <v>0</v>
      </c>
      <c r="BK69" s="160">
        <f t="shared" si="249"/>
        <v>0</v>
      </c>
      <c r="BL69" s="160">
        <f t="shared" si="249"/>
        <v>0</v>
      </c>
      <c r="BM69" s="160">
        <f t="shared" si="247"/>
        <v>0</v>
      </c>
      <c r="BN69" s="160">
        <f t="shared" si="243"/>
        <v>0</v>
      </c>
      <c r="BO69" s="213">
        <f t="shared" si="243"/>
        <v>0</v>
      </c>
      <c r="BP69" s="213">
        <f t="shared" ref="BP69:CD69" si="250">BP119</f>
        <v>0</v>
      </c>
      <c r="BQ69" s="213">
        <f t="shared" si="250"/>
        <v>0</v>
      </c>
      <c r="BR69" s="213">
        <f t="shared" si="250"/>
        <v>0</v>
      </c>
      <c r="BS69" s="213">
        <f t="shared" si="250"/>
        <v>0</v>
      </c>
      <c r="BT69" s="213">
        <f t="shared" si="250"/>
        <v>0</v>
      </c>
      <c r="BU69" s="213">
        <f t="shared" si="250"/>
        <v>0</v>
      </c>
      <c r="BV69" s="213">
        <f t="shared" si="250"/>
        <v>0</v>
      </c>
      <c r="BW69" s="213">
        <f t="shared" si="250"/>
        <v>0</v>
      </c>
      <c r="BX69" s="213">
        <f t="shared" si="250"/>
        <v>0</v>
      </c>
      <c r="BY69" s="213">
        <f t="shared" si="250"/>
        <v>0</v>
      </c>
      <c r="BZ69" s="213">
        <f t="shared" si="250"/>
        <v>0</v>
      </c>
      <c r="CA69" s="213">
        <f t="shared" si="250"/>
        <v>0</v>
      </c>
      <c r="CB69" s="213">
        <f t="shared" si="250"/>
        <v>0</v>
      </c>
      <c r="CC69" s="213">
        <f t="shared" si="250"/>
        <v>0</v>
      </c>
      <c r="CD69" s="213">
        <f t="shared" si="250"/>
        <v>0</v>
      </c>
      <c r="CE69" s="63">
        <f t="shared" si="36"/>
        <v>0</v>
      </c>
    </row>
    <row r="70" spans="1:187" x14ac:dyDescent="0.2">
      <c r="B70" s="5" t="s">
        <v>56</v>
      </c>
      <c r="C70" s="70">
        <f>SUM(C28:C69)</f>
        <v>552.03287161213132</v>
      </c>
      <c r="D70" s="70">
        <f t="shared" ref="D70:CE70" si="251">SUM(D28:D69)</f>
        <v>0</v>
      </c>
      <c r="E70" s="70">
        <f t="shared" si="251"/>
        <v>5.4426491355605213</v>
      </c>
      <c r="F70" s="70">
        <f t="shared" si="251"/>
        <v>0.35430798845455358</v>
      </c>
      <c r="G70" s="70">
        <f t="shared" si="251"/>
        <v>167.1055412430037</v>
      </c>
      <c r="H70" s="70">
        <f t="shared" si="251"/>
        <v>0.21408108911391399</v>
      </c>
      <c r="I70" s="70">
        <f t="shared" si="251"/>
        <v>46.404261529618687</v>
      </c>
      <c r="J70" s="70">
        <f t="shared" si="251"/>
        <v>30.55641417308216</v>
      </c>
      <c r="K70" s="70">
        <f t="shared" si="251"/>
        <v>10.640575542872611</v>
      </c>
      <c r="L70" s="70">
        <f t="shared" si="251"/>
        <v>7.6168637247379047</v>
      </c>
      <c r="M70" s="70">
        <f t="shared" si="251"/>
        <v>132.65101269319408</v>
      </c>
      <c r="N70" s="70">
        <f t="shared" si="251"/>
        <v>75.287744425325087</v>
      </c>
      <c r="O70" s="70">
        <f t="shared" si="251"/>
        <v>36.199913585340546</v>
      </c>
      <c r="P70" s="70">
        <f t="shared" si="251"/>
        <v>18.428922062683771</v>
      </c>
      <c r="Q70" s="70">
        <f t="shared" si="251"/>
        <v>319.01900740266632</v>
      </c>
      <c r="R70" s="70">
        <f t="shared" si="251"/>
        <v>5.614759991228123</v>
      </c>
      <c r="S70" s="70">
        <f t="shared" si="251"/>
        <v>9.1381756806984011</v>
      </c>
      <c r="T70" s="70">
        <f t="shared" si="251"/>
        <v>0</v>
      </c>
      <c r="U70" s="70">
        <f t="shared" si="251"/>
        <v>0.72967914321968252</v>
      </c>
      <c r="V70" s="70">
        <f t="shared" si="251"/>
        <v>0.35430798845455358</v>
      </c>
      <c r="W70" s="70">
        <f t="shared" si="251"/>
        <v>1.6303092354381516</v>
      </c>
      <c r="X70" s="70">
        <f t="shared" si="251"/>
        <v>0</v>
      </c>
      <c r="Y70" s="70">
        <f t="shared" si="251"/>
        <v>0.68407419676845227</v>
      </c>
      <c r="Z70" s="70">
        <f t="shared" si="251"/>
        <v>2.3150491615057547</v>
      </c>
      <c r="AA70" s="70">
        <f t="shared" si="251"/>
        <v>0.82973342964705898</v>
      </c>
      <c r="AB70" s="70">
        <f t="shared" si="251"/>
        <v>2.8210936608000003</v>
      </c>
      <c r="AC70" s="70">
        <f t="shared" si="251"/>
        <v>52.615574274986137</v>
      </c>
      <c r="AD70" s="70">
        <f t="shared" si="251"/>
        <v>0.29064867080873769</v>
      </c>
      <c r="AE70" s="70">
        <f t="shared" si="251"/>
        <v>0.99813949289441994</v>
      </c>
      <c r="AF70" s="70">
        <f t="shared" si="251"/>
        <v>0</v>
      </c>
      <c r="AG70" s="70">
        <f t="shared" si="251"/>
        <v>25.799549816016043</v>
      </c>
      <c r="AH70" s="70">
        <f t="shared" si="251"/>
        <v>0.16594668592941175</v>
      </c>
      <c r="AI70" s="70">
        <f t="shared" si="251"/>
        <v>0.36532732504782228</v>
      </c>
      <c r="AJ70" s="70">
        <f t="shared" si="251"/>
        <v>0</v>
      </c>
      <c r="AK70" s="70">
        <f t="shared" si="251"/>
        <v>4.5604946451230158E-2</v>
      </c>
      <c r="AL70" s="70">
        <f t="shared" si="251"/>
        <v>0</v>
      </c>
      <c r="AM70" s="70">
        <f t="shared" si="251"/>
        <v>58.340330010430684</v>
      </c>
      <c r="AN70" s="70">
        <f t="shared" si="251"/>
        <v>0</v>
      </c>
      <c r="AO70" s="70">
        <f t="shared" si="251"/>
        <v>2.7819017335250393</v>
      </c>
      <c r="AP70" s="70">
        <f t="shared" si="251"/>
        <v>0</v>
      </c>
      <c r="AQ70" s="70">
        <f t="shared" si="251"/>
        <v>0</v>
      </c>
      <c r="AR70" s="70">
        <f t="shared" si="251"/>
        <v>0</v>
      </c>
      <c r="AS70" s="70">
        <f t="shared" si="251"/>
        <v>0.78994570089062632</v>
      </c>
      <c r="AT70" s="70">
        <f t="shared" si="251"/>
        <v>3.2152617178362579</v>
      </c>
      <c r="AU70" s="70">
        <f t="shared" si="251"/>
        <v>0</v>
      </c>
      <c r="AV70" s="70">
        <f t="shared" si="251"/>
        <v>0</v>
      </c>
      <c r="AW70" s="70">
        <f t="shared" si="251"/>
        <v>0</v>
      </c>
      <c r="AX70" s="70">
        <f t="shared" si="251"/>
        <v>0</v>
      </c>
      <c r="AY70" s="70">
        <f t="shared" si="251"/>
        <v>542.52936860638499</v>
      </c>
      <c r="AZ70" s="70">
        <f t="shared" si="251"/>
        <v>0</v>
      </c>
      <c r="BA70" s="70">
        <f t="shared" si="251"/>
        <v>4.6673650458896079</v>
      </c>
      <c r="BB70" s="70">
        <f t="shared" si="251"/>
        <v>0</v>
      </c>
      <c r="BC70" s="70">
        <f t="shared" si="251"/>
        <v>107.13490199713489</v>
      </c>
      <c r="BD70" s="70">
        <f t="shared" si="251"/>
        <v>0.21408108911391399</v>
      </c>
      <c r="BE70" s="70">
        <f t="shared" si="251"/>
        <v>42.938285599325198</v>
      </c>
      <c r="BF70" s="70">
        <f t="shared" si="251"/>
        <v>28.241365011576406</v>
      </c>
      <c r="BG70" s="70">
        <f t="shared" si="251"/>
        <v>9.8108421132255508</v>
      </c>
      <c r="BH70" s="70">
        <f t="shared" si="251"/>
        <v>4.7957700639379048</v>
      </c>
      <c r="BI70" s="70">
        <f t="shared" si="251"/>
        <v>79.245492717317333</v>
      </c>
      <c r="BJ70" s="70">
        <f t="shared" si="251"/>
        <v>71.78183403668011</v>
      </c>
      <c r="BK70" s="70">
        <f t="shared" si="251"/>
        <v>35.201774092446122</v>
      </c>
      <c r="BL70" s="70">
        <f t="shared" si="251"/>
        <v>18.428922062683771</v>
      </c>
      <c r="BM70" s="70">
        <f t="shared" si="251"/>
        <v>293.21945758665032</v>
      </c>
      <c r="BN70" s="70">
        <f t="shared" si="251"/>
        <v>5.4488133052987129</v>
      </c>
      <c r="BO70" s="214">
        <f t="shared" si="251"/>
        <v>0</v>
      </c>
      <c r="BP70" s="214">
        <f t="shared" ref="BP70" si="252">SUM(BP28:BP69)</f>
        <v>0</v>
      </c>
      <c r="BQ70" s="214">
        <f t="shared" ref="BQ70" si="253">SUM(BQ28:BQ69)</f>
        <v>0</v>
      </c>
      <c r="BR70" s="214">
        <f t="shared" ref="BR70" si="254">SUM(BR28:BR69)</f>
        <v>0</v>
      </c>
      <c r="BS70" s="214">
        <f t="shared" ref="BS70" si="255">SUM(BS28:BS69)</f>
        <v>0</v>
      </c>
      <c r="BT70" s="214">
        <f t="shared" ref="BT70" si="256">SUM(BT28:BT69)</f>
        <v>0</v>
      </c>
      <c r="BU70" s="214">
        <f t="shared" ref="BU70" si="257">SUM(BU28:BU69)</f>
        <v>0</v>
      </c>
      <c r="BV70" s="214">
        <f t="shared" ref="BV70" si="258">SUM(BV28:BV69)</f>
        <v>0</v>
      </c>
      <c r="BW70" s="214">
        <f t="shared" ref="BW70" si="259">SUM(BW28:BW69)</f>
        <v>0</v>
      </c>
      <c r="BX70" s="214">
        <f t="shared" ref="BX70" si="260">SUM(BX28:BX69)</f>
        <v>0</v>
      </c>
      <c r="BY70" s="214">
        <f t="shared" ref="BY70" si="261">SUM(BY28:BY69)</f>
        <v>0</v>
      </c>
      <c r="BZ70" s="214">
        <f t="shared" ref="BZ70" si="262">SUM(BZ28:BZ69)</f>
        <v>0</v>
      </c>
      <c r="CA70" s="214">
        <f t="shared" ref="CA70" si="263">SUM(CA28:CA69)</f>
        <v>0</v>
      </c>
      <c r="CB70" s="214">
        <f t="shared" ref="CB70" si="264">SUM(CB28:CB69)</f>
        <v>0</v>
      </c>
      <c r="CC70" s="214">
        <f t="shared" ref="CC70" si="265">SUM(CC28:CC69)</f>
        <v>0</v>
      </c>
      <c r="CD70" s="214">
        <f t="shared" ref="CD70" si="266">SUM(CD28:CD69)</f>
        <v>0</v>
      </c>
      <c r="CE70" s="70">
        <f t="shared" si="251"/>
        <v>1407.568926199013</v>
      </c>
    </row>
    <row r="72" spans="1:187" x14ac:dyDescent="0.2">
      <c r="F72" s="5"/>
      <c r="G72" s="5"/>
      <c r="H72" s="5"/>
      <c r="I72" s="5"/>
      <c r="J72" s="5"/>
    </row>
    <row r="74" spans="1:187" x14ac:dyDescent="0.2">
      <c r="C74" s="52" t="str">
        <f>IF(C76="",B74,RIGHT(C76,LEN(C76)-24))</f>
        <v xml:space="preserve"> All</v>
      </c>
      <c r="D74" s="52" t="str">
        <f t="shared" ref="D74:BN74" si="267">IF(D76="",C74,RIGHT(D76,LEN(D76)-24))</f>
        <v xml:space="preserve"> All</v>
      </c>
      <c r="E74" s="52" t="str">
        <f t="shared" si="267"/>
        <v xml:space="preserve"> All</v>
      </c>
      <c r="F74" s="52" t="str">
        <f t="shared" si="267"/>
        <v xml:space="preserve"> All</v>
      </c>
      <c r="G74" s="52" t="str">
        <f t="shared" si="267"/>
        <v xml:space="preserve"> All</v>
      </c>
      <c r="H74" s="52" t="str">
        <f t="shared" si="267"/>
        <v xml:space="preserve"> All</v>
      </c>
      <c r="I74" s="52" t="str">
        <f t="shared" si="267"/>
        <v xml:space="preserve"> All</v>
      </c>
      <c r="J74" s="52" t="str">
        <f t="shared" si="267"/>
        <v xml:space="preserve"> All</v>
      </c>
      <c r="K74" s="52" t="str">
        <f t="shared" si="267"/>
        <v xml:space="preserve"> All</v>
      </c>
      <c r="L74" s="52" t="str">
        <f t="shared" si="267"/>
        <v xml:space="preserve"> All</v>
      </c>
      <c r="M74" s="52" t="str">
        <f t="shared" si="267"/>
        <v xml:space="preserve"> All</v>
      </c>
      <c r="N74" s="52" t="str">
        <f t="shared" si="267"/>
        <v xml:space="preserve"> All</v>
      </c>
      <c r="O74" s="52" t="str">
        <f t="shared" si="267"/>
        <v xml:space="preserve"> All</v>
      </c>
      <c r="P74" s="52" t="str">
        <f t="shared" si="267"/>
        <v xml:space="preserve"> All</v>
      </c>
      <c r="Q74" s="52" t="str">
        <f t="shared" si="267"/>
        <v xml:space="preserve"> All</v>
      </c>
      <c r="R74" s="52" t="str">
        <f t="shared" si="267"/>
        <v xml:space="preserve"> All</v>
      </c>
      <c r="S74" s="52" t="str">
        <f t="shared" si="267"/>
        <v xml:space="preserve"> BLM</v>
      </c>
      <c r="T74" s="52" t="str">
        <f t="shared" si="267"/>
        <v xml:space="preserve"> BLM</v>
      </c>
      <c r="U74" s="52" t="str">
        <f t="shared" si="267"/>
        <v xml:space="preserve"> BLM</v>
      </c>
      <c r="V74" s="52" t="str">
        <f t="shared" si="267"/>
        <v xml:space="preserve"> BLM</v>
      </c>
      <c r="W74" s="52" t="str">
        <f t="shared" si="267"/>
        <v xml:space="preserve"> BLM</v>
      </c>
      <c r="X74" s="52" t="str">
        <f t="shared" si="267"/>
        <v xml:space="preserve"> BLM</v>
      </c>
      <c r="Y74" s="52" t="str">
        <f t="shared" si="267"/>
        <v xml:space="preserve"> BLM</v>
      </c>
      <c r="Z74" s="52" t="str">
        <f t="shared" si="267"/>
        <v xml:space="preserve"> BLM</v>
      </c>
      <c r="AA74" s="52" t="str">
        <f t="shared" si="267"/>
        <v xml:space="preserve"> BLM</v>
      </c>
      <c r="AB74" s="52" t="str">
        <f t="shared" si="267"/>
        <v xml:space="preserve"> BLM</v>
      </c>
      <c r="AC74" s="52" t="str">
        <f t="shared" si="267"/>
        <v xml:space="preserve"> BLM</v>
      </c>
      <c r="AD74" s="52" t="str">
        <f t="shared" si="267"/>
        <v xml:space="preserve"> BLM</v>
      </c>
      <c r="AE74" s="52" t="str">
        <f t="shared" si="267"/>
        <v xml:space="preserve"> BLM</v>
      </c>
      <c r="AF74" s="52" t="str">
        <f t="shared" si="267"/>
        <v xml:space="preserve"> BLM</v>
      </c>
      <c r="AG74" s="52" t="str">
        <f t="shared" si="267"/>
        <v xml:space="preserve"> BLM</v>
      </c>
      <c r="AH74" s="52" t="str">
        <f t="shared" si="267"/>
        <v xml:space="preserve"> BLM</v>
      </c>
      <c r="AI74" s="52" t="str">
        <f t="shared" si="267"/>
        <v xml:space="preserve"> Tribal</v>
      </c>
      <c r="AJ74" s="52" t="str">
        <f t="shared" si="267"/>
        <v xml:space="preserve"> Tribal</v>
      </c>
      <c r="AK74" s="52" t="str">
        <f t="shared" si="267"/>
        <v xml:space="preserve"> Tribal</v>
      </c>
      <c r="AL74" s="52" t="str">
        <f t="shared" si="267"/>
        <v xml:space="preserve"> Tribal</v>
      </c>
      <c r="AM74" s="52" t="str">
        <f t="shared" si="267"/>
        <v xml:space="preserve"> Tribal</v>
      </c>
      <c r="AN74" s="52" t="str">
        <f t="shared" si="267"/>
        <v xml:space="preserve"> Tribal</v>
      </c>
      <c r="AO74" s="52" t="str">
        <f t="shared" si="267"/>
        <v xml:space="preserve"> Tribal</v>
      </c>
      <c r="AP74" s="52" t="str">
        <f t="shared" si="267"/>
        <v xml:space="preserve"> Tribal</v>
      </c>
      <c r="AQ74" s="52" t="str">
        <f t="shared" si="267"/>
        <v xml:space="preserve"> Tribal</v>
      </c>
      <c r="AR74" s="52" t="str">
        <f t="shared" si="267"/>
        <v xml:space="preserve"> Tribal</v>
      </c>
      <c r="AS74" s="52" t="str">
        <f t="shared" si="267"/>
        <v xml:space="preserve"> Tribal</v>
      </c>
      <c r="AT74" s="52" t="str">
        <f t="shared" si="267"/>
        <v xml:space="preserve"> Tribal</v>
      </c>
      <c r="AU74" s="52" t="str">
        <f t="shared" si="267"/>
        <v xml:space="preserve"> Tribal</v>
      </c>
      <c r="AV74" s="52" t="str">
        <f t="shared" si="267"/>
        <v xml:space="preserve"> Tribal</v>
      </c>
      <c r="AW74" s="52" t="str">
        <f t="shared" si="267"/>
        <v xml:space="preserve"> Tribal</v>
      </c>
      <c r="AX74" s="52" t="str">
        <f t="shared" si="267"/>
        <v xml:space="preserve"> Tribal</v>
      </c>
      <c r="AY74" s="52" t="str">
        <f t="shared" si="267"/>
        <v xml:space="preserve"> Pvt/State</v>
      </c>
      <c r="AZ74" s="52" t="str">
        <f t="shared" si="267"/>
        <v xml:space="preserve"> Pvt/State</v>
      </c>
      <c r="BA74" s="52" t="str">
        <f t="shared" si="267"/>
        <v xml:space="preserve"> Pvt/State</v>
      </c>
      <c r="BB74" s="52" t="str">
        <f t="shared" si="267"/>
        <v xml:space="preserve"> Pvt/State</v>
      </c>
      <c r="BC74" s="52" t="str">
        <f t="shared" si="267"/>
        <v xml:space="preserve"> Pvt/State</v>
      </c>
      <c r="BD74" s="52" t="str">
        <f t="shared" si="267"/>
        <v xml:space="preserve"> Pvt/State</v>
      </c>
      <c r="BE74" s="52" t="str">
        <f t="shared" si="267"/>
        <v xml:space="preserve"> Pvt/State</v>
      </c>
      <c r="BF74" s="52" t="str">
        <f t="shared" si="267"/>
        <v xml:space="preserve"> Pvt/State</v>
      </c>
      <c r="BG74" s="52" t="str">
        <f t="shared" si="267"/>
        <v xml:space="preserve"> Pvt/State</v>
      </c>
      <c r="BH74" s="52" t="str">
        <f t="shared" si="267"/>
        <v xml:space="preserve"> Pvt/State</v>
      </c>
      <c r="BI74" s="52" t="str">
        <f t="shared" si="267"/>
        <v xml:space="preserve"> Pvt/State</v>
      </c>
      <c r="BJ74" s="52" t="str">
        <f t="shared" si="267"/>
        <v xml:space="preserve"> Pvt/State</v>
      </c>
      <c r="BK74" s="52" t="str">
        <f t="shared" si="267"/>
        <v xml:space="preserve"> Pvt/State</v>
      </c>
      <c r="BL74" s="52" t="str">
        <f t="shared" si="267"/>
        <v xml:space="preserve"> Pvt/State</v>
      </c>
      <c r="BM74" s="52" t="str">
        <f t="shared" si="267"/>
        <v xml:space="preserve"> Pvt/State</v>
      </c>
      <c r="BN74" s="52" t="str">
        <f t="shared" si="267"/>
        <v xml:space="preserve"> Pvt/State</v>
      </c>
      <c r="BO74" s="52" t="str">
        <f t="shared" ref="BO74" si="268">IF(BO76="",BN74,RIGHT(BO76,LEN(BO76)-13))</f>
        <v xml:space="preserve"> U.S. Forest Service</v>
      </c>
      <c r="BP74" s="52" t="str">
        <f t="shared" ref="BP74:CD74" si="269">IF(BP76="",BO74,RIGHT(BP76,LEN(BP76)-13))</f>
        <v xml:space="preserve"> U.S. Forest Service</v>
      </c>
      <c r="BQ74" s="52" t="str">
        <f t="shared" si="269"/>
        <v xml:space="preserve"> U.S. Forest Service</v>
      </c>
      <c r="BR74" s="52" t="str">
        <f t="shared" si="269"/>
        <v xml:space="preserve"> U.S. Forest Service</v>
      </c>
      <c r="BS74" s="52" t="str">
        <f t="shared" si="269"/>
        <v xml:space="preserve"> U.S. Forest Service</v>
      </c>
      <c r="BT74" s="52" t="str">
        <f t="shared" si="269"/>
        <v xml:space="preserve"> U.S. Forest Service</v>
      </c>
      <c r="BU74" s="52" t="str">
        <f t="shared" si="269"/>
        <v xml:space="preserve"> U.S. Forest Service</v>
      </c>
      <c r="BV74" s="52" t="str">
        <f t="shared" si="269"/>
        <v xml:space="preserve"> U.S. Forest Service</v>
      </c>
      <c r="BW74" s="52" t="str">
        <f t="shared" si="269"/>
        <v xml:space="preserve"> U.S. Forest Service</v>
      </c>
      <c r="BX74" s="52" t="str">
        <f t="shared" si="269"/>
        <v xml:space="preserve"> U.S. Forest Service</v>
      </c>
      <c r="BY74" s="52" t="str">
        <f t="shared" si="269"/>
        <v xml:space="preserve"> U.S. Forest Service</v>
      </c>
      <c r="BZ74" s="52" t="str">
        <f t="shared" si="269"/>
        <v xml:space="preserve"> U.S. Forest Service</v>
      </c>
      <c r="CA74" s="52" t="str">
        <f t="shared" si="269"/>
        <v xml:space="preserve"> U.S. Forest Service</v>
      </c>
      <c r="CB74" s="52" t="str">
        <f t="shared" si="269"/>
        <v xml:space="preserve"> U.S. Forest Service</v>
      </c>
      <c r="CC74" s="52" t="str">
        <f t="shared" si="269"/>
        <v xml:space="preserve"> U.S. Forest Service</v>
      </c>
      <c r="CD74" s="52" t="str">
        <f t="shared" si="269"/>
        <v xml:space="preserve"> U.S. Forest Service</v>
      </c>
      <c r="CE74" s="52"/>
      <c r="CF74" s="52"/>
      <c r="CG74" s="52"/>
      <c r="CH74" s="52"/>
      <c r="CI74" s="52"/>
      <c r="CJ74" s="52"/>
      <c r="CK74" s="52"/>
      <c r="CL74" s="52"/>
      <c r="CM74" s="52"/>
      <c r="CN74" s="52"/>
      <c r="CO74" s="52"/>
      <c r="CP74" s="52"/>
      <c r="CQ74" s="52"/>
      <c r="CR74" s="52"/>
      <c r="CS74" s="52"/>
      <c r="CT74" s="52"/>
      <c r="CU74" s="52"/>
      <c r="CV74" s="52"/>
      <c r="CW74" s="52"/>
      <c r="CX74" s="52"/>
      <c r="CY74" s="52"/>
      <c r="CZ74" s="52"/>
      <c r="DA74" s="52"/>
      <c r="DB74" s="52"/>
      <c r="DC74" s="52"/>
      <c r="DD74" s="52"/>
      <c r="DE74" s="52"/>
      <c r="DF74" s="52"/>
      <c r="DG74" s="52"/>
      <c r="DH74" s="52"/>
      <c r="DI74" s="52"/>
      <c r="DJ74" s="52"/>
      <c r="DK74" s="52"/>
      <c r="DL74" s="52"/>
      <c r="DM74" s="52"/>
      <c r="DN74" s="52"/>
      <c r="DO74" s="52"/>
      <c r="DP74" s="52"/>
      <c r="DQ74" s="52"/>
      <c r="DR74" s="52"/>
      <c r="DS74" s="52"/>
      <c r="DT74" s="52"/>
      <c r="DU74" s="52"/>
      <c r="DV74" s="52"/>
      <c r="DW74" s="52"/>
      <c r="DX74" s="52"/>
      <c r="DY74" s="52"/>
      <c r="DZ74" s="52"/>
      <c r="EA74" s="52"/>
      <c r="EB74" s="52"/>
      <c r="EC74" s="52"/>
      <c r="ED74" s="52"/>
      <c r="EE74" s="52"/>
      <c r="EF74" s="52"/>
      <c r="EG74" s="52"/>
      <c r="EH74" s="52"/>
      <c r="EI74" s="52"/>
      <c r="EJ74" s="52"/>
      <c r="EK74" s="52"/>
      <c r="EL74" s="52"/>
      <c r="EM74" s="52"/>
      <c r="EN74" s="52"/>
      <c r="EO74" s="52"/>
      <c r="EP74" s="52"/>
      <c r="EQ74" s="52"/>
      <c r="ER74" s="52"/>
      <c r="ES74" s="52"/>
      <c r="ET74" s="52"/>
      <c r="EU74" s="52"/>
      <c r="EV74" s="52"/>
      <c r="EW74" s="52"/>
      <c r="EX74" s="52"/>
      <c r="EY74" s="52"/>
      <c r="EZ74" s="52"/>
      <c r="FA74" s="52"/>
      <c r="FB74" s="52"/>
      <c r="FC74" s="52"/>
      <c r="FD74" s="52"/>
      <c r="FE74" s="52"/>
      <c r="FF74" s="52"/>
      <c r="FG74" s="52"/>
      <c r="FH74" s="52"/>
      <c r="FI74" s="52"/>
      <c r="FJ74" s="52"/>
      <c r="FK74" s="52"/>
      <c r="FL74" s="52"/>
      <c r="FM74" s="52"/>
      <c r="FN74" s="52"/>
      <c r="FO74" s="52"/>
      <c r="FP74" s="52"/>
      <c r="FQ74" s="52"/>
      <c r="FR74" s="52"/>
      <c r="FS74" s="52"/>
      <c r="FT74" s="52"/>
      <c r="FU74" s="52"/>
      <c r="FV74" s="52"/>
      <c r="FW74" s="52"/>
      <c r="FX74" s="52"/>
      <c r="FY74" s="52"/>
      <c r="FZ74" s="52"/>
      <c r="GA74" s="52"/>
      <c r="GB74" s="52"/>
      <c r="GC74" s="52"/>
      <c r="GD74" s="52"/>
      <c r="GE74" s="52"/>
    </row>
    <row r="75" spans="1:187" x14ac:dyDescent="0.2">
      <c r="B75" s="71"/>
      <c r="C75" s="71" t="s">
        <v>15</v>
      </c>
      <c r="D75" s="354" t="s">
        <v>80</v>
      </c>
      <c r="E75" s="354"/>
      <c r="F75" s="354"/>
      <c r="G75" s="354"/>
      <c r="H75" s="354"/>
      <c r="I75" s="354"/>
      <c r="J75" s="354"/>
      <c r="K75" s="354"/>
      <c r="L75" s="354"/>
      <c r="M75" s="354"/>
      <c r="N75" s="354"/>
      <c r="O75" s="354"/>
      <c r="P75" s="354"/>
      <c r="Q75" s="354"/>
      <c r="R75" s="354"/>
      <c r="S75" s="354"/>
      <c r="T75" s="354"/>
      <c r="U75" s="354"/>
      <c r="V75" s="354"/>
      <c r="W75" s="354"/>
      <c r="X75" s="354"/>
      <c r="Y75" s="354"/>
      <c r="Z75" s="354"/>
      <c r="AA75" s="354"/>
      <c r="AB75" s="354"/>
      <c r="AC75" s="354"/>
      <c r="AD75" s="354"/>
      <c r="AE75" s="354"/>
      <c r="AF75" s="354"/>
      <c r="AG75" s="354"/>
      <c r="AH75" s="354"/>
      <c r="AI75" s="354"/>
      <c r="AJ75" s="354"/>
      <c r="AK75" s="354"/>
      <c r="AL75" s="354"/>
      <c r="AM75" s="354"/>
      <c r="AN75" s="354"/>
      <c r="AO75" s="354"/>
      <c r="AP75" s="354"/>
      <c r="AQ75" s="354"/>
      <c r="AR75" s="354"/>
      <c r="AS75" s="354"/>
      <c r="AT75" s="354"/>
      <c r="AU75" s="354"/>
      <c r="AV75" s="354"/>
      <c r="AW75" s="354"/>
      <c r="AX75" s="354"/>
      <c r="AY75" s="354"/>
      <c r="AZ75" s="354"/>
      <c r="BA75" s="354"/>
      <c r="BB75" s="354"/>
      <c r="BC75" s="354"/>
      <c r="BD75" s="354"/>
      <c r="BE75" s="354"/>
      <c r="BF75" s="354"/>
      <c r="BG75" s="354"/>
      <c r="BH75" s="354"/>
      <c r="BI75" s="354"/>
      <c r="BJ75" s="354"/>
      <c r="BK75" s="354"/>
      <c r="BL75" s="354"/>
      <c r="BM75" s="354"/>
      <c r="BN75" s="354"/>
      <c r="BO75" s="354"/>
      <c r="BP75" s="354"/>
      <c r="BQ75" s="354"/>
      <c r="BR75" s="354"/>
      <c r="BS75" s="354"/>
      <c r="BT75" s="354"/>
      <c r="BU75" s="354"/>
      <c r="BV75" s="354"/>
      <c r="BW75" s="354"/>
      <c r="BX75" s="354"/>
      <c r="BY75" s="354"/>
      <c r="BZ75" s="354"/>
      <c r="CA75" s="354"/>
      <c r="CB75" s="354"/>
      <c r="CC75" s="354"/>
      <c r="CD75" s="355"/>
      <c r="CE75"/>
      <c r="CF75"/>
      <c r="CG75"/>
      <c r="CH75"/>
      <c r="CI75"/>
      <c r="CJ75"/>
      <c r="CK75"/>
      <c r="CL75"/>
      <c r="CM75"/>
      <c r="CN75"/>
      <c r="CO75"/>
      <c r="CP75"/>
      <c r="CQ75"/>
      <c r="CR75"/>
      <c r="CS75"/>
      <c r="CT75"/>
      <c r="CU75"/>
      <c r="CV75"/>
      <c r="CW75"/>
      <c r="CX75"/>
      <c r="CY75"/>
      <c r="CZ75"/>
      <c r="DA75"/>
      <c r="DB75"/>
      <c r="DC75"/>
      <c r="DD75"/>
      <c r="DE75"/>
      <c r="DF75"/>
      <c r="DG75"/>
      <c r="DH75"/>
      <c r="DI75"/>
      <c r="DJ75"/>
    </row>
    <row r="76" spans="1:187" x14ac:dyDescent="0.2">
      <c r="B76" s="186"/>
      <c r="C76" s="71" t="s">
        <v>257</v>
      </c>
      <c r="D76" s="72"/>
      <c r="E76" s="72"/>
      <c r="F76" s="72"/>
      <c r="G76" s="72"/>
      <c r="H76" s="72"/>
      <c r="I76" s="72"/>
      <c r="J76" s="72"/>
      <c r="K76" s="72"/>
      <c r="L76" s="72"/>
      <c r="M76" s="72"/>
      <c r="N76" s="72"/>
      <c r="O76" s="72"/>
      <c r="P76" s="72"/>
      <c r="Q76" s="72"/>
      <c r="R76" s="72"/>
      <c r="S76" s="71" t="s">
        <v>262</v>
      </c>
      <c r="T76" s="72"/>
      <c r="U76" s="72"/>
      <c r="V76" s="72"/>
      <c r="W76" s="72"/>
      <c r="X76" s="72"/>
      <c r="Y76" s="72"/>
      <c r="Z76" s="72"/>
      <c r="AA76" s="72"/>
      <c r="AB76" s="72"/>
      <c r="AC76" s="72"/>
      <c r="AD76" s="72"/>
      <c r="AE76" s="72"/>
      <c r="AF76" s="72"/>
      <c r="AG76" s="72"/>
      <c r="AH76" s="72"/>
      <c r="AI76" s="71" t="s">
        <v>267</v>
      </c>
      <c r="AJ76" s="72"/>
      <c r="AK76" s="72"/>
      <c r="AL76" s="72"/>
      <c r="AM76" s="72"/>
      <c r="AN76" s="72"/>
      <c r="AO76" s="72"/>
      <c r="AP76" s="72"/>
      <c r="AQ76" s="72"/>
      <c r="AR76" s="72"/>
      <c r="AS76" s="72"/>
      <c r="AT76" s="72"/>
      <c r="AU76" s="72"/>
      <c r="AV76" s="72"/>
      <c r="AW76" s="72"/>
      <c r="AX76" s="72"/>
      <c r="AY76" s="71" t="s">
        <v>272</v>
      </c>
      <c r="AZ76" s="72"/>
      <c r="BA76" s="72"/>
      <c r="BB76" s="72"/>
      <c r="BC76" s="72"/>
      <c r="BD76" s="72"/>
      <c r="BE76" s="72"/>
      <c r="BF76" s="72"/>
      <c r="BG76" s="72"/>
      <c r="BH76" s="72"/>
      <c r="BI76" s="72"/>
      <c r="BJ76" s="72"/>
      <c r="BK76" s="72"/>
      <c r="BL76" s="72"/>
      <c r="BM76" s="72"/>
      <c r="BN76" s="72"/>
      <c r="BO76" s="71" t="s">
        <v>310</v>
      </c>
      <c r="BP76" s="72"/>
      <c r="BQ76" s="72"/>
      <c r="BR76" s="72"/>
      <c r="BS76" s="72"/>
      <c r="BT76" s="72"/>
      <c r="BU76" s="72"/>
      <c r="BV76" s="72"/>
      <c r="BW76" s="72"/>
      <c r="BX76" s="72"/>
      <c r="BY76" s="72"/>
      <c r="BZ76" s="72"/>
      <c r="CA76" s="72"/>
      <c r="CB76" s="72"/>
      <c r="CC76" s="72"/>
      <c r="CD76" s="73"/>
      <c r="CE76"/>
      <c r="CF76"/>
      <c r="CG76"/>
      <c r="CH76"/>
      <c r="CI76"/>
      <c r="CJ76"/>
      <c r="CK76"/>
      <c r="CL76"/>
      <c r="CM76"/>
      <c r="CN76"/>
      <c r="CO76"/>
      <c r="CP76"/>
      <c r="CQ76"/>
      <c r="CR76"/>
      <c r="CS76"/>
      <c r="CT76"/>
      <c r="CU76"/>
      <c r="CV76"/>
      <c r="CW76"/>
      <c r="CX76"/>
      <c r="CY76"/>
      <c r="CZ76"/>
      <c r="DA76"/>
      <c r="DB76"/>
      <c r="DC76"/>
      <c r="DD76"/>
      <c r="DE76"/>
      <c r="DF76"/>
      <c r="DG76"/>
      <c r="DH76"/>
      <c r="DI76"/>
      <c r="DJ76"/>
    </row>
    <row r="77" spans="1:187" x14ac:dyDescent="0.2">
      <c r="B77" s="71" t="s">
        <v>79</v>
      </c>
      <c r="C77" s="356" t="s">
        <v>125</v>
      </c>
      <c r="D77" s="357" t="s">
        <v>129</v>
      </c>
      <c r="E77" s="357" t="s">
        <v>155</v>
      </c>
      <c r="F77" s="357" t="s">
        <v>132</v>
      </c>
      <c r="G77" s="357" t="s">
        <v>124</v>
      </c>
      <c r="H77" s="357" t="s">
        <v>131</v>
      </c>
      <c r="I77" s="357" t="s">
        <v>126</v>
      </c>
      <c r="J77" s="357" t="s">
        <v>127</v>
      </c>
      <c r="K77" s="357" t="s">
        <v>189</v>
      </c>
      <c r="L77" s="357" t="s">
        <v>193</v>
      </c>
      <c r="M77" s="357" t="s">
        <v>128</v>
      </c>
      <c r="N77" s="357" t="s">
        <v>123</v>
      </c>
      <c r="O77" s="357" t="s">
        <v>133</v>
      </c>
      <c r="P77" s="357" t="s">
        <v>212</v>
      </c>
      <c r="Q77" s="357" t="s">
        <v>122</v>
      </c>
      <c r="R77" s="357" t="s">
        <v>130</v>
      </c>
      <c r="S77" s="356" t="s">
        <v>125</v>
      </c>
      <c r="T77" s="357" t="s">
        <v>129</v>
      </c>
      <c r="U77" s="357" t="s">
        <v>155</v>
      </c>
      <c r="V77" s="357" t="s">
        <v>132</v>
      </c>
      <c r="W77" s="357" t="s">
        <v>124</v>
      </c>
      <c r="X77" s="357" t="s">
        <v>131</v>
      </c>
      <c r="Y77" s="357" t="s">
        <v>126</v>
      </c>
      <c r="Z77" s="357" t="s">
        <v>127</v>
      </c>
      <c r="AA77" s="357" t="s">
        <v>189</v>
      </c>
      <c r="AB77" s="357" t="s">
        <v>193</v>
      </c>
      <c r="AC77" s="357" t="s">
        <v>128</v>
      </c>
      <c r="AD77" s="357" t="s">
        <v>123</v>
      </c>
      <c r="AE77" s="357" t="s">
        <v>133</v>
      </c>
      <c r="AF77" s="357" t="s">
        <v>212</v>
      </c>
      <c r="AG77" s="357" t="s">
        <v>122</v>
      </c>
      <c r="AH77" s="357" t="s">
        <v>130</v>
      </c>
      <c r="AI77" s="356" t="s">
        <v>125</v>
      </c>
      <c r="AJ77" s="357" t="s">
        <v>129</v>
      </c>
      <c r="AK77" s="357" t="s">
        <v>155</v>
      </c>
      <c r="AL77" s="357" t="s">
        <v>132</v>
      </c>
      <c r="AM77" s="357" t="s">
        <v>124</v>
      </c>
      <c r="AN77" s="357" t="s">
        <v>131</v>
      </c>
      <c r="AO77" s="357" t="s">
        <v>126</v>
      </c>
      <c r="AP77" s="357" t="s">
        <v>127</v>
      </c>
      <c r="AQ77" s="357" t="s">
        <v>189</v>
      </c>
      <c r="AR77" s="357" t="s">
        <v>193</v>
      </c>
      <c r="AS77" s="357" t="s">
        <v>128</v>
      </c>
      <c r="AT77" s="357" t="s">
        <v>123</v>
      </c>
      <c r="AU77" s="357" t="s">
        <v>133</v>
      </c>
      <c r="AV77" s="357" t="s">
        <v>212</v>
      </c>
      <c r="AW77" s="357" t="s">
        <v>122</v>
      </c>
      <c r="AX77" s="357" t="s">
        <v>130</v>
      </c>
      <c r="AY77" s="356" t="s">
        <v>125</v>
      </c>
      <c r="AZ77" s="357" t="s">
        <v>129</v>
      </c>
      <c r="BA77" s="357" t="s">
        <v>155</v>
      </c>
      <c r="BB77" s="357" t="s">
        <v>132</v>
      </c>
      <c r="BC77" s="357" t="s">
        <v>124</v>
      </c>
      <c r="BD77" s="357" t="s">
        <v>131</v>
      </c>
      <c r="BE77" s="357" t="s">
        <v>126</v>
      </c>
      <c r="BF77" s="357" t="s">
        <v>127</v>
      </c>
      <c r="BG77" s="357" t="s">
        <v>189</v>
      </c>
      <c r="BH77" s="357" t="s">
        <v>193</v>
      </c>
      <c r="BI77" s="357" t="s">
        <v>128</v>
      </c>
      <c r="BJ77" s="357" t="s">
        <v>123</v>
      </c>
      <c r="BK77" s="357" t="s">
        <v>133</v>
      </c>
      <c r="BL77" s="357" t="s">
        <v>212</v>
      </c>
      <c r="BM77" s="357" t="s">
        <v>122</v>
      </c>
      <c r="BN77" s="357" t="s">
        <v>130</v>
      </c>
      <c r="BO77" s="356" t="s">
        <v>125</v>
      </c>
      <c r="BP77" s="357" t="s">
        <v>129</v>
      </c>
      <c r="BQ77" s="357" t="s">
        <v>155</v>
      </c>
      <c r="BR77" s="357" t="s">
        <v>132</v>
      </c>
      <c r="BS77" s="357" t="s">
        <v>124</v>
      </c>
      <c r="BT77" s="357" t="s">
        <v>131</v>
      </c>
      <c r="BU77" s="357" t="s">
        <v>126</v>
      </c>
      <c r="BV77" s="357" t="s">
        <v>127</v>
      </c>
      <c r="BW77" s="357" t="s">
        <v>189</v>
      </c>
      <c r="BX77" s="357" t="s">
        <v>193</v>
      </c>
      <c r="BY77" s="357" t="s">
        <v>128</v>
      </c>
      <c r="BZ77" s="357" t="s">
        <v>123</v>
      </c>
      <c r="CA77" s="357" t="s">
        <v>133</v>
      </c>
      <c r="CB77" s="357" t="s">
        <v>212</v>
      </c>
      <c r="CC77" s="357" t="s">
        <v>122</v>
      </c>
      <c r="CD77" s="358" t="s">
        <v>130</v>
      </c>
      <c r="CE77"/>
      <c r="CF77"/>
      <c r="CG77"/>
      <c r="CH77"/>
      <c r="CI77"/>
      <c r="CJ77"/>
      <c r="CK77"/>
      <c r="CL77"/>
      <c r="CM77"/>
      <c r="CN77"/>
      <c r="CO77"/>
      <c r="CP77"/>
      <c r="CQ77"/>
      <c r="CR77"/>
      <c r="CS77"/>
      <c r="CT77"/>
      <c r="CU77"/>
      <c r="CV77"/>
      <c r="CW77"/>
      <c r="CX77"/>
      <c r="CY77"/>
      <c r="CZ77"/>
      <c r="DA77"/>
      <c r="DB77"/>
      <c r="DC77"/>
      <c r="DD77"/>
      <c r="DE77"/>
      <c r="DF77"/>
      <c r="DG77"/>
      <c r="DH77"/>
      <c r="DI77"/>
      <c r="DJ77"/>
    </row>
    <row r="78" spans="1:187" x14ac:dyDescent="0.2">
      <c r="B78" s="71" t="s">
        <v>84</v>
      </c>
      <c r="C78" s="359">
        <v>503.74736967771008</v>
      </c>
      <c r="D78" s="360"/>
      <c r="E78" s="360">
        <v>2.1368905948311347</v>
      </c>
      <c r="F78" s="360">
        <v>0.13805263452205466</v>
      </c>
      <c r="G78" s="360">
        <v>93.040241985822604</v>
      </c>
      <c r="H78" s="360">
        <v>7.8887219726888377E-2</v>
      </c>
      <c r="I78" s="360">
        <v>26.258479214375438</v>
      </c>
      <c r="J78" s="360">
        <v>13.819801147657364</v>
      </c>
      <c r="K78" s="360">
        <v>5.238527797892182</v>
      </c>
      <c r="L78" s="360">
        <v>3.4092006303742766</v>
      </c>
      <c r="M78" s="360">
        <v>69.84567250184196</v>
      </c>
      <c r="N78" s="360">
        <v>54.931310205220477</v>
      </c>
      <c r="O78" s="360">
        <v>28.303373756134008</v>
      </c>
      <c r="P78" s="360">
        <v>9.0592205875420593</v>
      </c>
      <c r="Q78" s="360">
        <v>183.89836182428456</v>
      </c>
      <c r="R78" s="360">
        <v>2.411385811728147</v>
      </c>
      <c r="S78" s="359">
        <v>3.7846412880086833</v>
      </c>
      <c r="T78" s="360"/>
      <c r="U78" s="360">
        <v>0.28431232532086642</v>
      </c>
      <c r="V78" s="360">
        <v>0.13805263452205466</v>
      </c>
      <c r="W78" s="360">
        <v>0.80634772038576064</v>
      </c>
      <c r="X78" s="360">
        <v>0</v>
      </c>
      <c r="Y78" s="360">
        <v>0.26654280498831218</v>
      </c>
      <c r="Z78" s="360">
        <v>1.0669659350702985</v>
      </c>
      <c r="AA78" s="360">
        <v>0.41575617443588747</v>
      </c>
      <c r="AB78" s="360">
        <v>1.4135709930820173</v>
      </c>
      <c r="AC78" s="360">
        <v>20.517937455420039</v>
      </c>
      <c r="AD78" s="360">
        <v>0.13030946985155303</v>
      </c>
      <c r="AE78" s="360">
        <v>0.49890740932306493</v>
      </c>
      <c r="AF78" s="360">
        <v>0</v>
      </c>
      <c r="AG78" s="360">
        <v>12.720080413337781</v>
      </c>
      <c r="AH78" s="360">
        <v>8.3151234887177475E-2</v>
      </c>
      <c r="AI78" s="359">
        <v>0.1423462110062359</v>
      </c>
      <c r="AJ78" s="360"/>
      <c r="AK78" s="360">
        <v>1.7769520332554151E-2</v>
      </c>
      <c r="AL78" s="360">
        <v>0</v>
      </c>
      <c r="AM78" s="360">
        <v>20.329637076933025</v>
      </c>
      <c r="AN78" s="360">
        <v>0</v>
      </c>
      <c r="AO78" s="360">
        <v>1.083940740285803</v>
      </c>
      <c r="AP78" s="360">
        <v>0</v>
      </c>
      <c r="AQ78" s="360">
        <v>0</v>
      </c>
      <c r="AR78" s="360">
        <v>0</v>
      </c>
      <c r="AS78" s="360">
        <v>0.30779459874162596</v>
      </c>
      <c r="AT78" s="360">
        <v>1.6110775628099951</v>
      </c>
      <c r="AU78" s="360">
        <v>0</v>
      </c>
      <c r="AV78" s="360">
        <v>0</v>
      </c>
      <c r="AW78" s="360">
        <v>0</v>
      </c>
      <c r="AX78" s="360">
        <v>0</v>
      </c>
      <c r="AY78" s="359">
        <v>499.82038217869518</v>
      </c>
      <c r="AZ78" s="360"/>
      <c r="BA78" s="360">
        <v>1.8348087491777141</v>
      </c>
      <c r="BB78" s="360">
        <v>0</v>
      </c>
      <c r="BC78" s="360">
        <v>71.904257188503834</v>
      </c>
      <c r="BD78" s="360">
        <v>7.8887219726888377E-2</v>
      </c>
      <c r="BE78" s="360">
        <v>24.907995669101322</v>
      </c>
      <c r="BF78" s="360">
        <v>12.752835212587065</v>
      </c>
      <c r="BG78" s="360">
        <v>4.8227716234562941</v>
      </c>
      <c r="BH78" s="360">
        <v>1.9956296372922593</v>
      </c>
      <c r="BI78" s="360">
        <v>49.019940447680305</v>
      </c>
      <c r="BJ78" s="360">
        <v>53.189923172558927</v>
      </c>
      <c r="BK78" s="360">
        <v>27.804466346810941</v>
      </c>
      <c r="BL78" s="360">
        <v>9.0592205875420593</v>
      </c>
      <c r="BM78" s="360">
        <v>171.17828141094679</v>
      </c>
      <c r="BN78" s="360">
        <v>2.3282345768409698</v>
      </c>
      <c r="BO78" s="359">
        <v>0</v>
      </c>
      <c r="BP78" s="360"/>
      <c r="BQ78" s="360">
        <v>0</v>
      </c>
      <c r="BR78" s="360">
        <v>0</v>
      </c>
      <c r="BS78" s="360">
        <v>0</v>
      </c>
      <c r="BT78" s="360">
        <v>0</v>
      </c>
      <c r="BU78" s="360">
        <v>0</v>
      </c>
      <c r="BV78" s="360">
        <v>0</v>
      </c>
      <c r="BW78" s="360">
        <v>0</v>
      </c>
      <c r="BX78" s="360">
        <v>0</v>
      </c>
      <c r="BY78" s="360">
        <v>0</v>
      </c>
      <c r="BZ78" s="360">
        <v>0</v>
      </c>
      <c r="CA78" s="360">
        <v>0</v>
      </c>
      <c r="CB78" s="360">
        <v>0</v>
      </c>
      <c r="CC78" s="360">
        <v>0</v>
      </c>
      <c r="CD78" s="361">
        <v>0</v>
      </c>
      <c r="CE78"/>
      <c r="CF78"/>
      <c r="CG78"/>
      <c r="CH78"/>
      <c r="CI78"/>
      <c r="CJ78"/>
      <c r="CK78"/>
      <c r="CL78"/>
      <c r="CM78"/>
      <c r="CN78"/>
      <c r="CO78"/>
      <c r="CP78"/>
      <c r="CQ78"/>
      <c r="CR78"/>
      <c r="CS78"/>
      <c r="CT78"/>
      <c r="CU78"/>
      <c r="CV78"/>
      <c r="CW78"/>
      <c r="CX78"/>
      <c r="CY78"/>
      <c r="CZ78"/>
      <c r="DA78"/>
      <c r="DB78"/>
      <c r="DC78"/>
      <c r="DD78"/>
      <c r="DE78"/>
      <c r="DF78"/>
      <c r="DG78"/>
      <c r="DH78"/>
      <c r="DI78"/>
      <c r="DJ78"/>
    </row>
    <row r="79" spans="1:187" x14ac:dyDescent="0.2">
      <c r="B79" s="58" t="s">
        <v>18</v>
      </c>
      <c r="C79" s="362">
        <v>10.745921314763242</v>
      </c>
      <c r="D79" s="363"/>
      <c r="E79" s="363">
        <v>0</v>
      </c>
      <c r="F79" s="363">
        <v>0</v>
      </c>
      <c r="G79" s="363">
        <v>8.5092085908094841</v>
      </c>
      <c r="H79" s="363">
        <v>0</v>
      </c>
      <c r="I79" s="363">
        <v>0</v>
      </c>
      <c r="J79" s="363">
        <v>1.6102225532720622</v>
      </c>
      <c r="K79" s="363">
        <v>8.7633559353527998E-2</v>
      </c>
      <c r="L79" s="363">
        <v>0.39921954816607208</v>
      </c>
      <c r="M79" s="363">
        <v>7.5812856765798742</v>
      </c>
      <c r="N79" s="363">
        <v>0.33015135020977882</v>
      </c>
      <c r="O79" s="363">
        <v>0.46181494770430631</v>
      </c>
      <c r="P79" s="363">
        <v>0.15022895889176233</v>
      </c>
      <c r="Q79" s="363">
        <v>13.096819322932024</v>
      </c>
      <c r="R79" s="363">
        <v>0</v>
      </c>
      <c r="S79" s="362">
        <v>0</v>
      </c>
      <c r="T79" s="363"/>
      <c r="U79" s="363">
        <v>0</v>
      </c>
      <c r="V79" s="363">
        <v>0</v>
      </c>
      <c r="W79" s="363">
        <v>0</v>
      </c>
      <c r="X79" s="363">
        <v>0</v>
      </c>
      <c r="Y79" s="363">
        <v>0</v>
      </c>
      <c r="Z79" s="363">
        <v>0</v>
      </c>
      <c r="AA79" s="363">
        <v>0</v>
      </c>
      <c r="AB79" s="363">
        <v>0</v>
      </c>
      <c r="AC79" s="363">
        <v>0</v>
      </c>
      <c r="AD79" s="363">
        <v>0</v>
      </c>
      <c r="AE79" s="363">
        <v>0</v>
      </c>
      <c r="AF79" s="363">
        <v>0</v>
      </c>
      <c r="AG79" s="363">
        <v>0</v>
      </c>
      <c r="AH79" s="363">
        <v>0</v>
      </c>
      <c r="AI79" s="362">
        <v>0</v>
      </c>
      <c r="AJ79" s="363"/>
      <c r="AK79" s="363">
        <v>0</v>
      </c>
      <c r="AL79" s="363">
        <v>0</v>
      </c>
      <c r="AM79" s="363">
        <v>8.5092085908094841</v>
      </c>
      <c r="AN79" s="363">
        <v>0</v>
      </c>
      <c r="AO79" s="363">
        <v>0</v>
      </c>
      <c r="AP79" s="363">
        <v>0</v>
      </c>
      <c r="AQ79" s="363">
        <v>0</v>
      </c>
      <c r="AR79" s="363">
        <v>0</v>
      </c>
      <c r="AS79" s="363">
        <v>0</v>
      </c>
      <c r="AT79" s="363">
        <v>0</v>
      </c>
      <c r="AU79" s="363">
        <v>0</v>
      </c>
      <c r="AV79" s="363">
        <v>0</v>
      </c>
      <c r="AW79" s="363">
        <v>0</v>
      </c>
      <c r="AX79" s="363">
        <v>0</v>
      </c>
      <c r="AY79" s="362">
        <v>10.745921314763242</v>
      </c>
      <c r="AZ79" s="363"/>
      <c r="BA79" s="363">
        <v>0</v>
      </c>
      <c r="BB79" s="363">
        <v>0</v>
      </c>
      <c r="BC79" s="363">
        <v>0</v>
      </c>
      <c r="BD79" s="363">
        <v>0</v>
      </c>
      <c r="BE79" s="363">
        <v>0</v>
      </c>
      <c r="BF79" s="363">
        <v>1.6102225532720622</v>
      </c>
      <c r="BG79" s="363">
        <v>8.7633559353527998E-2</v>
      </c>
      <c r="BH79" s="363">
        <v>0.39921954816607208</v>
      </c>
      <c r="BI79" s="363">
        <v>7.5812856765798742</v>
      </c>
      <c r="BJ79" s="363">
        <v>0.33015135020977882</v>
      </c>
      <c r="BK79" s="363">
        <v>0.46181494770430631</v>
      </c>
      <c r="BL79" s="363">
        <v>0.15022895889176233</v>
      </c>
      <c r="BM79" s="363">
        <v>13.096819322932024</v>
      </c>
      <c r="BN79" s="363">
        <v>0</v>
      </c>
      <c r="BO79" s="362">
        <v>0</v>
      </c>
      <c r="BP79" s="363"/>
      <c r="BQ79" s="363">
        <v>0</v>
      </c>
      <c r="BR79" s="363">
        <v>0</v>
      </c>
      <c r="BS79" s="363">
        <v>0</v>
      </c>
      <c r="BT79" s="363">
        <v>0</v>
      </c>
      <c r="BU79" s="363">
        <v>0</v>
      </c>
      <c r="BV79" s="363">
        <v>0</v>
      </c>
      <c r="BW79" s="363">
        <v>0</v>
      </c>
      <c r="BX79" s="363">
        <v>0</v>
      </c>
      <c r="BY79" s="363">
        <v>0</v>
      </c>
      <c r="BZ79" s="363">
        <v>0</v>
      </c>
      <c r="CA79" s="363">
        <v>0</v>
      </c>
      <c r="CB79" s="363">
        <v>0</v>
      </c>
      <c r="CC79" s="363">
        <v>0</v>
      </c>
      <c r="CD79" s="364">
        <v>0</v>
      </c>
      <c r="CE79"/>
      <c r="CF79"/>
      <c r="CG79"/>
      <c r="CH79"/>
      <c r="CI79"/>
      <c r="CJ79"/>
      <c r="CK79"/>
      <c r="CL79"/>
      <c r="CM79"/>
      <c r="CN79"/>
      <c r="CO79"/>
      <c r="CP79"/>
      <c r="CQ79"/>
      <c r="CR79"/>
      <c r="CS79"/>
      <c r="CT79"/>
      <c r="CU79"/>
      <c r="CV79"/>
      <c r="CW79"/>
      <c r="CX79"/>
      <c r="CY79"/>
      <c r="CZ79"/>
      <c r="DA79"/>
      <c r="DB79"/>
      <c r="DC79"/>
      <c r="DD79"/>
      <c r="DE79"/>
      <c r="DF79"/>
      <c r="DG79"/>
      <c r="DH79"/>
      <c r="DI79"/>
      <c r="DJ79"/>
    </row>
    <row r="80" spans="1:187" x14ac:dyDescent="0.2">
      <c r="B80" s="58" t="s">
        <v>61</v>
      </c>
      <c r="C80" s="362">
        <v>5.4231648236118488</v>
      </c>
      <c r="D80" s="363"/>
      <c r="E80" s="363">
        <v>0.50992661024807118</v>
      </c>
      <c r="F80" s="363">
        <v>3.1672357627276909E-2</v>
      </c>
      <c r="G80" s="363">
        <v>21.730723277405751</v>
      </c>
      <c r="H80" s="363">
        <v>1.8098490072729661E-2</v>
      </c>
      <c r="I80" s="363">
        <v>2.5160112326671009</v>
      </c>
      <c r="J80" s="363">
        <v>4.7025547891600992</v>
      </c>
      <c r="K80" s="363">
        <v>2.5647780033709373</v>
      </c>
      <c r="L80" s="363">
        <v>1.6691412402890224</v>
      </c>
      <c r="M80" s="363">
        <v>6.933116629525486</v>
      </c>
      <c r="N80" s="363">
        <v>8.7743302072516105</v>
      </c>
      <c r="O80" s="363">
        <v>3.3835178650544964</v>
      </c>
      <c r="P80" s="363">
        <v>4.4148607815657641</v>
      </c>
      <c r="Q80" s="363">
        <v>41.250096952187796</v>
      </c>
      <c r="R80" s="363">
        <v>1.1806120967897964</v>
      </c>
      <c r="S80" s="362">
        <v>1.1354003209334786</v>
      </c>
      <c r="T80" s="363"/>
      <c r="U80" s="363">
        <v>6.5227597260859235E-2</v>
      </c>
      <c r="V80" s="363">
        <v>3.1672357627276909E-2</v>
      </c>
      <c r="W80" s="363">
        <v>0.38549153868909147</v>
      </c>
      <c r="X80" s="363">
        <v>0</v>
      </c>
      <c r="Y80" s="363">
        <v>6.1150872432055539E-2</v>
      </c>
      <c r="Z80" s="363">
        <v>0.44337367909364117</v>
      </c>
      <c r="AA80" s="363">
        <v>0.20355380979134421</v>
      </c>
      <c r="AB80" s="363">
        <v>0.69208295329057035</v>
      </c>
      <c r="AC80" s="363">
        <v>4.7272429567833729</v>
      </c>
      <c r="AD80" s="363">
        <v>4.9856131230855402E-2</v>
      </c>
      <c r="AE80" s="363">
        <v>0.24426457174961305</v>
      </c>
      <c r="AF80" s="363">
        <v>0</v>
      </c>
      <c r="AG80" s="363">
        <v>6.0460293946327521</v>
      </c>
      <c r="AH80" s="363">
        <v>4.0710761958268837E-2</v>
      </c>
      <c r="AI80" s="362">
        <v>3.2657399965497033E-2</v>
      </c>
      <c r="AJ80" s="363"/>
      <c r="AK80" s="363">
        <v>4.0767248288037022E-3</v>
      </c>
      <c r="AL80" s="363">
        <v>0</v>
      </c>
      <c r="AM80" s="363">
        <v>9.776755535458852</v>
      </c>
      <c r="AN80" s="363">
        <v>0</v>
      </c>
      <c r="AO80" s="363">
        <v>0.2486802145570258</v>
      </c>
      <c r="AP80" s="363">
        <v>0</v>
      </c>
      <c r="AQ80" s="363">
        <v>0</v>
      </c>
      <c r="AR80" s="363">
        <v>0</v>
      </c>
      <c r="AS80" s="363">
        <v>7.0614955236740384E-2</v>
      </c>
      <c r="AT80" s="363">
        <v>0.78878197353121693</v>
      </c>
      <c r="AU80" s="363">
        <v>0</v>
      </c>
      <c r="AV80" s="363">
        <v>0</v>
      </c>
      <c r="AW80" s="363">
        <v>0</v>
      </c>
      <c r="AX80" s="363">
        <v>0</v>
      </c>
      <c r="AY80" s="362">
        <v>4.2551071027128717</v>
      </c>
      <c r="AZ80" s="363"/>
      <c r="BA80" s="363">
        <v>0.44062228815840826</v>
      </c>
      <c r="BB80" s="363">
        <v>0</v>
      </c>
      <c r="BC80" s="363">
        <v>11.568476203257806</v>
      </c>
      <c r="BD80" s="363">
        <v>1.8098490072729661E-2</v>
      </c>
      <c r="BE80" s="363">
        <v>2.2061801456780197</v>
      </c>
      <c r="BF80" s="363">
        <v>4.2591811100664581</v>
      </c>
      <c r="BG80" s="363">
        <v>2.3612241935795928</v>
      </c>
      <c r="BH80" s="363">
        <v>0.9770582869984521</v>
      </c>
      <c r="BI80" s="363">
        <v>2.1352587175053732</v>
      </c>
      <c r="BJ80" s="363">
        <v>7.9356921024895382</v>
      </c>
      <c r="BK80" s="363">
        <v>3.1392532933048831</v>
      </c>
      <c r="BL80" s="363">
        <v>4.4148607815657641</v>
      </c>
      <c r="BM80" s="363">
        <v>35.204067557555049</v>
      </c>
      <c r="BN80" s="363">
        <v>1.1399013348315277</v>
      </c>
      <c r="BO80" s="362">
        <v>0</v>
      </c>
      <c r="BP80" s="363"/>
      <c r="BQ80" s="363">
        <v>0</v>
      </c>
      <c r="BR80" s="363">
        <v>0</v>
      </c>
      <c r="BS80" s="363">
        <v>0</v>
      </c>
      <c r="BT80" s="363">
        <v>0</v>
      </c>
      <c r="BU80" s="363">
        <v>0</v>
      </c>
      <c r="BV80" s="363">
        <v>0</v>
      </c>
      <c r="BW80" s="363">
        <v>0</v>
      </c>
      <c r="BX80" s="363">
        <v>0</v>
      </c>
      <c r="BY80" s="363">
        <v>0</v>
      </c>
      <c r="BZ80" s="363">
        <v>0</v>
      </c>
      <c r="CA80" s="363">
        <v>0</v>
      </c>
      <c r="CB80" s="363">
        <v>0</v>
      </c>
      <c r="CC80" s="363">
        <v>0</v>
      </c>
      <c r="CD80" s="364">
        <v>0</v>
      </c>
      <c r="CE80"/>
      <c r="CF80"/>
      <c r="CG80"/>
      <c r="CH80"/>
      <c r="CI80"/>
      <c r="CJ80"/>
      <c r="CK80"/>
      <c r="CL80"/>
      <c r="CM80"/>
      <c r="CN80"/>
      <c r="CO80"/>
      <c r="CP80"/>
      <c r="CQ80"/>
      <c r="CR80"/>
      <c r="CS80"/>
      <c r="CT80"/>
      <c r="CU80"/>
      <c r="CV80"/>
      <c r="CW80"/>
      <c r="CX80"/>
      <c r="CY80"/>
      <c r="CZ80"/>
      <c r="DA80"/>
      <c r="DB80"/>
      <c r="DC80"/>
      <c r="DD80"/>
      <c r="DE80"/>
      <c r="DF80"/>
      <c r="DG80"/>
      <c r="DH80"/>
      <c r="DI80"/>
      <c r="DJ80"/>
    </row>
    <row r="81" spans="2:114" x14ac:dyDescent="0.2">
      <c r="B81" s="58" t="s">
        <v>21</v>
      </c>
      <c r="C81" s="362">
        <v>0</v>
      </c>
      <c r="D81" s="363"/>
      <c r="E81" s="363">
        <v>0</v>
      </c>
      <c r="F81" s="363">
        <v>0</v>
      </c>
      <c r="G81" s="363">
        <v>0</v>
      </c>
      <c r="H81" s="363">
        <v>0</v>
      </c>
      <c r="I81" s="363">
        <v>0</v>
      </c>
      <c r="J81" s="363">
        <v>0</v>
      </c>
      <c r="K81" s="363">
        <v>0</v>
      </c>
      <c r="L81" s="363">
        <v>0</v>
      </c>
      <c r="M81" s="363">
        <v>0</v>
      </c>
      <c r="N81" s="363">
        <v>0</v>
      </c>
      <c r="O81" s="363">
        <v>0</v>
      </c>
      <c r="P81" s="363">
        <v>0</v>
      </c>
      <c r="Q81" s="363">
        <v>0</v>
      </c>
      <c r="R81" s="363">
        <v>0</v>
      </c>
      <c r="S81" s="362">
        <v>0</v>
      </c>
      <c r="T81" s="363"/>
      <c r="U81" s="363">
        <v>0</v>
      </c>
      <c r="V81" s="363">
        <v>0</v>
      </c>
      <c r="W81" s="363">
        <v>0</v>
      </c>
      <c r="X81" s="363">
        <v>0</v>
      </c>
      <c r="Y81" s="363">
        <v>0</v>
      </c>
      <c r="Z81" s="363">
        <v>0</v>
      </c>
      <c r="AA81" s="363">
        <v>0</v>
      </c>
      <c r="AB81" s="363">
        <v>0</v>
      </c>
      <c r="AC81" s="363">
        <v>0</v>
      </c>
      <c r="AD81" s="363">
        <v>0</v>
      </c>
      <c r="AE81" s="363">
        <v>0</v>
      </c>
      <c r="AF81" s="363">
        <v>0</v>
      </c>
      <c r="AG81" s="363">
        <v>0</v>
      </c>
      <c r="AH81" s="363">
        <v>0</v>
      </c>
      <c r="AI81" s="362">
        <v>0</v>
      </c>
      <c r="AJ81" s="363"/>
      <c r="AK81" s="363">
        <v>0</v>
      </c>
      <c r="AL81" s="363">
        <v>0</v>
      </c>
      <c r="AM81" s="363">
        <v>0</v>
      </c>
      <c r="AN81" s="363">
        <v>0</v>
      </c>
      <c r="AO81" s="363">
        <v>0</v>
      </c>
      <c r="AP81" s="363">
        <v>0</v>
      </c>
      <c r="AQ81" s="363">
        <v>0</v>
      </c>
      <c r="AR81" s="363">
        <v>0</v>
      </c>
      <c r="AS81" s="363">
        <v>0</v>
      </c>
      <c r="AT81" s="363">
        <v>0</v>
      </c>
      <c r="AU81" s="363">
        <v>0</v>
      </c>
      <c r="AV81" s="363">
        <v>0</v>
      </c>
      <c r="AW81" s="363">
        <v>0</v>
      </c>
      <c r="AX81" s="363">
        <v>0</v>
      </c>
      <c r="AY81" s="362">
        <v>0</v>
      </c>
      <c r="AZ81" s="363"/>
      <c r="BA81" s="363">
        <v>0</v>
      </c>
      <c r="BB81" s="363">
        <v>0</v>
      </c>
      <c r="BC81" s="363">
        <v>0</v>
      </c>
      <c r="BD81" s="363">
        <v>0</v>
      </c>
      <c r="BE81" s="363">
        <v>0</v>
      </c>
      <c r="BF81" s="363">
        <v>0</v>
      </c>
      <c r="BG81" s="363">
        <v>0</v>
      </c>
      <c r="BH81" s="363">
        <v>0</v>
      </c>
      <c r="BI81" s="363">
        <v>0</v>
      </c>
      <c r="BJ81" s="363">
        <v>0</v>
      </c>
      <c r="BK81" s="363">
        <v>0</v>
      </c>
      <c r="BL81" s="363">
        <v>0</v>
      </c>
      <c r="BM81" s="363">
        <v>0</v>
      </c>
      <c r="BN81" s="363">
        <v>0</v>
      </c>
      <c r="BO81" s="362">
        <v>0</v>
      </c>
      <c r="BP81" s="363"/>
      <c r="BQ81" s="363">
        <v>0</v>
      </c>
      <c r="BR81" s="363">
        <v>0</v>
      </c>
      <c r="BS81" s="363">
        <v>0</v>
      </c>
      <c r="BT81" s="363">
        <v>0</v>
      </c>
      <c r="BU81" s="363">
        <v>0</v>
      </c>
      <c r="BV81" s="363">
        <v>0</v>
      </c>
      <c r="BW81" s="363">
        <v>0</v>
      </c>
      <c r="BX81" s="363">
        <v>0</v>
      </c>
      <c r="BY81" s="363">
        <v>0</v>
      </c>
      <c r="BZ81" s="363">
        <v>0</v>
      </c>
      <c r="CA81" s="363">
        <v>0</v>
      </c>
      <c r="CB81" s="363">
        <v>0</v>
      </c>
      <c r="CC81" s="363">
        <v>0</v>
      </c>
      <c r="CD81" s="364">
        <v>0</v>
      </c>
      <c r="CE81"/>
      <c r="CF81"/>
      <c r="CG81"/>
      <c r="CH81"/>
      <c r="CI81"/>
      <c r="CJ81"/>
      <c r="CK81"/>
      <c r="CL81"/>
      <c r="CM81"/>
      <c r="CN81"/>
      <c r="CO81"/>
      <c r="CP81"/>
      <c r="CQ81"/>
      <c r="CR81"/>
      <c r="CS81"/>
      <c r="CT81"/>
      <c r="CU81"/>
      <c r="CV81"/>
      <c r="CW81"/>
      <c r="CX81"/>
      <c r="CY81"/>
      <c r="CZ81"/>
      <c r="DA81"/>
      <c r="DB81"/>
      <c r="DC81"/>
      <c r="DD81"/>
      <c r="DE81"/>
      <c r="DF81"/>
      <c r="DG81"/>
      <c r="DH81"/>
      <c r="DI81"/>
      <c r="DJ81"/>
    </row>
    <row r="82" spans="2:114" x14ac:dyDescent="0.2">
      <c r="B82" s="58" t="s">
        <v>20</v>
      </c>
      <c r="C82" s="362">
        <v>0</v>
      </c>
      <c r="D82" s="363"/>
      <c r="E82" s="363">
        <v>0</v>
      </c>
      <c r="F82" s="363">
        <v>0</v>
      </c>
      <c r="G82" s="363">
        <v>0</v>
      </c>
      <c r="H82" s="363">
        <v>0</v>
      </c>
      <c r="I82" s="363">
        <v>0</v>
      </c>
      <c r="J82" s="363">
        <v>0</v>
      </c>
      <c r="K82" s="363">
        <v>0</v>
      </c>
      <c r="L82" s="363">
        <v>0</v>
      </c>
      <c r="M82" s="363">
        <v>0</v>
      </c>
      <c r="N82" s="363">
        <v>0</v>
      </c>
      <c r="O82" s="363">
        <v>0</v>
      </c>
      <c r="P82" s="363">
        <v>0</v>
      </c>
      <c r="Q82" s="363">
        <v>0</v>
      </c>
      <c r="R82" s="363">
        <v>0</v>
      </c>
      <c r="S82" s="362">
        <v>0</v>
      </c>
      <c r="T82" s="363"/>
      <c r="U82" s="363">
        <v>0</v>
      </c>
      <c r="V82" s="363">
        <v>0</v>
      </c>
      <c r="W82" s="363">
        <v>0</v>
      </c>
      <c r="X82" s="363">
        <v>0</v>
      </c>
      <c r="Y82" s="363">
        <v>0</v>
      </c>
      <c r="Z82" s="363">
        <v>0</v>
      </c>
      <c r="AA82" s="363">
        <v>0</v>
      </c>
      <c r="AB82" s="363">
        <v>0</v>
      </c>
      <c r="AC82" s="363">
        <v>0</v>
      </c>
      <c r="AD82" s="363">
        <v>0</v>
      </c>
      <c r="AE82" s="363">
        <v>0</v>
      </c>
      <c r="AF82" s="363">
        <v>0</v>
      </c>
      <c r="AG82" s="363">
        <v>0</v>
      </c>
      <c r="AH82" s="363">
        <v>0</v>
      </c>
      <c r="AI82" s="362">
        <v>0</v>
      </c>
      <c r="AJ82" s="363"/>
      <c r="AK82" s="363">
        <v>0</v>
      </c>
      <c r="AL82" s="363">
        <v>0</v>
      </c>
      <c r="AM82" s="363">
        <v>0</v>
      </c>
      <c r="AN82" s="363">
        <v>0</v>
      </c>
      <c r="AO82" s="363">
        <v>0</v>
      </c>
      <c r="AP82" s="363">
        <v>0</v>
      </c>
      <c r="AQ82" s="363">
        <v>0</v>
      </c>
      <c r="AR82" s="363">
        <v>0</v>
      </c>
      <c r="AS82" s="363">
        <v>0</v>
      </c>
      <c r="AT82" s="363">
        <v>0</v>
      </c>
      <c r="AU82" s="363">
        <v>0</v>
      </c>
      <c r="AV82" s="363">
        <v>0</v>
      </c>
      <c r="AW82" s="363">
        <v>0</v>
      </c>
      <c r="AX82" s="363">
        <v>0</v>
      </c>
      <c r="AY82" s="362">
        <v>0</v>
      </c>
      <c r="AZ82" s="363"/>
      <c r="BA82" s="363">
        <v>0</v>
      </c>
      <c r="BB82" s="363">
        <v>0</v>
      </c>
      <c r="BC82" s="363">
        <v>0</v>
      </c>
      <c r="BD82" s="363">
        <v>0</v>
      </c>
      <c r="BE82" s="363">
        <v>0</v>
      </c>
      <c r="BF82" s="363">
        <v>0</v>
      </c>
      <c r="BG82" s="363">
        <v>0</v>
      </c>
      <c r="BH82" s="363">
        <v>0</v>
      </c>
      <c r="BI82" s="363">
        <v>0</v>
      </c>
      <c r="BJ82" s="363">
        <v>0</v>
      </c>
      <c r="BK82" s="363">
        <v>0</v>
      </c>
      <c r="BL82" s="363">
        <v>0</v>
      </c>
      <c r="BM82" s="363">
        <v>0</v>
      </c>
      <c r="BN82" s="363">
        <v>0</v>
      </c>
      <c r="BO82" s="362">
        <v>0</v>
      </c>
      <c r="BP82" s="363"/>
      <c r="BQ82" s="363">
        <v>0</v>
      </c>
      <c r="BR82" s="363">
        <v>0</v>
      </c>
      <c r="BS82" s="363">
        <v>0</v>
      </c>
      <c r="BT82" s="363">
        <v>0</v>
      </c>
      <c r="BU82" s="363">
        <v>0</v>
      </c>
      <c r="BV82" s="363">
        <v>0</v>
      </c>
      <c r="BW82" s="363">
        <v>0</v>
      </c>
      <c r="BX82" s="363">
        <v>0</v>
      </c>
      <c r="BY82" s="363">
        <v>0</v>
      </c>
      <c r="BZ82" s="363">
        <v>0</v>
      </c>
      <c r="CA82" s="363">
        <v>0</v>
      </c>
      <c r="CB82" s="363">
        <v>0</v>
      </c>
      <c r="CC82" s="363">
        <v>0</v>
      </c>
      <c r="CD82" s="364">
        <v>0</v>
      </c>
      <c r="CE82"/>
      <c r="CF82"/>
      <c r="CG82"/>
      <c r="CH82"/>
      <c r="CI82"/>
      <c r="CJ82"/>
      <c r="CK82"/>
      <c r="CL82"/>
      <c r="CM82"/>
      <c r="CN82"/>
      <c r="CO82"/>
      <c r="CP82"/>
      <c r="CQ82"/>
      <c r="CR82"/>
      <c r="CS82"/>
      <c r="CT82"/>
      <c r="CU82"/>
      <c r="CV82"/>
      <c r="CW82"/>
      <c r="CX82"/>
      <c r="CY82"/>
      <c r="CZ82"/>
      <c r="DA82"/>
      <c r="DB82"/>
      <c r="DC82"/>
      <c r="DD82"/>
      <c r="DE82"/>
      <c r="DF82"/>
      <c r="DG82"/>
      <c r="DH82"/>
      <c r="DI82"/>
      <c r="DJ82"/>
    </row>
    <row r="83" spans="2:114" x14ac:dyDescent="0.2">
      <c r="B83" s="58" t="s">
        <v>60</v>
      </c>
      <c r="C83" s="362">
        <v>0</v>
      </c>
      <c r="D83" s="363"/>
      <c r="E83" s="363">
        <v>0</v>
      </c>
      <c r="F83" s="363">
        <v>0</v>
      </c>
      <c r="G83" s="363">
        <v>0</v>
      </c>
      <c r="H83" s="363">
        <v>0</v>
      </c>
      <c r="I83" s="363">
        <v>0</v>
      </c>
      <c r="J83" s="363">
        <v>0</v>
      </c>
      <c r="K83" s="363">
        <v>0</v>
      </c>
      <c r="L83" s="363">
        <v>0</v>
      </c>
      <c r="M83" s="363">
        <v>0</v>
      </c>
      <c r="N83" s="363">
        <v>0</v>
      </c>
      <c r="O83" s="363">
        <v>0</v>
      </c>
      <c r="P83" s="363">
        <v>0</v>
      </c>
      <c r="Q83" s="363">
        <v>0</v>
      </c>
      <c r="R83" s="363">
        <v>0</v>
      </c>
      <c r="S83" s="362">
        <v>0</v>
      </c>
      <c r="T83" s="363"/>
      <c r="U83" s="363">
        <v>0</v>
      </c>
      <c r="V83" s="363">
        <v>0</v>
      </c>
      <c r="W83" s="363">
        <v>0</v>
      </c>
      <c r="X83" s="363">
        <v>0</v>
      </c>
      <c r="Y83" s="363">
        <v>0</v>
      </c>
      <c r="Z83" s="363">
        <v>0</v>
      </c>
      <c r="AA83" s="363">
        <v>0</v>
      </c>
      <c r="AB83" s="363">
        <v>0</v>
      </c>
      <c r="AC83" s="363">
        <v>0</v>
      </c>
      <c r="AD83" s="363">
        <v>0</v>
      </c>
      <c r="AE83" s="363">
        <v>0</v>
      </c>
      <c r="AF83" s="363">
        <v>0</v>
      </c>
      <c r="AG83" s="363">
        <v>0</v>
      </c>
      <c r="AH83" s="363">
        <v>0</v>
      </c>
      <c r="AI83" s="362">
        <v>0</v>
      </c>
      <c r="AJ83" s="363"/>
      <c r="AK83" s="363">
        <v>0</v>
      </c>
      <c r="AL83" s="363">
        <v>0</v>
      </c>
      <c r="AM83" s="363">
        <v>0</v>
      </c>
      <c r="AN83" s="363">
        <v>0</v>
      </c>
      <c r="AO83" s="363">
        <v>0</v>
      </c>
      <c r="AP83" s="363">
        <v>0</v>
      </c>
      <c r="AQ83" s="363">
        <v>0</v>
      </c>
      <c r="AR83" s="363">
        <v>0</v>
      </c>
      <c r="AS83" s="363">
        <v>0</v>
      </c>
      <c r="AT83" s="363">
        <v>0</v>
      </c>
      <c r="AU83" s="363">
        <v>0</v>
      </c>
      <c r="AV83" s="363">
        <v>0</v>
      </c>
      <c r="AW83" s="363">
        <v>0</v>
      </c>
      <c r="AX83" s="363">
        <v>0</v>
      </c>
      <c r="AY83" s="362">
        <v>0</v>
      </c>
      <c r="AZ83" s="363"/>
      <c r="BA83" s="363">
        <v>0</v>
      </c>
      <c r="BB83" s="363">
        <v>0</v>
      </c>
      <c r="BC83" s="363">
        <v>0</v>
      </c>
      <c r="BD83" s="363">
        <v>0</v>
      </c>
      <c r="BE83" s="363">
        <v>0</v>
      </c>
      <c r="BF83" s="363">
        <v>0</v>
      </c>
      <c r="BG83" s="363">
        <v>0</v>
      </c>
      <c r="BH83" s="363">
        <v>0</v>
      </c>
      <c r="BI83" s="363">
        <v>0</v>
      </c>
      <c r="BJ83" s="363">
        <v>0</v>
      </c>
      <c r="BK83" s="363">
        <v>0</v>
      </c>
      <c r="BL83" s="363">
        <v>0</v>
      </c>
      <c r="BM83" s="363">
        <v>0</v>
      </c>
      <c r="BN83" s="363">
        <v>0</v>
      </c>
      <c r="BO83" s="362">
        <v>0</v>
      </c>
      <c r="BP83" s="363"/>
      <c r="BQ83" s="363">
        <v>0</v>
      </c>
      <c r="BR83" s="363">
        <v>0</v>
      </c>
      <c r="BS83" s="363">
        <v>0</v>
      </c>
      <c r="BT83" s="363">
        <v>0</v>
      </c>
      <c r="BU83" s="363">
        <v>0</v>
      </c>
      <c r="BV83" s="363">
        <v>0</v>
      </c>
      <c r="BW83" s="363">
        <v>0</v>
      </c>
      <c r="BX83" s="363">
        <v>0</v>
      </c>
      <c r="BY83" s="363">
        <v>0</v>
      </c>
      <c r="BZ83" s="363">
        <v>0</v>
      </c>
      <c r="CA83" s="363">
        <v>0</v>
      </c>
      <c r="CB83" s="363">
        <v>0</v>
      </c>
      <c r="CC83" s="363">
        <v>0</v>
      </c>
      <c r="CD83" s="364">
        <v>0</v>
      </c>
      <c r="CE83"/>
      <c r="CF83"/>
      <c r="CG83"/>
      <c r="CH83"/>
      <c r="CI83"/>
      <c r="CJ83"/>
      <c r="CK83"/>
      <c r="CL83"/>
      <c r="CM83"/>
      <c r="CN83"/>
      <c r="CO83"/>
      <c r="CP83"/>
      <c r="CQ83"/>
      <c r="CR83"/>
      <c r="CS83"/>
      <c r="CT83"/>
      <c r="CU83"/>
      <c r="CV83"/>
      <c r="CW83"/>
      <c r="CX83"/>
      <c r="CY83"/>
      <c r="CZ83"/>
      <c r="DA83"/>
      <c r="DB83"/>
      <c r="DC83"/>
      <c r="DD83"/>
      <c r="DE83"/>
      <c r="DF83"/>
      <c r="DG83"/>
      <c r="DH83"/>
      <c r="DI83"/>
      <c r="DJ83"/>
    </row>
    <row r="84" spans="2:114" x14ac:dyDescent="0.2">
      <c r="B84" s="58" t="s">
        <v>68</v>
      </c>
      <c r="C84" s="362">
        <v>0</v>
      </c>
      <c r="D84" s="363"/>
      <c r="E84" s="363">
        <v>0</v>
      </c>
      <c r="F84" s="363">
        <v>0</v>
      </c>
      <c r="G84" s="363">
        <v>0</v>
      </c>
      <c r="H84" s="363">
        <v>0</v>
      </c>
      <c r="I84" s="363">
        <v>0</v>
      </c>
      <c r="J84" s="363">
        <v>0</v>
      </c>
      <c r="K84" s="363">
        <v>0</v>
      </c>
      <c r="L84" s="363">
        <v>0</v>
      </c>
      <c r="M84" s="363">
        <v>0</v>
      </c>
      <c r="N84" s="363">
        <v>0</v>
      </c>
      <c r="O84" s="363">
        <v>0</v>
      </c>
      <c r="P84" s="363">
        <v>0</v>
      </c>
      <c r="Q84" s="363">
        <v>0</v>
      </c>
      <c r="R84" s="363">
        <v>0</v>
      </c>
      <c r="S84" s="362">
        <v>0</v>
      </c>
      <c r="T84" s="363"/>
      <c r="U84" s="363">
        <v>0</v>
      </c>
      <c r="V84" s="363">
        <v>0</v>
      </c>
      <c r="W84" s="363">
        <v>0</v>
      </c>
      <c r="X84" s="363">
        <v>0</v>
      </c>
      <c r="Y84" s="363">
        <v>0</v>
      </c>
      <c r="Z84" s="363">
        <v>0</v>
      </c>
      <c r="AA84" s="363">
        <v>0</v>
      </c>
      <c r="AB84" s="363">
        <v>0</v>
      </c>
      <c r="AC84" s="363">
        <v>0</v>
      </c>
      <c r="AD84" s="363">
        <v>0</v>
      </c>
      <c r="AE84" s="363">
        <v>0</v>
      </c>
      <c r="AF84" s="363">
        <v>0</v>
      </c>
      <c r="AG84" s="363">
        <v>0</v>
      </c>
      <c r="AH84" s="363">
        <v>0</v>
      </c>
      <c r="AI84" s="362">
        <v>0</v>
      </c>
      <c r="AJ84" s="363"/>
      <c r="AK84" s="363">
        <v>0</v>
      </c>
      <c r="AL84" s="363">
        <v>0</v>
      </c>
      <c r="AM84" s="363">
        <v>0</v>
      </c>
      <c r="AN84" s="363">
        <v>0</v>
      </c>
      <c r="AO84" s="363">
        <v>0</v>
      </c>
      <c r="AP84" s="363">
        <v>0</v>
      </c>
      <c r="AQ84" s="363">
        <v>0</v>
      </c>
      <c r="AR84" s="363">
        <v>0</v>
      </c>
      <c r="AS84" s="363">
        <v>0</v>
      </c>
      <c r="AT84" s="363">
        <v>0</v>
      </c>
      <c r="AU84" s="363">
        <v>0</v>
      </c>
      <c r="AV84" s="363">
        <v>0</v>
      </c>
      <c r="AW84" s="363">
        <v>0</v>
      </c>
      <c r="AX84" s="363">
        <v>0</v>
      </c>
      <c r="AY84" s="362">
        <v>0</v>
      </c>
      <c r="AZ84" s="363"/>
      <c r="BA84" s="363">
        <v>0</v>
      </c>
      <c r="BB84" s="363">
        <v>0</v>
      </c>
      <c r="BC84" s="363">
        <v>0</v>
      </c>
      <c r="BD84" s="363">
        <v>0</v>
      </c>
      <c r="BE84" s="363">
        <v>0</v>
      </c>
      <c r="BF84" s="363">
        <v>0</v>
      </c>
      <c r="BG84" s="363">
        <v>0</v>
      </c>
      <c r="BH84" s="363">
        <v>0</v>
      </c>
      <c r="BI84" s="363">
        <v>0</v>
      </c>
      <c r="BJ84" s="363">
        <v>0</v>
      </c>
      <c r="BK84" s="363">
        <v>0</v>
      </c>
      <c r="BL84" s="363">
        <v>0</v>
      </c>
      <c r="BM84" s="363">
        <v>0</v>
      </c>
      <c r="BN84" s="363">
        <v>0</v>
      </c>
      <c r="BO84" s="362">
        <v>0</v>
      </c>
      <c r="BP84" s="363"/>
      <c r="BQ84" s="363">
        <v>0</v>
      </c>
      <c r="BR84" s="363">
        <v>0</v>
      </c>
      <c r="BS84" s="363">
        <v>0</v>
      </c>
      <c r="BT84" s="363">
        <v>0</v>
      </c>
      <c r="BU84" s="363">
        <v>0</v>
      </c>
      <c r="BV84" s="363">
        <v>0</v>
      </c>
      <c r="BW84" s="363">
        <v>0</v>
      </c>
      <c r="BX84" s="363">
        <v>0</v>
      </c>
      <c r="BY84" s="363">
        <v>0</v>
      </c>
      <c r="BZ84" s="363">
        <v>0</v>
      </c>
      <c r="CA84" s="363">
        <v>0</v>
      </c>
      <c r="CB84" s="363">
        <v>0</v>
      </c>
      <c r="CC84" s="363">
        <v>0</v>
      </c>
      <c r="CD84" s="364">
        <v>0</v>
      </c>
      <c r="CE84"/>
      <c r="CF84"/>
      <c r="CG84"/>
      <c r="CH84"/>
      <c r="CI84"/>
      <c r="CJ84"/>
      <c r="CK84"/>
      <c r="CL84"/>
      <c r="CM84"/>
      <c r="CN84"/>
      <c r="CO84"/>
      <c r="CP84"/>
      <c r="CQ84"/>
      <c r="CR84"/>
      <c r="CS84"/>
      <c r="CT84"/>
      <c r="CU84"/>
      <c r="CV84"/>
      <c r="CW84"/>
      <c r="CX84"/>
      <c r="CY84"/>
      <c r="CZ84"/>
      <c r="DA84"/>
      <c r="DB84"/>
      <c r="DC84"/>
      <c r="DD84"/>
      <c r="DE84"/>
      <c r="DF84"/>
      <c r="DG84"/>
      <c r="DH84"/>
      <c r="DI84"/>
      <c r="DJ84"/>
    </row>
    <row r="85" spans="2:114" x14ac:dyDescent="0.2">
      <c r="B85" s="58" t="s">
        <v>83</v>
      </c>
      <c r="C85" s="362">
        <v>0.7584649752428918</v>
      </c>
      <c r="D85" s="363"/>
      <c r="E85" s="363">
        <v>7.275238220530246E-2</v>
      </c>
      <c r="F85" s="363">
        <v>4.5365399410732272E-3</v>
      </c>
      <c r="G85" s="363">
        <v>2.9521966681278489</v>
      </c>
      <c r="H85" s="363">
        <v>2.5923085377561298E-3</v>
      </c>
      <c r="I85" s="363">
        <v>0.35980458573255292</v>
      </c>
      <c r="J85" s="363">
        <v>0.6432386545641906</v>
      </c>
      <c r="K85" s="363">
        <v>0.34754085674228963</v>
      </c>
      <c r="L85" s="363">
        <v>0.22617738295926779</v>
      </c>
      <c r="M85" s="363">
        <v>0.99247313400613202</v>
      </c>
      <c r="N85" s="363">
        <v>1.1917549247962189</v>
      </c>
      <c r="O85" s="363">
        <v>0.45851936458856662</v>
      </c>
      <c r="P85" s="363">
        <v>0.5983766343816812</v>
      </c>
      <c r="Q85" s="363">
        <v>5.6153542872130844</v>
      </c>
      <c r="R85" s="363">
        <v>0.15997912453216503</v>
      </c>
      <c r="S85" s="362">
        <v>0.15874259572879751</v>
      </c>
      <c r="T85" s="363"/>
      <c r="U85" s="363">
        <v>9.3427715017742989E-3</v>
      </c>
      <c r="V85" s="363">
        <v>4.5365399410732272E-3</v>
      </c>
      <c r="W85" s="363">
        <v>5.2299468862494536E-2</v>
      </c>
      <c r="X85" s="363">
        <v>0</v>
      </c>
      <c r="Y85" s="363">
        <v>8.7588482829134041E-3</v>
      </c>
      <c r="Z85" s="363">
        <v>6.0617895024612865E-2</v>
      </c>
      <c r="AA85" s="363">
        <v>2.7582607677959489E-2</v>
      </c>
      <c r="AB85" s="363">
        <v>9.3780866105062241E-2</v>
      </c>
      <c r="AC85" s="363">
        <v>0.6768087333990005</v>
      </c>
      <c r="AD85" s="363">
        <v>6.850785562778643E-3</v>
      </c>
      <c r="AE85" s="363">
        <v>3.309912921355139E-2</v>
      </c>
      <c r="AF85" s="363">
        <v>0</v>
      </c>
      <c r="AG85" s="363">
        <v>0.82050694681082481</v>
      </c>
      <c r="AH85" s="363">
        <v>5.5165215355918971E-3</v>
      </c>
      <c r="AI85" s="362">
        <v>4.6776309190033095E-3</v>
      </c>
      <c r="AJ85" s="363"/>
      <c r="AK85" s="363">
        <v>5.8392321886089368E-4</v>
      </c>
      <c r="AL85" s="363">
        <v>0</v>
      </c>
      <c r="AM85" s="363">
        <v>1.326005165691452</v>
      </c>
      <c r="AN85" s="363">
        <v>0</v>
      </c>
      <c r="AO85" s="363">
        <v>3.5619316350514511E-2</v>
      </c>
      <c r="AP85" s="363">
        <v>0</v>
      </c>
      <c r="AQ85" s="363">
        <v>0</v>
      </c>
      <c r="AR85" s="363">
        <v>0</v>
      </c>
      <c r="AS85" s="363">
        <v>1.0114421181979858E-2</v>
      </c>
      <c r="AT85" s="363">
        <v>0.10688408996942957</v>
      </c>
      <c r="AU85" s="363">
        <v>0</v>
      </c>
      <c r="AV85" s="363">
        <v>0</v>
      </c>
      <c r="AW85" s="363">
        <v>0</v>
      </c>
      <c r="AX85" s="363">
        <v>0</v>
      </c>
      <c r="AY85" s="362">
        <v>0.59504474859509093</v>
      </c>
      <c r="AZ85" s="363"/>
      <c r="BA85" s="363">
        <v>6.2825687484667256E-2</v>
      </c>
      <c r="BB85" s="363">
        <v>0</v>
      </c>
      <c r="BC85" s="363">
        <v>1.5738920335739024</v>
      </c>
      <c r="BD85" s="363">
        <v>2.5923085377561298E-3</v>
      </c>
      <c r="BE85" s="363">
        <v>0.315426421099125</v>
      </c>
      <c r="BF85" s="363">
        <v>0.58262075953957781</v>
      </c>
      <c r="BG85" s="363">
        <v>0.31995824906433012</v>
      </c>
      <c r="BH85" s="363">
        <v>0.13239651685420556</v>
      </c>
      <c r="BI85" s="363">
        <v>0.30554997942515161</v>
      </c>
      <c r="BJ85" s="363">
        <v>1.0780200492640106</v>
      </c>
      <c r="BK85" s="363">
        <v>0.42542023537501522</v>
      </c>
      <c r="BL85" s="363">
        <v>0.5983766343816812</v>
      </c>
      <c r="BM85" s="363">
        <v>4.7948473404022591</v>
      </c>
      <c r="BN85" s="363">
        <v>0.15446260299657313</v>
      </c>
      <c r="BO85" s="362">
        <v>0</v>
      </c>
      <c r="BP85" s="363"/>
      <c r="BQ85" s="363">
        <v>0</v>
      </c>
      <c r="BR85" s="363">
        <v>0</v>
      </c>
      <c r="BS85" s="363">
        <v>0</v>
      </c>
      <c r="BT85" s="363">
        <v>0</v>
      </c>
      <c r="BU85" s="363">
        <v>0</v>
      </c>
      <c r="BV85" s="363">
        <v>0</v>
      </c>
      <c r="BW85" s="363">
        <v>0</v>
      </c>
      <c r="BX85" s="363">
        <v>0</v>
      </c>
      <c r="BY85" s="363">
        <v>0</v>
      </c>
      <c r="BZ85" s="363">
        <v>0</v>
      </c>
      <c r="CA85" s="363">
        <v>0</v>
      </c>
      <c r="CB85" s="363">
        <v>0</v>
      </c>
      <c r="CC85" s="363">
        <v>0</v>
      </c>
      <c r="CD85" s="364">
        <v>0</v>
      </c>
      <c r="CE85"/>
      <c r="CF85"/>
      <c r="CG85"/>
      <c r="CH85"/>
      <c r="CI85"/>
      <c r="CJ85"/>
      <c r="CK85"/>
      <c r="CL85"/>
      <c r="CM85"/>
      <c r="CN85"/>
      <c r="CO85"/>
      <c r="CP85"/>
      <c r="CQ85"/>
      <c r="CR85"/>
      <c r="CS85"/>
      <c r="CT85"/>
      <c r="CU85"/>
      <c r="CV85"/>
      <c r="CW85"/>
      <c r="CX85"/>
      <c r="CY85"/>
      <c r="CZ85"/>
      <c r="DA85"/>
      <c r="DB85"/>
      <c r="DC85"/>
      <c r="DD85"/>
      <c r="DE85"/>
      <c r="DF85"/>
      <c r="DG85"/>
      <c r="DH85"/>
      <c r="DI85"/>
      <c r="DJ85"/>
    </row>
    <row r="86" spans="2:114" x14ac:dyDescent="0.2">
      <c r="B86" s="58" t="s">
        <v>31</v>
      </c>
      <c r="C86" s="362">
        <v>0</v>
      </c>
      <c r="D86" s="363"/>
      <c r="E86" s="363"/>
      <c r="F86" s="363"/>
      <c r="G86" s="363">
        <v>0</v>
      </c>
      <c r="H86" s="363">
        <v>1.1619381425597633E-2</v>
      </c>
      <c r="I86" s="363">
        <v>0</v>
      </c>
      <c r="J86" s="363"/>
      <c r="K86" s="363"/>
      <c r="L86" s="363"/>
      <c r="M86" s="363">
        <v>0</v>
      </c>
      <c r="N86" s="363"/>
      <c r="O86" s="363"/>
      <c r="P86" s="363"/>
      <c r="Q86" s="363">
        <v>3.0608538342815583</v>
      </c>
      <c r="R86" s="363"/>
      <c r="S86" s="362">
        <v>0</v>
      </c>
      <c r="T86" s="363"/>
      <c r="U86" s="363"/>
      <c r="V86" s="363"/>
      <c r="W86" s="363">
        <v>0</v>
      </c>
      <c r="X86" s="363">
        <v>0</v>
      </c>
      <c r="Y86" s="363">
        <v>0</v>
      </c>
      <c r="Z86" s="363"/>
      <c r="AA86" s="363"/>
      <c r="AB86" s="363"/>
      <c r="AC86" s="363">
        <v>0</v>
      </c>
      <c r="AD86" s="363"/>
      <c r="AE86" s="363"/>
      <c r="AF86" s="363"/>
      <c r="AG86" s="363">
        <v>0</v>
      </c>
      <c r="AH86" s="363"/>
      <c r="AI86" s="362">
        <v>0</v>
      </c>
      <c r="AJ86" s="363"/>
      <c r="AK86" s="363"/>
      <c r="AL86" s="363"/>
      <c r="AM86" s="363">
        <v>0</v>
      </c>
      <c r="AN86" s="363">
        <v>0</v>
      </c>
      <c r="AO86" s="363">
        <v>0</v>
      </c>
      <c r="AP86" s="363"/>
      <c r="AQ86" s="363"/>
      <c r="AR86" s="363"/>
      <c r="AS86" s="363">
        <v>0</v>
      </c>
      <c r="AT86" s="363"/>
      <c r="AU86" s="363"/>
      <c r="AV86" s="363"/>
      <c r="AW86" s="363">
        <v>0</v>
      </c>
      <c r="AX86" s="363"/>
      <c r="AY86" s="362">
        <v>0</v>
      </c>
      <c r="AZ86" s="363"/>
      <c r="BA86" s="363"/>
      <c r="BB86" s="363"/>
      <c r="BC86" s="363">
        <v>0</v>
      </c>
      <c r="BD86" s="363">
        <v>1.1619381425597633E-2</v>
      </c>
      <c r="BE86" s="363">
        <v>0</v>
      </c>
      <c r="BF86" s="363"/>
      <c r="BG86" s="363"/>
      <c r="BH86" s="363"/>
      <c r="BI86" s="363">
        <v>0</v>
      </c>
      <c r="BJ86" s="363"/>
      <c r="BK86" s="363"/>
      <c r="BL86" s="363"/>
      <c r="BM86" s="363">
        <v>3.0608538342815583</v>
      </c>
      <c r="BN86" s="363"/>
      <c r="BO86" s="362">
        <v>0</v>
      </c>
      <c r="BP86" s="363"/>
      <c r="BQ86" s="363"/>
      <c r="BR86" s="363"/>
      <c r="BS86" s="363">
        <v>0</v>
      </c>
      <c r="BT86" s="363">
        <v>0</v>
      </c>
      <c r="BU86" s="363">
        <v>0</v>
      </c>
      <c r="BV86" s="363"/>
      <c r="BW86" s="363"/>
      <c r="BX86" s="363"/>
      <c r="BY86" s="363">
        <v>0</v>
      </c>
      <c r="BZ86" s="363"/>
      <c r="CA86" s="363"/>
      <c r="CB86" s="363"/>
      <c r="CC86" s="363">
        <v>0</v>
      </c>
      <c r="CD86" s="364"/>
      <c r="CE86"/>
      <c r="CF86"/>
      <c r="CG86"/>
      <c r="CH86"/>
      <c r="CI86"/>
      <c r="CJ86"/>
      <c r="CK86"/>
      <c r="CL86"/>
      <c r="CM86"/>
      <c r="CN86"/>
      <c r="CO86"/>
      <c r="CP86"/>
      <c r="CQ86"/>
      <c r="CR86"/>
      <c r="CS86"/>
      <c r="CT86"/>
      <c r="CU86"/>
      <c r="CV86"/>
      <c r="CW86"/>
      <c r="CX86"/>
      <c r="CY86"/>
      <c r="CZ86"/>
      <c r="DA86"/>
      <c r="DB86"/>
      <c r="DC86"/>
      <c r="DD86"/>
      <c r="DE86"/>
      <c r="DF86"/>
      <c r="DG86"/>
      <c r="DH86"/>
      <c r="DI86"/>
      <c r="DJ86"/>
    </row>
    <row r="87" spans="2:114" x14ac:dyDescent="0.2">
      <c r="B87" s="58" t="s">
        <v>39</v>
      </c>
      <c r="C87" s="362">
        <v>0.39083373886101125</v>
      </c>
      <c r="D87" s="363"/>
      <c r="E87" s="363"/>
      <c r="F87" s="363"/>
      <c r="G87" s="363">
        <v>0.49565193493808085</v>
      </c>
      <c r="H87" s="363">
        <v>0</v>
      </c>
      <c r="I87" s="363">
        <v>4.0627207781809907E-2</v>
      </c>
      <c r="J87" s="363">
        <v>0.11375618178906774</v>
      </c>
      <c r="K87" s="363"/>
      <c r="L87" s="363"/>
      <c r="M87" s="363">
        <v>8.1254415563619814E-2</v>
      </c>
      <c r="N87" s="363"/>
      <c r="O87" s="363">
        <v>4.0627207781809907E-2</v>
      </c>
      <c r="P87" s="363"/>
      <c r="Q87" s="363">
        <v>0.47127561026899489</v>
      </c>
      <c r="R87" s="363"/>
      <c r="S87" s="362">
        <v>0</v>
      </c>
      <c r="T87" s="363"/>
      <c r="U87" s="363"/>
      <c r="V87" s="363"/>
      <c r="W87" s="363">
        <v>0</v>
      </c>
      <c r="X87" s="363">
        <v>0</v>
      </c>
      <c r="Y87" s="363">
        <v>0</v>
      </c>
      <c r="Z87" s="363">
        <v>0</v>
      </c>
      <c r="AA87" s="363"/>
      <c r="AB87" s="363"/>
      <c r="AC87" s="363">
        <v>0</v>
      </c>
      <c r="AD87" s="363"/>
      <c r="AE87" s="363">
        <v>0</v>
      </c>
      <c r="AF87" s="363"/>
      <c r="AG87" s="363">
        <v>0</v>
      </c>
      <c r="AH87" s="363"/>
      <c r="AI87" s="362">
        <v>0</v>
      </c>
      <c r="AJ87" s="363"/>
      <c r="AK87" s="363"/>
      <c r="AL87" s="363"/>
      <c r="AM87" s="363">
        <v>0</v>
      </c>
      <c r="AN87" s="363">
        <v>0</v>
      </c>
      <c r="AO87" s="363">
        <v>0</v>
      </c>
      <c r="AP87" s="363">
        <v>0</v>
      </c>
      <c r="AQ87" s="363"/>
      <c r="AR87" s="363"/>
      <c r="AS87" s="363">
        <v>0</v>
      </c>
      <c r="AT87" s="363"/>
      <c r="AU87" s="363">
        <v>0</v>
      </c>
      <c r="AV87" s="363"/>
      <c r="AW87" s="363">
        <v>0</v>
      </c>
      <c r="AX87" s="363"/>
      <c r="AY87" s="362">
        <v>0.39083373886101125</v>
      </c>
      <c r="AZ87" s="363"/>
      <c r="BA87" s="363"/>
      <c r="BB87" s="363"/>
      <c r="BC87" s="363">
        <v>0.49565193493808085</v>
      </c>
      <c r="BD87" s="363">
        <v>0</v>
      </c>
      <c r="BE87" s="363">
        <v>4.0627207781809907E-2</v>
      </c>
      <c r="BF87" s="363">
        <v>0.11375618178906774</v>
      </c>
      <c r="BG87" s="363"/>
      <c r="BH87" s="363"/>
      <c r="BI87" s="363">
        <v>8.1254415563619814E-2</v>
      </c>
      <c r="BJ87" s="363"/>
      <c r="BK87" s="363">
        <v>4.0627207781809907E-2</v>
      </c>
      <c r="BL87" s="363"/>
      <c r="BM87" s="363">
        <v>0.47127561026899489</v>
      </c>
      <c r="BN87" s="363"/>
      <c r="BO87" s="362">
        <v>0</v>
      </c>
      <c r="BP87" s="363"/>
      <c r="BQ87" s="363"/>
      <c r="BR87" s="363"/>
      <c r="BS87" s="363">
        <v>0</v>
      </c>
      <c r="BT87" s="363">
        <v>0</v>
      </c>
      <c r="BU87" s="363">
        <v>0</v>
      </c>
      <c r="BV87" s="363">
        <v>0</v>
      </c>
      <c r="BW87" s="363"/>
      <c r="BX87" s="363"/>
      <c r="BY87" s="363">
        <v>0</v>
      </c>
      <c r="BZ87" s="363"/>
      <c r="CA87" s="363">
        <v>0</v>
      </c>
      <c r="CB87" s="363"/>
      <c r="CC87" s="363">
        <v>0</v>
      </c>
      <c r="CD87" s="364"/>
      <c r="CE87"/>
      <c r="CF87"/>
      <c r="CG87"/>
      <c r="CH87"/>
      <c r="CI87"/>
      <c r="CJ87"/>
      <c r="CK87"/>
      <c r="CL87"/>
      <c r="CM87"/>
      <c r="CN87"/>
      <c r="CO87"/>
      <c r="CP87"/>
      <c r="CQ87"/>
      <c r="CR87"/>
      <c r="CS87"/>
      <c r="CT87"/>
      <c r="CU87"/>
      <c r="CV87"/>
      <c r="CW87"/>
      <c r="CX87"/>
      <c r="CY87"/>
      <c r="CZ87"/>
      <c r="DA87"/>
      <c r="DB87"/>
      <c r="DC87"/>
      <c r="DD87"/>
      <c r="DE87"/>
      <c r="DF87"/>
      <c r="DG87"/>
      <c r="DH87"/>
      <c r="DI87"/>
      <c r="DJ87"/>
    </row>
    <row r="88" spans="2:114" x14ac:dyDescent="0.2">
      <c r="B88" s="58" t="s">
        <v>32</v>
      </c>
      <c r="C88" s="362">
        <v>0</v>
      </c>
      <c r="D88" s="363"/>
      <c r="E88" s="363"/>
      <c r="F88" s="363"/>
      <c r="G88" s="363">
        <v>0</v>
      </c>
      <c r="H88" s="363">
        <v>0</v>
      </c>
      <c r="I88" s="363">
        <v>2.7259231333283171</v>
      </c>
      <c r="J88" s="363"/>
      <c r="K88" s="363"/>
      <c r="L88" s="363"/>
      <c r="M88" s="363"/>
      <c r="N88" s="363"/>
      <c r="O88" s="363"/>
      <c r="P88" s="363"/>
      <c r="Q88" s="363">
        <v>0.97505298676343766</v>
      </c>
      <c r="R88" s="363">
        <v>0.80230609927518204</v>
      </c>
      <c r="S88" s="362">
        <v>0</v>
      </c>
      <c r="T88" s="363"/>
      <c r="U88" s="363"/>
      <c r="V88" s="363"/>
      <c r="W88" s="363">
        <v>0</v>
      </c>
      <c r="X88" s="363">
        <v>0</v>
      </c>
      <c r="Y88" s="363">
        <v>0</v>
      </c>
      <c r="Z88" s="363"/>
      <c r="AA88" s="363"/>
      <c r="AB88" s="363"/>
      <c r="AC88" s="363"/>
      <c r="AD88" s="363"/>
      <c r="AE88" s="363"/>
      <c r="AF88" s="363"/>
      <c r="AG88" s="363">
        <v>0</v>
      </c>
      <c r="AH88" s="363">
        <v>0</v>
      </c>
      <c r="AI88" s="362">
        <v>0</v>
      </c>
      <c r="AJ88" s="363"/>
      <c r="AK88" s="363"/>
      <c r="AL88" s="363"/>
      <c r="AM88" s="363">
        <v>0</v>
      </c>
      <c r="AN88" s="363">
        <v>0</v>
      </c>
      <c r="AO88" s="363">
        <v>0</v>
      </c>
      <c r="AP88" s="363"/>
      <c r="AQ88" s="363"/>
      <c r="AR88" s="363"/>
      <c r="AS88" s="363"/>
      <c r="AT88" s="363"/>
      <c r="AU88" s="363"/>
      <c r="AV88" s="363"/>
      <c r="AW88" s="363">
        <v>0</v>
      </c>
      <c r="AX88" s="363">
        <v>0</v>
      </c>
      <c r="AY88" s="362">
        <v>0</v>
      </c>
      <c r="AZ88" s="363"/>
      <c r="BA88" s="363"/>
      <c r="BB88" s="363"/>
      <c r="BC88" s="363">
        <v>0</v>
      </c>
      <c r="BD88" s="363">
        <v>0</v>
      </c>
      <c r="BE88" s="363">
        <v>2.7259231333283171</v>
      </c>
      <c r="BF88" s="363"/>
      <c r="BG88" s="363"/>
      <c r="BH88" s="363"/>
      <c r="BI88" s="363"/>
      <c r="BJ88" s="363"/>
      <c r="BK88" s="363"/>
      <c r="BL88" s="363"/>
      <c r="BM88" s="363">
        <v>0.97505298676343766</v>
      </c>
      <c r="BN88" s="363">
        <v>0.80230609927518204</v>
      </c>
      <c r="BO88" s="362">
        <v>0</v>
      </c>
      <c r="BP88" s="363"/>
      <c r="BQ88" s="363"/>
      <c r="BR88" s="363"/>
      <c r="BS88" s="363">
        <v>0</v>
      </c>
      <c r="BT88" s="363">
        <v>0</v>
      </c>
      <c r="BU88" s="363">
        <v>0</v>
      </c>
      <c r="BV88" s="363"/>
      <c r="BW88" s="363"/>
      <c r="BX88" s="363"/>
      <c r="BY88" s="363"/>
      <c r="BZ88" s="363"/>
      <c r="CA88" s="363"/>
      <c r="CB88" s="363"/>
      <c r="CC88" s="363">
        <v>0</v>
      </c>
      <c r="CD88" s="364">
        <v>0</v>
      </c>
      <c r="CE88"/>
      <c r="CF88"/>
      <c r="CG88"/>
      <c r="CH88"/>
      <c r="CI88"/>
      <c r="CJ88"/>
      <c r="CK88"/>
      <c r="CL88"/>
      <c r="CM88"/>
      <c r="CN88"/>
      <c r="CO88"/>
      <c r="CP88"/>
      <c r="CQ88"/>
      <c r="CR88"/>
      <c r="CS88"/>
      <c r="CT88"/>
      <c r="CU88"/>
      <c r="CV88"/>
      <c r="CW88"/>
      <c r="CX88"/>
      <c r="CY88"/>
      <c r="CZ88"/>
      <c r="DA88"/>
      <c r="DB88"/>
      <c r="DC88"/>
      <c r="DD88"/>
      <c r="DE88"/>
      <c r="DF88"/>
      <c r="DG88"/>
      <c r="DH88"/>
      <c r="DI88"/>
      <c r="DJ88"/>
    </row>
    <row r="89" spans="2:114" x14ac:dyDescent="0.2">
      <c r="B89" s="58" t="s">
        <v>71</v>
      </c>
      <c r="C89" s="362">
        <v>18.854405022799821</v>
      </c>
      <c r="D89" s="363"/>
      <c r="E89" s="363">
        <v>2.7116570101062649</v>
      </c>
      <c r="F89" s="363">
        <v>0.18004645636414882</v>
      </c>
      <c r="G89" s="363">
        <v>18.672840875999682</v>
      </c>
      <c r="H89" s="363">
        <v>0.10288368935094216</v>
      </c>
      <c r="I89" s="363">
        <v>13.928457572273718</v>
      </c>
      <c r="J89" s="363">
        <v>6.9045518319319505</v>
      </c>
      <c r="K89" s="363">
        <v>1.6196919508322229</v>
      </c>
      <c r="L89" s="363">
        <v>1.0540852378431926</v>
      </c>
      <c r="M89" s="363">
        <v>39.032596981607902</v>
      </c>
      <c r="N89" s="363">
        <v>7.3635532858468533</v>
      </c>
      <c r="O89" s="363">
        <v>2.1596007940690769</v>
      </c>
      <c r="P89" s="363">
        <v>2.8794984622061817</v>
      </c>
      <c r="Q89" s="363">
        <v>42.886902314073765</v>
      </c>
      <c r="R89" s="363">
        <v>0.74557248530372167</v>
      </c>
      <c r="S89" s="362">
        <v>3.9143314591469038</v>
      </c>
      <c r="T89" s="363"/>
      <c r="U89" s="363">
        <v>0.37079644913618248</v>
      </c>
      <c r="V89" s="363">
        <v>0.18004645636414882</v>
      </c>
      <c r="W89" s="363">
        <v>0.28486232357741004</v>
      </c>
      <c r="X89" s="363">
        <v>0</v>
      </c>
      <c r="Y89" s="363">
        <v>0.34762167106517117</v>
      </c>
      <c r="Z89" s="363">
        <v>0.63205975334657594</v>
      </c>
      <c r="AA89" s="363">
        <v>0.12854698022477959</v>
      </c>
      <c r="AB89" s="363">
        <v>0.43705973276425059</v>
      </c>
      <c r="AC89" s="363">
        <v>26.682856947223954</v>
      </c>
      <c r="AD89" s="363">
        <v>9.3613635525735317E-2</v>
      </c>
      <c r="AE89" s="363">
        <v>0.15425637626973551</v>
      </c>
      <c r="AF89" s="363">
        <v>0</v>
      </c>
      <c r="AG89" s="363">
        <v>4.6278156223079332</v>
      </c>
      <c r="AH89" s="363">
        <v>2.570939604495592E-2</v>
      </c>
      <c r="AI89" s="362">
        <v>0.18564608315708606</v>
      </c>
      <c r="AJ89" s="363"/>
      <c r="AK89" s="363">
        <v>2.3174778071011405E-2</v>
      </c>
      <c r="AL89" s="363">
        <v>0</v>
      </c>
      <c r="AM89" s="363">
        <v>6.9611181657189354</v>
      </c>
      <c r="AN89" s="363">
        <v>0</v>
      </c>
      <c r="AO89" s="363">
        <v>1.4136614623316959</v>
      </c>
      <c r="AP89" s="363">
        <v>0</v>
      </c>
      <c r="AQ89" s="363">
        <v>0</v>
      </c>
      <c r="AR89" s="363">
        <v>0</v>
      </c>
      <c r="AS89" s="363">
        <v>0.40142172573028018</v>
      </c>
      <c r="AT89" s="363">
        <v>0.49812647013149464</v>
      </c>
      <c r="AU89" s="363">
        <v>0</v>
      </c>
      <c r="AV89" s="363">
        <v>0</v>
      </c>
      <c r="AW89" s="363">
        <v>0</v>
      </c>
      <c r="AX89" s="363">
        <v>0</v>
      </c>
      <c r="AY89" s="362">
        <v>14.754427480495833</v>
      </c>
      <c r="AZ89" s="363"/>
      <c r="BA89" s="363">
        <v>2.3176857828990709</v>
      </c>
      <c r="BB89" s="363">
        <v>0</v>
      </c>
      <c r="BC89" s="363">
        <v>11.426860386703336</v>
      </c>
      <c r="BD89" s="363">
        <v>0.10288368935094216</v>
      </c>
      <c r="BE89" s="363">
        <v>12.167174438876851</v>
      </c>
      <c r="BF89" s="363">
        <v>6.2724920785853744</v>
      </c>
      <c r="BG89" s="363">
        <v>1.4911449706074436</v>
      </c>
      <c r="BH89" s="363">
        <v>0.61702550507894194</v>
      </c>
      <c r="BI89" s="363">
        <v>11.948318308653667</v>
      </c>
      <c r="BJ89" s="363">
        <v>6.7718131801896231</v>
      </c>
      <c r="BK89" s="363">
        <v>2.0053444177993414</v>
      </c>
      <c r="BL89" s="363">
        <v>2.8794984622061817</v>
      </c>
      <c r="BM89" s="363">
        <v>38.25908669176583</v>
      </c>
      <c r="BN89" s="363">
        <v>0.71986308925876574</v>
      </c>
      <c r="BO89" s="362">
        <v>0</v>
      </c>
      <c r="BP89" s="363"/>
      <c r="BQ89" s="363">
        <v>0</v>
      </c>
      <c r="BR89" s="363">
        <v>0</v>
      </c>
      <c r="BS89" s="363">
        <v>0</v>
      </c>
      <c r="BT89" s="363">
        <v>0</v>
      </c>
      <c r="BU89" s="363">
        <v>0</v>
      </c>
      <c r="BV89" s="363">
        <v>0</v>
      </c>
      <c r="BW89" s="363">
        <v>0</v>
      </c>
      <c r="BX89" s="363">
        <v>0</v>
      </c>
      <c r="BY89" s="363">
        <v>0</v>
      </c>
      <c r="BZ89" s="363">
        <v>0</v>
      </c>
      <c r="CA89" s="363">
        <v>0</v>
      </c>
      <c r="CB89" s="363">
        <v>0</v>
      </c>
      <c r="CC89" s="363">
        <v>0</v>
      </c>
      <c r="CD89" s="364">
        <v>0</v>
      </c>
      <c r="CE89"/>
      <c r="CF89"/>
      <c r="CG89"/>
      <c r="CH89"/>
      <c r="CI89"/>
      <c r="CJ89"/>
      <c r="CK89"/>
      <c r="CL89"/>
      <c r="CM89"/>
      <c r="CN89"/>
      <c r="CO89"/>
      <c r="CP89"/>
      <c r="CQ89"/>
      <c r="CR89"/>
      <c r="CS89"/>
      <c r="CT89"/>
      <c r="CU89"/>
      <c r="CV89"/>
      <c r="CW89"/>
      <c r="CX89"/>
      <c r="CY89"/>
      <c r="CZ89"/>
      <c r="DA89"/>
      <c r="DB89"/>
      <c r="DC89"/>
      <c r="DD89"/>
      <c r="DE89"/>
      <c r="DF89"/>
      <c r="DG89"/>
      <c r="DH89"/>
      <c r="DI89"/>
      <c r="DJ89"/>
    </row>
    <row r="90" spans="2:114" x14ac:dyDescent="0.2">
      <c r="B90" s="58" t="s">
        <v>17</v>
      </c>
      <c r="C90" s="362">
        <v>0.63206894398173963</v>
      </c>
      <c r="D90" s="363"/>
      <c r="E90" s="363">
        <v>9.8760772497146817E-3</v>
      </c>
      <c r="F90" s="363">
        <v>0</v>
      </c>
      <c r="G90" s="363">
        <v>5.5349664223266624</v>
      </c>
      <c r="H90" s="363">
        <v>0</v>
      </c>
      <c r="I90" s="363">
        <v>1.9752154499429363E-2</v>
      </c>
      <c r="J90" s="363">
        <v>1.0466118325854052</v>
      </c>
      <c r="K90" s="363">
        <v>0.68410260471531092</v>
      </c>
      <c r="L90" s="363">
        <v>0.445209631640123</v>
      </c>
      <c r="M90" s="363">
        <v>2.0046962775540248E-2</v>
      </c>
      <c r="N90" s="363">
        <v>2.2441772948706289</v>
      </c>
      <c r="O90" s="363">
        <v>0.90127803478366375</v>
      </c>
      <c r="P90" s="363">
        <v>1.1727473223691045</v>
      </c>
      <c r="Q90" s="363">
        <v>10.113893189887811</v>
      </c>
      <c r="R90" s="363">
        <v>0.31490437359911139</v>
      </c>
      <c r="S90" s="362">
        <v>0.13407523054158113</v>
      </c>
      <c r="T90" s="363"/>
      <c r="U90" s="363">
        <v>0</v>
      </c>
      <c r="V90" s="363">
        <v>0</v>
      </c>
      <c r="W90" s="363">
        <v>0.10063575313321203</v>
      </c>
      <c r="X90" s="363">
        <v>0</v>
      </c>
      <c r="Y90" s="363">
        <v>0</v>
      </c>
      <c r="Z90" s="363">
        <v>9.9677317389086195E-2</v>
      </c>
      <c r="AA90" s="363">
        <v>5.4293857517088158E-2</v>
      </c>
      <c r="AB90" s="363">
        <v>0.18459911555809977</v>
      </c>
      <c r="AC90" s="363">
        <v>1.0023481387770124E-2</v>
      </c>
      <c r="AD90" s="363">
        <v>1.0018648637815306E-2</v>
      </c>
      <c r="AE90" s="363">
        <v>6.5152629020505809E-2</v>
      </c>
      <c r="AF90" s="363">
        <v>0</v>
      </c>
      <c r="AG90" s="363">
        <v>1.5699177488781078</v>
      </c>
      <c r="AH90" s="363">
        <v>1.0858771503417634E-2</v>
      </c>
      <c r="AI90" s="362">
        <v>0</v>
      </c>
      <c r="AJ90" s="363"/>
      <c r="AK90" s="363">
        <v>0</v>
      </c>
      <c r="AL90" s="363">
        <v>0</v>
      </c>
      <c r="AM90" s="363">
        <v>2.5662117048969071</v>
      </c>
      <c r="AN90" s="363">
        <v>0</v>
      </c>
      <c r="AO90" s="363">
        <v>0</v>
      </c>
      <c r="AP90" s="363">
        <v>0</v>
      </c>
      <c r="AQ90" s="363">
        <v>0</v>
      </c>
      <c r="AR90" s="363">
        <v>0</v>
      </c>
      <c r="AS90" s="363">
        <v>0</v>
      </c>
      <c r="AT90" s="363">
        <v>0.21039162139412146</v>
      </c>
      <c r="AU90" s="363">
        <v>0</v>
      </c>
      <c r="AV90" s="363">
        <v>0</v>
      </c>
      <c r="AW90" s="363">
        <v>0</v>
      </c>
      <c r="AX90" s="363">
        <v>0</v>
      </c>
      <c r="AY90" s="362">
        <v>0.49799371344015847</v>
      </c>
      <c r="AZ90" s="363"/>
      <c r="BA90" s="363">
        <v>9.8760772497146817E-3</v>
      </c>
      <c r="BB90" s="363">
        <v>0</v>
      </c>
      <c r="BC90" s="363">
        <v>2.868118964296543</v>
      </c>
      <c r="BD90" s="363">
        <v>0</v>
      </c>
      <c r="BE90" s="363">
        <v>1.9752154499429363E-2</v>
      </c>
      <c r="BF90" s="363">
        <v>0.94693451519631899</v>
      </c>
      <c r="BG90" s="363">
        <v>0.62980874719822266</v>
      </c>
      <c r="BH90" s="363">
        <v>0.26061051608202324</v>
      </c>
      <c r="BI90" s="363">
        <v>1.0023481387770124E-2</v>
      </c>
      <c r="BJ90" s="363">
        <v>2.0237670248386923</v>
      </c>
      <c r="BK90" s="363">
        <v>0.83612540576315786</v>
      </c>
      <c r="BL90" s="363">
        <v>1.1727473223691045</v>
      </c>
      <c r="BM90" s="363">
        <v>8.5439754410097013</v>
      </c>
      <c r="BN90" s="363">
        <v>0.30404560209569376</v>
      </c>
      <c r="BO90" s="362">
        <v>0</v>
      </c>
      <c r="BP90" s="363"/>
      <c r="BQ90" s="363">
        <v>0</v>
      </c>
      <c r="BR90" s="363">
        <v>0</v>
      </c>
      <c r="BS90" s="363">
        <v>0</v>
      </c>
      <c r="BT90" s="363">
        <v>0</v>
      </c>
      <c r="BU90" s="363">
        <v>0</v>
      </c>
      <c r="BV90" s="363">
        <v>0</v>
      </c>
      <c r="BW90" s="363">
        <v>0</v>
      </c>
      <c r="BX90" s="363">
        <v>0</v>
      </c>
      <c r="BY90" s="363">
        <v>0</v>
      </c>
      <c r="BZ90" s="363">
        <v>0</v>
      </c>
      <c r="CA90" s="363">
        <v>0</v>
      </c>
      <c r="CB90" s="363">
        <v>0</v>
      </c>
      <c r="CC90" s="363">
        <v>0</v>
      </c>
      <c r="CD90" s="364">
        <v>0</v>
      </c>
      <c r="CE90"/>
      <c r="CF90"/>
      <c r="CG90"/>
      <c r="CH90"/>
      <c r="CI90"/>
      <c r="CJ90"/>
      <c r="CK90"/>
      <c r="CL90"/>
      <c r="CM90"/>
      <c r="CN90"/>
      <c r="CO90"/>
      <c r="CP90"/>
      <c r="CQ90"/>
      <c r="CR90"/>
      <c r="CS90"/>
      <c r="CT90"/>
      <c r="CU90"/>
      <c r="CV90"/>
      <c r="CW90"/>
      <c r="CX90"/>
      <c r="CY90"/>
      <c r="CZ90"/>
      <c r="DA90"/>
      <c r="DB90"/>
      <c r="DC90"/>
      <c r="DD90"/>
      <c r="DE90"/>
      <c r="DF90"/>
      <c r="DG90"/>
      <c r="DH90"/>
      <c r="DI90"/>
      <c r="DJ90"/>
    </row>
    <row r="91" spans="2:114" x14ac:dyDescent="0.2">
      <c r="B91" s="58" t="s">
        <v>50</v>
      </c>
      <c r="C91" s="362">
        <v>0.44446165313300035</v>
      </c>
      <c r="D91" s="363"/>
      <c r="E91" s="363">
        <v>0</v>
      </c>
      <c r="F91" s="363">
        <v>0</v>
      </c>
      <c r="G91" s="363">
        <v>0.56065546738897676</v>
      </c>
      <c r="H91" s="363">
        <v>0</v>
      </c>
      <c r="I91" s="363">
        <v>0.34126854536720325</v>
      </c>
      <c r="J91" s="363">
        <v>0</v>
      </c>
      <c r="K91" s="363">
        <v>0</v>
      </c>
      <c r="L91" s="363">
        <v>0</v>
      </c>
      <c r="M91" s="363">
        <v>0.22913745188940784</v>
      </c>
      <c r="N91" s="363">
        <v>0.11375618178906774</v>
      </c>
      <c r="O91" s="363">
        <v>0</v>
      </c>
      <c r="P91" s="363">
        <v>0</v>
      </c>
      <c r="Q91" s="363">
        <v>0.87754768808709405</v>
      </c>
      <c r="R91" s="363">
        <v>0</v>
      </c>
      <c r="S91" s="362">
        <v>0</v>
      </c>
      <c r="T91" s="363"/>
      <c r="U91" s="363">
        <v>0</v>
      </c>
      <c r="V91" s="363">
        <v>0</v>
      </c>
      <c r="W91" s="363">
        <v>0</v>
      </c>
      <c r="X91" s="363">
        <v>0</v>
      </c>
      <c r="Y91" s="363">
        <v>0</v>
      </c>
      <c r="Z91" s="363">
        <v>0</v>
      </c>
      <c r="AA91" s="363">
        <v>0</v>
      </c>
      <c r="AB91" s="363">
        <v>0</v>
      </c>
      <c r="AC91" s="363">
        <v>0</v>
      </c>
      <c r="AD91" s="363">
        <v>0</v>
      </c>
      <c r="AE91" s="363">
        <v>0</v>
      </c>
      <c r="AF91" s="363">
        <v>0</v>
      </c>
      <c r="AG91" s="363">
        <v>0</v>
      </c>
      <c r="AH91" s="363">
        <v>0</v>
      </c>
      <c r="AI91" s="362">
        <v>0</v>
      </c>
      <c r="AJ91" s="363"/>
      <c r="AK91" s="363">
        <v>0</v>
      </c>
      <c r="AL91" s="363">
        <v>0</v>
      </c>
      <c r="AM91" s="363">
        <v>0</v>
      </c>
      <c r="AN91" s="363">
        <v>0</v>
      </c>
      <c r="AO91" s="363">
        <v>0</v>
      </c>
      <c r="AP91" s="363">
        <v>0</v>
      </c>
      <c r="AQ91" s="363">
        <v>0</v>
      </c>
      <c r="AR91" s="363">
        <v>0</v>
      </c>
      <c r="AS91" s="363">
        <v>0</v>
      </c>
      <c r="AT91" s="363">
        <v>0</v>
      </c>
      <c r="AU91" s="363">
        <v>0</v>
      </c>
      <c r="AV91" s="363">
        <v>0</v>
      </c>
      <c r="AW91" s="363">
        <v>0</v>
      </c>
      <c r="AX91" s="363">
        <v>0</v>
      </c>
      <c r="AY91" s="362">
        <v>0.44446165313300035</v>
      </c>
      <c r="AZ91" s="363"/>
      <c r="BA91" s="363">
        <v>0</v>
      </c>
      <c r="BB91" s="363">
        <v>0</v>
      </c>
      <c r="BC91" s="363">
        <v>0.56065546738897676</v>
      </c>
      <c r="BD91" s="363">
        <v>0</v>
      </c>
      <c r="BE91" s="363">
        <v>0.34126854536720325</v>
      </c>
      <c r="BF91" s="363">
        <v>0</v>
      </c>
      <c r="BG91" s="363">
        <v>0</v>
      </c>
      <c r="BH91" s="363">
        <v>0</v>
      </c>
      <c r="BI91" s="363">
        <v>0.22913745188940784</v>
      </c>
      <c r="BJ91" s="363">
        <v>0.11375618178906774</v>
      </c>
      <c r="BK91" s="363">
        <v>0</v>
      </c>
      <c r="BL91" s="363">
        <v>0</v>
      </c>
      <c r="BM91" s="363">
        <v>0.87754768808709405</v>
      </c>
      <c r="BN91" s="363">
        <v>0</v>
      </c>
      <c r="BO91" s="362">
        <v>0</v>
      </c>
      <c r="BP91" s="363"/>
      <c r="BQ91" s="363">
        <v>0</v>
      </c>
      <c r="BR91" s="363">
        <v>0</v>
      </c>
      <c r="BS91" s="363">
        <v>0</v>
      </c>
      <c r="BT91" s="363">
        <v>0</v>
      </c>
      <c r="BU91" s="363">
        <v>0</v>
      </c>
      <c r="BV91" s="363">
        <v>0</v>
      </c>
      <c r="BW91" s="363">
        <v>0</v>
      </c>
      <c r="BX91" s="363">
        <v>0</v>
      </c>
      <c r="BY91" s="363">
        <v>0</v>
      </c>
      <c r="BZ91" s="363">
        <v>0</v>
      </c>
      <c r="CA91" s="363">
        <v>0</v>
      </c>
      <c r="CB91" s="363">
        <v>0</v>
      </c>
      <c r="CC91" s="363">
        <v>0</v>
      </c>
      <c r="CD91" s="364">
        <v>0</v>
      </c>
      <c r="CE91"/>
      <c r="CF91"/>
      <c r="CG91"/>
      <c r="CH91"/>
      <c r="CI91"/>
      <c r="CJ91"/>
      <c r="CK91"/>
      <c r="CL91"/>
      <c r="CM91"/>
      <c r="CN91"/>
      <c r="CO91"/>
      <c r="CP91"/>
      <c r="CQ91"/>
      <c r="CR91"/>
      <c r="CS91"/>
      <c r="CT91"/>
      <c r="CU91"/>
      <c r="CV91"/>
      <c r="CW91"/>
      <c r="CX91"/>
      <c r="CY91"/>
      <c r="CZ91"/>
      <c r="DA91"/>
      <c r="DB91"/>
      <c r="DC91"/>
      <c r="DD91"/>
      <c r="DE91"/>
      <c r="DF91"/>
      <c r="DG91"/>
      <c r="DH91"/>
      <c r="DI91"/>
      <c r="DJ91"/>
    </row>
    <row r="92" spans="2:114" x14ac:dyDescent="0.2">
      <c r="B92" s="58" t="s">
        <v>54</v>
      </c>
      <c r="C92" s="362">
        <v>0</v>
      </c>
      <c r="D92" s="363"/>
      <c r="E92" s="363">
        <v>0</v>
      </c>
      <c r="F92" s="363">
        <v>0</v>
      </c>
      <c r="G92" s="363">
        <v>0</v>
      </c>
      <c r="H92" s="363">
        <v>0</v>
      </c>
      <c r="I92" s="363">
        <v>0</v>
      </c>
      <c r="J92" s="363">
        <v>0</v>
      </c>
      <c r="K92" s="363">
        <v>0</v>
      </c>
      <c r="L92" s="363">
        <v>0</v>
      </c>
      <c r="M92" s="363">
        <v>0</v>
      </c>
      <c r="N92" s="363">
        <v>0</v>
      </c>
      <c r="O92" s="363">
        <v>0</v>
      </c>
      <c r="P92" s="363">
        <v>0</v>
      </c>
      <c r="Q92" s="363">
        <v>0</v>
      </c>
      <c r="R92" s="363">
        <v>0</v>
      </c>
      <c r="S92" s="362">
        <v>0</v>
      </c>
      <c r="T92" s="363"/>
      <c r="U92" s="363">
        <v>0</v>
      </c>
      <c r="V92" s="363">
        <v>0</v>
      </c>
      <c r="W92" s="363">
        <v>0</v>
      </c>
      <c r="X92" s="363">
        <v>0</v>
      </c>
      <c r="Y92" s="363">
        <v>0</v>
      </c>
      <c r="Z92" s="363">
        <v>0</v>
      </c>
      <c r="AA92" s="363">
        <v>0</v>
      </c>
      <c r="AB92" s="363">
        <v>0</v>
      </c>
      <c r="AC92" s="363">
        <v>0</v>
      </c>
      <c r="AD92" s="363">
        <v>0</v>
      </c>
      <c r="AE92" s="363">
        <v>0</v>
      </c>
      <c r="AF92" s="363">
        <v>0</v>
      </c>
      <c r="AG92" s="363">
        <v>0</v>
      </c>
      <c r="AH92" s="363">
        <v>0</v>
      </c>
      <c r="AI92" s="362">
        <v>0</v>
      </c>
      <c r="AJ92" s="363"/>
      <c r="AK92" s="363">
        <v>0</v>
      </c>
      <c r="AL92" s="363">
        <v>0</v>
      </c>
      <c r="AM92" s="363">
        <v>0</v>
      </c>
      <c r="AN92" s="363">
        <v>0</v>
      </c>
      <c r="AO92" s="363">
        <v>0</v>
      </c>
      <c r="AP92" s="363">
        <v>0</v>
      </c>
      <c r="AQ92" s="363">
        <v>0</v>
      </c>
      <c r="AR92" s="363">
        <v>0</v>
      </c>
      <c r="AS92" s="363">
        <v>0</v>
      </c>
      <c r="AT92" s="363">
        <v>0</v>
      </c>
      <c r="AU92" s="363">
        <v>0</v>
      </c>
      <c r="AV92" s="363">
        <v>0</v>
      </c>
      <c r="AW92" s="363">
        <v>0</v>
      </c>
      <c r="AX92" s="363">
        <v>0</v>
      </c>
      <c r="AY92" s="362">
        <v>0</v>
      </c>
      <c r="AZ92" s="363"/>
      <c r="BA92" s="363">
        <v>0</v>
      </c>
      <c r="BB92" s="363">
        <v>0</v>
      </c>
      <c r="BC92" s="363">
        <v>0</v>
      </c>
      <c r="BD92" s="363">
        <v>0</v>
      </c>
      <c r="BE92" s="363">
        <v>0</v>
      </c>
      <c r="BF92" s="363">
        <v>0</v>
      </c>
      <c r="BG92" s="363">
        <v>0</v>
      </c>
      <c r="BH92" s="363">
        <v>0</v>
      </c>
      <c r="BI92" s="363">
        <v>0</v>
      </c>
      <c r="BJ92" s="363">
        <v>0</v>
      </c>
      <c r="BK92" s="363">
        <v>0</v>
      </c>
      <c r="BL92" s="363">
        <v>0</v>
      </c>
      <c r="BM92" s="363">
        <v>0</v>
      </c>
      <c r="BN92" s="363">
        <v>0</v>
      </c>
      <c r="BO92" s="362">
        <v>0</v>
      </c>
      <c r="BP92" s="363"/>
      <c r="BQ92" s="363">
        <v>0</v>
      </c>
      <c r="BR92" s="363">
        <v>0</v>
      </c>
      <c r="BS92" s="363">
        <v>0</v>
      </c>
      <c r="BT92" s="363">
        <v>0</v>
      </c>
      <c r="BU92" s="363">
        <v>0</v>
      </c>
      <c r="BV92" s="363">
        <v>0</v>
      </c>
      <c r="BW92" s="363">
        <v>0</v>
      </c>
      <c r="BX92" s="363">
        <v>0</v>
      </c>
      <c r="BY92" s="363">
        <v>0</v>
      </c>
      <c r="BZ92" s="363">
        <v>0</v>
      </c>
      <c r="CA92" s="363">
        <v>0</v>
      </c>
      <c r="CB92" s="363">
        <v>0</v>
      </c>
      <c r="CC92" s="363">
        <v>0</v>
      </c>
      <c r="CD92" s="364">
        <v>0</v>
      </c>
      <c r="CE92"/>
      <c r="CF92"/>
      <c r="CG92"/>
      <c r="CH92"/>
      <c r="CI92"/>
      <c r="CJ92"/>
      <c r="CK92"/>
      <c r="CL92"/>
      <c r="CM92"/>
      <c r="CN92"/>
      <c r="CO92"/>
      <c r="CP92"/>
      <c r="CQ92"/>
      <c r="CR92"/>
      <c r="CS92"/>
      <c r="CT92"/>
      <c r="CU92"/>
      <c r="CV92"/>
      <c r="CW92"/>
      <c r="CX92"/>
      <c r="CY92"/>
      <c r="CZ92"/>
      <c r="DA92"/>
      <c r="DB92"/>
      <c r="DC92"/>
      <c r="DD92"/>
      <c r="DE92"/>
      <c r="DF92"/>
      <c r="DG92"/>
      <c r="DH92"/>
      <c r="DI92"/>
      <c r="DJ92"/>
    </row>
    <row r="93" spans="2:114" x14ac:dyDescent="0.2">
      <c r="B93" s="58" t="s">
        <v>55</v>
      </c>
      <c r="C93" s="362">
        <v>0</v>
      </c>
      <c r="D93" s="363"/>
      <c r="E93" s="363">
        <v>0</v>
      </c>
      <c r="F93" s="363">
        <v>0</v>
      </c>
      <c r="G93" s="363">
        <v>0</v>
      </c>
      <c r="H93" s="363">
        <v>0</v>
      </c>
      <c r="I93" s="363">
        <v>0</v>
      </c>
      <c r="J93" s="363">
        <v>0</v>
      </c>
      <c r="K93" s="363">
        <v>0</v>
      </c>
      <c r="L93" s="363">
        <v>0</v>
      </c>
      <c r="M93" s="363">
        <v>0</v>
      </c>
      <c r="N93" s="363">
        <v>0</v>
      </c>
      <c r="O93" s="363">
        <v>0</v>
      </c>
      <c r="P93" s="363">
        <v>0</v>
      </c>
      <c r="Q93" s="363">
        <v>0</v>
      </c>
      <c r="R93" s="363">
        <v>0</v>
      </c>
      <c r="S93" s="362">
        <v>0</v>
      </c>
      <c r="T93" s="363"/>
      <c r="U93" s="363">
        <v>0</v>
      </c>
      <c r="V93" s="363">
        <v>0</v>
      </c>
      <c r="W93" s="363">
        <v>0</v>
      </c>
      <c r="X93" s="363">
        <v>0</v>
      </c>
      <c r="Y93" s="363">
        <v>0</v>
      </c>
      <c r="Z93" s="363">
        <v>0</v>
      </c>
      <c r="AA93" s="363">
        <v>0</v>
      </c>
      <c r="AB93" s="363">
        <v>0</v>
      </c>
      <c r="AC93" s="363">
        <v>0</v>
      </c>
      <c r="AD93" s="363">
        <v>0</v>
      </c>
      <c r="AE93" s="363">
        <v>0</v>
      </c>
      <c r="AF93" s="363">
        <v>0</v>
      </c>
      <c r="AG93" s="363">
        <v>0</v>
      </c>
      <c r="AH93" s="363">
        <v>0</v>
      </c>
      <c r="AI93" s="362">
        <v>0</v>
      </c>
      <c r="AJ93" s="363"/>
      <c r="AK93" s="363">
        <v>0</v>
      </c>
      <c r="AL93" s="363">
        <v>0</v>
      </c>
      <c r="AM93" s="363">
        <v>0</v>
      </c>
      <c r="AN93" s="363">
        <v>0</v>
      </c>
      <c r="AO93" s="363">
        <v>0</v>
      </c>
      <c r="AP93" s="363">
        <v>0</v>
      </c>
      <c r="AQ93" s="363">
        <v>0</v>
      </c>
      <c r="AR93" s="363">
        <v>0</v>
      </c>
      <c r="AS93" s="363">
        <v>0</v>
      </c>
      <c r="AT93" s="363">
        <v>0</v>
      </c>
      <c r="AU93" s="363">
        <v>0</v>
      </c>
      <c r="AV93" s="363">
        <v>0</v>
      </c>
      <c r="AW93" s="363">
        <v>0</v>
      </c>
      <c r="AX93" s="363">
        <v>0</v>
      </c>
      <c r="AY93" s="362">
        <v>0</v>
      </c>
      <c r="AZ93" s="363"/>
      <c r="BA93" s="363">
        <v>0</v>
      </c>
      <c r="BB93" s="363">
        <v>0</v>
      </c>
      <c r="BC93" s="363">
        <v>0</v>
      </c>
      <c r="BD93" s="363">
        <v>0</v>
      </c>
      <c r="BE93" s="363">
        <v>0</v>
      </c>
      <c r="BF93" s="363">
        <v>0</v>
      </c>
      <c r="BG93" s="363">
        <v>0</v>
      </c>
      <c r="BH93" s="363">
        <v>0</v>
      </c>
      <c r="BI93" s="363">
        <v>0</v>
      </c>
      <c r="BJ93" s="363">
        <v>0</v>
      </c>
      <c r="BK93" s="363">
        <v>0</v>
      </c>
      <c r="BL93" s="363">
        <v>0</v>
      </c>
      <c r="BM93" s="363">
        <v>0</v>
      </c>
      <c r="BN93" s="363">
        <v>0</v>
      </c>
      <c r="BO93" s="362">
        <v>0</v>
      </c>
      <c r="BP93" s="363"/>
      <c r="BQ93" s="363">
        <v>0</v>
      </c>
      <c r="BR93" s="363">
        <v>0</v>
      </c>
      <c r="BS93" s="363">
        <v>0</v>
      </c>
      <c r="BT93" s="363">
        <v>0</v>
      </c>
      <c r="BU93" s="363">
        <v>0</v>
      </c>
      <c r="BV93" s="363">
        <v>0</v>
      </c>
      <c r="BW93" s="363">
        <v>0</v>
      </c>
      <c r="BX93" s="363">
        <v>0</v>
      </c>
      <c r="BY93" s="363">
        <v>0</v>
      </c>
      <c r="BZ93" s="363">
        <v>0</v>
      </c>
      <c r="CA93" s="363">
        <v>0</v>
      </c>
      <c r="CB93" s="363">
        <v>0</v>
      </c>
      <c r="CC93" s="363">
        <v>0</v>
      </c>
      <c r="CD93" s="364">
        <v>0</v>
      </c>
      <c r="CE93"/>
      <c r="CF93"/>
      <c r="CG93"/>
      <c r="CH93"/>
      <c r="CI93"/>
      <c r="CJ93"/>
      <c r="CK93"/>
      <c r="CL93"/>
      <c r="CM93"/>
      <c r="CN93"/>
      <c r="CO93"/>
      <c r="CP93"/>
      <c r="CQ93"/>
      <c r="CR93"/>
      <c r="CS93"/>
      <c r="CT93"/>
      <c r="CU93"/>
      <c r="CV93"/>
      <c r="CW93"/>
      <c r="CX93"/>
      <c r="CY93"/>
      <c r="CZ93"/>
      <c r="DA93"/>
      <c r="DB93"/>
      <c r="DC93"/>
      <c r="DD93"/>
      <c r="DE93"/>
      <c r="DF93"/>
      <c r="DG93"/>
      <c r="DH93"/>
      <c r="DI93"/>
      <c r="DJ93"/>
    </row>
    <row r="94" spans="2:114" x14ac:dyDescent="0.2">
      <c r="B94" s="58" t="s">
        <v>76</v>
      </c>
      <c r="C94" s="362">
        <v>0</v>
      </c>
      <c r="D94" s="363"/>
      <c r="E94" s="363">
        <v>0</v>
      </c>
      <c r="F94" s="363">
        <v>0</v>
      </c>
      <c r="G94" s="363">
        <v>0</v>
      </c>
      <c r="H94" s="363">
        <v>0</v>
      </c>
      <c r="I94" s="363">
        <v>0</v>
      </c>
      <c r="J94" s="363">
        <v>0</v>
      </c>
      <c r="K94" s="363">
        <v>0</v>
      </c>
      <c r="L94" s="363">
        <v>0</v>
      </c>
      <c r="M94" s="363">
        <v>0</v>
      </c>
      <c r="N94" s="363">
        <v>0</v>
      </c>
      <c r="O94" s="363">
        <v>0</v>
      </c>
      <c r="P94" s="363">
        <v>0</v>
      </c>
      <c r="Q94" s="363">
        <v>0</v>
      </c>
      <c r="R94" s="363">
        <v>0</v>
      </c>
      <c r="S94" s="362">
        <v>0</v>
      </c>
      <c r="T94" s="363"/>
      <c r="U94" s="363">
        <v>0</v>
      </c>
      <c r="V94" s="363">
        <v>0</v>
      </c>
      <c r="W94" s="363">
        <v>0</v>
      </c>
      <c r="X94" s="363">
        <v>0</v>
      </c>
      <c r="Y94" s="363">
        <v>0</v>
      </c>
      <c r="Z94" s="363">
        <v>0</v>
      </c>
      <c r="AA94" s="363">
        <v>0</v>
      </c>
      <c r="AB94" s="363">
        <v>0</v>
      </c>
      <c r="AC94" s="363">
        <v>0</v>
      </c>
      <c r="AD94" s="363">
        <v>0</v>
      </c>
      <c r="AE94" s="363">
        <v>0</v>
      </c>
      <c r="AF94" s="363">
        <v>0</v>
      </c>
      <c r="AG94" s="363">
        <v>0</v>
      </c>
      <c r="AH94" s="363">
        <v>0</v>
      </c>
      <c r="AI94" s="362">
        <v>0</v>
      </c>
      <c r="AJ94" s="363"/>
      <c r="AK94" s="363">
        <v>0</v>
      </c>
      <c r="AL94" s="363">
        <v>0</v>
      </c>
      <c r="AM94" s="363">
        <v>0</v>
      </c>
      <c r="AN94" s="363">
        <v>0</v>
      </c>
      <c r="AO94" s="363">
        <v>0</v>
      </c>
      <c r="AP94" s="363">
        <v>0</v>
      </c>
      <c r="AQ94" s="363">
        <v>0</v>
      </c>
      <c r="AR94" s="363">
        <v>0</v>
      </c>
      <c r="AS94" s="363">
        <v>0</v>
      </c>
      <c r="AT94" s="363">
        <v>0</v>
      </c>
      <c r="AU94" s="363">
        <v>0</v>
      </c>
      <c r="AV94" s="363">
        <v>0</v>
      </c>
      <c r="AW94" s="363">
        <v>0</v>
      </c>
      <c r="AX94" s="363">
        <v>0</v>
      </c>
      <c r="AY94" s="362">
        <v>0</v>
      </c>
      <c r="AZ94" s="363"/>
      <c r="BA94" s="363">
        <v>0</v>
      </c>
      <c r="BB94" s="363">
        <v>0</v>
      </c>
      <c r="BC94" s="363">
        <v>0</v>
      </c>
      <c r="BD94" s="363">
        <v>0</v>
      </c>
      <c r="BE94" s="363">
        <v>0</v>
      </c>
      <c r="BF94" s="363">
        <v>0</v>
      </c>
      <c r="BG94" s="363">
        <v>0</v>
      </c>
      <c r="BH94" s="363">
        <v>0</v>
      </c>
      <c r="BI94" s="363">
        <v>0</v>
      </c>
      <c r="BJ94" s="363">
        <v>0</v>
      </c>
      <c r="BK94" s="363">
        <v>0</v>
      </c>
      <c r="BL94" s="363">
        <v>0</v>
      </c>
      <c r="BM94" s="363">
        <v>0</v>
      </c>
      <c r="BN94" s="363">
        <v>0</v>
      </c>
      <c r="BO94" s="362">
        <v>0</v>
      </c>
      <c r="BP94" s="363"/>
      <c r="BQ94" s="363">
        <v>0</v>
      </c>
      <c r="BR94" s="363">
        <v>0</v>
      </c>
      <c r="BS94" s="363">
        <v>0</v>
      </c>
      <c r="BT94" s="363">
        <v>0</v>
      </c>
      <c r="BU94" s="363">
        <v>0</v>
      </c>
      <c r="BV94" s="363">
        <v>0</v>
      </c>
      <c r="BW94" s="363">
        <v>0</v>
      </c>
      <c r="BX94" s="363">
        <v>0</v>
      </c>
      <c r="BY94" s="363">
        <v>0</v>
      </c>
      <c r="BZ94" s="363">
        <v>0</v>
      </c>
      <c r="CA94" s="363">
        <v>0</v>
      </c>
      <c r="CB94" s="363">
        <v>0</v>
      </c>
      <c r="CC94" s="363">
        <v>0</v>
      </c>
      <c r="CD94" s="364">
        <v>0</v>
      </c>
      <c r="CE94"/>
      <c r="CF94"/>
      <c r="CG94"/>
      <c r="CH94"/>
      <c r="CI94"/>
      <c r="CJ94"/>
      <c r="CK94"/>
      <c r="CL94"/>
      <c r="CM94"/>
      <c r="CN94"/>
      <c r="CO94"/>
      <c r="CP94"/>
      <c r="CQ94"/>
      <c r="CR94"/>
      <c r="CS94"/>
      <c r="CT94"/>
      <c r="CU94"/>
      <c r="CV94"/>
      <c r="CW94"/>
      <c r="CX94"/>
      <c r="CY94"/>
      <c r="CZ94"/>
      <c r="DA94"/>
      <c r="DB94"/>
      <c r="DC94"/>
      <c r="DD94"/>
      <c r="DE94"/>
      <c r="DF94"/>
      <c r="DG94"/>
      <c r="DH94"/>
      <c r="DI94"/>
      <c r="DJ94"/>
    </row>
    <row r="95" spans="2:114" x14ac:dyDescent="0.2">
      <c r="B95" s="58" t="s">
        <v>77</v>
      </c>
      <c r="C95" s="362">
        <v>0</v>
      </c>
      <c r="D95" s="363"/>
      <c r="E95" s="363">
        <v>0</v>
      </c>
      <c r="F95" s="363">
        <v>0</v>
      </c>
      <c r="G95" s="363">
        <v>0</v>
      </c>
      <c r="H95" s="363">
        <v>0</v>
      </c>
      <c r="I95" s="363">
        <v>0</v>
      </c>
      <c r="J95" s="363">
        <v>0</v>
      </c>
      <c r="K95" s="363">
        <v>0</v>
      </c>
      <c r="L95" s="363">
        <v>0</v>
      </c>
      <c r="M95" s="363">
        <v>0</v>
      </c>
      <c r="N95" s="363">
        <v>0</v>
      </c>
      <c r="O95" s="363">
        <v>0</v>
      </c>
      <c r="P95" s="363">
        <v>0</v>
      </c>
      <c r="Q95" s="363">
        <v>0</v>
      </c>
      <c r="R95" s="363">
        <v>0</v>
      </c>
      <c r="S95" s="362">
        <v>0</v>
      </c>
      <c r="T95" s="363"/>
      <c r="U95" s="363">
        <v>0</v>
      </c>
      <c r="V95" s="363">
        <v>0</v>
      </c>
      <c r="W95" s="363">
        <v>0</v>
      </c>
      <c r="X95" s="363">
        <v>0</v>
      </c>
      <c r="Y95" s="363">
        <v>0</v>
      </c>
      <c r="Z95" s="363">
        <v>0</v>
      </c>
      <c r="AA95" s="363">
        <v>0</v>
      </c>
      <c r="AB95" s="363">
        <v>0</v>
      </c>
      <c r="AC95" s="363">
        <v>0</v>
      </c>
      <c r="AD95" s="363">
        <v>0</v>
      </c>
      <c r="AE95" s="363">
        <v>0</v>
      </c>
      <c r="AF95" s="363">
        <v>0</v>
      </c>
      <c r="AG95" s="363">
        <v>0</v>
      </c>
      <c r="AH95" s="363">
        <v>0</v>
      </c>
      <c r="AI95" s="362">
        <v>0</v>
      </c>
      <c r="AJ95" s="363"/>
      <c r="AK95" s="363">
        <v>0</v>
      </c>
      <c r="AL95" s="363">
        <v>0</v>
      </c>
      <c r="AM95" s="363">
        <v>0</v>
      </c>
      <c r="AN95" s="363">
        <v>0</v>
      </c>
      <c r="AO95" s="363">
        <v>0</v>
      </c>
      <c r="AP95" s="363">
        <v>0</v>
      </c>
      <c r="AQ95" s="363">
        <v>0</v>
      </c>
      <c r="AR95" s="363">
        <v>0</v>
      </c>
      <c r="AS95" s="363">
        <v>0</v>
      </c>
      <c r="AT95" s="363">
        <v>0</v>
      </c>
      <c r="AU95" s="363">
        <v>0</v>
      </c>
      <c r="AV95" s="363">
        <v>0</v>
      </c>
      <c r="AW95" s="363">
        <v>0</v>
      </c>
      <c r="AX95" s="363">
        <v>0</v>
      </c>
      <c r="AY95" s="362">
        <v>0</v>
      </c>
      <c r="AZ95" s="363"/>
      <c r="BA95" s="363">
        <v>0</v>
      </c>
      <c r="BB95" s="363">
        <v>0</v>
      </c>
      <c r="BC95" s="363">
        <v>0</v>
      </c>
      <c r="BD95" s="363">
        <v>0</v>
      </c>
      <c r="BE95" s="363">
        <v>0</v>
      </c>
      <c r="BF95" s="363">
        <v>0</v>
      </c>
      <c r="BG95" s="363">
        <v>0</v>
      </c>
      <c r="BH95" s="363">
        <v>0</v>
      </c>
      <c r="BI95" s="363">
        <v>0</v>
      </c>
      <c r="BJ95" s="363">
        <v>0</v>
      </c>
      <c r="BK95" s="363">
        <v>0</v>
      </c>
      <c r="BL95" s="363">
        <v>0</v>
      </c>
      <c r="BM95" s="363">
        <v>0</v>
      </c>
      <c r="BN95" s="363">
        <v>0</v>
      </c>
      <c r="BO95" s="362">
        <v>0</v>
      </c>
      <c r="BP95" s="363"/>
      <c r="BQ95" s="363">
        <v>0</v>
      </c>
      <c r="BR95" s="363">
        <v>0</v>
      </c>
      <c r="BS95" s="363">
        <v>0</v>
      </c>
      <c r="BT95" s="363">
        <v>0</v>
      </c>
      <c r="BU95" s="363">
        <v>0</v>
      </c>
      <c r="BV95" s="363">
        <v>0</v>
      </c>
      <c r="BW95" s="363">
        <v>0</v>
      </c>
      <c r="BX95" s="363">
        <v>0</v>
      </c>
      <c r="BY95" s="363">
        <v>0</v>
      </c>
      <c r="BZ95" s="363">
        <v>0</v>
      </c>
      <c r="CA95" s="363">
        <v>0</v>
      </c>
      <c r="CB95" s="363">
        <v>0</v>
      </c>
      <c r="CC95" s="363">
        <v>0</v>
      </c>
      <c r="CD95" s="364">
        <v>0</v>
      </c>
      <c r="CE95"/>
      <c r="CF95"/>
      <c r="CG95"/>
      <c r="CH95"/>
      <c r="CI95"/>
      <c r="CJ95"/>
      <c r="CK95"/>
      <c r="CL95"/>
      <c r="CM95"/>
      <c r="CN95"/>
      <c r="CO95"/>
      <c r="CP95"/>
      <c r="CQ95"/>
      <c r="CR95"/>
      <c r="CS95"/>
      <c r="CT95"/>
      <c r="CU95"/>
      <c r="CV95"/>
      <c r="CW95"/>
      <c r="CX95"/>
      <c r="CY95"/>
      <c r="CZ95"/>
      <c r="DA95"/>
      <c r="DB95"/>
      <c r="DC95"/>
      <c r="DD95"/>
      <c r="DE95"/>
      <c r="DF95"/>
      <c r="DG95"/>
      <c r="DH95"/>
      <c r="DI95"/>
      <c r="DJ95"/>
    </row>
    <row r="96" spans="2:114" x14ac:dyDescent="0.2">
      <c r="B96" s="58" t="s">
        <v>82</v>
      </c>
      <c r="C96" s="362">
        <v>0</v>
      </c>
      <c r="D96" s="363"/>
      <c r="E96" s="363">
        <v>0</v>
      </c>
      <c r="F96" s="363">
        <v>0</v>
      </c>
      <c r="G96" s="363">
        <v>1.5722149399124031E-4</v>
      </c>
      <c r="H96" s="363">
        <v>0</v>
      </c>
      <c r="I96" s="363">
        <v>1.7697930023775536E-3</v>
      </c>
      <c r="J96" s="363">
        <v>7.2733657815471408E-3</v>
      </c>
      <c r="K96" s="363">
        <v>0</v>
      </c>
      <c r="L96" s="363">
        <v>0</v>
      </c>
      <c r="M96" s="363">
        <v>0</v>
      </c>
      <c r="N96" s="363">
        <v>4.005404727872074E-4</v>
      </c>
      <c r="O96" s="363">
        <v>3.7349199612496807E-3</v>
      </c>
      <c r="P96" s="363">
        <v>4.6188529432674979E-5</v>
      </c>
      <c r="Q96" s="363">
        <v>1.8872818227123089E-3</v>
      </c>
      <c r="R96" s="363">
        <v>0</v>
      </c>
      <c r="S96" s="362">
        <v>0</v>
      </c>
      <c r="T96" s="363"/>
      <c r="U96" s="363">
        <v>0</v>
      </c>
      <c r="V96" s="363">
        <v>0</v>
      </c>
      <c r="W96" s="363">
        <v>0</v>
      </c>
      <c r="X96" s="363">
        <v>0</v>
      </c>
      <c r="Y96" s="363">
        <v>0</v>
      </c>
      <c r="Z96" s="363">
        <v>0</v>
      </c>
      <c r="AA96" s="363">
        <v>0</v>
      </c>
      <c r="AB96" s="363">
        <v>0</v>
      </c>
      <c r="AC96" s="363">
        <v>0</v>
      </c>
      <c r="AD96" s="363">
        <v>0</v>
      </c>
      <c r="AE96" s="363">
        <v>0</v>
      </c>
      <c r="AF96" s="363">
        <v>0</v>
      </c>
      <c r="AG96" s="363">
        <v>8.5910316359499145E-4</v>
      </c>
      <c r="AH96" s="363">
        <v>0</v>
      </c>
      <c r="AI96" s="362">
        <v>0</v>
      </c>
      <c r="AJ96" s="363"/>
      <c r="AK96" s="363">
        <v>0</v>
      </c>
      <c r="AL96" s="363">
        <v>0</v>
      </c>
      <c r="AM96" s="363">
        <v>0</v>
      </c>
      <c r="AN96" s="363">
        <v>0</v>
      </c>
      <c r="AO96" s="363">
        <v>0</v>
      </c>
      <c r="AP96" s="363">
        <v>0</v>
      </c>
      <c r="AQ96" s="363">
        <v>0</v>
      </c>
      <c r="AR96" s="363">
        <v>0</v>
      </c>
      <c r="AS96" s="363">
        <v>0</v>
      </c>
      <c r="AT96" s="363">
        <v>0</v>
      </c>
      <c r="AU96" s="363">
        <v>0</v>
      </c>
      <c r="AV96" s="363">
        <v>0</v>
      </c>
      <c r="AW96" s="363">
        <v>0</v>
      </c>
      <c r="AX96" s="363">
        <v>0</v>
      </c>
      <c r="AY96" s="362">
        <v>0</v>
      </c>
      <c r="AZ96" s="363"/>
      <c r="BA96" s="363">
        <v>0</v>
      </c>
      <c r="BB96" s="363">
        <v>0</v>
      </c>
      <c r="BC96" s="363">
        <v>1.5722149399124031E-4</v>
      </c>
      <c r="BD96" s="363">
        <v>0</v>
      </c>
      <c r="BE96" s="363">
        <v>1.7697930023775539E-3</v>
      </c>
      <c r="BF96" s="363">
        <v>7.2733657815471408E-3</v>
      </c>
      <c r="BG96" s="363">
        <v>0</v>
      </c>
      <c r="BH96" s="363">
        <v>0</v>
      </c>
      <c r="BI96" s="363">
        <v>0</v>
      </c>
      <c r="BJ96" s="363">
        <v>4.005404727872074E-4</v>
      </c>
      <c r="BK96" s="363">
        <v>3.7349199612496807E-3</v>
      </c>
      <c r="BL96" s="363">
        <v>4.6188529432674979E-5</v>
      </c>
      <c r="BM96" s="363">
        <v>1.0281786591173176E-3</v>
      </c>
      <c r="BN96" s="363">
        <v>0</v>
      </c>
      <c r="BO96" s="362">
        <v>0</v>
      </c>
      <c r="BP96" s="363"/>
      <c r="BQ96" s="363">
        <v>0</v>
      </c>
      <c r="BR96" s="363">
        <v>0</v>
      </c>
      <c r="BS96" s="363">
        <v>0</v>
      </c>
      <c r="BT96" s="363">
        <v>0</v>
      </c>
      <c r="BU96" s="363">
        <v>0</v>
      </c>
      <c r="BV96" s="363">
        <v>0</v>
      </c>
      <c r="BW96" s="363">
        <v>0</v>
      </c>
      <c r="BX96" s="363">
        <v>0</v>
      </c>
      <c r="BY96" s="363">
        <v>0</v>
      </c>
      <c r="BZ96" s="363">
        <v>0</v>
      </c>
      <c r="CA96" s="363">
        <v>0</v>
      </c>
      <c r="CB96" s="363">
        <v>0</v>
      </c>
      <c r="CC96" s="363">
        <v>0</v>
      </c>
      <c r="CD96" s="364">
        <v>0</v>
      </c>
      <c r="CE96"/>
      <c r="CF96"/>
      <c r="CG96"/>
      <c r="CH96"/>
      <c r="CI96"/>
      <c r="CJ96"/>
      <c r="CK96"/>
      <c r="CL96"/>
      <c r="CM96"/>
      <c r="CN96"/>
      <c r="CO96"/>
      <c r="CP96"/>
      <c r="CQ96"/>
      <c r="CR96"/>
      <c r="CS96"/>
      <c r="CT96"/>
      <c r="CU96"/>
      <c r="CV96"/>
      <c r="CW96"/>
      <c r="CX96"/>
      <c r="CY96"/>
      <c r="CZ96"/>
      <c r="DA96"/>
      <c r="DB96"/>
      <c r="DC96"/>
      <c r="DD96"/>
      <c r="DE96"/>
      <c r="DF96"/>
      <c r="DG96"/>
      <c r="DH96"/>
      <c r="DI96"/>
      <c r="DJ96"/>
    </row>
    <row r="97" spans="2:114" x14ac:dyDescent="0.2">
      <c r="B97" s="58" t="s">
        <v>86</v>
      </c>
      <c r="C97" s="362">
        <v>0</v>
      </c>
      <c r="D97" s="363">
        <v>0</v>
      </c>
      <c r="E97" s="363"/>
      <c r="F97" s="363"/>
      <c r="G97" s="363">
        <v>6.7247779408763027</v>
      </c>
      <c r="H97" s="363"/>
      <c r="I97" s="363">
        <v>0.20996140981639361</v>
      </c>
      <c r="J97" s="363">
        <v>0</v>
      </c>
      <c r="K97" s="363"/>
      <c r="L97" s="363"/>
      <c r="M97" s="363">
        <v>0.16250883112723963</v>
      </c>
      <c r="N97" s="363"/>
      <c r="O97" s="363"/>
      <c r="P97" s="363"/>
      <c r="Q97" s="363">
        <v>3.0608538342815583</v>
      </c>
      <c r="R97" s="363">
        <v>0</v>
      </c>
      <c r="S97" s="362">
        <v>0</v>
      </c>
      <c r="T97" s="363">
        <v>0</v>
      </c>
      <c r="U97" s="363"/>
      <c r="V97" s="363"/>
      <c r="W97" s="363">
        <v>0</v>
      </c>
      <c r="X97" s="363"/>
      <c r="Y97" s="363">
        <v>0</v>
      </c>
      <c r="Z97" s="363">
        <v>0</v>
      </c>
      <c r="AA97" s="363"/>
      <c r="AB97" s="363"/>
      <c r="AC97" s="363">
        <v>0</v>
      </c>
      <c r="AD97" s="363"/>
      <c r="AE97" s="363"/>
      <c r="AF97" s="363"/>
      <c r="AG97" s="363">
        <v>0</v>
      </c>
      <c r="AH97" s="363">
        <v>0</v>
      </c>
      <c r="AI97" s="362">
        <v>0</v>
      </c>
      <c r="AJ97" s="363">
        <v>0</v>
      </c>
      <c r="AK97" s="363"/>
      <c r="AL97" s="363"/>
      <c r="AM97" s="363">
        <v>0</v>
      </c>
      <c r="AN97" s="363"/>
      <c r="AO97" s="363">
        <v>0</v>
      </c>
      <c r="AP97" s="363">
        <v>0</v>
      </c>
      <c r="AQ97" s="363"/>
      <c r="AR97" s="363"/>
      <c r="AS97" s="363">
        <v>0</v>
      </c>
      <c r="AT97" s="363"/>
      <c r="AU97" s="363"/>
      <c r="AV97" s="363"/>
      <c r="AW97" s="363">
        <v>0</v>
      </c>
      <c r="AX97" s="363">
        <v>0</v>
      </c>
      <c r="AY97" s="362">
        <v>0</v>
      </c>
      <c r="AZ97" s="363">
        <v>0</v>
      </c>
      <c r="BA97" s="363"/>
      <c r="BB97" s="363"/>
      <c r="BC97" s="363">
        <v>6.7247779408763027</v>
      </c>
      <c r="BD97" s="363"/>
      <c r="BE97" s="363">
        <v>0.20996140981639361</v>
      </c>
      <c r="BF97" s="363">
        <v>0</v>
      </c>
      <c r="BG97" s="363"/>
      <c r="BH97" s="363"/>
      <c r="BI97" s="363">
        <v>0.16250883112723963</v>
      </c>
      <c r="BJ97" s="363"/>
      <c r="BK97" s="363"/>
      <c r="BL97" s="363"/>
      <c r="BM97" s="363">
        <v>3.0608538342815583</v>
      </c>
      <c r="BN97" s="363">
        <v>0</v>
      </c>
      <c r="BO97" s="362">
        <v>0</v>
      </c>
      <c r="BP97" s="363">
        <v>0</v>
      </c>
      <c r="BQ97" s="363"/>
      <c r="BR97" s="363"/>
      <c r="BS97" s="363">
        <v>0</v>
      </c>
      <c r="BT97" s="363"/>
      <c r="BU97" s="363">
        <v>0</v>
      </c>
      <c r="BV97" s="363">
        <v>0</v>
      </c>
      <c r="BW97" s="363"/>
      <c r="BX97" s="363"/>
      <c r="BY97" s="363">
        <v>0</v>
      </c>
      <c r="BZ97" s="363"/>
      <c r="CA97" s="363"/>
      <c r="CB97" s="363"/>
      <c r="CC97" s="363">
        <v>0</v>
      </c>
      <c r="CD97" s="364">
        <v>0</v>
      </c>
      <c r="CE97"/>
      <c r="CF97"/>
      <c r="CG97"/>
      <c r="CH97"/>
      <c r="CI97"/>
      <c r="CJ97"/>
      <c r="CK97"/>
      <c r="CL97"/>
      <c r="CM97"/>
      <c r="CN97"/>
      <c r="CO97"/>
      <c r="CP97"/>
      <c r="CQ97"/>
      <c r="CR97"/>
      <c r="CS97"/>
      <c r="CT97"/>
      <c r="CU97"/>
      <c r="CV97"/>
      <c r="CW97"/>
      <c r="CX97"/>
      <c r="CY97"/>
      <c r="CZ97"/>
      <c r="DA97"/>
      <c r="DB97"/>
      <c r="DC97"/>
      <c r="DD97"/>
      <c r="DE97"/>
      <c r="DF97"/>
      <c r="DG97"/>
      <c r="DH97"/>
      <c r="DI97"/>
      <c r="DJ97"/>
    </row>
    <row r="98" spans="2:114" x14ac:dyDescent="0.2">
      <c r="B98" s="58" t="s">
        <v>70</v>
      </c>
      <c r="C98" s="362">
        <v>0</v>
      </c>
      <c r="D98" s="363"/>
      <c r="E98" s="363">
        <v>0</v>
      </c>
      <c r="F98" s="363">
        <v>0</v>
      </c>
      <c r="G98" s="363">
        <v>0</v>
      </c>
      <c r="H98" s="363">
        <v>0</v>
      </c>
      <c r="I98" s="363">
        <v>0</v>
      </c>
      <c r="J98" s="363">
        <v>0</v>
      </c>
      <c r="K98" s="363">
        <v>0</v>
      </c>
      <c r="L98" s="363">
        <v>0</v>
      </c>
      <c r="M98" s="363">
        <v>0</v>
      </c>
      <c r="N98" s="363">
        <v>0</v>
      </c>
      <c r="O98" s="363">
        <v>0</v>
      </c>
      <c r="P98" s="363">
        <v>0</v>
      </c>
      <c r="Q98" s="363">
        <v>0</v>
      </c>
      <c r="R98" s="363">
        <v>0</v>
      </c>
      <c r="S98" s="362">
        <v>0</v>
      </c>
      <c r="T98" s="363"/>
      <c r="U98" s="363">
        <v>0</v>
      </c>
      <c r="V98" s="363">
        <v>0</v>
      </c>
      <c r="W98" s="363">
        <v>0</v>
      </c>
      <c r="X98" s="363">
        <v>0</v>
      </c>
      <c r="Y98" s="363">
        <v>0</v>
      </c>
      <c r="Z98" s="363">
        <v>0</v>
      </c>
      <c r="AA98" s="363">
        <v>0</v>
      </c>
      <c r="AB98" s="363">
        <v>0</v>
      </c>
      <c r="AC98" s="363">
        <v>0</v>
      </c>
      <c r="AD98" s="363">
        <v>0</v>
      </c>
      <c r="AE98" s="363">
        <v>0</v>
      </c>
      <c r="AF98" s="363">
        <v>0</v>
      </c>
      <c r="AG98" s="363">
        <v>0</v>
      </c>
      <c r="AH98" s="363">
        <v>0</v>
      </c>
      <c r="AI98" s="362">
        <v>0</v>
      </c>
      <c r="AJ98" s="363"/>
      <c r="AK98" s="363">
        <v>0</v>
      </c>
      <c r="AL98" s="363">
        <v>0</v>
      </c>
      <c r="AM98" s="363">
        <v>0</v>
      </c>
      <c r="AN98" s="363">
        <v>0</v>
      </c>
      <c r="AO98" s="363">
        <v>0</v>
      </c>
      <c r="AP98" s="363">
        <v>0</v>
      </c>
      <c r="AQ98" s="363">
        <v>0</v>
      </c>
      <c r="AR98" s="363">
        <v>0</v>
      </c>
      <c r="AS98" s="363">
        <v>0</v>
      </c>
      <c r="AT98" s="363">
        <v>0</v>
      </c>
      <c r="AU98" s="363">
        <v>0</v>
      </c>
      <c r="AV98" s="363">
        <v>0</v>
      </c>
      <c r="AW98" s="363">
        <v>0</v>
      </c>
      <c r="AX98" s="363">
        <v>0</v>
      </c>
      <c r="AY98" s="362">
        <v>0</v>
      </c>
      <c r="AZ98" s="363"/>
      <c r="BA98" s="363">
        <v>0</v>
      </c>
      <c r="BB98" s="363">
        <v>0</v>
      </c>
      <c r="BC98" s="363">
        <v>0</v>
      </c>
      <c r="BD98" s="363">
        <v>0</v>
      </c>
      <c r="BE98" s="363">
        <v>0</v>
      </c>
      <c r="BF98" s="363">
        <v>0</v>
      </c>
      <c r="BG98" s="363">
        <v>0</v>
      </c>
      <c r="BH98" s="363">
        <v>0</v>
      </c>
      <c r="BI98" s="363">
        <v>0</v>
      </c>
      <c r="BJ98" s="363">
        <v>0</v>
      </c>
      <c r="BK98" s="363">
        <v>0</v>
      </c>
      <c r="BL98" s="363">
        <v>0</v>
      </c>
      <c r="BM98" s="363">
        <v>0</v>
      </c>
      <c r="BN98" s="363">
        <v>0</v>
      </c>
      <c r="BO98" s="362">
        <v>0</v>
      </c>
      <c r="BP98" s="363"/>
      <c r="BQ98" s="363">
        <v>0</v>
      </c>
      <c r="BR98" s="363">
        <v>0</v>
      </c>
      <c r="BS98" s="363">
        <v>0</v>
      </c>
      <c r="BT98" s="363">
        <v>0</v>
      </c>
      <c r="BU98" s="363">
        <v>0</v>
      </c>
      <c r="BV98" s="363">
        <v>0</v>
      </c>
      <c r="BW98" s="363">
        <v>0</v>
      </c>
      <c r="BX98" s="363">
        <v>0</v>
      </c>
      <c r="BY98" s="363">
        <v>0</v>
      </c>
      <c r="BZ98" s="363">
        <v>0</v>
      </c>
      <c r="CA98" s="363">
        <v>0</v>
      </c>
      <c r="CB98" s="363">
        <v>0</v>
      </c>
      <c r="CC98" s="363">
        <v>0</v>
      </c>
      <c r="CD98" s="364">
        <v>0</v>
      </c>
      <c r="CE98"/>
      <c r="CF98"/>
      <c r="CG98"/>
      <c r="CH98"/>
      <c r="CI98"/>
      <c r="CJ98"/>
      <c r="CK98"/>
      <c r="CL98"/>
      <c r="CM98"/>
      <c r="CN98"/>
      <c r="CO98"/>
      <c r="CP98"/>
      <c r="CQ98"/>
      <c r="CR98"/>
      <c r="CS98"/>
      <c r="CT98"/>
      <c r="CU98"/>
      <c r="CV98"/>
      <c r="CW98"/>
      <c r="CX98"/>
      <c r="CY98"/>
      <c r="CZ98"/>
      <c r="DA98"/>
      <c r="DB98"/>
      <c r="DC98"/>
      <c r="DD98"/>
      <c r="DE98"/>
      <c r="DF98"/>
      <c r="DG98"/>
      <c r="DH98"/>
      <c r="DI98"/>
      <c r="DJ98"/>
    </row>
    <row r="99" spans="2:114" x14ac:dyDescent="0.2">
      <c r="B99" s="58" t="s">
        <v>85</v>
      </c>
      <c r="C99" s="362"/>
      <c r="D99" s="363"/>
      <c r="E99" s="363"/>
      <c r="F99" s="363"/>
      <c r="G99" s="363">
        <v>0</v>
      </c>
      <c r="H99" s="363"/>
      <c r="I99" s="363"/>
      <c r="J99" s="363"/>
      <c r="K99" s="363"/>
      <c r="L99" s="363"/>
      <c r="M99" s="363"/>
      <c r="N99" s="363"/>
      <c r="O99" s="363"/>
      <c r="P99" s="363"/>
      <c r="Q99" s="363"/>
      <c r="R99" s="363"/>
      <c r="S99" s="362"/>
      <c r="T99" s="363"/>
      <c r="U99" s="363"/>
      <c r="V99" s="363"/>
      <c r="W99" s="363">
        <v>0</v>
      </c>
      <c r="X99" s="363"/>
      <c r="Y99" s="363"/>
      <c r="Z99" s="363"/>
      <c r="AA99" s="363"/>
      <c r="AB99" s="363"/>
      <c r="AC99" s="363"/>
      <c r="AD99" s="363"/>
      <c r="AE99" s="363"/>
      <c r="AF99" s="363"/>
      <c r="AG99" s="363"/>
      <c r="AH99" s="363"/>
      <c r="AI99" s="362"/>
      <c r="AJ99" s="363"/>
      <c r="AK99" s="363"/>
      <c r="AL99" s="363"/>
      <c r="AM99" s="363">
        <v>0</v>
      </c>
      <c r="AN99" s="363"/>
      <c r="AO99" s="363"/>
      <c r="AP99" s="363"/>
      <c r="AQ99" s="363"/>
      <c r="AR99" s="363"/>
      <c r="AS99" s="363"/>
      <c r="AT99" s="363"/>
      <c r="AU99" s="363"/>
      <c r="AV99" s="363"/>
      <c r="AW99" s="363"/>
      <c r="AX99" s="363"/>
      <c r="AY99" s="362"/>
      <c r="AZ99" s="363"/>
      <c r="BA99" s="363"/>
      <c r="BB99" s="363"/>
      <c r="BC99" s="363">
        <v>0</v>
      </c>
      <c r="BD99" s="363"/>
      <c r="BE99" s="363"/>
      <c r="BF99" s="363"/>
      <c r="BG99" s="363"/>
      <c r="BH99" s="363"/>
      <c r="BI99" s="363"/>
      <c r="BJ99" s="363"/>
      <c r="BK99" s="363"/>
      <c r="BL99" s="363"/>
      <c r="BM99" s="363"/>
      <c r="BN99" s="363"/>
      <c r="BO99" s="362"/>
      <c r="BP99" s="363"/>
      <c r="BQ99" s="363"/>
      <c r="BR99" s="363"/>
      <c r="BS99" s="363">
        <v>0</v>
      </c>
      <c r="BT99" s="363"/>
      <c r="BU99" s="363"/>
      <c r="BV99" s="363"/>
      <c r="BW99" s="363"/>
      <c r="BX99" s="363"/>
      <c r="BY99" s="363"/>
      <c r="BZ99" s="363"/>
      <c r="CA99" s="363"/>
      <c r="CB99" s="363"/>
      <c r="CC99" s="363"/>
      <c r="CD99" s="364"/>
      <c r="CE99"/>
      <c r="CF99"/>
      <c r="CG99"/>
      <c r="CH99"/>
      <c r="CI99"/>
      <c r="CJ99"/>
      <c r="CK99"/>
      <c r="CL99"/>
      <c r="CM99"/>
      <c r="CN99"/>
      <c r="CO99"/>
      <c r="CP99"/>
      <c r="CQ99"/>
      <c r="CR99"/>
      <c r="CS99"/>
      <c r="CT99"/>
      <c r="CU99"/>
      <c r="CV99"/>
      <c r="CW99"/>
      <c r="CX99"/>
      <c r="CY99"/>
      <c r="CZ99"/>
      <c r="DA99"/>
      <c r="DB99"/>
      <c r="DC99"/>
      <c r="DD99"/>
      <c r="DE99"/>
      <c r="DF99"/>
      <c r="DG99"/>
      <c r="DH99"/>
      <c r="DI99"/>
      <c r="DJ99"/>
    </row>
    <row r="100" spans="2:114" x14ac:dyDescent="0.2">
      <c r="B100" s="58" t="s">
        <v>104</v>
      </c>
      <c r="C100" s="362">
        <v>0</v>
      </c>
      <c r="D100" s="363"/>
      <c r="E100" s="363">
        <v>0</v>
      </c>
      <c r="F100" s="363">
        <v>0</v>
      </c>
      <c r="G100" s="363">
        <v>0</v>
      </c>
      <c r="H100" s="363">
        <v>0</v>
      </c>
      <c r="I100" s="363">
        <v>0</v>
      </c>
      <c r="J100" s="363">
        <v>0</v>
      </c>
      <c r="K100" s="363">
        <v>0</v>
      </c>
      <c r="L100" s="363">
        <v>0</v>
      </c>
      <c r="M100" s="363">
        <v>0</v>
      </c>
      <c r="N100" s="363">
        <v>0</v>
      </c>
      <c r="O100" s="363">
        <v>0</v>
      </c>
      <c r="P100" s="363">
        <v>0</v>
      </c>
      <c r="Q100" s="363">
        <v>0</v>
      </c>
      <c r="R100" s="363">
        <v>0</v>
      </c>
      <c r="S100" s="362">
        <v>0</v>
      </c>
      <c r="T100" s="363"/>
      <c r="U100" s="363">
        <v>0</v>
      </c>
      <c r="V100" s="363">
        <v>0</v>
      </c>
      <c r="W100" s="363">
        <v>0</v>
      </c>
      <c r="X100" s="363">
        <v>0</v>
      </c>
      <c r="Y100" s="363">
        <v>0</v>
      </c>
      <c r="Z100" s="363">
        <v>0</v>
      </c>
      <c r="AA100" s="363">
        <v>0</v>
      </c>
      <c r="AB100" s="363">
        <v>0</v>
      </c>
      <c r="AC100" s="363">
        <v>0</v>
      </c>
      <c r="AD100" s="363">
        <v>0</v>
      </c>
      <c r="AE100" s="363">
        <v>0</v>
      </c>
      <c r="AF100" s="363">
        <v>0</v>
      </c>
      <c r="AG100" s="363">
        <v>0</v>
      </c>
      <c r="AH100" s="363">
        <v>0</v>
      </c>
      <c r="AI100" s="362">
        <v>0</v>
      </c>
      <c r="AJ100" s="363"/>
      <c r="AK100" s="363">
        <v>0</v>
      </c>
      <c r="AL100" s="363">
        <v>0</v>
      </c>
      <c r="AM100" s="363">
        <v>0</v>
      </c>
      <c r="AN100" s="363">
        <v>0</v>
      </c>
      <c r="AO100" s="363">
        <v>0</v>
      </c>
      <c r="AP100" s="363">
        <v>0</v>
      </c>
      <c r="AQ100" s="363">
        <v>0</v>
      </c>
      <c r="AR100" s="363">
        <v>0</v>
      </c>
      <c r="AS100" s="363">
        <v>0</v>
      </c>
      <c r="AT100" s="363">
        <v>0</v>
      </c>
      <c r="AU100" s="363">
        <v>0</v>
      </c>
      <c r="AV100" s="363">
        <v>0</v>
      </c>
      <c r="AW100" s="363">
        <v>0</v>
      </c>
      <c r="AX100" s="363">
        <v>0</v>
      </c>
      <c r="AY100" s="362">
        <v>0</v>
      </c>
      <c r="AZ100" s="363"/>
      <c r="BA100" s="363">
        <v>0</v>
      </c>
      <c r="BB100" s="363">
        <v>0</v>
      </c>
      <c r="BC100" s="363">
        <v>0</v>
      </c>
      <c r="BD100" s="363">
        <v>0</v>
      </c>
      <c r="BE100" s="363">
        <v>0</v>
      </c>
      <c r="BF100" s="363">
        <v>0</v>
      </c>
      <c r="BG100" s="363">
        <v>0</v>
      </c>
      <c r="BH100" s="363">
        <v>0</v>
      </c>
      <c r="BI100" s="363">
        <v>0</v>
      </c>
      <c r="BJ100" s="363">
        <v>0</v>
      </c>
      <c r="BK100" s="363">
        <v>0</v>
      </c>
      <c r="BL100" s="363">
        <v>0</v>
      </c>
      <c r="BM100" s="363">
        <v>0</v>
      </c>
      <c r="BN100" s="363">
        <v>0</v>
      </c>
      <c r="BO100" s="362">
        <v>0</v>
      </c>
      <c r="BP100" s="363"/>
      <c r="BQ100" s="363">
        <v>0</v>
      </c>
      <c r="BR100" s="363">
        <v>0</v>
      </c>
      <c r="BS100" s="363">
        <v>0</v>
      </c>
      <c r="BT100" s="363">
        <v>0</v>
      </c>
      <c r="BU100" s="363">
        <v>0</v>
      </c>
      <c r="BV100" s="363">
        <v>0</v>
      </c>
      <c r="BW100" s="363">
        <v>0</v>
      </c>
      <c r="BX100" s="363">
        <v>0</v>
      </c>
      <c r="BY100" s="363">
        <v>0</v>
      </c>
      <c r="BZ100" s="363">
        <v>0</v>
      </c>
      <c r="CA100" s="363">
        <v>0</v>
      </c>
      <c r="CB100" s="363">
        <v>0</v>
      </c>
      <c r="CC100" s="363">
        <v>0</v>
      </c>
      <c r="CD100" s="364">
        <v>0</v>
      </c>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2:114" x14ac:dyDescent="0.2">
      <c r="B101" s="58" t="s">
        <v>87</v>
      </c>
      <c r="C101" s="362">
        <v>0</v>
      </c>
      <c r="D101" s="363"/>
      <c r="E101" s="363">
        <v>0</v>
      </c>
      <c r="F101" s="363">
        <v>0</v>
      </c>
      <c r="G101" s="363">
        <v>0</v>
      </c>
      <c r="H101" s="363">
        <v>0</v>
      </c>
      <c r="I101" s="363">
        <v>0</v>
      </c>
      <c r="J101" s="363">
        <v>0</v>
      </c>
      <c r="K101" s="363">
        <v>0</v>
      </c>
      <c r="L101" s="363">
        <v>0</v>
      </c>
      <c r="M101" s="363">
        <v>0</v>
      </c>
      <c r="N101" s="363">
        <v>0</v>
      </c>
      <c r="O101" s="363">
        <v>0</v>
      </c>
      <c r="P101" s="363">
        <v>0</v>
      </c>
      <c r="Q101" s="363">
        <v>0</v>
      </c>
      <c r="R101" s="363">
        <v>0</v>
      </c>
      <c r="S101" s="362">
        <v>0</v>
      </c>
      <c r="T101" s="363"/>
      <c r="U101" s="363">
        <v>0</v>
      </c>
      <c r="V101" s="363">
        <v>0</v>
      </c>
      <c r="W101" s="363">
        <v>0</v>
      </c>
      <c r="X101" s="363">
        <v>0</v>
      </c>
      <c r="Y101" s="363">
        <v>0</v>
      </c>
      <c r="Z101" s="363">
        <v>0</v>
      </c>
      <c r="AA101" s="363">
        <v>0</v>
      </c>
      <c r="AB101" s="363">
        <v>0</v>
      </c>
      <c r="AC101" s="363">
        <v>0</v>
      </c>
      <c r="AD101" s="363">
        <v>0</v>
      </c>
      <c r="AE101" s="363">
        <v>0</v>
      </c>
      <c r="AF101" s="363">
        <v>0</v>
      </c>
      <c r="AG101" s="363">
        <v>0</v>
      </c>
      <c r="AH101" s="363">
        <v>0</v>
      </c>
      <c r="AI101" s="362">
        <v>0</v>
      </c>
      <c r="AJ101" s="363"/>
      <c r="AK101" s="363">
        <v>0</v>
      </c>
      <c r="AL101" s="363">
        <v>0</v>
      </c>
      <c r="AM101" s="363">
        <v>0</v>
      </c>
      <c r="AN101" s="363">
        <v>0</v>
      </c>
      <c r="AO101" s="363">
        <v>0</v>
      </c>
      <c r="AP101" s="363">
        <v>0</v>
      </c>
      <c r="AQ101" s="363">
        <v>0</v>
      </c>
      <c r="AR101" s="363">
        <v>0</v>
      </c>
      <c r="AS101" s="363">
        <v>0</v>
      </c>
      <c r="AT101" s="363">
        <v>0</v>
      </c>
      <c r="AU101" s="363">
        <v>0</v>
      </c>
      <c r="AV101" s="363">
        <v>0</v>
      </c>
      <c r="AW101" s="363">
        <v>0</v>
      </c>
      <c r="AX101" s="363">
        <v>0</v>
      </c>
      <c r="AY101" s="362">
        <v>0</v>
      </c>
      <c r="AZ101" s="363"/>
      <c r="BA101" s="363">
        <v>0</v>
      </c>
      <c r="BB101" s="363">
        <v>0</v>
      </c>
      <c r="BC101" s="363">
        <v>0</v>
      </c>
      <c r="BD101" s="363">
        <v>0</v>
      </c>
      <c r="BE101" s="363">
        <v>0</v>
      </c>
      <c r="BF101" s="363">
        <v>0</v>
      </c>
      <c r="BG101" s="363">
        <v>0</v>
      </c>
      <c r="BH101" s="363">
        <v>0</v>
      </c>
      <c r="BI101" s="363">
        <v>0</v>
      </c>
      <c r="BJ101" s="363">
        <v>0</v>
      </c>
      <c r="BK101" s="363">
        <v>0</v>
      </c>
      <c r="BL101" s="363">
        <v>0</v>
      </c>
      <c r="BM101" s="363">
        <v>0</v>
      </c>
      <c r="BN101" s="363">
        <v>0</v>
      </c>
      <c r="BO101" s="362">
        <v>0</v>
      </c>
      <c r="BP101" s="363"/>
      <c r="BQ101" s="363">
        <v>0</v>
      </c>
      <c r="BR101" s="363">
        <v>0</v>
      </c>
      <c r="BS101" s="363">
        <v>0</v>
      </c>
      <c r="BT101" s="363">
        <v>0</v>
      </c>
      <c r="BU101" s="363">
        <v>0</v>
      </c>
      <c r="BV101" s="363">
        <v>0</v>
      </c>
      <c r="BW101" s="363">
        <v>0</v>
      </c>
      <c r="BX101" s="363">
        <v>0</v>
      </c>
      <c r="BY101" s="363">
        <v>0</v>
      </c>
      <c r="BZ101" s="363">
        <v>0</v>
      </c>
      <c r="CA101" s="363">
        <v>0</v>
      </c>
      <c r="CB101" s="363">
        <v>0</v>
      </c>
      <c r="CC101" s="363">
        <v>0</v>
      </c>
      <c r="CD101" s="364">
        <v>0</v>
      </c>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2:114" x14ac:dyDescent="0.2">
      <c r="B102" s="58" t="s">
        <v>51</v>
      </c>
      <c r="C102" s="362">
        <v>0</v>
      </c>
      <c r="D102" s="363"/>
      <c r="E102" s="363">
        <v>0</v>
      </c>
      <c r="F102" s="363">
        <v>0</v>
      </c>
      <c r="G102" s="363">
        <v>0</v>
      </c>
      <c r="H102" s="363">
        <v>0</v>
      </c>
      <c r="I102" s="363">
        <v>0</v>
      </c>
      <c r="J102" s="363">
        <v>0</v>
      </c>
      <c r="K102" s="363">
        <v>0</v>
      </c>
      <c r="L102" s="363">
        <v>0</v>
      </c>
      <c r="M102" s="363">
        <v>0</v>
      </c>
      <c r="N102" s="363">
        <v>0</v>
      </c>
      <c r="O102" s="363">
        <v>0</v>
      </c>
      <c r="P102" s="363">
        <v>0</v>
      </c>
      <c r="Q102" s="363">
        <v>0</v>
      </c>
      <c r="R102" s="363">
        <v>0</v>
      </c>
      <c r="S102" s="362">
        <v>0</v>
      </c>
      <c r="T102" s="363"/>
      <c r="U102" s="363">
        <v>0</v>
      </c>
      <c r="V102" s="363">
        <v>0</v>
      </c>
      <c r="W102" s="363">
        <v>0</v>
      </c>
      <c r="X102" s="363">
        <v>0</v>
      </c>
      <c r="Y102" s="363">
        <v>0</v>
      </c>
      <c r="Z102" s="363">
        <v>0</v>
      </c>
      <c r="AA102" s="363">
        <v>0</v>
      </c>
      <c r="AB102" s="363">
        <v>0</v>
      </c>
      <c r="AC102" s="363">
        <v>0</v>
      </c>
      <c r="AD102" s="363">
        <v>0</v>
      </c>
      <c r="AE102" s="363">
        <v>0</v>
      </c>
      <c r="AF102" s="363">
        <v>0</v>
      </c>
      <c r="AG102" s="363">
        <v>0</v>
      </c>
      <c r="AH102" s="363">
        <v>0</v>
      </c>
      <c r="AI102" s="362">
        <v>0</v>
      </c>
      <c r="AJ102" s="363"/>
      <c r="AK102" s="363">
        <v>0</v>
      </c>
      <c r="AL102" s="363">
        <v>0</v>
      </c>
      <c r="AM102" s="363">
        <v>0</v>
      </c>
      <c r="AN102" s="363">
        <v>0</v>
      </c>
      <c r="AO102" s="363">
        <v>0</v>
      </c>
      <c r="AP102" s="363">
        <v>0</v>
      </c>
      <c r="AQ102" s="363">
        <v>0</v>
      </c>
      <c r="AR102" s="363">
        <v>0</v>
      </c>
      <c r="AS102" s="363">
        <v>0</v>
      </c>
      <c r="AT102" s="363">
        <v>0</v>
      </c>
      <c r="AU102" s="363">
        <v>0</v>
      </c>
      <c r="AV102" s="363">
        <v>0</v>
      </c>
      <c r="AW102" s="363">
        <v>0</v>
      </c>
      <c r="AX102" s="363">
        <v>0</v>
      </c>
      <c r="AY102" s="362">
        <v>0</v>
      </c>
      <c r="AZ102" s="363"/>
      <c r="BA102" s="363">
        <v>0</v>
      </c>
      <c r="BB102" s="363">
        <v>0</v>
      </c>
      <c r="BC102" s="363">
        <v>0</v>
      </c>
      <c r="BD102" s="363">
        <v>0</v>
      </c>
      <c r="BE102" s="363">
        <v>0</v>
      </c>
      <c r="BF102" s="363">
        <v>0</v>
      </c>
      <c r="BG102" s="363">
        <v>0</v>
      </c>
      <c r="BH102" s="363">
        <v>0</v>
      </c>
      <c r="BI102" s="363">
        <v>0</v>
      </c>
      <c r="BJ102" s="363">
        <v>0</v>
      </c>
      <c r="BK102" s="363">
        <v>0</v>
      </c>
      <c r="BL102" s="363">
        <v>0</v>
      </c>
      <c r="BM102" s="363">
        <v>0</v>
      </c>
      <c r="BN102" s="363">
        <v>0</v>
      </c>
      <c r="BO102" s="362">
        <v>0</v>
      </c>
      <c r="BP102" s="363"/>
      <c r="BQ102" s="363">
        <v>0</v>
      </c>
      <c r="BR102" s="363">
        <v>0</v>
      </c>
      <c r="BS102" s="363">
        <v>0</v>
      </c>
      <c r="BT102" s="363">
        <v>0</v>
      </c>
      <c r="BU102" s="363">
        <v>0</v>
      </c>
      <c r="BV102" s="363">
        <v>0</v>
      </c>
      <c r="BW102" s="363">
        <v>0</v>
      </c>
      <c r="BX102" s="363">
        <v>0</v>
      </c>
      <c r="BY102" s="363">
        <v>0</v>
      </c>
      <c r="BZ102" s="363">
        <v>0</v>
      </c>
      <c r="CA102" s="363">
        <v>0</v>
      </c>
      <c r="CB102" s="363">
        <v>0</v>
      </c>
      <c r="CC102" s="363">
        <v>0</v>
      </c>
      <c r="CD102" s="364">
        <v>0</v>
      </c>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2:114" x14ac:dyDescent="0.2">
      <c r="B103" s="58" t="s">
        <v>52</v>
      </c>
      <c r="C103" s="362">
        <v>8.5018524708576487E-4</v>
      </c>
      <c r="D103" s="363"/>
      <c r="E103" s="363">
        <v>0</v>
      </c>
      <c r="F103" s="363">
        <v>0</v>
      </c>
      <c r="G103" s="363">
        <v>6.9521344356286729E-4</v>
      </c>
      <c r="H103" s="363">
        <v>0</v>
      </c>
      <c r="I103" s="363">
        <v>0</v>
      </c>
      <c r="J103" s="363">
        <v>1.2885375051137772E-4</v>
      </c>
      <c r="K103" s="363">
        <v>7.37601630603355E-6</v>
      </c>
      <c r="L103" s="363">
        <v>3.360185206081951E-5</v>
      </c>
      <c r="M103" s="363">
        <v>5.98220617237636E-4</v>
      </c>
      <c r="N103" s="363">
        <v>2.7015353482542046E-5</v>
      </c>
      <c r="O103" s="363">
        <v>3.8870435136557759E-5</v>
      </c>
      <c r="P103" s="363">
        <v>1.2644599381771803E-5</v>
      </c>
      <c r="Q103" s="363">
        <v>1.0594895269768526E-3</v>
      </c>
      <c r="R103" s="363">
        <v>0</v>
      </c>
      <c r="S103" s="362">
        <v>0</v>
      </c>
      <c r="T103" s="363"/>
      <c r="U103" s="363">
        <v>0</v>
      </c>
      <c r="V103" s="363">
        <v>0</v>
      </c>
      <c r="W103" s="363">
        <v>0</v>
      </c>
      <c r="X103" s="363">
        <v>0</v>
      </c>
      <c r="Y103" s="363">
        <v>0</v>
      </c>
      <c r="Z103" s="363">
        <v>0</v>
      </c>
      <c r="AA103" s="363">
        <v>0</v>
      </c>
      <c r="AB103" s="363">
        <v>0</v>
      </c>
      <c r="AC103" s="363">
        <v>0</v>
      </c>
      <c r="AD103" s="363">
        <v>0</v>
      </c>
      <c r="AE103" s="363">
        <v>0</v>
      </c>
      <c r="AF103" s="363">
        <v>0</v>
      </c>
      <c r="AG103" s="363">
        <v>0</v>
      </c>
      <c r="AH103" s="363">
        <v>0</v>
      </c>
      <c r="AI103" s="362">
        <v>0</v>
      </c>
      <c r="AJ103" s="363"/>
      <c r="AK103" s="363">
        <v>0</v>
      </c>
      <c r="AL103" s="363">
        <v>0</v>
      </c>
      <c r="AM103" s="363">
        <v>6.9521344356286729E-4</v>
      </c>
      <c r="AN103" s="363">
        <v>0</v>
      </c>
      <c r="AO103" s="363">
        <v>0</v>
      </c>
      <c r="AP103" s="363">
        <v>0</v>
      </c>
      <c r="AQ103" s="363">
        <v>0</v>
      </c>
      <c r="AR103" s="363">
        <v>0</v>
      </c>
      <c r="AS103" s="363">
        <v>0</v>
      </c>
      <c r="AT103" s="363">
        <v>0</v>
      </c>
      <c r="AU103" s="363">
        <v>0</v>
      </c>
      <c r="AV103" s="363">
        <v>0</v>
      </c>
      <c r="AW103" s="363">
        <v>0</v>
      </c>
      <c r="AX103" s="363">
        <v>0</v>
      </c>
      <c r="AY103" s="362">
        <v>8.5018524708576487E-4</v>
      </c>
      <c r="AZ103" s="363"/>
      <c r="BA103" s="363">
        <v>0</v>
      </c>
      <c r="BB103" s="363">
        <v>0</v>
      </c>
      <c r="BC103" s="363">
        <v>0</v>
      </c>
      <c r="BD103" s="363">
        <v>0</v>
      </c>
      <c r="BE103" s="363">
        <v>0</v>
      </c>
      <c r="BF103" s="363">
        <v>1.2885375051137772E-4</v>
      </c>
      <c r="BG103" s="363">
        <v>7.37601630603355E-6</v>
      </c>
      <c r="BH103" s="363">
        <v>3.360185206081951E-5</v>
      </c>
      <c r="BI103" s="363">
        <v>5.98220617237636E-4</v>
      </c>
      <c r="BJ103" s="363">
        <v>2.7015353482542046E-5</v>
      </c>
      <c r="BK103" s="363">
        <v>3.8870435136557759E-5</v>
      </c>
      <c r="BL103" s="363">
        <v>1.2644599381771803E-5</v>
      </c>
      <c r="BM103" s="363">
        <v>1.0594895269768526E-3</v>
      </c>
      <c r="BN103" s="363">
        <v>0</v>
      </c>
      <c r="BO103" s="362">
        <v>0</v>
      </c>
      <c r="BP103" s="363"/>
      <c r="BQ103" s="363">
        <v>0</v>
      </c>
      <c r="BR103" s="363">
        <v>0</v>
      </c>
      <c r="BS103" s="363">
        <v>0</v>
      </c>
      <c r="BT103" s="363">
        <v>0</v>
      </c>
      <c r="BU103" s="363">
        <v>0</v>
      </c>
      <c r="BV103" s="363">
        <v>0</v>
      </c>
      <c r="BW103" s="363">
        <v>0</v>
      </c>
      <c r="BX103" s="363">
        <v>0</v>
      </c>
      <c r="BY103" s="363">
        <v>0</v>
      </c>
      <c r="BZ103" s="363">
        <v>0</v>
      </c>
      <c r="CA103" s="363">
        <v>0</v>
      </c>
      <c r="CB103" s="363">
        <v>0</v>
      </c>
      <c r="CC103" s="363">
        <v>0</v>
      </c>
      <c r="CD103" s="364">
        <v>0</v>
      </c>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2:114" x14ac:dyDescent="0.2">
      <c r="B104" s="58" t="s">
        <v>64</v>
      </c>
      <c r="C104" s="362">
        <v>0</v>
      </c>
      <c r="D104" s="363"/>
      <c r="E104" s="363">
        <v>0</v>
      </c>
      <c r="F104" s="363">
        <v>0</v>
      </c>
      <c r="G104" s="363">
        <v>0</v>
      </c>
      <c r="H104" s="363">
        <v>0</v>
      </c>
      <c r="I104" s="363">
        <v>0</v>
      </c>
      <c r="J104" s="363">
        <v>0</v>
      </c>
      <c r="K104" s="363">
        <v>0</v>
      </c>
      <c r="L104" s="363">
        <v>0</v>
      </c>
      <c r="M104" s="363">
        <v>0</v>
      </c>
      <c r="N104" s="363">
        <v>0</v>
      </c>
      <c r="O104" s="363">
        <v>0</v>
      </c>
      <c r="P104" s="363">
        <v>0</v>
      </c>
      <c r="Q104" s="363">
        <v>0</v>
      </c>
      <c r="R104" s="363">
        <v>0</v>
      </c>
      <c r="S104" s="362">
        <v>0</v>
      </c>
      <c r="T104" s="363"/>
      <c r="U104" s="363">
        <v>0</v>
      </c>
      <c r="V104" s="363">
        <v>0</v>
      </c>
      <c r="W104" s="363">
        <v>0</v>
      </c>
      <c r="X104" s="363">
        <v>0</v>
      </c>
      <c r="Y104" s="363">
        <v>0</v>
      </c>
      <c r="Z104" s="363">
        <v>0</v>
      </c>
      <c r="AA104" s="363">
        <v>0</v>
      </c>
      <c r="AB104" s="363">
        <v>0</v>
      </c>
      <c r="AC104" s="363">
        <v>0</v>
      </c>
      <c r="AD104" s="363">
        <v>0</v>
      </c>
      <c r="AE104" s="363">
        <v>0</v>
      </c>
      <c r="AF104" s="363">
        <v>0</v>
      </c>
      <c r="AG104" s="363">
        <v>0</v>
      </c>
      <c r="AH104" s="363">
        <v>0</v>
      </c>
      <c r="AI104" s="362">
        <v>0</v>
      </c>
      <c r="AJ104" s="363"/>
      <c r="AK104" s="363">
        <v>0</v>
      </c>
      <c r="AL104" s="363">
        <v>0</v>
      </c>
      <c r="AM104" s="363">
        <v>0</v>
      </c>
      <c r="AN104" s="363">
        <v>0</v>
      </c>
      <c r="AO104" s="363">
        <v>0</v>
      </c>
      <c r="AP104" s="363">
        <v>0</v>
      </c>
      <c r="AQ104" s="363">
        <v>0</v>
      </c>
      <c r="AR104" s="363">
        <v>0</v>
      </c>
      <c r="AS104" s="363">
        <v>0</v>
      </c>
      <c r="AT104" s="363">
        <v>0</v>
      </c>
      <c r="AU104" s="363">
        <v>0</v>
      </c>
      <c r="AV104" s="363">
        <v>0</v>
      </c>
      <c r="AW104" s="363">
        <v>0</v>
      </c>
      <c r="AX104" s="363">
        <v>0</v>
      </c>
      <c r="AY104" s="362">
        <v>0</v>
      </c>
      <c r="AZ104" s="363"/>
      <c r="BA104" s="363">
        <v>0</v>
      </c>
      <c r="BB104" s="363">
        <v>0</v>
      </c>
      <c r="BC104" s="363">
        <v>0</v>
      </c>
      <c r="BD104" s="363">
        <v>0</v>
      </c>
      <c r="BE104" s="363">
        <v>0</v>
      </c>
      <c r="BF104" s="363">
        <v>0</v>
      </c>
      <c r="BG104" s="363">
        <v>0</v>
      </c>
      <c r="BH104" s="363">
        <v>0</v>
      </c>
      <c r="BI104" s="363">
        <v>0</v>
      </c>
      <c r="BJ104" s="363">
        <v>0</v>
      </c>
      <c r="BK104" s="363">
        <v>0</v>
      </c>
      <c r="BL104" s="363">
        <v>0</v>
      </c>
      <c r="BM104" s="363">
        <v>0</v>
      </c>
      <c r="BN104" s="363">
        <v>0</v>
      </c>
      <c r="BO104" s="362">
        <v>0</v>
      </c>
      <c r="BP104" s="363"/>
      <c r="BQ104" s="363">
        <v>0</v>
      </c>
      <c r="BR104" s="363">
        <v>0</v>
      </c>
      <c r="BS104" s="363">
        <v>0</v>
      </c>
      <c r="BT104" s="363">
        <v>0</v>
      </c>
      <c r="BU104" s="363">
        <v>0</v>
      </c>
      <c r="BV104" s="363">
        <v>0</v>
      </c>
      <c r="BW104" s="363">
        <v>0</v>
      </c>
      <c r="BX104" s="363">
        <v>0</v>
      </c>
      <c r="BY104" s="363">
        <v>0</v>
      </c>
      <c r="BZ104" s="363">
        <v>0</v>
      </c>
      <c r="CA104" s="363">
        <v>0</v>
      </c>
      <c r="CB104" s="363">
        <v>0</v>
      </c>
      <c r="CC104" s="363">
        <v>0</v>
      </c>
      <c r="CD104" s="364">
        <v>0</v>
      </c>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2:114" x14ac:dyDescent="0.2">
      <c r="B105" s="58" t="s">
        <v>113</v>
      </c>
      <c r="C105" s="362">
        <v>11.010607728482075</v>
      </c>
      <c r="D105" s="363"/>
      <c r="E105" s="363">
        <v>0</v>
      </c>
      <c r="F105" s="363">
        <v>0</v>
      </c>
      <c r="G105" s="363">
        <v>8.7188017787283805</v>
      </c>
      <c r="H105" s="363">
        <v>0</v>
      </c>
      <c r="I105" s="363">
        <v>0</v>
      </c>
      <c r="J105" s="363">
        <v>1.6498844882919312</v>
      </c>
      <c r="K105" s="363">
        <v>8.9792091122677956E-2</v>
      </c>
      <c r="L105" s="363">
        <v>0.40905285955886622</v>
      </c>
      <c r="M105" s="363">
        <v>7.7680228821050106</v>
      </c>
      <c r="N105" s="363">
        <v>0.33828341951419494</v>
      </c>
      <c r="O105" s="363">
        <v>0.47319006750363624</v>
      </c>
      <c r="P105" s="363">
        <v>0.15392929906744793</v>
      </c>
      <c r="Q105" s="363">
        <v>13.419411498713906</v>
      </c>
      <c r="R105" s="363">
        <v>0</v>
      </c>
      <c r="S105" s="362">
        <v>0</v>
      </c>
      <c r="T105" s="363"/>
      <c r="U105" s="363">
        <v>0</v>
      </c>
      <c r="V105" s="363">
        <v>0</v>
      </c>
      <c r="W105" s="363">
        <v>0</v>
      </c>
      <c r="X105" s="363">
        <v>0</v>
      </c>
      <c r="Y105" s="363">
        <v>0</v>
      </c>
      <c r="Z105" s="363">
        <v>0</v>
      </c>
      <c r="AA105" s="363">
        <v>0</v>
      </c>
      <c r="AB105" s="363">
        <v>0</v>
      </c>
      <c r="AC105" s="363">
        <v>0</v>
      </c>
      <c r="AD105" s="363">
        <v>0</v>
      </c>
      <c r="AE105" s="363">
        <v>0</v>
      </c>
      <c r="AF105" s="363">
        <v>0</v>
      </c>
      <c r="AG105" s="363">
        <v>0</v>
      </c>
      <c r="AH105" s="363">
        <v>0</v>
      </c>
      <c r="AI105" s="362">
        <v>0</v>
      </c>
      <c r="AJ105" s="363"/>
      <c r="AK105" s="363">
        <v>0</v>
      </c>
      <c r="AL105" s="363">
        <v>0</v>
      </c>
      <c r="AM105" s="363">
        <v>8.7188017787283805</v>
      </c>
      <c r="AN105" s="363">
        <v>0</v>
      </c>
      <c r="AO105" s="363">
        <v>0</v>
      </c>
      <c r="AP105" s="363">
        <v>0</v>
      </c>
      <c r="AQ105" s="363">
        <v>0</v>
      </c>
      <c r="AR105" s="363">
        <v>0</v>
      </c>
      <c r="AS105" s="363">
        <v>0</v>
      </c>
      <c r="AT105" s="363">
        <v>0</v>
      </c>
      <c r="AU105" s="363">
        <v>0</v>
      </c>
      <c r="AV105" s="363">
        <v>0</v>
      </c>
      <c r="AW105" s="363">
        <v>0</v>
      </c>
      <c r="AX105" s="363">
        <v>0</v>
      </c>
      <c r="AY105" s="362">
        <v>11.010607728482075</v>
      </c>
      <c r="AZ105" s="363"/>
      <c r="BA105" s="363">
        <v>0</v>
      </c>
      <c r="BB105" s="363">
        <v>0</v>
      </c>
      <c r="BC105" s="363">
        <v>0</v>
      </c>
      <c r="BD105" s="363">
        <v>0</v>
      </c>
      <c r="BE105" s="363">
        <v>0</v>
      </c>
      <c r="BF105" s="363">
        <v>1.6498844882919312</v>
      </c>
      <c r="BG105" s="363">
        <v>8.9792091122677956E-2</v>
      </c>
      <c r="BH105" s="363">
        <v>0.40905285955886622</v>
      </c>
      <c r="BI105" s="363">
        <v>7.7680228821050106</v>
      </c>
      <c r="BJ105" s="363">
        <v>0.33828341951419494</v>
      </c>
      <c r="BK105" s="363">
        <v>0.47319006750363629</v>
      </c>
      <c r="BL105" s="363">
        <v>0.15392929906744793</v>
      </c>
      <c r="BM105" s="363">
        <v>13.419411498713906</v>
      </c>
      <c r="BN105" s="363">
        <v>0</v>
      </c>
      <c r="BO105" s="362">
        <v>0</v>
      </c>
      <c r="BP105" s="363"/>
      <c r="BQ105" s="363">
        <v>0</v>
      </c>
      <c r="BR105" s="363">
        <v>0</v>
      </c>
      <c r="BS105" s="363">
        <v>0</v>
      </c>
      <c r="BT105" s="363">
        <v>0</v>
      </c>
      <c r="BU105" s="363">
        <v>0</v>
      </c>
      <c r="BV105" s="363">
        <v>0</v>
      </c>
      <c r="BW105" s="363">
        <v>0</v>
      </c>
      <c r="BX105" s="363">
        <v>0</v>
      </c>
      <c r="BY105" s="363">
        <v>0</v>
      </c>
      <c r="BZ105" s="363">
        <v>0</v>
      </c>
      <c r="CA105" s="363">
        <v>0</v>
      </c>
      <c r="CB105" s="363">
        <v>0</v>
      </c>
      <c r="CC105" s="363">
        <v>0</v>
      </c>
      <c r="CD105" s="364">
        <v>0</v>
      </c>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2:114" x14ac:dyDescent="0.2">
      <c r="B106" s="58" t="s">
        <v>117</v>
      </c>
      <c r="C106" s="362">
        <v>0</v>
      </c>
      <c r="D106" s="363"/>
      <c r="E106" s="363">
        <v>0</v>
      </c>
      <c r="F106" s="363">
        <v>0</v>
      </c>
      <c r="G106" s="363">
        <v>0</v>
      </c>
      <c r="H106" s="363">
        <v>0</v>
      </c>
      <c r="I106" s="363">
        <v>0</v>
      </c>
      <c r="J106" s="363">
        <v>0</v>
      </c>
      <c r="K106" s="363">
        <v>0</v>
      </c>
      <c r="L106" s="363">
        <v>0</v>
      </c>
      <c r="M106" s="363">
        <v>0</v>
      </c>
      <c r="N106" s="363">
        <v>0</v>
      </c>
      <c r="O106" s="363">
        <v>0</v>
      </c>
      <c r="P106" s="363">
        <v>0</v>
      </c>
      <c r="Q106" s="363">
        <v>0</v>
      </c>
      <c r="R106" s="363">
        <v>0</v>
      </c>
      <c r="S106" s="362">
        <v>0</v>
      </c>
      <c r="T106" s="363"/>
      <c r="U106" s="363">
        <v>0</v>
      </c>
      <c r="V106" s="363">
        <v>0</v>
      </c>
      <c r="W106" s="363">
        <v>0</v>
      </c>
      <c r="X106" s="363">
        <v>0</v>
      </c>
      <c r="Y106" s="363">
        <v>0</v>
      </c>
      <c r="Z106" s="363">
        <v>0</v>
      </c>
      <c r="AA106" s="363">
        <v>0</v>
      </c>
      <c r="AB106" s="363">
        <v>0</v>
      </c>
      <c r="AC106" s="363">
        <v>0</v>
      </c>
      <c r="AD106" s="363">
        <v>0</v>
      </c>
      <c r="AE106" s="363">
        <v>0</v>
      </c>
      <c r="AF106" s="363">
        <v>0</v>
      </c>
      <c r="AG106" s="363">
        <v>0</v>
      </c>
      <c r="AH106" s="363">
        <v>0</v>
      </c>
      <c r="AI106" s="362">
        <v>0</v>
      </c>
      <c r="AJ106" s="363"/>
      <c r="AK106" s="363">
        <v>0</v>
      </c>
      <c r="AL106" s="363">
        <v>0</v>
      </c>
      <c r="AM106" s="363">
        <v>0</v>
      </c>
      <c r="AN106" s="363">
        <v>0</v>
      </c>
      <c r="AO106" s="363">
        <v>0</v>
      </c>
      <c r="AP106" s="363">
        <v>0</v>
      </c>
      <c r="AQ106" s="363">
        <v>0</v>
      </c>
      <c r="AR106" s="363">
        <v>0</v>
      </c>
      <c r="AS106" s="363">
        <v>0</v>
      </c>
      <c r="AT106" s="363">
        <v>0</v>
      </c>
      <c r="AU106" s="363">
        <v>0</v>
      </c>
      <c r="AV106" s="363">
        <v>0</v>
      </c>
      <c r="AW106" s="363">
        <v>0</v>
      </c>
      <c r="AX106" s="363">
        <v>0</v>
      </c>
      <c r="AY106" s="362">
        <v>0</v>
      </c>
      <c r="AZ106" s="363"/>
      <c r="BA106" s="363">
        <v>0</v>
      </c>
      <c r="BB106" s="363">
        <v>0</v>
      </c>
      <c r="BC106" s="363">
        <v>0</v>
      </c>
      <c r="BD106" s="363">
        <v>0</v>
      </c>
      <c r="BE106" s="363">
        <v>0</v>
      </c>
      <c r="BF106" s="363">
        <v>0</v>
      </c>
      <c r="BG106" s="363">
        <v>0</v>
      </c>
      <c r="BH106" s="363">
        <v>0</v>
      </c>
      <c r="BI106" s="363">
        <v>0</v>
      </c>
      <c r="BJ106" s="363">
        <v>0</v>
      </c>
      <c r="BK106" s="363">
        <v>0</v>
      </c>
      <c r="BL106" s="363">
        <v>0</v>
      </c>
      <c r="BM106" s="363">
        <v>0</v>
      </c>
      <c r="BN106" s="363">
        <v>0</v>
      </c>
      <c r="BO106" s="362">
        <v>0</v>
      </c>
      <c r="BP106" s="363"/>
      <c r="BQ106" s="363">
        <v>0</v>
      </c>
      <c r="BR106" s="363">
        <v>0</v>
      </c>
      <c r="BS106" s="363">
        <v>0</v>
      </c>
      <c r="BT106" s="363">
        <v>0</v>
      </c>
      <c r="BU106" s="363">
        <v>0</v>
      </c>
      <c r="BV106" s="363">
        <v>0</v>
      </c>
      <c r="BW106" s="363">
        <v>0</v>
      </c>
      <c r="BX106" s="363">
        <v>0</v>
      </c>
      <c r="BY106" s="363">
        <v>0</v>
      </c>
      <c r="BZ106" s="363">
        <v>0</v>
      </c>
      <c r="CA106" s="363">
        <v>0</v>
      </c>
      <c r="CB106" s="363">
        <v>0</v>
      </c>
      <c r="CC106" s="363">
        <v>0</v>
      </c>
      <c r="CD106" s="364">
        <v>0</v>
      </c>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2:114" x14ac:dyDescent="0.2">
      <c r="B107" s="58" t="s">
        <v>121</v>
      </c>
      <c r="C107" s="362">
        <v>0</v>
      </c>
      <c r="D107" s="363"/>
      <c r="E107" s="363">
        <v>0</v>
      </c>
      <c r="F107" s="363">
        <v>0</v>
      </c>
      <c r="G107" s="363">
        <v>0</v>
      </c>
      <c r="H107" s="363">
        <v>0</v>
      </c>
      <c r="I107" s="363">
        <v>0</v>
      </c>
      <c r="J107" s="363">
        <v>0</v>
      </c>
      <c r="K107" s="363">
        <v>0</v>
      </c>
      <c r="L107" s="363">
        <v>0</v>
      </c>
      <c r="M107" s="363">
        <v>0</v>
      </c>
      <c r="N107" s="363">
        <v>0</v>
      </c>
      <c r="O107" s="363">
        <v>0</v>
      </c>
      <c r="P107" s="363">
        <v>0</v>
      </c>
      <c r="Q107" s="363">
        <v>0</v>
      </c>
      <c r="R107" s="363">
        <v>0</v>
      </c>
      <c r="S107" s="362">
        <v>0</v>
      </c>
      <c r="T107" s="363"/>
      <c r="U107" s="363">
        <v>0</v>
      </c>
      <c r="V107" s="363">
        <v>0</v>
      </c>
      <c r="W107" s="363">
        <v>0</v>
      </c>
      <c r="X107" s="363">
        <v>0</v>
      </c>
      <c r="Y107" s="363">
        <v>0</v>
      </c>
      <c r="Z107" s="363">
        <v>0</v>
      </c>
      <c r="AA107" s="363">
        <v>0</v>
      </c>
      <c r="AB107" s="363">
        <v>0</v>
      </c>
      <c r="AC107" s="363">
        <v>0</v>
      </c>
      <c r="AD107" s="363">
        <v>0</v>
      </c>
      <c r="AE107" s="363">
        <v>0</v>
      </c>
      <c r="AF107" s="363">
        <v>0</v>
      </c>
      <c r="AG107" s="363">
        <v>0</v>
      </c>
      <c r="AH107" s="363">
        <v>0</v>
      </c>
      <c r="AI107" s="362">
        <v>0</v>
      </c>
      <c r="AJ107" s="363"/>
      <c r="AK107" s="363">
        <v>0</v>
      </c>
      <c r="AL107" s="363">
        <v>0</v>
      </c>
      <c r="AM107" s="363">
        <v>0</v>
      </c>
      <c r="AN107" s="363">
        <v>0</v>
      </c>
      <c r="AO107" s="363">
        <v>0</v>
      </c>
      <c r="AP107" s="363">
        <v>0</v>
      </c>
      <c r="AQ107" s="363">
        <v>0</v>
      </c>
      <c r="AR107" s="363">
        <v>0</v>
      </c>
      <c r="AS107" s="363">
        <v>0</v>
      </c>
      <c r="AT107" s="363">
        <v>0</v>
      </c>
      <c r="AU107" s="363">
        <v>0</v>
      </c>
      <c r="AV107" s="363">
        <v>0</v>
      </c>
      <c r="AW107" s="363">
        <v>0</v>
      </c>
      <c r="AX107" s="363">
        <v>0</v>
      </c>
      <c r="AY107" s="362">
        <v>0</v>
      </c>
      <c r="AZ107" s="363"/>
      <c r="BA107" s="363">
        <v>0</v>
      </c>
      <c r="BB107" s="363">
        <v>0</v>
      </c>
      <c r="BC107" s="363">
        <v>0</v>
      </c>
      <c r="BD107" s="363">
        <v>0</v>
      </c>
      <c r="BE107" s="363">
        <v>0</v>
      </c>
      <c r="BF107" s="363">
        <v>0</v>
      </c>
      <c r="BG107" s="363">
        <v>0</v>
      </c>
      <c r="BH107" s="363">
        <v>0</v>
      </c>
      <c r="BI107" s="363">
        <v>0</v>
      </c>
      <c r="BJ107" s="363">
        <v>0</v>
      </c>
      <c r="BK107" s="363">
        <v>0</v>
      </c>
      <c r="BL107" s="363">
        <v>0</v>
      </c>
      <c r="BM107" s="363">
        <v>0</v>
      </c>
      <c r="BN107" s="363">
        <v>0</v>
      </c>
      <c r="BO107" s="362">
        <v>0</v>
      </c>
      <c r="BP107" s="363"/>
      <c r="BQ107" s="363">
        <v>0</v>
      </c>
      <c r="BR107" s="363">
        <v>0</v>
      </c>
      <c r="BS107" s="363">
        <v>0</v>
      </c>
      <c r="BT107" s="363">
        <v>0</v>
      </c>
      <c r="BU107" s="363">
        <v>0</v>
      </c>
      <c r="BV107" s="363">
        <v>0</v>
      </c>
      <c r="BW107" s="363">
        <v>0</v>
      </c>
      <c r="BX107" s="363">
        <v>0</v>
      </c>
      <c r="BY107" s="363">
        <v>0</v>
      </c>
      <c r="BZ107" s="363">
        <v>0</v>
      </c>
      <c r="CA107" s="363">
        <v>0</v>
      </c>
      <c r="CB107" s="363">
        <v>0</v>
      </c>
      <c r="CC107" s="363">
        <v>0</v>
      </c>
      <c r="CD107" s="364">
        <v>0</v>
      </c>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2:114" x14ac:dyDescent="0.2">
      <c r="B108" s="58" t="s">
        <v>248</v>
      </c>
      <c r="C108" s="362">
        <v>0</v>
      </c>
      <c r="D108" s="363"/>
      <c r="E108" s="363">
        <v>0</v>
      </c>
      <c r="F108" s="363">
        <v>0</v>
      </c>
      <c r="G108" s="363">
        <v>0</v>
      </c>
      <c r="H108" s="363">
        <v>0</v>
      </c>
      <c r="I108" s="363">
        <v>0</v>
      </c>
      <c r="J108" s="363">
        <v>0</v>
      </c>
      <c r="K108" s="363">
        <v>0</v>
      </c>
      <c r="L108" s="363">
        <v>0</v>
      </c>
      <c r="M108" s="363">
        <v>0</v>
      </c>
      <c r="N108" s="363">
        <v>0</v>
      </c>
      <c r="O108" s="363">
        <v>0</v>
      </c>
      <c r="P108" s="363">
        <v>0</v>
      </c>
      <c r="Q108" s="363">
        <v>0</v>
      </c>
      <c r="R108" s="363">
        <v>0</v>
      </c>
      <c r="S108" s="362">
        <v>0</v>
      </c>
      <c r="T108" s="363"/>
      <c r="U108" s="363">
        <v>0</v>
      </c>
      <c r="V108" s="363">
        <v>0</v>
      </c>
      <c r="W108" s="363">
        <v>0</v>
      </c>
      <c r="X108" s="363">
        <v>0</v>
      </c>
      <c r="Y108" s="363">
        <v>0</v>
      </c>
      <c r="Z108" s="363">
        <v>0</v>
      </c>
      <c r="AA108" s="363">
        <v>0</v>
      </c>
      <c r="AB108" s="363">
        <v>0</v>
      </c>
      <c r="AC108" s="363">
        <v>0</v>
      </c>
      <c r="AD108" s="363">
        <v>0</v>
      </c>
      <c r="AE108" s="363">
        <v>0</v>
      </c>
      <c r="AF108" s="363">
        <v>0</v>
      </c>
      <c r="AG108" s="363">
        <v>0</v>
      </c>
      <c r="AH108" s="363">
        <v>0</v>
      </c>
      <c r="AI108" s="362">
        <v>0</v>
      </c>
      <c r="AJ108" s="363"/>
      <c r="AK108" s="363">
        <v>0</v>
      </c>
      <c r="AL108" s="363">
        <v>0</v>
      </c>
      <c r="AM108" s="363">
        <v>0</v>
      </c>
      <c r="AN108" s="363">
        <v>0</v>
      </c>
      <c r="AO108" s="363">
        <v>0</v>
      </c>
      <c r="AP108" s="363">
        <v>0</v>
      </c>
      <c r="AQ108" s="363">
        <v>0</v>
      </c>
      <c r="AR108" s="363">
        <v>0</v>
      </c>
      <c r="AS108" s="363">
        <v>0</v>
      </c>
      <c r="AT108" s="363">
        <v>0</v>
      </c>
      <c r="AU108" s="363">
        <v>0</v>
      </c>
      <c r="AV108" s="363">
        <v>0</v>
      </c>
      <c r="AW108" s="363">
        <v>0</v>
      </c>
      <c r="AX108" s="363">
        <v>0</v>
      </c>
      <c r="AY108" s="362">
        <v>0</v>
      </c>
      <c r="AZ108" s="363"/>
      <c r="BA108" s="363">
        <v>0</v>
      </c>
      <c r="BB108" s="363">
        <v>0</v>
      </c>
      <c r="BC108" s="363">
        <v>0</v>
      </c>
      <c r="BD108" s="363">
        <v>0</v>
      </c>
      <c r="BE108" s="363">
        <v>0</v>
      </c>
      <c r="BF108" s="363">
        <v>0</v>
      </c>
      <c r="BG108" s="363">
        <v>0</v>
      </c>
      <c r="BH108" s="363">
        <v>0</v>
      </c>
      <c r="BI108" s="363">
        <v>0</v>
      </c>
      <c r="BJ108" s="363">
        <v>0</v>
      </c>
      <c r="BK108" s="363">
        <v>0</v>
      </c>
      <c r="BL108" s="363">
        <v>0</v>
      </c>
      <c r="BM108" s="363">
        <v>0</v>
      </c>
      <c r="BN108" s="363">
        <v>0</v>
      </c>
      <c r="BO108" s="362">
        <v>0</v>
      </c>
      <c r="BP108" s="363"/>
      <c r="BQ108" s="363">
        <v>0</v>
      </c>
      <c r="BR108" s="363">
        <v>0</v>
      </c>
      <c r="BS108" s="363">
        <v>0</v>
      </c>
      <c r="BT108" s="363">
        <v>0</v>
      </c>
      <c r="BU108" s="363">
        <v>0</v>
      </c>
      <c r="BV108" s="363">
        <v>0</v>
      </c>
      <c r="BW108" s="363">
        <v>0</v>
      </c>
      <c r="BX108" s="363">
        <v>0</v>
      </c>
      <c r="BY108" s="363">
        <v>0</v>
      </c>
      <c r="BZ108" s="363">
        <v>0</v>
      </c>
      <c r="CA108" s="363">
        <v>0</v>
      </c>
      <c r="CB108" s="363">
        <v>0</v>
      </c>
      <c r="CC108" s="363">
        <v>0</v>
      </c>
      <c r="CD108" s="364">
        <v>0</v>
      </c>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2:114" x14ac:dyDescent="0.2">
      <c r="B109" s="58" t="s">
        <v>255</v>
      </c>
      <c r="C109" s="362">
        <v>0</v>
      </c>
      <c r="D109" s="363"/>
      <c r="E109" s="363">
        <v>0</v>
      </c>
      <c r="F109" s="363">
        <v>0</v>
      </c>
      <c r="G109" s="363">
        <v>0</v>
      </c>
      <c r="H109" s="363">
        <v>0</v>
      </c>
      <c r="I109" s="363">
        <v>0</v>
      </c>
      <c r="J109" s="363">
        <v>0</v>
      </c>
      <c r="K109" s="363">
        <v>0</v>
      </c>
      <c r="L109" s="363">
        <v>0</v>
      </c>
      <c r="M109" s="363">
        <v>0</v>
      </c>
      <c r="N109" s="363">
        <v>0</v>
      </c>
      <c r="O109" s="363">
        <v>0</v>
      </c>
      <c r="P109" s="363">
        <v>0</v>
      </c>
      <c r="Q109" s="363">
        <v>0</v>
      </c>
      <c r="R109" s="363">
        <v>0</v>
      </c>
      <c r="S109" s="362">
        <v>0</v>
      </c>
      <c r="T109" s="363"/>
      <c r="U109" s="363">
        <v>0</v>
      </c>
      <c r="V109" s="363">
        <v>0</v>
      </c>
      <c r="W109" s="363">
        <v>0</v>
      </c>
      <c r="X109" s="363">
        <v>0</v>
      </c>
      <c r="Y109" s="363">
        <v>0</v>
      </c>
      <c r="Z109" s="363">
        <v>0</v>
      </c>
      <c r="AA109" s="363">
        <v>0</v>
      </c>
      <c r="AB109" s="363">
        <v>0</v>
      </c>
      <c r="AC109" s="363">
        <v>0</v>
      </c>
      <c r="AD109" s="363">
        <v>0</v>
      </c>
      <c r="AE109" s="363">
        <v>0</v>
      </c>
      <c r="AF109" s="363">
        <v>0</v>
      </c>
      <c r="AG109" s="363">
        <v>0</v>
      </c>
      <c r="AH109" s="363">
        <v>0</v>
      </c>
      <c r="AI109" s="362">
        <v>0</v>
      </c>
      <c r="AJ109" s="363"/>
      <c r="AK109" s="363">
        <v>0</v>
      </c>
      <c r="AL109" s="363">
        <v>0</v>
      </c>
      <c r="AM109" s="363">
        <v>0</v>
      </c>
      <c r="AN109" s="363">
        <v>0</v>
      </c>
      <c r="AO109" s="363">
        <v>0</v>
      </c>
      <c r="AP109" s="363">
        <v>0</v>
      </c>
      <c r="AQ109" s="363">
        <v>0</v>
      </c>
      <c r="AR109" s="363">
        <v>0</v>
      </c>
      <c r="AS109" s="363">
        <v>0</v>
      </c>
      <c r="AT109" s="363">
        <v>0</v>
      </c>
      <c r="AU109" s="363">
        <v>0</v>
      </c>
      <c r="AV109" s="363">
        <v>0</v>
      </c>
      <c r="AW109" s="363">
        <v>0</v>
      </c>
      <c r="AX109" s="363">
        <v>0</v>
      </c>
      <c r="AY109" s="362">
        <v>0</v>
      </c>
      <c r="AZ109" s="363"/>
      <c r="BA109" s="363">
        <v>0</v>
      </c>
      <c r="BB109" s="363">
        <v>0</v>
      </c>
      <c r="BC109" s="363">
        <v>0</v>
      </c>
      <c r="BD109" s="363">
        <v>0</v>
      </c>
      <c r="BE109" s="363">
        <v>0</v>
      </c>
      <c r="BF109" s="363">
        <v>0</v>
      </c>
      <c r="BG109" s="363">
        <v>0</v>
      </c>
      <c r="BH109" s="363">
        <v>0</v>
      </c>
      <c r="BI109" s="363">
        <v>0</v>
      </c>
      <c r="BJ109" s="363">
        <v>0</v>
      </c>
      <c r="BK109" s="363">
        <v>0</v>
      </c>
      <c r="BL109" s="363">
        <v>0</v>
      </c>
      <c r="BM109" s="363">
        <v>0</v>
      </c>
      <c r="BN109" s="363">
        <v>0</v>
      </c>
      <c r="BO109" s="362">
        <v>0</v>
      </c>
      <c r="BP109" s="363"/>
      <c r="BQ109" s="363">
        <v>0</v>
      </c>
      <c r="BR109" s="363">
        <v>0</v>
      </c>
      <c r="BS109" s="363">
        <v>0</v>
      </c>
      <c r="BT109" s="363">
        <v>0</v>
      </c>
      <c r="BU109" s="363">
        <v>0</v>
      </c>
      <c r="BV109" s="363">
        <v>0</v>
      </c>
      <c r="BW109" s="363">
        <v>0</v>
      </c>
      <c r="BX109" s="363">
        <v>0</v>
      </c>
      <c r="BY109" s="363">
        <v>0</v>
      </c>
      <c r="BZ109" s="363">
        <v>0</v>
      </c>
      <c r="CA109" s="363">
        <v>0</v>
      </c>
      <c r="CB109" s="363">
        <v>0</v>
      </c>
      <c r="CC109" s="363">
        <v>0</v>
      </c>
      <c r="CD109" s="364">
        <v>0</v>
      </c>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2:114" x14ac:dyDescent="0.2">
      <c r="B110" s="58" t="s">
        <v>222</v>
      </c>
      <c r="C110" s="362"/>
      <c r="D110" s="363"/>
      <c r="E110" s="363"/>
      <c r="F110" s="363"/>
      <c r="G110" s="363">
        <v>0</v>
      </c>
      <c r="H110" s="363"/>
      <c r="I110" s="363"/>
      <c r="J110" s="363"/>
      <c r="K110" s="363"/>
      <c r="L110" s="363"/>
      <c r="M110" s="363"/>
      <c r="N110" s="363"/>
      <c r="O110" s="363"/>
      <c r="P110" s="363"/>
      <c r="Q110" s="363"/>
      <c r="R110" s="363"/>
      <c r="S110" s="362"/>
      <c r="T110" s="363"/>
      <c r="U110" s="363"/>
      <c r="V110" s="363"/>
      <c r="W110" s="363">
        <v>0</v>
      </c>
      <c r="X110" s="363"/>
      <c r="Y110" s="363"/>
      <c r="Z110" s="363"/>
      <c r="AA110" s="363"/>
      <c r="AB110" s="363"/>
      <c r="AC110" s="363"/>
      <c r="AD110" s="363"/>
      <c r="AE110" s="363"/>
      <c r="AF110" s="363"/>
      <c r="AG110" s="363"/>
      <c r="AH110" s="363"/>
      <c r="AI110" s="362"/>
      <c r="AJ110" s="363"/>
      <c r="AK110" s="363"/>
      <c r="AL110" s="363"/>
      <c r="AM110" s="363">
        <v>0</v>
      </c>
      <c r="AN110" s="363"/>
      <c r="AO110" s="363"/>
      <c r="AP110" s="363"/>
      <c r="AQ110" s="363"/>
      <c r="AR110" s="363"/>
      <c r="AS110" s="363"/>
      <c r="AT110" s="363"/>
      <c r="AU110" s="363"/>
      <c r="AV110" s="363"/>
      <c r="AW110" s="363"/>
      <c r="AX110" s="363"/>
      <c r="AY110" s="362"/>
      <c r="AZ110" s="363"/>
      <c r="BA110" s="363"/>
      <c r="BB110" s="363"/>
      <c r="BC110" s="363">
        <v>0</v>
      </c>
      <c r="BD110" s="363"/>
      <c r="BE110" s="363"/>
      <c r="BF110" s="363"/>
      <c r="BG110" s="363"/>
      <c r="BH110" s="363"/>
      <c r="BI110" s="363"/>
      <c r="BJ110" s="363"/>
      <c r="BK110" s="363"/>
      <c r="BL110" s="363"/>
      <c r="BM110" s="363"/>
      <c r="BN110" s="363"/>
      <c r="BO110" s="362"/>
      <c r="BP110" s="363"/>
      <c r="BQ110" s="363"/>
      <c r="BR110" s="363"/>
      <c r="BS110" s="363">
        <v>0</v>
      </c>
      <c r="BT110" s="363"/>
      <c r="BU110" s="363"/>
      <c r="BV110" s="363"/>
      <c r="BW110" s="363"/>
      <c r="BX110" s="363"/>
      <c r="BY110" s="363"/>
      <c r="BZ110" s="363"/>
      <c r="CA110" s="363"/>
      <c r="CB110" s="363"/>
      <c r="CC110" s="363"/>
      <c r="CD110" s="364"/>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2:114" x14ac:dyDescent="0.2">
      <c r="B111" s="58" t="s">
        <v>223</v>
      </c>
      <c r="C111" s="362"/>
      <c r="D111" s="363"/>
      <c r="E111" s="363"/>
      <c r="F111" s="363"/>
      <c r="G111" s="363">
        <v>0</v>
      </c>
      <c r="H111" s="363"/>
      <c r="I111" s="363"/>
      <c r="J111" s="363"/>
      <c r="K111" s="363"/>
      <c r="L111" s="363"/>
      <c r="M111" s="363"/>
      <c r="N111" s="363"/>
      <c r="O111" s="363"/>
      <c r="P111" s="363"/>
      <c r="Q111" s="363"/>
      <c r="R111" s="363"/>
      <c r="S111" s="362"/>
      <c r="T111" s="363"/>
      <c r="U111" s="363"/>
      <c r="V111" s="363"/>
      <c r="W111" s="363">
        <v>0</v>
      </c>
      <c r="X111" s="363"/>
      <c r="Y111" s="363"/>
      <c r="Z111" s="363"/>
      <c r="AA111" s="363"/>
      <c r="AB111" s="363"/>
      <c r="AC111" s="363"/>
      <c r="AD111" s="363"/>
      <c r="AE111" s="363"/>
      <c r="AF111" s="363"/>
      <c r="AG111" s="363"/>
      <c r="AH111" s="363"/>
      <c r="AI111" s="362"/>
      <c r="AJ111" s="363"/>
      <c r="AK111" s="363"/>
      <c r="AL111" s="363"/>
      <c r="AM111" s="363">
        <v>0</v>
      </c>
      <c r="AN111" s="363"/>
      <c r="AO111" s="363"/>
      <c r="AP111" s="363"/>
      <c r="AQ111" s="363"/>
      <c r="AR111" s="363"/>
      <c r="AS111" s="363"/>
      <c r="AT111" s="363"/>
      <c r="AU111" s="363"/>
      <c r="AV111" s="363"/>
      <c r="AW111" s="363"/>
      <c r="AX111" s="363"/>
      <c r="AY111" s="362"/>
      <c r="AZ111" s="363"/>
      <c r="BA111" s="363"/>
      <c r="BB111" s="363"/>
      <c r="BC111" s="363">
        <v>0</v>
      </c>
      <c r="BD111" s="363"/>
      <c r="BE111" s="363"/>
      <c r="BF111" s="363"/>
      <c r="BG111" s="363"/>
      <c r="BH111" s="363"/>
      <c r="BI111" s="363"/>
      <c r="BJ111" s="363"/>
      <c r="BK111" s="363"/>
      <c r="BL111" s="363"/>
      <c r="BM111" s="363"/>
      <c r="BN111" s="363"/>
      <c r="BO111" s="362"/>
      <c r="BP111" s="363"/>
      <c r="BQ111" s="363"/>
      <c r="BR111" s="363"/>
      <c r="BS111" s="363">
        <v>0</v>
      </c>
      <c r="BT111" s="363"/>
      <c r="BU111" s="363"/>
      <c r="BV111" s="363"/>
      <c r="BW111" s="363"/>
      <c r="BX111" s="363"/>
      <c r="BY111" s="363"/>
      <c r="BZ111" s="363"/>
      <c r="CA111" s="363"/>
      <c r="CB111" s="363"/>
      <c r="CC111" s="363"/>
      <c r="CD111" s="364"/>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2:114" x14ac:dyDescent="0.2">
      <c r="B112" s="58" t="s">
        <v>224</v>
      </c>
      <c r="C112" s="362"/>
      <c r="D112" s="363"/>
      <c r="E112" s="363"/>
      <c r="F112" s="363"/>
      <c r="G112" s="363">
        <v>0</v>
      </c>
      <c r="H112" s="363"/>
      <c r="I112" s="363"/>
      <c r="J112" s="363"/>
      <c r="K112" s="363"/>
      <c r="L112" s="363"/>
      <c r="M112" s="363"/>
      <c r="N112" s="363"/>
      <c r="O112" s="363"/>
      <c r="P112" s="363"/>
      <c r="Q112" s="363"/>
      <c r="R112" s="363"/>
      <c r="S112" s="362"/>
      <c r="T112" s="363"/>
      <c r="U112" s="363"/>
      <c r="V112" s="363"/>
      <c r="W112" s="363">
        <v>0</v>
      </c>
      <c r="X112" s="363"/>
      <c r="Y112" s="363"/>
      <c r="Z112" s="363"/>
      <c r="AA112" s="363"/>
      <c r="AB112" s="363"/>
      <c r="AC112" s="363"/>
      <c r="AD112" s="363"/>
      <c r="AE112" s="363"/>
      <c r="AF112" s="363"/>
      <c r="AG112" s="363"/>
      <c r="AH112" s="363"/>
      <c r="AI112" s="362"/>
      <c r="AJ112" s="363"/>
      <c r="AK112" s="363"/>
      <c r="AL112" s="363"/>
      <c r="AM112" s="363">
        <v>0</v>
      </c>
      <c r="AN112" s="363"/>
      <c r="AO112" s="363"/>
      <c r="AP112" s="363"/>
      <c r="AQ112" s="363"/>
      <c r="AR112" s="363"/>
      <c r="AS112" s="363"/>
      <c r="AT112" s="363"/>
      <c r="AU112" s="363"/>
      <c r="AV112" s="363"/>
      <c r="AW112" s="363"/>
      <c r="AX112" s="363"/>
      <c r="AY112" s="362"/>
      <c r="AZ112" s="363"/>
      <c r="BA112" s="363"/>
      <c r="BB112" s="363"/>
      <c r="BC112" s="363">
        <v>0</v>
      </c>
      <c r="BD112" s="363"/>
      <c r="BE112" s="363"/>
      <c r="BF112" s="363"/>
      <c r="BG112" s="363"/>
      <c r="BH112" s="363"/>
      <c r="BI112" s="363"/>
      <c r="BJ112" s="363"/>
      <c r="BK112" s="363"/>
      <c r="BL112" s="363"/>
      <c r="BM112" s="363"/>
      <c r="BN112" s="363"/>
      <c r="BO112" s="362"/>
      <c r="BP112" s="363"/>
      <c r="BQ112" s="363"/>
      <c r="BR112" s="363"/>
      <c r="BS112" s="363">
        <v>0</v>
      </c>
      <c r="BT112" s="363"/>
      <c r="BU112" s="363"/>
      <c r="BV112" s="363"/>
      <c r="BW112" s="363"/>
      <c r="BX112" s="363"/>
      <c r="BY112" s="363"/>
      <c r="BZ112" s="363"/>
      <c r="CA112" s="363"/>
      <c r="CB112" s="363"/>
      <c r="CC112" s="363"/>
      <c r="CD112" s="364"/>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2:114" x14ac:dyDescent="0.2">
      <c r="B113" s="58" t="s">
        <v>13</v>
      </c>
      <c r="C113" s="362"/>
      <c r="D113" s="363">
        <v>0</v>
      </c>
      <c r="E113" s="363"/>
      <c r="F113" s="363"/>
      <c r="G113" s="363"/>
      <c r="H113" s="363"/>
      <c r="I113" s="363"/>
      <c r="J113" s="363"/>
      <c r="K113" s="363"/>
      <c r="L113" s="363"/>
      <c r="M113" s="363"/>
      <c r="N113" s="363"/>
      <c r="O113" s="363"/>
      <c r="P113" s="363"/>
      <c r="Q113" s="363"/>
      <c r="R113" s="363"/>
      <c r="S113" s="362"/>
      <c r="T113" s="363">
        <v>0</v>
      </c>
      <c r="U113" s="363"/>
      <c r="V113" s="363"/>
      <c r="W113" s="363"/>
      <c r="X113" s="363"/>
      <c r="Y113" s="363"/>
      <c r="Z113" s="363"/>
      <c r="AA113" s="363"/>
      <c r="AB113" s="363"/>
      <c r="AC113" s="363"/>
      <c r="AD113" s="363"/>
      <c r="AE113" s="363"/>
      <c r="AF113" s="363"/>
      <c r="AG113" s="363"/>
      <c r="AH113" s="363"/>
      <c r="AI113" s="362"/>
      <c r="AJ113" s="363">
        <v>0</v>
      </c>
      <c r="AK113" s="363"/>
      <c r="AL113" s="363"/>
      <c r="AM113" s="363"/>
      <c r="AN113" s="363"/>
      <c r="AO113" s="363"/>
      <c r="AP113" s="363"/>
      <c r="AQ113" s="363"/>
      <c r="AR113" s="363"/>
      <c r="AS113" s="363"/>
      <c r="AT113" s="363"/>
      <c r="AU113" s="363"/>
      <c r="AV113" s="363"/>
      <c r="AW113" s="363"/>
      <c r="AX113" s="363"/>
      <c r="AY113" s="362"/>
      <c r="AZ113" s="363">
        <v>0</v>
      </c>
      <c r="BA113" s="363"/>
      <c r="BB113" s="363"/>
      <c r="BC113" s="363"/>
      <c r="BD113" s="363"/>
      <c r="BE113" s="363"/>
      <c r="BF113" s="363"/>
      <c r="BG113" s="363"/>
      <c r="BH113" s="363"/>
      <c r="BI113" s="363"/>
      <c r="BJ113" s="363"/>
      <c r="BK113" s="363"/>
      <c r="BL113" s="363"/>
      <c r="BM113" s="363"/>
      <c r="BN113" s="363"/>
      <c r="BO113" s="362"/>
      <c r="BP113" s="363">
        <v>0</v>
      </c>
      <c r="BQ113" s="363"/>
      <c r="BR113" s="363"/>
      <c r="BS113" s="363"/>
      <c r="BT113" s="363"/>
      <c r="BU113" s="363"/>
      <c r="BV113" s="363"/>
      <c r="BW113" s="363"/>
      <c r="BX113" s="363"/>
      <c r="BY113" s="363"/>
      <c r="BZ113" s="363"/>
      <c r="CA113" s="363"/>
      <c r="CB113" s="363"/>
      <c r="CC113" s="363"/>
      <c r="CD113" s="364"/>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2:114" x14ac:dyDescent="0.2">
      <c r="B114" s="58" t="s">
        <v>225</v>
      </c>
      <c r="C114" s="362"/>
      <c r="D114" s="363">
        <v>0</v>
      </c>
      <c r="E114" s="363"/>
      <c r="F114" s="363"/>
      <c r="G114" s="363"/>
      <c r="H114" s="363"/>
      <c r="I114" s="363"/>
      <c r="J114" s="363"/>
      <c r="K114" s="363"/>
      <c r="L114" s="363"/>
      <c r="M114" s="363"/>
      <c r="N114" s="363"/>
      <c r="O114" s="363"/>
      <c r="P114" s="363"/>
      <c r="Q114" s="363"/>
      <c r="R114" s="363"/>
      <c r="S114" s="362"/>
      <c r="T114" s="363">
        <v>0</v>
      </c>
      <c r="U114" s="363"/>
      <c r="V114" s="363"/>
      <c r="W114" s="363"/>
      <c r="X114" s="363"/>
      <c r="Y114" s="363"/>
      <c r="Z114" s="363"/>
      <c r="AA114" s="363"/>
      <c r="AB114" s="363"/>
      <c r="AC114" s="363"/>
      <c r="AD114" s="363"/>
      <c r="AE114" s="363"/>
      <c r="AF114" s="363"/>
      <c r="AG114" s="363"/>
      <c r="AH114" s="363"/>
      <c r="AI114" s="362"/>
      <c r="AJ114" s="363">
        <v>0</v>
      </c>
      <c r="AK114" s="363"/>
      <c r="AL114" s="363"/>
      <c r="AM114" s="363"/>
      <c r="AN114" s="363"/>
      <c r="AO114" s="363"/>
      <c r="AP114" s="363"/>
      <c r="AQ114" s="363"/>
      <c r="AR114" s="363"/>
      <c r="AS114" s="363"/>
      <c r="AT114" s="363"/>
      <c r="AU114" s="363"/>
      <c r="AV114" s="363"/>
      <c r="AW114" s="363"/>
      <c r="AX114" s="363"/>
      <c r="AY114" s="362"/>
      <c r="AZ114" s="363">
        <v>0</v>
      </c>
      <c r="BA114" s="363"/>
      <c r="BB114" s="363"/>
      <c r="BC114" s="363"/>
      <c r="BD114" s="363"/>
      <c r="BE114" s="363"/>
      <c r="BF114" s="363"/>
      <c r="BG114" s="363"/>
      <c r="BH114" s="363"/>
      <c r="BI114" s="363"/>
      <c r="BJ114" s="363"/>
      <c r="BK114" s="363"/>
      <c r="BL114" s="363"/>
      <c r="BM114" s="363"/>
      <c r="BN114" s="363"/>
      <c r="BO114" s="362"/>
      <c r="BP114" s="363">
        <v>0</v>
      </c>
      <c r="BQ114" s="363"/>
      <c r="BR114" s="363"/>
      <c r="BS114" s="363"/>
      <c r="BT114" s="363"/>
      <c r="BU114" s="363"/>
      <c r="BV114" s="363"/>
      <c r="BW114" s="363"/>
      <c r="BX114" s="363"/>
      <c r="BY114" s="363"/>
      <c r="BZ114" s="363"/>
      <c r="CA114" s="363"/>
      <c r="CB114" s="363"/>
      <c r="CC114" s="363"/>
      <c r="CD114" s="36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2:114" x14ac:dyDescent="0.2">
      <c r="B115" s="58" t="s">
        <v>226</v>
      </c>
      <c r="C115" s="362"/>
      <c r="D115" s="363"/>
      <c r="E115" s="363"/>
      <c r="F115" s="363"/>
      <c r="G115" s="363"/>
      <c r="H115" s="363"/>
      <c r="I115" s="363"/>
      <c r="J115" s="363"/>
      <c r="K115" s="363"/>
      <c r="L115" s="363"/>
      <c r="M115" s="363"/>
      <c r="N115" s="363"/>
      <c r="O115" s="363"/>
      <c r="P115" s="363"/>
      <c r="Q115" s="363"/>
      <c r="R115" s="363">
        <v>0</v>
      </c>
      <c r="S115" s="362"/>
      <c r="T115" s="363"/>
      <c r="U115" s="363"/>
      <c r="V115" s="363"/>
      <c r="W115" s="363"/>
      <c r="X115" s="363"/>
      <c r="Y115" s="363"/>
      <c r="Z115" s="363"/>
      <c r="AA115" s="363"/>
      <c r="AB115" s="363"/>
      <c r="AC115" s="363"/>
      <c r="AD115" s="363"/>
      <c r="AE115" s="363"/>
      <c r="AF115" s="363"/>
      <c r="AG115" s="363"/>
      <c r="AH115" s="363">
        <v>0</v>
      </c>
      <c r="AI115" s="362"/>
      <c r="AJ115" s="363"/>
      <c r="AK115" s="363"/>
      <c r="AL115" s="363"/>
      <c r="AM115" s="363"/>
      <c r="AN115" s="363"/>
      <c r="AO115" s="363"/>
      <c r="AP115" s="363"/>
      <c r="AQ115" s="363"/>
      <c r="AR115" s="363"/>
      <c r="AS115" s="363"/>
      <c r="AT115" s="363"/>
      <c r="AU115" s="363"/>
      <c r="AV115" s="363"/>
      <c r="AW115" s="363"/>
      <c r="AX115" s="363">
        <v>0</v>
      </c>
      <c r="AY115" s="362"/>
      <c r="AZ115" s="363"/>
      <c r="BA115" s="363"/>
      <c r="BB115" s="363"/>
      <c r="BC115" s="363"/>
      <c r="BD115" s="363"/>
      <c r="BE115" s="363"/>
      <c r="BF115" s="363"/>
      <c r="BG115" s="363"/>
      <c r="BH115" s="363"/>
      <c r="BI115" s="363"/>
      <c r="BJ115" s="363"/>
      <c r="BK115" s="363"/>
      <c r="BL115" s="363"/>
      <c r="BM115" s="363"/>
      <c r="BN115" s="363">
        <v>0</v>
      </c>
      <c r="BO115" s="362"/>
      <c r="BP115" s="363"/>
      <c r="BQ115" s="363"/>
      <c r="BR115" s="363"/>
      <c r="BS115" s="363"/>
      <c r="BT115" s="363"/>
      <c r="BU115" s="363"/>
      <c r="BV115" s="363"/>
      <c r="BW115" s="363"/>
      <c r="BX115" s="363"/>
      <c r="BY115" s="363"/>
      <c r="BZ115" s="363"/>
      <c r="CA115" s="363"/>
      <c r="CB115" s="363"/>
      <c r="CC115" s="363"/>
      <c r="CD115" s="364">
        <v>0</v>
      </c>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2:114" x14ac:dyDescent="0.2">
      <c r="B116" s="58" t="s">
        <v>119</v>
      </c>
      <c r="C116" s="362">
        <v>0</v>
      </c>
      <c r="D116" s="363"/>
      <c r="E116" s="363">
        <v>0</v>
      </c>
      <c r="F116" s="363">
        <v>0</v>
      </c>
      <c r="G116" s="363">
        <v>0</v>
      </c>
      <c r="H116" s="363">
        <v>0</v>
      </c>
      <c r="I116" s="363">
        <v>0</v>
      </c>
      <c r="J116" s="363">
        <v>0</v>
      </c>
      <c r="K116" s="363">
        <v>0</v>
      </c>
      <c r="L116" s="363">
        <v>0</v>
      </c>
      <c r="M116" s="363">
        <v>0</v>
      </c>
      <c r="N116" s="363">
        <v>0</v>
      </c>
      <c r="O116" s="363">
        <v>0</v>
      </c>
      <c r="P116" s="363">
        <v>0</v>
      </c>
      <c r="Q116" s="363">
        <v>0</v>
      </c>
      <c r="R116" s="363">
        <v>0</v>
      </c>
      <c r="S116" s="362">
        <v>0</v>
      </c>
      <c r="T116" s="363"/>
      <c r="U116" s="363">
        <v>0</v>
      </c>
      <c r="V116" s="363">
        <v>0</v>
      </c>
      <c r="W116" s="363">
        <v>0</v>
      </c>
      <c r="X116" s="363">
        <v>0</v>
      </c>
      <c r="Y116" s="363">
        <v>0</v>
      </c>
      <c r="Z116" s="363">
        <v>0</v>
      </c>
      <c r="AA116" s="363">
        <v>0</v>
      </c>
      <c r="AB116" s="363">
        <v>0</v>
      </c>
      <c r="AC116" s="363">
        <v>0</v>
      </c>
      <c r="AD116" s="363">
        <v>0</v>
      </c>
      <c r="AE116" s="363">
        <v>0</v>
      </c>
      <c r="AF116" s="363">
        <v>0</v>
      </c>
      <c r="AG116" s="363">
        <v>0</v>
      </c>
      <c r="AH116" s="363">
        <v>0</v>
      </c>
      <c r="AI116" s="362">
        <v>0</v>
      </c>
      <c r="AJ116" s="363"/>
      <c r="AK116" s="363">
        <v>0</v>
      </c>
      <c r="AL116" s="363">
        <v>0</v>
      </c>
      <c r="AM116" s="363">
        <v>0</v>
      </c>
      <c r="AN116" s="363">
        <v>0</v>
      </c>
      <c r="AO116" s="363">
        <v>0</v>
      </c>
      <c r="AP116" s="363">
        <v>0</v>
      </c>
      <c r="AQ116" s="363">
        <v>0</v>
      </c>
      <c r="AR116" s="363">
        <v>0</v>
      </c>
      <c r="AS116" s="363">
        <v>0</v>
      </c>
      <c r="AT116" s="363">
        <v>0</v>
      </c>
      <c r="AU116" s="363">
        <v>0</v>
      </c>
      <c r="AV116" s="363">
        <v>0</v>
      </c>
      <c r="AW116" s="363">
        <v>0</v>
      </c>
      <c r="AX116" s="363">
        <v>0</v>
      </c>
      <c r="AY116" s="362">
        <v>0</v>
      </c>
      <c r="AZ116" s="363"/>
      <c r="BA116" s="363">
        <v>0</v>
      </c>
      <c r="BB116" s="363">
        <v>0</v>
      </c>
      <c r="BC116" s="363">
        <v>0</v>
      </c>
      <c r="BD116" s="363">
        <v>0</v>
      </c>
      <c r="BE116" s="363">
        <v>0</v>
      </c>
      <c r="BF116" s="363">
        <v>0</v>
      </c>
      <c r="BG116" s="363">
        <v>0</v>
      </c>
      <c r="BH116" s="363">
        <v>0</v>
      </c>
      <c r="BI116" s="363">
        <v>0</v>
      </c>
      <c r="BJ116" s="363">
        <v>0</v>
      </c>
      <c r="BK116" s="363">
        <v>0</v>
      </c>
      <c r="BL116" s="363">
        <v>0</v>
      </c>
      <c r="BM116" s="363">
        <v>0</v>
      </c>
      <c r="BN116" s="363">
        <v>0</v>
      </c>
      <c r="BO116" s="362">
        <v>0</v>
      </c>
      <c r="BP116" s="363"/>
      <c r="BQ116" s="363">
        <v>0</v>
      </c>
      <c r="BR116" s="363">
        <v>0</v>
      </c>
      <c r="BS116" s="363">
        <v>0</v>
      </c>
      <c r="BT116" s="363">
        <v>0</v>
      </c>
      <c r="BU116" s="363">
        <v>0</v>
      </c>
      <c r="BV116" s="363">
        <v>0</v>
      </c>
      <c r="BW116" s="363">
        <v>0</v>
      </c>
      <c r="BX116" s="363">
        <v>0</v>
      </c>
      <c r="BY116" s="363">
        <v>0</v>
      </c>
      <c r="BZ116" s="363">
        <v>0</v>
      </c>
      <c r="CA116" s="363">
        <v>0</v>
      </c>
      <c r="CB116" s="363">
        <v>0</v>
      </c>
      <c r="CC116" s="363">
        <v>0</v>
      </c>
      <c r="CD116" s="364">
        <v>0</v>
      </c>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2:114" x14ac:dyDescent="0.2">
      <c r="B117" s="58" t="s">
        <v>110</v>
      </c>
      <c r="C117" s="362">
        <v>0</v>
      </c>
      <c r="D117" s="363"/>
      <c r="E117" s="363">
        <v>0</v>
      </c>
      <c r="F117" s="363">
        <v>0</v>
      </c>
      <c r="G117" s="363">
        <v>0</v>
      </c>
      <c r="H117" s="363">
        <v>0</v>
      </c>
      <c r="I117" s="363">
        <v>0</v>
      </c>
      <c r="J117" s="363">
        <v>0</v>
      </c>
      <c r="K117" s="363">
        <v>0</v>
      </c>
      <c r="L117" s="363">
        <v>0</v>
      </c>
      <c r="M117" s="363">
        <v>0</v>
      </c>
      <c r="N117" s="363">
        <v>0</v>
      </c>
      <c r="O117" s="363">
        <v>0</v>
      </c>
      <c r="P117" s="363">
        <v>0</v>
      </c>
      <c r="Q117" s="363">
        <v>0</v>
      </c>
      <c r="R117" s="363">
        <v>0</v>
      </c>
      <c r="S117" s="362">
        <v>0</v>
      </c>
      <c r="T117" s="363"/>
      <c r="U117" s="363">
        <v>0</v>
      </c>
      <c r="V117" s="363">
        <v>0</v>
      </c>
      <c r="W117" s="363">
        <v>0</v>
      </c>
      <c r="X117" s="363">
        <v>0</v>
      </c>
      <c r="Y117" s="363">
        <v>0</v>
      </c>
      <c r="Z117" s="363">
        <v>0</v>
      </c>
      <c r="AA117" s="363">
        <v>0</v>
      </c>
      <c r="AB117" s="363">
        <v>0</v>
      </c>
      <c r="AC117" s="363">
        <v>0</v>
      </c>
      <c r="AD117" s="363">
        <v>0</v>
      </c>
      <c r="AE117" s="363">
        <v>0</v>
      </c>
      <c r="AF117" s="363">
        <v>0</v>
      </c>
      <c r="AG117" s="363">
        <v>0</v>
      </c>
      <c r="AH117" s="363">
        <v>0</v>
      </c>
      <c r="AI117" s="362">
        <v>0</v>
      </c>
      <c r="AJ117" s="363"/>
      <c r="AK117" s="363">
        <v>0</v>
      </c>
      <c r="AL117" s="363">
        <v>0</v>
      </c>
      <c r="AM117" s="363">
        <v>0</v>
      </c>
      <c r="AN117" s="363">
        <v>0</v>
      </c>
      <c r="AO117" s="363">
        <v>0</v>
      </c>
      <c r="AP117" s="363">
        <v>0</v>
      </c>
      <c r="AQ117" s="363">
        <v>0</v>
      </c>
      <c r="AR117" s="363">
        <v>0</v>
      </c>
      <c r="AS117" s="363">
        <v>0</v>
      </c>
      <c r="AT117" s="363">
        <v>0</v>
      </c>
      <c r="AU117" s="363">
        <v>0</v>
      </c>
      <c r="AV117" s="363">
        <v>0</v>
      </c>
      <c r="AW117" s="363">
        <v>0</v>
      </c>
      <c r="AX117" s="363">
        <v>0</v>
      </c>
      <c r="AY117" s="362">
        <v>0</v>
      </c>
      <c r="AZ117" s="363"/>
      <c r="BA117" s="363">
        <v>0</v>
      </c>
      <c r="BB117" s="363">
        <v>0</v>
      </c>
      <c r="BC117" s="363">
        <v>0</v>
      </c>
      <c r="BD117" s="363">
        <v>0</v>
      </c>
      <c r="BE117" s="363">
        <v>0</v>
      </c>
      <c r="BF117" s="363">
        <v>0</v>
      </c>
      <c r="BG117" s="363">
        <v>0</v>
      </c>
      <c r="BH117" s="363">
        <v>0</v>
      </c>
      <c r="BI117" s="363">
        <v>0</v>
      </c>
      <c r="BJ117" s="363">
        <v>0</v>
      </c>
      <c r="BK117" s="363">
        <v>0</v>
      </c>
      <c r="BL117" s="363">
        <v>0</v>
      </c>
      <c r="BM117" s="363">
        <v>0</v>
      </c>
      <c r="BN117" s="363">
        <v>0</v>
      </c>
      <c r="BO117" s="362">
        <v>0</v>
      </c>
      <c r="BP117" s="363"/>
      <c r="BQ117" s="363">
        <v>0</v>
      </c>
      <c r="BR117" s="363">
        <v>0</v>
      </c>
      <c r="BS117" s="363">
        <v>0</v>
      </c>
      <c r="BT117" s="363">
        <v>0</v>
      </c>
      <c r="BU117" s="363">
        <v>0</v>
      </c>
      <c r="BV117" s="363">
        <v>0</v>
      </c>
      <c r="BW117" s="363">
        <v>0</v>
      </c>
      <c r="BX117" s="363">
        <v>0</v>
      </c>
      <c r="BY117" s="363">
        <v>0</v>
      </c>
      <c r="BZ117" s="363">
        <v>0</v>
      </c>
      <c r="CA117" s="363">
        <v>0</v>
      </c>
      <c r="CB117" s="363">
        <v>0</v>
      </c>
      <c r="CC117" s="363">
        <v>0</v>
      </c>
      <c r="CD117" s="364">
        <v>0</v>
      </c>
      <c r="CE117"/>
      <c r="CF117"/>
      <c r="CG117"/>
      <c r="CH117"/>
      <c r="CI117"/>
    </row>
    <row r="118" spans="2:114" x14ac:dyDescent="0.2">
      <c r="B118" s="58" t="s">
        <v>111</v>
      </c>
      <c r="C118" s="362">
        <v>2.472354829848266E-2</v>
      </c>
      <c r="D118" s="363"/>
      <c r="E118" s="363">
        <v>1.5464609200333981E-3</v>
      </c>
      <c r="F118" s="363">
        <v>0</v>
      </c>
      <c r="G118" s="363">
        <v>0.1646238656423698</v>
      </c>
      <c r="H118" s="363">
        <v>0</v>
      </c>
      <c r="I118" s="363">
        <v>2.2066807743553489E-3</v>
      </c>
      <c r="J118" s="363">
        <v>5.8390474298033429E-2</v>
      </c>
      <c r="K118" s="363">
        <v>8.5013028271553395E-3</v>
      </c>
      <c r="L118" s="363">
        <v>4.7435920550241688E-3</v>
      </c>
      <c r="M118" s="363">
        <v>4.2990055546676424E-3</v>
      </c>
      <c r="N118" s="363">
        <v>0</v>
      </c>
      <c r="O118" s="363">
        <v>1.4217757324602133E-2</v>
      </c>
      <c r="P118" s="363">
        <v>1.1835309518523376E-6</v>
      </c>
      <c r="Q118" s="363">
        <v>0.28963728834110791</v>
      </c>
      <c r="R118" s="363">
        <v>0</v>
      </c>
      <c r="S118" s="362">
        <v>1.0984786338957829E-2</v>
      </c>
      <c r="T118" s="363"/>
      <c r="U118" s="363">
        <v>0</v>
      </c>
      <c r="V118" s="363">
        <v>0</v>
      </c>
      <c r="W118" s="363">
        <v>6.7243079018318029E-4</v>
      </c>
      <c r="X118" s="363">
        <v>0</v>
      </c>
      <c r="Y118" s="363">
        <v>0</v>
      </c>
      <c r="Z118" s="363">
        <v>1.2354581581540177E-2</v>
      </c>
      <c r="AA118" s="363">
        <v>0</v>
      </c>
      <c r="AB118" s="363">
        <v>0</v>
      </c>
      <c r="AC118" s="363">
        <v>7.0470077200570096E-4</v>
      </c>
      <c r="AD118" s="363">
        <v>0</v>
      </c>
      <c r="AE118" s="363">
        <v>2.4593773179491579E-3</v>
      </c>
      <c r="AF118" s="363">
        <v>0</v>
      </c>
      <c r="AG118" s="363">
        <v>1.4340586885050676E-2</v>
      </c>
      <c r="AH118" s="363">
        <v>0</v>
      </c>
      <c r="AI118" s="362">
        <v>0</v>
      </c>
      <c r="AJ118" s="363"/>
      <c r="AK118" s="363">
        <v>0</v>
      </c>
      <c r="AL118" s="363">
        <v>0</v>
      </c>
      <c r="AM118" s="363">
        <v>0.15189677875007734</v>
      </c>
      <c r="AN118" s="363">
        <v>0</v>
      </c>
      <c r="AO118" s="363">
        <v>0</v>
      </c>
      <c r="AP118" s="363">
        <v>0</v>
      </c>
      <c r="AQ118" s="363">
        <v>0</v>
      </c>
      <c r="AR118" s="363">
        <v>0</v>
      </c>
      <c r="AS118" s="363">
        <v>0</v>
      </c>
      <c r="AT118" s="363">
        <v>0</v>
      </c>
      <c r="AU118" s="363">
        <v>0</v>
      </c>
      <c r="AV118" s="363">
        <v>0</v>
      </c>
      <c r="AW118" s="363">
        <v>0</v>
      </c>
      <c r="AX118" s="363">
        <v>0</v>
      </c>
      <c r="AY118" s="362">
        <v>1.3738761959524833E-2</v>
      </c>
      <c r="AZ118" s="363"/>
      <c r="BA118" s="363">
        <v>1.5464609200333981E-3</v>
      </c>
      <c r="BB118" s="363">
        <v>0</v>
      </c>
      <c r="BC118" s="363">
        <v>1.2054656102109266E-2</v>
      </c>
      <c r="BD118" s="363">
        <v>0</v>
      </c>
      <c r="BE118" s="363">
        <v>2.2066807743553489E-3</v>
      </c>
      <c r="BF118" s="363">
        <v>4.6035892716493255E-2</v>
      </c>
      <c r="BG118" s="363">
        <v>8.5013028271553395E-3</v>
      </c>
      <c r="BH118" s="363">
        <v>4.7435920550241688E-3</v>
      </c>
      <c r="BI118" s="363">
        <v>3.5943047826619413E-3</v>
      </c>
      <c r="BJ118" s="363">
        <v>0</v>
      </c>
      <c r="BK118" s="363">
        <v>1.1758380006652976E-2</v>
      </c>
      <c r="BL118" s="363">
        <v>1.1835309518523376E-6</v>
      </c>
      <c r="BM118" s="363">
        <v>0.27529670145605728</v>
      </c>
      <c r="BN118" s="363">
        <v>0</v>
      </c>
      <c r="BO118" s="362">
        <v>0</v>
      </c>
      <c r="BP118" s="363"/>
      <c r="BQ118" s="363">
        <v>0</v>
      </c>
      <c r="BR118" s="363">
        <v>0</v>
      </c>
      <c r="BS118" s="363">
        <v>0</v>
      </c>
      <c r="BT118" s="363">
        <v>0</v>
      </c>
      <c r="BU118" s="363">
        <v>0</v>
      </c>
      <c r="BV118" s="363">
        <v>0</v>
      </c>
      <c r="BW118" s="363">
        <v>0</v>
      </c>
      <c r="BX118" s="363">
        <v>0</v>
      </c>
      <c r="BY118" s="363">
        <v>0</v>
      </c>
      <c r="BZ118" s="363">
        <v>0</v>
      </c>
      <c r="CA118" s="363">
        <v>0</v>
      </c>
      <c r="CB118" s="363">
        <v>0</v>
      </c>
      <c r="CC118" s="363">
        <v>0</v>
      </c>
      <c r="CD118" s="364">
        <v>0</v>
      </c>
      <c r="CE118"/>
      <c r="CF118"/>
      <c r="CG118"/>
      <c r="CH118"/>
      <c r="CI118"/>
    </row>
    <row r="119" spans="2:114" x14ac:dyDescent="0.2">
      <c r="B119" s="78" t="s">
        <v>456</v>
      </c>
      <c r="C119" s="365">
        <v>0</v>
      </c>
      <c r="D119" s="366"/>
      <c r="E119" s="366">
        <v>0</v>
      </c>
      <c r="F119" s="366">
        <v>0</v>
      </c>
      <c r="G119" s="366">
        <v>0</v>
      </c>
      <c r="H119" s="366">
        <v>0</v>
      </c>
      <c r="I119" s="366">
        <v>0</v>
      </c>
      <c r="J119" s="366">
        <v>0</v>
      </c>
      <c r="K119" s="366">
        <v>0</v>
      </c>
      <c r="L119" s="366">
        <v>0</v>
      </c>
      <c r="M119" s="366">
        <v>0</v>
      </c>
      <c r="N119" s="366">
        <v>0</v>
      </c>
      <c r="O119" s="366">
        <v>0</v>
      </c>
      <c r="P119" s="366">
        <v>0</v>
      </c>
      <c r="Q119" s="366">
        <v>0</v>
      </c>
      <c r="R119" s="366">
        <v>0</v>
      </c>
      <c r="S119" s="365">
        <v>0</v>
      </c>
      <c r="T119" s="366"/>
      <c r="U119" s="366">
        <v>0</v>
      </c>
      <c r="V119" s="366">
        <v>0</v>
      </c>
      <c r="W119" s="366">
        <v>0</v>
      </c>
      <c r="X119" s="366">
        <v>0</v>
      </c>
      <c r="Y119" s="366">
        <v>0</v>
      </c>
      <c r="Z119" s="366">
        <v>0</v>
      </c>
      <c r="AA119" s="366">
        <v>0</v>
      </c>
      <c r="AB119" s="366">
        <v>0</v>
      </c>
      <c r="AC119" s="366">
        <v>0</v>
      </c>
      <c r="AD119" s="366">
        <v>0</v>
      </c>
      <c r="AE119" s="366">
        <v>0</v>
      </c>
      <c r="AF119" s="366">
        <v>0</v>
      </c>
      <c r="AG119" s="366">
        <v>0</v>
      </c>
      <c r="AH119" s="366">
        <v>0</v>
      </c>
      <c r="AI119" s="365">
        <v>0</v>
      </c>
      <c r="AJ119" s="366"/>
      <c r="AK119" s="366">
        <v>0</v>
      </c>
      <c r="AL119" s="366">
        <v>0</v>
      </c>
      <c r="AM119" s="366">
        <v>0</v>
      </c>
      <c r="AN119" s="366">
        <v>0</v>
      </c>
      <c r="AO119" s="366">
        <v>0</v>
      </c>
      <c r="AP119" s="366">
        <v>0</v>
      </c>
      <c r="AQ119" s="366">
        <v>0</v>
      </c>
      <c r="AR119" s="366">
        <v>0</v>
      </c>
      <c r="AS119" s="366">
        <v>0</v>
      </c>
      <c r="AT119" s="366">
        <v>0</v>
      </c>
      <c r="AU119" s="366">
        <v>0</v>
      </c>
      <c r="AV119" s="366">
        <v>0</v>
      </c>
      <c r="AW119" s="366">
        <v>0</v>
      </c>
      <c r="AX119" s="366">
        <v>0</v>
      </c>
      <c r="AY119" s="365">
        <v>0</v>
      </c>
      <c r="AZ119" s="366"/>
      <c r="BA119" s="366">
        <v>0</v>
      </c>
      <c r="BB119" s="366">
        <v>0</v>
      </c>
      <c r="BC119" s="366">
        <v>0</v>
      </c>
      <c r="BD119" s="366">
        <v>0</v>
      </c>
      <c r="BE119" s="366">
        <v>0</v>
      </c>
      <c r="BF119" s="366">
        <v>0</v>
      </c>
      <c r="BG119" s="366">
        <v>0</v>
      </c>
      <c r="BH119" s="366">
        <v>0</v>
      </c>
      <c r="BI119" s="366">
        <v>0</v>
      </c>
      <c r="BJ119" s="366">
        <v>0</v>
      </c>
      <c r="BK119" s="366">
        <v>0</v>
      </c>
      <c r="BL119" s="366">
        <v>0</v>
      </c>
      <c r="BM119" s="366">
        <v>0</v>
      </c>
      <c r="BN119" s="366">
        <v>0</v>
      </c>
      <c r="BO119" s="365">
        <v>0</v>
      </c>
      <c r="BP119" s="366"/>
      <c r="BQ119" s="366">
        <v>0</v>
      </c>
      <c r="BR119" s="366">
        <v>0</v>
      </c>
      <c r="BS119" s="366">
        <v>0</v>
      </c>
      <c r="BT119" s="366">
        <v>0</v>
      </c>
      <c r="BU119" s="366">
        <v>0</v>
      </c>
      <c r="BV119" s="366">
        <v>0</v>
      </c>
      <c r="BW119" s="366">
        <v>0</v>
      </c>
      <c r="BX119" s="366">
        <v>0</v>
      </c>
      <c r="BY119" s="366">
        <v>0</v>
      </c>
      <c r="BZ119" s="366">
        <v>0</v>
      </c>
      <c r="CA119" s="366">
        <v>0</v>
      </c>
      <c r="CB119" s="366">
        <v>0</v>
      </c>
      <c r="CC119" s="366">
        <v>0</v>
      </c>
      <c r="CD119" s="367">
        <v>0</v>
      </c>
      <c r="CE119"/>
      <c r="CF119"/>
      <c r="CG119"/>
      <c r="CH119"/>
      <c r="CI119"/>
    </row>
    <row r="120" spans="2:114" x14ac:dyDescent="0.2">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row>
    <row r="121" spans="2:114" x14ac:dyDescent="0.2">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row>
    <row r="122" spans="2:114" x14ac:dyDescent="0.2">
      <c r="B122"/>
      <c r="C122"/>
      <c r="D122"/>
      <c r="E122"/>
      <c r="F122"/>
      <c r="G122"/>
      <c r="H122"/>
      <c r="I122"/>
      <c r="J122"/>
      <c r="K122"/>
      <c r="L122"/>
      <c r="M122"/>
      <c r="N122"/>
      <c r="O122"/>
      <c r="P122"/>
      <c r="Q122"/>
      <c r="R122"/>
      <c r="S122"/>
      <c r="T122" s="35"/>
      <c r="U122" s="35"/>
      <c r="V122" s="35"/>
      <c r="W122" s="35"/>
      <c r="X122" s="74"/>
      <c r="Y122" s="74"/>
      <c r="Z122" s="74"/>
      <c r="AA122" s="74"/>
    </row>
    <row r="123" spans="2:114" x14ac:dyDescent="0.2">
      <c r="B123"/>
      <c r="C123"/>
      <c r="D123"/>
      <c r="E123"/>
      <c r="F123"/>
      <c r="G123"/>
      <c r="H123"/>
      <c r="I123"/>
      <c r="J123"/>
      <c r="K123"/>
      <c r="L123"/>
      <c r="M123"/>
      <c r="N123"/>
      <c r="O123"/>
      <c r="P123"/>
      <c r="Q123"/>
      <c r="R123"/>
      <c r="S123"/>
      <c r="T123" s="35"/>
      <c r="U123" s="35"/>
      <c r="V123" s="35"/>
      <c r="W123" s="35"/>
      <c r="X123" s="74"/>
      <c r="Y123" s="74"/>
      <c r="Z123" s="74"/>
      <c r="AA123" s="74"/>
    </row>
    <row r="124" spans="2:114" x14ac:dyDescent="0.2">
      <c r="B124"/>
      <c r="C124"/>
      <c r="D124"/>
      <c r="E124"/>
      <c r="F124"/>
      <c r="G124"/>
      <c r="H124"/>
      <c r="I124"/>
      <c r="J124"/>
      <c r="K124"/>
      <c r="L124"/>
      <c r="M124"/>
      <c r="N124"/>
      <c r="O124"/>
      <c r="P124"/>
      <c r="Q124"/>
      <c r="R124"/>
      <c r="S124"/>
      <c r="T124" s="35"/>
      <c r="U124" s="35"/>
      <c r="V124" s="35"/>
      <c r="W124" s="35"/>
      <c r="X124" s="74"/>
      <c r="Y124" s="74"/>
      <c r="Z124" s="74"/>
      <c r="AA124" s="74"/>
    </row>
    <row r="125" spans="2:114" x14ac:dyDescent="0.2">
      <c r="B125"/>
      <c r="C125"/>
      <c r="D125"/>
      <c r="E125"/>
      <c r="F125"/>
      <c r="G125"/>
      <c r="H125"/>
      <c r="I125"/>
      <c r="J125"/>
      <c r="K125"/>
      <c r="L125"/>
      <c r="M125"/>
      <c r="N125"/>
      <c r="O125"/>
      <c r="P125"/>
      <c r="Q125"/>
      <c r="R125"/>
      <c r="S125"/>
      <c r="T125" s="35"/>
      <c r="U125" s="35"/>
      <c r="V125" s="35"/>
      <c r="W125" s="35"/>
      <c r="X125" s="74"/>
      <c r="Y125" s="74"/>
      <c r="Z125" s="74"/>
      <c r="AA125" s="74"/>
    </row>
    <row r="126" spans="2:114" x14ac:dyDescent="0.2">
      <c r="B126"/>
      <c r="C126"/>
      <c r="D126"/>
      <c r="E126"/>
      <c r="F126"/>
      <c r="G126"/>
      <c r="H126"/>
      <c r="I126"/>
      <c r="J126"/>
      <c r="K126"/>
      <c r="L126"/>
      <c r="M126"/>
      <c r="N126"/>
      <c r="O126"/>
      <c r="P126"/>
      <c r="Q126"/>
      <c r="R126"/>
      <c r="S126"/>
      <c r="T126" s="35"/>
      <c r="U126" s="35"/>
      <c r="V126" s="35"/>
      <c r="W126" s="35"/>
      <c r="X126" s="74"/>
      <c r="Y126" s="74"/>
      <c r="Z126" s="74"/>
      <c r="AA126" s="74"/>
    </row>
    <row r="127" spans="2:114" x14ac:dyDescent="0.2">
      <c r="B127"/>
      <c r="C127"/>
      <c r="D127"/>
      <c r="E127"/>
      <c r="F127"/>
      <c r="G127"/>
      <c r="H127"/>
      <c r="I127"/>
      <c r="J127"/>
      <c r="K127"/>
      <c r="L127"/>
      <c r="M127"/>
      <c r="N127"/>
      <c r="O127"/>
      <c r="P127"/>
      <c r="Q127"/>
      <c r="R127"/>
      <c r="S127"/>
      <c r="T127" s="35"/>
      <c r="U127" s="35"/>
      <c r="V127" s="35"/>
      <c r="W127" s="35"/>
      <c r="X127" s="74"/>
      <c r="Y127" s="74"/>
      <c r="Z127" s="74"/>
      <c r="AA127" s="74"/>
    </row>
    <row r="128" spans="2:114" x14ac:dyDescent="0.2">
      <c r="B128"/>
      <c r="C128"/>
      <c r="D128"/>
      <c r="E128"/>
      <c r="F128"/>
      <c r="G128"/>
      <c r="H128"/>
      <c r="I128"/>
      <c r="J128"/>
      <c r="K128"/>
      <c r="L128"/>
      <c r="M128"/>
      <c r="N128"/>
      <c r="O128"/>
      <c r="P128"/>
      <c r="Q128"/>
      <c r="R128"/>
      <c r="S128"/>
      <c r="T128" s="35"/>
      <c r="U128" s="35"/>
      <c r="V128" s="35"/>
      <c r="W128" s="35"/>
      <c r="X128" s="74"/>
      <c r="Y128" s="74"/>
      <c r="Z128" s="74"/>
      <c r="AA128" s="74"/>
    </row>
    <row r="129" spans="2:27" x14ac:dyDescent="0.2">
      <c r="B129"/>
      <c r="C129"/>
      <c r="D129"/>
      <c r="E129"/>
      <c r="F129"/>
      <c r="G129"/>
      <c r="H129"/>
      <c r="I129"/>
      <c r="J129"/>
      <c r="K129"/>
      <c r="L129"/>
      <c r="M129"/>
      <c r="N129"/>
      <c r="O129"/>
      <c r="P129"/>
      <c r="Q129"/>
      <c r="R129"/>
      <c r="S129"/>
      <c r="T129" s="35"/>
      <c r="U129" s="35"/>
      <c r="V129" s="35"/>
      <c r="W129" s="35"/>
      <c r="X129" s="74"/>
      <c r="Y129" s="74"/>
      <c r="Z129" s="74"/>
      <c r="AA129" s="74"/>
    </row>
    <row r="130" spans="2:27" x14ac:dyDescent="0.2">
      <c r="B130"/>
      <c r="C130"/>
      <c r="D130"/>
      <c r="E130"/>
      <c r="F130"/>
      <c r="G130"/>
      <c r="H130"/>
      <c r="I130"/>
      <c r="J130"/>
      <c r="K130"/>
      <c r="L130"/>
      <c r="M130"/>
      <c r="N130"/>
      <c r="O130"/>
      <c r="P130"/>
      <c r="Q130"/>
      <c r="R130"/>
      <c r="S130"/>
      <c r="T130" s="35"/>
      <c r="U130" s="35"/>
      <c r="V130" s="35"/>
      <c r="W130" s="35"/>
      <c r="X130" s="74"/>
      <c r="Y130" s="74"/>
      <c r="Z130" s="74"/>
      <c r="AA130" s="74"/>
    </row>
    <row r="131" spans="2:27" x14ac:dyDescent="0.2">
      <c r="B131"/>
      <c r="C131"/>
      <c r="D131"/>
      <c r="E131"/>
      <c r="F131"/>
      <c r="G131"/>
      <c r="H131"/>
      <c r="I131"/>
      <c r="J131"/>
      <c r="K131"/>
      <c r="L131"/>
      <c r="M131"/>
      <c r="N131"/>
      <c r="O131"/>
      <c r="P131"/>
      <c r="Q131"/>
      <c r="R131"/>
      <c r="S131"/>
      <c r="T131" s="35"/>
      <c r="U131" s="35"/>
      <c r="V131" s="35"/>
      <c r="W131" s="35"/>
      <c r="X131" s="74"/>
      <c r="Y131" s="74"/>
      <c r="Z131" s="74"/>
      <c r="AA131" s="74"/>
    </row>
    <row r="132" spans="2:27" x14ac:dyDescent="0.2">
      <c r="B132"/>
      <c r="C132"/>
      <c r="D132"/>
      <c r="E132"/>
      <c r="F132"/>
      <c r="G132"/>
      <c r="H132"/>
      <c r="I132"/>
      <c r="J132"/>
      <c r="K132"/>
      <c r="L132"/>
      <c r="M132"/>
      <c r="N132"/>
      <c r="O132"/>
      <c r="P132"/>
      <c r="Q132"/>
      <c r="R132"/>
      <c r="S132"/>
      <c r="T132" s="35"/>
      <c r="U132" s="35"/>
      <c r="V132" s="35"/>
      <c r="W132" s="35"/>
      <c r="X132" s="74"/>
      <c r="Y132" s="74"/>
      <c r="Z132" s="74"/>
      <c r="AA132" s="74"/>
    </row>
    <row r="145" s="5" customFormat="1" x14ac:dyDescent="0.2"/>
    <row r="146" s="5" customFormat="1" x14ac:dyDescent="0.2"/>
    <row r="147" s="5" customFormat="1" x14ac:dyDescent="0.2"/>
    <row r="148" s="5" customFormat="1" x14ac:dyDescent="0.2"/>
    <row r="149" s="5" customFormat="1" x14ac:dyDescent="0.2"/>
    <row r="150" s="5" customFormat="1" x14ac:dyDescent="0.2"/>
    <row r="151" s="5" customFormat="1" x14ac:dyDescent="0.2"/>
    <row r="152" s="5" customFormat="1" x14ac:dyDescent="0.2"/>
    <row r="153" s="5" customFormat="1" x14ac:dyDescent="0.2"/>
    <row r="154" s="5" customFormat="1" x14ac:dyDescent="0.2"/>
    <row r="155" s="5" customFormat="1" x14ac:dyDescent="0.2"/>
    <row r="156" s="5" customFormat="1" x14ac:dyDescent="0.2"/>
    <row r="157" s="5" customFormat="1" x14ac:dyDescent="0.2"/>
    <row r="158" s="5" customFormat="1" x14ac:dyDescent="0.2"/>
    <row r="159" s="5" customFormat="1" x14ac:dyDescent="0.2"/>
    <row r="160" s="5" customFormat="1" x14ac:dyDescent="0.2"/>
    <row r="161" s="5" customFormat="1" x14ac:dyDescent="0.2"/>
    <row r="162" s="5" customFormat="1" x14ac:dyDescent="0.2"/>
    <row r="163" s="5" customFormat="1" x14ac:dyDescent="0.2"/>
    <row r="164" s="5" customFormat="1" x14ac:dyDescent="0.2"/>
    <row r="165" s="5" customFormat="1" x14ac:dyDescent="0.2"/>
    <row r="166" s="5" customFormat="1" x14ac:dyDescent="0.2"/>
    <row r="167" s="5" customFormat="1" x14ac:dyDescent="0.2"/>
    <row r="168" s="5" customFormat="1" x14ac:dyDescent="0.2"/>
    <row r="169" s="5" customFormat="1" x14ac:dyDescent="0.2"/>
    <row r="170" s="5" customFormat="1" x14ac:dyDescent="0.2"/>
    <row r="171" s="5" customFormat="1" x14ac:dyDescent="0.2"/>
    <row r="172" s="5" customFormat="1" x14ac:dyDescent="0.2"/>
    <row r="173" s="5" customFormat="1" x14ac:dyDescent="0.2"/>
    <row r="174" s="5" customFormat="1" x14ac:dyDescent="0.2"/>
    <row r="175" s="5" customFormat="1" x14ac:dyDescent="0.2"/>
    <row r="176" s="5" customFormat="1" x14ac:dyDescent="0.2"/>
    <row r="177" s="5" customFormat="1" x14ac:dyDescent="0.2"/>
    <row r="178" s="5" customFormat="1" x14ac:dyDescent="0.2"/>
    <row r="179" s="5" customFormat="1" x14ac:dyDescent="0.2"/>
    <row r="180" s="5" customFormat="1" x14ac:dyDescent="0.2"/>
    <row r="181" s="5" customFormat="1" x14ac:dyDescent="0.2"/>
    <row r="182" s="5" customFormat="1" x14ac:dyDescent="0.2"/>
    <row r="183" s="5" customFormat="1" x14ac:dyDescent="0.2"/>
    <row r="184" s="5" customFormat="1" x14ac:dyDescent="0.2"/>
    <row r="185" s="5" customFormat="1" x14ac:dyDescent="0.2"/>
    <row r="186" s="5" customFormat="1" x14ac:dyDescent="0.2"/>
    <row r="187" s="5" customFormat="1" x14ac:dyDescent="0.2"/>
    <row r="188" s="5" customFormat="1" x14ac:dyDescent="0.2"/>
    <row r="189" s="5" customFormat="1" x14ac:dyDescent="0.2"/>
    <row r="190" s="5" customFormat="1" x14ac:dyDescent="0.2"/>
    <row r="191" s="5" customFormat="1" x14ac:dyDescent="0.2"/>
    <row r="192" s="5" customFormat="1" x14ac:dyDescent="0.2"/>
    <row r="193" s="5" customFormat="1" x14ac:dyDescent="0.2"/>
    <row r="194" s="5" customFormat="1" x14ac:dyDescent="0.2"/>
    <row r="195" s="5" customFormat="1" x14ac:dyDescent="0.2"/>
    <row r="196" s="5" customFormat="1" x14ac:dyDescent="0.2"/>
    <row r="197" s="5" customFormat="1" x14ac:dyDescent="0.2"/>
    <row r="198" s="5" customFormat="1" x14ac:dyDescent="0.2"/>
    <row r="199" s="5" customFormat="1" x14ac:dyDescent="0.2"/>
    <row r="200" s="5" customFormat="1" x14ac:dyDescent="0.2"/>
    <row r="201" s="5" customFormat="1" x14ac:dyDescent="0.2"/>
    <row r="202" s="5" customFormat="1" x14ac:dyDescent="0.2"/>
    <row r="203" s="5" customFormat="1" x14ac:dyDescent="0.2"/>
    <row r="204" s="5" customFormat="1" x14ac:dyDescent="0.2"/>
    <row r="205" s="5" customFormat="1" x14ac:dyDescent="0.2"/>
    <row r="206" s="5" customFormat="1" x14ac:dyDescent="0.2"/>
    <row r="207" s="5" customFormat="1" x14ac:dyDescent="0.2"/>
    <row r="208" s="5" customFormat="1" x14ac:dyDescent="0.2"/>
    <row r="209" s="5" customFormat="1" x14ac:dyDescent="0.2"/>
    <row r="210" s="5" customFormat="1" x14ac:dyDescent="0.2"/>
    <row r="211" s="5" customFormat="1" x14ac:dyDescent="0.2"/>
    <row r="212" s="5" customFormat="1" x14ac:dyDescent="0.2"/>
    <row r="213" s="5" customFormat="1" x14ac:dyDescent="0.2"/>
    <row r="214" s="5" customFormat="1" x14ac:dyDescent="0.2"/>
    <row r="215" s="5" customFormat="1" x14ac:dyDescent="0.2"/>
    <row r="216" s="5" customFormat="1" x14ac:dyDescent="0.2"/>
    <row r="217" s="5" customFormat="1" x14ac:dyDescent="0.2"/>
    <row r="218" s="5" customFormat="1" x14ac:dyDescent="0.2"/>
    <row r="219" s="5" customFormat="1" x14ac:dyDescent="0.2"/>
    <row r="220" s="5" customFormat="1" x14ac:dyDescent="0.2"/>
    <row r="221" s="5" customFormat="1" x14ac:dyDescent="0.2"/>
    <row r="222" s="5" customFormat="1" x14ac:dyDescent="0.2"/>
    <row r="223" s="5" customFormat="1" x14ac:dyDescent="0.2"/>
    <row r="224" s="5" customFormat="1" x14ac:dyDescent="0.2"/>
    <row r="225" s="5" customFormat="1" x14ac:dyDescent="0.2"/>
    <row r="226" s="5" customFormat="1" x14ac:dyDescent="0.2"/>
    <row r="227" s="5" customFormat="1" x14ac:dyDescent="0.2"/>
    <row r="228" s="5" customFormat="1" x14ac:dyDescent="0.2"/>
    <row r="229" s="5" customFormat="1" x14ac:dyDescent="0.2"/>
    <row r="230" s="5" customFormat="1" x14ac:dyDescent="0.2"/>
    <row r="231" s="5" customFormat="1" x14ac:dyDescent="0.2"/>
    <row r="232" s="5" customFormat="1" x14ac:dyDescent="0.2"/>
    <row r="233" s="5" customFormat="1" x14ac:dyDescent="0.2"/>
    <row r="234" s="5" customFormat="1" x14ac:dyDescent="0.2"/>
    <row r="235" s="5" customFormat="1" x14ac:dyDescent="0.2"/>
    <row r="236" s="5" customFormat="1" x14ac:dyDescent="0.2"/>
    <row r="237" s="5" customFormat="1" x14ac:dyDescent="0.2"/>
    <row r="238" s="5" customFormat="1" x14ac:dyDescent="0.2"/>
    <row r="239" s="5" customFormat="1" x14ac:dyDescent="0.2"/>
    <row r="240" s="5" customFormat="1" x14ac:dyDescent="0.2"/>
    <row r="241" s="5" customFormat="1" x14ac:dyDescent="0.2"/>
    <row r="242" s="5" customFormat="1" x14ac:dyDescent="0.2"/>
    <row r="243" s="5" customFormat="1" x14ac:dyDescent="0.2"/>
    <row r="244" s="5" customFormat="1" x14ac:dyDescent="0.2"/>
    <row r="245" s="5" customFormat="1" x14ac:dyDescent="0.2"/>
    <row r="246" s="5" customFormat="1" x14ac:dyDescent="0.2"/>
    <row r="247" s="5" customFormat="1" x14ac:dyDescent="0.2"/>
    <row r="248" s="5" customFormat="1" x14ac:dyDescent="0.2"/>
    <row r="249" s="5" customFormat="1" x14ac:dyDescent="0.2"/>
    <row r="250" s="5" customFormat="1" x14ac:dyDescent="0.2"/>
    <row r="251" s="5" customFormat="1" x14ac:dyDescent="0.2"/>
    <row r="252" s="5" customFormat="1" x14ac:dyDescent="0.2"/>
    <row r="253" s="5" customFormat="1" x14ac:dyDescent="0.2"/>
    <row r="254" s="5" customFormat="1" x14ac:dyDescent="0.2"/>
    <row r="255" s="5" customFormat="1" x14ac:dyDescent="0.2"/>
    <row r="256" s="5" customFormat="1" x14ac:dyDescent="0.2"/>
    <row r="257" s="5" customFormat="1" x14ac:dyDescent="0.2"/>
    <row r="258" s="5" customFormat="1" x14ac:dyDescent="0.2"/>
    <row r="259" s="5" customFormat="1" x14ac:dyDescent="0.2"/>
    <row r="260" s="5" customFormat="1" x14ac:dyDescent="0.2"/>
    <row r="261" s="5" customFormat="1" x14ac:dyDescent="0.2"/>
    <row r="262" s="5" customFormat="1" x14ac:dyDescent="0.2"/>
    <row r="263" s="5" customFormat="1" x14ac:dyDescent="0.2"/>
    <row r="264" s="5" customFormat="1" x14ac:dyDescent="0.2"/>
    <row r="265" s="5" customFormat="1" x14ac:dyDescent="0.2"/>
    <row r="266" s="5" customFormat="1" x14ac:dyDescent="0.2"/>
    <row r="267" s="5" customFormat="1" x14ac:dyDescent="0.2"/>
    <row r="268" s="5" customFormat="1" x14ac:dyDescent="0.2"/>
    <row r="269" s="5" customFormat="1" x14ac:dyDescent="0.2"/>
    <row r="270" s="5" customFormat="1" x14ac:dyDescent="0.2"/>
    <row r="271" s="5" customFormat="1" x14ac:dyDescent="0.2"/>
    <row r="272" s="5" customFormat="1" x14ac:dyDescent="0.2"/>
    <row r="273" s="5" customFormat="1" x14ac:dyDescent="0.2"/>
    <row r="274" s="5" customFormat="1" x14ac:dyDescent="0.2"/>
    <row r="275" s="5" customFormat="1" x14ac:dyDescent="0.2"/>
    <row r="276" s="5" customFormat="1" x14ac:dyDescent="0.2"/>
    <row r="277" s="5" customFormat="1" x14ac:dyDescent="0.2"/>
    <row r="278" s="5" customFormat="1" x14ac:dyDescent="0.2"/>
    <row r="279" s="5" customFormat="1" x14ac:dyDescent="0.2"/>
    <row r="280" s="5" customFormat="1" x14ac:dyDescent="0.2"/>
    <row r="281" s="5" customFormat="1" x14ac:dyDescent="0.2"/>
    <row r="282" s="5" customFormat="1" x14ac:dyDescent="0.2"/>
    <row r="283" s="5" customFormat="1" x14ac:dyDescent="0.2"/>
    <row r="284" s="5" customFormat="1" x14ac:dyDescent="0.2"/>
    <row r="285" s="5" customFormat="1" x14ac:dyDescent="0.2"/>
    <row r="286" s="5" customFormat="1" x14ac:dyDescent="0.2"/>
    <row r="287" s="5" customFormat="1" x14ac:dyDescent="0.2"/>
    <row r="288" s="5" customFormat="1" x14ac:dyDescent="0.2"/>
    <row r="289" s="5" customFormat="1" x14ac:dyDescent="0.2"/>
    <row r="290" s="5" customFormat="1" x14ac:dyDescent="0.2"/>
    <row r="291" s="5" customFormat="1" x14ac:dyDescent="0.2"/>
    <row r="292" s="5" customFormat="1" x14ac:dyDescent="0.2"/>
    <row r="293" s="5" customFormat="1" x14ac:dyDescent="0.2"/>
    <row r="294" s="5" customFormat="1" x14ac:dyDescent="0.2"/>
    <row r="295" s="5" customFormat="1" x14ac:dyDescent="0.2"/>
    <row r="296" s="5" customFormat="1" x14ac:dyDescent="0.2"/>
    <row r="297" s="5" customFormat="1" x14ac:dyDescent="0.2"/>
    <row r="298" s="5" customFormat="1" x14ac:dyDescent="0.2"/>
    <row r="299" s="5" customFormat="1" x14ac:dyDescent="0.2"/>
    <row r="300" s="5" customFormat="1" x14ac:dyDescent="0.2"/>
    <row r="301" s="5" customFormat="1" x14ac:dyDescent="0.2"/>
    <row r="302" s="5" customFormat="1" x14ac:dyDescent="0.2"/>
    <row r="303" s="5" customFormat="1" x14ac:dyDescent="0.2"/>
    <row r="304" s="5" customFormat="1" x14ac:dyDescent="0.2"/>
    <row r="305" s="5" customFormat="1" x14ac:dyDescent="0.2"/>
    <row r="306" s="5" customFormat="1" x14ac:dyDescent="0.2"/>
    <row r="307" s="5" customFormat="1" x14ac:dyDescent="0.2"/>
    <row r="308" s="5" customFormat="1" x14ac:dyDescent="0.2"/>
    <row r="309" s="5" customFormat="1" x14ac:dyDescent="0.2"/>
    <row r="310" s="5" customFormat="1" x14ac:dyDescent="0.2"/>
    <row r="311" s="5" customFormat="1" x14ac:dyDescent="0.2"/>
    <row r="312" s="5" customFormat="1" x14ac:dyDescent="0.2"/>
    <row r="313" s="5" customFormat="1" x14ac:dyDescent="0.2"/>
    <row r="314" s="5" customFormat="1" x14ac:dyDescent="0.2"/>
    <row r="315" s="5" customFormat="1" x14ac:dyDescent="0.2"/>
    <row r="316" s="5" customFormat="1" x14ac:dyDescent="0.2"/>
    <row r="317" s="5" customFormat="1" x14ac:dyDescent="0.2"/>
    <row r="318" s="5" customFormat="1" x14ac:dyDescent="0.2"/>
    <row r="319" s="5" customFormat="1" x14ac:dyDescent="0.2"/>
    <row r="320" s="5" customFormat="1" x14ac:dyDescent="0.2"/>
    <row r="321" s="5" customFormat="1" x14ac:dyDescent="0.2"/>
    <row r="322" s="5" customFormat="1" x14ac:dyDescent="0.2"/>
    <row r="323" s="5" customFormat="1" x14ac:dyDescent="0.2"/>
    <row r="324" s="5" customFormat="1" x14ac:dyDescent="0.2"/>
    <row r="325" s="5" customFormat="1" x14ac:dyDescent="0.2"/>
    <row r="326" s="5" customFormat="1" x14ac:dyDescent="0.2"/>
    <row r="327" s="5" customFormat="1" x14ac:dyDescent="0.2"/>
    <row r="328" s="5" customFormat="1" x14ac:dyDescent="0.2"/>
    <row r="329" s="5" customFormat="1" x14ac:dyDescent="0.2"/>
    <row r="330" s="5" customFormat="1" x14ac:dyDescent="0.2"/>
    <row r="331" s="5" customFormat="1" x14ac:dyDescent="0.2"/>
    <row r="332" s="5" customFormat="1" x14ac:dyDescent="0.2"/>
    <row r="333" s="5" customFormat="1" x14ac:dyDescent="0.2"/>
    <row r="334" s="5" customFormat="1" x14ac:dyDescent="0.2"/>
    <row r="335" s="5" customFormat="1" x14ac:dyDescent="0.2"/>
    <row r="336" s="5" customFormat="1" x14ac:dyDescent="0.2"/>
    <row r="337" s="5" customFormat="1" x14ac:dyDescent="0.2"/>
    <row r="338" s="5" customFormat="1" x14ac:dyDescent="0.2"/>
    <row r="339" s="5" customFormat="1" x14ac:dyDescent="0.2"/>
    <row r="340" s="5" customFormat="1" x14ac:dyDescent="0.2"/>
    <row r="341" s="5" customFormat="1" x14ac:dyDescent="0.2"/>
    <row r="342" s="5" customFormat="1" x14ac:dyDescent="0.2"/>
    <row r="343" s="5" customFormat="1" x14ac:dyDescent="0.2"/>
    <row r="344" s="5" customFormat="1" x14ac:dyDescent="0.2"/>
    <row r="345" s="5" customFormat="1" x14ac:dyDescent="0.2"/>
    <row r="346" s="5" customFormat="1" x14ac:dyDescent="0.2"/>
    <row r="347" s="5" customFormat="1" x14ac:dyDescent="0.2"/>
    <row r="348" s="5" customFormat="1" x14ac:dyDescent="0.2"/>
    <row r="349" s="5" customFormat="1" x14ac:dyDescent="0.2"/>
    <row r="350" s="5" customFormat="1" x14ac:dyDescent="0.2"/>
    <row r="351" s="5" customFormat="1" x14ac:dyDescent="0.2"/>
    <row r="352" s="5" customFormat="1" x14ac:dyDescent="0.2"/>
    <row r="353" s="5" customFormat="1" x14ac:dyDescent="0.2"/>
    <row r="354" s="5" customFormat="1" x14ac:dyDescent="0.2"/>
    <row r="355" s="5" customFormat="1" x14ac:dyDescent="0.2"/>
    <row r="356" s="5" customFormat="1" x14ac:dyDescent="0.2"/>
    <row r="357" s="5" customFormat="1" x14ac:dyDescent="0.2"/>
    <row r="358" s="5" customFormat="1" x14ac:dyDescent="0.2"/>
    <row r="359" s="5" customFormat="1" x14ac:dyDescent="0.2"/>
    <row r="360" s="5" customFormat="1" x14ac:dyDescent="0.2"/>
    <row r="361" s="5" customFormat="1" x14ac:dyDescent="0.2"/>
    <row r="362" s="5" customFormat="1" x14ac:dyDescent="0.2"/>
    <row r="363" s="5" customFormat="1" x14ac:dyDescent="0.2"/>
    <row r="364" s="5" customFormat="1" x14ac:dyDescent="0.2"/>
    <row r="365" s="5" customFormat="1" x14ac:dyDescent="0.2"/>
    <row r="366" s="5" customFormat="1" x14ac:dyDescent="0.2"/>
    <row r="367" s="5" customFormat="1" x14ac:dyDescent="0.2"/>
    <row r="368" s="5" customFormat="1" x14ac:dyDescent="0.2"/>
    <row r="369" s="5" customFormat="1" x14ac:dyDescent="0.2"/>
    <row r="370" s="5" customFormat="1" x14ac:dyDescent="0.2"/>
    <row r="371" s="5" customFormat="1" x14ac:dyDescent="0.2"/>
    <row r="372" s="5" customFormat="1" x14ac:dyDescent="0.2"/>
    <row r="373" s="5" customFormat="1" x14ac:dyDescent="0.2"/>
    <row r="374" s="5" customFormat="1" x14ac:dyDescent="0.2"/>
    <row r="375" s="5" customFormat="1" x14ac:dyDescent="0.2"/>
    <row r="376" s="5" customFormat="1" x14ac:dyDescent="0.2"/>
    <row r="377" s="5" customFormat="1" x14ac:dyDescent="0.2"/>
    <row r="378" s="5" customFormat="1" x14ac:dyDescent="0.2"/>
    <row r="379" s="5" customFormat="1" x14ac:dyDescent="0.2"/>
    <row r="380" s="5" customFormat="1" x14ac:dyDescent="0.2"/>
    <row r="381" s="5" customFormat="1" x14ac:dyDescent="0.2"/>
    <row r="382" s="5" customFormat="1" x14ac:dyDescent="0.2"/>
    <row r="383" s="5" customFormat="1" x14ac:dyDescent="0.2"/>
    <row r="384" s="5" customFormat="1" x14ac:dyDescent="0.2"/>
    <row r="385" s="5" customFormat="1" x14ac:dyDescent="0.2"/>
    <row r="386" s="5" customFormat="1" x14ac:dyDescent="0.2"/>
    <row r="387" s="5" customFormat="1" x14ac:dyDescent="0.2"/>
    <row r="388" s="5" customFormat="1" x14ac:dyDescent="0.2"/>
    <row r="389" s="5" customFormat="1" x14ac:dyDescent="0.2"/>
    <row r="390" s="5" customFormat="1" x14ac:dyDescent="0.2"/>
    <row r="391" s="5" customFormat="1" x14ac:dyDescent="0.2"/>
    <row r="392" s="5" customFormat="1" x14ac:dyDescent="0.2"/>
    <row r="393" s="5" customFormat="1" x14ac:dyDescent="0.2"/>
    <row r="394" s="5" customFormat="1" x14ac:dyDescent="0.2"/>
    <row r="395" s="5" customFormat="1" x14ac:dyDescent="0.2"/>
  </sheetData>
  <phoneticPr fontId="4"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E1118"/>
  <sheetViews>
    <sheetView zoomScale="70" zoomScaleNormal="70" workbookViewId="0">
      <pane ySplit="5" topLeftCell="A6" activePane="bottomLeft" state="frozen"/>
      <selection pane="bottomLeft"/>
    </sheetView>
  </sheetViews>
  <sheetFormatPr defaultRowHeight="12.75" x14ac:dyDescent="0.2"/>
  <cols>
    <col min="1" max="1" width="21.28515625" customWidth="1"/>
    <col min="2" max="2" width="7.140625" bestFit="1" customWidth="1"/>
    <col min="3" max="3" width="12.7109375" style="23" customWidth="1"/>
    <col min="4" max="4" width="13.5703125" hidden="1" customWidth="1"/>
    <col min="5" max="6" width="30.140625" customWidth="1"/>
    <col min="7" max="7" width="21.7109375" style="53" bestFit="1" customWidth="1"/>
    <col min="8" max="8" width="22.140625" style="53" bestFit="1" customWidth="1"/>
    <col min="9" max="9" width="20.5703125" style="53" bestFit="1" customWidth="1"/>
    <col min="10" max="10" width="21.5703125" style="53" bestFit="1" customWidth="1"/>
    <col min="11" max="11" width="21" style="53" bestFit="1" customWidth="1"/>
    <col min="12" max="12" width="18.5703125" bestFit="1" customWidth="1"/>
    <col min="13" max="13" width="18.85546875" style="28" bestFit="1" customWidth="1"/>
    <col min="14" max="14" width="17.28515625" bestFit="1" customWidth="1"/>
    <col min="15" max="15" width="18.28515625" bestFit="1" customWidth="1"/>
    <col min="16" max="16" width="17.7109375" bestFit="1" customWidth="1"/>
    <col min="17" max="17" width="18.5703125" bestFit="1" customWidth="1"/>
    <col min="18" max="18" width="18.85546875" bestFit="1" customWidth="1"/>
    <col min="19" max="19" width="17.28515625" bestFit="1" customWidth="1"/>
    <col min="20" max="20" width="18.28515625" bestFit="1" customWidth="1"/>
    <col min="21" max="21" width="17.7109375" bestFit="1" customWidth="1"/>
    <col min="22" max="22" width="18.5703125" bestFit="1" customWidth="1"/>
    <col min="23" max="23" width="18.85546875" bestFit="1" customWidth="1"/>
    <col min="24" max="24" width="17.28515625" bestFit="1" customWidth="1"/>
    <col min="25" max="25" width="18.28515625" bestFit="1" customWidth="1"/>
    <col min="26" max="26" width="17.7109375" bestFit="1" customWidth="1"/>
    <col min="27" max="27" width="15.85546875" bestFit="1" customWidth="1"/>
    <col min="28" max="28" width="16.28515625" bestFit="1" customWidth="1"/>
    <col min="29" max="29" width="14.85546875" bestFit="1" customWidth="1"/>
    <col min="30" max="30" width="15.7109375" bestFit="1" customWidth="1"/>
    <col min="31" max="31" width="15.28515625" bestFit="1" customWidth="1"/>
  </cols>
  <sheetData>
    <row r="1" spans="1:31" x14ac:dyDescent="0.2">
      <c r="A1" s="10" t="s">
        <v>411</v>
      </c>
      <c r="E1" s="5"/>
      <c r="F1" s="5"/>
      <c r="G1" s="97"/>
    </row>
    <row r="2" spans="1:31" x14ac:dyDescent="0.2">
      <c r="G2" s="172"/>
      <c r="H2" s="172"/>
      <c r="I2" s="223"/>
      <c r="J2" s="130"/>
      <c r="K2" s="130"/>
    </row>
    <row r="3" spans="1:31" x14ac:dyDescent="0.2">
      <c r="A3" s="5"/>
      <c r="C3" s="81"/>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row>
    <row r="4" spans="1:31" x14ac:dyDescent="0.2">
      <c r="G4" s="392" t="s">
        <v>106</v>
      </c>
      <c r="H4" s="392"/>
      <c r="I4" s="392"/>
      <c r="J4" s="392"/>
      <c r="K4" s="392"/>
      <c r="L4" s="393" t="s">
        <v>249</v>
      </c>
      <c r="M4" s="393"/>
      <c r="N4" s="393"/>
      <c r="O4" s="393"/>
      <c r="P4" s="393"/>
      <c r="Q4" s="394" t="s">
        <v>107</v>
      </c>
      <c r="R4" s="394"/>
      <c r="S4" s="394"/>
      <c r="T4" s="394"/>
      <c r="U4" s="394"/>
      <c r="V4" s="395" t="s">
        <v>108</v>
      </c>
      <c r="W4" s="395"/>
      <c r="X4" s="395"/>
      <c r="Y4" s="395"/>
      <c r="Z4" s="395"/>
      <c r="AA4" s="396" t="s">
        <v>304</v>
      </c>
      <c r="AB4" s="396"/>
      <c r="AC4" s="396"/>
      <c r="AD4" s="396"/>
      <c r="AE4" s="396"/>
    </row>
    <row r="5" spans="1:31" x14ac:dyDescent="0.2">
      <c r="A5" s="2" t="s">
        <v>65</v>
      </c>
      <c r="B5" s="2" t="s">
        <v>81</v>
      </c>
      <c r="C5" s="24" t="s">
        <v>80</v>
      </c>
      <c r="D5" s="2" t="s">
        <v>78</v>
      </c>
      <c r="E5" s="2" t="s">
        <v>79</v>
      </c>
      <c r="F5" s="2" t="s">
        <v>105</v>
      </c>
      <c r="G5" s="80" t="s">
        <v>228</v>
      </c>
      <c r="H5" s="80" t="s">
        <v>229</v>
      </c>
      <c r="I5" s="80" t="s">
        <v>230</v>
      </c>
      <c r="J5" s="80" t="s">
        <v>231</v>
      </c>
      <c r="K5" s="80" t="s">
        <v>232</v>
      </c>
      <c r="L5" s="170" t="s">
        <v>250</v>
      </c>
      <c r="M5" s="170" t="s">
        <v>251</v>
      </c>
      <c r="N5" s="170" t="s">
        <v>252</v>
      </c>
      <c r="O5" s="170" t="s">
        <v>253</v>
      </c>
      <c r="P5" s="170" t="s">
        <v>254</v>
      </c>
      <c r="Q5" s="150" t="s">
        <v>233</v>
      </c>
      <c r="R5" s="150" t="s">
        <v>234</v>
      </c>
      <c r="S5" s="150" t="s">
        <v>235</v>
      </c>
      <c r="T5" s="150" t="s">
        <v>236</v>
      </c>
      <c r="U5" s="150" t="s">
        <v>237</v>
      </c>
      <c r="V5" s="169" t="s">
        <v>238</v>
      </c>
      <c r="W5" s="169" t="s">
        <v>239</v>
      </c>
      <c r="X5" s="169" t="s">
        <v>240</v>
      </c>
      <c r="Y5" s="169" t="s">
        <v>241</v>
      </c>
      <c r="Z5" s="169" t="s">
        <v>242</v>
      </c>
      <c r="AA5" s="217" t="s">
        <v>305</v>
      </c>
      <c r="AB5" s="217" t="s">
        <v>306</v>
      </c>
      <c r="AC5" s="217" t="s">
        <v>307</v>
      </c>
      <c r="AD5" s="217" t="s">
        <v>308</v>
      </c>
      <c r="AE5" s="217" t="s">
        <v>309</v>
      </c>
    </row>
    <row r="6" spans="1:31" x14ac:dyDescent="0.2">
      <c r="A6" s="27" t="s">
        <v>460</v>
      </c>
      <c r="B6" s="154" t="str">
        <f>'Survey-based_src_summary'!E6</f>
        <v>30</v>
      </c>
      <c r="C6" s="125" t="str">
        <f>'Survey-based_src_summary'!F6</f>
        <v>30101</v>
      </c>
      <c r="D6" s="125" t="str">
        <f>'Survey-based_src_summary'!G6</f>
        <v>2310011600</v>
      </c>
      <c r="E6" s="125" t="str">
        <f>'Survey-based_src_summary'!H6</f>
        <v>Artificial Lift</v>
      </c>
      <c r="F6" s="125" t="str">
        <f>'Survey-based_src_summary'!B6</f>
        <v>Oil Wells</v>
      </c>
      <c r="G6" s="52">
        <f>'Survey-based_src_summary'!S6</f>
        <v>10.113893189887811</v>
      </c>
      <c r="H6" s="52">
        <f>'Survey-based_src_summary'!T6</f>
        <v>1.0807272689644924</v>
      </c>
      <c r="I6" s="52">
        <f>'Survey-based_src_summary'!U6</f>
        <v>34.525575334621195</v>
      </c>
      <c r="J6" s="52">
        <f>'Survey-based_src_summary'!V6</f>
        <v>0</v>
      </c>
      <c r="K6" s="52">
        <f>'Survey-based_src_summary'!W6</f>
        <v>4.2176368598364523E-2</v>
      </c>
      <c r="L6" s="144">
        <f>'Survey-based_src_summary'!X6</f>
        <v>1.5699177488781078</v>
      </c>
      <c r="M6" s="144">
        <f>'Survey-based_src_summary'!Y6</f>
        <v>0.16775468055568241</v>
      </c>
      <c r="N6" s="144">
        <f>'Survey-based_src_summary'!Z6</f>
        <v>5.3591937832844838</v>
      </c>
      <c r="O6" s="144">
        <f>'Survey-based_src_summary'!AA6</f>
        <v>0</v>
      </c>
      <c r="P6" s="144">
        <f>'Survey-based_src_summary'!AB6</f>
        <v>6.5467796033282242E-3</v>
      </c>
      <c r="Q6" s="155">
        <f>'Survey-based_src_summary'!AC6</f>
        <v>0</v>
      </c>
      <c r="R6" s="155">
        <f>'Survey-based_src_summary'!AD6</f>
        <v>0</v>
      </c>
      <c r="S6" s="155">
        <f>'Survey-based_src_summary'!AE6</f>
        <v>0</v>
      </c>
      <c r="T6" s="155">
        <f>'Survey-based_src_summary'!AF6</f>
        <v>0</v>
      </c>
      <c r="U6" s="155">
        <f>'Survey-based_src_summary'!AG6</f>
        <v>0</v>
      </c>
      <c r="V6" s="156">
        <f>'Survey-based_src_summary'!AH6</f>
        <v>8.5439754410097013</v>
      </c>
      <c r="W6" s="156">
        <f>'Survey-based_src_summary'!AI6</f>
        <v>0.91297258840881002</v>
      </c>
      <c r="X6" s="156">
        <f>'Survey-based_src_summary'!AJ6</f>
        <v>29.166381551336706</v>
      </c>
      <c r="Y6" s="156">
        <f>'Survey-based_src_summary'!AK6</f>
        <v>0</v>
      </c>
      <c r="Z6" s="156">
        <f>'Survey-based_src_summary'!AL6</f>
        <v>3.5629588995036293E-2</v>
      </c>
      <c r="AA6" s="171">
        <f>'Survey-based_src_summary'!AM6</f>
        <v>0</v>
      </c>
      <c r="AB6" s="171">
        <f>'Survey-based_src_summary'!AN6</f>
        <v>0</v>
      </c>
      <c r="AC6" s="171">
        <f>'Survey-based_src_summary'!AO6</f>
        <v>0</v>
      </c>
      <c r="AD6" s="171">
        <f>'Survey-based_src_summary'!AP6</f>
        <v>0</v>
      </c>
      <c r="AE6" s="171">
        <f>'Survey-based_src_summary'!AQ6</f>
        <v>0</v>
      </c>
    </row>
    <row r="7" spans="1:31" x14ac:dyDescent="0.2">
      <c r="A7" s="27" t="s">
        <v>460</v>
      </c>
      <c r="B7" s="154" t="str">
        <f>'Survey-based_src_summary'!E7</f>
        <v>30</v>
      </c>
      <c r="C7" s="125" t="str">
        <f>'Survey-based_src_summary'!F7</f>
        <v>30051</v>
      </c>
      <c r="D7" s="125" t="str">
        <f>'Survey-based_src_summary'!G7</f>
        <v>2310011600</v>
      </c>
      <c r="E7" s="125" t="str">
        <f>'Survey-based_src_summary'!H7</f>
        <v>Artificial Lift</v>
      </c>
      <c r="F7" s="125" t="str">
        <f>'Survey-based_src_summary'!B7</f>
        <v>Oil Wells</v>
      </c>
      <c r="G7" s="52">
        <f>'Survey-based_src_summary'!S7</f>
        <v>1.0466118325854052</v>
      </c>
      <c r="H7" s="52">
        <f>'Survey-based_src_summary'!T7</f>
        <v>0.11183645370378828</v>
      </c>
      <c r="I7" s="52">
        <f>'Survey-based_src_summary'!U7</f>
        <v>3.5727958555229895</v>
      </c>
      <c r="J7" s="52">
        <f>'Survey-based_src_summary'!V7</f>
        <v>0</v>
      </c>
      <c r="K7" s="52">
        <f>'Survey-based_src_summary'!W7</f>
        <v>4.3645197355521494E-3</v>
      </c>
      <c r="L7" s="144">
        <f>'Survey-based_src_summary'!X7</f>
        <v>9.9677317389086195E-2</v>
      </c>
      <c r="M7" s="144">
        <f>'Survey-based_src_summary'!Y7</f>
        <v>1.0651090828932216E-2</v>
      </c>
      <c r="N7" s="144">
        <f>'Survey-based_src_summary'!Z7</f>
        <v>0.34026627195457043</v>
      </c>
      <c r="O7" s="144">
        <f>'Survey-based_src_summary'!AA7</f>
        <v>0</v>
      </c>
      <c r="P7" s="144">
        <f>'Survey-based_src_summary'!AB7</f>
        <v>4.156685462430618E-4</v>
      </c>
      <c r="Q7" s="155">
        <f>'Survey-based_src_summary'!AC7</f>
        <v>0</v>
      </c>
      <c r="R7" s="155">
        <f>'Survey-based_src_summary'!AD7</f>
        <v>0</v>
      </c>
      <c r="S7" s="155">
        <f>'Survey-based_src_summary'!AE7</f>
        <v>0</v>
      </c>
      <c r="T7" s="155">
        <f>'Survey-based_src_summary'!AF7</f>
        <v>0</v>
      </c>
      <c r="U7" s="155">
        <f>'Survey-based_src_summary'!AG7</f>
        <v>0</v>
      </c>
      <c r="V7" s="156">
        <f>'Survey-based_src_summary'!AH7</f>
        <v>0.94693451519631899</v>
      </c>
      <c r="W7" s="156">
        <f>'Survey-based_src_summary'!AI7</f>
        <v>0.10118536287485605</v>
      </c>
      <c r="X7" s="156">
        <f>'Survey-based_src_summary'!AJ7</f>
        <v>3.2325295835684189</v>
      </c>
      <c r="Y7" s="156">
        <f>'Survey-based_src_summary'!AK7</f>
        <v>0</v>
      </c>
      <c r="Z7" s="156">
        <f>'Survey-based_src_summary'!AL7</f>
        <v>3.9488511893090873E-3</v>
      </c>
      <c r="AA7" s="171">
        <f>'Survey-based_src_summary'!AM7</f>
        <v>0</v>
      </c>
      <c r="AB7" s="171">
        <f>'Survey-based_src_summary'!AN7</f>
        <v>0</v>
      </c>
      <c r="AC7" s="171">
        <f>'Survey-based_src_summary'!AO7</f>
        <v>0</v>
      </c>
      <c r="AD7" s="171">
        <f>'Survey-based_src_summary'!AP7</f>
        <v>0</v>
      </c>
      <c r="AE7" s="171">
        <f>'Survey-based_src_summary'!AQ7</f>
        <v>0</v>
      </c>
    </row>
    <row r="8" spans="1:31" x14ac:dyDescent="0.2">
      <c r="A8" s="27" t="s">
        <v>460</v>
      </c>
      <c r="B8" s="154" t="str">
        <f>'Survey-based_src_summary'!E8</f>
        <v>30</v>
      </c>
      <c r="C8" s="125" t="str">
        <f>'Survey-based_src_summary'!F8</f>
        <v>30087</v>
      </c>
      <c r="D8" s="125" t="str">
        <f>'Survey-based_src_summary'!G8</f>
        <v>2310011600</v>
      </c>
      <c r="E8" s="125" t="str">
        <f>'Survey-based_src_summary'!H8</f>
        <v>Artificial Lift</v>
      </c>
      <c r="F8" s="125" t="str">
        <f>'Survey-based_src_summary'!B8</f>
        <v>Oil Wells</v>
      </c>
      <c r="G8" s="52">
        <f>'Survey-based_src_summary'!S8</f>
        <v>0.90127803478366375</v>
      </c>
      <c r="H8" s="52">
        <f>'Survey-based_src_summary'!T8</f>
        <v>9.6306707102988318E-2</v>
      </c>
      <c r="I8" s="52">
        <f>'Survey-based_src_summary'!U8</f>
        <v>3.0766730578561599</v>
      </c>
      <c r="J8" s="52">
        <f>'Survey-based_src_summary'!V8</f>
        <v>0</v>
      </c>
      <c r="K8" s="52">
        <f>'Survey-based_src_summary'!W8</f>
        <v>3.7584571925924262E-3</v>
      </c>
      <c r="L8" s="144">
        <f>'Survey-based_src_summary'!X8</f>
        <v>6.5152629020505809E-2</v>
      </c>
      <c r="M8" s="144">
        <f>'Survey-based_src_summary'!Y8</f>
        <v>6.9619306339509628E-3</v>
      </c>
      <c r="N8" s="144">
        <f>'Survey-based_src_summary'!Z8</f>
        <v>0.22241010056791516</v>
      </c>
      <c r="O8" s="144">
        <f>'Survey-based_src_summary'!AA8</f>
        <v>0</v>
      </c>
      <c r="P8" s="144">
        <f>'Survey-based_src_summary'!AB8</f>
        <v>2.7169570066933198E-4</v>
      </c>
      <c r="Q8" s="155">
        <f>'Survey-based_src_summary'!AC8</f>
        <v>0</v>
      </c>
      <c r="R8" s="155">
        <f>'Survey-based_src_summary'!AD8</f>
        <v>0</v>
      </c>
      <c r="S8" s="155">
        <f>'Survey-based_src_summary'!AE8</f>
        <v>0</v>
      </c>
      <c r="T8" s="155">
        <f>'Survey-based_src_summary'!AF8</f>
        <v>0</v>
      </c>
      <c r="U8" s="155">
        <f>'Survey-based_src_summary'!AG8</f>
        <v>0</v>
      </c>
      <c r="V8" s="156">
        <f>'Survey-based_src_summary'!AH8</f>
        <v>0.83612540576315786</v>
      </c>
      <c r="W8" s="156">
        <f>'Survey-based_src_summary'!AI8</f>
        <v>8.9344776469037351E-2</v>
      </c>
      <c r="X8" s="156">
        <f>'Survey-based_src_summary'!AJ8</f>
        <v>2.8542629572882445</v>
      </c>
      <c r="Y8" s="156">
        <f>'Survey-based_src_summary'!AK8</f>
        <v>0</v>
      </c>
      <c r="Z8" s="156">
        <f>'Survey-based_src_summary'!AL8</f>
        <v>3.486761491923094E-3</v>
      </c>
      <c r="AA8" s="171">
        <f>'Survey-based_src_summary'!AM8</f>
        <v>0</v>
      </c>
      <c r="AB8" s="171">
        <f>'Survey-based_src_summary'!AN8</f>
        <v>0</v>
      </c>
      <c r="AC8" s="171">
        <f>'Survey-based_src_summary'!AO8</f>
        <v>0</v>
      </c>
      <c r="AD8" s="171">
        <f>'Survey-based_src_summary'!AP8</f>
        <v>0</v>
      </c>
      <c r="AE8" s="171">
        <f>'Survey-based_src_summary'!AQ8</f>
        <v>0</v>
      </c>
    </row>
    <row r="9" spans="1:31" x14ac:dyDescent="0.2">
      <c r="A9" s="27" t="s">
        <v>460</v>
      </c>
      <c r="B9" s="154" t="str">
        <f>'Survey-based_src_summary'!E9</f>
        <v>30</v>
      </c>
      <c r="C9" s="125" t="str">
        <f>'Survey-based_src_summary'!F9</f>
        <v>30099</v>
      </c>
      <c r="D9" s="125" t="str">
        <f>'Survey-based_src_summary'!G9</f>
        <v>2310011600</v>
      </c>
      <c r="E9" s="125" t="str">
        <f>'Survey-based_src_summary'!H9</f>
        <v>Artificial Lift</v>
      </c>
      <c r="F9" s="125" t="str">
        <f>'Survey-based_src_summary'!B9</f>
        <v>Oil Wells</v>
      </c>
      <c r="G9" s="52">
        <f>'Survey-based_src_summary'!S9</f>
        <v>1.1727473223691045</v>
      </c>
      <c r="H9" s="52">
        <f>'Survey-based_src_summary'!T9</f>
        <v>0.12531475141111734</v>
      </c>
      <c r="I9" s="52">
        <f>'Survey-based_src_summary'!U9</f>
        <v>4.0033818102224732</v>
      </c>
      <c r="J9" s="52">
        <f>'Survey-based_src_summary'!V9</f>
        <v>0</v>
      </c>
      <c r="K9" s="52">
        <f>'Survey-based_src_summary'!W9</f>
        <v>4.8905226120479761E-3</v>
      </c>
      <c r="L9" s="144">
        <f>'Survey-based_src_summary'!X9</f>
        <v>0</v>
      </c>
      <c r="M9" s="144">
        <f>'Survey-based_src_summary'!Y9</f>
        <v>0</v>
      </c>
      <c r="N9" s="144">
        <f>'Survey-based_src_summary'!Z9</f>
        <v>0</v>
      </c>
      <c r="O9" s="144">
        <f>'Survey-based_src_summary'!AA9</f>
        <v>0</v>
      </c>
      <c r="P9" s="144">
        <f>'Survey-based_src_summary'!AB9</f>
        <v>0</v>
      </c>
      <c r="Q9" s="155">
        <f>'Survey-based_src_summary'!AC9</f>
        <v>0</v>
      </c>
      <c r="R9" s="155">
        <f>'Survey-based_src_summary'!AD9</f>
        <v>0</v>
      </c>
      <c r="S9" s="155">
        <f>'Survey-based_src_summary'!AE9</f>
        <v>0</v>
      </c>
      <c r="T9" s="155">
        <f>'Survey-based_src_summary'!AF9</f>
        <v>0</v>
      </c>
      <c r="U9" s="155">
        <f>'Survey-based_src_summary'!AG9</f>
        <v>0</v>
      </c>
      <c r="V9" s="156">
        <f>'Survey-based_src_summary'!AH9</f>
        <v>1.1727473223691045</v>
      </c>
      <c r="W9" s="156">
        <f>'Survey-based_src_summary'!AI9</f>
        <v>0.12531475141111734</v>
      </c>
      <c r="X9" s="156">
        <f>'Survey-based_src_summary'!AJ9</f>
        <v>4.0033818102224732</v>
      </c>
      <c r="Y9" s="156">
        <f>'Survey-based_src_summary'!AK9</f>
        <v>0</v>
      </c>
      <c r="Z9" s="156">
        <f>'Survey-based_src_summary'!AL9</f>
        <v>4.8905226120479761E-3</v>
      </c>
      <c r="AA9" s="171">
        <f>'Survey-based_src_summary'!AM9</f>
        <v>0</v>
      </c>
      <c r="AB9" s="171">
        <f>'Survey-based_src_summary'!AN9</f>
        <v>0</v>
      </c>
      <c r="AC9" s="171">
        <f>'Survey-based_src_summary'!AO9</f>
        <v>0</v>
      </c>
      <c r="AD9" s="171">
        <f>'Survey-based_src_summary'!AP9</f>
        <v>0</v>
      </c>
      <c r="AE9" s="171">
        <f>'Survey-based_src_summary'!AQ9</f>
        <v>0</v>
      </c>
    </row>
    <row r="10" spans="1:31" x14ac:dyDescent="0.2">
      <c r="A10" s="27" t="s">
        <v>460</v>
      </c>
      <c r="B10" s="154" t="str">
        <f>'Survey-based_src_summary'!E10</f>
        <v>30</v>
      </c>
      <c r="C10" s="125" t="str">
        <f>'Survey-based_src_summary'!F10</f>
        <v>30035</v>
      </c>
      <c r="D10" s="125" t="str">
        <f>'Survey-based_src_summary'!G10</f>
        <v>2310011600</v>
      </c>
      <c r="E10" s="125" t="str">
        <f>'Survey-based_src_summary'!H10</f>
        <v>Artificial Lift</v>
      </c>
      <c r="F10" s="125" t="str">
        <f>'Survey-based_src_summary'!B10</f>
        <v>Oil Wells</v>
      </c>
      <c r="G10" s="52">
        <f>'Survey-based_src_summary'!S10</f>
        <v>5.5349664223266624</v>
      </c>
      <c r="H10" s="52">
        <f>'Survey-based_src_summary'!T10</f>
        <v>0.59144278401041883</v>
      </c>
      <c r="I10" s="52">
        <f>'Survey-based_src_summary'!U10</f>
        <v>18.89459346670812</v>
      </c>
      <c r="J10" s="52">
        <f>'Survey-based_src_summary'!V10</f>
        <v>0</v>
      </c>
      <c r="K10" s="52">
        <f>'Survey-based_src_summary'!W10</f>
        <v>2.3081594755323866E-2</v>
      </c>
      <c r="L10" s="144">
        <f>'Survey-based_src_summary'!X10</f>
        <v>0.10063575313321203</v>
      </c>
      <c r="M10" s="144">
        <f>'Survey-based_src_summary'!Y10</f>
        <v>1.0753505163825795E-2</v>
      </c>
      <c r="N10" s="144">
        <f>'Survey-based_src_summary'!Z10</f>
        <v>0.34353806303105672</v>
      </c>
      <c r="O10" s="144">
        <f>'Survey-based_src_summary'!AA10</f>
        <v>0</v>
      </c>
      <c r="P10" s="144">
        <f>'Survey-based_src_summary'!AB10</f>
        <v>4.1966535918770665E-4</v>
      </c>
      <c r="Q10" s="155">
        <f>'Survey-based_src_summary'!AC10</f>
        <v>2.5662117048969071</v>
      </c>
      <c r="R10" s="155">
        <f>'Survey-based_src_summary'!AD10</f>
        <v>0.27421438167755779</v>
      </c>
      <c r="S10" s="155">
        <f>'Survey-based_src_summary'!AE10</f>
        <v>8.7602206072919468</v>
      </c>
      <c r="T10" s="155">
        <f>'Survey-based_src_summary'!AF10</f>
        <v>0</v>
      </c>
      <c r="U10" s="155">
        <f>'Survey-based_src_summary'!AG10</f>
        <v>1.0701466659286519E-2</v>
      </c>
      <c r="V10" s="156">
        <f>'Survey-based_src_summary'!AH10</f>
        <v>2.868118964296543</v>
      </c>
      <c r="W10" s="156">
        <f>'Survey-based_src_summary'!AI10</f>
        <v>0.3064748971690352</v>
      </c>
      <c r="X10" s="156">
        <f>'Survey-based_src_summary'!AJ10</f>
        <v>9.7908347963851163</v>
      </c>
      <c r="Y10" s="156">
        <f>'Survey-based_src_summary'!AK10</f>
        <v>0</v>
      </c>
      <c r="Z10" s="156">
        <f>'Survey-based_src_summary'!AL10</f>
        <v>1.1960462736849642E-2</v>
      </c>
      <c r="AA10" s="171">
        <f>'Survey-based_src_summary'!AM10</f>
        <v>0</v>
      </c>
      <c r="AB10" s="171">
        <f>'Survey-based_src_summary'!AN10</f>
        <v>0</v>
      </c>
      <c r="AC10" s="171">
        <f>'Survey-based_src_summary'!AO10</f>
        <v>0</v>
      </c>
      <c r="AD10" s="171">
        <f>'Survey-based_src_summary'!AP10</f>
        <v>0</v>
      </c>
      <c r="AE10" s="171">
        <f>'Survey-based_src_summary'!AQ10</f>
        <v>0</v>
      </c>
    </row>
    <row r="11" spans="1:31" x14ac:dyDescent="0.2">
      <c r="A11" s="27" t="s">
        <v>460</v>
      </c>
      <c r="B11" s="154" t="str">
        <f>'Survey-based_src_summary'!E11</f>
        <v>30</v>
      </c>
      <c r="C11" s="125" t="str">
        <f>'Survey-based_src_summary'!F11</f>
        <v>30073</v>
      </c>
      <c r="D11" s="125" t="str">
        <f>'Survey-based_src_summary'!G11</f>
        <v>2310011600</v>
      </c>
      <c r="E11" s="125" t="str">
        <f>'Survey-based_src_summary'!H11</f>
        <v>Artificial Lift</v>
      </c>
      <c r="F11" s="125" t="str">
        <f>'Survey-based_src_summary'!B11</f>
        <v>Oil Wells</v>
      </c>
      <c r="G11" s="52">
        <f>'Survey-based_src_summary'!S11</f>
        <v>2.2441772948706289</v>
      </c>
      <c r="H11" s="52">
        <f>'Survey-based_src_summary'!T11</f>
        <v>0.23980316515331526</v>
      </c>
      <c r="I11" s="52">
        <f>'Survey-based_src_summary'!U11</f>
        <v>7.6608988055925646</v>
      </c>
      <c r="J11" s="52">
        <f>'Survey-based_src_summary'!V11</f>
        <v>0</v>
      </c>
      <c r="K11" s="52">
        <f>'Survey-based_src_summary'!W11</f>
        <v>9.3585375098858593E-3</v>
      </c>
      <c r="L11" s="144">
        <f>'Survey-based_src_summary'!X11</f>
        <v>1.0018648637815306E-2</v>
      </c>
      <c r="M11" s="144">
        <f>'Survey-based_src_summary'!Y11</f>
        <v>1.070549844434443E-3</v>
      </c>
      <c r="N11" s="144">
        <f>'Survey-based_src_summary'!Z11</f>
        <v>3.4200441096395369E-2</v>
      </c>
      <c r="O11" s="144">
        <f>'Survey-based_src_summary'!AA11</f>
        <v>0</v>
      </c>
      <c r="P11" s="144">
        <f>'Survey-based_src_summary'!AB11</f>
        <v>4.1779185311990438E-5</v>
      </c>
      <c r="Q11" s="155">
        <f>'Survey-based_src_summary'!AC11</f>
        <v>0.21039162139412146</v>
      </c>
      <c r="R11" s="155">
        <f>'Survey-based_src_summary'!AD11</f>
        <v>2.2481546733123307E-2</v>
      </c>
      <c r="S11" s="155">
        <f>'Survey-based_src_summary'!AE11</f>
        <v>0.71820926302430288</v>
      </c>
      <c r="T11" s="155">
        <f>'Survey-based_src_summary'!AF11</f>
        <v>0</v>
      </c>
      <c r="U11" s="155">
        <f>'Survey-based_src_summary'!AG11</f>
        <v>8.773628915517992E-4</v>
      </c>
      <c r="V11" s="156">
        <f>'Survey-based_src_summary'!AH11</f>
        <v>2.0237670248386923</v>
      </c>
      <c r="W11" s="156">
        <f>'Survey-based_src_summary'!AI11</f>
        <v>0.21625106857575752</v>
      </c>
      <c r="X11" s="156">
        <f>'Survey-based_src_summary'!AJ11</f>
        <v>6.9084891014718668</v>
      </c>
      <c r="Y11" s="156">
        <f>'Survey-based_src_summary'!AK11</f>
        <v>0</v>
      </c>
      <c r="Z11" s="156">
        <f>'Survey-based_src_summary'!AL11</f>
        <v>8.4393954330220702E-3</v>
      </c>
      <c r="AA11" s="171">
        <f>'Survey-based_src_summary'!AM11</f>
        <v>0</v>
      </c>
      <c r="AB11" s="171">
        <f>'Survey-based_src_summary'!AN11</f>
        <v>0</v>
      </c>
      <c r="AC11" s="171">
        <f>'Survey-based_src_summary'!AO11</f>
        <v>0</v>
      </c>
      <c r="AD11" s="171">
        <f>'Survey-based_src_summary'!AP11</f>
        <v>0</v>
      </c>
      <c r="AE11" s="171">
        <f>'Survey-based_src_summary'!AQ11</f>
        <v>0</v>
      </c>
    </row>
    <row r="12" spans="1:31" x14ac:dyDescent="0.2">
      <c r="A12" s="27" t="s">
        <v>460</v>
      </c>
      <c r="B12" s="154" t="str">
        <f>'Survey-based_src_summary'!E12</f>
        <v>30</v>
      </c>
      <c r="C12" s="125" t="str">
        <f>'Survey-based_src_summary'!F12</f>
        <v>30065</v>
      </c>
      <c r="D12" s="125" t="str">
        <f>'Survey-based_src_summary'!G12</f>
        <v>2310011600</v>
      </c>
      <c r="E12" s="125" t="str">
        <f>'Survey-based_src_summary'!H12</f>
        <v>Artificial Lift</v>
      </c>
      <c r="F12" s="125" t="str">
        <f>'Survey-based_src_summary'!B12</f>
        <v>Oil Wells</v>
      </c>
      <c r="G12" s="52">
        <f>'Survey-based_src_summary'!S12</f>
        <v>0.68410260471531092</v>
      </c>
      <c r="H12" s="52">
        <f>'Survey-based_src_summary'!T12</f>
        <v>7.3100271656485125E-2</v>
      </c>
      <c r="I12" s="52">
        <f>'Survey-based_src_summary'!U12</f>
        <v>2.3353060559631089</v>
      </c>
      <c r="J12" s="52">
        <f>'Survey-based_src_summary'!V12</f>
        <v>0</v>
      </c>
      <c r="K12" s="52">
        <f>'Survey-based_src_summary'!W12</f>
        <v>2.8528048570279859E-3</v>
      </c>
      <c r="L12" s="144">
        <f>'Survey-based_src_summary'!X12</f>
        <v>5.4293857517088158E-2</v>
      </c>
      <c r="M12" s="144">
        <f>'Survey-based_src_summary'!Y12</f>
        <v>5.8016088616258035E-3</v>
      </c>
      <c r="N12" s="144">
        <f>'Survey-based_src_summary'!Z12</f>
        <v>0.18534175047326262</v>
      </c>
      <c r="O12" s="144">
        <f>'Survey-based_src_summary'!AA12</f>
        <v>0</v>
      </c>
      <c r="P12" s="144">
        <f>'Survey-based_src_summary'!AB12</f>
        <v>2.2641308389111E-4</v>
      </c>
      <c r="Q12" s="155">
        <f>'Survey-based_src_summary'!AC12</f>
        <v>0</v>
      </c>
      <c r="R12" s="155">
        <f>'Survey-based_src_summary'!AD12</f>
        <v>0</v>
      </c>
      <c r="S12" s="155">
        <f>'Survey-based_src_summary'!AE12</f>
        <v>0</v>
      </c>
      <c r="T12" s="155">
        <f>'Survey-based_src_summary'!AF12</f>
        <v>0</v>
      </c>
      <c r="U12" s="155">
        <f>'Survey-based_src_summary'!AG12</f>
        <v>0</v>
      </c>
      <c r="V12" s="156">
        <f>'Survey-based_src_summary'!AH12</f>
        <v>0.62980874719822266</v>
      </c>
      <c r="W12" s="156">
        <f>'Survey-based_src_summary'!AI12</f>
        <v>6.7298662794859312E-2</v>
      </c>
      <c r="X12" s="156">
        <f>'Survey-based_src_summary'!AJ12</f>
        <v>2.1499643054898465</v>
      </c>
      <c r="Y12" s="156">
        <f>'Survey-based_src_summary'!AK12</f>
        <v>0</v>
      </c>
      <c r="Z12" s="156">
        <f>'Survey-based_src_summary'!AL12</f>
        <v>2.6263917731368758E-3</v>
      </c>
      <c r="AA12" s="171">
        <f>'Survey-based_src_summary'!AM12</f>
        <v>0</v>
      </c>
      <c r="AB12" s="171">
        <f>'Survey-based_src_summary'!AN12</f>
        <v>0</v>
      </c>
      <c r="AC12" s="171">
        <f>'Survey-based_src_summary'!AO12</f>
        <v>0</v>
      </c>
      <c r="AD12" s="171">
        <f>'Survey-based_src_summary'!AP12</f>
        <v>0</v>
      </c>
      <c r="AE12" s="171">
        <f>'Survey-based_src_summary'!AQ12</f>
        <v>0</v>
      </c>
    </row>
    <row r="13" spans="1:31" x14ac:dyDescent="0.2">
      <c r="A13" s="27" t="s">
        <v>460</v>
      </c>
      <c r="B13" s="154" t="str">
        <f>'Survey-based_src_summary'!E13</f>
        <v>30</v>
      </c>
      <c r="C13" s="125" t="str">
        <f>'Survey-based_src_summary'!F13</f>
        <v>30069</v>
      </c>
      <c r="D13" s="125" t="str">
        <f>'Survey-based_src_summary'!G13</f>
        <v>2310011600</v>
      </c>
      <c r="E13" s="125" t="str">
        <f>'Survey-based_src_summary'!H13</f>
        <v>Artificial Lift</v>
      </c>
      <c r="F13" s="125" t="str">
        <f>'Survey-based_src_summary'!B13</f>
        <v>Oil Wells</v>
      </c>
      <c r="G13" s="52">
        <f>'Survey-based_src_summary'!S13</f>
        <v>0.445209631640123</v>
      </c>
      <c r="H13" s="52">
        <f>'Survey-based_src_summary'!T13</f>
        <v>4.7573192665331575E-2</v>
      </c>
      <c r="I13" s="52">
        <f>'Survey-based_src_summary'!U13</f>
        <v>1.5198023538807535</v>
      </c>
      <c r="J13" s="52">
        <f>'Survey-based_src_summary'!V13</f>
        <v>0</v>
      </c>
      <c r="K13" s="52">
        <f>'Survey-based_src_summary'!W13</f>
        <v>1.8565872879071021E-3</v>
      </c>
      <c r="L13" s="144">
        <f>'Survey-based_src_summary'!X13</f>
        <v>0.18459911555809977</v>
      </c>
      <c r="M13" s="144">
        <f>'Survey-based_src_summary'!Y13</f>
        <v>1.9725470129527727E-2</v>
      </c>
      <c r="N13" s="144">
        <f>'Survey-based_src_summary'!Z13</f>
        <v>0.63016195160909283</v>
      </c>
      <c r="O13" s="144">
        <f>'Survey-based_src_summary'!AA13</f>
        <v>0</v>
      </c>
      <c r="P13" s="144">
        <f>'Survey-based_src_summary'!AB13</f>
        <v>7.6980448522977402E-4</v>
      </c>
      <c r="Q13" s="155">
        <f>'Survey-based_src_summary'!AC13</f>
        <v>0</v>
      </c>
      <c r="R13" s="155">
        <f>'Survey-based_src_summary'!AD13</f>
        <v>0</v>
      </c>
      <c r="S13" s="155">
        <f>'Survey-based_src_summary'!AE13</f>
        <v>0</v>
      </c>
      <c r="T13" s="155">
        <f>'Survey-based_src_summary'!AF13</f>
        <v>0</v>
      </c>
      <c r="U13" s="155">
        <f>'Survey-based_src_summary'!AG13</f>
        <v>0</v>
      </c>
      <c r="V13" s="156">
        <f>'Survey-based_src_summary'!AH13</f>
        <v>0.26061051608202324</v>
      </c>
      <c r="W13" s="156">
        <f>'Survey-based_src_summary'!AI13</f>
        <v>2.7847722535803844E-2</v>
      </c>
      <c r="X13" s="156">
        <f>'Survey-based_src_summary'!AJ13</f>
        <v>0.88964040227166052</v>
      </c>
      <c r="Y13" s="156">
        <f>'Survey-based_src_summary'!AK13</f>
        <v>0</v>
      </c>
      <c r="Z13" s="156">
        <f>'Survey-based_src_summary'!AL13</f>
        <v>1.0867828026773279E-3</v>
      </c>
      <c r="AA13" s="171">
        <f>'Survey-based_src_summary'!AM13</f>
        <v>0</v>
      </c>
      <c r="AB13" s="171">
        <f>'Survey-based_src_summary'!AN13</f>
        <v>0</v>
      </c>
      <c r="AC13" s="171">
        <f>'Survey-based_src_summary'!AO13</f>
        <v>0</v>
      </c>
      <c r="AD13" s="171">
        <f>'Survey-based_src_summary'!AP13</f>
        <v>0</v>
      </c>
      <c r="AE13" s="171">
        <f>'Survey-based_src_summary'!AQ13</f>
        <v>0</v>
      </c>
    </row>
    <row r="14" spans="1:31" x14ac:dyDescent="0.2">
      <c r="A14" s="27" t="s">
        <v>460</v>
      </c>
      <c r="B14" s="154" t="str">
        <f>'Survey-based_src_summary'!E14</f>
        <v>30</v>
      </c>
      <c r="C14" s="125" t="str">
        <f>'Survey-based_src_summary'!F14</f>
        <v>30005</v>
      </c>
      <c r="D14" s="125" t="str">
        <f>'Survey-based_src_summary'!G14</f>
        <v>2310011600</v>
      </c>
      <c r="E14" s="125" t="str">
        <f>'Survey-based_src_summary'!H14</f>
        <v>Artificial Lift</v>
      </c>
      <c r="F14" s="125" t="str">
        <f>'Survey-based_src_summary'!B14</f>
        <v>Oil Wells</v>
      </c>
      <c r="G14" s="52">
        <f>'Survey-based_src_summary'!S14</f>
        <v>0.63206894398173963</v>
      </c>
      <c r="H14" s="52">
        <f>'Survey-based_src_summary'!T14</f>
        <v>6.7540177733895326E-2</v>
      </c>
      <c r="I14" s="52">
        <f>'Survey-based_src_summary'!U14</f>
        <v>2.1576798896724441</v>
      </c>
      <c r="J14" s="52">
        <f>'Survey-based_src_summary'!V14</f>
        <v>0</v>
      </c>
      <c r="K14" s="52">
        <f>'Survey-based_src_summary'!W14</f>
        <v>2.6358171141857372E-3</v>
      </c>
      <c r="L14" s="144">
        <f>'Survey-based_src_summary'!X14</f>
        <v>0.13407523054158113</v>
      </c>
      <c r="M14" s="144">
        <f>'Survey-based_src_summary'!Y14</f>
        <v>1.4326704367795979E-2</v>
      </c>
      <c r="N14" s="144">
        <f>'Survey-based_src_summary'!Z14</f>
        <v>0.45768967356688206</v>
      </c>
      <c r="O14" s="144">
        <f>'Survey-based_src_summary'!AA14</f>
        <v>0</v>
      </c>
      <c r="P14" s="144">
        <f>'Survey-based_src_summary'!AB14</f>
        <v>5.5911272119091402E-4</v>
      </c>
      <c r="Q14" s="155">
        <f>'Survey-based_src_summary'!AC14</f>
        <v>0</v>
      </c>
      <c r="R14" s="155">
        <f>'Survey-based_src_summary'!AD14</f>
        <v>0</v>
      </c>
      <c r="S14" s="155">
        <f>'Survey-based_src_summary'!AE14</f>
        <v>0</v>
      </c>
      <c r="T14" s="155">
        <f>'Survey-based_src_summary'!AF14</f>
        <v>0</v>
      </c>
      <c r="U14" s="155">
        <f>'Survey-based_src_summary'!AG14</f>
        <v>0</v>
      </c>
      <c r="V14" s="156">
        <f>'Survey-based_src_summary'!AH14</f>
        <v>0.49799371344015847</v>
      </c>
      <c r="W14" s="156">
        <f>'Survey-based_src_summary'!AI14</f>
        <v>5.3213473366099343E-2</v>
      </c>
      <c r="X14" s="156">
        <f>'Survey-based_src_summary'!AJ14</f>
        <v>1.699990216105562</v>
      </c>
      <c r="Y14" s="156">
        <f>'Survey-based_src_summary'!AK14</f>
        <v>0</v>
      </c>
      <c r="Z14" s="156">
        <f>'Survey-based_src_summary'!AL14</f>
        <v>2.0767043929948233E-3</v>
      </c>
      <c r="AA14" s="171">
        <f>'Survey-based_src_summary'!AM14</f>
        <v>0</v>
      </c>
      <c r="AB14" s="171">
        <f>'Survey-based_src_summary'!AN14</f>
        <v>0</v>
      </c>
      <c r="AC14" s="171">
        <f>'Survey-based_src_summary'!AO14</f>
        <v>0</v>
      </c>
      <c r="AD14" s="171">
        <f>'Survey-based_src_summary'!AP14</f>
        <v>0</v>
      </c>
      <c r="AE14" s="171">
        <f>'Survey-based_src_summary'!AQ14</f>
        <v>0</v>
      </c>
    </row>
    <row r="15" spans="1:31" x14ac:dyDescent="0.2">
      <c r="A15" s="27" t="s">
        <v>460</v>
      </c>
      <c r="B15" s="154" t="str">
        <f>'Survey-based_src_summary'!E15</f>
        <v>30</v>
      </c>
      <c r="C15" s="125" t="str">
        <f>'Survey-based_src_summary'!F15</f>
        <v>30111</v>
      </c>
      <c r="D15" s="125" t="str">
        <f>'Survey-based_src_summary'!G15</f>
        <v>2310011600</v>
      </c>
      <c r="E15" s="125" t="str">
        <f>'Survey-based_src_summary'!H15</f>
        <v>Artificial Lift</v>
      </c>
      <c r="F15" s="125" t="str">
        <f>'Survey-based_src_summary'!B15</f>
        <v>Oil Wells</v>
      </c>
      <c r="G15" s="52">
        <f>'Survey-based_src_summary'!S15</f>
        <v>0.31490437359911139</v>
      </c>
      <c r="H15" s="52">
        <f>'Survey-based_src_summary'!T15</f>
        <v>3.3649331397429656E-2</v>
      </c>
      <c r="I15" s="52">
        <f>'Survey-based_src_summary'!U15</f>
        <v>1.0749821527449233</v>
      </c>
      <c r="J15" s="52">
        <f>'Survey-based_src_summary'!V15</f>
        <v>0</v>
      </c>
      <c r="K15" s="52">
        <f>'Survey-based_src_summary'!W15</f>
        <v>1.3131958865684381E-3</v>
      </c>
      <c r="L15" s="144">
        <f>'Survey-based_src_summary'!X15</f>
        <v>1.0858771503417634E-2</v>
      </c>
      <c r="M15" s="144">
        <f>'Survey-based_src_summary'!Y15</f>
        <v>1.1603217723251606E-3</v>
      </c>
      <c r="N15" s="144">
        <f>'Survey-based_src_summary'!Z15</f>
        <v>3.7068350094652529E-2</v>
      </c>
      <c r="O15" s="144">
        <f>'Survey-based_src_summary'!AA15</f>
        <v>0</v>
      </c>
      <c r="P15" s="144">
        <f>'Survey-based_src_summary'!AB15</f>
        <v>4.5282616778221999E-5</v>
      </c>
      <c r="Q15" s="155">
        <f>'Survey-based_src_summary'!AC15</f>
        <v>0</v>
      </c>
      <c r="R15" s="155">
        <f>'Survey-based_src_summary'!AD15</f>
        <v>0</v>
      </c>
      <c r="S15" s="155">
        <f>'Survey-based_src_summary'!AE15</f>
        <v>0</v>
      </c>
      <c r="T15" s="155">
        <f>'Survey-based_src_summary'!AF15</f>
        <v>0</v>
      </c>
      <c r="U15" s="155">
        <f>'Survey-based_src_summary'!AG15</f>
        <v>0</v>
      </c>
      <c r="V15" s="156">
        <f>'Survey-based_src_summary'!AH15</f>
        <v>0.30404560209569376</v>
      </c>
      <c r="W15" s="156">
        <f>'Survey-based_src_summary'!AI15</f>
        <v>3.2489009625104495E-2</v>
      </c>
      <c r="X15" s="156">
        <f>'Survey-based_src_summary'!AJ15</f>
        <v>1.0379138026502708</v>
      </c>
      <c r="Y15" s="156">
        <f>'Survey-based_src_summary'!AK15</f>
        <v>0</v>
      </c>
      <c r="Z15" s="156">
        <f>'Survey-based_src_summary'!AL15</f>
        <v>1.2679132697902163E-3</v>
      </c>
      <c r="AA15" s="171">
        <f>'Survey-based_src_summary'!AM15</f>
        <v>0</v>
      </c>
      <c r="AB15" s="171">
        <f>'Survey-based_src_summary'!AN15</f>
        <v>0</v>
      </c>
      <c r="AC15" s="171">
        <f>'Survey-based_src_summary'!AO15</f>
        <v>0</v>
      </c>
      <c r="AD15" s="171">
        <f>'Survey-based_src_summary'!AP15</f>
        <v>0</v>
      </c>
      <c r="AE15" s="171">
        <f>'Survey-based_src_summary'!AQ15</f>
        <v>0</v>
      </c>
    </row>
    <row r="16" spans="1:31" x14ac:dyDescent="0.2">
      <c r="A16" s="27" t="s">
        <v>460</v>
      </c>
      <c r="B16" s="154" t="str">
        <f>'Survey-based_src_summary'!E16</f>
        <v>30</v>
      </c>
      <c r="C16" s="125" t="str">
        <f>'Survey-based_src_summary'!F16</f>
        <v>30041</v>
      </c>
      <c r="D16" s="125" t="str">
        <f>'Survey-based_src_summary'!G16</f>
        <v>2310011600</v>
      </c>
      <c r="E16" s="125" t="str">
        <f>'Survey-based_src_summary'!H16</f>
        <v>Artificial Lift</v>
      </c>
      <c r="F16" s="125" t="str">
        <f>'Survey-based_src_summary'!B16</f>
        <v>Oil Wells</v>
      </c>
      <c r="G16" s="52">
        <f>'Survey-based_src_summary'!S16</f>
        <v>1.9752154499429363E-2</v>
      </c>
      <c r="H16" s="52">
        <f>'Survey-based_src_summary'!T16</f>
        <v>2.1106305541842289E-3</v>
      </c>
      <c r="I16" s="52">
        <f>'Survey-based_src_summary'!U16</f>
        <v>6.7427496552263877E-2</v>
      </c>
      <c r="J16" s="52">
        <f>'Survey-based_src_summary'!V16</f>
        <v>0</v>
      </c>
      <c r="K16" s="52">
        <f>'Survey-based_src_summary'!W16</f>
        <v>8.2369284818304287E-5</v>
      </c>
      <c r="L16" s="144">
        <f>'Survey-based_src_summary'!X16</f>
        <v>0</v>
      </c>
      <c r="M16" s="144">
        <f>'Survey-based_src_summary'!Y16</f>
        <v>0</v>
      </c>
      <c r="N16" s="144">
        <f>'Survey-based_src_summary'!Z16</f>
        <v>0</v>
      </c>
      <c r="O16" s="144">
        <f>'Survey-based_src_summary'!AA16</f>
        <v>0</v>
      </c>
      <c r="P16" s="144">
        <f>'Survey-based_src_summary'!AB16</f>
        <v>0</v>
      </c>
      <c r="Q16" s="155">
        <f>'Survey-based_src_summary'!AC16</f>
        <v>0</v>
      </c>
      <c r="R16" s="155">
        <f>'Survey-based_src_summary'!AD16</f>
        <v>0</v>
      </c>
      <c r="S16" s="155">
        <f>'Survey-based_src_summary'!AE16</f>
        <v>0</v>
      </c>
      <c r="T16" s="155">
        <f>'Survey-based_src_summary'!AF16</f>
        <v>0</v>
      </c>
      <c r="U16" s="155">
        <f>'Survey-based_src_summary'!AG16</f>
        <v>0</v>
      </c>
      <c r="V16" s="156">
        <f>'Survey-based_src_summary'!AH16</f>
        <v>1.9752154499429363E-2</v>
      </c>
      <c r="W16" s="156">
        <f>'Survey-based_src_summary'!AI16</f>
        <v>2.1106305541842289E-3</v>
      </c>
      <c r="X16" s="156">
        <f>'Survey-based_src_summary'!AJ16</f>
        <v>6.7427496552263877E-2</v>
      </c>
      <c r="Y16" s="156">
        <f>'Survey-based_src_summary'!AK16</f>
        <v>0</v>
      </c>
      <c r="Z16" s="156">
        <f>'Survey-based_src_summary'!AL16</f>
        <v>8.2369284818304287E-5</v>
      </c>
      <c r="AA16" s="171">
        <f>'Survey-based_src_summary'!AM16</f>
        <v>0</v>
      </c>
      <c r="AB16" s="171">
        <f>'Survey-based_src_summary'!AN16</f>
        <v>0</v>
      </c>
      <c r="AC16" s="171">
        <f>'Survey-based_src_summary'!AO16</f>
        <v>0</v>
      </c>
      <c r="AD16" s="171">
        <f>'Survey-based_src_summary'!AP16</f>
        <v>0</v>
      </c>
      <c r="AE16" s="171">
        <f>'Survey-based_src_summary'!AQ16</f>
        <v>0</v>
      </c>
    </row>
    <row r="17" spans="1:31" x14ac:dyDescent="0.2">
      <c r="A17" s="27" t="s">
        <v>460</v>
      </c>
      <c r="B17" s="154" t="str">
        <f>'Survey-based_src_summary'!E17</f>
        <v>30</v>
      </c>
      <c r="C17" s="125" t="str">
        <f>'Survey-based_src_summary'!F17</f>
        <v>30071</v>
      </c>
      <c r="D17" s="125" t="str">
        <f>'Survey-based_src_summary'!G17</f>
        <v>2310011600</v>
      </c>
      <c r="E17" s="125" t="str">
        <f>'Survey-based_src_summary'!H17</f>
        <v>Artificial Lift</v>
      </c>
      <c r="F17" s="125" t="str">
        <f>'Survey-based_src_summary'!B17</f>
        <v>Oil Wells</v>
      </c>
      <c r="G17" s="52">
        <f>'Survey-based_src_summary'!S17</f>
        <v>2.0046962775540248E-2</v>
      </c>
      <c r="H17" s="52">
        <f>'Survey-based_src_summary'!T17</f>
        <v>2.1421325027541427E-3</v>
      </c>
      <c r="I17" s="52">
        <f>'Survey-based_src_summary'!U17</f>
        <v>6.8433877097820048E-2</v>
      </c>
      <c r="J17" s="52">
        <f>'Survey-based_src_summary'!V17</f>
        <v>0</v>
      </c>
      <c r="K17" s="52">
        <f>'Survey-based_src_summary'!W17</f>
        <v>8.3598677129025236E-5</v>
      </c>
      <c r="L17" s="144">
        <f>'Survey-based_src_summary'!X17</f>
        <v>1.0023481387770124E-2</v>
      </c>
      <c r="M17" s="144">
        <f>'Survey-based_src_summary'!Y17</f>
        <v>1.0710662513770714E-3</v>
      </c>
      <c r="N17" s="144">
        <f>'Survey-based_src_summary'!Z17</f>
        <v>3.4216938548910024E-2</v>
      </c>
      <c r="O17" s="144">
        <f>'Survey-based_src_summary'!AA17</f>
        <v>0</v>
      </c>
      <c r="P17" s="144">
        <f>'Survey-based_src_summary'!AB17</f>
        <v>4.1799338564512618E-5</v>
      </c>
      <c r="Q17" s="155">
        <f>'Survey-based_src_summary'!AC17</f>
        <v>0</v>
      </c>
      <c r="R17" s="155">
        <f>'Survey-based_src_summary'!AD17</f>
        <v>0</v>
      </c>
      <c r="S17" s="155">
        <f>'Survey-based_src_summary'!AE17</f>
        <v>0</v>
      </c>
      <c r="T17" s="155">
        <f>'Survey-based_src_summary'!AF17</f>
        <v>0</v>
      </c>
      <c r="U17" s="155">
        <f>'Survey-based_src_summary'!AG17</f>
        <v>0</v>
      </c>
      <c r="V17" s="156">
        <f>'Survey-based_src_summary'!AH17</f>
        <v>1.0023481387770124E-2</v>
      </c>
      <c r="W17" s="156">
        <f>'Survey-based_src_summary'!AI17</f>
        <v>1.0710662513770714E-3</v>
      </c>
      <c r="X17" s="156">
        <f>'Survey-based_src_summary'!AJ17</f>
        <v>3.4216938548910024E-2</v>
      </c>
      <c r="Y17" s="156">
        <f>'Survey-based_src_summary'!AK17</f>
        <v>0</v>
      </c>
      <c r="Z17" s="156">
        <f>'Survey-based_src_summary'!AL17</f>
        <v>4.1799338564512618E-5</v>
      </c>
      <c r="AA17" s="171">
        <f>'Survey-based_src_summary'!AM17</f>
        <v>0</v>
      </c>
      <c r="AB17" s="171">
        <f>'Survey-based_src_summary'!AN17</f>
        <v>0</v>
      </c>
      <c r="AC17" s="171">
        <f>'Survey-based_src_summary'!AO17</f>
        <v>0</v>
      </c>
      <c r="AD17" s="171">
        <f>'Survey-based_src_summary'!AP17</f>
        <v>0</v>
      </c>
      <c r="AE17" s="171">
        <f>'Survey-based_src_summary'!AQ17</f>
        <v>0</v>
      </c>
    </row>
    <row r="18" spans="1:31" x14ac:dyDescent="0.2">
      <c r="A18" s="27" t="s">
        <v>460</v>
      </c>
      <c r="B18" s="154" t="str">
        <f>'Survey-based_src_summary'!E18</f>
        <v>30</v>
      </c>
      <c r="C18" s="125" t="str">
        <f>'Survey-based_src_summary'!F18</f>
        <v>30015</v>
      </c>
      <c r="D18" s="125" t="str">
        <f>'Survey-based_src_summary'!G18</f>
        <v>2310011600</v>
      </c>
      <c r="E18" s="125" t="str">
        <f>'Survey-based_src_summary'!H18</f>
        <v>Artificial Lift</v>
      </c>
      <c r="F18" s="125" t="str">
        <f>'Survey-based_src_summary'!B18</f>
        <v>Oil Wells</v>
      </c>
      <c r="G18" s="52">
        <f>'Survey-based_src_summary'!S18</f>
        <v>9.8760772497146817E-3</v>
      </c>
      <c r="H18" s="52">
        <f>'Survey-based_src_summary'!T18</f>
        <v>1.0553152770921145E-3</v>
      </c>
      <c r="I18" s="52">
        <f>'Survey-based_src_summary'!U18</f>
        <v>3.3713748276131938E-2</v>
      </c>
      <c r="J18" s="52">
        <f>'Survey-based_src_summary'!V18</f>
        <v>0</v>
      </c>
      <c r="K18" s="52">
        <f>'Survey-based_src_summary'!W18</f>
        <v>4.1184642409152144E-5</v>
      </c>
      <c r="L18" s="144">
        <f>'Survey-based_src_summary'!X18</f>
        <v>0</v>
      </c>
      <c r="M18" s="144">
        <f>'Survey-based_src_summary'!Y18</f>
        <v>0</v>
      </c>
      <c r="N18" s="144">
        <f>'Survey-based_src_summary'!Z18</f>
        <v>0</v>
      </c>
      <c r="O18" s="144">
        <f>'Survey-based_src_summary'!AA18</f>
        <v>0</v>
      </c>
      <c r="P18" s="144">
        <f>'Survey-based_src_summary'!AB18</f>
        <v>0</v>
      </c>
      <c r="Q18" s="155">
        <f>'Survey-based_src_summary'!AC18</f>
        <v>0</v>
      </c>
      <c r="R18" s="155">
        <f>'Survey-based_src_summary'!AD18</f>
        <v>0</v>
      </c>
      <c r="S18" s="155">
        <f>'Survey-based_src_summary'!AE18</f>
        <v>0</v>
      </c>
      <c r="T18" s="155">
        <f>'Survey-based_src_summary'!AF18</f>
        <v>0</v>
      </c>
      <c r="U18" s="155">
        <f>'Survey-based_src_summary'!AG18</f>
        <v>0</v>
      </c>
      <c r="V18" s="156">
        <f>'Survey-based_src_summary'!AH18</f>
        <v>9.8760772497146817E-3</v>
      </c>
      <c r="W18" s="156">
        <f>'Survey-based_src_summary'!AI18</f>
        <v>1.0553152770921145E-3</v>
      </c>
      <c r="X18" s="156">
        <f>'Survey-based_src_summary'!AJ18</f>
        <v>3.3713748276131938E-2</v>
      </c>
      <c r="Y18" s="156">
        <f>'Survey-based_src_summary'!AK18</f>
        <v>0</v>
      </c>
      <c r="Z18" s="156">
        <f>'Survey-based_src_summary'!AL18</f>
        <v>4.1184642409152144E-5</v>
      </c>
      <c r="AA18" s="171">
        <f>'Survey-based_src_summary'!AM18</f>
        <v>0</v>
      </c>
      <c r="AB18" s="171">
        <f>'Survey-based_src_summary'!AN18</f>
        <v>0</v>
      </c>
      <c r="AC18" s="171">
        <f>'Survey-based_src_summary'!AO18</f>
        <v>0</v>
      </c>
      <c r="AD18" s="171">
        <f>'Survey-based_src_summary'!AP18</f>
        <v>0</v>
      </c>
      <c r="AE18" s="171">
        <f>'Survey-based_src_summary'!AQ18</f>
        <v>0</v>
      </c>
    </row>
    <row r="19" spans="1:31" x14ac:dyDescent="0.2">
      <c r="A19" s="27" t="s">
        <v>460</v>
      </c>
      <c r="B19" s="154" t="str">
        <f>'Survey-based_src_summary'!E19</f>
        <v>30</v>
      </c>
      <c r="C19" s="125" t="str">
        <f>'Survey-based_src_summary'!F19</f>
        <v>30027</v>
      </c>
      <c r="D19" s="125" t="str">
        <f>'Survey-based_src_summary'!G19</f>
        <v>2310011600</v>
      </c>
      <c r="E19" s="125" t="str">
        <f>'Survey-based_src_summary'!H19</f>
        <v>Artificial Lift</v>
      </c>
      <c r="F19" s="125" t="str">
        <f>'Survey-based_src_summary'!B19</f>
        <v>Oil Wells</v>
      </c>
      <c r="G19" s="52">
        <f>'Survey-based_src_summary'!S19</f>
        <v>0</v>
      </c>
      <c r="H19" s="52">
        <f>'Survey-based_src_summary'!T19</f>
        <v>0</v>
      </c>
      <c r="I19" s="52">
        <f>'Survey-based_src_summary'!U19</f>
        <v>0</v>
      </c>
      <c r="J19" s="52">
        <f>'Survey-based_src_summary'!V19</f>
        <v>0</v>
      </c>
      <c r="K19" s="52">
        <f>'Survey-based_src_summary'!W19</f>
        <v>0</v>
      </c>
      <c r="L19" s="144">
        <f>'Survey-based_src_summary'!X19</f>
        <v>0</v>
      </c>
      <c r="M19" s="144">
        <f>'Survey-based_src_summary'!Y19</f>
        <v>0</v>
      </c>
      <c r="N19" s="144">
        <f>'Survey-based_src_summary'!Z19</f>
        <v>0</v>
      </c>
      <c r="O19" s="144">
        <f>'Survey-based_src_summary'!AA19</f>
        <v>0</v>
      </c>
      <c r="P19" s="144">
        <f>'Survey-based_src_summary'!AB19</f>
        <v>0</v>
      </c>
      <c r="Q19" s="155">
        <f>'Survey-based_src_summary'!AC19</f>
        <v>0</v>
      </c>
      <c r="R19" s="155">
        <f>'Survey-based_src_summary'!AD19</f>
        <v>0</v>
      </c>
      <c r="S19" s="155">
        <f>'Survey-based_src_summary'!AE19</f>
        <v>0</v>
      </c>
      <c r="T19" s="155">
        <f>'Survey-based_src_summary'!AF19</f>
        <v>0</v>
      </c>
      <c r="U19" s="155">
        <f>'Survey-based_src_summary'!AG19</f>
        <v>0</v>
      </c>
      <c r="V19" s="156">
        <f>'Survey-based_src_summary'!AH19</f>
        <v>0</v>
      </c>
      <c r="W19" s="156">
        <f>'Survey-based_src_summary'!AI19</f>
        <v>0</v>
      </c>
      <c r="X19" s="156">
        <f>'Survey-based_src_summary'!AJ19</f>
        <v>0</v>
      </c>
      <c r="Y19" s="156">
        <f>'Survey-based_src_summary'!AK19</f>
        <v>0</v>
      </c>
      <c r="Z19" s="156">
        <f>'Survey-based_src_summary'!AL19</f>
        <v>0</v>
      </c>
      <c r="AA19" s="171">
        <f>'Survey-based_src_summary'!AM19</f>
        <v>0</v>
      </c>
      <c r="AB19" s="171">
        <f>'Survey-based_src_summary'!AN19</f>
        <v>0</v>
      </c>
      <c r="AC19" s="171">
        <f>'Survey-based_src_summary'!AO19</f>
        <v>0</v>
      </c>
      <c r="AD19" s="171">
        <f>'Survey-based_src_summary'!AP19</f>
        <v>0</v>
      </c>
      <c r="AE19" s="171">
        <f>'Survey-based_src_summary'!AQ19</f>
        <v>0</v>
      </c>
    </row>
    <row r="20" spans="1:31" x14ac:dyDescent="0.2">
      <c r="A20" s="27" t="s">
        <v>460</v>
      </c>
      <c r="B20" s="154" t="str">
        <f>'Survey-based_src_summary'!E20</f>
        <v>30</v>
      </c>
      <c r="C20" s="125" t="str">
        <f>'Survey-based_src_summary'!F20</f>
        <v>30037</v>
      </c>
      <c r="D20" s="125" t="str">
        <f>'Survey-based_src_summary'!G20</f>
        <v>2310011600</v>
      </c>
      <c r="E20" s="125" t="str">
        <f>'Survey-based_src_summary'!H20</f>
        <v>Artificial Lift</v>
      </c>
      <c r="F20" s="125" t="str">
        <f>'Survey-based_src_summary'!B20</f>
        <v>Oil Wells</v>
      </c>
      <c r="G20" s="52">
        <f>'Survey-based_src_summary'!S20</f>
        <v>0</v>
      </c>
      <c r="H20" s="52">
        <f>'Survey-based_src_summary'!T20</f>
        <v>0</v>
      </c>
      <c r="I20" s="52">
        <f>'Survey-based_src_summary'!U20</f>
        <v>0</v>
      </c>
      <c r="J20" s="52">
        <f>'Survey-based_src_summary'!V20</f>
        <v>0</v>
      </c>
      <c r="K20" s="52">
        <f>'Survey-based_src_summary'!W20</f>
        <v>0</v>
      </c>
      <c r="L20" s="144">
        <f>'Survey-based_src_summary'!X20</f>
        <v>0</v>
      </c>
      <c r="M20" s="144">
        <f>'Survey-based_src_summary'!Y20</f>
        <v>0</v>
      </c>
      <c r="N20" s="144">
        <f>'Survey-based_src_summary'!Z20</f>
        <v>0</v>
      </c>
      <c r="O20" s="144">
        <f>'Survey-based_src_summary'!AA20</f>
        <v>0</v>
      </c>
      <c r="P20" s="144">
        <f>'Survey-based_src_summary'!AB20</f>
        <v>0</v>
      </c>
      <c r="Q20" s="155">
        <f>'Survey-based_src_summary'!AC20</f>
        <v>0</v>
      </c>
      <c r="R20" s="155">
        <f>'Survey-based_src_summary'!AD20</f>
        <v>0</v>
      </c>
      <c r="S20" s="155">
        <f>'Survey-based_src_summary'!AE20</f>
        <v>0</v>
      </c>
      <c r="T20" s="155">
        <f>'Survey-based_src_summary'!AF20</f>
        <v>0</v>
      </c>
      <c r="U20" s="155">
        <f>'Survey-based_src_summary'!AG20</f>
        <v>0</v>
      </c>
      <c r="V20" s="156">
        <f>'Survey-based_src_summary'!AH20</f>
        <v>0</v>
      </c>
      <c r="W20" s="156">
        <f>'Survey-based_src_summary'!AI20</f>
        <v>0</v>
      </c>
      <c r="X20" s="156">
        <f>'Survey-based_src_summary'!AJ20</f>
        <v>0</v>
      </c>
      <c r="Y20" s="156">
        <f>'Survey-based_src_summary'!AK20</f>
        <v>0</v>
      </c>
      <c r="Z20" s="156">
        <f>'Survey-based_src_summary'!AL20</f>
        <v>0</v>
      </c>
      <c r="AA20" s="171">
        <f>'Survey-based_src_summary'!AM20</f>
        <v>0</v>
      </c>
      <c r="AB20" s="171">
        <f>'Survey-based_src_summary'!AN20</f>
        <v>0</v>
      </c>
      <c r="AC20" s="171">
        <f>'Survey-based_src_summary'!AO20</f>
        <v>0</v>
      </c>
      <c r="AD20" s="171">
        <f>'Survey-based_src_summary'!AP20</f>
        <v>0</v>
      </c>
      <c r="AE20" s="171">
        <f>'Survey-based_src_summary'!AQ20</f>
        <v>0</v>
      </c>
    </row>
    <row r="21" spans="1:31" x14ac:dyDescent="0.2">
      <c r="A21" s="27" t="s">
        <v>460</v>
      </c>
      <c r="B21" s="154" t="str">
        <f>'Survey-based_src_summary'!E21</f>
        <v>30</v>
      </c>
      <c r="C21" s="125" t="str">
        <f>'Survey-based_src_summary'!F21</f>
        <v>30101</v>
      </c>
      <c r="D21" s="125" t="str">
        <f>'Survey-based_src_summary'!G21</f>
        <v>2310011000</v>
      </c>
      <c r="E21" s="125" t="str">
        <f>'Survey-based_src_summary'!H21</f>
        <v>Venting - blowdowns</v>
      </c>
      <c r="F21" s="125" t="str">
        <f>'Survey-based_src_summary'!B21</f>
        <v>Oil Wells</v>
      </c>
      <c r="G21" s="52">
        <f>'Survey-based_src_summary'!S21</f>
        <v>0</v>
      </c>
      <c r="H21" s="52">
        <f>'Survey-based_src_summary'!T21</f>
        <v>151.70050955308255</v>
      </c>
      <c r="I21" s="52">
        <f>'Survey-based_src_summary'!U21</f>
        <v>0</v>
      </c>
      <c r="J21" s="52">
        <f>'Survey-based_src_summary'!V21</f>
        <v>0</v>
      </c>
      <c r="K21" s="52">
        <f>'Survey-based_src_summary'!W21</f>
        <v>0</v>
      </c>
      <c r="L21" s="144">
        <f>'Survey-based_src_summary'!X21</f>
        <v>0</v>
      </c>
      <c r="M21" s="144">
        <f>'Survey-based_src_summary'!Y21</f>
        <v>23.547541781374004</v>
      </c>
      <c r="N21" s="144">
        <f>'Survey-based_src_summary'!Z21</f>
        <v>0</v>
      </c>
      <c r="O21" s="144">
        <f>'Survey-based_src_summary'!AA21</f>
        <v>0</v>
      </c>
      <c r="P21" s="144">
        <f>'Survey-based_src_summary'!AB21</f>
        <v>0</v>
      </c>
      <c r="Q21" s="155">
        <f>'Survey-based_src_summary'!AC21</f>
        <v>0</v>
      </c>
      <c r="R21" s="155">
        <f>'Survey-based_src_summary'!AD21</f>
        <v>0</v>
      </c>
      <c r="S21" s="155">
        <f>'Survey-based_src_summary'!AE21</f>
        <v>0</v>
      </c>
      <c r="T21" s="155">
        <f>'Survey-based_src_summary'!AF21</f>
        <v>0</v>
      </c>
      <c r="U21" s="155">
        <f>'Survey-based_src_summary'!AG21</f>
        <v>0</v>
      </c>
      <c r="V21" s="156">
        <f>'Survey-based_src_summary'!AH21</f>
        <v>0</v>
      </c>
      <c r="W21" s="156">
        <f>'Survey-based_src_summary'!AI21</f>
        <v>128.15296777170855</v>
      </c>
      <c r="X21" s="156">
        <f>'Survey-based_src_summary'!AJ21</f>
        <v>0</v>
      </c>
      <c r="Y21" s="156">
        <f>'Survey-based_src_summary'!AK21</f>
        <v>0</v>
      </c>
      <c r="Z21" s="156">
        <f>'Survey-based_src_summary'!AL21</f>
        <v>0</v>
      </c>
      <c r="AA21" s="171">
        <f>'Survey-based_src_summary'!AM21</f>
        <v>0</v>
      </c>
      <c r="AB21" s="171">
        <f>'Survey-based_src_summary'!AN21</f>
        <v>0</v>
      </c>
      <c r="AC21" s="171">
        <f>'Survey-based_src_summary'!AO21</f>
        <v>0</v>
      </c>
      <c r="AD21" s="171">
        <f>'Survey-based_src_summary'!AP21</f>
        <v>0</v>
      </c>
      <c r="AE21" s="171">
        <f>'Survey-based_src_summary'!AQ21</f>
        <v>0</v>
      </c>
    </row>
    <row r="22" spans="1:31" x14ac:dyDescent="0.2">
      <c r="A22" s="27" t="s">
        <v>460</v>
      </c>
      <c r="B22" s="154" t="str">
        <f>'Survey-based_src_summary'!E22</f>
        <v>30</v>
      </c>
      <c r="C22" s="125" t="str">
        <f>'Survey-based_src_summary'!F22</f>
        <v>30051</v>
      </c>
      <c r="D22" s="125" t="str">
        <f>'Survey-based_src_summary'!G22</f>
        <v>2310011000</v>
      </c>
      <c r="E22" s="125" t="str">
        <f>'Survey-based_src_summary'!H22</f>
        <v>Venting - blowdowns</v>
      </c>
      <c r="F22" s="125" t="str">
        <f>'Survey-based_src_summary'!B22</f>
        <v>Oil Wells</v>
      </c>
      <c r="G22" s="52">
        <f>'Survey-based_src_summary'!S22</f>
        <v>0</v>
      </c>
      <c r="H22" s="52">
        <f>'Survey-based_src_summary'!T22</f>
        <v>15.698361187582673</v>
      </c>
      <c r="I22" s="52">
        <f>'Survey-based_src_summary'!U22</f>
        <v>0</v>
      </c>
      <c r="J22" s="52">
        <f>'Survey-based_src_summary'!V22</f>
        <v>0</v>
      </c>
      <c r="K22" s="52">
        <f>'Survey-based_src_summary'!W22</f>
        <v>0</v>
      </c>
      <c r="L22" s="144">
        <f>'Survey-based_src_summary'!X22</f>
        <v>0</v>
      </c>
      <c r="M22" s="144">
        <f>'Survey-based_src_summary'!Y22</f>
        <v>1.4950820178650164</v>
      </c>
      <c r="N22" s="144">
        <f>'Survey-based_src_summary'!Z22</f>
        <v>0</v>
      </c>
      <c r="O22" s="144">
        <f>'Survey-based_src_summary'!AA22</f>
        <v>0</v>
      </c>
      <c r="P22" s="144">
        <f>'Survey-based_src_summary'!AB22</f>
        <v>0</v>
      </c>
      <c r="Q22" s="155">
        <f>'Survey-based_src_summary'!AC22</f>
        <v>0</v>
      </c>
      <c r="R22" s="155">
        <f>'Survey-based_src_summary'!AD22</f>
        <v>0</v>
      </c>
      <c r="S22" s="155">
        <f>'Survey-based_src_summary'!AE22</f>
        <v>0</v>
      </c>
      <c r="T22" s="155">
        <f>'Survey-based_src_summary'!AF22</f>
        <v>0</v>
      </c>
      <c r="U22" s="155">
        <f>'Survey-based_src_summary'!AG22</f>
        <v>0</v>
      </c>
      <c r="V22" s="156">
        <f>'Survey-based_src_summary'!AH22</f>
        <v>0</v>
      </c>
      <c r="W22" s="156">
        <f>'Survey-based_src_summary'!AI22</f>
        <v>14.203279169717657</v>
      </c>
      <c r="X22" s="156">
        <f>'Survey-based_src_summary'!AJ22</f>
        <v>0</v>
      </c>
      <c r="Y22" s="156">
        <f>'Survey-based_src_summary'!AK22</f>
        <v>0</v>
      </c>
      <c r="Z22" s="156">
        <f>'Survey-based_src_summary'!AL22</f>
        <v>0</v>
      </c>
      <c r="AA22" s="171">
        <f>'Survey-based_src_summary'!AM22</f>
        <v>0</v>
      </c>
      <c r="AB22" s="171">
        <f>'Survey-based_src_summary'!AN22</f>
        <v>0</v>
      </c>
      <c r="AC22" s="171">
        <f>'Survey-based_src_summary'!AO22</f>
        <v>0</v>
      </c>
      <c r="AD22" s="171">
        <f>'Survey-based_src_summary'!AP22</f>
        <v>0</v>
      </c>
      <c r="AE22" s="171">
        <f>'Survey-based_src_summary'!AQ22</f>
        <v>0</v>
      </c>
    </row>
    <row r="23" spans="1:31" x14ac:dyDescent="0.2">
      <c r="A23" s="27" t="s">
        <v>460</v>
      </c>
      <c r="B23" s="154" t="str">
        <f>'Survey-based_src_summary'!E23</f>
        <v>30</v>
      </c>
      <c r="C23" s="125" t="str">
        <f>'Survey-based_src_summary'!F23</f>
        <v>30087</v>
      </c>
      <c r="D23" s="125" t="str">
        <f>'Survey-based_src_summary'!G23</f>
        <v>2310011000</v>
      </c>
      <c r="E23" s="125" t="str">
        <f>'Survey-based_src_summary'!H23</f>
        <v>Venting - blowdowns</v>
      </c>
      <c r="F23" s="125" t="str">
        <f>'Survey-based_src_summary'!B23</f>
        <v>Oil Wells</v>
      </c>
      <c r="G23" s="52">
        <f>'Survey-based_src_summary'!S23</f>
        <v>0</v>
      </c>
      <c r="H23" s="52">
        <f>'Survey-based_src_summary'!T23</f>
        <v>13.518467573138297</v>
      </c>
      <c r="I23" s="52">
        <f>'Survey-based_src_summary'!U23</f>
        <v>0</v>
      </c>
      <c r="J23" s="52">
        <f>'Survey-based_src_summary'!V23</f>
        <v>0</v>
      </c>
      <c r="K23" s="52">
        <f>'Survey-based_src_summary'!W23</f>
        <v>0</v>
      </c>
      <c r="L23" s="144">
        <f>'Survey-based_src_summary'!X23</f>
        <v>0</v>
      </c>
      <c r="M23" s="144">
        <f>'Survey-based_src_summary'!Y23</f>
        <v>0.97723861974493709</v>
      </c>
      <c r="N23" s="144">
        <f>'Survey-based_src_summary'!Z23</f>
        <v>0</v>
      </c>
      <c r="O23" s="144">
        <f>'Survey-based_src_summary'!AA23</f>
        <v>0</v>
      </c>
      <c r="P23" s="144">
        <f>'Survey-based_src_summary'!AB23</f>
        <v>0</v>
      </c>
      <c r="Q23" s="155">
        <f>'Survey-based_src_summary'!AC23</f>
        <v>0</v>
      </c>
      <c r="R23" s="155">
        <f>'Survey-based_src_summary'!AD23</f>
        <v>0</v>
      </c>
      <c r="S23" s="155">
        <f>'Survey-based_src_summary'!AE23</f>
        <v>0</v>
      </c>
      <c r="T23" s="155">
        <f>'Survey-based_src_summary'!AF23</f>
        <v>0</v>
      </c>
      <c r="U23" s="155">
        <f>'Survey-based_src_summary'!AG23</f>
        <v>0</v>
      </c>
      <c r="V23" s="156">
        <f>'Survey-based_src_summary'!AH23</f>
        <v>0</v>
      </c>
      <c r="W23" s="156">
        <f>'Survey-based_src_summary'!AI23</f>
        <v>12.541228953393359</v>
      </c>
      <c r="X23" s="156">
        <f>'Survey-based_src_summary'!AJ23</f>
        <v>0</v>
      </c>
      <c r="Y23" s="156">
        <f>'Survey-based_src_summary'!AK23</f>
        <v>0</v>
      </c>
      <c r="Z23" s="156">
        <f>'Survey-based_src_summary'!AL23</f>
        <v>0</v>
      </c>
      <c r="AA23" s="171">
        <f>'Survey-based_src_summary'!AM23</f>
        <v>0</v>
      </c>
      <c r="AB23" s="171">
        <f>'Survey-based_src_summary'!AN23</f>
        <v>0</v>
      </c>
      <c r="AC23" s="171">
        <f>'Survey-based_src_summary'!AO23</f>
        <v>0</v>
      </c>
      <c r="AD23" s="171">
        <f>'Survey-based_src_summary'!AP23</f>
        <v>0</v>
      </c>
      <c r="AE23" s="171">
        <f>'Survey-based_src_summary'!AQ23</f>
        <v>0</v>
      </c>
    </row>
    <row r="24" spans="1:31" x14ac:dyDescent="0.2">
      <c r="A24" s="27" t="s">
        <v>460</v>
      </c>
      <c r="B24" s="154" t="str">
        <f>'Survey-based_src_summary'!E24</f>
        <v>30</v>
      </c>
      <c r="C24" s="125" t="str">
        <f>'Survey-based_src_summary'!F24</f>
        <v>30099</v>
      </c>
      <c r="D24" s="125" t="str">
        <f>'Survey-based_src_summary'!G24</f>
        <v>2310011000</v>
      </c>
      <c r="E24" s="125" t="str">
        <f>'Survey-based_src_summary'!H24</f>
        <v>Venting - blowdowns</v>
      </c>
      <c r="F24" s="125" t="str">
        <f>'Survey-based_src_summary'!B24</f>
        <v>Oil Wells</v>
      </c>
      <c r="G24" s="52">
        <f>'Survey-based_src_summary'!S24</f>
        <v>0</v>
      </c>
      <c r="H24" s="52">
        <f>'Survey-based_src_summary'!T24</f>
        <v>17.590295155408874</v>
      </c>
      <c r="I24" s="52">
        <f>'Survey-based_src_summary'!U24</f>
        <v>0</v>
      </c>
      <c r="J24" s="52">
        <f>'Survey-based_src_summary'!V24</f>
        <v>0</v>
      </c>
      <c r="K24" s="52">
        <f>'Survey-based_src_summary'!W24</f>
        <v>0</v>
      </c>
      <c r="L24" s="144">
        <f>'Survey-based_src_summary'!X24</f>
        <v>0</v>
      </c>
      <c r="M24" s="144">
        <f>'Survey-based_src_summary'!Y24</f>
        <v>0</v>
      </c>
      <c r="N24" s="144">
        <f>'Survey-based_src_summary'!Z24</f>
        <v>0</v>
      </c>
      <c r="O24" s="144">
        <f>'Survey-based_src_summary'!AA24</f>
        <v>0</v>
      </c>
      <c r="P24" s="144">
        <f>'Survey-based_src_summary'!AB24</f>
        <v>0</v>
      </c>
      <c r="Q24" s="155">
        <f>'Survey-based_src_summary'!AC24</f>
        <v>0</v>
      </c>
      <c r="R24" s="155">
        <f>'Survey-based_src_summary'!AD24</f>
        <v>0</v>
      </c>
      <c r="S24" s="155">
        <f>'Survey-based_src_summary'!AE24</f>
        <v>0</v>
      </c>
      <c r="T24" s="155">
        <f>'Survey-based_src_summary'!AF24</f>
        <v>0</v>
      </c>
      <c r="U24" s="155">
        <f>'Survey-based_src_summary'!AG24</f>
        <v>0</v>
      </c>
      <c r="V24" s="156">
        <f>'Survey-based_src_summary'!AH24</f>
        <v>0</v>
      </c>
      <c r="W24" s="156">
        <f>'Survey-based_src_summary'!AI24</f>
        <v>17.590295155408874</v>
      </c>
      <c r="X24" s="156">
        <f>'Survey-based_src_summary'!AJ24</f>
        <v>0</v>
      </c>
      <c r="Y24" s="156">
        <f>'Survey-based_src_summary'!AK24</f>
        <v>0</v>
      </c>
      <c r="Z24" s="156">
        <f>'Survey-based_src_summary'!AL24</f>
        <v>0</v>
      </c>
      <c r="AA24" s="171">
        <f>'Survey-based_src_summary'!AM24</f>
        <v>0</v>
      </c>
      <c r="AB24" s="171">
        <f>'Survey-based_src_summary'!AN24</f>
        <v>0</v>
      </c>
      <c r="AC24" s="171">
        <f>'Survey-based_src_summary'!AO24</f>
        <v>0</v>
      </c>
      <c r="AD24" s="171">
        <f>'Survey-based_src_summary'!AP24</f>
        <v>0</v>
      </c>
      <c r="AE24" s="171">
        <f>'Survey-based_src_summary'!AQ24</f>
        <v>0</v>
      </c>
    </row>
    <row r="25" spans="1:31" x14ac:dyDescent="0.2">
      <c r="A25" s="27" t="s">
        <v>460</v>
      </c>
      <c r="B25" s="154" t="str">
        <f>'Survey-based_src_summary'!E25</f>
        <v>30</v>
      </c>
      <c r="C25" s="125" t="str">
        <f>'Survey-based_src_summary'!F25</f>
        <v>30035</v>
      </c>
      <c r="D25" s="125" t="str">
        <f>'Survey-based_src_summary'!G25</f>
        <v>2310011000</v>
      </c>
      <c r="E25" s="125" t="str">
        <f>'Survey-based_src_summary'!H25</f>
        <v>Venting - blowdowns</v>
      </c>
      <c r="F25" s="125" t="str">
        <f>'Survey-based_src_summary'!B25</f>
        <v>Oil Wells</v>
      </c>
      <c r="G25" s="52">
        <f>'Survey-based_src_summary'!S25</f>
        <v>0</v>
      </c>
      <c r="H25" s="52">
        <f>'Survey-based_src_summary'!T25</f>
        <v>83.020179357408367</v>
      </c>
      <c r="I25" s="52">
        <f>'Survey-based_src_summary'!U25</f>
        <v>0</v>
      </c>
      <c r="J25" s="52">
        <f>'Survey-based_src_summary'!V25</f>
        <v>0</v>
      </c>
      <c r="K25" s="52">
        <f>'Survey-based_src_summary'!W25</f>
        <v>0</v>
      </c>
      <c r="L25" s="144">
        <f>'Survey-based_src_summary'!X25</f>
        <v>0</v>
      </c>
      <c r="M25" s="144">
        <f>'Survey-based_src_summary'!Y25</f>
        <v>1.5094578064983339</v>
      </c>
      <c r="N25" s="144">
        <f>'Survey-based_src_summary'!Z25</f>
        <v>0</v>
      </c>
      <c r="O25" s="144">
        <f>'Survey-based_src_summary'!AA25</f>
        <v>0</v>
      </c>
      <c r="P25" s="144">
        <f>'Survey-based_src_summary'!AB25</f>
        <v>0</v>
      </c>
      <c r="Q25" s="155">
        <f>'Survey-based_src_summary'!AC25</f>
        <v>0</v>
      </c>
      <c r="R25" s="155">
        <f>'Survey-based_src_summary'!AD25</f>
        <v>38.491174065707519</v>
      </c>
      <c r="S25" s="155">
        <f>'Survey-based_src_summary'!AE25</f>
        <v>0</v>
      </c>
      <c r="T25" s="155">
        <f>'Survey-based_src_summary'!AF25</f>
        <v>0</v>
      </c>
      <c r="U25" s="155">
        <f>'Survey-based_src_summary'!AG25</f>
        <v>0</v>
      </c>
      <c r="V25" s="156">
        <f>'Survey-based_src_summary'!AH25</f>
        <v>0</v>
      </c>
      <c r="W25" s="156">
        <f>'Survey-based_src_summary'!AI25</f>
        <v>43.019547485202516</v>
      </c>
      <c r="X25" s="156">
        <f>'Survey-based_src_summary'!AJ25</f>
        <v>0</v>
      </c>
      <c r="Y25" s="156">
        <f>'Survey-based_src_summary'!AK25</f>
        <v>0</v>
      </c>
      <c r="Z25" s="156">
        <f>'Survey-based_src_summary'!AL25</f>
        <v>0</v>
      </c>
      <c r="AA25" s="171">
        <f>'Survey-based_src_summary'!AM25</f>
        <v>0</v>
      </c>
      <c r="AB25" s="171">
        <f>'Survey-based_src_summary'!AN25</f>
        <v>0</v>
      </c>
      <c r="AC25" s="171">
        <f>'Survey-based_src_summary'!AO25</f>
        <v>0</v>
      </c>
      <c r="AD25" s="171">
        <f>'Survey-based_src_summary'!AP25</f>
        <v>0</v>
      </c>
      <c r="AE25" s="171">
        <f>'Survey-based_src_summary'!AQ25</f>
        <v>0</v>
      </c>
    </row>
    <row r="26" spans="1:31" x14ac:dyDescent="0.2">
      <c r="A26" s="27" t="s">
        <v>460</v>
      </c>
      <c r="B26" s="154" t="str">
        <f>'Survey-based_src_summary'!E26</f>
        <v>30</v>
      </c>
      <c r="C26" s="125" t="str">
        <f>'Survey-based_src_summary'!F26</f>
        <v>30073</v>
      </c>
      <c r="D26" s="125" t="str">
        <f>'Survey-based_src_summary'!G26</f>
        <v>2310011000</v>
      </c>
      <c r="E26" s="125" t="str">
        <f>'Survey-based_src_summary'!H26</f>
        <v>Venting - blowdowns</v>
      </c>
      <c r="F26" s="125" t="str">
        <f>'Survey-based_src_summary'!B26</f>
        <v>Oil Wells</v>
      </c>
      <c r="G26" s="52">
        <f>'Survey-based_src_summary'!S26</f>
        <v>0</v>
      </c>
      <c r="H26" s="52">
        <f>'Survey-based_src_summary'!T26</f>
        <v>33.660909084912852</v>
      </c>
      <c r="I26" s="52">
        <f>'Survey-based_src_summary'!U26</f>
        <v>0</v>
      </c>
      <c r="J26" s="52">
        <f>'Survey-based_src_summary'!V26</f>
        <v>0</v>
      </c>
      <c r="K26" s="52">
        <f>'Survey-based_src_summary'!W26</f>
        <v>0</v>
      </c>
      <c r="L26" s="144">
        <f>'Survey-based_src_summary'!X26</f>
        <v>0</v>
      </c>
      <c r="M26" s="144">
        <f>'Survey-based_src_summary'!Y26</f>
        <v>0.15027191555764666</v>
      </c>
      <c r="N26" s="144">
        <f>'Survey-based_src_summary'!Z26</f>
        <v>0</v>
      </c>
      <c r="O26" s="144">
        <f>'Survey-based_src_summary'!AA26</f>
        <v>0</v>
      </c>
      <c r="P26" s="144">
        <f>'Survey-based_src_summary'!AB26</f>
        <v>0</v>
      </c>
      <c r="Q26" s="155">
        <f>'Survey-based_src_summary'!AC26</f>
        <v>0</v>
      </c>
      <c r="R26" s="155">
        <f>'Survey-based_src_summary'!AD26</f>
        <v>3.1557102267105797</v>
      </c>
      <c r="S26" s="155">
        <f>'Survey-based_src_summary'!AE26</f>
        <v>0</v>
      </c>
      <c r="T26" s="155">
        <f>'Survey-based_src_summary'!AF26</f>
        <v>0</v>
      </c>
      <c r="U26" s="155">
        <f>'Survey-based_src_summary'!AG26</f>
        <v>0</v>
      </c>
      <c r="V26" s="156">
        <f>'Survey-based_src_summary'!AH26</f>
        <v>0</v>
      </c>
      <c r="W26" s="156">
        <f>'Survey-based_src_summary'!AI26</f>
        <v>30.354926942644624</v>
      </c>
      <c r="X26" s="156">
        <f>'Survey-based_src_summary'!AJ26</f>
        <v>0</v>
      </c>
      <c r="Y26" s="156">
        <f>'Survey-based_src_summary'!AK26</f>
        <v>0</v>
      </c>
      <c r="Z26" s="156">
        <f>'Survey-based_src_summary'!AL26</f>
        <v>0</v>
      </c>
      <c r="AA26" s="171">
        <f>'Survey-based_src_summary'!AM26</f>
        <v>0</v>
      </c>
      <c r="AB26" s="171">
        <f>'Survey-based_src_summary'!AN26</f>
        <v>0</v>
      </c>
      <c r="AC26" s="171">
        <f>'Survey-based_src_summary'!AO26</f>
        <v>0</v>
      </c>
      <c r="AD26" s="171">
        <f>'Survey-based_src_summary'!AP26</f>
        <v>0</v>
      </c>
      <c r="AE26" s="171">
        <f>'Survey-based_src_summary'!AQ26</f>
        <v>0</v>
      </c>
    </row>
    <row r="27" spans="1:31" x14ac:dyDescent="0.2">
      <c r="A27" s="27" t="s">
        <v>460</v>
      </c>
      <c r="B27" s="154" t="str">
        <f>'Survey-based_src_summary'!E27</f>
        <v>30</v>
      </c>
      <c r="C27" s="125" t="str">
        <f>'Survey-based_src_summary'!F27</f>
        <v>30065</v>
      </c>
      <c r="D27" s="125" t="str">
        <f>'Survey-based_src_summary'!G27</f>
        <v>2310011000</v>
      </c>
      <c r="E27" s="125" t="str">
        <f>'Survey-based_src_summary'!H27</f>
        <v>Venting - blowdowns</v>
      </c>
      <c r="F27" s="125" t="str">
        <f>'Survey-based_src_summary'!B27</f>
        <v>Oil Wells</v>
      </c>
      <c r="G27" s="52">
        <f>'Survey-based_src_summary'!S27</f>
        <v>0</v>
      </c>
      <c r="H27" s="52">
        <f>'Survey-based_src_summary'!T27</f>
        <v>10.26100550732184</v>
      </c>
      <c r="I27" s="52">
        <f>'Survey-based_src_summary'!U27</f>
        <v>0</v>
      </c>
      <c r="J27" s="52">
        <f>'Survey-based_src_summary'!V27</f>
        <v>0</v>
      </c>
      <c r="K27" s="52">
        <f>'Survey-based_src_summary'!W27</f>
        <v>0</v>
      </c>
      <c r="L27" s="144">
        <f>'Survey-based_src_summary'!X27</f>
        <v>0</v>
      </c>
      <c r="M27" s="144">
        <f>'Survey-based_src_summary'!Y27</f>
        <v>0.81436551645411426</v>
      </c>
      <c r="N27" s="144">
        <f>'Survey-based_src_summary'!Z27</f>
        <v>0</v>
      </c>
      <c r="O27" s="144">
        <f>'Survey-based_src_summary'!AA27</f>
        <v>0</v>
      </c>
      <c r="P27" s="144">
        <f>'Survey-based_src_summary'!AB27</f>
        <v>0</v>
      </c>
      <c r="Q27" s="155">
        <f>'Survey-based_src_summary'!AC27</f>
        <v>0</v>
      </c>
      <c r="R27" s="155">
        <f>'Survey-based_src_summary'!AD27</f>
        <v>0</v>
      </c>
      <c r="S27" s="155">
        <f>'Survey-based_src_summary'!AE27</f>
        <v>0</v>
      </c>
      <c r="T27" s="155">
        <f>'Survey-based_src_summary'!AF27</f>
        <v>0</v>
      </c>
      <c r="U27" s="155">
        <f>'Survey-based_src_summary'!AG27</f>
        <v>0</v>
      </c>
      <c r="V27" s="156">
        <f>'Survey-based_src_summary'!AH27</f>
        <v>0</v>
      </c>
      <c r="W27" s="156">
        <f>'Survey-based_src_summary'!AI27</f>
        <v>9.446639990867725</v>
      </c>
      <c r="X27" s="156">
        <f>'Survey-based_src_summary'!AJ27</f>
        <v>0</v>
      </c>
      <c r="Y27" s="156">
        <f>'Survey-based_src_summary'!AK27</f>
        <v>0</v>
      </c>
      <c r="Z27" s="156">
        <f>'Survey-based_src_summary'!AL27</f>
        <v>0</v>
      </c>
      <c r="AA27" s="171">
        <f>'Survey-based_src_summary'!AM27</f>
        <v>0</v>
      </c>
      <c r="AB27" s="171">
        <f>'Survey-based_src_summary'!AN27</f>
        <v>0</v>
      </c>
      <c r="AC27" s="171">
        <f>'Survey-based_src_summary'!AO27</f>
        <v>0</v>
      </c>
      <c r="AD27" s="171">
        <f>'Survey-based_src_summary'!AP27</f>
        <v>0</v>
      </c>
      <c r="AE27" s="171">
        <f>'Survey-based_src_summary'!AQ27</f>
        <v>0</v>
      </c>
    </row>
    <row r="28" spans="1:31" x14ac:dyDescent="0.2">
      <c r="A28" s="27" t="s">
        <v>460</v>
      </c>
      <c r="B28" s="154" t="str">
        <f>'Survey-based_src_summary'!E28</f>
        <v>30</v>
      </c>
      <c r="C28" s="125" t="str">
        <f>'Survey-based_src_summary'!F28</f>
        <v>30069</v>
      </c>
      <c r="D28" s="125" t="str">
        <f>'Survey-based_src_summary'!G28</f>
        <v>2310011000</v>
      </c>
      <c r="E28" s="125" t="str">
        <f>'Survey-based_src_summary'!H28</f>
        <v>Venting - blowdowns</v>
      </c>
      <c r="F28" s="125" t="str">
        <f>'Survey-based_src_summary'!B28</f>
        <v>Oil Wells</v>
      </c>
      <c r="G28" s="52">
        <f>'Survey-based_src_summary'!S28</f>
        <v>0</v>
      </c>
      <c r="H28" s="52">
        <f>'Survey-based_src_summary'!T28</f>
        <v>6.6777972349237373</v>
      </c>
      <c r="I28" s="52">
        <f>'Survey-based_src_summary'!U28</f>
        <v>0</v>
      </c>
      <c r="J28" s="52">
        <f>'Survey-based_src_summary'!V28</f>
        <v>0</v>
      </c>
      <c r="K28" s="52">
        <f>'Survey-based_src_summary'!W28</f>
        <v>0</v>
      </c>
      <c r="L28" s="144">
        <f>'Survey-based_src_summary'!X28</f>
        <v>0</v>
      </c>
      <c r="M28" s="144">
        <f>'Survey-based_src_summary'!Y28</f>
        <v>2.7688427559439881</v>
      </c>
      <c r="N28" s="144">
        <f>'Survey-based_src_summary'!Z28</f>
        <v>0</v>
      </c>
      <c r="O28" s="144">
        <f>'Survey-based_src_summary'!AA28</f>
        <v>0</v>
      </c>
      <c r="P28" s="144">
        <f>'Survey-based_src_summary'!AB28</f>
        <v>0</v>
      </c>
      <c r="Q28" s="155">
        <f>'Survey-based_src_summary'!AC28</f>
        <v>0</v>
      </c>
      <c r="R28" s="155">
        <f>'Survey-based_src_summary'!AD28</f>
        <v>0</v>
      </c>
      <c r="S28" s="155">
        <f>'Survey-based_src_summary'!AE28</f>
        <v>0</v>
      </c>
      <c r="T28" s="155">
        <f>'Survey-based_src_summary'!AF28</f>
        <v>0</v>
      </c>
      <c r="U28" s="155">
        <f>'Survey-based_src_summary'!AG28</f>
        <v>0</v>
      </c>
      <c r="V28" s="156">
        <f>'Survey-based_src_summary'!AH28</f>
        <v>0</v>
      </c>
      <c r="W28" s="156">
        <f>'Survey-based_src_summary'!AI28</f>
        <v>3.9089544789797483</v>
      </c>
      <c r="X28" s="156">
        <f>'Survey-based_src_summary'!AJ28</f>
        <v>0</v>
      </c>
      <c r="Y28" s="156">
        <f>'Survey-based_src_summary'!AK28</f>
        <v>0</v>
      </c>
      <c r="Z28" s="156">
        <f>'Survey-based_src_summary'!AL28</f>
        <v>0</v>
      </c>
      <c r="AA28" s="171">
        <f>'Survey-based_src_summary'!AM28</f>
        <v>0</v>
      </c>
      <c r="AB28" s="171">
        <f>'Survey-based_src_summary'!AN28</f>
        <v>0</v>
      </c>
      <c r="AC28" s="171">
        <f>'Survey-based_src_summary'!AO28</f>
        <v>0</v>
      </c>
      <c r="AD28" s="171">
        <f>'Survey-based_src_summary'!AP28</f>
        <v>0</v>
      </c>
      <c r="AE28" s="171">
        <f>'Survey-based_src_summary'!AQ28</f>
        <v>0</v>
      </c>
    </row>
    <row r="29" spans="1:31" x14ac:dyDescent="0.2">
      <c r="A29" s="27" t="s">
        <v>460</v>
      </c>
      <c r="B29" s="154" t="str">
        <f>'Survey-based_src_summary'!E29</f>
        <v>30</v>
      </c>
      <c r="C29" s="125" t="str">
        <f>'Survey-based_src_summary'!F29</f>
        <v>30005</v>
      </c>
      <c r="D29" s="125" t="str">
        <f>'Survey-based_src_summary'!G29</f>
        <v>2310011000</v>
      </c>
      <c r="E29" s="125" t="str">
        <f>'Survey-based_src_summary'!H29</f>
        <v>Venting - blowdowns</v>
      </c>
      <c r="F29" s="125" t="str">
        <f>'Survey-based_src_summary'!B29</f>
        <v>Oil Wells</v>
      </c>
      <c r="G29" s="52">
        <f>'Survey-based_src_summary'!S29</f>
        <v>0</v>
      </c>
      <c r="H29" s="52">
        <f>'Survey-based_src_summary'!T29</f>
        <v>9.4805411797879895</v>
      </c>
      <c r="I29" s="52">
        <f>'Survey-based_src_summary'!U29</f>
        <v>0</v>
      </c>
      <c r="J29" s="52">
        <f>'Survey-based_src_summary'!V29</f>
        <v>0</v>
      </c>
      <c r="K29" s="52">
        <f>'Survey-based_src_summary'!W29</f>
        <v>0</v>
      </c>
      <c r="L29" s="144">
        <f>'Survey-based_src_summary'!X29</f>
        <v>0</v>
      </c>
      <c r="M29" s="144">
        <f>'Survey-based_src_summary'!Y29</f>
        <v>2.0110238866216945</v>
      </c>
      <c r="N29" s="144">
        <f>'Survey-based_src_summary'!Z29</f>
        <v>0</v>
      </c>
      <c r="O29" s="144">
        <f>'Survey-based_src_summary'!AA29</f>
        <v>0</v>
      </c>
      <c r="P29" s="144">
        <f>'Survey-based_src_summary'!AB29</f>
        <v>0</v>
      </c>
      <c r="Q29" s="155">
        <f>'Survey-based_src_summary'!AC29</f>
        <v>0</v>
      </c>
      <c r="R29" s="155">
        <f>'Survey-based_src_summary'!AD29</f>
        <v>0</v>
      </c>
      <c r="S29" s="155">
        <f>'Survey-based_src_summary'!AE29</f>
        <v>0</v>
      </c>
      <c r="T29" s="155">
        <f>'Survey-based_src_summary'!AF29</f>
        <v>0</v>
      </c>
      <c r="U29" s="155">
        <f>'Survey-based_src_summary'!AG29</f>
        <v>0</v>
      </c>
      <c r="V29" s="156">
        <f>'Survey-based_src_summary'!AH29</f>
        <v>0</v>
      </c>
      <c r="W29" s="156">
        <f>'Survey-based_src_summary'!AI29</f>
        <v>7.4695172931662936</v>
      </c>
      <c r="X29" s="156">
        <f>'Survey-based_src_summary'!AJ29</f>
        <v>0</v>
      </c>
      <c r="Y29" s="156">
        <f>'Survey-based_src_summary'!AK29</f>
        <v>0</v>
      </c>
      <c r="Z29" s="156">
        <f>'Survey-based_src_summary'!AL29</f>
        <v>0</v>
      </c>
      <c r="AA29" s="171">
        <f>'Survey-based_src_summary'!AM29</f>
        <v>0</v>
      </c>
      <c r="AB29" s="171">
        <f>'Survey-based_src_summary'!AN29</f>
        <v>0</v>
      </c>
      <c r="AC29" s="171">
        <f>'Survey-based_src_summary'!AO29</f>
        <v>0</v>
      </c>
      <c r="AD29" s="171">
        <f>'Survey-based_src_summary'!AP29</f>
        <v>0</v>
      </c>
      <c r="AE29" s="171">
        <f>'Survey-based_src_summary'!AQ29</f>
        <v>0</v>
      </c>
    </row>
    <row r="30" spans="1:31" x14ac:dyDescent="0.2">
      <c r="A30" s="27" t="s">
        <v>460</v>
      </c>
      <c r="B30" s="154" t="str">
        <f>'Survey-based_src_summary'!E30</f>
        <v>30</v>
      </c>
      <c r="C30" s="125" t="str">
        <f>'Survey-based_src_summary'!F30</f>
        <v>30111</v>
      </c>
      <c r="D30" s="125" t="str">
        <f>'Survey-based_src_summary'!G30</f>
        <v>2310011000</v>
      </c>
      <c r="E30" s="125" t="str">
        <f>'Survey-based_src_summary'!H30</f>
        <v>Venting - blowdowns</v>
      </c>
      <c r="F30" s="125" t="str">
        <f>'Survey-based_src_summary'!B30</f>
        <v>Oil Wells</v>
      </c>
      <c r="G30" s="52">
        <f>'Survey-based_src_summary'!S30</f>
        <v>0</v>
      </c>
      <c r="H30" s="52">
        <f>'Survey-based_src_summary'!T30</f>
        <v>4.7233199954338634</v>
      </c>
      <c r="I30" s="52">
        <f>'Survey-based_src_summary'!U30</f>
        <v>0</v>
      </c>
      <c r="J30" s="52">
        <f>'Survey-based_src_summary'!V30</f>
        <v>0</v>
      </c>
      <c r="K30" s="52">
        <f>'Survey-based_src_summary'!W30</f>
        <v>0</v>
      </c>
      <c r="L30" s="144">
        <f>'Survey-based_src_summary'!X30</f>
        <v>0</v>
      </c>
      <c r="M30" s="144">
        <f>'Survey-based_src_summary'!Y30</f>
        <v>0.16287310329082286</v>
      </c>
      <c r="N30" s="144">
        <f>'Survey-based_src_summary'!Z30</f>
        <v>0</v>
      </c>
      <c r="O30" s="144">
        <f>'Survey-based_src_summary'!AA30</f>
        <v>0</v>
      </c>
      <c r="P30" s="144">
        <f>'Survey-based_src_summary'!AB30</f>
        <v>0</v>
      </c>
      <c r="Q30" s="155">
        <f>'Survey-based_src_summary'!AC30</f>
        <v>0</v>
      </c>
      <c r="R30" s="155">
        <f>'Survey-based_src_summary'!AD30</f>
        <v>0</v>
      </c>
      <c r="S30" s="155">
        <f>'Survey-based_src_summary'!AE30</f>
        <v>0</v>
      </c>
      <c r="T30" s="155">
        <f>'Survey-based_src_summary'!AF30</f>
        <v>0</v>
      </c>
      <c r="U30" s="155">
        <f>'Survey-based_src_summary'!AG30</f>
        <v>0</v>
      </c>
      <c r="V30" s="156">
        <f>'Survey-based_src_summary'!AH30</f>
        <v>0</v>
      </c>
      <c r="W30" s="156">
        <f>'Survey-based_src_summary'!AI30</f>
        <v>4.5604468921430401</v>
      </c>
      <c r="X30" s="156">
        <f>'Survey-based_src_summary'!AJ30</f>
        <v>0</v>
      </c>
      <c r="Y30" s="156">
        <f>'Survey-based_src_summary'!AK30</f>
        <v>0</v>
      </c>
      <c r="Z30" s="156">
        <f>'Survey-based_src_summary'!AL30</f>
        <v>0</v>
      </c>
      <c r="AA30" s="171">
        <f>'Survey-based_src_summary'!AM30</f>
        <v>0</v>
      </c>
      <c r="AB30" s="171">
        <f>'Survey-based_src_summary'!AN30</f>
        <v>0</v>
      </c>
      <c r="AC30" s="171">
        <f>'Survey-based_src_summary'!AO30</f>
        <v>0</v>
      </c>
      <c r="AD30" s="171">
        <f>'Survey-based_src_summary'!AP30</f>
        <v>0</v>
      </c>
      <c r="AE30" s="171">
        <f>'Survey-based_src_summary'!AQ30</f>
        <v>0</v>
      </c>
    </row>
    <row r="31" spans="1:31" x14ac:dyDescent="0.2">
      <c r="A31" s="27" t="s">
        <v>460</v>
      </c>
      <c r="B31" s="154" t="str">
        <f>'Survey-based_src_summary'!E31</f>
        <v>30</v>
      </c>
      <c r="C31" s="125" t="str">
        <f>'Survey-based_src_summary'!F31</f>
        <v>30041</v>
      </c>
      <c r="D31" s="125" t="str">
        <f>'Survey-based_src_summary'!G31</f>
        <v>2310011000</v>
      </c>
      <c r="E31" s="125" t="str">
        <f>'Survey-based_src_summary'!H31</f>
        <v>Venting - blowdowns</v>
      </c>
      <c r="F31" s="125" t="str">
        <f>'Survey-based_src_summary'!B31</f>
        <v>Oil Wells</v>
      </c>
      <c r="G31" s="52">
        <f>'Survey-based_src_summary'!S31</f>
        <v>0</v>
      </c>
      <c r="H31" s="52">
        <f>'Survey-based_src_summary'!T31</f>
        <v>0.29626691186837467</v>
      </c>
      <c r="I31" s="52">
        <f>'Survey-based_src_summary'!U31</f>
        <v>0</v>
      </c>
      <c r="J31" s="52">
        <f>'Survey-based_src_summary'!V31</f>
        <v>0</v>
      </c>
      <c r="K31" s="52">
        <f>'Survey-based_src_summary'!W31</f>
        <v>0</v>
      </c>
      <c r="L31" s="144">
        <f>'Survey-based_src_summary'!X31</f>
        <v>0</v>
      </c>
      <c r="M31" s="144">
        <f>'Survey-based_src_summary'!Y31</f>
        <v>0</v>
      </c>
      <c r="N31" s="144">
        <f>'Survey-based_src_summary'!Z31</f>
        <v>0</v>
      </c>
      <c r="O31" s="144">
        <f>'Survey-based_src_summary'!AA31</f>
        <v>0</v>
      </c>
      <c r="P31" s="144">
        <f>'Survey-based_src_summary'!AB31</f>
        <v>0</v>
      </c>
      <c r="Q31" s="155">
        <f>'Survey-based_src_summary'!AC31</f>
        <v>0</v>
      </c>
      <c r="R31" s="155">
        <f>'Survey-based_src_summary'!AD31</f>
        <v>0</v>
      </c>
      <c r="S31" s="155">
        <f>'Survey-based_src_summary'!AE31</f>
        <v>0</v>
      </c>
      <c r="T31" s="155">
        <f>'Survey-based_src_summary'!AF31</f>
        <v>0</v>
      </c>
      <c r="U31" s="155">
        <f>'Survey-based_src_summary'!AG31</f>
        <v>0</v>
      </c>
      <c r="V31" s="156">
        <f>'Survey-based_src_summary'!AH31</f>
        <v>0</v>
      </c>
      <c r="W31" s="156">
        <f>'Survey-based_src_summary'!AI31</f>
        <v>0.29626691186837467</v>
      </c>
      <c r="X31" s="156">
        <f>'Survey-based_src_summary'!AJ31</f>
        <v>0</v>
      </c>
      <c r="Y31" s="156">
        <f>'Survey-based_src_summary'!AK31</f>
        <v>0</v>
      </c>
      <c r="Z31" s="156">
        <f>'Survey-based_src_summary'!AL31</f>
        <v>0</v>
      </c>
      <c r="AA31" s="171">
        <f>'Survey-based_src_summary'!AM31</f>
        <v>0</v>
      </c>
      <c r="AB31" s="171">
        <f>'Survey-based_src_summary'!AN31</f>
        <v>0</v>
      </c>
      <c r="AC31" s="171">
        <f>'Survey-based_src_summary'!AO31</f>
        <v>0</v>
      </c>
      <c r="AD31" s="171">
        <f>'Survey-based_src_summary'!AP31</f>
        <v>0</v>
      </c>
      <c r="AE31" s="171">
        <f>'Survey-based_src_summary'!AQ31</f>
        <v>0</v>
      </c>
    </row>
    <row r="32" spans="1:31" x14ac:dyDescent="0.2">
      <c r="A32" s="27" t="s">
        <v>460</v>
      </c>
      <c r="B32" s="154" t="str">
        <f>'Survey-based_src_summary'!E32</f>
        <v>30</v>
      </c>
      <c r="C32" s="125" t="str">
        <f>'Survey-based_src_summary'!F32</f>
        <v>30071</v>
      </c>
      <c r="D32" s="125" t="str">
        <f>'Survey-based_src_summary'!G32</f>
        <v>2310011000</v>
      </c>
      <c r="E32" s="125" t="str">
        <f>'Survey-based_src_summary'!H32</f>
        <v>Venting - blowdowns</v>
      </c>
      <c r="F32" s="125" t="str">
        <f>'Survey-based_src_summary'!B32</f>
        <v>Oil Wells</v>
      </c>
      <c r="G32" s="52">
        <f>'Survey-based_src_summary'!S32</f>
        <v>0</v>
      </c>
      <c r="H32" s="52">
        <f>'Survey-based_src_summary'!T32</f>
        <v>0.3006888060753653</v>
      </c>
      <c r="I32" s="52">
        <f>'Survey-based_src_summary'!U32</f>
        <v>0</v>
      </c>
      <c r="J32" s="52">
        <f>'Survey-based_src_summary'!V32</f>
        <v>0</v>
      </c>
      <c r="K32" s="52">
        <f>'Survey-based_src_summary'!W32</f>
        <v>0</v>
      </c>
      <c r="L32" s="144">
        <f>'Survey-based_src_summary'!X32</f>
        <v>0</v>
      </c>
      <c r="M32" s="144">
        <f>'Survey-based_src_summary'!Y32</f>
        <v>0.15034440303768265</v>
      </c>
      <c r="N32" s="144">
        <f>'Survey-based_src_summary'!Z32</f>
        <v>0</v>
      </c>
      <c r="O32" s="144">
        <f>'Survey-based_src_summary'!AA32</f>
        <v>0</v>
      </c>
      <c r="P32" s="144">
        <f>'Survey-based_src_summary'!AB32</f>
        <v>0</v>
      </c>
      <c r="Q32" s="155">
        <f>'Survey-based_src_summary'!AC32</f>
        <v>0</v>
      </c>
      <c r="R32" s="155">
        <f>'Survey-based_src_summary'!AD32</f>
        <v>0</v>
      </c>
      <c r="S32" s="155">
        <f>'Survey-based_src_summary'!AE32</f>
        <v>0</v>
      </c>
      <c r="T32" s="155">
        <f>'Survey-based_src_summary'!AF32</f>
        <v>0</v>
      </c>
      <c r="U32" s="155">
        <f>'Survey-based_src_summary'!AG32</f>
        <v>0</v>
      </c>
      <c r="V32" s="156">
        <f>'Survey-based_src_summary'!AH32</f>
        <v>0</v>
      </c>
      <c r="W32" s="156">
        <f>'Survey-based_src_summary'!AI32</f>
        <v>0.15034440303768265</v>
      </c>
      <c r="X32" s="156">
        <f>'Survey-based_src_summary'!AJ32</f>
        <v>0</v>
      </c>
      <c r="Y32" s="156">
        <f>'Survey-based_src_summary'!AK32</f>
        <v>0</v>
      </c>
      <c r="Z32" s="156">
        <f>'Survey-based_src_summary'!AL32</f>
        <v>0</v>
      </c>
      <c r="AA32" s="171">
        <f>'Survey-based_src_summary'!AM32</f>
        <v>0</v>
      </c>
      <c r="AB32" s="171">
        <f>'Survey-based_src_summary'!AN32</f>
        <v>0</v>
      </c>
      <c r="AC32" s="171">
        <f>'Survey-based_src_summary'!AO32</f>
        <v>0</v>
      </c>
      <c r="AD32" s="171">
        <f>'Survey-based_src_summary'!AP32</f>
        <v>0</v>
      </c>
      <c r="AE32" s="171">
        <f>'Survey-based_src_summary'!AQ32</f>
        <v>0</v>
      </c>
    </row>
    <row r="33" spans="1:31" x14ac:dyDescent="0.2">
      <c r="A33" s="27" t="s">
        <v>460</v>
      </c>
      <c r="B33" s="154" t="str">
        <f>'Survey-based_src_summary'!E33</f>
        <v>30</v>
      </c>
      <c r="C33" s="125" t="str">
        <f>'Survey-based_src_summary'!F33</f>
        <v>30015</v>
      </c>
      <c r="D33" s="125" t="str">
        <f>'Survey-based_src_summary'!G33</f>
        <v>2310011000</v>
      </c>
      <c r="E33" s="125" t="str">
        <f>'Survey-based_src_summary'!H33</f>
        <v>Venting - blowdowns</v>
      </c>
      <c r="F33" s="125" t="str">
        <f>'Survey-based_src_summary'!B33</f>
        <v>Oil Wells</v>
      </c>
      <c r="G33" s="52">
        <f>'Survey-based_src_summary'!S33</f>
        <v>0</v>
      </c>
      <c r="H33" s="52">
        <f>'Survey-based_src_summary'!T33</f>
        <v>0.14813345593418734</v>
      </c>
      <c r="I33" s="52">
        <f>'Survey-based_src_summary'!U33</f>
        <v>0</v>
      </c>
      <c r="J33" s="52">
        <f>'Survey-based_src_summary'!V33</f>
        <v>0</v>
      </c>
      <c r="K33" s="52">
        <f>'Survey-based_src_summary'!W33</f>
        <v>0</v>
      </c>
      <c r="L33" s="144">
        <f>'Survey-based_src_summary'!X33</f>
        <v>0</v>
      </c>
      <c r="M33" s="144">
        <f>'Survey-based_src_summary'!Y33</f>
        <v>0</v>
      </c>
      <c r="N33" s="144">
        <f>'Survey-based_src_summary'!Z33</f>
        <v>0</v>
      </c>
      <c r="O33" s="144">
        <f>'Survey-based_src_summary'!AA33</f>
        <v>0</v>
      </c>
      <c r="P33" s="144">
        <f>'Survey-based_src_summary'!AB33</f>
        <v>0</v>
      </c>
      <c r="Q33" s="155">
        <f>'Survey-based_src_summary'!AC33</f>
        <v>0</v>
      </c>
      <c r="R33" s="155">
        <f>'Survey-based_src_summary'!AD33</f>
        <v>0</v>
      </c>
      <c r="S33" s="155">
        <f>'Survey-based_src_summary'!AE33</f>
        <v>0</v>
      </c>
      <c r="T33" s="155">
        <f>'Survey-based_src_summary'!AF33</f>
        <v>0</v>
      </c>
      <c r="U33" s="155">
        <f>'Survey-based_src_summary'!AG33</f>
        <v>0</v>
      </c>
      <c r="V33" s="156">
        <f>'Survey-based_src_summary'!AH33</f>
        <v>0</v>
      </c>
      <c r="W33" s="156">
        <f>'Survey-based_src_summary'!AI33</f>
        <v>0.14813345593418734</v>
      </c>
      <c r="X33" s="156">
        <f>'Survey-based_src_summary'!AJ33</f>
        <v>0</v>
      </c>
      <c r="Y33" s="156">
        <f>'Survey-based_src_summary'!AK33</f>
        <v>0</v>
      </c>
      <c r="Z33" s="156">
        <f>'Survey-based_src_summary'!AL33</f>
        <v>0</v>
      </c>
      <c r="AA33" s="171">
        <f>'Survey-based_src_summary'!AM33</f>
        <v>0</v>
      </c>
      <c r="AB33" s="171">
        <f>'Survey-based_src_summary'!AN33</f>
        <v>0</v>
      </c>
      <c r="AC33" s="171">
        <f>'Survey-based_src_summary'!AO33</f>
        <v>0</v>
      </c>
      <c r="AD33" s="171">
        <f>'Survey-based_src_summary'!AP33</f>
        <v>0</v>
      </c>
      <c r="AE33" s="171">
        <f>'Survey-based_src_summary'!AQ33</f>
        <v>0</v>
      </c>
    </row>
    <row r="34" spans="1:31" x14ac:dyDescent="0.2">
      <c r="A34" s="27" t="s">
        <v>460</v>
      </c>
      <c r="B34" s="154" t="str">
        <f>'Survey-based_src_summary'!E34</f>
        <v>30</v>
      </c>
      <c r="C34" s="125" t="str">
        <f>'Survey-based_src_summary'!F34</f>
        <v>30027</v>
      </c>
      <c r="D34" s="125" t="str">
        <f>'Survey-based_src_summary'!G34</f>
        <v>2310011000</v>
      </c>
      <c r="E34" s="125" t="str">
        <f>'Survey-based_src_summary'!H34</f>
        <v>Venting - blowdowns</v>
      </c>
      <c r="F34" s="125" t="str">
        <f>'Survey-based_src_summary'!B34</f>
        <v>Oil Wells</v>
      </c>
      <c r="G34" s="52">
        <f>'Survey-based_src_summary'!S34</f>
        <v>0</v>
      </c>
      <c r="H34" s="52">
        <f>'Survey-based_src_summary'!T34</f>
        <v>0</v>
      </c>
      <c r="I34" s="52">
        <f>'Survey-based_src_summary'!U34</f>
        <v>0</v>
      </c>
      <c r="J34" s="52">
        <f>'Survey-based_src_summary'!V34</f>
        <v>0</v>
      </c>
      <c r="K34" s="52">
        <f>'Survey-based_src_summary'!W34</f>
        <v>0</v>
      </c>
      <c r="L34" s="144">
        <f>'Survey-based_src_summary'!X34</f>
        <v>0</v>
      </c>
      <c r="M34" s="144">
        <f>'Survey-based_src_summary'!Y34</f>
        <v>0</v>
      </c>
      <c r="N34" s="144">
        <f>'Survey-based_src_summary'!Z34</f>
        <v>0</v>
      </c>
      <c r="O34" s="144">
        <f>'Survey-based_src_summary'!AA34</f>
        <v>0</v>
      </c>
      <c r="P34" s="144">
        <f>'Survey-based_src_summary'!AB34</f>
        <v>0</v>
      </c>
      <c r="Q34" s="155">
        <f>'Survey-based_src_summary'!AC34</f>
        <v>0</v>
      </c>
      <c r="R34" s="155">
        <f>'Survey-based_src_summary'!AD34</f>
        <v>0</v>
      </c>
      <c r="S34" s="155">
        <f>'Survey-based_src_summary'!AE34</f>
        <v>0</v>
      </c>
      <c r="T34" s="155">
        <f>'Survey-based_src_summary'!AF34</f>
        <v>0</v>
      </c>
      <c r="U34" s="155">
        <f>'Survey-based_src_summary'!AG34</f>
        <v>0</v>
      </c>
      <c r="V34" s="156">
        <f>'Survey-based_src_summary'!AH34</f>
        <v>0</v>
      </c>
      <c r="W34" s="156">
        <f>'Survey-based_src_summary'!AI34</f>
        <v>0</v>
      </c>
      <c r="X34" s="156">
        <f>'Survey-based_src_summary'!AJ34</f>
        <v>0</v>
      </c>
      <c r="Y34" s="156">
        <f>'Survey-based_src_summary'!AK34</f>
        <v>0</v>
      </c>
      <c r="Z34" s="156">
        <f>'Survey-based_src_summary'!AL34</f>
        <v>0</v>
      </c>
      <c r="AA34" s="171">
        <f>'Survey-based_src_summary'!AM34</f>
        <v>0</v>
      </c>
      <c r="AB34" s="171">
        <f>'Survey-based_src_summary'!AN34</f>
        <v>0</v>
      </c>
      <c r="AC34" s="171">
        <f>'Survey-based_src_summary'!AO34</f>
        <v>0</v>
      </c>
      <c r="AD34" s="171">
        <f>'Survey-based_src_summary'!AP34</f>
        <v>0</v>
      </c>
      <c r="AE34" s="171">
        <f>'Survey-based_src_summary'!AQ34</f>
        <v>0</v>
      </c>
    </row>
    <row r="35" spans="1:31" x14ac:dyDescent="0.2">
      <c r="A35" s="27" t="s">
        <v>460</v>
      </c>
      <c r="B35" s="154" t="str">
        <f>'Survey-based_src_summary'!E35</f>
        <v>30</v>
      </c>
      <c r="C35" s="125" t="str">
        <f>'Survey-based_src_summary'!F35</f>
        <v>30037</v>
      </c>
      <c r="D35" s="125" t="str">
        <f>'Survey-based_src_summary'!G35</f>
        <v>2310011000</v>
      </c>
      <c r="E35" s="125" t="str">
        <f>'Survey-based_src_summary'!H35</f>
        <v>Venting - blowdowns</v>
      </c>
      <c r="F35" s="125" t="str">
        <f>'Survey-based_src_summary'!B35</f>
        <v>Oil Wells</v>
      </c>
      <c r="G35" s="52">
        <f>'Survey-based_src_summary'!S35</f>
        <v>0</v>
      </c>
      <c r="H35" s="52">
        <f>'Survey-based_src_summary'!T35</f>
        <v>0</v>
      </c>
      <c r="I35" s="52">
        <f>'Survey-based_src_summary'!U35</f>
        <v>0</v>
      </c>
      <c r="J35" s="52">
        <f>'Survey-based_src_summary'!V35</f>
        <v>0</v>
      </c>
      <c r="K35" s="52">
        <f>'Survey-based_src_summary'!W35</f>
        <v>0</v>
      </c>
      <c r="L35" s="144">
        <f>'Survey-based_src_summary'!X35</f>
        <v>0</v>
      </c>
      <c r="M35" s="144">
        <f>'Survey-based_src_summary'!Y35</f>
        <v>0</v>
      </c>
      <c r="N35" s="144">
        <f>'Survey-based_src_summary'!Z35</f>
        <v>0</v>
      </c>
      <c r="O35" s="144">
        <f>'Survey-based_src_summary'!AA35</f>
        <v>0</v>
      </c>
      <c r="P35" s="144">
        <f>'Survey-based_src_summary'!AB35</f>
        <v>0</v>
      </c>
      <c r="Q35" s="155">
        <f>'Survey-based_src_summary'!AC35</f>
        <v>0</v>
      </c>
      <c r="R35" s="155">
        <f>'Survey-based_src_summary'!AD35</f>
        <v>0</v>
      </c>
      <c r="S35" s="155">
        <f>'Survey-based_src_summary'!AE35</f>
        <v>0</v>
      </c>
      <c r="T35" s="155">
        <f>'Survey-based_src_summary'!AF35</f>
        <v>0</v>
      </c>
      <c r="U35" s="155">
        <f>'Survey-based_src_summary'!AG35</f>
        <v>0</v>
      </c>
      <c r="V35" s="156">
        <f>'Survey-based_src_summary'!AH35</f>
        <v>0</v>
      </c>
      <c r="W35" s="156">
        <f>'Survey-based_src_summary'!AI35</f>
        <v>0</v>
      </c>
      <c r="X35" s="156">
        <f>'Survey-based_src_summary'!AJ35</f>
        <v>0</v>
      </c>
      <c r="Y35" s="156">
        <f>'Survey-based_src_summary'!AK35</f>
        <v>0</v>
      </c>
      <c r="Z35" s="156">
        <f>'Survey-based_src_summary'!AL35</f>
        <v>0</v>
      </c>
      <c r="AA35" s="171">
        <f>'Survey-based_src_summary'!AM35</f>
        <v>0</v>
      </c>
      <c r="AB35" s="171">
        <f>'Survey-based_src_summary'!AN35</f>
        <v>0</v>
      </c>
      <c r="AC35" s="171">
        <f>'Survey-based_src_summary'!AO35</f>
        <v>0</v>
      </c>
      <c r="AD35" s="171">
        <f>'Survey-based_src_summary'!AP35</f>
        <v>0</v>
      </c>
      <c r="AE35" s="171">
        <f>'Survey-based_src_summary'!AQ35</f>
        <v>0</v>
      </c>
    </row>
    <row r="36" spans="1:31" x14ac:dyDescent="0.2">
      <c r="A36" s="27" t="s">
        <v>460</v>
      </c>
      <c r="B36" s="154" t="str">
        <f>'Survey-based_src_summary'!E36</f>
        <v>30</v>
      </c>
      <c r="C36" s="125" t="str">
        <f>'Survey-based_src_summary'!F36</f>
        <v>30101</v>
      </c>
      <c r="D36" s="125" t="str">
        <f>'Survey-based_src_summary'!G36</f>
        <v>2310021603</v>
      </c>
      <c r="E36" s="125" t="str">
        <f>'Survey-based_src_summary'!H36</f>
        <v>Venting - blowdowns</v>
      </c>
      <c r="F36" s="125" t="str">
        <f>'Survey-based_src_summary'!B36</f>
        <v>Gas Wells</v>
      </c>
      <c r="G36" s="52">
        <f>'Survey-based_src_summary'!S36</f>
        <v>0</v>
      </c>
      <c r="H36" s="52">
        <f>'Survey-based_src_summary'!T36</f>
        <v>3.315505040060688</v>
      </c>
      <c r="I36" s="52">
        <f>'Survey-based_src_summary'!U36</f>
        <v>0</v>
      </c>
      <c r="J36" s="52">
        <f>'Survey-based_src_summary'!V36</f>
        <v>0</v>
      </c>
      <c r="K36" s="52">
        <f>'Survey-based_src_summary'!W36</f>
        <v>0</v>
      </c>
      <c r="L36" s="144">
        <f>'Survey-based_src_summary'!X36</f>
        <v>0</v>
      </c>
      <c r="M36" s="144">
        <f>'Survey-based_src_summary'!Y36</f>
        <v>0.15943859008923159</v>
      </c>
      <c r="N36" s="144">
        <f>'Survey-based_src_summary'!Z36</f>
        <v>0</v>
      </c>
      <c r="O36" s="144">
        <f>'Survey-based_src_summary'!AA36</f>
        <v>0</v>
      </c>
      <c r="P36" s="144">
        <f>'Survey-based_src_summary'!AB36</f>
        <v>0</v>
      </c>
      <c r="Q36" s="155">
        <f>'Survey-based_src_summary'!AC36</f>
        <v>0</v>
      </c>
      <c r="R36" s="155">
        <f>'Survey-based_src_summary'!AD36</f>
        <v>0</v>
      </c>
      <c r="S36" s="155">
        <f>'Survey-based_src_summary'!AE36</f>
        <v>0</v>
      </c>
      <c r="T36" s="155">
        <f>'Survey-based_src_summary'!AF36</f>
        <v>0</v>
      </c>
      <c r="U36" s="155">
        <f>'Survey-based_src_summary'!AG36</f>
        <v>0</v>
      </c>
      <c r="V36" s="156">
        <f>'Survey-based_src_summary'!AH36</f>
        <v>0</v>
      </c>
      <c r="W36" s="156">
        <f>'Survey-based_src_summary'!AI36</f>
        <v>3.1560664499714561</v>
      </c>
      <c r="X36" s="156">
        <f>'Survey-based_src_summary'!AJ36</f>
        <v>0</v>
      </c>
      <c r="Y36" s="156">
        <f>'Survey-based_src_summary'!AK36</f>
        <v>0</v>
      </c>
      <c r="Z36" s="156">
        <f>'Survey-based_src_summary'!AL36</f>
        <v>0</v>
      </c>
      <c r="AA36" s="171">
        <f>'Survey-based_src_summary'!AM36</f>
        <v>0</v>
      </c>
      <c r="AB36" s="171">
        <f>'Survey-based_src_summary'!AN36</f>
        <v>0</v>
      </c>
      <c r="AC36" s="171">
        <f>'Survey-based_src_summary'!AO36</f>
        <v>0</v>
      </c>
      <c r="AD36" s="171">
        <f>'Survey-based_src_summary'!AP36</f>
        <v>0</v>
      </c>
      <c r="AE36" s="171">
        <f>'Survey-based_src_summary'!AQ36</f>
        <v>0</v>
      </c>
    </row>
    <row r="37" spans="1:31" x14ac:dyDescent="0.2">
      <c r="A37" s="27" t="s">
        <v>460</v>
      </c>
      <c r="B37" s="154" t="str">
        <f>'Survey-based_src_summary'!E37</f>
        <v>30</v>
      </c>
      <c r="C37" s="125" t="str">
        <f>'Survey-based_src_summary'!F37</f>
        <v>30051</v>
      </c>
      <c r="D37" s="125" t="str">
        <f>'Survey-based_src_summary'!G37</f>
        <v>2310021603</v>
      </c>
      <c r="E37" s="125" t="str">
        <f>'Survey-based_src_summary'!H37</f>
        <v>Venting - blowdowns</v>
      </c>
      <c r="F37" s="125" t="str">
        <f>'Survey-based_src_summary'!B37</f>
        <v>Gas Wells</v>
      </c>
      <c r="G37" s="52">
        <f>'Survey-based_src_summary'!S37</f>
        <v>0</v>
      </c>
      <c r="H37" s="52">
        <f>'Survey-based_src_summary'!T37</f>
        <v>0.77484127627494548</v>
      </c>
      <c r="I37" s="52">
        <f>'Survey-based_src_summary'!U37</f>
        <v>0</v>
      </c>
      <c r="J37" s="52">
        <f>'Survey-based_src_summary'!V37</f>
        <v>0</v>
      </c>
      <c r="K37" s="52">
        <f>'Survey-based_src_summary'!W37</f>
        <v>0</v>
      </c>
      <c r="L37" s="144">
        <f>'Survey-based_src_summary'!X37</f>
        <v>0</v>
      </c>
      <c r="M37" s="144">
        <f>'Survey-based_src_summary'!Y37</f>
        <v>6.9327903666705645E-2</v>
      </c>
      <c r="N37" s="144">
        <f>'Survey-based_src_summary'!Z37</f>
        <v>0</v>
      </c>
      <c r="O37" s="144">
        <f>'Survey-based_src_summary'!AA37</f>
        <v>0</v>
      </c>
      <c r="P37" s="144">
        <f>'Survey-based_src_summary'!AB37</f>
        <v>0</v>
      </c>
      <c r="Q37" s="155">
        <f>'Survey-based_src_summary'!AC37</f>
        <v>0</v>
      </c>
      <c r="R37" s="155">
        <f>'Survey-based_src_summary'!AD37</f>
        <v>0</v>
      </c>
      <c r="S37" s="155">
        <f>'Survey-based_src_summary'!AE37</f>
        <v>0</v>
      </c>
      <c r="T37" s="155">
        <f>'Survey-based_src_summary'!AF37</f>
        <v>0</v>
      </c>
      <c r="U37" s="155">
        <f>'Survey-based_src_summary'!AG37</f>
        <v>0</v>
      </c>
      <c r="V37" s="156">
        <f>'Survey-based_src_summary'!AH37</f>
        <v>0</v>
      </c>
      <c r="W37" s="156">
        <f>'Survey-based_src_summary'!AI37</f>
        <v>0.70551337260823987</v>
      </c>
      <c r="X37" s="156">
        <f>'Survey-based_src_summary'!AJ37</f>
        <v>0</v>
      </c>
      <c r="Y37" s="156">
        <f>'Survey-based_src_summary'!AK37</f>
        <v>0</v>
      </c>
      <c r="Z37" s="156">
        <f>'Survey-based_src_summary'!AL37</f>
        <v>0</v>
      </c>
      <c r="AA37" s="171">
        <f>'Survey-based_src_summary'!AM37</f>
        <v>0</v>
      </c>
      <c r="AB37" s="171">
        <f>'Survey-based_src_summary'!AN37</f>
        <v>0</v>
      </c>
      <c r="AC37" s="171">
        <f>'Survey-based_src_summary'!AO37</f>
        <v>0</v>
      </c>
      <c r="AD37" s="171">
        <f>'Survey-based_src_summary'!AP37</f>
        <v>0</v>
      </c>
      <c r="AE37" s="171">
        <f>'Survey-based_src_summary'!AQ37</f>
        <v>0</v>
      </c>
    </row>
    <row r="38" spans="1:31" x14ac:dyDescent="0.2">
      <c r="A38" s="27" t="s">
        <v>460</v>
      </c>
      <c r="B38" s="154" t="str">
        <f>'Survey-based_src_summary'!E38</f>
        <v>30</v>
      </c>
      <c r="C38" s="125" t="str">
        <f>'Survey-based_src_summary'!F38</f>
        <v>30087</v>
      </c>
      <c r="D38" s="125" t="str">
        <f>'Survey-based_src_summary'!G38</f>
        <v>2310021603</v>
      </c>
      <c r="E38" s="125" t="str">
        <f>'Survey-based_src_summary'!H38</f>
        <v>Venting - blowdowns</v>
      </c>
      <c r="F38" s="125" t="str">
        <f>'Survey-based_src_summary'!B38</f>
        <v>Gas Wells</v>
      </c>
      <c r="G38" s="52">
        <f>'Survey-based_src_summary'!S38</f>
        <v>0</v>
      </c>
      <c r="H38" s="52">
        <f>'Survey-based_src_summary'!T38</f>
        <v>4.5022667569812776E-3</v>
      </c>
      <c r="I38" s="52">
        <f>'Survey-based_src_summary'!U38</f>
        <v>0</v>
      </c>
      <c r="J38" s="52">
        <f>'Survey-based_src_summary'!V38</f>
        <v>0</v>
      </c>
      <c r="K38" s="52">
        <f>'Survey-based_src_summary'!W38</f>
        <v>0</v>
      </c>
      <c r="L38" s="144">
        <f>'Survey-based_src_summary'!X38</f>
        <v>0</v>
      </c>
      <c r="M38" s="144">
        <f>'Survey-based_src_summary'!Y38</f>
        <v>0</v>
      </c>
      <c r="N38" s="144">
        <f>'Survey-based_src_summary'!Z38</f>
        <v>0</v>
      </c>
      <c r="O38" s="144">
        <f>'Survey-based_src_summary'!AA38</f>
        <v>0</v>
      </c>
      <c r="P38" s="144">
        <f>'Survey-based_src_summary'!AB38</f>
        <v>0</v>
      </c>
      <c r="Q38" s="155">
        <f>'Survey-based_src_summary'!AC38</f>
        <v>0</v>
      </c>
      <c r="R38" s="155">
        <f>'Survey-based_src_summary'!AD38</f>
        <v>0</v>
      </c>
      <c r="S38" s="155">
        <f>'Survey-based_src_summary'!AE38</f>
        <v>0</v>
      </c>
      <c r="T38" s="155">
        <f>'Survey-based_src_summary'!AF38</f>
        <v>0</v>
      </c>
      <c r="U38" s="155">
        <f>'Survey-based_src_summary'!AG38</f>
        <v>0</v>
      </c>
      <c r="V38" s="156">
        <f>'Survey-based_src_summary'!AH38</f>
        <v>0</v>
      </c>
      <c r="W38" s="156">
        <f>'Survey-based_src_summary'!AI38</f>
        <v>4.5022667569812776E-3</v>
      </c>
      <c r="X38" s="156">
        <f>'Survey-based_src_summary'!AJ38</f>
        <v>0</v>
      </c>
      <c r="Y38" s="156">
        <f>'Survey-based_src_summary'!AK38</f>
        <v>0</v>
      </c>
      <c r="Z38" s="156">
        <f>'Survey-based_src_summary'!AL38</f>
        <v>0</v>
      </c>
      <c r="AA38" s="171">
        <f>'Survey-based_src_summary'!AM38</f>
        <v>0</v>
      </c>
      <c r="AB38" s="171">
        <f>'Survey-based_src_summary'!AN38</f>
        <v>0</v>
      </c>
      <c r="AC38" s="171">
        <f>'Survey-based_src_summary'!AO38</f>
        <v>0</v>
      </c>
      <c r="AD38" s="171">
        <f>'Survey-based_src_summary'!AP38</f>
        <v>0</v>
      </c>
      <c r="AE38" s="171">
        <f>'Survey-based_src_summary'!AQ38</f>
        <v>0</v>
      </c>
    </row>
    <row r="39" spans="1:31" x14ac:dyDescent="0.2">
      <c r="A39" s="27" t="s">
        <v>460</v>
      </c>
      <c r="B39" s="154" t="str">
        <f>'Survey-based_src_summary'!E39</f>
        <v>30</v>
      </c>
      <c r="C39" s="125" t="str">
        <f>'Survey-based_src_summary'!F39</f>
        <v>30099</v>
      </c>
      <c r="D39" s="125" t="str">
        <f>'Survey-based_src_summary'!G39</f>
        <v>2310021603</v>
      </c>
      <c r="E39" s="125" t="str">
        <f>'Survey-based_src_summary'!H39</f>
        <v>Venting - blowdowns</v>
      </c>
      <c r="F39" s="125" t="str">
        <f>'Survey-based_src_summary'!B39</f>
        <v>Gas Wells</v>
      </c>
      <c r="G39" s="52">
        <f>'Survey-based_src_summary'!S39</f>
        <v>0</v>
      </c>
      <c r="H39" s="52">
        <f>'Survey-based_src_summary'!T39</f>
        <v>1.800906702792511E-2</v>
      </c>
      <c r="I39" s="52">
        <f>'Survey-based_src_summary'!U39</f>
        <v>0</v>
      </c>
      <c r="J39" s="52">
        <f>'Survey-based_src_summary'!V39</f>
        <v>0</v>
      </c>
      <c r="K39" s="52">
        <f>'Survey-based_src_summary'!W39</f>
        <v>0</v>
      </c>
      <c r="L39" s="144">
        <f>'Survey-based_src_summary'!X39</f>
        <v>0</v>
      </c>
      <c r="M39" s="144">
        <f>'Survey-based_src_summary'!Y39</f>
        <v>0</v>
      </c>
      <c r="N39" s="144">
        <f>'Survey-based_src_summary'!Z39</f>
        <v>0</v>
      </c>
      <c r="O39" s="144">
        <f>'Survey-based_src_summary'!AA39</f>
        <v>0</v>
      </c>
      <c r="P39" s="144">
        <f>'Survey-based_src_summary'!AB39</f>
        <v>0</v>
      </c>
      <c r="Q39" s="155">
        <f>'Survey-based_src_summary'!AC39</f>
        <v>0</v>
      </c>
      <c r="R39" s="155">
        <f>'Survey-based_src_summary'!AD39</f>
        <v>0</v>
      </c>
      <c r="S39" s="155">
        <f>'Survey-based_src_summary'!AE39</f>
        <v>0</v>
      </c>
      <c r="T39" s="155">
        <f>'Survey-based_src_summary'!AF39</f>
        <v>0</v>
      </c>
      <c r="U39" s="155">
        <f>'Survey-based_src_summary'!AG39</f>
        <v>0</v>
      </c>
      <c r="V39" s="156">
        <f>'Survey-based_src_summary'!AH39</f>
        <v>0</v>
      </c>
      <c r="W39" s="156">
        <f>'Survey-based_src_summary'!AI39</f>
        <v>1.800906702792511E-2</v>
      </c>
      <c r="X39" s="156">
        <f>'Survey-based_src_summary'!AJ39</f>
        <v>0</v>
      </c>
      <c r="Y39" s="156">
        <f>'Survey-based_src_summary'!AK39</f>
        <v>0</v>
      </c>
      <c r="Z39" s="156">
        <f>'Survey-based_src_summary'!AL39</f>
        <v>0</v>
      </c>
      <c r="AA39" s="171">
        <f>'Survey-based_src_summary'!AM39</f>
        <v>0</v>
      </c>
      <c r="AB39" s="171">
        <f>'Survey-based_src_summary'!AN39</f>
        <v>0</v>
      </c>
      <c r="AC39" s="171">
        <f>'Survey-based_src_summary'!AO39</f>
        <v>0</v>
      </c>
      <c r="AD39" s="171">
        <f>'Survey-based_src_summary'!AP39</f>
        <v>0</v>
      </c>
      <c r="AE39" s="171">
        <f>'Survey-based_src_summary'!AQ39</f>
        <v>0</v>
      </c>
    </row>
    <row r="40" spans="1:31" x14ac:dyDescent="0.2">
      <c r="A40" s="27" t="s">
        <v>460</v>
      </c>
      <c r="B40" s="154" t="str">
        <f>'Survey-based_src_summary'!E40</f>
        <v>30</v>
      </c>
      <c r="C40" s="125" t="str">
        <f>'Survey-based_src_summary'!F40</f>
        <v>30035</v>
      </c>
      <c r="D40" s="125" t="str">
        <f>'Survey-based_src_summary'!G40</f>
        <v>2310021603</v>
      </c>
      <c r="E40" s="125" t="str">
        <f>'Survey-based_src_summary'!H40</f>
        <v>Venting - blowdowns</v>
      </c>
      <c r="F40" s="125" t="str">
        <f>'Survey-based_src_summary'!B40</f>
        <v>Gas Wells</v>
      </c>
      <c r="G40" s="52">
        <f>'Survey-based_src_summary'!S40</f>
        <v>0</v>
      </c>
      <c r="H40" s="52">
        <f>'Survey-based_src_summary'!T40</f>
        <v>0.97466876331427355</v>
      </c>
      <c r="I40" s="52">
        <f>'Survey-based_src_summary'!U40</f>
        <v>0</v>
      </c>
      <c r="J40" s="52">
        <f>'Survey-based_src_summary'!V40</f>
        <v>0</v>
      </c>
      <c r="K40" s="52">
        <f>'Survey-based_src_summary'!W40</f>
        <v>0</v>
      </c>
      <c r="L40" s="144">
        <f>'Survey-based_src_summary'!X40</f>
        <v>0</v>
      </c>
      <c r="M40" s="144">
        <f>'Survey-based_src_summary'!Y40</f>
        <v>8.1562239607888987E-3</v>
      </c>
      <c r="N40" s="144">
        <f>'Survey-based_src_summary'!Z40</f>
        <v>0</v>
      </c>
      <c r="O40" s="144">
        <f>'Survey-based_src_summary'!AA40</f>
        <v>0</v>
      </c>
      <c r="P40" s="144">
        <f>'Survey-based_src_summary'!AB40</f>
        <v>0</v>
      </c>
      <c r="Q40" s="155">
        <f>'Survey-based_src_summary'!AC40</f>
        <v>0</v>
      </c>
      <c r="R40" s="155">
        <f>'Survey-based_src_summary'!AD40</f>
        <v>0.15496825525498908</v>
      </c>
      <c r="S40" s="155">
        <f>'Survey-based_src_summary'!AE40</f>
        <v>0</v>
      </c>
      <c r="T40" s="155">
        <f>'Survey-based_src_summary'!AF40</f>
        <v>0</v>
      </c>
      <c r="U40" s="155">
        <f>'Survey-based_src_summary'!AG40</f>
        <v>0</v>
      </c>
      <c r="V40" s="156">
        <f>'Survey-based_src_summary'!AH40</f>
        <v>0</v>
      </c>
      <c r="W40" s="156">
        <f>'Survey-based_src_summary'!AI40</f>
        <v>0.81154428409849555</v>
      </c>
      <c r="X40" s="156">
        <f>'Survey-based_src_summary'!AJ40</f>
        <v>0</v>
      </c>
      <c r="Y40" s="156">
        <f>'Survey-based_src_summary'!AK40</f>
        <v>0</v>
      </c>
      <c r="Z40" s="156">
        <f>'Survey-based_src_summary'!AL40</f>
        <v>0</v>
      </c>
      <c r="AA40" s="171">
        <f>'Survey-based_src_summary'!AM40</f>
        <v>0</v>
      </c>
      <c r="AB40" s="171">
        <f>'Survey-based_src_summary'!AN40</f>
        <v>0</v>
      </c>
      <c r="AC40" s="171">
        <f>'Survey-based_src_summary'!AO40</f>
        <v>0</v>
      </c>
      <c r="AD40" s="171">
        <f>'Survey-based_src_summary'!AP40</f>
        <v>0</v>
      </c>
      <c r="AE40" s="171">
        <f>'Survey-based_src_summary'!AQ40</f>
        <v>0</v>
      </c>
    </row>
    <row r="41" spans="1:31" x14ac:dyDescent="0.2">
      <c r="A41" s="27" t="s">
        <v>460</v>
      </c>
      <c r="B41" s="154" t="str">
        <f>'Survey-based_src_summary'!E41</f>
        <v>30</v>
      </c>
      <c r="C41" s="125" t="str">
        <f>'Survey-based_src_summary'!F41</f>
        <v>30073</v>
      </c>
      <c r="D41" s="125" t="str">
        <f>'Survey-based_src_summary'!G41</f>
        <v>2310021603</v>
      </c>
      <c r="E41" s="125" t="str">
        <f>'Survey-based_src_summary'!H41</f>
        <v>Venting - blowdowns</v>
      </c>
      <c r="F41" s="125" t="str">
        <f>'Survey-based_src_summary'!B41</f>
        <v>Gas Wells</v>
      </c>
      <c r="G41" s="52">
        <f>'Survey-based_src_summary'!S41</f>
        <v>0</v>
      </c>
      <c r="H41" s="52">
        <f>'Survey-based_src_summary'!T41</f>
        <v>0.35887385427471163</v>
      </c>
      <c r="I41" s="52">
        <f>'Survey-based_src_summary'!U41</f>
        <v>0</v>
      </c>
      <c r="J41" s="52">
        <f>'Survey-based_src_summary'!V41</f>
        <v>0</v>
      </c>
      <c r="K41" s="52">
        <f>'Survey-based_src_summary'!W41</f>
        <v>0</v>
      </c>
      <c r="L41" s="144">
        <f>'Survey-based_src_summary'!X41</f>
        <v>0</v>
      </c>
      <c r="M41" s="144">
        <f>'Survey-based_src_summary'!Y41</f>
        <v>1.2234335941183351E-2</v>
      </c>
      <c r="N41" s="144">
        <f>'Survey-based_src_summary'!Z41</f>
        <v>0</v>
      </c>
      <c r="O41" s="144">
        <f>'Survey-based_src_summary'!AA41</f>
        <v>0</v>
      </c>
      <c r="P41" s="144">
        <f>'Survey-based_src_summary'!AB41</f>
        <v>0</v>
      </c>
      <c r="Q41" s="155">
        <f>'Survey-based_src_summary'!AC41</f>
        <v>0</v>
      </c>
      <c r="R41" s="155">
        <f>'Survey-based_src_summary'!AD41</f>
        <v>0</v>
      </c>
      <c r="S41" s="155">
        <f>'Survey-based_src_summary'!AE41</f>
        <v>0</v>
      </c>
      <c r="T41" s="155">
        <f>'Survey-based_src_summary'!AF41</f>
        <v>0</v>
      </c>
      <c r="U41" s="155">
        <f>'Survey-based_src_summary'!AG41</f>
        <v>0</v>
      </c>
      <c r="V41" s="156">
        <f>'Survey-based_src_summary'!AH41</f>
        <v>0</v>
      </c>
      <c r="W41" s="156">
        <f>'Survey-based_src_summary'!AI41</f>
        <v>0.3466395183335283</v>
      </c>
      <c r="X41" s="156">
        <f>'Survey-based_src_summary'!AJ41</f>
        <v>0</v>
      </c>
      <c r="Y41" s="156">
        <f>'Survey-based_src_summary'!AK41</f>
        <v>0</v>
      </c>
      <c r="Z41" s="156">
        <f>'Survey-based_src_summary'!AL41</f>
        <v>0</v>
      </c>
      <c r="AA41" s="171">
        <f>'Survey-based_src_summary'!AM41</f>
        <v>0</v>
      </c>
      <c r="AB41" s="171">
        <f>'Survey-based_src_summary'!AN41</f>
        <v>0</v>
      </c>
      <c r="AC41" s="171">
        <f>'Survey-based_src_summary'!AO41</f>
        <v>0</v>
      </c>
      <c r="AD41" s="171">
        <f>'Survey-based_src_summary'!AP41</f>
        <v>0</v>
      </c>
      <c r="AE41" s="171">
        <f>'Survey-based_src_summary'!AQ41</f>
        <v>0</v>
      </c>
    </row>
    <row r="42" spans="1:31" x14ac:dyDescent="0.2">
      <c r="A42" s="27" t="s">
        <v>460</v>
      </c>
      <c r="B42" s="154" t="str">
        <f>'Survey-based_src_summary'!E42</f>
        <v>30</v>
      </c>
      <c r="C42" s="125" t="str">
        <f>'Survey-based_src_summary'!F42</f>
        <v>30065</v>
      </c>
      <c r="D42" s="125" t="str">
        <f>'Survey-based_src_summary'!G42</f>
        <v>2310021603</v>
      </c>
      <c r="E42" s="125" t="str">
        <f>'Survey-based_src_summary'!H42</f>
        <v>Venting - blowdowns</v>
      </c>
      <c r="F42" s="125" t="str">
        <f>'Survey-based_src_summary'!B42</f>
        <v>Gas Wells</v>
      </c>
      <c r="G42" s="52">
        <f>'Survey-based_src_summary'!S42</f>
        <v>0</v>
      </c>
      <c r="H42" s="52">
        <f>'Survey-based_src_summary'!T42</f>
        <v>0</v>
      </c>
      <c r="I42" s="52">
        <f>'Survey-based_src_summary'!U42</f>
        <v>0</v>
      </c>
      <c r="J42" s="52">
        <f>'Survey-based_src_summary'!V42</f>
        <v>0</v>
      </c>
      <c r="K42" s="52">
        <f>'Survey-based_src_summary'!W42</f>
        <v>0</v>
      </c>
      <c r="L42" s="144">
        <f>'Survey-based_src_summary'!X42</f>
        <v>0</v>
      </c>
      <c r="M42" s="144">
        <f>'Survey-based_src_summary'!Y42</f>
        <v>0</v>
      </c>
      <c r="N42" s="144">
        <f>'Survey-based_src_summary'!Z42</f>
        <v>0</v>
      </c>
      <c r="O42" s="144">
        <f>'Survey-based_src_summary'!AA42</f>
        <v>0</v>
      </c>
      <c r="P42" s="144">
        <f>'Survey-based_src_summary'!AB42</f>
        <v>0</v>
      </c>
      <c r="Q42" s="155">
        <f>'Survey-based_src_summary'!AC42</f>
        <v>0</v>
      </c>
      <c r="R42" s="155">
        <f>'Survey-based_src_summary'!AD42</f>
        <v>0</v>
      </c>
      <c r="S42" s="155">
        <f>'Survey-based_src_summary'!AE42</f>
        <v>0</v>
      </c>
      <c r="T42" s="155">
        <f>'Survey-based_src_summary'!AF42</f>
        <v>0</v>
      </c>
      <c r="U42" s="155">
        <f>'Survey-based_src_summary'!AG42</f>
        <v>0</v>
      </c>
      <c r="V42" s="156">
        <f>'Survey-based_src_summary'!AH42</f>
        <v>0</v>
      </c>
      <c r="W42" s="156">
        <f>'Survey-based_src_summary'!AI42</f>
        <v>0</v>
      </c>
      <c r="X42" s="156">
        <f>'Survey-based_src_summary'!AJ42</f>
        <v>0</v>
      </c>
      <c r="Y42" s="156">
        <f>'Survey-based_src_summary'!AK42</f>
        <v>0</v>
      </c>
      <c r="Z42" s="156">
        <f>'Survey-based_src_summary'!AL42</f>
        <v>0</v>
      </c>
      <c r="AA42" s="171">
        <f>'Survey-based_src_summary'!AM42</f>
        <v>0</v>
      </c>
      <c r="AB42" s="171">
        <f>'Survey-based_src_summary'!AN42</f>
        <v>0</v>
      </c>
      <c r="AC42" s="171">
        <f>'Survey-based_src_summary'!AO42</f>
        <v>0</v>
      </c>
      <c r="AD42" s="171">
        <f>'Survey-based_src_summary'!AP42</f>
        <v>0</v>
      </c>
      <c r="AE42" s="171">
        <f>'Survey-based_src_summary'!AQ42</f>
        <v>0</v>
      </c>
    </row>
    <row r="43" spans="1:31" x14ac:dyDescent="0.2">
      <c r="A43" s="27" t="s">
        <v>460</v>
      </c>
      <c r="B43" s="154" t="str">
        <f>'Survey-based_src_summary'!E43</f>
        <v>30</v>
      </c>
      <c r="C43" s="125" t="str">
        <f>'Survey-based_src_summary'!F43</f>
        <v>30069</v>
      </c>
      <c r="D43" s="125" t="str">
        <f>'Survey-based_src_summary'!G43</f>
        <v>2310021603</v>
      </c>
      <c r="E43" s="125" t="str">
        <f>'Survey-based_src_summary'!H43</f>
        <v>Venting - blowdowns</v>
      </c>
      <c r="F43" s="125" t="str">
        <f>'Survey-based_src_summary'!B43</f>
        <v>Gas Wells</v>
      </c>
      <c r="G43" s="52">
        <f>'Survey-based_src_summary'!S43</f>
        <v>0</v>
      </c>
      <c r="H43" s="52">
        <f>'Survey-based_src_summary'!T43</f>
        <v>0</v>
      </c>
      <c r="I43" s="52">
        <f>'Survey-based_src_summary'!U43</f>
        <v>0</v>
      </c>
      <c r="J43" s="52">
        <f>'Survey-based_src_summary'!V43</f>
        <v>0</v>
      </c>
      <c r="K43" s="52">
        <f>'Survey-based_src_summary'!W43</f>
        <v>0</v>
      </c>
      <c r="L43" s="144">
        <f>'Survey-based_src_summary'!X43</f>
        <v>0</v>
      </c>
      <c r="M43" s="144">
        <f>'Survey-based_src_summary'!Y43</f>
        <v>0</v>
      </c>
      <c r="N43" s="144">
        <f>'Survey-based_src_summary'!Z43</f>
        <v>0</v>
      </c>
      <c r="O43" s="144">
        <f>'Survey-based_src_summary'!AA43</f>
        <v>0</v>
      </c>
      <c r="P43" s="144">
        <f>'Survey-based_src_summary'!AB43</f>
        <v>0</v>
      </c>
      <c r="Q43" s="155">
        <f>'Survey-based_src_summary'!AC43</f>
        <v>0</v>
      </c>
      <c r="R43" s="155">
        <f>'Survey-based_src_summary'!AD43</f>
        <v>0</v>
      </c>
      <c r="S43" s="155">
        <f>'Survey-based_src_summary'!AE43</f>
        <v>0</v>
      </c>
      <c r="T43" s="155">
        <f>'Survey-based_src_summary'!AF43</f>
        <v>0</v>
      </c>
      <c r="U43" s="155">
        <f>'Survey-based_src_summary'!AG43</f>
        <v>0</v>
      </c>
      <c r="V43" s="156">
        <f>'Survey-based_src_summary'!AH43</f>
        <v>0</v>
      </c>
      <c r="W43" s="156">
        <f>'Survey-based_src_summary'!AI43</f>
        <v>0</v>
      </c>
      <c r="X43" s="156">
        <f>'Survey-based_src_summary'!AJ43</f>
        <v>0</v>
      </c>
      <c r="Y43" s="156">
        <f>'Survey-based_src_summary'!AK43</f>
        <v>0</v>
      </c>
      <c r="Z43" s="156">
        <f>'Survey-based_src_summary'!AL43</f>
        <v>0</v>
      </c>
      <c r="AA43" s="171">
        <f>'Survey-based_src_summary'!AM43</f>
        <v>0</v>
      </c>
      <c r="AB43" s="171">
        <f>'Survey-based_src_summary'!AN43</f>
        <v>0</v>
      </c>
      <c r="AC43" s="171">
        <f>'Survey-based_src_summary'!AO43</f>
        <v>0</v>
      </c>
      <c r="AD43" s="171">
        <f>'Survey-based_src_summary'!AP43</f>
        <v>0</v>
      </c>
      <c r="AE43" s="171">
        <f>'Survey-based_src_summary'!AQ43</f>
        <v>0</v>
      </c>
    </row>
    <row r="44" spans="1:31" x14ac:dyDescent="0.2">
      <c r="A44" s="27" t="s">
        <v>460</v>
      </c>
      <c r="B44" s="154" t="str">
        <f>'Survey-based_src_summary'!E44</f>
        <v>30</v>
      </c>
      <c r="C44" s="125" t="str">
        <f>'Survey-based_src_summary'!F44</f>
        <v>30005</v>
      </c>
      <c r="D44" s="125" t="str">
        <f>'Survey-based_src_summary'!G44</f>
        <v>2310021603</v>
      </c>
      <c r="E44" s="125" t="str">
        <f>'Survey-based_src_summary'!H44</f>
        <v>Venting - blowdowns</v>
      </c>
      <c r="F44" s="125" t="str">
        <f>'Survey-based_src_summary'!B44</f>
        <v>Gas Wells</v>
      </c>
      <c r="G44" s="52">
        <f>'Survey-based_src_summary'!S44</f>
        <v>0</v>
      </c>
      <c r="H44" s="52">
        <f>'Survey-based_src_summary'!T44</f>
        <v>3.0383799858757619</v>
      </c>
      <c r="I44" s="52">
        <f>'Survey-based_src_summary'!U44</f>
        <v>0</v>
      </c>
      <c r="J44" s="52">
        <f>'Survey-based_src_summary'!V44</f>
        <v>0</v>
      </c>
      <c r="K44" s="52">
        <f>'Survey-based_src_summary'!W44</f>
        <v>0</v>
      </c>
      <c r="L44" s="144">
        <f>'Survey-based_src_summary'!X44</f>
        <v>0</v>
      </c>
      <c r="M44" s="144">
        <f>'Survey-based_src_summary'!Y44</f>
        <v>0.62961082595019124</v>
      </c>
      <c r="N44" s="144">
        <f>'Survey-based_src_summary'!Z44</f>
        <v>0</v>
      </c>
      <c r="O44" s="144">
        <f>'Survey-based_src_summary'!AA44</f>
        <v>0</v>
      </c>
      <c r="P44" s="144">
        <f>'Survey-based_src_summary'!AB44</f>
        <v>0</v>
      </c>
      <c r="Q44" s="155">
        <f>'Survey-based_src_summary'!AC44</f>
        <v>0</v>
      </c>
      <c r="R44" s="155">
        <f>'Survey-based_src_summary'!AD44</f>
        <v>3.2496042629687291E-2</v>
      </c>
      <c r="S44" s="155">
        <f>'Survey-based_src_summary'!AE44</f>
        <v>0</v>
      </c>
      <c r="T44" s="155">
        <f>'Survey-based_src_summary'!AF44</f>
        <v>0</v>
      </c>
      <c r="U44" s="155">
        <f>'Survey-based_src_summary'!AG44</f>
        <v>0</v>
      </c>
      <c r="V44" s="156">
        <f>'Survey-based_src_summary'!AH44</f>
        <v>0</v>
      </c>
      <c r="W44" s="156">
        <f>'Survey-based_src_summary'!AI44</f>
        <v>2.3762731172958831</v>
      </c>
      <c r="X44" s="156">
        <f>'Survey-based_src_summary'!AJ44</f>
        <v>0</v>
      </c>
      <c r="Y44" s="156">
        <f>'Survey-based_src_summary'!AK44</f>
        <v>0</v>
      </c>
      <c r="Z44" s="156">
        <f>'Survey-based_src_summary'!AL44</f>
        <v>0</v>
      </c>
      <c r="AA44" s="171">
        <f>'Survey-based_src_summary'!AM44</f>
        <v>0</v>
      </c>
      <c r="AB44" s="171">
        <f>'Survey-based_src_summary'!AN44</f>
        <v>0</v>
      </c>
      <c r="AC44" s="171">
        <f>'Survey-based_src_summary'!AO44</f>
        <v>0</v>
      </c>
      <c r="AD44" s="171">
        <f>'Survey-based_src_summary'!AP44</f>
        <v>0</v>
      </c>
      <c r="AE44" s="171">
        <f>'Survey-based_src_summary'!AQ44</f>
        <v>0</v>
      </c>
    </row>
    <row r="45" spans="1:31" x14ac:dyDescent="0.2">
      <c r="A45" s="27" t="s">
        <v>460</v>
      </c>
      <c r="B45" s="154" t="str">
        <f>'Survey-based_src_summary'!E45</f>
        <v>30</v>
      </c>
      <c r="C45" s="125" t="str">
        <f>'Survey-based_src_summary'!F45</f>
        <v>30111</v>
      </c>
      <c r="D45" s="125" t="str">
        <f>'Survey-based_src_summary'!G45</f>
        <v>2310021603</v>
      </c>
      <c r="E45" s="125" t="str">
        <f>'Survey-based_src_summary'!H45</f>
        <v>Venting - blowdowns</v>
      </c>
      <c r="F45" s="125" t="str">
        <f>'Survey-based_src_summary'!B45</f>
        <v>Gas Wells</v>
      </c>
      <c r="G45" s="52">
        <f>'Survey-based_src_summary'!S45</f>
        <v>0</v>
      </c>
      <c r="H45" s="52">
        <f>'Survey-based_src_summary'!T45</f>
        <v>0</v>
      </c>
      <c r="I45" s="52">
        <f>'Survey-based_src_summary'!U45</f>
        <v>0</v>
      </c>
      <c r="J45" s="52">
        <f>'Survey-based_src_summary'!V45</f>
        <v>0</v>
      </c>
      <c r="K45" s="52">
        <f>'Survey-based_src_summary'!W45</f>
        <v>0</v>
      </c>
      <c r="L45" s="144">
        <f>'Survey-based_src_summary'!X45</f>
        <v>0</v>
      </c>
      <c r="M45" s="144">
        <f>'Survey-based_src_summary'!Y45</f>
        <v>0</v>
      </c>
      <c r="N45" s="144">
        <f>'Survey-based_src_summary'!Z45</f>
        <v>0</v>
      </c>
      <c r="O45" s="144">
        <f>'Survey-based_src_summary'!AA45</f>
        <v>0</v>
      </c>
      <c r="P45" s="144">
        <f>'Survey-based_src_summary'!AB45</f>
        <v>0</v>
      </c>
      <c r="Q45" s="155">
        <f>'Survey-based_src_summary'!AC45</f>
        <v>0</v>
      </c>
      <c r="R45" s="155">
        <f>'Survey-based_src_summary'!AD45</f>
        <v>0</v>
      </c>
      <c r="S45" s="155">
        <f>'Survey-based_src_summary'!AE45</f>
        <v>0</v>
      </c>
      <c r="T45" s="155">
        <f>'Survey-based_src_summary'!AF45</f>
        <v>0</v>
      </c>
      <c r="U45" s="155">
        <f>'Survey-based_src_summary'!AG45</f>
        <v>0</v>
      </c>
      <c r="V45" s="156">
        <f>'Survey-based_src_summary'!AH45</f>
        <v>0</v>
      </c>
      <c r="W45" s="156">
        <f>'Survey-based_src_summary'!AI45</f>
        <v>0</v>
      </c>
      <c r="X45" s="156">
        <f>'Survey-based_src_summary'!AJ45</f>
        <v>0</v>
      </c>
      <c r="Y45" s="156">
        <f>'Survey-based_src_summary'!AK45</f>
        <v>0</v>
      </c>
      <c r="Z45" s="156">
        <f>'Survey-based_src_summary'!AL45</f>
        <v>0</v>
      </c>
      <c r="AA45" s="171">
        <f>'Survey-based_src_summary'!AM45</f>
        <v>0</v>
      </c>
      <c r="AB45" s="171">
        <f>'Survey-based_src_summary'!AN45</f>
        <v>0</v>
      </c>
      <c r="AC45" s="171">
        <f>'Survey-based_src_summary'!AO45</f>
        <v>0</v>
      </c>
      <c r="AD45" s="171">
        <f>'Survey-based_src_summary'!AP45</f>
        <v>0</v>
      </c>
      <c r="AE45" s="171">
        <f>'Survey-based_src_summary'!AQ45</f>
        <v>0</v>
      </c>
    </row>
    <row r="46" spans="1:31" x14ac:dyDescent="0.2">
      <c r="A46" s="27" t="s">
        <v>460</v>
      </c>
      <c r="B46" s="154" t="str">
        <f>'Survey-based_src_summary'!E46</f>
        <v>30</v>
      </c>
      <c r="C46" s="125" t="str">
        <f>'Survey-based_src_summary'!F46</f>
        <v>30041</v>
      </c>
      <c r="D46" s="125" t="str">
        <f>'Survey-based_src_summary'!G46</f>
        <v>2310021603</v>
      </c>
      <c r="E46" s="125" t="str">
        <f>'Survey-based_src_summary'!H46</f>
        <v>Venting - blowdowns</v>
      </c>
      <c r="F46" s="125" t="str">
        <f>'Survey-based_src_summary'!B46</f>
        <v>Gas Wells</v>
      </c>
      <c r="G46" s="52">
        <f>'Survey-based_src_summary'!S46</f>
        <v>0</v>
      </c>
      <c r="H46" s="52">
        <f>'Survey-based_src_summary'!T46</f>
        <v>2.4298926722824854</v>
      </c>
      <c r="I46" s="52">
        <f>'Survey-based_src_summary'!U46</f>
        <v>0</v>
      </c>
      <c r="J46" s="52">
        <f>'Survey-based_src_summary'!V46</f>
        <v>0</v>
      </c>
      <c r="K46" s="52">
        <f>'Survey-based_src_summary'!W46</f>
        <v>0</v>
      </c>
      <c r="L46" s="144">
        <f>'Survey-based_src_summary'!X46</f>
        <v>0</v>
      </c>
      <c r="M46" s="144">
        <f>'Survey-based_src_summary'!Y46</f>
        <v>6.0848731359327682E-2</v>
      </c>
      <c r="N46" s="144">
        <f>'Survey-based_src_summary'!Z46</f>
        <v>0</v>
      </c>
      <c r="O46" s="144">
        <f>'Survey-based_src_summary'!AA46</f>
        <v>0</v>
      </c>
      <c r="P46" s="144">
        <f>'Survey-based_src_summary'!AB46</f>
        <v>0</v>
      </c>
      <c r="Q46" s="155">
        <f>'Survey-based_src_summary'!AC46</f>
        <v>0</v>
      </c>
      <c r="R46" s="155">
        <f>'Survey-based_src_summary'!AD46</f>
        <v>0.24745150752793252</v>
      </c>
      <c r="S46" s="155">
        <f>'Survey-based_src_summary'!AE46</f>
        <v>0</v>
      </c>
      <c r="T46" s="155">
        <f>'Survey-based_src_summary'!AF46</f>
        <v>0</v>
      </c>
      <c r="U46" s="155">
        <f>'Survey-based_src_summary'!AG46</f>
        <v>0</v>
      </c>
      <c r="V46" s="156">
        <f>'Survey-based_src_summary'!AH46</f>
        <v>0</v>
      </c>
      <c r="W46" s="156">
        <f>'Survey-based_src_summary'!AI46</f>
        <v>2.1215924333952252</v>
      </c>
      <c r="X46" s="156">
        <f>'Survey-based_src_summary'!AJ46</f>
        <v>0</v>
      </c>
      <c r="Y46" s="156">
        <f>'Survey-based_src_summary'!AK46</f>
        <v>0</v>
      </c>
      <c r="Z46" s="156">
        <f>'Survey-based_src_summary'!AL46</f>
        <v>0</v>
      </c>
      <c r="AA46" s="171">
        <f>'Survey-based_src_summary'!AM46</f>
        <v>0</v>
      </c>
      <c r="AB46" s="171">
        <f>'Survey-based_src_summary'!AN46</f>
        <v>0</v>
      </c>
      <c r="AC46" s="171">
        <f>'Survey-based_src_summary'!AO46</f>
        <v>0</v>
      </c>
      <c r="AD46" s="171">
        <f>'Survey-based_src_summary'!AP46</f>
        <v>0</v>
      </c>
      <c r="AE46" s="171">
        <f>'Survey-based_src_summary'!AQ46</f>
        <v>0</v>
      </c>
    </row>
    <row r="47" spans="1:31" x14ac:dyDescent="0.2">
      <c r="A47" s="27" t="s">
        <v>460</v>
      </c>
      <c r="B47" s="154" t="str">
        <f>'Survey-based_src_summary'!E47</f>
        <v>30</v>
      </c>
      <c r="C47" s="125" t="str">
        <f>'Survey-based_src_summary'!F47</f>
        <v>30071</v>
      </c>
      <c r="D47" s="125" t="str">
        <f>'Survey-based_src_summary'!G47</f>
        <v>2310021603</v>
      </c>
      <c r="E47" s="125" t="str">
        <f>'Survey-based_src_summary'!H47</f>
        <v>Venting - blowdowns</v>
      </c>
      <c r="F47" s="125" t="str">
        <f>'Survey-based_src_summary'!B47</f>
        <v>Gas Wells</v>
      </c>
      <c r="G47" s="52">
        <f>'Survey-based_src_summary'!S47</f>
        <v>0</v>
      </c>
      <c r="H47" s="52">
        <f>'Survey-based_src_summary'!T47</f>
        <v>6.8240737320470002</v>
      </c>
      <c r="I47" s="52">
        <f>'Survey-based_src_summary'!U47</f>
        <v>0</v>
      </c>
      <c r="J47" s="52">
        <f>'Survey-based_src_summary'!V47</f>
        <v>0</v>
      </c>
      <c r="K47" s="52">
        <f>'Survey-based_src_summary'!W47</f>
        <v>0</v>
      </c>
      <c r="L47" s="144">
        <f>'Survey-based_src_summary'!X47</f>
        <v>0</v>
      </c>
      <c r="M47" s="144">
        <f>'Survey-based_src_summary'!Y47</f>
        <v>4.6664925763059131</v>
      </c>
      <c r="N47" s="144">
        <f>'Survey-based_src_summary'!Z47</f>
        <v>0</v>
      </c>
      <c r="O47" s="144">
        <f>'Survey-based_src_summary'!AA47</f>
        <v>0</v>
      </c>
      <c r="P47" s="144">
        <f>'Survey-based_src_summary'!AB47</f>
        <v>0</v>
      </c>
      <c r="Q47" s="155">
        <f>'Survey-based_src_summary'!AC47</f>
        <v>0</v>
      </c>
      <c r="R47" s="155">
        <f>'Survey-based_src_summary'!AD47</f>
        <v>7.0266052964748027E-2</v>
      </c>
      <c r="S47" s="155">
        <f>'Survey-based_src_summary'!AE47</f>
        <v>0</v>
      </c>
      <c r="T47" s="155">
        <f>'Survey-based_src_summary'!AF47</f>
        <v>0</v>
      </c>
      <c r="U47" s="155">
        <f>'Survey-based_src_summary'!AG47</f>
        <v>0</v>
      </c>
      <c r="V47" s="156">
        <f>'Survey-based_src_summary'!AH47</f>
        <v>0</v>
      </c>
      <c r="W47" s="156">
        <f>'Survey-based_src_summary'!AI47</f>
        <v>2.0873151027763388</v>
      </c>
      <c r="X47" s="156">
        <f>'Survey-based_src_summary'!AJ47</f>
        <v>0</v>
      </c>
      <c r="Y47" s="156">
        <f>'Survey-based_src_summary'!AK47</f>
        <v>0</v>
      </c>
      <c r="Z47" s="156">
        <f>'Survey-based_src_summary'!AL47</f>
        <v>0</v>
      </c>
      <c r="AA47" s="171">
        <f>'Survey-based_src_summary'!AM47</f>
        <v>0</v>
      </c>
      <c r="AB47" s="171">
        <f>'Survey-based_src_summary'!AN47</f>
        <v>0</v>
      </c>
      <c r="AC47" s="171">
        <f>'Survey-based_src_summary'!AO47</f>
        <v>0</v>
      </c>
      <c r="AD47" s="171">
        <f>'Survey-based_src_summary'!AP47</f>
        <v>0</v>
      </c>
      <c r="AE47" s="171">
        <f>'Survey-based_src_summary'!AQ47</f>
        <v>0</v>
      </c>
    </row>
    <row r="48" spans="1:31" x14ac:dyDescent="0.2">
      <c r="A48" s="27" t="s">
        <v>460</v>
      </c>
      <c r="B48" s="154" t="str">
        <f>'Survey-based_src_summary'!E48</f>
        <v>30</v>
      </c>
      <c r="C48" s="125" t="str">
        <f>'Survey-based_src_summary'!F48</f>
        <v>30015</v>
      </c>
      <c r="D48" s="125" t="str">
        <f>'Survey-based_src_summary'!G48</f>
        <v>2310021603</v>
      </c>
      <c r="E48" s="125" t="str">
        <f>'Survey-based_src_summary'!H48</f>
        <v>Venting - blowdowns</v>
      </c>
      <c r="F48" s="125" t="str">
        <f>'Survey-based_src_summary'!B48</f>
        <v>Gas Wells</v>
      </c>
      <c r="G48" s="52">
        <f>'Survey-based_src_summary'!S48</f>
        <v>0</v>
      </c>
      <c r="H48" s="52">
        <f>'Survey-based_src_summary'!T48</f>
        <v>0.47056352251213396</v>
      </c>
      <c r="I48" s="52">
        <f>'Survey-based_src_summary'!U48</f>
        <v>0</v>
      </c>
      <c r="J48" s="52">
        <f>'Survey-based_src_summary'!V48</f>
        <v>0</v>
      </c>
      <c r="K48" s="52">
        <f>'Survey-based_src_summary'!W48</f>
        <v>0</v>
      </c>
      <c r="L48" s="144">
        <f>'Survey-based_src_summary'!X48</f>
        <v>0</v>
      </c>
      <c r="M48" s="144">
        <f>'Survey-based_src_summary'!Y48</f>
        <v>6.49053134499495E-2</v>
      </c>
      <c r="N48" s="144">
        <f>'Survey-based_src_summary'!Z48</f>
        <v>0</v>
      </c>
      <c r="O48" s="144">
        <f>'Survey-based_src_summary'!AA48</f>
        <v>0</v>
      </c>
      <c r="P48" s="144">
        <f>'Survey-based_src_summary'!AB48</f>
        <v>0</v>
      </c>
      <c r="Q48" s="155">
        <f>'Survey-based_src_summary'!AC48</f>
        <v>0</v>
      </c>
      <c r="R48" s="155">
        <f>'Survey-based_src_summary'!AD48</f>
        <v>4.0565820906218438E-3</v>
      </c>
      <c r="S48" s="155">
        <f>'Survey-based_src_summary'!AE48</f>
        <v>0</v>
      </c>
      <c r="T48" s="155">
        <f>'Survey-based_src_summary'!AF48</f>
        <v>0</v>
      </c>
      <c r="U48" s="155">
        <f>'Survey-based_src_summary'!AG48</f>
        <v>0</v>
      </c>
      <c r="V48" s="156">
        <f>'Survey-based_src_summary'!AH48</f>
        <v>0</v>
      </c>
      <c r="W48" s="156">
        <f>'Survey-based_src_summary'!AI48</f>
        <v>0.40160162697156254</v>
      </c>
      <c r="X48" s="156">
        <f>'Survey-based_src_summary'!AJ48</f>
        <v>0</v>
      </c>
      <c r="Y48" s="156">
        <f>'Survey-based_src_summary'!AK48</f>
        <v>0</v>
      </c>
      <c r="Z48" s="156">
        <f>'Survey-based_src_summary'!AL48</f>
        <v>0</v>
      </c>
      <c r="AA48" s="171">
        <f>'Survey-based_src_summary'!AM48</f>
        <v>0</v>
      </c>
      <c r="AB48" s="171">
        <f>'Survey-based_src_summary'!AN48</f>
        <v>0</v>
      </c>
      <c r="AC48" s="171">
        <f>'Survey-based_src_summary'!AO48</f>
        <v>0</v>
      </c>
      <c r="AD48" s="171">
        <f>'Survey-based_src_summary'!AP48</f>
        <v>0</v>
      </c>
      <c r="AE48" s="171">
        <f>'Survey-based_src_summary'!AQ48</f>
        <v>0</v>
      </c>
    </row>
    <row r="49" spans="1:31" x14ac:dyDescent="0.2">
      <c r="A49" s="27" t="s">
        <v>460</v>
      </c>
      <c r="B49" s="154" t="str">
        <f>'Survey-based_src_summary'!E49</f>
        <v>30</v>
      </c>
      <c r="C49" s="125" t="str">
        <f>'Survey-based_src_summary'!F49</f>
        <v>30027</v>
      </c>
      <c r="D49" s="125" t="str">
        <f>'Survey-based_src_summary'!G49</f>
        <v>2310021603</v>
      </c>
      <c r="E49" s="125" t="str">
        <f>'Survey-based_src_summary'!H49</f>
        <v>Venting - blowdowns</v>
      </c>
      <c r="F49" s="125" t="str">
        <f>'Survey-based_src_summary'!B49</f>
        <v>Gas Wells</v>
      </c>
      <c r="G49" s="52">
        <f>'Survey-based_src_summary'!S49</f>
        <v>0</v>
      </c>
      <c r="H49" s="52">
        <f>'Survey-based_src_summary'!T49</f>
        <v>3.151586729886894E-2</v>
      </c>
      <c r="I49" s="52">
        <f>'Survey-based_src_summary'!U49</f>
        <v>0</v>
      </c>
      <c r="J49" s="52">
        <f>'Survey-based_src_summary'!V49</f>
        <v>0</v>
      </c>
      <c r="K49" s="52">
        <f>'Survey-based_src_summary'!W49</f>
        <v>0</v>
      </c>
      <c r="L49" s="144">
        <f>'Survey-based_src_summary'!X49</f>
        <v>0</v>
      </c>
      <c r="M49" s="144">
        <f>'Survey-based_src_summary'!Y49</f>
        <v>3.151586729886894E-2</v>
      </c>
      <c r="N49" s="144">
        <f>'Survey-based_src_summary'!Z49</f>
        <v>0</v>
      </c>
      <c r="O49" s="144">
        <f>'Survey-based_src_summary'!AA49</f>
        <v>0</v>
      </c>
      <c r="P49" s="144">
        <f>'Survey-based_src_summary'!AB49</f>
        <v>0</v>
      </c>
      <c r="Q49" s="155">
        <f>'Survey-based_src_summary'!AC49</f>
        <v>0</v>
      </c>
      <c r="R49" s="155">
        <f>'Survey-based_src_summary'!AD49</f>
        <v>0</v>
      </c>
      <c r="S49" s="155">
        <f>'Survey-based_src_summary'!AE49</f>
        <v>0</v>
      </c>
      <c r="T49" s="155">
        <f>'Survey-based_src_summary'!AF49</f>
        <v>0</v>
      </c>
      <c r="U49" s="155">
        <f>'Survey-based_src_summary'!AG49</f>
        <v>0</v>
      </c>
      <c r="V49" s="156">
        <f>'Survey-based_src_summary'!AH49</f>
        <v>0</v>
      </c>
      <c r="W49" s="156">
        <f>'Survey-based_src_summary'!AI49</f>
        <v>0</v>
      </c>
      <c r="X49" s="156">
        <f>'Survey-based_src_summary'!AJ49</f>
        <v>0</v>
      </c>
      <c r="Y49" s="156">
        <f>'Survey-based_src_summary'!AK49</f>
        <v>0</v>
      </c>
      <c r="Z49" s="156">
        <f>'Survey-based_src_summary'!AL49</f>
        <v>0</v>
      </c>
      <c r="AA49" s="171">
        <f>'Survey-based_src_summary'!AM49</f>
        <v>0</v>
      </c>
      <c r="AB49" s="171">
        <f>'Survey-based_src_summary'!AN49</f>
        <v>0</v>
      </c>
      <c r="AC49" s="171">
        <f>'Survey-based_src_summary'!AO49</f>
        <v>0</v>
      </c>
      <c r="AD49" s="171">
        <f>'Survey-based_src_summary'!AP49</f>
        <v>0</v>
      </c>
      <c r="AE49" s="171">
        <f>'Survey-based_src_summary'!AQ49</f>
        <v>0</v>
      </c>
    </row>
    <row r="50" spans="1:31" x14ac:dyDescent="0.2">
      <c r="A50" s="27" t="s">
        <v>460</v>
      </c>
      <c r="B50" s="154" t="str">
        <f>'Survey-based_src_summary'!E50</f>
        <v>30</v>
      </c>
      <c r="C50" s="125" t="str">
        <f>'Survey-based_src_summary'!F50</f>
        <v>30037</v>
      </c>
      <c r="D50" s="125" t="str">
        <f>'Survey-based_src_summary'!G50</f>
        <v>2310021603</v>
      </c>
      <c r="E50" s="125" t="str">
        <f>'Survey-based_src_summary'!H50</f>
        <v>Venting - blowdowns</v>
      </c>
      <c r="F50" s="125" t="str">
        <f>'Survey-based_src_summary'!B50</f>
        <v>Gas Wells</v>
      </c>
      <c r="G50" s="52">
        <f>'Survey-based_src_summary'!S50</f>
        <v>0</v>
      </c>
      <c r="H50" s="52">
        <f>'Survey-based_src_summary'!T50</f>
        <v>1.800906702792511E-2</v>
      </c>
      <c r="I50" s="52">
        <f>'Survey-based_src_summary'!U50</f>
        <v>0</v>
      </c>
      <c r="J50" s="52">
        <f>'Survey-based_src_summary'!V50</f>
        <v>0</v>
      </c>
      <c r="K50" s="52">
        <f>'Survey-based_src_summary'!W50</f>
        <v>0</v>
      </c>
      <c r="L50" s="144">
        <f>'Survey-based_src_summary'!X50</f>
        <v>0</v>
      </c>
      <c r="M50" s="144">
        <f>'Survey-based_src_summary'!Y50</f>
        <v>0</v>
      </c>
      <c r="N50" s="144">
        <f>'Survey-based_src_summary'!Z50</f>
        <v>0</v>
      </c>
      <c r="O50" s="144">
        <f>'Survey-based_src_summary'!AA50</f>
        <v>0</v>
      </c>
      <c r="P50" s="144">
        <f>'Survey-based_src_summary'!AB50</f>
        <v>0</v>
      </c>
      <c r="Q50" s="155">
        <f>'Survey-based_src_summary'!AC50</f>
        <v>0</v>
      </c>
      <c r="R50" s="155">
        <f>'Survey-based_src_summary'!AD50</f>
        <v>0</v>
      </c>
      <c r="S50" s="155">
        <f>'Survey-based_src_summary'!AE50</f>
        <v>0</v>
      </c>
      <c r="T50" s="155">
        <f>'Survey-based_src_summary'!AF50</f>
        <v>0</v>
      </c>
      <c r="U50" s="155">
        <f>'Survey-based_src_summary'!AG50</f>
        <v>0</v>
      </c>
      <c r="V50" s="156">
        <f>'Survey-based_src_summary'!AH50</f>
        <v>0</v>
      </c>
      <c r="W50" s="156">
        <f>'Survey-based_src_summary'!AI50</f>
        <v>1.800906702792511E-2</v>
      </c>
      <c r="X50" s="156">
        <f>'Survey-based_src_summary'!AJ50</f>
        <v>0</v>
      </c>
      <c r="Y50" s="156">
        <f>'Survey-based_src_summary'!AK50</f>
        <v>0</v>
      </c>
      <c r="Z50" s="156">
        <f>'Survey-based_src_summary'!AL50</f>
        <v>0</v>
      </c>
      <c r="AA50" s="171">
        <f>'Survey-based_src_summary'!AM50</f>
        <v>0</v>
      </c>
      <c r="AB50" s="171">
        <f>'Survey-based_src_summary'!AN50</f>
        <v>0</v>
      </c>
      <c r="AC50" s="171">
        <f>'Survey-based_src_summary'!AO50</f>
        <v>0</v>
      </c>
      <c r="AD50" s="171">
        <f>'Survey-based_src_summary'!AP50</f>
        <v>0</v>
      </c>
      <c r="AE50" s="171">
        <f>'Survey-based_src_summary'!AQ50</f>
        <v>0</v>
      </c>
    </row>
    <row r="51" spans="1:31" x14ac:dyDescent="0.2">
      <c r="A51" s="27" t="s">
        <v>460</v>
      </c>
      <c r="B51" s="154" t="str">
        <f>'Survey-based_src_summary'!E51</f>
        <v>30</v>
      </c>
      <c r="C51" s="125" t="str">
        <f>'Survey-based_src_summary'!F51</f>
        <v>30101</v>
      </c>
      <c r="D51" s="125" t="str">
        <f>'Survey-based_src_summary'!G51</f>
        <v>2310011000</v>
      </c>
      <c r="E51" s="125" t="str">
        <f>'Survey-based_src_summary'!H51</f>
        <v>Blowdown Flaring</v>
      </c>
      <c r="F51" s="125" t="str">
        <f>'Survey-based_src_summary'!B51</f>
        <v>Oil Wells</v>
      </c>
      <c r="G51" s="52">
        <f>'Survey-based_src_summary'!S51</f>
        <v>0</v>
      </c>
      <c r="H51" s="52">
        <f>'Survey-based_src_summary'!T51</f>
        <v>0</v>
      </c>
      <c r="I51" s="52">
        <f>'Survey-based_src_summary'!U51</f>
        <v>0</v>
      </c>
      <c r="J51" s="52">
        <f>'Survey-based_src_summary'!V51</f>
        <v>0</v>
      </c>
      <c r="K51" s="52">
        <f>'Survey-based_src_summary'!W51</f>
        <v>0</v>
      </c>
      <c r="L51" s="144">
        <f>'Survey-based_src_summary'!X51</f>
        <v>0</v>
      </c>
      <c r="M51" s="144">
        <f>'Survey-based_src_summary'!Y51</f>
        <v>0</v>
      </c>
      <c r="N51" s="144">
        <f>'Survey-based_src_summary'!Z51</f>
        <v>0</v>
      </c>
      <c r="O51" s="144">
        <f>'Survey-based_src_summary'!AA51</f>
        <v>0</v>
      </c>
      <c r="P51" s="144">
        <f>'Survey-based_src_summary'!AB51</f>
        <v>0</v>
      </c>
      <c r="Q51" s="155">
        <f>'Survey-based_src_summary'!AC51</f>
        <v>0</v>
      </c>
      <c r="R51" s="155">
        <f>'Survey-based_src_summary'!AD51</f>
        <v>0</v>
      </c>
      <c r="S51" s="155">
        <f>'Survey-based_src_summary'!AE51</f>
        <v>0</v>
      </c>
      <c r="T51" s="155">
        <f>'Survey-based_src_summary'!AF51</f>
        <v>0</v>
      </c>
      <c r="U51" s="155">
        <f>'Survey-based_src_summary'!AG51</f>
        <v>0</v>
      </c>
      <c r="V51" s="156">
        <f>'Survey-based_src_summary'!AH51</f>
        <v>0</v>
      </c>
      <c r="W51" s="156">
        <f>'Survey-based_src_summary'!AI51</f>
        <v>0</v>
      </c>
      <c r="X51" s="156">
        <f>'Survey-based_src_summary'!AJ51</f>
        <v>0</v>
      </c>
      <c r="Y51" s="156">
        <f>'Survey-based_src_summary'!AK51</f>
        <v>0</v>
      </c>
      <c r="Z51" s="156">
        <f>'Survey-based_src_summary'!AL51</f>
        <v>0</v>
      </c>
      <c r="AA51" s="171">
        <f>'Survey-based_src_summary'!AM51</f>
        <v>0</v>
      </c>
      <c r="AB51" s="171">
        <f>'Survey-based_src_summary'!AN51</f>
        <v>0</v>
      </c>
      <c r="AC51" s="171">
        <f>'Survey-based_src_summary'!AO51</f>
        <v>0</v>
      </c>
      <c r="AD51" s="171">
        <f>'Survey-based_src_summary'!AP51</f>
        <v>0</v>
      </c>
      <c r="AE51" s="171">
        <f>'Survey-based_src_summary'!AQ51</f>
        <v>0</v>
      </c>
    </row>
    <row r="52" spans="1:31" x14ac:dyDescent="0.2">
      <c r="A52" s="27" t="s">
        <v>460</v>
      </c>
      <c r="B52" s="154" t="str">
        <f>'Survey-based_src_summary'!E52</f>
        <v>30</v>
      </c>
      <c r="C52" s="125" t="str">
        <f>'Survey-based_src_summary'!F52</f>
        <v>30051</v>
      </c>
      <c r="D52" s="125" t="str">
        <f>'Survey-based_src_summary'!G52</f>
        <v>2310011000</v>
      </c>
      <c r="E52" s="125" t="str">
        <f>'Survey-based_src_summary'!H52</f>
        <v>Blowdown Flaring</v>
      </c>
      <c r="F52" s="125" t="str">
        <f>'Survey-based_src_summary'!B52</f>
        <v>Oil Wells</v>
      </c>
      <c r="G52" s="52">
        <f>'Survey-based_src_summary'!S52</f>
        <v>0</v>
      </c>
      <c r="H52" s="52">
        <f>'Survey-based_src_summary'!T52</f>
        <v>0</v>
      </c>
      <c r="I52" s="52">
        <f>'Survey-based_src_summary'!U52</f>
        <v>0</v>
      </c>
      <c r="J52" s="52">
        <f>'Survey-based_src_summary'!V52</f>
        <v>0</v>
      </c>
      <c r="K52" s="52">
        <f>'Survey-based_src_summary'!W52</f>
        <v>0</v>
      </c>
      <c r="L52" s="144">
        <f>'Survey-based_src_summary'!X52</f>
        <v>0</v>
      </c>
      <c r="M52" s="144">
        <f>'Survey-based_src_summary'!Y52</f>
        <v>0</v>
      </c>
      <c r="N52" s="144">
        <f>'Survey-based_src_summary'!Z52</f>
        <v>0</v>
      </c>
      <c r="O52" s="144">
        <f>'Survey-based_src_summary'!AA52</f>
        <v>0</v>
      </c>
      <c r="P52" s="144">
        <f>'Survey-based_src_summary'!AB52</f>
        <v>0</v>
      </c>
      <c r="Q52" s="155">
        <f>'Survey-based_src_summary'!AC52</f>
        <v>0</v>
      </c>
      <c r="R52" s="155">
        <f>'Survey-based_src_summary'!AD52</f>
        <v>0</v>
      </c>
      <c r="S52" s="155">
        <f>'Survey-based_src_summary'!AE52</f>
        <v>0</v>
      </c>
      <c r="T52" s="155">
        <f>'Survey-based_src_summary'!AF52</f>
        <v>0</v>
      </c>
      <c r="U52" s="155">
        <f>'Survey-based_src_summary'!AG52</f>
        <v>0</v>
      </c>
      <c r="V52" s="156">
        <f>'Survey-based_src_summary'!AH52</f>
        <v>0</v>
      </c>
      <c r="W52" s="156">
        <f>'Survey-based_src_summary'!AI52</f>
        <v>0</v>
      </c>
      <c r="X52" s="156">
        <f>'Survey-based_src_summary'!AJ52</f>
        <v>0</v>
      </c>
      <c r="Y52" s="156">
        <f>'Survey-based_src_summary'!AK52</f>
        <v>0</v>
      </c>
      <c r="Z52" s="156">
        <f>'Survey-based_src_summary'!AL52</f>
        <v>0</v>
      </c>
      <c r="AA52" s="171">
        <f>'Survey-based_src_summary'!AM52</f>
        <v>0</v>
      </c>
      <c r="AB52" s="171">
        <f>'Survey-based_src_summary'!AN52</f>
        <v>0</v>
      </c>
      <c r="AC52" s="171">
        <f>'Survey-based_src_summary'!AO52</f>
        <v>0</v>
      </c>
      <c r="AD52" s="171">
        <f>'Survey-based_src_summary'!AP52</f>
        <v>0</v>
      </c>
      <c r="AE52" s="171">
        <f>'Survey-based_src_summary'!AQ52</f>
        <v>0</v>
      </c>
    </row>
    <row r="53" spans="1:31" x14ac:dyDescent="0.2">
      <c r="A53" s="27" t="s">
        <v>460</v>
      </c>
      <c r="B53" s="154" t="str">
        <f>'Survey-based_src_summary'!E53</f>
        <v>30</v>
      </c>
      <c r="C53" s="125" t="str">
        <f>'Survey-based_src_summary'!F53</f>
        <v>30087</v>
      </c>
      <c r="D53" s="125" t="str">
        <f>'Survey-based_src_summary'!G53</f>
        <v>2310011000</v>
      </c>
      <c r="E53" s="125" t="str">
        <f>'Survey-based_src_summary'!H53</f>
        <v>Blowdown Flaring</v>
      </c>
      <c r="F53" s="125" t="str">
        <f>'Survey-based_src_summary'!B53</f>
        <v>Oil Wells</v>
      </c>
      <c r="G53" s="52">
        <f>'Survey-based_src_summary'!S53</f>
        <v>0</v>
      </c>
      <c r="H53" s="52">
        <f>'Survey-based_src_summary'!T53</f>
        <v>0</v>
      </c>
      <c r="I53" s="52">
        <f>'Survey-based_src_summary'!U53</f>
        <v>0</v>
      </c>
      <c r="J53" s="52">
        <f>'Survey-based_src_summary'!V53</f>
        <v>0</v>
      </c>
      <c r="K53" s="52">
        <f>'Survey-based_src_summary'!W53</f>
        <v>0</v>
      </c>
      <c r="L53" s="144">
        <f>'Survey-based_src_summary'!X53</f>
        <v>0</v>
      </c>
      <c r="M53" s="144">
        <f>'Survey-based_src_summary'!Y53</f>
        <v>0</v>
      </c>
      <c r="N53" s="144">
        <f>'Survey-based_src_summary'!Z53</f>
        <v>0</v>
      </c>
      <c r="O53" s="144">
        <f>'Survey-based_src_summary'!AA53</f>
        <v>0</v>
      </c>
      <c r="P53" s="144">
        <f>'Survey-based_src_summary'!AB53</f>
        <v>0</v>
      </c>
      <c r="Q53" s="155">
        <f>'Survey-based_src_summary'!AC53</f>
        <v>0</v>
      </c>
      <c r="R53" s="155">
        <f>'Survey-based_src_summary'!AD53</f>
        <v>0</v>
      </c>
      <c r="S53" s="155">
        <f>'Survey-based_src_summary'!AE53</f>
        <v>0</v>
      </c>
      <c r="T53" s="155">
        <f>'Survey-based_src_summary'!AF53</f>
        <v>0</v>
      </c>
      <c r="U53" s="155">
        <f>'Survey-based_src_summary'!AG53</f>
        <v>0</v>
      </c>
      <c r="V53" s="156">
        <f>'Survey-based_src_summary'!AH53</f>
        <v>0</v>
      </c>
      <c r="W53" s="156">
        <f>'Survey-based_src_summary'!AI53</f>
        <v>0</v>
      </c>
      <c r="X53" s="156">
        <f>'Survey-based_src_summary'!AJ53</f>
        <v>0</v>
      </c>
      <c r="Y53" s="156">
        <f>'Survey-based_src_summary'!AK53</f>
        <v>0</v>
      </c>
      <c r="Z53" s="156">
        <f>'Survey-based_src_summary'!AL53</f>
        <v>0</v>
      </c>
      <c r="AA53" s="171">
        <f>'Survey-based_src_summary'!AM53</f>
        <v>0</v>
      </c>
      <c r="AB53" s="171">
        <f>'Survey-based_src_summary'!AN53</f>
        <v>0</v>
      </c>
      <c r="AC53" s="171">
        <f>'Survey-based_src_summary'!AO53</f>
        <v>0</v>
      </c>
      <c r="AD53" s="171">
        <f>'Survey-based_src_summary'!AP53</f>
        <v>0</v>
      </c>
      <c r="AE53" s="171">
        <f>'Survey-based_src_summary'!AQ53</f>
        <v>0</v>
      </c>
    </row>
    <row r="54" spans="1:31" x14ac:dyDescent="0.2">
      <c r="A54" s="27" t="s">
        <v>460</v>
      </c>
      <c r="B54" s="154" t="str">
        <f>'Survey-based_src_summary'!E54</f>
        <v>30</v>
      </c>
      <c r="C54" s="125" t="str">
        <f>'Survey-based_src_summary'!F54</f>
        <v>30099</v>
      </c>
      <c r="D54" s="125" t="str">
        <f>'Survey-based_src_summary'!G54</f>
        <v>2310011000</v>
      </c>
      <c r="E54" s="125" t="str">
        <f>'Survey-based_src_summary'!H54</f>
        <v>Blowdown Flaring</v>
      </c>
      <c r="F54" s="125" t="str">
        <f>'Survey-based_src_summary'!B54</f>
        <v>Oil Wells</v>
      </c>
      <c r="G54" s="52">
        <f>'Survey-based_src_summary'!S54</f>
        <v>0</v>
      </c>
      <c r="H54" s="52">
        <f>'Survey-based_src_summary'!T54</f>
        <v>0</v>
      </c>
      <c r="I54" s="52">
        <f>'Survey-based_src_summary'!U54</f>
        <v>0</v>
      </c>
      <c r="J54" s="52">
        <f>'Survey-based_src_summary'!V54</f>
        <v>0</v>
      </c>
      <c r="K54" s="52">
        <f>'Survey-based_src_summary'!W54</f>
        <v>0</v>
      </c>
      <c r="L54" s="144">
        <f>'Survey-based_src_summary'!X54</f>
        <v>0</v>
      </c>
      <c r="M54" s="144">
        <f>'Survey-based_src_summary'!Y54</f>
        <v>0</v>
      </c>
      <c r="N54" s="144">
        <f>'Survey-based_src_summary'!Z54</f>
        <v>0</v>
      </c>
      <c r="O54" s="144">
        <f>'Survey-based_src_summary'!AA54</f>
        <v>0</v>
      </c>
      <c r="P54" s="144">
        <f>'Survey-based_src_summary'!AB54</f>
        <v>0</v>
      </c>
      <c r="Q54" s="155">
        <f>'Survey-based_src_summary'!AC54</f>
        <v>0</v>
      </c>
      <c r="R54" s="155">
        <f>'Survey-based_src_summary'!AD54</f>
        <v>0</v>
      </c>
      <c r="S54" s="155">
        <f>'Survey-based_src_summary'!AE54</f>
        <v>0</v>
      </c>
      <c r="T54" s="155">
        <f>'Survey-based_src_summary'!AF54</f>
        <v>0</v>
      </c>
      <c r="U54" s="155">
        <f>'Survey-based_src_summary'!AG54</f>
        <v>0</v>
      </c>
      <c r="V54" s="156">
        <f>'Survey-based_src_summary'!AH54</f>
        <v>0</v>
      </c>
      <c r="W54" s="156">
        <f>'Survey-based_src_summary'!AI54</f>
        <v>0</v>
      </c>
      <c r="X54" s="156">
        <f>'Survey-based_src_summary'!AJ54</f>
        <v>0</v>
      </c>
      <c r="Y54" s="156">
        <f>'Survey-based_src_summary'!AK54</f>
        <v>0</v>
      </c>
      <c r="Z54" s="156">
        <f>'Survey-based_src_summary'!AL54</f>
        <v>0</v>
      </c>
      <c r="AA54" s="171">
        <f>'Survey-based_src_summary'!AM54</f>
        <v>0</v>
      </c>
      <c r="AB54" s="171">
        <f>'Survey-based_src_summary'!AN54</f>
        <v>0</v>
      </c>
      <c r="AC54" s="171">
        <f>'Survey-based_src_summary'!AO54</f>
        <v>0</v>
      </c>
      <c r="AD54" s="171">
        <f>'Survey-based_src_summary'!AP54</f>
        <v>0</v>
      </c>
      <c r="AE54" s="171">
        <f>'Survey-based_src_summary'!AQ54</f>
        <v>0</v>
      </c>
    </row>
    <row r="55" spans="1:31" x14ac:dyDescent="0.2">
      <c r="A55" s="27" t="s">
        <v>460</v>
      </c>
      <c r="B55" s="154" t="str">
        <f>'Survey-based_src_summary'!E55</f>
        <v>30</v>
      </c>
      <c r="C55" s="125" t="str">
        <f>'Survey-based_src_summary'!F55</f>
        <v>30035</v>
      </c>
      <c r="D55" s="125" t="str">
        <f>'Survey-based_src_summary'!G55</f>
        <v>2310011000</v>
      </c>
      <c r="E55" s="125" t="str">
        <f>'Survey-based_src_summary'!H55</f>
        <v>Blowdown Flaring</v>
      </c>
      <c r="F55" s="125" t="str">
        <f>'Survey-based_src_summary'!B55</f>
        <v>Oil Wells</v>
      </c>
      <c r="G55" s="52">
        <f>'Survey-based_src_summary'!S55</f>
        <v>0</v>
      </c>
      <c r="H55" s="52">
        <f>'Survey-based_src_summary'!T55</f>
        <v>0</v>
      </c>
      <c r="I55" s="52">
        <f>'Survey-based_src_summary'!U55</f>
        <v>0</v>
      </c>
      <c r="J55" s="52">
        <f>'Survey-based_src_summary'!V55</f>
        <v>0</v>
      </c>
      <c r="K55" s="52">
        <f>'Survey-based_src_summary'!W55</f>
        <v>0</v>
      </c>
      <c r="L55" s="144">
        <f>'Survey-based_src_summary'!X55</f>
        <v>0</v>
      </c>
      <c r="M55" s="144">
        <f>'Survey-based_src_summary'!Y55</f>
        <v>0</v>
      </c>
      <c r="N55" s="144">
        <f>'Survey-based_src_summary'!Z55</f>
        <v>0</v>
      </c>
      <c r="O55" s="144">
        <f>'Survey-based_src_summary'!AA55</f>
        <v>0</v>
      </c>
      <c r="P55" s="144">
        <f>'Survey-based_src_summary'!AB55</f>
        <v>0</v>
      </c>
      <c r="Q55" s="155">
        <f>'Survey-based_src_summary'!AC55</f>
        <v>0</v>
      </c>
      <c r="R55" s="155">
        <f>'Survey-based_src_summary'!AD55</f>
        <v>0</v>
      </c>
      <c r="S55" s="155">
        <f>'Survey-based_src_summary'!AE55</f>
        <v>0</v>
      </c>
      <c r="T55" s="155">
        <f>'Survey-based_src_summary'!AF55</f>
        <v>0</v>
      </c>
      <c r="U55" s="155">
        <f>'Survey-based_src_summary'!AG55</f>
        <v>0</v>
      </c>
      <c r="V55" s="156">
        <f>'Survey-based_src_summary'!AH55</f>
        <v>0</v>
      </c>
      <c r="W55" s="156">
        <f>'Survey-based_src_summary'!AI55</f>
        <v>0</v>
      </c>
      <c r="X55" s="156">
        <f>'Survey-based_src_summary'!AJ55</f>
        <v>0</v>
      </c>
      <c r="Y55" s="156">
        <f>'Survey-based_src_summary'!AK55</f>
        <v>0</v>
      </c>
      <c r="Z55" s="156">
        <f>'Survey-based_src_summary'!AL55</f>
        <v>0</v>
      </c>
      <c r="AA55" s="171">
        <f>'Survey-based_src_summary'!AM55</f>
        <v>0</v>
      </c>
      <c r="AB55" s="171">
        <f>'Survey-based_src_summary'!AN55</f>
        <v>0</v>
      </c>
      <c r="AC55" s="171">
        <f>'Survey-based_src_summary'!AO55</f>
        <v>0</v>
      </c>
      <c r="AD55" s="171">
        <f>'Survey-based_src_summary'!AP55</f>
        <v>0</v>
      </c>
      <c r="AE55" s="171">
        <f>'Survey-based_src_summary'!AQ55</f>
        <v>0</v>
      </c>
    </row>
    <row r="56" spans="1:31" x14ac:dyDescent="0.2">
      <c r="A56" s="27" t="s">
        <v>460</v>
      </c>
      <c r="B56" s="154" t="str">
        <f>'Survey-based_src_summary'!E56</f>
        <v>30</v>
      </c>
      <c r="C56" s="125" t="str">
        <f>'Survey-based_src_summary'!F56</f>
        <v>30073</v>
      </c>
      <c r="D56" s="125" t="str">
        <f>'Survey-based_src_summary'!G56</f>
        <v>2310011000</v>
      </c>
      <c r="E56" s="125" t="str">
        <f>'Survey-based_src_summary'!H56</f>
        <v>Blowdown Flaring</v>
      </c>
      <c r="F56" s="125" t="str">
        <f>'Survey-based_src_summary'!B56</f>
        <v>Oil Wells</v>
      </c>
      <c r="G56" s="52">
        <f>'Survey-based_src_summary'!S56</f>
        <v>0</v>
      </c>
      <c r="H56" s="52">
        <f>'Survey-based_src_summary'!T56</f>
        <v>0</v>
      </c>
      <c r="I56" s="52">
        <f>'Survey-based_src_summary'!U56</f>
        <v>0</v>
      </c>
      <c r="J56" s="52">
        <f>'Survey-based_src_summary'!V56</f>
        <v>0</v>
      </c>
      <c r="K56" s="52">
        <f>'Survey-based_src_summary'!W56</f>
        <v>0</v>
      </c>
      <c r="L56" s="144">
        <f>'Survey-based_src_summary'!X56</f>
        <v>0</v>
      </c>
      <c r="M56" s="144">
        <f>'Survey-based_src_summary'!Y56</f>
        <v>0</v>
      </c>
      <c r="N56" s="144">
        <f>'Survey-based_src_summary'!Z56</f>
        <v>0</v>
      </c>
      <c r="O56" s="144">
        <f>'Survey-based_src_summary'!AA56</f>
        <v>0</v>
      </c>
      <c r="P56" s="144">
        <f>'Survey-based_src_summary'!AB56</f>
        <v>0</v>
      </c>
      <c r="Q56" s="155">
        <f>'Survey-based_src_summary'!AC56</f>
        <v>0</v>
      </c>
      <c r="R56" s="155">
        <f>'Survey-based_src_summary'!AD56</f>
        <v>0</v>
      </c>
      <c r="S56" s="155">
        <f>'Survey-based_src_summary'!AE56</f>
        <v>0</v>
      </c>
      <c r="T56" s="155">
        <f>'Survey-based_src_summary'!AF56</f>
        <v>0</v>
      </c>
      <c r="U56" s="155">
        <f>'Survey-based_src_summary'!AG56</f>
        <v>0</v>
      </c>
      <c r="V56" s="156">
        <f>'Survey-based_src_summary'!AH56</f>
        <v>0</v>
      </c>
      <c r="W56" s="156">
        <f>'Survey-based_src_summary'!AI56</f>
        <v>0</v>
      </c>
      <c r="X56" s="156">
        <f>'Survey-based_src_summary'!AJ56</f>
        <v>0</v>
      </c>
      <c r="Y56" s="156">
        <f>'Survey-based_src_summary'!AK56</f>
        <v>0</v>
      </c>
      <c r="Z56" s="156">
        <f>'Survey-based_src_summary'!AL56</f>
        <v>0</v>
      </c>
      <c r="AA56" s="171">
        <f>'Survey-based_src_summary'!AM56</f>
        <v>0</v>
      </c>
      <c r="AB56" s="171">
        <f>'Survey-based_src_summary'!AN56</f>
        <v>0</v>
      </c>
      <c r="AC56" s="171">
        <f>'Survey-based_src_summary'!AO56</f>
        <v>0</v>
      </c>
      <c r="AD56" s="171">
        <f>'Survey-based_src_summary'!AP56</f>
        <v>0</v>
      </c>
      <c r="AE56" s="171">
        <f>'Survey-based_src_summary'!AQ56</f>
        <v>0</v>
      </c>
    </row>
    <row r="57" spans="1:31" x14ac:dyDescent="0.2">
      <c r="A57" s="27" t="s">
        <v>460</v>
      </c>
      <c r="B57" s="154" t="str">
        <f>'Survey-based_src_summary'!E57</f>
        <v>30</v>
      </c>
      <c r="C57" s="125" t="str">
        <f>'Survey-based_src_summary'!F57</f>
        <v>30065</v>
      </c>
      <c r="D57" s="125" t="str">
        <f>'Survey-based_src_summary'!G57</f>
        <v>2310011000</v>
      </c>
      <c r="E57" s="125" t="str">
        <f>'Survey-based_src_summary'!H57</f>
        <v>Blowdown Flaring</v>
      </c>
      <c r="F57" s="125" t="str">
        <f>'Survey-based_src_summary'!B57</f>
        <v>Oil Wells</v>
      </c>
      <c r="G57" s="52">
        <f>'Survey-based_src_summary'!S57</f>
        <v>0</v>
      </c>
      <c r="H57" s="52">
        <f>'Survey-based_src_summary'!T57</f>
        <v>0</v>
      </c>
      <c r="I57" s="52">
        <f>'Survey-based_src_summary'!U57</f>
        <v>0</v>
      </c>
      <c r="J57" s="52">
        <f>'Survey-based_src_summary'!V57</f>
        <v>0</v>
      </c>
      <c r="K57" s="52">
        <f>'Survey-based_src_summary'!W57</f>
        <v>0</v>
      </c>
      <c r="L57" s="144">
        <f>'Survey-based_src_summary'!X57</f>
        <v>0</v>
      </c>
      <c r="M57" s="144">
        <f>'Survey-based_src_summary'!Y57</f>
        <v>0</v>
      </c>
      <c r="N57" s="144">
        <f>'Survey-based_src_summary'!Z57</f>
        <v>0</v>
      </c>
      <c r="O57" s="144">
        <f>'Survey-based_src_summary'!AA57</f>
        <v>0</v>
      </c>
      <c r="P57" s="144">
        <f>'Survey-based_src_summary'!AB57</f>
        <v>0</v>
      </c>
      <c r="Q57" s="155">
        <f>'Survey-based_src_summary'!AC57</f>
        <v>0</v>
      </c>
      <c r="R57" s="155">
        <f>'Survey-based_src_summary'!AD57</f>
        <v>0</v>
      </c>
      <c r="S57" s="155">
        <f>'Survey-based_src_summary'!AE57</f>
        <v>0</v>
      </c>
      <c r="T57" s="155">
        <f>'Survey-based_src_summary'!AF57</f>
        <v>0</v>
      </c>
      <c r="U57" s="155">
        <f>'Survey-based_src_summary'!AG57</f>
        <v>0</v>
      </c>
      <c r="V57" s="156">
        <f>'Survey-based_src_summary'!AH57</f>
        <v>0</v>
      </c>
      <c r="W57" s="156">
        <f>'Survey-based_src_summary'!AI57</f>
        <v>0</v>
      </c>
      <c r="X57" s="156">
        <f>'Survey-based_src_summary'!AJ57</f>
        <v>0</v>
      </c>
      <c r="Y57" s="156">
        <f>'Survey-based_src_summary'!AK57</f>
        <v>0</v>
      </c>
      <c r="Z57" s="156">
        <f>'Survey-based_src_summary'!AL57</f>
        <v>0</v>
      </c>
      <c r="AA57" s="171">
        <f>'Survey-based_src_summary'!AM57</f>
        <v>0</v>
      </c>
      <c r="AB57" s="171">
        <f>'Survey-based_src_summary'!AN57</f>
        <v>0</v>
      </c>
      <c r="AC57" s="171">
        <f>'Survey-based_src_summary'!AO57</f>
        <v>0</v>
      </c>
      <c r="AD57" s="171">
        <f>'Survey-based_src_summary'!AP57</f>
        <v>0</v>
      </c>
      <c r="AE57" s="171">
        <f>'Survey-based_src_summary'!AQ57</f>
        <v>0</v>
      </c>
    </row>
    <row r="58" spans="1:31" x14ac:dyDescent="0.2">
      <c r="A58" s="27" t="s">
        <v>460</v>
      </c>
      <c r="B58" s="154" t="str">
        <f>'Survey-based_src_summary'!E58</f>
        <v>30</v>
      </c>
      <c r="C58" s="125" t="str">
        <f>'Survey-based_src_summary'!F58</f>
        <v>30069</v>
      </c>
      <c r="D58" s="125" t="str">
        <f>'Survey-based_src_summary'!G58</f>
        <v>2310011000</v>
      </c>
      <c r="E58" s="125" t="str">
        <f>'Survey-based_src_summary'!H58</f>
        <v>Blowdown Flaring</v>
      </c>
      <c r="F58" s="125" t="str">
        <f>'Survey-based_src_summary'!B58</f>
        <v>Oil Wells</v>
      </c>
      <c r="G58" s="52">
        <f>'Survey-based_src_summary'!S58</f>
        <v>0</v>
      </c>
      <c r="H58" s="52">
        <f>'Survey-based_src_summary'!T58</f>
        <v>0</v>
      </c>
      <c r="I58" s="52">
        <f>'Survey-based_src_summary'!U58</f>
        <v>0</v>
      </c>
      <c r="J58" s="52">
        <f>'Survey-based_src_summary'!V58</f>
        <v>0</v>
      </c>
      <c r="K58" s="52">
        <f>'Survey-based_src_summary'!W58</f>
        <v>0</v>
      </c>
      <c r="L58" s="144">
        <f>'Survey-based_src_summary'!X58</f>
        <v>0</v>
      </c>
      <c r="M58" s="144">
        <f>'Survey-based_src_summary'!Y58</f>
        <v>0</v>
      </c>
      <c r="N58" s="144">
        <f>'Survey-based_src_summary'!Z58</f>
        <v>0</v>
      </c>
      <c r="O58" s="144">
        <f>'Survey-based_src_summary'!AA58</f>
        <v>0</v>
      </c>
      <c r="P58" s="144">
        <f>'Survey-based_src_summary'!AB58</f>
        <v>0</v>
      </c>
      <c r="Q58" s="155">
        <f>'Survey-based_src_summary'!AC58</f>
        <v>0</v>
      </c>
      <c r="R58" s="155">
        <f>'Survey-based_src_summary'!AD58</f>
        <v>0</v>
      </c>
      <c r="S58" s="155">
        <f>'Survey-based_src_summary'!AE58</f>
        <v>0</v>
      </c>
      <c r="T58" s="155">
        <f>'Survey-based_src_summary'!AF58</f>
        <v>0</v>
      </c>
      <c r="U58" s="155">
        <f>'Survey-based_src_summary'!AG58</f>
        <v>0</v>
      </c>
      <c r="V58" s="156">
        <f>'Survey-based_src_summary'!AH58</f>
        <v>0</v>
      </c>
      <c r="W58" s="156">
        <f>'Survey-based_src_summary'!AI58</f>
        <v>0</v>
      </c>
      <c r="X58" s="156">
        <f>'Survey-based_src_summary'!AJ58</f>
        <v>0</v>
      </c>
      <c r="Y58" s="156">
        <f>'Survey-based_src_summary'!AK58</f>
        <v>0</v>
      </c>
      <c r="Z58" s="156">
        <f>'Survey-based_src_summary'!AL58</f>
        <v>0</v>
      </c>
      <c r="AA58" s="171">
        <f>'Survey-based_src_summary'!AM58</f>
        <v>0</v>
      </c>
      <c r="AB58" s="171">
        <f>'Survey-based_src_summary'!AN58</f>
        <v>0</v>
      </c>
      <c r="AC58" s="171">
        <f>'Survey-based_src_summary'!AO58</f>
        <v>0</v>
      </c>
      <c r="AD58" s="171">
        <f>'Survey-based_src_summary'!AP58</f>
        <v>0</v>
      </c>
      <c r="AE58" s="171">
        <f>'Survey-based_src_summary'!AQ58</f>
        <v>0</v>
      </c>
    </row>
    <row r="59" spans="1:31" x14ac:dyDescent="0.2">
      <c r="A59" s="27" t="s">
        <v>460</v>
      </c>
      <c r="B59" s="154" t="str">
        <f>'Survey-based_src_summary'!E59</f>
        <v>30</v>
      </c>
      <c r="C59" s="125" t="str">
        <f>'Survey-based_src_summary'!F59</f>
        <v>30005</v>
      </c>
      <c r="D59" s="125" t="str">
        <f>'Survey-based_src_summary'!G59</f>
        <v>2310011000</v>
      </c>
      <c r="E59" s="125" t="str">
        <f>'Survey-based_src_summary'!H59</f>
        <v>Blowdown Flaring</v>
      </c>
      <c r="F59" s="125" t="str">
        <f>'Survey-based_src_summary'!B59</f>
        <v>Oil Wells</v>
      </c>
      <c r="G59" s="52">
        <f>'Survey-based_src_summary'!S59</f>
        <v>0</v>
      </c>
      <c r="H59" s="52">
        <f>'Survey-based_src_summary'!T59</f>
        <v>0</v>
      </c>
      <c r="I59" s="52">
        <f>'Survey-based_src_summary'!U59</f>
        <v>0</v>
      </c>
      <c r="J59" s="52">
        <f>'Survey-based_src_summary'!V59</f>
        <v>0</v>
      </c>
      <c r="K59" s="52">
        <f>'Survey-based_src_summary'!W59</f>
        <v>0</v>
      </c>
      <c r="L59" s="144">
        <f>'Survey-based_src_summary'!X59</f>
        <v>0</v>
      </c>
      <c r="M59" s="144">
        <f>'Survey-based_src_summary'!Y59</f>
        <v>0</v>
      </c>
      <c r="N59" s="144">
        <f>'Survey-based_src_summary'!Z59</f>
        <v>0</v>
      </c>
      <c r="O59" s="144">
        <f>'Survey-based_src_summary'!AA59</f>
        <v>0</v>
      </c>
      <c r="P59" s="144">
        <f>'Survey-based_src_summary'!AB59</f>
        <v>0</v>
      </c>
      <c r="Q59" s="155">
        <f>'Survey-based_src_summary'!AC59</f>
        <v>0</v>
      </c>
      <c r="R59" s="155">
        <f>'Survey-based_src_summary'!AD59</f>
        <v>0</v>
      </c>
      <c r="S59" s="155">
        <f>'Survey-based_src_summary'!AE59</f>
        <v>0</v>
      </c>
      <c r="T59" s="155">
        <f>'Survey-based_src_summary'!AF59</f>
        <v>0</v>
      </c>
      <c r="U59" s="155">
        <f>'Survey-based_src_summary'!AG59</f>
        <v>0</v>
      </c>
      <c r="V59" s="156">
        <f>'Survey-based_src_summary'!AH59</f>
        <v>0</v>
      </c>
      <c r="W59" s="156">
        <f>'Survey-based_src_summary'!AI59</f>
        <v>0</v>
      </c>
      <c r="X59" s="156">
        <f>'Survey-based_src_summary'!AJ59</f>
        <v>0</v>
      </c>
      <c r="Y59" s="156">
        <f>'Survey-based_src_summary'!AK59</f>
        <v>0</v>
      </c>
      <c r="Z59" s="156">
        <f>'Survey-based_src_summary'!AL59</f>
        <v>0</v>
      </c>
      <c r="AA59" s="171">
        <f>'Survey-based_src_summary'!AM59</f>
        <v>0</v>
      </c>
      <c r="AB59" s="171">
        <f>'Survey-based_src_summary'!AN59</f>
        <v>0</v>
      </c>
      <c r="AC59" s="171">
        <f>'Survey-based_src_summary'!AO59</f>
        <v>0</v>
      </c>
      <c r="AD59" s="171">
        <f>'Survey-based_src_summary'!AP59</f>
        <v>0</v>
      </c>
      <c r="AE59" s="171">
        <f>'Survey-based_src_summary'!AQ59</f>
        <v>0</v>
      </c>
    </row>
    <row r="60" spans="1:31" x14ac:dyDescent="0.2">
      <c r="A60" s="27" t="s">
        <v>460</v>
      </c>
      <c r="B60" s="154" t="str">
        <f>'Survey-based_src_summary'!E60</f>
        <v>30</v>
      </c>
      <c r="C60" s="125" t="str">
        <f>'Survey-based_src_summary'!F60</f>
        <v>30111</v>
      </c>
      <c r="D60" s="125" t="str">
        <f>'Survey-based_src_summary'!G60</f>
        <v>2310011000</v>
      </c>
      <c r="E60" s="125" t="str">
        <f>'Survey-based_src_summary'!H60</f>
        <v>Blowdown Flaring</v>
      </c>
      <c r="F60" s="125" t="str">
        <f>'Survey-based_src_summary'!B60</f>
        <v>Oil Wells</v>
      </c>
      <c r="G60" s="52">
        <f>'Survey-based_src_summary'!S60</f>
        <v>0</v>
      </c>
      <c r="H60" s="52">
        <f>'Survey-based_src_summary'!T60</f>
        <v>0</v>
      </c>
      <c r="I60" s="52">
        <f>'Survey-based_src_summary'!U60</f>
        <v>0</v>
      </c>
      <c r="J60" s="52">
        <f>'Survey-based_src_summary'!V60</f>
        <v>0</v>
      </c>
      <c r="K60" s="52">
        <f>'Survey-based_src_summary'!W60</f>
        <v>0</v>
      </c>
      <c r="L60" s="144">
        <f>'Survey-based_src_summary'!X60</f>
        <v>0</v>
      </c>
      <c r="M60" s="144">
        <f>'Survey-based_src_summary'!Y60</f>
        <v>0</v>
      </c>
      <c r="N60" s="144">
        <f>'Survey-based_src_summary'!Z60</f>
        <v>0</v>
      </c>
      <c r="O60" s="144">
        <f>'Survey-based_src_summary'!AA60</f>
        <v>0</v>
      </c>
      <c r="P60" s="144">
        <f>'Survey-based_src_summary'!AB60</f>
        <v>0</v>
      </c>
      <c r="Q60" s="155">
        <f>'Survey-based_src_summary'!AC60</f>
        <v>0</v>
      </c>
      <c r="R60" s="155">
        <f>'Survey-based_src_summary'!AD60</f>
        <v>0</v>
      </c>
      <c r="S60" s="155">
        <f>'Survey-based_src_summary'!AE60</f>
        <v>0</v>
      </c>
      <c r="T60" s="155">
        <f>'Survey-based_src_summary'!AF60</f>
        <v>0</v>
      </c>
      <c r="U60" s="155">
        <f>'Survey-based_src_summary'!AG60</f>
        <v>0</v>
      </c>
      <c r="V60" s="156">
        <f>'Survey-based_src_summary'!AH60</f>
        <v>0</v>
      </c>
      <c r="W60" s="156">
        <f>'Survey-based_src_summary'!AI60</f>
        <v>0</v>
      </c>
      <c r="X60" s="156">
        <f>'Survey-based_src_summary'!AJ60</f>
        <v>0</v>
      </c>
      <c r="Y60" s="156">
        <f>'Survey-based_src_summary'!AK60</f>
        <v>0</v>
      </c>
      <c r="Z60" s="156">
        <f>'Survey-based_src_summary'!AL60</f>
        <v>0</v>
      </c>
      <c r="AA60" s="171">
        <f>'Survey-based_src_summary'!AM60</f>
        <v>0</v>
      </c>
      <c r="AB60" s="171">
        <f>'Survey-based_src_summary'!AN60</f>
        <v>0</v>
      </c>
      <c r="AC60" s="171">
        <f>'Survey-based_src_summary'!AO60</f>
        <v>0</v>
      </c>
      <c r="AD60" s="171">
        <f>'Survey-based_src_summary'!AP60</f>
        <v>0</v>
      </c>
      <c r="AE60" s="171">
        <f>'Survey-based_src_summary'!AQ60</f>
        <v>0</v>
      </c>
    </row>
    <row r="61" spans="1:31" x14ac:dyDescent="0.2">
      <c r="A61" s="27" t="s">
        <v>460</v>
      </c>
      <c r="B61" s="154" t="str">
        <f>'Survey-based_src_summary'!E61</f>
        <v>30</v>
      </c>
      <c r="C61" s="125" t="str">
        <f>'Survey-based_src_summary'!F61</f>
        <v>30041</v>
      </c>
      <c r="D61" s="125" t="str">
        <f>'Survey-based_src_summary'!G61</f>
        <v>2310011000</v>
      </c>
      <c r="E61" s="125" t="str">
        <f>'Survey-based_src_summary'!H61</f>
        <v>Blowdown Flaring</v>
      </c>
      <c r="F61" s="125" t="str">
        <f>'Survey-based_src_summary'!B61</f>
        <v>Oil Wells</v>
      </c>
      <c r="G61" s="52">
        <f>'Survey-based_src_summary'!S61</f>
        <v>0</v>
      </c>
      <c r="H61" s="52">
        <f>'Survey-based_src_summary'!T61</f>
        <v>0</v>
      </c>
      <c r="I61" s="52">
        <f>'Survey-based_src_summary'!U61</f>
        <v>0</v>
      </c>
      <c r="J61" s="52">
        <f>'Survey-based_src_summary'!V61</f>
        <v>0</v>
      </c>
      <c r="K61" s="52">
        <f>'Survey-based_src_summary'!W61</f>
        <v>0</v>
      </c>
      <c r="L61" s="144">
        <f>'Survey-based_src_summary'!X61</f>
        <v>0</v>
      </c>
      <c r="M61" s="144">
        <f>'Survey-based_src_summary'!Y61</f>
        <v>0</v>
      </c>
      <c r="N61" s="144">
        <f>'Survey-based_src_summary'!Z61</f>
        <v>0</v>
      </c>
      <c r="O61" s="144">
        <f>'Survey-based_src_summary'!AA61</f>
        <v>0</v>
      </c>
      <c r="P61" s="144">
        <f>'Survey-based_src_summary'!AB61</f>
        <v>0</v>
      </c>
      <c r="Q61" s="155">
        <f>'Survey-based_src_summary'!AC61</f>
        <v>0</v>
      </c>
      <c r="R61" s="155">
        <f>'Survey-based_src_summary'!AD61</f>
        <v>0</v>
      </c>
      <c r="S61" s="155">
        <f>'Survey-based_src_summary'!AE61</f>
        <v>0</v>
      </c>
      <c r="T61" s="155">
        <f>'Survey-based_src_summary'!AF61</f>
        <v>0</v>
      </c>
      <c r="U61" s="155">
        <f>'Survey-based_src_summary'!AG61</f>
        <v>0</v>
      </c>
      <c r="V61" s="156">
        <f>'Survey-based_src_summary'!AH61</f>
        <v>0</v>
      </c>
      <c r="W61" s="156">
        <f>'Survey-based_src_summary'!AI61</f>
        <v>0</v>
      </c>
      <c r="X61" s="156">
        <f>'Survey-based_src_summary'!AJ61</f>
        <v>0</v>
      </c>
      <c r="Y61" s="156">
        <f>'Survey-based_src_summary'!AK61</f>
        <v>0</v>
      </c>
      <c r="Z61" s="156">
        <f>'Survey-based_src_summary'!AL61</f>
        <v>0</v>
      </c>
      <c r="AA61" s="171">
        <f>'Survey-based_src_summary'!AM61</f>
        <v>0</v>
      </c>
      <c r="AB61" s="171">
        <f>'Survey-based_src_summary'!AN61</f>
        <v>0</v>
      </c>
      <c r="AC61" s="171">
        <f>'Survey-based_src_summary'!AO61</f>
        <v>0</v>
      </c>
      <c r="AD61" s="171">
        <f>'Survey-based_src_summary'!AP61</f>
        <v>0</v>
      </c>
      <c r="AE61" s="171">
        <f>'Survey-based_src_summary'!AQ61</f>
        <v>0</v>
      </c>
    </row>
    <row r="62" spans="1:31" x14ac:dyDescent="0.2">
      <c r="A62" s="27" t="s">
        <v>460</v>
      </c>
      <c r="B62" s="154" t="str">
        <f>'Survey-based_src_summary'!E62</f>
        <v>30</v>
      </c>
      <c r="C62" s="125" t="str">
        <f>'Survey-based_src_summary'!F62</f>
        <v>30071</v>
      </c>
      <c r="D62" s="125" t="str">
        <f>'Survey-based_src_summary'!G62</f>
        <v>2310011000</v>
      </c>
      <c r="E62" s="125" t="str">
        <f>'Survey-based_src_summary'!H62</f>
        <v>Blowdown Flaring</v>
      </c>
      <c r="F62" s="125" t="str">
        <f>'Survey-based_src_summary'!B62</f>
        <v>Oil Wells</v>
      </c>
      <c r="G62" s="52">
        <f>'Survey-based_src_summary'!S62</f>
        <v>0</v>
      </c>
      <c r="H62" s="52">
        <f>'Survey-based_src_summary'!T62</f>
        <v>0</v>
      </c>
      <c r="I62" s="52">
        <f>'Survey-based_src_summary'!U62</f>
        <v>0</v>
      </c>
      <c r="J62" s="52">
        <f>'Survey-based_src_summary'!V62</f>
        <v>0</v>
      </c>
      <c r="K62" s="52">
        <f>'Survey-based_src_summary'!W62</f>
        <v>0</v>
      </c>
      <c r="L62" s="144">
        <f>'Survey-based_src_summary'!X62</f>
        <v>0</v>
      </c>
      <c r="M62" s="144">
        <f>'Survey-based_src_summary'!Y62</f>
        <v>0</v>
      </c>
      <c r="N62" s="144">
        <f>'Survey-based_src_summary'!Z62</f>
        <v>0</v>
      </c>
      <c r="O62" s="144">
        <f>'Survey-based_src_summary'!AA62</f>
        <v>0</v>
      </c>
      <c r="P62" s="144">
        <f>'Survey-based_src_summary'!AB62</f>
        <v>0</v>
      </c>
      <c r="Q62" s="155">
        <f>'Survey-based_src_summary'!AC62</f>
        <v>0</v>
      </c>
      <c r="R62" s="155">
        <f>'Survey-based_src_summary'!AD62</f>
        <v>0</v>
      </c>
      <c r="S62" s="155">
        <f>'Survey-based_src_summary'!AE62</f>
        <v>0</v>
      </c>
      <c r="T62" s="155">
        <f>'Survey-based_src_summary'!AF62</f>
        <v>0</v>
      </c>
      <c r="U62" s="155">
        <f>'Survey-based_src_summary'!AG62</f>
        <v>0</v>
      </c>
      <c r="V62" s="156">
        <f>'Survey-based_src_summary'!AH62</f>
        <v>0</v>
      </c>
      <c r="W62" s="156">
        <f>'Survey-based_src_summary'!AI62</f>
        <v>0</v>
      </c>
      <c r="X62" s="156">
        <f>'Survey-based_src_summary'!AJ62</f>
        <v>0</v>
      </c>
      <c r="Y62" s="156">
        <f>'Survey-based_src_summary'!AK62</f>
        <v>0</v>
      </c>
      <c r="Z62" s="156">
        <f>'Survey-based_src_summary'!AL62</f>
        <v>0</v>
      </c>
      <c r="AA62" s="171">
        <f>'Survey-based_src_summary'!AM62</f>
        <v>0</v>
      </c>
      <c r="AB62" s="171">
        <f>'Survey-based_src_summary'!AN62</f>
        <v>0</v>
      </c>
      <c r="AC62" s="171">
        <f>'Survey-based_src_summary'!AO62</f>
        <v>0</v>
      </c>
      <c r="AD62" s="171">
        <f>'Survey-based_src_summary'!AP62</f>
        <v>0</v>
      </c>
      <c r="AE62" s="171">
        <f>'Survey-based_src_summary'!AQ62</f>
        <v>0</v>
      </c>
    </row>
    <row r="63" spans="1:31" x14ac:dyDescent="0.2">
      <c r="A63" s="27" t="s">
        <v>460</v>
      </c>
      <c r="B63" s="154" t="str">
        <f>'Survey-based_src_summary'!E63</f>
        <v>30</v>
      </c>
      <c r="C63" s="125" t="str">
        <f>'Survey-based_src_summary'!F63</f>
        <v>30015</v>
      </c>
      <c r="D63" s="125" t="str">
        <f>'Survey-based_src_summary'!G63</f>
        <v>2310011000</v>
      </c>
      <c r="E63" s="125" t="str">
        <f>'Survey-based_src_summary'!H63</f>
        <v>Blowdown Flaring</v>
      </c>
      <c r="F63" s="125" t="str">
        <f>'Survey-based_src_summary'!B63</f>
        <v>Oil Wells</v>
      </c>
      <c r="G63" s="52">
        <f>'Survey-based_src_summary'!S63</f>
        <v>0</v>
      </c>
      <c r="H63" s="52">
        <f>'Survey-based_src_summary'!T63</f>
        <v>0</v>
      </c>
      <c r="I63" s="52">
        <f>'Survey-based_src_summary'!U63</f>
        <v>0</v>
      </c>
      <c r="J63" s="52">
        <f>'Survey-based_src_summary'!V63</f>
        <v>0</v>
      </c>
      <c r="K63" s="52">
        <f>'Survey-based_src_summary'!W63</f>
        <v>0</v>
      </c>
      <c r="L63" s="144">
        <f>'Survey-based_src_summary'!X63</f>
        <v>0</v>
      </c>
      <c r="M63" s="144">
        <f>'Survey-based_src_summary'!Y63</f>
        <v>0</v>
      </c>
      <c r="N63" s="144">
        <f>'Survey-based_src_summary'!Z63</f>
        <v>0</v>
      </c>
      <c r="O63" s="144">
        <f>'Survey-based_src_summary'!AA63</f>
        <v>0</v>
      </c>
      <c r="P63" s="144">
        <f>'Survey-based_src_summary'!AB63</f>
        <v>0</v>
      </c>
      <c r="Q63" s="155">
        <f>'Survey-based_src_summary'!AC63</f>
        <v>0</v>
      </c>
      <c r="R63" s="155">
        <f>'Survey-based_src_summary'!AD63</f>
        <v>0</v>
      </c>
      <c r="S63" s="155">
        <f>'Survey-based_src_summary'!AE63</f>
        <v>0</v>
      </c>
      <c r="T63" s="155">
        <f>'Survey-based_src_summary'!AF63</f>
        <v>0</v>
      </c>
      <c r="U63" s="155">
        <f>'Survey-based_src_summary'!AG63</f>
        <v>0</v>
      </c>
      <c r="V63" s="156">
        <f>'Survey-based_src_summary'!AH63</f>
        <v>0</v>
      </c>
      <c r="W63" s="156">
        <f>'Survey-based_src_summary'!AI63</f>
        <v>0</v>
      </c>
      <c r="X63" s="156">
        <f>'Survey-based_src_summary'!AJ63</f>
        <v>0</v>
      </c>
      <c r="Y63" s="156">
        <f>'Survey-based_src_summary'!AK63</f>
        <v>0</v>
      </c>
      <c r="Z63" s="156">
        <f>'Survey-based_src_summary'!AL63</f>
        <v>0</v>
      </c>
      <c r="AA63" s="171">
        <f>'Survey-based_src_summary'!AM63</f>
        <v>0</v>
      </c>
      <c r="AB63" s="171">
        <f>'Survey-based_src_summary'!AN63</f>
        <v>0</v>
      </c>
      <c r="AC63" s="171">
        <f>'Survey-based_src_summary'!AO63</f>
        <v>0</v>
      </c>
      <c r="AD63" s="171">
        <f>'Survey-based_src_summary'!AP63</f>
        <v>0</v>
      </c>
      <c r="AE63" s="171">
        <f>'Survey-based_src_summary'!AQ63</f>
        <v>0</v>
      </c>
    </row>
    <row r="64" spans="1:31" x14ac:dyDescent="0.2">
      <c r="A64" s="27" t="s">
        <v>460</v>
      </c>
      <c r="B64" s="154" t="str">
        <f>'Survey-based_src_summary'!E64</f>
        <v>30</v>
      </c>
      <c r="C64" s="125" t="str">
        <f>'Survey-based_src_summary'!F64</f>
        <v>30027</v>
      </c>
      <c r="D64" s="125" t="str">
        <f>'Survey-based_src_summary'!G64</f>
        <v>2310011000</v>
      </c>
      <c r="E64" s="125" t="str">
        <f>'Survey-based_src_summary'!H64</f>
        <v>Blowdown Flaring</v>
      </c>
      <c r="F64" s="125" t="str">
        <f>'Survey-based_src_summary'!B64</f>
        <v>Oil Wells</v>
      </c>
      <c r="G64" s="52">
        <f>'Survey-based_src_summary'!S64</f>
        <v>0</v>
      </c>
      <c r="H64" s="52">
        <f>'Survey-based_src_summary'!T64</f>
        <v>0</v>
      </c>
      <c r="I64" s="52">
        <f>'Survey-based_src_summary'!U64</f>
        <v>0</v>
      </c>
      <c r="J64" s="52">
        <f>'Survey-based_src_summary'!V64</f>
        <v>0</v>
      </c>
      <c r="K64" s="52">
        <f>'Survey-based_src_summary'!W64</f>
        <v>0</v>
      </c>
      <c r="L64" s="144">
        <f>'Survey-based_src_summary'!X64</f>
        <v>0</v>
      </c>
      <c r="M64" s="144">
        <f>'Survey-based_src_summary'!Y64</f>
        <v>0</v>
      </c>
      <c r="N64" s="144">
        <f>'Survey-based_src_summary'!Z64</f>
        <v>0</v>
      </c>
      <c r="O64" s="144">
        <f>'Survey-based_src_summary'!AA64</f>
        <v>0</v>
      </c>
      <c r="P64" s="144">
        <f>'Survey-based_src_summary'!AB64</f>
        <v>0</v>
      </c>
      <c r="Q64" s="155">
        <f>'Survey-based_src_summary'!AC64</f>
        <v>0</v>
      </c>
      <c r="R64" s="155">
        <f>'Survey-based_src_summary'!AD64</f>
        <v>0</v>
      </c>
      <c r="S64" s="155">
        <f>'Survey-based_src_summary'!AE64</f>
        <v>0</v>
      </c>
      <c r="T64" s="155">
        <f>'Survey-based_src_summary'!AF64</f>
        <v>0</v>
      </c>
      <c r="U64" s="155">
        <f>'Survey-based_src_summary'!AG64</f>
        <v>0</v>
      </c>
      <c r="V64" s="156">
        <f>'Survey-based_src_summary'!AH64</f>
        <v>0</v>
      </c>
      <c r="W64" s="156">
        <f>'Survey-based_src_summary'!AI64</f>
        <v>0</v>
      </c>
      <c r="X64" s="156">
        <f>'Survey-based_src_summary'!AJ64</f>
        <v>0</v>
      </c>
      <c r="Y64" s="156">
        <f>'Survey-based_src_summary'!AK64</f>
        <v>0</v>
      </c>
      <c r="Z64" s="156">
        <f>'Survey-based_src_summary'!AL64</f>
        <v>0</v>
      </c>
      <c r="AA64" s="171">
        <f>'Survey-based_src_summary'!AM64</f>
        <v>0</v>
      </c>
      <c r="AB64" s="171">
        <f>'Survey-based_src_summary'!AN64</f>
        <v>0</v>
      </c>
      <c r="AC64" s="171">
        <f>'Survey-based_src_summary'!AO64</f>
        <v>0</v>
      </c>
      <c r="AD64" s="171">
        <f>'Survey-based_src_summary'!AP64</f>
        <v>0</v>
      </c>
      <c r="AE64" s="171">
        <f>'Survey-based_src_summary'!AQ64</f>
        <v>0</v>
      </c>
    </row>
    <row r="65" spans="1:31" x14ac:dyDescent="0.2">
      <c r="A65" s="27" t="s">
        <v>460</v>
      </c>
      <c r="B65" s="154" t="str">
        <f>'Survey-based_src_summary'!E65</f>
        <v>30</v>
      </c>
      <c r="C65" s="125" t="str">
        <f>'Survey-based_src_summary'!F65</f>
        <v>30037</v>
      </c>
      <c r="D65" s="125" t="str">
        <f>'Survey-based_src_summary'!G65</f>
        <v>2310011000</v>
      </c>
      <c r="E65" s="125" t="str">
        <f>'Survey-based_src_summary'!H65</f>
        <v>Blowdown Flaring</v>
      </c>
      <c r="F65" s="125" t="str">
        <f>'Survey-based_src_summary'!B65</f>
        <v>Oil Wells</v>
      </c>
      <c r="G65" s="52">
        <f>'Survey-based_src_summary'!S65</f>
        <v>0</v>
      </c>
      <c r="H65" s="52">
        <f>'Survey-based_src_summary'!T65</f>
        <v>0</v>
      </c>
      <c r="I65" s="52">
        <f>'Survey-based_src_summary'!U65</f>
        <v>0</v>
      </c>
      <c r="J65" s="52">
        <f>'Survey-based_src_summary'!V65</f>
        <v>0</v>
      </c>
      <c r="K65" s="52">
        <f>'Survey-based_src_summary'!W65</f>
        <v>0</v>
      </c>
      <c r="L65" s="144">
        <f>'Survey-based_src_summary'!X65</f>
        <v>0</v>
      </c>
      <c r="M65" s="144">
        <f>'Survey-based_src_summary'!Y65</f>
        <v>0</v>
      </c>
      <c r="N65" s="144">
        <f>'Survey-based_src_summary'!Z65</f>
        <v>0</v>
      </c>
      <c r="O65" s="144">
        <f>'Survey-based_src_summary'!AA65</f>
        <v>0</v>
      </c>
      <c r="P65" s="144">
        <f>'Survey-based_src_summary'!AB65</f>
        <v>0</v>
      </c>
      <c r="Q65" s="155">
        <f>'Survey-based_src_summary'!AC65</f>
        <v>0</v>
      </c>
      <c r="R65" s="155">
        <f>'Survey-based_src_summary'!AD65</f>
        <v>0</v>
      </c>
      <c r="S65" s="155">
        <f>'Survey-based_src_summary'!AE65</f>
        <v>0</v>
      </c>
      <c r="T65" s="155">
        <f>'Survey-based_src_summary'!AF65</f>
        <v>0</v>
      </c>
      <c r="U65" s="155">
        <f>'Survey-based_src_summary'!AG65</f>
        <v>0</v>
      </c>
      <c r="V65" s="156">
        <f>'Survey-based_src_summary'!AH65</f>
        <v>0</v>
      </c>
      <c r="W65" s="156">
        <f>'Survey-based_src_summary'!AI65</f>
        <v>0</v>
      </c>
      <c r="X65" s="156">
        <f>'Survey-based_src_summary'!AJ65</f>
        <v>0</v>
      </c>
      <c r="Y65" s="156">
        <f>'Survey-based_src_summary'!AK65</f>
        <v>0</v>
      </c>
      <c r="Z65" s="156">
        <f>'Survey-based_src_summary'!AL65</f>
        <v>0</v>
      </c>
      <c r="AA65" s="171">
        <f>'Survey-based_src_summary'!AM65</f>
        <v>0</v>
      </c>
      <c r="AB65" s="171">
        <f>'Survey-based_src_summary'!AN65</f>
        <v>0</v>
      </c>
      <c r="AC65" s="171">
        <f>'Survey-based_src_summary'!AO65</f>
        <v>0</v>
      </c>
      <c r="AD65" s="171">
        <f>'Survey-based_src_summary'!AP65</f>
        <v>0</v>
      </c>
      <c r="AE65" s="171">
        <f>'Survey-based_src_summary'!AQ65</f>
        <v>0</v>
      </c>
    </row>
    <row r="66" spans="1:31" x14ac:dyDescent="0.2">
      <c r="A66" s="27" t="s">
        <v>460</v>
      </c>
      <c r="B66" s="154" t="str">
        <f>'Survey-based_src_summary'!E66</f>
        <v>30</v>
      </c>
      <c r="C66" s="125" t="str">
        <f>'Survey-based_src_summary'!F66</f>
        <v>30101</v>
      </c>
      <c r="D66" s="125" t="str">
        <f>'Survey-based_src_summary'!G66</f>
        <v>2310021603</v>
      </c>
      <c r="E66" s="125" t="str">
        <f>'Survey-based_src_summary'!H66</f>
        <v>Blowdown Flaring</v>
      </c>
      <c r="F66" s="125" t="str">
        <f>'Survey-based_src_summary'!B66</f>
        <v>Gas Wells</v>
      </c>
      <c r="G66" s="52">
        <f>'Survey-based_src_summary'!S66</f>
        <v>0</v>
      </c>
      <c r="H66" s="52">
        <f>'Survey-based_src_summary'!T66</f>
        <v>0</v>
      </c>
      <c r="I66" s="52">
        <f>'Survey-based_src_summary'!U66</f>
        <v>0</v>
      </c>
      <c r="J66" s="52">
        <f>'Survey-based_src_summary'!V66</f>
        <v>0</v>
      </c>
      <c r="K66" s="52">
        <f>'Survey-based_src_summary'!W66</f>
        <v>0</v>
      </c>
      <c r="L66" s="144">
        <f>'Survey-based_src_summary'!X66</f>
        <v>0</v>
      </c>
      <c r="M66" s="144">
        <f>'Survey-based_src_summary'!Y66</f>
        <v>0</v>
      </c>
      <c r="N66" s="144">
        <f>'Survey-based_src_summary'!Z66</f>
        <v>0</v>
      </c>
      <c r="O66" s="144">
        <f>'Survey-based_src_summary'!AA66</f>
        <v>0</v>
      </c>
      <c r="P66" s="144">
        <f>'Survey-based_src_summary'!AB66</f>
        <v>0</v>
      </c>
      <c r="Q66" s="155">
        <f>'Survey-based_src_summary'!AC66</f>
        <v>0</v>
      </c>
      <c r="R66" s="155">
        <f>'Survey-based_src_summary'!AD66</f>
        <v>0</v>
      </c>
      <c r="S66" s="155">
        <f>'Survey-based_src_summary'!AE66</f>
        <v>0</v>
      </c>
      <c r="T66" s="155">
        <f>'Survey-based_src_summary'!AF66</f>
        <v>0</v>
      </c>
      <c r="U66" s="155">
        <f>'Survey-based_src_summary'!AG66</f>
        <v>0</v>
      </c>
      <c r="V66" s="156">
        <f>'Survey-based_src_summary'!AH66</f>
        <v>0</v>
      </c>
      <c r="W66" s="156">
        <f>'Survey-based_src_summary'!AI66</f>
        <v>0</v>
      </c>
      <c r="X66" s="156">
        <f>'Survey-based_src_summary'!AJ66</f>
        <v>0</v>
      </c>
      <c r="Y66" s="156">
        <f>'Survey-based_src_summary'!AK66</f>
        <v>0</v>
      </c>
      <c r="Z66" s="156">
        <f>'Survey-based_src_summary'!AL66</f>
        <v>0</v>
      </c>
      <c r="AA66" s="171">
        <f>'Survey-based_src_summary'!AM66</f>
        <v>0</v>
      </c>
      <c r="AB66" s="171">
        <f>'Survey-based_src_summary'!AN66</f>
        <v>0</v>
      </c>
      <c r="AC66" s="171">
        <f>'Survey-based_src_summary'!AO66</f>
        <v>0</v>
      </c>
      <c r="AD66" s="171">
        <f>'Survey-based_src_summary'!AP66</f>
        <v>0</v>
      </c>
      <c r="AE66" s="171">
        <f>'Survey-based_src_summary'!AQ66</f>
        <v>0</v>
      </c>
    </row>
    <row r="67" spans="1:31" x14ac:dyDescent="0.2">
      <c r="A67" s="27" t="s">
        <v>460</v>
      </c>
      <c r="B67" s="154" t="str">
        <f>'Survey-based_src_summary'!E67</f>
        <v>30</v>
      </c>
      <c r="C67" s="125" t="str">
        <f>'Survey-based_src_summary'!F67</f>
        <v>30051</v>
      </c>
      <c r="D67" s="125" t="str">
        <f>'Survey-based_src_summary'!G67</f>
        <v>2310021603</v>
      </c>
      <c r="E67" s="125" t="str">
        <f>'Survey-based_src_summary'!H67</f>
        <v>Blowdown Flaring</v>
      </c>
      <c r="F67" s="125" t="str">
        <f>'Survey-based_src_summary'!B67</f>
        <v>Gas Wells</v>
      </c>
      <c r="G67" s="52">
        <f>'Survey-based_src_summary'!S67</f>
        <v>0</v>
      </c>
      <c r="H67" s="52">
        <f>'Survey-based_src_summary'!T67</f>
        <v>0</v>
      </c>
      <c r="I67" s="52">
        <f>'Survey-based_src_summary'!U67</f>
        <v>0</v>
      </c>
      <c r="J67" s="52">
        <f>'Survey-based_src_summary'!V67</f>
        <v>0</v>
      </c>
      <c r="K67" s="52">
        <f>'Survey-based_src_summary'!W67</f>
        <v>0</v>
      </c>
      <c r="L67" s="144">
        <f>'Survey-based_src_summary'!X67</f>
        <v>0</v>
      </c>
      <c r="M67" s="144">
        <f>'Survey-based_src_summary'!Y67</f>
        <v>0</v>
      </c>
      <c r="N67" s="144">
        <f>'Survey-based_src_summary'!Z67</f>
        <v>0</v>
      </c>
      <c r="O67" s="144">
        <f>'Survey-based_src_summary'!AA67</f>
        <v>0</v>
      </c>
      <c r="P67" s="144">
        <f>'Survey-based_src_summary'!AB67</f>
        <v>0</v>
      </c>
      <c r="Q67" s="155">
        <f>'Survey-based_src_summary'!AC67</f>
        <v>0</v>
      </c>
      <c r="R67" s="155">
        <f>'Survey-based_src_summary'!AD67</f>
        <v>0</v>
      </c>
      <c r="S67" s="155">
        <f>'Survey-based_src_summary'!AE67</f>
        <v>0</v>
      </c>
      <c r="T67" s="155">
        <f>'Survey-based_src_summary'!AF67</f>
        <v>0</v>
      </c>
      <c r="U67" s="155">
        <f>'Survey-based_src_summary'!AG67</f>
        <v>0</v>
      </c>
      <c r="V67" s="156">
        <f>'Survey-based_src_summary'!AH67</f>
        <v>0</v>
      </c>
      <c r="W67" s="156">
        <f>'Survey-based_src_summary'!AI67</f>
        <v>0</v>
      </c>
      <c r="X67" s="156">
        <f>'Survey-based_src_summary'!AJ67</f>
        <v>0</v>
      </c>
      <c r="Y67" s="156">
        <f>'Survey-based_src_summary'!AK67</f>
        <v>0</v>
      </c>
      <c r="Z67" s="156">
        <f>'Survey-based_src_summary'!AL67</f>
        <v>0</v>
      </c>
      <c r="AA67" s="171">
        <f>'Survey-based_src_summary'!AM67</f>
        <v>0</v>
      </c>
      <c r="AB67" s="171">
        <f>'Survey-based_src_summary'!AN67</f>
        <v>0</v>
      </c>
      <c r="AC67" s="171">
        <f>'Survey-based_src_summary'!AO67</f>
        <v>0</v>
      </c>
      <c r="AD67" s="171">
        <f>'Survey-based_src_summary'!AP67</f>
        <v>0</v>
      </c>
      <c r="AE67" s="171">
        <f>'Survey-based_src_summary'!AQ67</f>
        <v>0</v>
      </c>
    </row>
    <row r="68" spans="1:31" x14ac:dyDescent="0.2">
      <c r="A68" s="27" t="s">
        <v>460</v>
      </c>
      <c r="B68" s="154" t="str">
        <f>'Survey-based_src_summary'!E68</f>
        <v>30</v>
      </c>
      <c r="C68" s="125" t="str">
        <f>'Survey-based_src_summary'!F68</f>
        <v>30087</v>
      </c>
      <c r="D68" s="125" t="str">
        <f>'Survey-based_src_summary'!G68</f>
        <v>2310021603</v>
      </c>
      <c r="E68" s="125" t="str">
        <f>'Survey-based_src_summary'!H68</f>
        <v>Blowdown Flaring</v>
      </c>
      <c r="F68" s="125" t="str">
        <f>'Survey-based_src_summary'!B68</f>
        <v>Gas Wells</v>
      </c>
      <c r="G68" s="52">
        <f>'Survey-based_src_summary'!S68</f>
        <v>0</v>
      </c>
      <c r="H68" s="52">
        <f>'Survey-based_src_summary'!T68</f>
        <v>0</v>
      </c>
      <c r="I68" s="52">
        <f>'Survey-based_src_summary'!U68</f>
        <v>0</v>
      </c>
      <c r="J68" s="52">
        <f>'Survey-based_src_summary'!V68</f>
        <v>0</v>
      </c>
      <c r="K68" s="52">
        <f>'Survey-based_src_summary'!W68</f>
        <v>0</v>
      </c>
      <c r="L68" s="144">
        <f>'Survey-based_src_summary'!X68</f>
        <v>0</v>
      </c>
      <c r="M68" s="144">
        <f>'Survey-based_src_summary'!Y68</f>
        <v>0</v>
      </c>
      <c r="N68" s="144">
        <f>'Survey-based_src_summary'!Z68</f>
        <v>0</v>
      </c>
      <c r="O68" s="144">
        <f>'Survey-based_src_summary'!AA68</f>
        <v>0</v>
      </c>
      <c r="P68" s="144">
        <f>'Survey-based_src_summary'!AB68</f>
        <v>0</v>
      </c>
      <c r="Q68" s="155">
        <f>'Survey-based_src_summary'!AC68</f>
        <v>0</v>
      </c>
      <c r="R68" s="155">
        <f>'Survey-based_src_summary'!AD68</f>
        <v>0</v>
      </c>
      <c r="S68" s="155">
        <f>'Survey-based_src_summary'!AE68</f>
        <v>0</v>
      </c>
      <c r="T68" s="155">
        <f>'Survey-based_src_summary'!AF68</f>
        <v>0</v>
      </c>
      <c r="U68" s="155">
        <f>'Survey-based_src_summary'!AG68</f>
        <v>0</v>
      </c>
      <c r="V68" s="156">
        <f>'Survey-based_src_summary'!AH68</f>
        <v>0</v>
      </c>
      <c r="W68" s="156">
        <f>'Survey-based_src_summary'!AI68</f>
        <v>0</v>
      </c>
      <c r="X68" s="156">
        <f>'Survey-based_src_summary'!AJ68</f>
        <v>0</v>
      </c>
      <c r="Y68" s="156">
        <f>'Survey-based_src_summary'!AK68</f>
        <v>0</v>
      </c>
      <c r="Z68" s="156">
        <f>'Survey-based_src_summary'!AL68</f>
        <v>0</v>
      </c>
      <c r="AA68" s="171">
        <f>'Survey-based_src_summary'!AM68</f>
        <v>0</v>
      </c>
      <c r="AB68" s="171">
        <f>'Survey-based_src_summary'!AN68</f>
        <v>0</v>
      </c>
      <c r="AC68" s="171">
        <f>'Survey-based_src_summary'!AO68</f>
        <v>0</v>
      </c>
      <c r="AD68" s="171">
        <f>'Survey-based_src_summary'!AP68</f>
        <v>0</v>
      </c>
      <c r="AE68" s="171">
        <f>'Survey-based_src_summary'!AQ68</f>
        <v>0</v>
      </c>
    </row>
    <row r="69" spans="1:31" x14ac:dyDescent="0.2">
      <c r="A69" s="27" t="s">
        <v>460</v>
      </c>
      <c r="B69" s="154" t="str">
        <f>'Survey-based_src_summary'!E69</f>
        <v>30</v>
      </c>
      <c r="C69" s="125" t="str">
        <f>'Survey-based_src_summary'!F69</f>
        <v>30099</v>
      </c>
      <c r="D69" s="125" t="str">
        <f>'Survey-based_src_summary'!G69</f>
        <v>2310021603</v>
      </c>
      <c r="E69" s="125" t="str">
        <f>'Survey-based_src_summary'!H69</f>
        <v>Blowdown Flaring</v>
      </c>
      <c r="F69" s="125" t="str">
        <f>'Survey-based_src_summary'!B69</f>
        <v>Gas Wells</v>
      </c>
      <c r="G69" s="52">
        <f>'Survey-based_src_summary'!S69</f>
        <v>0</v>
      </c>
      <c r="H69" s="52">
        <f>'Survey-based_src_summary'!T69</f>
        <v>0</v>
      </c>
      <c r="I69" s="52">
        <f>'Survey-based_src_summary'!U69</f>
        <v>0</v>
      </c>
      <c r="J69" s="52">
        <f>'Survey-based_src_summary'!V69</f>
        <v>0</v>
      </c>
      <c r="K69" s="52">
        <f>'Survey-based_src_summary'!W69</f>
        <v>0</v>
      </c>
      <c r="L69" s="144">
        <f>'Survey-based_src_summary'!X69</f>
        <v>0</v>
      </c>
      <c r="M69" s="144">
        <f>'Survey-based_src_summary'!Y69</f>
        <v>0</v>
      </c>
      <c r="N69" s="144">
        <f>'Survey-based_src_summary'!Z69</f>
        <v>0</v>
      </c>
      <c r="O69" s="144">
        <f>'Survey-based_src_summary'!AA69</f>
        <v>0</v>
      </c>
      <c r="P69" s="144">
        <f>'Survey-based_src_summary'!AB69</f>
        <v>0</v>
      </c>
      <c r="Q69" s="155">
        <f>'Survey-based_src_summary'!AC69</f>
        <v>0</v>
      </c>
      <c r="R69" s="155">
        <f>'Survey-based_src_summary'!AD69</f>
        <v>0</v>
      </c>
      <c r="S69" s="155">
        <f>'Survey-based_src_summary'!AE69</f>
        <v>0</v>
      </c>
      <c r="T69" s="155">
        <f>'Survey-based_src_summary'!AF69</f>
        <v>0</v>
      </c>
      <c r="U69" s="155">
        <f>'Survey-based_src_summary'!AG69</f>
        <v>0</v>
      </c>
      <c r="V69" s="156">
        <f>'Survey-based_src_summary'!AH69</f>
        <v>0</v>
      </c>
      <c r="W69" s="156">
        <f>'Survey-based_src_summary'!AI69</f>
        <v>0</v>
      </c>
      <c r="X69" s="156">
        <f>'Survey-based_src_summary'!AJ69</f>
        <v>0</v>
      </c>
      <c r="Y69" s="156">
        <f>'Survey-based_src_summary'!AK69</f>
        <v>0</v>
      </c>
      <c r="Z69" s="156">
        <f>'Survey-based_src_summary'!AL69</f>
        <v>0</v>
      </c>
      <c r="AA69" s="171">
        <f>'Survey-based_src_summary'!AM69</f>
        <v>0</v>
      </c>
      <c r="AB69" s="171">
        <f>'Survey-based_src_summary'!AN69</f>
        <v>0</v>
      </c>
      <c r="AC69" s="171">
        <f>'Survey-based_src_summary'!AO69</f>
        <v>0</v>
      </c>
      <c r="AD69" s="171">
        <f>'Survey-based_src_summary'!AP69</f>
        <v>0</v>
      </c>
      <c r="AE69" s="171">
        <f>'Survey-based_src_summary'!AQ69</f>
        <v>0</v>
      </c>
    </row>
    <row r="70" spans="1:31" x14ac:dyDescent="0.2">
      <c r="A70" s="27" t="s">
        <v>460</v>
      </c>
      <c r="B70" s="154" t="str">
        <f>'Survey-based_src_summary'!E70</f>
        <v>30</v>
      </c>
      <c r="C70" s="125" t="str">
        <f>'Survey-based_src_summary'!F70</f>
        <v>30035</v>
      </c>
      <c r="D70" s="125" t="str">
        <f>'Survey-based_src_summary'!G70</f>
        <v>2310021603</v>
      </c>
      <c r="E70" s="125" t="str">
        <f>'Survey-based_src_summary'!H70</f>
        <v>Blowdown Flaring</v>
      </c>
      <c r="F70" s="125" t="str">
        <f>'Survey-based_src_summary'!B70</f>
        <v>Gas Wells</v>
      </c>
      <c r="G70" s="52">
        <f>'Survey-based_src_summary'!S70</f>
        <v>0</v>
      </c>
      <c r="H70" s="52">
        <f>'Survey-based_src_summary'!T70</f>
        <v>0</v>
      </c>
      <c r="I70" s="52">
        <f>'Survey-based_src_summary'!U70</f>
        <v>0</v>
      </c>
      <c r="J70" s="52">
        <f>'Survey-based_src_summary'!V70</f>
        <v>0</v>
      </c>
      <c r="K70" s="52">
        <f>'Survey-based_src_summary'!W70</f>
        <v>0</v>
      </c>
      <c r="L70" s="144">
        <f>'Survey-based_src_summary'!X70</f>
        <v>0</v>
      </c>
      <c r="M70" s="144">
        <f>'Survey-based_src_summary'!Y70</f>
        <v>0</v>
      </c>
      <c r="N70" s="144">
        <f>'Survey-based_src_summary'!Z70</f>
        <v>0</v>
      </c>
      <c r="O70" s="144">
        <f>'Survey-based_src_summary'!AA70</f>
        <v>0</v>
      </c>
      <c r="P70" s="144">
        <f>'Survey-based_src_summary'!AB70</f>
        <v>0</v>
      </c>
      <c r="Q70" s="155">
        <f>'Survey-based_src_summary'!AC70</f>
        <v>0</v>
      </c>
      <c r="R70" s="155">
        <f>'Survey-based_src_summary'!AD70</f>
        <v>0</v>
      </c>
      <c r="S70" s="155">
        <f>'Survey-based_src_summary'!AE70</f>
        <v>0</v>
      </c>
      <c r="T70" s="155">
        <f>'Survey-based_src_summary'!AF70</f>
        <v>0</v>
      </c>
      <c r="U70" s="155">
        <f>'Survey-based_src_summary'!AG70</f>
        <v>0</v>
      </c>
      <c r="V70" s="156">
        <f>'Survey-based_src_summary'!AH70</f>
        <v>0</v>
      </c>
      <c r="W70" s="156">
        <f>'Survey-based_src_summary'!AI70</f>
        <v>0</v>
      </c>
      <c r="X70" s="156">
        <f>'Survey-based_src_summary'!AJ70</f>
        <v>0</v>
      </c>
      <c r="Y70" s="156">
        <f>'Survey-based_src_summary'!AK70</f>
        <v>0</v>
      </c>
      <c r="Z70" s="156">
        <f>'Survey-based_src_summary'!AL70</f>
        <v>0</v>
      </c>
      <c r="AA70" s="171">
        <f>'Survey-based_src_summary'!AM70</f>
        <v>0</v>
      </c>
      <c r="AB70" s="171">
        <f>'Survey-based_src_summary'!AN70</f>
        <v>0</v>
      </c>
      <c r="AC70" s="171">
        <f>'Survey-based_src_summary'!AO70</f>
        <v>0</v>
      </c>
      <c r="AD70" s="171">
        <f>'Survey-based_src_summary'!AP70</f>
        <v>0</v>
      </c>
      <c r="AE70" s="171">
        <f>'Survey-based_src_summary'!AQ70</f>
        <v>0</v>
      </c>
    </row>
    <row r="71" spans="1:31" x14ac:dyDescent="0.2">
      <c r="A71" s="27" t="s">
        <v>460</v>
      </c>
      <c r="B71" s="154" t="str">
        <f>'Survey-based_src_summary'!E71</f>
        <v>30</v>
      </c>
      <c r="C71" s="125" t="str">
        <f>'Survey-based_src_summary'!F71</f>
        <v>30073</v>
      </c>
      <c r="D71" s="125" t="str">
        <f>'Survey-based_src_summary'!G71</f>
        <v>2310021603</v>
      </c>
      <c r="E71" s="125" t="str">
        <f>'Survey-based_src_summary'!H71</f>
        <v>Blowdown Flaring</v>
      </c>
      <c r="F71" s="125" t="str">
        <f>'Survey-based_src_summary'!B71</f>
        <v>Gas Wells</v>
      </c>
      <c r="G71" s="52">
        <f>'Survey-based_src_summary'!S71</f>
        <v>0</v>
      </c>
      <c r="H71" s="52">
        <f>'Survey-based_src_summary'!T71</f>
        <v>0</v>
      </c>
      <c r="I71" s="52">
        <f>'Survey-based_src_summary'!U71</f>
        <v>0</v>
      </c>
      <c r="J71" s="52">
        <f>'Survey-based_src_summary'!V71</f>
        <v>0</v>
      </c>
      <c r="K71" s="52">
        <f>'Survey-based_src_summary'!W71</f>
        <v>0</v>
      </c>
      <c r="L71" s="144">
        <f>'Survey-based_src_summary'!X71</f>
        <v>0</v>
      </c>
      <c r="M71" s="144">
        <f>'Survey-based_src_summary'!Y71</f>
        <v>0</v>
      </c>
      <c r="N71" s="144">
        <f>'Survey-based_src_summary'!Z71</f>
        <v>0</v>
      </c>
      <c r="O71" s="144">
        <f>'Survey-based_src_summary'!AA71</f>
        <v>0</v>
      </c>
      <c r="P71" s="144">
        <f>'Survey-based_src_summary'!AB71</f>
        <v>0</v>
      </c>
      <c r="Q71" s="155">
        <f>'Survey-based_src_summary'!AC71</f>
        <v>0</v>
      </c>
      <c r="R71" s="155">
        <f>'Survey-based_src_summary'!AD71</f>
        <v>0</v>
      </c>
      <c r="S71" s="155">
        <f>'Survey-based_src_summary'!AE71</f>
        <v>0</v>
      </c>
      <c r="T71" s="155">
        <f>'Survey-based_src_summary'!AF71</f>
        <v>0</v>
      </c>
      <c r="U71" s="155">
        <f>'Survey-based_src_summary'!AG71</f>
        <v>0</v>
      </c>
      <c r="V71" s="156">
        <f>'Survey-based_src_summary'!AH71</f>
        <v>0</v>
      </c>
      <c r="W71" s="156">
        <f>'Survey-based_src_summary'!AI71</f>
        <v>0</v>
      </c>
      <c r="X71" s="156">
        <f>'Survey-based_src_summary'!AJ71</f>
        <v>0</v>
      </c>
      <c r="Y71" s="156">
        <f>'Survey-based_src_summary'!AK71</f>
        <v>0</v>
      </c>
      <c r="Z71" s="156">
        <f>'Survey-based_src_summary'!AL71</f>
        <v>0</v>
      </c>
      <c r="AA71" s="171">
        <f>'Survey-based_src_summary'!AM71</f>
        <v>0</v>
      </c>
      <c r="AB71" s="171">
        <f>'Survey-based_src_summary'!AN71</f>
        <v>0</v>
      </c>
      <c r="AC71" s="171">
        <f>'Survey-based_src_summary'!AO71</f>
        <v>0</v>
      </c>
      <c r="AD71" s="171">
        <f>'Survey-based_src_summary'!AP71</f>
        <v>0</v>
      </c>
      <c r="AE71" s="171">
        <f>'Survey-based_src_summary'!AQ71</f>
        <v>0</v>
      </c>
    </row>
    <row r="72" spans="1:31" x14ac:dyDescent="0.2">
      <c r="A72" s="27" t="s">
        <v>460</v>
      </c>
      <c r="B72" s="154" t="str">
        <f>'Survey-based_src_summary'!E72</f>
        <v>30</v>
      </c>
      <c r="C72" s="125" t="str">
        <f>'Survey-based_src_summary'!F72</f>
        <v>30065</v>
      </c>
      <c r="D72" s="125" t="str">
        <f>'Survey-based_src_summary'!G72</f>
        <v>2310021603</v>
      </c>
      <c r="E72" s="125" t="str">
        <f>'Survey-based_src_summary'!H72</f>
        <v>Blowdown Flaring</v>
      </c>
      <c r="F72" s="125" t="str">
        <f>'Survey-based_src_summary'!B72</f>
        <v>Gas Wells</v>
      </c>
      <c r="G72" s="52">
        <f>'Survey-based_src_summary'!S72</f>
        <v>0</v>
      </c>
      <c r="H72" s="52">
        <f>'Survey-based_src_summary'!T72</f>
        <v>0</v>
      </c>
      <c r="I72" s="52">
        <f>'Survey-based_src_summary'!U72</f>
        <v>0</v>
      </c>
      <c r="J72" s="52">
        <f>'Survey-based_src_summary'!V72</f>
        <v>0</v>
      </c>
      <c r="K72" s="52">
        <f>'Survey-based_src_summary'!W72</f>
        <v>0</v>
      </c>
      <c r="L72" s="144">
        <f>'Survey-based_src_summary'!X72</f>
        <v>0</v>
      </c>
      <c r="M72" s="144">
        <f>'Survey-based_src_summary'!Y72</f>
        <v>0</v>
      </c>
      <c r="N72" s="144">
        <f>'Survey-based_src_summary'!Z72</f>
        <v>0</v>
      </c>
      <c r="O72" s="144">
        <f>'Survey-based_src_summary'!AA72</f>
        <v>0</v>
      </c>
      <c r="P72" s="144">
        <f>'Survey-based_src_summary'!AB72</f>
        <v>0</v>
      </c>
      <c r="Q72" s="155">
        <f>'Survey-based_src_summary'!AC72</f>
        <v>0</v>
      </c>
      <c r="R72" s="155">
        <f>'Survey-based_src_summary'!AD72</f>
        <v>0</v>
      </c>
      <c r="S72" s="155">
        <f>'Survey-based_src_summary'!AE72</f>
        <v>0</v>
      </c>
      <c r="T72" s="155">
        <f>'Survey-based_src_summary'!AF72</f>
        <v>0</v>
      </c>
      <c r="U72" s="155">
        <f>'Survey-based_src_summary'!AG72</f>
        <v>0</v>
      </c>
      <c r="V72" s="156">
        <f>'Survey-based_src_summary'!AH72</f>
        <v>0</v>
      </c>
      <c r="W72" s="156">
        <f>'Survey-based_src_summary'!AI72</f>
        <v>0</v>
      </c>
      <c r="X72" s="156">
        <f>'Survey-based_src_summary'!AJ72</f>
        <v>0</v>
      </c>
      <c r="Y72" s="156">
        <f>'Survey-based_src_summary'!AK72</f>
        <v>0</v>
      </c>
      <c r="Z72" s="156">
        <f>'Survey-based_src_summary'!AL72</f>
        <v>0</v>
      </c>
      <c r="AA72" s="171">
        <f>'Survey-based_src_summary'!AM72</f>
        <v>0</v>
      </c>
      <c r="AB72" s="171">
        <f>'Survey-based_src_summary'!AN72</f>
        <v>0</v>
      </c>
      <c r="AC72" s="171">
        <f>'Survey-based_src_summary'!AO72</f>
        <v>0</v>
      </c>
      <c r="AD72" s="171">
        <f>'Survey-based_src_summary'!AP72</f>
        <v>0</v>
      </c>
      <c r="AE72" s="171">
        <f>'Survey-based_src_summary'!AQ72</f>
        <v>0</v>
      </c>
    </row>
    <row r="73" spans="1:31" x14ac:dyDescent="0.2">
      <c r="A73" s="27" t="s">
        <v>460</v>
      </c>
      <c r="B73" s="154" t="str">
        <f>'Survey-based_src_summary'!E73</f>
        <v>30</v>
      </c>
      <c r="C73" s="125" t="str">
        <f>'Survey-based_src_summary'!F73</f>
        <v>30069</v>
      </c>
      <c r="D73" s="125" t="str">
        <f>'Survey-based_src_summary'!G73</f>
        <v>2310021603</v>
      </c>
      <c r="E73" s="125" t="str">
        <f>'Survey-based_src_summary'!H73</f>
        <v>Blowdown Flaring</v>
      </c>
      <c r="F73" s="125" t="str">
        <f>'Survey-based_src_summary'!B73</f>
        <v>Gas Wells</v>
      </c>
      <c r="G73" s="52">
        <f>'Survey-based_src_summary'!S73</f>
        <v>0</v>
      </c>
      <c r="H73" s="52">
        <f>'Survey-based_src_summary'!T73</f>
        <v>0</v>
      </c>
      <c r="I73" s="52">
        <f>'Survey-based_src_summary'!U73</f>
        <v>0</v>
      </c>
      <c r="J73" s="52">
        <f>'Survey-based_src_summary'!V73</f>
        <v>0</v>
      </c>
      <c r="K73" s="52">
        <f>'Survey-based_src_summary'!W73</f>
        <v>0</v>
      </c>
      <c r="L73" s="144">
        <f>'Survey-based_src_summary'!X73</f>
        <v>0</v>
      </c>
      <c r="M73" s="144">
        <f>'Survey-based_src_summary'!Y73</f>
        <v>0</v>
      </c>
      <c r="N73" s="144">
        <f>'Survey-based_src_summary'!Z73</f>
        <v>0</v>
      </c>
      <c r="O73" s="144">
        <f>'Survey-based_src_summary'!AA73</f>
        <v>0</v>
      </c>
      <c r="P73" s="144">
        <f>'Survey-based_src_summary'!AB73</f>
        <v>0</v>
      </c>
      <c r="Q73" s="155">
        <f>'Survey-based_src_summary'!AC73</f>
        <v>0</v>
      </c>
      <c r="R73" s="155">
        <f>'Survey-based_src_summary'!AD73</f>
        <v>0</v>
      </c>
      <c r="S73" s="155">
        <f>'Survey-based_src_summary'!AE73</f>
        <v>0</v>
      </c>
      <c r="T73" s="155">
        <f>'Survey-based_src_summary'!AF73</f>
        <v>0</v>
      </c>
      <c r="U73" s="155">
        <f>'Survey-based_src_summary'!AG73</f>
        <v>0</v>
      </c>
      <c r="V73" s="156">
        <f>'Survey-based_src_summary'!AH73</f>
        <v>0</v>
      </c>
      <c r="W73" s="156">
        <f>'Survey-based_src_summary'!AI73</f>
        <v>0</v>
      </c>
      <c r="X73" s="156">
        <f>'Survey-based_src_summary'!AJ73</f>
        <v>0</v>
      </c>
      <c r="Y73" s="156">
        <f>'Survey-based_src_summary'!AK73</f>
        <v>0</v>
      </c>
      <c r="Z73" s="156">
        <f>'Survey-based_src_summary'!AL73</f>
        <v>0</v>
      </c>
      <c r="AA73" s="171">
        <f>'Survey-based_src_summary'!AM73</f>
        <v>0</v>
      </c>
      <c r="AB73" s="171">
        <f>'Survey-based_src_summary'!AN73</f>
        <v>0</v>
      </c>
      <c r="AC73" s="171">
        <f>'Survey-based_src_summary'!AO73</f>
        <v>0</v>
      </c>
      <c r="AD73" s="171">
        <f>'Survey-based_src_summary'!AP73</f>
        <v>0</v>
      </c>
      <c r="AE73" s="171">
        <f>'Survey-based_src_summary'!AQ73</f>
        <v>0</v>
      </c>
    </row>
    <row r="74" spans="1:31" x14ac:dyDescent="0.2">
      <c r="A74" s="27" t="s">
        <v>460</v>
      </c>
      <c r="B74" s="154" t="str">
        <f>'Survey-based_src_summary'!E74</f>
        <v>30</v>
      </c>
      <c r="C74" s="125" t="str">
        <f>'Survey-based_src_summary'!F74</f>
        <v>30005</v>
      </c>
      <c r="D74" s="125" t="str">
        <f>'Survey-based_src_summary'!G74</f>
        <v>2310021603</v>
      </c>
      <c r="E74" s="125" t="str">
        <f>'Survey-based_src_summary'!H74</f>
        <v>Blowdown Flaring</v>
      </c>
      <c r="F74" s="125" t="str">
        <f>'Survey-based_src_summary'!B74</f>
        <v>Gas Wells</v>
      </c>
      <c r="G74" s="52">
        <f>'Survey-based_src_summary'!S74</f>
        <v>0</v>
      </c>
      <c r="H74" s="52">
        <f>'Survey-based_src_summary'!T74</f>
        <v>0</v>
      </c>
      <c r="I74" s="52">
        <f>'Survey-based_src_summary'!U74</f>
        <v>0</v>
      </c>
      <c r="J74" s="52">
        <f>'Survey-based_src_summary'!V74</f>
        <v>0</v>
      </c>
      <c r="K74" s="52">
        <f>'Survey-based_src_summary'!W74</f>
        <v>0</v>
      </c>
      <c r="L74" s="144">
        <f>'Survey-based_src_summary'!X74</f>
        <v>0</v>
      </c>
      <c r="M74" s="144">
        <f>'Survey-based_src_summary'!Y74</f>
        <v>0</v>
      </c>
      <c r="N74" s="144">
        <f>'Survey-based_src_summary'!Z74</f>
        <v>0</v>
      </c>
      <c r="O74" s="144">
        <f>'Survey-based_src_summary'!AA74</f>
        <v>0</v>
      </c>
      <c r="P74" s="144">
        <f>'Survey-based_src_summary'!AB74</f>
        <v>0</v>
      </c>
      <c r="Q74" s="155">
        <f>'Survey-based_src_summary'!AC74</f>
        <v>0</v>
      </c>
      <c r="R74" s="155">
        <f>'Survey-based_src_summary'!AD74</f>
        <v>0</v>
      </c>
      <c r="S74" s="155">
        <f>'Survey-based_src_summary'!AE74</f>
        <v>0</v>
      </c>
      <c r="T74" s="155">
        <f>'Survey-based_src_summary'!AF74</f>
        <v>0</v>
      </c>
      <c r="U74" s="155">
        <f>'Survey-based_src_summary'!AG74</f>
        <v>0</v>
      </c>
      <c r="V74" s="156">
        <f>'Survey-based_src_summary'!AH74</f>
        <v>0</v>
      </c>
      <c r="W74" s="156">
        <f>'Survey-based_src_summary'!AI74</f>
        <v>0</v>
      </c>
      <c r="X74" s="156">
        <f>'Survey-based_src_summary'!AJ74</f>
        <v>0</v>
      </c>
      <c r="Y74" s="156">
        <f>'Survey-based_src_summary'!AK74</f>
        <v>0</v>
      </c>
      <c r="Z74" s="156">
        <f>'Survey-based_src_summary'!AL74</f>
        <v>0</v>
      </c>
      <c r="AA74" s="171">
        <f>'Survey-based_src_summary'!AM74</f>
        <v>0</v>
      </c>
      <c r="AB74" s="171">
        <f>'Survey-based_src_summary'!AN74</f>
        <v>0</v>
      </c>
      <c r="AC74" s="171">
        <f>'Survey-based_src_summary'!AO74</f>
        <v>0</v>
      </c>
      <c r="AD74" s="171">
        <f>'Survey-based_src_summary'!AP74</f>
        <v>0</v>
      </c>
      <c r="AE74" s="171">
        <f>'Survey-based_src_summary'!AQ74</f>
        <v>0</v>
      </c>
    </row>
    <row r="75" spans="1:31" x14ac:dyDescent="0.2">
      <c r="A75" s="27" t="s">
        <v>460</v>
      </c>
      <c r="B75" s="154" t="str">
        <f>'Survey-based_src_summary'!E75</f>
        <v>30</v>
      </c>
      <c r="C75" s="125" t="str">
        <f>'Survey-based_src_summary'!F75</f>
        <v>30111</v>
      </c>
      <c r="D75" s="125" t="str">
        <f>'Survey-based_src_summary'!G75</f>
        <v>2310021603</v>
      </c>
      <c r="E75" s="125" t="str">
        <f>'Survey-based_src_summary'!H75</f>
        <v>Blowdown Flaring</v>
      </c>
      <c r="F75" s="125" t="str">
        <f>'Survey-based_src_summary'!B75</f>
        <v>Gas Wells</v>
      </c>
      <c r="G75" s="52">
        <f>'Survey-based_src_summary'!S75</f>
        <v>0</v>
      </c>
      <c r="H75" s="52">
        <f>'Survey-based_src_summary'!T75</f>
        <v>0</v>
      </c>
      <c r="I75" s="52">
        <f>'Survey-based_src_summary'!U75</f>
        <v>0</v>
      </c>
      <c r="J75" s="52">
        <f>'Survey-based_src_summary'!V75</f>
        <v>0</v>
      </c>
      <c r="K75" s="52">
        <f>'Survey-based_src_summary'!W75</f>
        <v>0</v>
      </c>
      <c r="L75" s="144">
        <f>'Survey-based_src_summary'!X75</f>
        <v>0</v>
      </c>
      <c r="M75" s="144">
        <f>'Survey-based_src_summary'!Y75</f>
        <v>0</v>
      </c>
      <c r="N75" s="144">
        <f>'Survey-based_src_summary'!Z75</f>
        <v>0</v>
      </c>
      <c r="O75" s="144">
        <f>'Survey-based_src_summary'!AA75</f>
        <v>0</v>
      </c>
      <c r="P75" s="144">
        <f>'Survey-based_src_summary'!AB75</f>
        <v>0</v>
      </c>
      <c r="Q75" s="155">
        <f>'Survey-based_src_summary'!AC75</f>
        <v>0</v>
      </c>
      <c r="R75" s="155">
        <f>'Survey-based_src_summary'!AD75</f>
        <v>0</v>
      </c>
      <c r="S75" s="155">
        <f>'Survey-based_src_summary'!AE75</f>
        <v>0</v>
      </c>
      <c r="T75" s="155">
        <f>'Survey-based_src_summary'!AF75</f>
        <v>0</v>
      </c>
      <c r="U75" s="155">
        <f>'Survey-based_src_summary'!AG75</f>
        <v>0</v>
      </c>
      <c r="V75" s="156">
        <f>'Survey-based_src_summary'!AH75</f>
        <v>0</v>
      </c>
      <c r="W75" s="156">
        <f>'Survey-based_src_summary'!AI75</f>
        <v>0</v>
      </c>
      <c r="X75" s="156">
        <f>'Survey-based_src_summary'!AJ75</f>
        <v>0</v>
      </c>
      <c r="Y75" s="156">
        <f>'Survey-based_src_summary'!AK75</f>
        <v>0</v>
      </c>
      <c r="Z75" s="156">
        <f>'Survey-based_src_summary'!AL75</f>
        <v>0</v>
      </c>
      <c r="AA75" s="171">
        <f>'Survey-based_src_summary'!AM75</f>
        <v>0</v>
      </c>
      <c r="AB75" s="171">
        <f>'Survey-based_src_summary'!AN75</f>
        <v>0</v>
      </c>
      <c r="AC75" s="171">
        <f>'Survey-based_src_summary'!AO75</f>
        <v>0</v>
      </c>
      <c r="AD75" s="171">
        <f>'Survey-based_src_summary'!AP75</f>
        <v>0</v>
      </c>
      <c r="AE75" s="171">
        <f>'Survey-based_src_summary'!AQ75</f>
        <v>0</v>
      </c>
    </row>
    <row r="76" spans="1:31" x14ac:dyDescent="0.2">
      <c r="A76" s="27" t="s">
        <v>460</v>
      </c>
      <c r="B76" s="154" t="str">
        <f>'Survey-based_src_summary'!E76</f>
        <v>30</v>
      </c>
      <c r="C76" s="125" t="str">
        <f>'Survey-based_src_summary'!F76</f>
        <v>30041</v>
      </c>
      <c r="D76" s="125" t="str">
        <f>'Survey-based_src_summary'!G76</f>
        <v>2310021603</v>
      </c>
      <c r="E76" s="125" t="str">
        <f>'Survey-based_src_summary'!H76</f>
        <v>Blowdown Flaring</v>
      </c>
      <c r="F76" s="125" t="str">
        <f>'Survey-based_src_summary'!B76</f>
        <v>Gas Wells</v>
      </c>
      <c r="G76" s="52">
        <f>'Survey-based_src_summary'!S76</f>
        <v>0</v>
      </c>
      <c r="H76" s="52">
        <f>'Survey-based_src_summary'!T76</f>
        <v>0</v>
      </c>
      <c r="I76" s="52">
        <f>'Survey-based_src_summary'!U76</f>
        <v>0</v>
      </c>
      <c r="J76" s="52">
        <f>'Survey-based_src_summary'!V76</f>
        <v>0</v>
      </c>
      <c r="K76" s="52">
        <f>'Survey-based_src_summary'!W76</f>
        <v>0</v>
      </c>
      <c r="L76" s="144">
        <f>'Survey-based_src_summary'!X76</f>
        <v>0</v>
      </c>
      <c r="M76" s="144">
        <f>'Survey-based_src_summary'!Y76</f>
        <v>0</v>
      </c>
      <c r="N76" s="144">
        <f>'Survey-based_src_summary'!Z76</f>
        <v>0</v>
      </c>
      <c r="O76" s="144">
        <f>'Survey-based_src_summary'!AA76</f>
        <v>0</v>
      </c>
      <c r="P76" s="144">
        <f>'Survey-based_src_summary'!AB76</f>
        <v>0</v>
      </c>
      <c r="Q76" s="155">
        <f>'Survey-based_src_summary'!AC76</f>
        <v>0</v>
      </c>
      <c r="R76" s="155">
        <f>'Survey-based_src_summary'!AD76</f>
        <v>0</v>
      </c>
      <c r="S76" s="155">
        <f>'Survey-based_src_summary'!AE76</f>
        <v>0</v>
      </c>
      <c r="T76" s="155">
        <f>'Survey-based_src_summary'!AF76</f>
        <v>0</v>
      </c>
      <c r="U76" s="155">
        <f>'Survey-based_src_summary'!AG76</f>
        <v>0</v>
      </c>
      <c r="V76" s="156">
        <f>'Survey-based_src_summary'!AH76</f>
        <v>0</v>
      </c>
      <c r="W76" s="156">
        <f>'Survey-based_src_summary'!AI76</f>
        <v>0</v>
      </c>
      <c r="X76" s="156">
        <f>'Survey-based_src_summary'!AJ76</f>
        <v>0</v>
      </c>
      <c r="Y76" s="156">
        <f>'Survey-based_src_summary'!AK76</f>
        <v>0</v>
      </c>
      <c r="Z76" s="156">
        <f>'Survey-based_src_summary'!AL76</f>
        <v>0</v>
      </c>
      <c r="AA76" s="171">
        <f>'Survey-based_src_summary'!AM76</f>
        <v>0</v>
      </c>
      <c r="AB76" s="171">
        <f>'Survey-based_src_summary'!AN76</f>
        <v>0</v>
      </c>
      <c r="AC76" s="171">
        <f>'Survey-based_src_summary'!AO76</f>
        <v>0</v>
      </c>
      <c r="AD76" s="171">
        <f>'Survey-based_src_summary'!AP76</f>
        <v>0</v>
      </c>
      <c r="AE76" s="171">
        <f>'Survey-based_src_summary'!AQ76</f>
        <v>0</v>
      </c>
    </row>
    <row r="77" spans="1:31" x14ac:dyDescent="0.2">
      <c r="A77" s="27" t="s">
        <v>460</v>
      </c>
      <c r="B77" s="154" t="str">
        <f>'Survey-based_src_summary'!E77</f>
        <v>30</v>
      </c>
      <c r="C77" s="125" t="str">
        <f>'Survey-based_src_summary'!F77</f>
        <v>30071</v>
      </c>
      <c r="D77" s="125" t="str">
        <f>'Survey-based_src_summary'!G77</f>
        <v>2310021603</v>
      </c>
      <c r="E77" s="125" t="str">
        <f>'Survey-based_src_summary'!H77</f>
        <v>Blowdown Flaring</v>
      </c>
      <c r="F77" s="125" t="str">
        <f>'Survey-based_src_summary'!B77</f>
        <v>Gas Wells</v>
      </c>
      <c r="G77" s="52">
        <f>'Survey-based_src_summary'!S77</f>
        <v>0</v>
      </c>
      <c r="H77" s="52">
        <f>'Survey-based_src_summary'!T77</f>
        <v>0</v>
      </c>
      <c r="I77" s="52">
        <f>'Survey-based_src_summary'!U77</f>
        <v>0</v>
      </c>
      <c r="J77" s="52">
        <f>'Survey-based_src_summary'!V77</f>
        <v>0</v>
      </c>
      <c r="K77" s="52">
        <f>'Survey-based_src_summary'!W77</f>
        <v>0</v>
      </c>
      <c r="L77" s="144">
        <f>'Survey-based_src_summary'!X77</f>
        <v>0</v>
      </c>
      <c r="M77" s="144">
        <f>'Survey-based_src_summary'!Y77</f>
        <v>0</v>
      </c>
      <c r="N77" s="144">
        <f>'Survey-based_src_summary'!Z77</f>
        <v>0</v>
      </c>
      <c r="O77" s="144">
        <f>'Survey-based_src_summary'!AA77</f>
        <v>0</v>
      </c>
      <c r="P77" s="144">
        <f>'Survey-based_src_summary'!AB77</f>
        <v>0</v>
      </c>
      <c r="Q77" s="155">
        <f>'Survey-based_src_summary'!AC77</f>
        <v>0</v>
      </c>
      <c r="R77" s="155">
        <f>'Survey-based_src_summary'!AD77</f>
        <v>0</v>
      </c>
      <c r="S77" s="155">
        <f>'Survey-based_src_summary'!AE77</f>
        <v>0</v>
      </c>
      <c r="T77" s="155">
        <f>'Survey-based_src_summary'!AF77</f>
        <v>0</v>
      </c>
      <c r="U77" s="155">
        <f>'Survey-based_src_summary'!AG77</f>
        <v>0</v>
      </c>
      <c r="V77" s="156">
        <f>'Survey-based_src_summary'!AH77</f>
        <v>0</v>
      </c>
      <c r="W77" s="156">
        <f>'Survey-based_src_summary'!AI77</f>
        <v>0</v>
      </c>
      <c r="X77" s="156">
        <f>'Survey-based_src_summary'!AJ77</f>
        <v>0</v>
      </c>
      <c r="Y77" s="156">
        <f>'Survey-based_src_summary'!AK77</f>
        <v>0</v>
      </c>
      <c r="Z77" s="156">
        <f>'Survey-based_src_summary'!AL77</f>
        <v>0</v>
      </c>
      <c r="AA77" s="171">
        <f>'Survey-based_src_summary'!AM77</f>
        <v>0</v>
      </c>
      <c r="AB77" s="171">
        <f>'Survey-based_src_summary'!AN77</f>
        <v>0</v>
      </c>
      <c r="AC77" s="171">
        <f>'Survey-based_src_summary'!AO77</f>
        <v>0</v>
      </c>
      <c r="AD77" s="171">
        <f>'Survey-based_src_summary'!AP77</f>
        <v>0</v>
      </c>
      <c r="AE77" s="171">
        <f>'Survey-based_src_summary'!AQ77</f>
        <v>0</v>
      </c>
    </row>
    <row r="78" spans="1:31" x14ac:dyDescent="0.2">
      <c r="A78" s="27" t="s">
        <v>460</v>
      </c>
      <c r="B78" s="154" t="str">
        <f>'Survey-based_src_summary'!E78</f>
        <v>30</v>
      </c>
      <c r="C78" s="125" t="str">
        <f>'Survey-based_src_summary'!F78</f>
        <v>30015</v>
      </c>
      <c r="D78" s="125" t="str">
        <f>'Survey-based_src_summary'!G78</f>
        <v>2310021603</v>
      </c>
      <c r="E78" s="125" t="str">
        <f>'Survey-based_src_summary'!H78</f>
        <v>Blowdown Flaring</v>
      </c>
      <c r="F78" s="125" t="str">
        <f>'Survey-based_src_summary'!B78</f>
        <v>Gas Wells</v>
      </c>
      <c r="G78" s="52">
        <f>'Survey-based_src_summary'!S78</f>
        <v>0</v>
      </c>
      <c r="H78" s="52">
        <f>'Survey-based_src_summary'!T78</f>
        <v>0</v>
      </c>
      <c r="I78" s="52">
        <f>'Survey-based_src_summary'!U78</f>
        <v>0</v>
      </c>
      <c r="J78" s="52">
        <f>'Survey-based_src_summary'!V78</f>
        <v>0</v>
      </c>
      <c r="K78" s="52">
        <f>'Survey-based_src_summary'!W78</f>
        <v>0</v>
      </c>
      <c r="L78" s="144">
        <f>'Survey-based_src_summary'!X78</f>
        <v>0</v>
      </c>
      <c r="M78" s="144">
        <f>'Survey-based_src_summary'!Y78</f>
        <v>0</v>
      </c>
      <c r="N78" s="144">
        <f>'Survey-based_src_summary'!Z78</f>
        <v>0</v>
      </c>
      <c r="O78" s="144">
        <f>'Survey-based_src_summary'!AA78</f>
        <v>0</v>
      </c>
      <c r="P78" s="144">
        <f>'Survey-based_src_summary'!AB78</f>
        <v>0</v>
      </c>
      <c r="Q78" s="155">
        <f>'Survey-based_src_summary'!AC78</f>
        <v>0</v>
      </c>
      <c r="R78" s="155">
        <f>'Survey-based_src_summary'!AD78</f>
        <v>0</v>
      </c>
      <c r="S78" s="155">
        <f>'Survey-based_src_summary'!AE78</f>
        <v>0</v>
      </c>
      <c r="T78" s="155">
        <f>'Survey-based_src_summary'!AF78</f>
        <v>0</v>
      </c>
      <c r="U78" s="155">
        <f>'Survey-based_src_summary'!AG78</f>
        <v>0</v>
      </c>
      <c r="V78" s="156">
        <f>'Survey-based_src_summary'!AH78</f>
        <v>0</v>
      </c>
      <c r="W78" s="156">
        <f>'Survey-based_src_summary'!AI78</f>
        <v>0</v>
      </c>
      <c r="X78" s="156">
        <f>'Survey-based_src_summary'!AJ78</f>
        <v>0</v>
      </c>
      <c r="Y78" s="156">
        <f>'Survey-based_src_summary'!AK78</f>
        <v>0</v>
      </c>
      <c r="Z78" s="156">
        <f>'Survey-based_src_summary'!AL78</f>
        <v>0</v>
      </c>
      <c r="AA78" s="171">
        <f>'Survey-based_src_summary'!AM78</f>
        <v>0</v>
      </c>
      <c r="AB78" s="171">
        <f>'Survey-based_src_summary'!AN78</f>
        <v>0</v>
      </c>
      <c r="AC78" s="171">
        <f>'Survey-based_src_summary'!AO78</f>
        <v>0</v>
      </c>
      <c r="AD78" s="171">
        <f>'Survey-based_src_summary'!AP78</f>
        <v>0</v>
      </c>
      <c r="AE78" s="171">
        <f>'Survey-based_src_summary'!AQ78</f>
        <v>0</v>
      </c>
    </row>
    <row r="79" spans="1:31" x14ac:dyDescent="0.2">
      <c r="A79" s="27" t="s">
        <v>460</v>
      </c>
      <c r="B79" s="154" t="str">
        <f>'Survey-based_src_summary'!E79</f>
        <v>30</v>
      </c>
      <c r="C79" s="125" t="str">
        <f>'Survey-based_src_summary'!F79</f>
        <v>30027</v>
      </c>
      <c r="D79" s="125" t="str">
        <f>'Survey-based_src_summary'!G79</f>
        <v>2310021603</v>
      </c>
      <c r="E79" s="125" t="str">
        <f>'Survey-based_src_summary'!H79</f>
        <v>Blowdown Flaring</v>
      </c>
      <c r="F79" s="125" t="str">
        <f>'Survey-based_src_summary'!B79</f>
        <v>Gas Wells</v>
      </c>
      <c r="G79" s="52">
        <f>'Survey-based_src_summary'!S79</f>
        <v>0</v>
      </c>
      <c r="H79" s="52">
        <f>'Survey-based_src_summary'!T79</f>
        <v>0</v>
      </c>
      <c r="I79" s="52">
        <f>'Survey-based_src_summary'!U79</f>
        <v>0</v>
      </c>
      <c r="J79" s="52">
        <f>'Survey-based_src_summary'!V79</f>
        <v>0</v>
      </c>
      <c r="K79" s="52">
        <f>'Survey-based_src_summary'!W79</f>
        <v>0</v>
      </c>
      <c r="L79" s="144">
        <f>'Survey-based_src_summary'!X79</f>
        <v>0</v>
      </c>
      <c r="M79" s="144">
        <f>'Survey-based_src_summary'!Y79</f>
        <v>0</v>
      </c>
      <c r="N79" s="144">
        <f>'Survey-based_src_summary'!Z79</f>
        <v>0</v>
      </c>
      <c r="O79" s="144">
        <f>'Survey-based_src_summary'!AA79</f>
        <v>0</v>
      </c>
      <c r="P79" s="144">
        <f>'Survey-based_src_summary'!AB79</f>
        <v>0</v>
      </c>
      <c r="Q79" s="155">
        <f>'Survey-based_src_summary'!AC79</f>
        <v>0</v>
      </c>
      <c r="R79" s="155">
        <f>'Survey-based_src_summary'!AD79</f>
        <v>0</v>
      </c>
      <c r="S79" s="155">
        <f>'Survey-based_src_summary'!AE79</f>
        <v>0</v>
      </c>
      <c r="T79" s="155">
        <f>'Survey-based_src_summary'!AF79</f>
        <v>0</v>
      </c>
      <c r="U79" s="155">
        <f>'Survey-based_src_summary'!AG79</f>
        <v>0</v>
      </c>
      <c r="V79" s="156">
        <f>'Survey-based_src_summary'!AH79</f>
        <v>0</v>
      </c>
      <c r="W79" s="156">
        <f>'Survey-based_src_summary'!AI79</f>
        <v>0</v>
      </c>
      <c r="X79" s="156">
        <f>'Survey-based_src_summary'!AJ79</f>
        <v>0</v>
      </c>
      <c r="Y79" s="156">
        <f>'Survey-based_src_summary'!AK79</f>
        <v>0</v>
      </c>
      <c r="Z79" s="156">
        <f>'Survey-based_src_summary'!AL79</f>
        <v>0</v>
      </c>
      <c r="AA79" s="171">
        <f>'Survey-based_src_summary'!AM79</f>
        <v>0</v>
      </c>
      <c r="AB79" s="171">
        <f>'Survey-based_src_summary'!AN79</f>
        <v>0</v>
      </c>
      <c r="AC79" s="171">
        <f>'Survey-based_src_summary'!AO79</f>
        <v>0</v>
      </c>
      <c r="AD79" s="171">
        <f>'Survey-based_src_summary'!AP79</f>
        <v>0</v>
      </c>
      <c r="AE79" s="171">
        <f>'Survey-based_src_summary'!AQ79</f>
        <v>0</v>
      </c>
    </row>
    <row r="80" spans="1:31" x14ac:dyDescent="0.2">
      <c r="A80" s="27" t="s">
        <v>460</v>
      </c>
      <c r="B80" s="154" t="str">
        <f>'Survey-based_src_summary'!E80</f>
        <v>30</v>
      </c>
      <c r="C80" s="125" t="str">
        <f>'Survey-based_src_summary'!F80</f>
        <v>30037</v>
      </c>
      <c r="D80" s="125" t="str">
        <f>'Survey-based_src_summary'!G80</f>
        <v>2310021603</v>
      </c>
      <c r="E80" s="125" t="str">
        <f>'Survey-based_src_summary'!H80</f>
        <v>Blowdown Flaring</v>
      </c>
      <c r="F80" s="125" t="str">
        <f>'Survey-based_src_summary'!B80</f>
        <v>Gas Wells</v>
      </c>
      <c r="G80" s="52">
        <f>'Survey-based_src_summary'!S80</f>
        <v>0</v>
      </c>
      <c r="H80" s="52">
        <f>'Survey-based_src_summary'!T80</f>
        <v>0</v>
      </c>
      <c r="I80" s="52">
        <f>'Survey-based_src_summary'!U80</f>
        <v>0</v>
      </c>
      <c r="J80" s="52">
        <f>'Survey-based_src_summary'!V80</f>
        <v>0</v>
      </c>
      <c r="K80" s="52">
        <f>'Survey-based_src_summary'!W80</f>
        <v>0</v>
      </c>
      <c r="L80" s="144">
        <f>'Survey-based_src_summary'!X80</f>
        <v>0</v>
      </c>
      <c r="M80" s="144">
        <f>'Survey-based_src_summary'!Y80</f>
        <v>0</v>
      </c>
      <c r="N80" s="144">
        <f>'Survey-based_src_summary'!Z80</f>
        <v>0</v>
      </c>
      <c r="O80" s="144">
        <f>'Survey-based_src_summary'!AA80</f>
        <v>0</v>
      </c>
      <c r="P80" s="144">
        <f>'Survey-based_src_summary'!AB80</f>
        <v>0</v>
      </c>
      <c r="Q80" s="155">
        <f>'Survey-based_src_summary'!AC80</f>
        <v>0</v>
      </c>
      <c r="R80" s="155">
        <f>'Survey-based_src_summary'!AD80</f>
        <v>0</v>
      </c>
      <c r="S80" s="155">
        <f>'Survey-based_src_summary'!AE80</f>
        <v>0</v>
      </c>
      <c r="T80" s="155">
        <f>'Survey-based_src_summary'!AF80</f>
        <v>0</v>
      </c>
      <c r="U80" s="155">
        <f>'Survey-based_src_summary'!AG80</f>
        <v>0</v>
      </c>
      <c r="V80" s="156">
        <f>'Survey-based_src_summary'!AH80</f>
        <v>0</v>
      </c>
      <c r="W80" s="156">
        <f>'Survey-based_src_summary'!AI80</f>
        <v>0</v>
      </c>
      <c r="X80" s="156">
        <f>'Survey-based_src_summary'!AJ80</f>
        <v>0</v>
      </c>
      <c r="Y80" s="156">
        <f>'Survey-based_src_summary'!AK80</f>
        <v>0</v>
      </c>
      <c r="Z80" s="156">
        <f>'Survey-based_src_summary'!AL80</f>
        <v>0</v>
      </c>
      <c r="AA80" s="171">
        <f>'Survey-based_src_summary'!AM80</f>
        <v>0</v>
      </c>
      <c r="AB80" s="171">
        <f>'Survey-based_src_summary'!AN80</f>
        <v>0</v>
      </c>
      <c r="AC80" s="171">
        <f>'Survey-based_src_summary'!AO80</f>
        <v>0</v>
      </c>
      <c r="AD80" s="171">
        <f>'Survey-based_src_summary'!AP80</f>
        <v>0</v>
      </c>
      <c r="AE80" s="171">
        <f>'Survey-based_src_summary'!AQ80</f>
        <v>0</v>
      </c>
    </row>
    <row r="81" spans="1:31" x14ac:dyDescent="0.2">
      <c r="A81" s="27" t="s">
        <v>460</v>
      </c>
      <c r="B81" s="154" t="str">
        <f>'Survey-based_src_summary'!E81</f>
        <v>30</v>
      </c>
      <c r="C81" s="125" t="str">
        <f>'Survey-based_src_summary'!F81</f>
        <v>30101</v>
      </c>
      <c r="D81" s="125" t="str">
        <f>'Survey-based_src_summary'!G81</f>
        <v>2310020600</v>
      </c>
      <c r="E81" s="125" t="str">
        <f>'Survey-based_src_summary'!H81</f>
        <v>Compressor engines</v>
      </c>
      <c r="F81" s="125" t="str">
        <f>'Survey-based_src_summary'!B81</f>
        <v>Oil Wells</v>
      </c>
      <c r="G81" s="52">
        <f>'Survey-based_src_summary'!S81</f>
        <v>77.447316023870613</v>
      </c>
      <c r="H81" s="52">
        <f>'Survey-based_src_summary'!T81</f>
        <v>54.334499320687414</v>
      </c>
      <c r="I81" s="52">
        <f>'Survey-based_src_summary'!U81</f>
        <v>59.971945324298346</v>
      </c>
      <c r="J81" s="52">
        <f>'Survey-based_src_summary'!V81</f>
        <v>0.11593539030732734</v>
      </c>
      <c r="K81" s="52">
        <f>'Survey-based_src_summary'!W81</f>
        <v>2.0465595001591792</v>
      </c>
      <c r="L81" s="144">
        <f>'Survey-based_src_summary'!X81</f>
        <v>12.021672935048572</v>
      </c>
      <c r="M81" s="144">
        <f>'Survey-based_src_summary'!Y81</f>
        <v>8.4340118348529725</v>
      </c>
      <c r="N81" s="144">
        <f>'Survey-based_src_summary'!Z81</f>
        <v>9.3090780801895932</v>
      </c>
      <c r="O81" s="144">
        <f>'Survey-based_src_summary'!AA81</f>
        <v>1.7995941182032901E-2</v>
      </c>
      <c r="P81" s="144">
        <f>'Survey-based_src_summary'!AB81</f>
        <v>0.31767490748739496</v>
      </c>
      <c r="Q81" s="155">
        <f>'Survey-based_src_summary'!AC81</f>
        <v>0</v>
      </c>
      <c r="R81" s="155">
        <f>'Survey-based_src_summary'!AD81</f>
        <v>0</v>
      </c>
      <c r="S81" s="155">
        <f>'Survey-based_src_summary'!AE81</f>
        <v>0</v>
      </c>
      <c r="T81" s="155">
        <f>'Survey-based_src_summary'!AF81</f>
        <v>0</v>
      </c>
      <c r="U81" s="155">
        <f>'Survey-based_src_summary'!AG81</f>
        <v>0</v>
      </c>
      <c r="V81" s="156">
        <f>'Survey-based_src_summary'!AH81</f>
        <v>65.425643088822028</v>
      </c>
      <c r="W81" s="156">
        <f>'Survey-based_src_summary'!AI81</f>
        <v>45.900487485834432</v>
      </c>
      <c r="X81" s="156">
        <f>'Survey-based_src_summary'!AJ81</f>
        <v>50.662867244108746</v>
      </c>
      <c r="Y81" s="156">
        <f>'Survey-based_src_summary'!AK81</f>
        <v>9.7939449125294425E-2</v>
      </c>
      <c r="Z81" s="156">
        <f>'Survey-based_src_summary'!AL81</f>
        <v>1.728884592671784</v>
      </c>
      <c r="AA81" s="171">
        <f>'Survey-based_src_summary'!AM81</f>
        <v>0</v>
      </c>
      <c r="AB81" s="171">
        <f>'Survey-based_src_summary'!AN81</f>
        <v>0</v>
      </c>
      <c r="AC81" s="171">
        <f>'Survey-based_src_summary'!AO81</f>
        <v>0</v>
      </c>
      <c r="AD81" s="171">
        <f>'Survey-based_src_summary'!AP81</f>
        <v>0</v>
      </c>
      <c r="AE81" s="171">
        <f>'Survey-based_src_summary'!AQ81</f>
        <v>0</v>
      </c>
    </row>
    <row r="82" spans="1:31" x14ac:dyDescent="0.2">
      <c r="A82" s="27" t="s">
        <v>460</v>
      </c>
      <c r="B82" s="154" t="str">
        <f>'Survey-based_src_summary'!E82</f>
        <v>30</v>
      </c>
      <c r="C82" s="125" t="str">
        <f>'Survey-based_src_summary'!F82</f>
        <v>30051</v>
      </c>
      <c r="D82" s="125" t="str">
        <f>'Survey-based_src_summary'!G82</f>
        <v>2310020600</v>
      </c>
      <c r="E82" s="125" t="str">
        <f>'Survey-based_src_summary'!H82</f>
        <v>Compressor engines</v>
      </c>
      <c r="F82" s="125" t="str">
        <f>'Survey-based_src_summary'!B82</f>
        <v>Oil Wells</v>
      </c>
      <c r="G82" s="52">
        <f>'Survey-based_src_summary'!S82</f>
        <v>8.0144486233657144</v>
      </c>
      <c r="H82" s="52">
        <f>'Survey-based_src_summary'!T82</f>
        <v>5.622674556568648</v>
      </c>
      <c r="I82" s="52">
        <f>'Survey-based_src_summary'!U82</f>
        <v>6.2060520534597297</v>
      </c>
      <c r="J82" s="52">
        <f>'Survey-based_src_summary'!V82</f>
        <v>1.1997294121355268E-2</v>
      </c>
      <c r="K82" s="52">
        <f>'Survey-based_src_summary'!W82</f>
        <v>0.2117832716582633</v>
      </c>
      <c r="L82" s="144">
        <f>'Survey-based_src_summary'!X82</f>
        <v>0.76328082127292518</v>
      </c>
      <c r="M82" s="144">
        <f>'Survey-based_src_summary'!Y82</f>
        <v>0.53549281491129974</v>
      </c>
      <c r="N82" s="144">
        <f>'Survey-based_src_summary'!Z82</f>
        <v>0.59105257651997423</v>
      </c>
      <c r="O82" s="144">
        <f>'Survey-based_src_summary'!AA82</f>
        <v>1.1425994401290732E-3</v>
      </c>
      <c r="P82" s="144">
        <f>'Survey-based_src_summary'!AB82</f>
        <v>2.0169835396025078E-2</v>
      </c>
      <c r="Q82" s="155">
        <f>'Survey-based_src_summary'!AC82</f>
        <v>0</v>
      </c>
      <c r="R82" s="155">
        <f>'Survey-based_src_summary'!AD82</f>
        <v>0</v>
      </c>
      <c r="S82" s="155">
        <f>'Survey-based_src_summary'!AE82</f>
        <v>0</v>
      </c>
      <c r="T82" s="155">
        <f>'Survey-based_src_summary'!AF82</f>
        <v>0</v>
      </c>
      <c r="U82" s="155">
        <f>'Survey-based_src_summary'!AG82</f>
        <v>0</v>
      </c>
      <c r="V82" s="156">
        <f>'Survey-based_src_summary'!AH82</f>
        <v>7.2511678020927892</v>
      </c>
      <c r="W82" s="156">
        <f>'Survey-based_src_summary'!AI82</f>
        <v>5.0871817416573482</v>
      </c>
      <c r="X82" s="156">
        <f>'Survey-based_src_summary'!AJ82</f>
        <v>5.6149994769397553</v>
      </c>
      <c r="Y82" s="156">
        <f>'Survey-based_src_summary'!AK82</f>
        <v>1.0854694681226195E-2</v>
      </c>
      <c r="Z82" s="156">
        <f>'Survey-based_src_summary'!AL82</f>
        <v>0.19161343626223823</v>
      </c>
      <c r="AA82" s="171">
        <f>'Survey-based_src_summary'!AM82</f>
        <v>0</v>
      </c>
      <c r="AB82" s="171">
        <f>'Survey-based_src_summary'!AN82</f>
        <v>0</v>
      </c>
      <c r="AC82" s="171">
        <f>'Survey-based_src_summary'!AO82</f>
        <v>0</v>
      </c>
      <c r="AD82" s="171">
        <f>'Survey-based_src_summary'!AP82</f>
        <v>0</v>
      </c>
      <c r="AE82" s="171">
        <f>'Survey-based_src_summary'!AQ82</f>
        <v>0</v>
      </c>
    </row>
    <row r="83" spans="1:31" x14ac:dyDescent="0.2">
      <c r="A83" s="27" t="s">
        <v>460</v>
      </c>
      <c r="B83" s="154" t="str">
        <f>'Survey-based_src_summary'!E83</f>
        <v>30</v>
      </c>
      <c r="C83" s="125" t="str">
        <f>'Survey-based_src_summary'!F83</f>
        <v>30087</v>
      </c>
      <c r="D83" s="125" t="str">
        <f>'Survey-based_src_summary'!G83</f>
        <v>2310020600</v>
      </c>
      <c r="E83" s="125" t="str">
        <f>'Survey-based_src_summary'!H83</f>
        <v>Compressor engines</v>
      </c>
      <c r="F83" s="125" t="str">
        <f>'Survey-based_src_summary'!B83</f>
        <v>Oil Wells</v>
      </c>
      <c r="G83" s="52">
        <f>'Survey-based_src_summary'!S83</f>
        <v>6.9015524956357313</v>
      </c>
      <c r="H83" s="52">
        <f>'Survey-based_src_summary'!T83</f>
        <v>4.8419030979747442</v>
      </c>
      <c r="I83" s="52">
        <f>'Survey-based_src_summary'!U83</f>
        <v>5.3442720828888355</v>
      </c>
      <c r="J83" s="52">
        <f>'Survey-based_src_summary'!V83</f>
        <v>1.0331335201615281E-2</v>
      </c>
      <c r="K83" s="52">
        <f>'Survey-based_src_summary'!W83</f>
        <v>0.18237478780332683</v>
      </c>
      <c r="L83" s="144">
        <f>'Survey-based_src_summary'!X83</f>
        <v>0.49890740932306493</v>
      </c>
      <c r="M83" s="144">
        <f>'Survey-based_src_summary'!Y83</f>
        <v>0.35001709141986098</v>
      </c>
      <c r="N83" s="144">
        <f>'Survey-based_src_summary'!Z83</f>
        <v>0.38633292165461458</v>
      </c>
      <c r="O83" s="144">
        <f>'Survey-based_src_summary'!AA83</f>
        <v>7.4684350855050213E-4</v>
      </c>
      <c r="P83" s="144">
        <f>'Survey-based_src_summary'!AB83</f>
        <v>1.3183719600240493E-2</v>
      </c>
      <c r="Q83" s="155">
        <f>'Survey-based_src_summary'!AC83</f>
        <v>0</v>
      </c>
      <c r="R83" s="155">
        <f>'Survey-based_src_summary'!AD83</f>
        <v>0</v>
      </c>
      <c r="S83" s="155">
        <f>'Survey-based_src_summary'!AE83</f>
        <v>0</v>
      </c>
      <c r="T83" s="155">
        <f>'Survey-based_src_summary'!AF83</f>
        <v>0</v>
      </c>
      <c r="U83" s="155">
        <f>'Survey-based_src_summary'!AG83</f>
        <v>0</v>
      </c>
      <c r="V83" s="156">
        <f>'Survey-based_src_summary'!AH83</f>
        <v>6.402645086312666</v>
      </c>
      <c r="W83" s="156">
        <f>'Survey-based_src_summary'!AI83</f>
        <v>4.4918860065548829</v>
      </c>
      <c r="X83" s="156">
        <f>'Survey-based_src_summary'!AJ83</f>
        <v>4.9579391612342203</v>
      </c>
      <c r="Y83" s="156">
        <f>'Survey-based_src_summary'!AK83</f>
        <v>9.584491693064778E-3</v>
      </c>
      <c r="Z83" s="156">
        <f>'Survey-based_src_summary'!AL83</f>
        <v>0.16919106820308633</v>
      </c>
      <c r="AA83" s="171">
        <f>'Survey-based_src_summary'!AM83</f>
        <v>0</v>
      </c>
      <c r="AB83" s="171">
        <f>'Survey-based_src_summary'!AN83</f>
        <v>0</v>
      </c>
      <c r="AC83" s="171">
        <f>'Survey-based_src_summary'!AO83</f>
        <v>0</v>
      </c>
      <c r="AD83" s="171">
        <f>'Survey-based_src_summary'!AP83</f>
        <v>0</v>
      </c>
      <c r="AE83" s="171">
        <f>'Survey-based_src_summary'!AQ83</f>
        <v>0</v>
      </c>
    </row>
    <row r="84" spans="1:31" x14ac:dyDescent="0.2">
      <c r="A84" s="27" t="s">
        <v>460</v>
      </c>
      <c r="B84" s="154" t="str">
        <f>'Survey-based_src_summary'!E84</f>
        <v>30</v>
      </c>
      <c r="C84" s="125" t="str">
        <f>'Survey-based_src_summary'!F84</f>
        <v>30099</v>
      </c>
      <c r="D84" s="125" t="str">
        <f>'Survey-based_src_summary'!G84</f>
        <v>2310020600</v>
      </c>
      <c r="E84" s="125" t="str">
        <f>'Survey-based_src_summary'!H84</f>
        <v>Compressor engines</v>
      </c>
      <c r="F84" s="125" t="str">
        <f>'Survey-based_src_summary'!B84</f>
        <v>Oil Wells</v>
      </c>
      <c r="G84" s="52">
        <f>'Survey-based_src_summary'!S84</f>
        <v>8.9803333678151702</v>
      </c>
      <c r="H84" s="52">
        <f>'Survey-based_src_summary'!T84</f>
        <v>6.3003076455574991</v>
      </c>
      <c r="I84" s="52">
        <f>'Survey-based_src_summary'!U84</f>
        <v>6.9539925897830628</v>
      </c>
      <c r="J84" s="52">
        <f>'Survey-based_src_summary'!V84</f>
        <v>1.3443183153909039E-2</v>
      </c>
      <c r="K84" s="52">
        <f>'Survey-based_src_summary'!W84</f>
        <v>0.2373069528043289</v>
      </c>
      <c r="L84" s="144">
        <f>'Survey-based_src_summary'!X84</f>
        <v>0</v>
      </c>
      <c r="M84" s="144">
        <f>'Survey-based_src_summary'!Y84</f>
        <v>0</v>
      </c>
      <c r="N84" s="144">
        <f>'Survey-based_src_summary'!Z84</f>
        <v>0</v>
      </c>
      <c r="O84" s="144">
        <f>'Survey-based_src_summary'!AA84</f>
        <v>0</v>
      </c>
      <c r="P84" s="144">
        <f>'Survey-based_src_summary'!AB84</f>
        <v>0</v>
      </c>
      <c r="Q84" s="155">
        <f>'Survey-based_src_summary'!AC84</f>
        <v>0</v>
      </c>
      <c r="R84" s="155">
        <f>'Survey-based_src_summary'!AD84</f>
        <v>0</v>
      </c>
      <c r="S84" s="155">
        <f>'Survey-based_src_summary'!AE84</f>
        <v>0</v>
      </c>
      <c r="T84" s="155">
        <f>'Survey-based_src_summary'!AF84</f>
        <v>0</v>
      </c>
      <c r="U84" s="155">
        <f>'Survey-based_src_summary'!AG84</f>
        <v>0</v>
      </c>
      <c r="V84" s="156">
        <f>'Survey-based_src_summary'!AH84</f>
        <v>8.9803333678151702</v>
      </c>
      <c r="W84" s="156">
        <f>'Survey-based_src_summary'!AI84</f>
        <v>6.3003076455574991</v>
      </c>
      <c r="X84" s="156">
        <f>'Survey-based_src_summary'!AJ84</f>
        <v>6.9539925897830628</v>
      </c>
      <c r="Y84" s="156">
        <f>'Survey-based_src_summary'!AK84</f>
        <v>1.3443183153909039E-2</v>
      </c>
      <c r="Z84" s="156">
        <f>'Survey-based_src_summary'!AL84</f>
        <v>0.2373069528043289</v>
      </c>
      <c r="AA84" s="171">
        <f>'Survey-based_src_summary'!AM84</f>
        <v>0</v>
      </c>
      <c r="AB84" s="171">
        <f>'Survey-based_src_summary'!AN84</f>
        <v>0</v>
      </c>
      <c r="AC84" s="171">
        <f>'Survey-based_src_summary'!AO84</f>
        <v>0</v>
      </c>
      <c r="AD84" s="171">
        <f>'Survey-based_src_summary'!AP84</f>
        <v>0</v>
      </c>
      <c r="AE84" s="171">
        <f>'Survey-based_src_summary'!AQ84</f>
        <v>0</v>
      </c>
    </row>
    <row r="85" spans="1:31" x14ac:dyDescent="0.2">
      <c r="A85" s="27" t="s">
        <v>460</v>
      </c>
      <c r="B85" s="154" t="str">
        <f>'Survey-based_src_summary'!E85</f>
        <v>30</v>
      </c>
      <c r="C85" s="125" t="str">
        <f>'Survey-based_src_summary'!F85</f>
        <v>30035</v>
      </c>
      <c r="D85" s="125" t="str">
        <f>'Survey-based_src_summary'!G85</f>
        <v>2310020600</v>
      </c>
      <c r="E85" s="125" t="str">
        <f>'Survey-based_src_summary'!H85</f>
        <v>Compressor engines</v>
      </c>
      <c r="F85" s="125" t="str">
        <f>'Survey-based_src_summary'!B85</f>
        <v>Oil Wells</v>
      </c>
      <c r="G85" s="52">
        <f>'Survey-based_src_summary'!S85</f>
        <v>42.384103296645605</v>
      </c>
      <c r="H85" s="52">
        <f>'Survey-based_src_summary'!T85</f>
        <v>29.73529813569958</v>
      </c>
      <c r="I85" s="52">
        <f>'Survey-based_src_summary'!U85</f>
        <v>32.820467590412029</v>
      </c>
      <c r="J85" s="52">
        <f>'Survey-based_src_summary'!V85</f>
        <v>6.3447228526398045E-2</v>
      </c>
      <c r="K85" s="52">
        <f>'Survey-based_src_summary'!W85</f>
        <v>1.120007686654277</v>
      </c>
      <c r="L85" s="144">
        <f>'Survey-based_src_summary'!X85</f>
        <v>0.77062005993901084</v>
      </c>
      <c r="M85" s="144">
        <f>'Survey-based_src_summary'!Y85</f>
        <v>0.54064178428544685</v>
      </c>
      <c r="N85" s="144">
        <f>'Survey-based_src_summary'!Z85</f>
        <v>0.59673577437112768</v>
      </c>
      <c r="O85" s="144">
        <f>'Survey-based_src_summary'!AA85</f>
        <v>1.1535859732072372E-3</v>
      </c>
      <c r="P85" s="144">
        <f>'Survey-based_src_summary'!AB85</f>
        <v>2.0363776120986849E-2</v>
      </c>
      <c r="Q85" s="155">
        <f>'Survey-based_src_summary'!AC85</f>
        <v>19.65081152844478</v>
      </c>
      <c r="R85" s="155">
        <f>'Survey-based_src_summary'!AD85</f>
        <v>13.786365499278896</v>
      </c>
      <c r="S85" s="155">
        <f>'Survey-based_src_summary'!AE85</f>
        <v>15.216762246463759</v>
      </c>
      <c r="T85" s="155">
        <f>'Survey-based_src_summary'!AF85</f>
        <v>2.9416442316784547E-2</v>
      </c>
      <c r="U85" s="155">
        <f>'Survey-based_src_summary'!AG85</f>
        <v>0.51927629108516471</v>
      </c>
      <c r="V85" s="156">
        <f>'Survey-based_src_summary'!AH85</f>
        <v>21.962671708261816</v>
      </c>
      <c r="W85" s="156">
        <f>'Survey-based_src_summary'!AI85</f>
        <v>15.408290852135238</v>
      </c>
      <c r="X85" s="156">
        <f>'Survey-based_src_summary'!AJ85</f>
        <v>17.006969569577144</v>
      </c>
      <c r="Y85" s="156">
        <f>'Survey-based_src_summary'!AK85</f>
        <v>3.2877200236406265E-2</v>
      </c>
      <c r="Z85" s="156">
        <f>'Survey-based_src_summary'!AL85</f>
        <v>0.58036761944812532</v>
      </c>
      <c r="AA85" s="171">
        <f>'Survey-based_src_summary'!AM85</f>
        <v>0</v>
      </c>
      <c r="AB85" s="171">
        <f>'Survey-based_src_summary'!AN85</f>
        <v>0</v>
      </c>
      <c r="AC85" s="171">
        <f>'Survey-based_src_summary'!AO85</f>
        <v>0</v>
      </c>
      <c r="AD85" s="171">
        <f>'Survey-based_src_summary'!AP85</f>
        <v>0</v>
      </c>
      <c r="AE85" s="171">
        <f>'Survey-based_src_summary'!AQ85</f>
        <v>0</v>
      </c>
    </row>
    <row r="86" spans="1:31" x14ac:dyDescent="0.2">
      <c r="A86" s="27" t="s">
        <v>460</v>
      </c>
      <c r="B86" s="154" t="str">
        <f>'Survey-based_src_summary'!E86</f>
        <v>30</v>
      </c>
      <c r="C86" s="125" t="str">
        <f>'Survey-based_src_summary'!F86</f>
        <v>30073</v>
      </c>
      <c r="D86" s="125" t="str">
        <f>'Survey-based_src_summary'!G86</f>
        <v>2310020600</v>
      </c>
      <c r="E86" s="125" t="str">
        <f>'Survey-based_src_summary'!H86</f>
        <v>Compressor engines</v>
      </c>
      <c r="F86" s="125" t="str">
        <f>'Survey-based_src_summary'!B86</f>
        <v>Oil Wells</v>
      </c>
      <c r="G86" s="52">
        <f>'Survey-based_src_summary'!S86</f>
        <v>17.184827336639948</v>
      </c>
      <c r="H86" s="52">
        <f>'Survey-based_src_summary'!T86</f>
        <v>12.056311789565466</v>
      </c>
      <c r="I86" s="52">
        <f>'Survey-based_src_summary'!U86</f>
        <v>13.307207768476152</v>
      </c>
      <c r="J86" s="52">
        <f>'Survey-based_src_summary'!V86</f>
        <v>2.5724967202521393E-2</v>
      </c>
      <c r="K86" s="52">
        <f>'Survey-based_src_summary'!W86</f>
        <v>0.4541122074980069</v>
      </c>
      <c r="L86" s="144">
        <f>'Survey-based_src_summary'!X86</f>
        <v>7.6717979181428336E-2</v>
      </c>
      <c r="M86" s="144">
        <f>'Survey-based_src_summary'!Y86</f>
        <v>5.3822820489131541E-2</v>
      </c>
      <c r="N86" s="144">
        <f>'Survey-based_src_summary'!Z86</f>
        <v>5.9407177537839966E-2</v>
      </c>
      <c r="O86" s="144">
        <f>'Survey-based_src_summary'!AA86</f>
        <v>1.1484360358268478E-4</v>
      </c>
      <c r="P86" s="144">
        <f>'Survey-based_src_summary'!AB86</f>
        <v>2.0272866406161019E-3</v>
      </c>
      <c r="Q86" s="155">
        <f>'Survey-based_src_summary'!AC86</f>
        <v>1.6110775628099951</v>
      </c>
      <c r="R86" s="155">
        <f>'Survey-based_src_summary'!AD86</f>
        <v>1.1302792302717624</v>
      </c>
      <c r="S86" s="155">
        <f>'Survey-based_src_summary'!AE86</f>
        <v>1.2475507282946392</v>
      </c>
      <c r="T86" s="155">
        <f>'Survey-based_src_summary'!AF86</f>
        <v>2.4117156752363807E-3</v>
      </c>
      <c r="U86" s="155">
        <f>'Survey-based_src_summary'!AG86</f>
        <v>4.2573019452938149E-2</v>
      </c>
      <c r="V86" s="156">
        <f>'Survey-based_src_summary'!AH86</f>
        <v>15.497031794648525</v>
      </c>
      <c r="W86" s="156">
        <f>'Survey-based_src_summary'!AI86</f>
        <v>10.872209738804573</v>
      </c>
      <c r="X86" s="156">
        <f>'Survey-based_src_summary'!AJ86</f>
        <v>12.000249862643674</v>
      </c>
      <c r="Y86" s="156">
        <f>'Survey-based_src_summary'!AK86</f>
        <v>2.3198407923702327E-2</v>
      </c>
      <c r="Z86" s="156">
        <f>'Survey-based_src_summary'!AL86</f>
        <v>0.40951190140445271</v>
      </c>
      <c r="AA86" s="171">
        <f>'Survey-based_src_summary'!AM86</f>
        <v>0</v>
      </c>
      <c r="AB86" s="171">
        <f>'Survey-based_src_summary'!AN86</f>
        <v>0</v>
      </c>
      <c r="AC86" s="171">
        <f>'Survey-based_src_summary'!AO86</f>
        <v>0</v>
      </c>
      <c r="AD86" s="171">
        <f>'Survey-based_src_summary'!AP86</f>
        <v>0</v>
      </c>
      <c r="AE86" s="171">
        <f>'Survey-based_src_summary'!AQ86</f>
        <v>0</v>
      </c>
    </row>
    <row r="87" spans="1:31" x14ac:dyDescent="0.2">
      <c r="A87" s="27" t="s">
        <v>460</v>
      </c>
      <c r="B87" s="154" t="str">
        <f>'Survey-based_src_summary'!E87</f>
        <v>30</v>
      </c>
      <c r="C87" s="125" t="str">
        <f>'Survey-based_src_summary'!F87</f>
        <v>30065</v>
      </c>
      <c r="D87" s="125" t="str">
        <f>'Survey-based_src_summary'!G87</f>
        <v>2310020600</v>
      </c>
      <c r="E87" s="125" t="str">
        <f>'Survey-based_src_summary'!H87</f>
        <v>Compressor engines</v>
      </c>
      <c r="F87" s="125" t="str">
        <f>'Survey-based_src_summary'!B87</f>
        <v>Oil Wells</v>
      </c>
      <c r="G87" s="52">
        <f>'Survey-based_src_summary'!S87</f>
        <v>5.238527797892182</v>
      </c>
      <c r="H87" s="52">
        <f>'Survey-based_src_summary'!T87</f>
        <v>3.675179459908541</v>
      </c>
      <c r="I87" s="52">
        <f>'Survey-based_src_summary'!U87</f>
        <v>4.0564956773734533</v>
      </c>
      <c r="J87" s="52">
        <f>'Survey-based_src_summary'!V87</f>
        <v>7.8418568397802743E-3</v>
      </c>
      <c r="K87" s="52">
        <f>'Survey-based_src_summary'!W87</f>
        <v>0.13842905580252518</v>
      </c>
      <c r="L87" s="144">
        <f>'Survey-based_src_summary'!X87</f>
        <v>0.41575617443588747</v>
      </c>
      <c r="M87" s="144">
        <f>'Survey-based_src_summary'!Y87</f>
        <v>0.29168090951655085</v>
      </c>
      <c r="N87" s="144">
        <f>'Survey-based_src_summary'!Z87</f>
        <v>0.32194410137884549</v>
      </c>
      <c r="O87" s="144">
        <f>'Survey-based_src_summary'!AA87</f>
        <v>6.2236959045875188E-4</v>
      </c>
      <c r="P87" s="144">
        <f>'Survey-based_src_summary'!AB87</f>
        <v>1.0986433000200409E-2</v>
      </c>
      <c r="Q87" s="155">
        <f>'Survey-based_src_summary'!AC87</f>
        <v>0</v>
      </c>
      <c r="R87" s="155">
        <f>'Survey-based_src_summary'!AD87</f>
        <v>0</v>
      </c>
      <c r="S87" s="155">
        <f>'Survey-based_src_summary'!AE87</f>
        <v>0</v>
      </c>
      <c r="T87" s="155">
        <f>'Survey-based_src_summary'!AF87</f>
        <v>0</v>
      </c>
      <c r="U87" s="155">
        <f>'Survey-based_src_summary'!AG87</f>
        <v>0</v>
      </c>
      <c r="V87" s="156">
        <f>'Survey-based_src_summary'!AH87</f>
        <v>4.8227716234562941</v>
      </c>
      <c r="W87" s="156">
        <f>'Survey-based_src_summary'!AI87</f>
        <v>3.3834985503919897</v>
      </c>
      <c r="X87" s="156">
        <f>'Survey-based_src_summary'!AJ87</f>
        <v>3.7345515759946077</v>
      </c>
      <c r="Y87" s="156">
        <f>'Survey-based_src_summary'!AK87</f>
        <v>7.2194872493215228E-3</v>
      </c>
      <c r="Z87" s="156">
        <f>'Survey-based_src_summary'!AL87</f>
        <v>0.12744262280232477</v>
      </c>
      <c r="AA87" s="171">
        <f>'Survey-based_src_summary'!AM87</f>
        <v>0</v>
      </c>
      <c r="AB87" s="171">
        <f>'Survey-based_src_summary'!AN87</f>
        <v>0</v>
      </c>
      <c r="AC87" s="171">
        <f>'Survey-based_src_summary'!AO87</f>
        <v>0</v>
      </c>
      <c r="AD87" s="171">
        <f>'Survey-based_src_summary'!AP87</f>
        <v>0</v>
      </c>
      <c r="AE87" s="171">
        <f>'Survey-based_src_summary'!AQ87</f>
        <v>0</v>
      </c>
    </row>
    <row r="88" spans="1:31" x14ac:dyDescent="0.2">
      <c r="A88" s="27" t="s">
        <v>460</v>
      </c>
      <c r="B88" s="154" t="str">
        <f>'Survey-based_src_summary'!E88</f>
        <v>30</v>
      </c>
      <c r="C88" s="125" t="str">
        <f>'Survey-based_src_summary'!F88</f>
        <v>30069</v>
      </c>
      <c r="D88" s="125" t="str">
        <f>'Survey-based_src_summary'!G88</f>
        <v>2310020600</v>
      </c>
      <c r="E88" s="125" t="str">
        <f>'Survey-based_src_summary'!H88</f>
        <v>Compressor engines</v>
      </c>
      <c r="F88" s="125" t="str">
        <f>'Survey-based_src_summary'!B88</f>
        <v>Oil Wells</v>
      </c>
      <c r="G88" s="52">
        <f>'Survey-based_src_summary'!S88</f>
        <v>3.4092006303742766</v>
      </c>
      <c r="H88" s="52">
        <f>'Survey-based_src_summary'!T88</f>
        <v>2.3917834580357167</v>
      </c>
      <c r="I88" s="52">
        <f>'Survey-based_src_summary'!U88</f>
        <v>2.6399416313065331</v>
      </c>
      <c r="J88" s="52">
        <f>'Survey-based_src_summary'!V88</f>
        <v>5.1034306417617643E-3</v>
      </c>
      <c r="K88" s="52">
        <f>'Survey-based_src_summary'!W88</f>
        <v>9.0088750601643369E-2</v>
      </c>
      <c r="L88" s="144">
        <f>'Survey-based_src_summary'!X88</f>
        <v>1.4135709930820173</v>
      </c>
      <c r="M88" s="144">
        <f>'Survey-based_src_summary'!Y88</f>
        <v>0.99171509235627286</v>
      </c>
      <c r="N88" s="144">
        <f>'Survey-based_src_summary'!Z88</f>
        <v>1.0946099446880746</v>
      </c>
      <c r="O88" s="144">
        <f>'Survey-based_src_summary'!AA88</f>
        <v>2.1160566075597558E-3</v>
      </c>
      <c r="P88" s="144">
        <f>'Survey-based_src_summary'!AB88</f>
        <v>3.7353872200681398E-2</v>
      </c>
      <c r="Q88" s="155">
        <f>'Survey-based_src_summary'!AC88</f>
        <v>0</v>
      </c>
      <c r="R88" s="155">
        <f>'Survey-based_src_summary'!AD88</f>
        <v>0</v>
      </c>
      <c r="S88" s="155">
        <f>'Survey-based_src_summary'!AE88</f>
        <v>0</v>
      </c>
      <c r="T88" s="155">
        <f>'Survey-based_src_summary'!AF88</f>
        <v>0</v>
      </c>
      <c r="U88" s="155">
        <f>'Survey-based_src_summary'!AG88</f>
        <v>0</v>
      </c>
      <c r="V88" s="156">
        <f>'Survey-based_src_summary'!AH88</f>
        <v>1.9956296372922593</v>
      </c>
      <c r="W88" s="156">
        <f>'Survey-based_src_summary'!AI88</f>
        <v>1.4000683656794437</v>
      </c>
      <c r="X88" s="156">
        <f>'Survey-based_src_summary'!AJ88</f>
        <v>1.5453316866184581</v>
      </c>
      <c r="Y88" s="156">
        <f>'Survey-based_src_summary'!AK88</f>
        <v>2.9873740342020081E-3</v>
      </c>
      <c r="Z88" s="156">
        <f>'Survey-based_src_summary'!AL88</f>
        <v>5.2734878400961964E-2</v>
      </c>
      <c r="AA88" s="171">
        <f>'Survey-based_src_summary'!AM88</f>
        <v>0</v>
      </c>
      <c r="AB88" s="171">
        <f>'Survey-based_src_summary'!AN88</f>
        <v>0</v>
      </c>
      <c r="AC88" s="171">
        <f>'Survey-based_src_summary'!AO88</f>
        <v>0</v>
      </c>
      <c r="AD88" s="171">
        <f>'Survey-based_src_summary'!AP88</f>
        <v>0</v>
      </c>
      <c r="AE88" s="171">
        <f>'Survey-based_src_summary'!AQ88</f>
        <v>0</v>
      </c>
    </row>
    <row r="89" spans="1:31" x14ac:dyDescent="0.2">
      <c r="A89" s="27" t="s">
        <v>460</v>
      </c>
      <c r="B89" s="154" t="str">
        <f>'Survey-based_src_summary'!E89</f>
        <v>30</v>
      </c>
      <c r="C89" s="125" t="str">
        <f>'Survey-based_src_summary'!F89</f>
        <v>30005</v>
      </c>
      <c r="D89" s="125" t="str">
        <f>'Survey-based_src_summary'!G89</f>
        <v>2310020600</v>
      </c>
      <c r="E89" s="125" t="str">
        <f>'Survey-based_src_summary'!H89</f>
        <v>Compressor engines</v>
      </c>
      <c r="F89" s="125" t="str">
        <f>'Survey-based_src_summary'!B89</f>
        <v>Oil Wells</v>
      </c>
      <c r="G89" s="52">
        <f>'Survey-based_src_summary'!S89</f>
        <v>4.840079120310639</v>
      </c>
      <c r="H89" s="52">
        <f>'Survey-based_src_summary'!T89</f>
        <v>3.3956409230958466</v>
      </c>
      <c r="I89" s="52">
        <f>'Survey-based_src_summary'!U89</f>
        <v>3.7479537738800621</v>
      </c>
      <c r="J89" s="52">
        <f>'Survey-based_src_summary'!V89</f>
        <v>7.2453958476573618E-3</v>
      </c>
      <c r="K89" s="52">
        <f>'Survey-based_src_summary'!W89</f>
        <v>0.12789997657427882</v>
      </c>
      <c r="L89" s="144">
        <f>'Survey-based_src_summary'!X89</f>
        <v>1.026683449762863</v>
      </c>
      <c r="M89" s="144">
        <f>'Survey-based_src_summary'!Y89</f>
        <v>0.72028746853548264</v>
      </c>
      <c r="N89" s="144">
        <f>'Survey-based_src_summary'!Z89</f>
        <v>0.79502049748971015</v>
      </c>
      <c r="O89" s="144">
        <f>'Survey-based_src_summary'!AA89</f>
        <v>1.5369021495030767E-3</v>
      </c>
      <c r="P89" s="144">
        <f>'Survey-based_src_summary'!AB89</f>
        <v>2.7130298061210659E-2</v>
      </c>
      <c r="Q89" s="155">
        <f>'Survey-based_src_summary'!AC89</f>
        <v>0</v>
      </c>
      <c r="R89" s="155">
        <f>'Survey-based_src_summary'!AD89</f>
        <v>0</v>
      </c>
      <c r="S89" s="155">
        <f>'Survey-based_src_summary'!AE89</f>
        <v>0</v>
      </c>
      <c r="T89" s="155">
        <f>'Survey-based_src_summary'!AF89</f>
        <v>0</v>
      </c>
      <c r="U89" s="155">
        <f>'Survey-based_src_summary'!AG89</f>
        <v>0</v>
      </c>
      <c r="V89" s="156">
        <f>'Survey-based_src_summary'!AH89</f>
        <v>3.8133956705477763</v>
      </c>
      <c r="W89" s="156">
        <f>'Survey-based_src_summary'!AI89</f>
        <v>2.6753534545603643</v>
      </c>
      <c r="X89" s="156">
        <f>'Survey-based_src_summary'!AJ89</f>
        <v>2.9529332763903517</v>
      </c>
      <c r="Y89" s="156">
        <f>'Survey-based_src_summary'!AK89</f>
        <v>5.7084936981542846E-3</v>
      </c>
      <c r="Z89" s="156">
        <f>'Survey-based_src_summary'!AL89</f>
        <v>0.10076967851306814</v>
      </c>
      <c r="AA89" s="171">
        <f>'Survey-based_src_summary'!AM89</f>
        <v>0</v>
      </c>
      <c r="AB89" s="171">
        <f>'Survey-based_src_summary'!AN89</f>
        <v>0</v>
      </c>
      <c r="AC89" s="171">
        <f>'Survey-based_src_summary'!AO89</f>
        <v>0</v>
      </c>
      <c r="AD89" s="171">
        <f>'Survey-based_src_summary'!AP89</f>
        <v>0</v>
      </c>
      <c r="AE89" s="171">
        <f>'Survey-based_src_summary'!AQ89</f>
        <v>0</v>
      </c>
    </row>
    <row r="90" spans="1:31" x14ac:dyDescent="0.2">
      <c r="A90" s="27" t="s">
        <v>460</v>
      </c>
      <c r="B90" s="154" t="str">
        <f>'Survey-based_src_summary'!E90</f>
        <v>30</v>
      </c>
      <c r="C90" s="125" t="str">
        <f>'Survey-based_src_summary'!F90</f>
        <v>30111</v>
      </c>
      <c r="D90" s="125" t="str">
        <f>'Survey-based_src_summary'!G90</f>
        <v>2310020600</v>
      </c>
      <c r="E90" s="125" t="str">
        <f>'Survey-based_src_summary'!H90</f>
        <v>Compressor engines</v>
      </c>
      <c r="F90" s="125" t="str">
        <f>'Survey-based_src_summary'!B90</f>
        <v>Oil Wells</v>
      </c>
      <c r="G90" s="52">
        <f>'Survey-based_src_summary'!S90</f>
        <v>2.411385811728147</v>
      </c>
      <c r="H90" s="52">
        <f>'Survey-based_src_summary'!T90</f>
        <v>1.6917492751959951</v>
      </c>
      <c r="I90" s="52">
        <f>'Survey-based_src_summary'!U90</f>
        <v>1.8672757879973041</v>
      </c>
      <c r="J90" s="52">
        <f>'Survey-based_src_summary'!V90</f>
        <v>3.6097436246607609E-3</v>
      </c>
      <c r="K90" s="52">
        <f>'Survey-based_src_summary'!W90</f>
        <v>6.3721311401162384E-2</v>
      </c>
      <c r="L90" s="144">
        <f>'Survey-based_src_summary'!X90</f>
        <v>8.3151234887177475E-2</v>
      </c>
      <c r="M90" s="144">
        <f>'Survey-based_src_summary'!Y90</f>
        <v>5.8336181903310171E-2</v>
      </c>
      <c r="N90" s="144">
        <f>'Survey-based_src_summary'!Z90</f>
        <v>6.4388820275769115E-2</v>
      </c>
      <c r="O90" s="144">
        <f>'Survey-based_src_summary'!AA90</f>
        <v>1.2447391809175035E-4</v>
      </c>
      <c r="P90" s="144">
        <f>'Survey-based_src_summary'!AB90</f>
        <v>2.197286600040082E-3</v>
      </c>
      <c r="Q90" s="155">
        <f>'Survey-based_src_summary'!AC90</f>
        <v>0</v>
      </c>
      <c r="R90" s="155">
        <f>'Survey-based_src_summary'!AD90</f>
        <v>0</v>
      </c>
      <c r="S90" s="155">
        <f>'Survey-based_src_summary'!AE90</f>
        <v>0</v>
      </c>
      <c r="T90" s="155">
        <f>'Survey-based_src_summary'!AF90</f>
        <v>0</v>
      </c>
      <c r="U90" s="155">
        <f>'Survey-based_src_summary'!AG90</f>
        <v>0</v>
      </c>
      <c r="V90" s="156">
        <f>'Survey-based_src_summary'!AH90</f>
        <v>2.3282345768409698</v>
      </c>
      <c r="W90" s="156">
        <f>'Survey-based_src_summary'!AI90</f>
        <v>1.6334130932926849</v>
      </c>
      <c r="X90" s="156">
        <f>'Survey-based_src_summary'!AJ90</f>
        <v>1.8028869677215349</v>
      </c>
      <c r="Y90" s="156">
        <f>'Survey-based_src_summary'!AK90</f>
        <v>3.4852697065690108E-3</v>
      </c>
      <c r="Z90" s="156">
        <f>'Survey-based_src_summary'!AL90</f>
        <v>6.1524024801122304E-2</v>
      </c>
      <c r="AA90" s="171">
        <f>'Survey-based_src_summary'!AM90</f>
        <v>0</v>
      </c>
      <c r="AB90" s="171">
        <f>'Survey-based_src_summary'!AN90</f>
        <v>0</v>
      </c>
      <c r="AC90" s="171">
        <f>'Survey-based_src_summary'!AO90</f>
        <v>0</v>
      </c>
      <c r="AD90" s="171">
        <f>'Survey-based_src_summary'!AP90</f>
        <v>0</v>
      </c>
      <c r="AE90" s="171">
        <f>'Survey-based_src_summary'!AQ90</f>
        <v>0</v>
      </c>
    </row>
    <row r="91" spans="1:31" x14ac:dyDescent="0.2">
      <c r="A91" s="27" t="s">
        <v>460</v>
      </c>
      <c r="B91" s="154" t="str">
        <f>'Survey-based_src_summary'!E91</f>
        <v>30</v>
      </c>
      <c r="C91" s="125" t="str">
        <f>'Survey-based_src_summary'!F91</f>
        <v>30041</v>
      </c>
      <c r="D91" s="125" t="str">
        <f>'Survey-based_src_summary'!G91</f>
        <v>2310020600</v>
      </c>
      <c r="E91" s="125" t="str">
        <f>'Survey-based_src_summary'!H91</f>
        <v>Compressor engines</v>
      </c>
      <c r="F91" s="125" t="str">
        <f>'Survey-based_src_summary'!B91</f>
        <v>Oil Wells</v>
      </c>
      <c r="G91" s="52">
        <f>'Survey-based_src_summary'!S91</f>
        <v>0.15125247250970747</v>
      </c>
      <c r="H91" s="52">
        <f>'Survey-based_src_summary'!T91</f>
        <v>0.10611377884674521</v>
      </c>
      <c r="I91" s="52">
        <f>'Survey-based_src_summary'!U91</f>
        <v>0.11712355543375194</v>
      </c>
      <c r="J91" s="52">
        <f>'Survey-based_src_summary'!V91</f>
        <v>2.2641862023929256E-4</v>
      </c>
      <c r="K91" s="52">
        <f>'Survey-based_src_summary'!W91</f>
        <v>3.996874267946213E-3</v>
      </c>
      <c r="L91" s="144">
        <f>'Survey-based_src_summary'!X91</f>
        <v>0</v>
      </c>
      <c r="M91" s="144">
        <f>'Survey-based_src_summary'!Y91</f>
        <v>0</v>
      </c>
      <c r="N91" s="144">
        <f>'Survey-based_src_summary'!Z91</f>
        <v>0</v>
      </c>
      <c r="O91" s="144">
        <f>'Survey-based_src_summary'!AA91</f>
        <v>0</v>
      </c>
      <c r="P91" s="144">
        <f>'Survey-based_src_summary'!AB91</f>
        <v>0</v>
      </c>
      <c r="Q91" s="155">
        <f>'Survey-based_src_summary'!AC91</f>
        <v>0</v>
      </c>
      <c r="R91" s="155">
        <f>'Survey-based_src_summary'!AD91</f>
        <v>0</v>
      </c>
      <c r="S91" s="155">
        <f>'Survey-based_src_summary'!AE91</f>
        <v>0</v>
      </c>
      <c r="T91" s="155">
        <f>'Survey-based_src_summary'!AF91</f>
        <v>0</v>
      </c>
      <c r="U91" s="155">
        <f>'Survey-based_src_summary'!AG91</f>
        <v>0</v>
      </c>
      <c r="V91" s="156">
        <f>'Survey-based_src_summary'!AH91</f>
        <v>0.15125247250970747</v>
      </c>
      <c r="W91" s="156">
        <f>'Survey-based_src_summary'!AI91</f>
        <v>0.10611377884674521</v>
      </c>
      <c r="X91" s="156">
        <f>'Survey-based_src_summary'!AJ91</f>
        <v>0.11712355543375194</v>
      </c>
      <c r="Y91" s="156">
        <f>'Survey-based_src_summary'!AK91</f>
        <v>2.2641862023929256E-4</v>
      </c>
      <c r="Z91" s="156">
        <f>'Survey-based_src_summary'!AL91</f>
        <v>3.996874267946213E-3</v>
      </c>
      <c r="AA91" s="171">
        <f>'Survey-based_src_summary'!AM91</f>
        <v>0</v>
      </c>
      <c r="AB91" s="171">
        <f>'Survey-based_src_summary'!AN91</f>
        <v>0</v>
      </c>
      <c r="AC91" s="171">
        <f>'Survey-based_src_summary'!AO91</f>
        <v>0</v>
      </c>
      <c r="AD91" s="171">
        <f>'Survey-based_src_summary'!AP91</f>
        <v>0</v>
      </c>
      <c r="AE91" s="171">
        <f>'Survey-based_src_summary'!AQ91</f>
        <v>0</v>
      </c>
    </row>
    <row r="92" spans="1:31" x14ac:dyDescent="0.2">
      <c r="A92" s="27" t="s">
        <v>460</v>
      </c>
      <c r="B92" s="154" t="str">
        <f>'Survey-based_src_summary'!E92</f>
        <v>30</v>
      </c>
      <c r="C92" s="125" t="str">
        <f>'Survey-based_src_summary'!F92</f>
        <v>30071</v>
      </c>
      <c r="D92" s="125" t="str">
        <f>'Survey-based_src_summary'!G92</f>
        <v>2310020600</v>
      </c>
      <c r="E92" s="125" t="str">
        <f>'Survey-based_src_summary'!H92</f>
        <v>Compressor engines</v>
      </c>
      <c r="F92" s="125" t="str">
        <f>'Survey-based_src_summary'!B92</f>
        <v>Oil Wells</v>
      </c>
      <c r="G92" s="52">
        <f>'Survey-based_src_summary'!S92</f>
        <v>0.15350997209940459</v>
      </c>
      <c r="H92" s="52">
        <f>'Survey-based_src_summary'!T92</f>
        <v>0.10769756659072648</v>
      </c>
      <c r="I92" s="52">
        <f>'Survey-based_src_summary'!U92</f>
        <v>0.11887166820141988</v>
      </c>
      <c r="J92" s="52">
        <f>'Survey-based_src_summary'!V92</f>
        <v>2.2979800263092377E-4</v>
      </c>
      <c r="K92" s="52">
        <f>'Survey-based_src_summary'!W92</f>
        <v>4.056529107766306E-3</v>
      </c>
      <c r="L92" s="144">
        <f>'Survey-based_src_summary'!X92</f>
        <v>7.6754986049702295E-2</v>
      </c>
      <c r="M92" s="144">
        <f>'Survey-based_src_summary'!Y92</f>
        <v>5.3848783295363238E-2</v>
      </c>
      <c r="N92" s="144">
        <f>'Survey-based_src_summary'!Z92</f>
        <v>5.943583410070994E-2</v>
      </c>
      <c r="O92" s="144">
        <f>'Survey-based_src_summary'!AA92</f>
        <v>1.1489900131546188E-4</v>
      </c>
      <c r="P92" s="144">
        <f>'Survey-based_src_summary'!AB92</f>
        <v>2.028264553883153E-3</v>
      </c>
      <c r="Q92" s="155">
        <f>'Survey-based_src_summary'!AC92</f>
        <v>0</v>
      </c>
      <c r="R92" s="155">
        <f>'Survey-based_src_summary'!AD92</f>
        <v>0</v>
      </c>
      <c r="S92" s="155">
        <f>'Survey-based_src_summary'!AE92</f>
        <v>0</v>
      </c>
      <c r="T92" s="155">
        <f>'Survey-based_src_summary'!AF92</f>
        <v>0</v>
      </c>
      <c r="U92" s="155">
        <f>'Survey-based_src_summary'!AG92</f>
        <v>0</v>
      </c>
      <c r="V92" s="156">
        <f>'Survey-based_src_summary'!AH92</f>
        <v>7.6754986049702295E-2</v>
      </c>
      <c r="W92" s="156">
        <f>'Survey-based_src_summary'!AI92</f>
        <v>5.3848783295363238E-2</v>
      </c>
      <c r="X92" s="156">
        <f>'Survey-based_src_summary'!AJ92</f>
        <v>5.943583410070994E-2</v>
      </c>
      <c r="Y92" s="156">
        <f>'Survey-based_src_summary'!AK92</f>
        <v>1.1489900131546188E-4</v>
      </c>
      <c r="Z92" s="156">
        <f>'Survey-based_src_summary'!AL92</f>
        <v>2.028264553883153E-3</v>
      </c>
      <c r="AA92" s="171">
        <f>'Survey-based_src_summary'!AM92</f>
        <v>0</v>
      </c>
      <c r="AB92" s="171">
        <f>'Survey-based_src_summary'!AN92</f>
        <v>0</v>
      </c>
      <c r="AC92" s="171">
        <f>'Survey-based_src_summary'!AO92</f>
        <v>0</v>
      </c>
      <c r="AD92" s="171">
        <f>'Survey-based_src_summary'!AP92</f>
        <v>0</v>
      </c>
      <c r="AE92" s="171">
        <f>'Survey-based_src_summary'!AQ92</f>
        <v>0</v>
      </c>
    </row>
    <row r="93" spans="1:31" x14ac:dyDescent="0.2">
      <c r="A93" s="27" t="s">
        <v>460</v>
      </c>
      <c r="B93" s="154" t="str">
        <f>'Survey-based_src_summary'!E93</f>
        <v>30</v>
      </c>
      <c r="C93" s="125" t="str">
        <f>'Survey-based_src_summary'!F93</f>
        <v>30015</v>
      </c>
      <c r="D93" s="125" t="str">
        <f>'Survey-based_src_summary'!G93</f>
        <v>2310020600</v>
      </c>
      <c r="E93" s="125" t="str">
        <f>'Survey-based_src_summary'!H93</f>
        <v>Compressor engines</v>
      </c>
      <c r="F93" s="125" t="str">
        <f>'Survey-based_src_summary'!B93</f>
        <v>Oil Wells</v>
      </c>
      <c r="G93" s="52">
        <f>'Survey-based_src_summary'!S93</f>
        <v>7.5626236254853735E-2</v>
      </c>
      <c r="H93" s="52">
        <f>'Survey-based_src_summary'!T93</f>
        <v>5.3056889423372604E-2</v>
      </c>
      <c r="I93" s="52">
        <f>'Survey-based_src_summary'!U93</f>
        <v>5.8561777716875971E-2</v>
      </c>
      <c r="J93" s="52">
        <f>'Survey-based_src_summary'!V93</f>
        <v>1.1320931011964628E-4</v>
      </c>
      <c r="K93" s="52">
        <f>'Survey-based_src_summary'!W93</f>
        <v>1.9984371339731065E-3</v>
      </c>
      <c r="L93" s="144">
        <f>'Survey-based_src_summary'!X93</f>
        <v>0</v>
      </c>
      <c r="M93" s="144">
        <f>'Survey-based_src_summary'!Y93</f>
        <v>0</v>
      </c>
      <c r="N93" s="144">
        <f>'Survey-based_src_summary'!Z93</f>
        <v>0</v>
      </c>
      <c r="O93" s="144">
        <f>'Survey-based_src_summary'!AA93</f>
        <v>0</v>
      </c>
      <c r="P93" s="144">
        <f>'Survey-based_src_summary'!AB93</f>
        <v>0</v>
      </c>
      <c r="Q93" s="155">
        <f>'Survey-based_src_summary'!AC93</f>
        <v>0</v>
      </c>
      <c r="R93" s="155">
        <f>'Survey-based_src_summary'!AD93</f>
        <v>0</v>
      </c>
      <c r="S93" s="155">
        <f>'Survey-based_src_summary'!AE93</f>
        <v>0</v>
      </c>
      <c r="T93" s="155">
        <f>'Survey-based_src_summary'!AF93</f>
        <v>0</v>
      </c>
      <c r="U93" s="155">
        <f>'Survey-based_src_summary'!AG93</f>
        <v>0</v>
      </c>
      <c r="V93" s="156">
        <f>'Survey-based_src_summary'!AH93</f>
        <v>7.5626236254853735E-2</v>
      </c>
      <c r="W93" s="156">
        <f>'Survey-based_src_summary'!AI93</f>
        <v>5.3056889423372604E-2</v>
      </c>
      <c r="X93" s="156">
        <f>'Survey-based_src_summary'!AJ93</f>
        <v>5.8561777716875971E-2</v>
      </c>
      <c r="Y93" s="156">
        <f>'Survey-based_src_summary'!AK93</f>
        <v>1.1320931011964628E-4</v>
      </c>
      <c r="Z93" s="156">
        <f>'Survey-based_src_summary'!AL93</f>
        <v>1.9984371339731065E-3</v>
      </c>
      <c r="AA93" s="171">
        <f>'Survey-based_src_summary'!AM93</f>
        <v>0</v>
      </c>
      <c r="AB93" s="171">
        <f>'Survey-based_src_summary'!AN93</f>
        <v>0</v>
      </c>
      <c r="AC93" s="171">
        <f>'Survey-based_src_summary'!AO93</f>
        <v>0</v>
      </c>
      <c r="AD93" s="171">
        <f>'Survey-based_src_summary'!AP93</f>
        <v>0</v>
      </c>
      <c r="AE93" s="171">
        <f>'Survey-based_src_summary'!AQ93</f>
        <v>0</v>
      </c>
    </row>
    <row r="94" spans="1:31" x14ac:dyDescent="0.2">
      <c r="A94" s="27" t="s">
        <v>460</v>
      </c>
      <c r="B94" s="154" t="str">
        <f>'Survey-based_src_summary'!E94</f>
        <v>30</v>
      </c>
      <c r="C94" s="125" t="str">
        <f>'Survey-based_src_summary'!F94</f>
        <v>30027</v>
      </c>
      <c r="D94" s="125" t="str">
        <f>'Survey-based_src_summary'!G94</f>
        <v>2310020600</v>
      </c>
      <c r="E94" s="125" t="str">
        <f>'Survey-based_src_summary'!H94</f>
        <v>Compressor engines</v>
      </c>
      <c r="F94" s="125" t="str">
        <f>'Survey-based_src_summary'!B94</f>
        <v>Oil Wells</v>
      </c>
      <c r="G94" s="52">
        <f>'Survey-based_src_summary'!S94</f>
        <v>0</v>
      </c>
      <c r="H94" s="52">
        <f>'Survey-based_src_summary'!T94</f>
        <v>0</v>
      </c>
      <c r="I94" s="52">
        <f>'Survey-based_src_summary'!U94</f>
        <v>0</v>
      </c>
      <c r="J94" s="52">
        <f>'Survey-based_src_summary'!V94</f>
        <v>0</v>
      </c>
      <c r="K94" s="52">
        <f>'Survey-based_src_summary'!W94</f>
        <v>0</v>
      </c>
      <c r="L94" s="144">
        <f>'Survey-based_src_summary'!X94</f>
        <v>0</v>
      </c>
      <c r="M94" s="144">
        <f>'Survey-based_src_summary'!Y94</f>
        <v>0</v>
      </c>
      <c r="N94" s="144">
        <f>'Survey-based_src_summary'!Z94</f>
        <v>0</v>
      </c>
      <c r="O94" s="144">
        <f>'Survey-based_src_summary'!AA94</f>
        <v>0</v>
      </c>
      <c r="P94" s="144">
        <f>'Survey-based_src_summary'!AB94</f>
        <v>0</v>
      </c>
      <c r="Q94" s="155">
        <f>'Survey-based_src_summary'!AC94</f>
        <v>0</v>
      </c>
      <c r="R94" s="155">
        <f>'Survey-based_src_summary'!AD94</f>
        <v>0</v>
      </c>
      <c r="S94" s="155">
        <f>'Survey-based_src_summary'!AE94</f>
        <v>0</v>
      </c>
      <c r="T94" s="155">
        <f>'Survey-based_src_summary'!AF94</f>
        <v>0</v>
      </c>
      <c r="U94" s="155">
        <f>'Survey-based_src_summary'!AG94</f>
        <v>0</v>
      </c>
      <c r="V94" s="156">
        <f>'Survey-based_src_summary'!AH94</f>
        <v>0</v>
      </c>
      <c r="W94" s="156">
        <f>'Survey-based_src_summary'!AI94</f>
        <v>0</v>
      </c>
      <c r="X94" s="156">
        <f>'Survey-based_src_summary'!AJ94</f>
        <v>0</v>
      </c>
      <c r="Y94" s="156">
        <f>'Survey-based_src_summary'!AK94</f>
        <v>0</v>
      </c>
      <c r="Z94" s="156">
        <f>'Survey-based_src_summary'!AL94</f>
        <v>0</v>
      </c>
      <c r="AA94" s="171">
        <f>'Survey-based_src_summary'!AM94</f>
        <v>0</v>
      </c>
      <c r="AB94" s="171">
        <f>'Survey-based_src_summary'!AN94</f>
        <v>0</v>
      </c>
      <c r="AC94" s="171">
        <f>'Survey-based_src_summary'!AO94</f>
        <v>0</v>
      </c>
      <c r="AD94" s="171">
        <f>'Survey-based_src_summary'!AP94</f>
        <v>0</v>
      </c>
      <c r="AE94" s="171">
        <f>'Survey-based_src_summary'!AQ94</f>
        <v>0</v>
      </c>
    </row>
    <row r="95" spans="1:31" x14ac:dyDescent="0.2">
      <c r="A95" s="27" t="s">
        <v>460</v>
      </c>
      <c r="B95" s="154" t="str">
        <f>'Survey-based_src_summary'!E95</f>
        <v>30</v>
      </c>
      <c r="C95" s="125" t="str">
        <f>'Survey-based_src_summary'!F95</f>
        <v>30037</v>
      </c>
      <c r="D95" s="125" t="str">
        <f>'Survey-based_src_summary'!G95</f>
        <v>2310020600</v>
      </c>
      <c r="E95" s="125" t="str">
        <f>'Survey-based_src_summary'!H95</f>
        <v>Compressor engines</v>
      </c>
      <c r="F95" s="125" t="str">
        <f>'Survey-based_src_summary'!B95</f>
        <v>Oil Wells</v>
      </c>
      <c r="G95" s="52">
        <f>'Survey-based_src_summary'!S95</f>
        <v>0</v>
      </c>
      <c r="H95" s="52">
        <f>'Survey-based_src_summary'!T95</f>
        <v>0</v>
      </c>
      <c r="I95" s="52">
        <f>'Survey-based_src_summary'!U95</f>
        <v>0</v>
      </c>
      <c r="J95" s="52">
        <f>'Survey-based_src_summary'!V95</f>
        <v>0</v>
      </c>
      <c r="K95" s="52">
        <f>'Survey-based_src_summary'!W95</f>
        <v>0</v>
      </c>
      <c r="L95" s="144">
        <f>'Survey-based_src_summary'!X95</f>
        <v>0</v>
      </c>
      <c r="M95" s="144">
        <f>'Survey-based_src_summary'!Y95</f>
        <v>0</v>
      </c>
      <c r="N95" s="144">
        <f>'Survey-based_src_summary'!Z95</f>
        <v>0</v>
      </c>
      <c r="O95" s="144">
        <f>'Survey-based_src_summary'!AA95</f>
        <v>0</v>
      </c>
      <c r="P95" s="144">
        <f>'Survey-based_src_summary'!AB95</f>
        <v>0</v>
      </c>
      <c r="Q95" s="155">
        <f>'Survey-based_src_summary'!AC95</f>
        <v>0</v>
      </c>
      <c r="R95" s="155">
        <f>'Survey-based_src_summary'!AD95</f>
        <v>0</v>
      </c>
      <c r="S95" s="155">
        <f>'Survey-based_src_summary'!AE95</f>
        <v>0</v>
      </c>
      <c r="T95" s="155">
        <f>'Survey-based_src_summary'!AF95</f>
        <v>0</v>
      </c>
      <c r="U95" s="155">
        <f>'Survey-based_src_summary'!AG95</f>
        <v>0</v>
      </c>
      <c r="V95" s="156">
        <f>'Survey-based_src_summary'!AH95</f>
        <v>0</v>
      </c>
      <c r="W95" s="156">
        <f>'Survey-based_src_summary'!AI95</f>
        <v>0</v>
      </c>
      <c r="X95" s="156">
        <f>'Survey-based_src_summary'!AJ95</f>
        <v>0</v>
      </c>
      <c r="Y95" s="156">
        <f>'Survey-based_src_summary'!AK95</f>
        <v>0</v>
      </c>
      <c r="Z95" s="156">
        <f>'Survey-based_src_summary'!AL95</f>
        <v>0</v>
      </c>
      <c r="AA95" s="171">
        <f>'Survey-based_src_summary'!AM95</f>
        <v>0</v>
      </c>
      <c r="AB95" s="171">
        <f>'Survey-based_src_summary'!AN95</f>
        <v>0</v>
      </c>
      <c r="AC95" s="171">
        <f>'Survey-based_src_summary'!AO95</f>
        <v>0</v>
      </c>
      <c r="AD95" s="171">
        <f>'Survey-based_src_summary'!AP95</f>
        <v>0</v>
      </c>
      <c r="AE95" s="171">
        <f>'Survey-based_src_summary'!AQ95</f>
        <v>0</v>
      </c>
    </row>
    <row r="96" spans="1:31" x14ac:dyDescent="0.2">
      <c r="A96" s="27" t="s">
        <v>460</v>
      </c>
      <c r="B96" s="154" t="str">
        <f>'Survey-based_src_summary'!E96</f>
        <v>30</v>
      </c>
      <c r="C96" s="125" t="str">
        <f>'Survey-based_src_summary'!F96</f>
        <v>30101</v>
      </c>
      <c r="D96" s="125" t="str">
        <f>'Survey-based_src_summary'!G96</f>
        <v>2310020600</v>
      </c>
      <c r="E96" s="125" t="str">
        <f>'Survey-based_src_summary'!H96</f>
        <v>Compressor engines</v>
      </c>
      <c r="F96" s="125" t="str">
        <f>'Survey-based_src_summary'!B96</f>
        <v>Gas Wells</v>
      </c>
      <c r="G96" s="52">
        <f>'Survey-based_src_summary'!S96</f>
        <v>14.523293971603792</v>
      </c>
      <c r="H96" s="52">
        <f>'Survey-based_src_summary'!T96</f>
        <v>10.189067187183481</v>
      </c>
      <c r="I96" s="52">
        <f>'Survey-based_src_summary'!U96</f>
        <v>11.246228232431966</v>
      </c>
      <c r="J96" s="52">
        <f>'Survey-based_src_summary'!V96</f>
        <v>2.1740763161204629E-2</v>
      </c>
      <c r="K96" s="52">
        <f>'Survey-based_src_summary'!W96</f>
        <v>0.38378070121925445</v>
      </c>
      <c r="L96" s="144">
        <f>'Survey-based_src_summary'!X96</f>
        <v>0.69840747828920824</v>
      </c>
      <c r="M96" s="144">
        <f>'Survey-based_src_summary'!Y96</f>
        <v>0.48997980308280609</v>
      </c>
      <c r="N96" s="144">
        <f>'Survey-based_src_summary'!Z96</f>
        <v>0.54081738725628437</v>
      </c>
      <c r="O96" s="144">
        <f>'Survey-based_src_summary'!AA96</f>
        <v>1.0454867611430093E-3</v>
      </c>
      <c r="P96" s="144">
        <f>'Survey-based_src_summary'!AB96</f>
        <v>1.8455545434711371E-2</v>
      </c>
      <c r="Q96" s="155">
        <f>'Survey-based_src_summary'!AC96</f>
        <v>0</v>
      </c>
      <c r="R96" s="155">
        <f>'Survey-based_src_summary'!AD96</f>
        <v>0</v>
      </c>
      <c r="S96" s="155">
        <f>'Survey-based_src_summary'!AE96</f>
        <v>0</v>
      </c>
      <c r="T96" s="155">
        <f>'Survey-based_src_summary'!AF96</f>
        <v>0</v>
      </c>
      <c r="U96" s="155">
        <f>'Survey-based_src_summary'!AG96</f>
        <v>0</v>
      </c>
      <c r="V96" s="156">
        <f>'Survey-based_src_summary'!AH96</f>
        <v>13.824886493314583</v>
      </c>
      <c r="W96" s="156">
        <f>'Survey-based_src_summary'!AI96</f>
        <v>9.6990873841006753</v>
      </c>
      <c r="X96" s="156">
        <f>'Survey-based_src_summary'!AJ96</f>
        <v>10.705410845175679</v>
      </c>
      <c r="Y96" s="156">
        <f>'Survey-based_src_summary'!AK96</f>
        <v>2.0695276400061621E-2</v>
      </c>
      <c r="Z96" s="156">
        <f>'Survey-based_src_summary'!AL96</f>
        <v>0.36532515578454305</v>
      </c>
      <c r="AA96" s="171">
        <f>'Survey-based_src_summary'!AM96</f>
        <v>0</v>
      </c>
      <c r="AB96" s="171">
        <f>'Survey-based_src_summary'!AN96</f>
        <v>0</v>
      </c>
      <c r="AC96" s="171">
        <f>'Survey-based_src_summary'!AO96</f>
        <v>0</v>
      </c>
      <c r="AD96" s="171">
        <f>'Survey-based_src_summary'!AP96</f>
        <v>0</v>
      </c>
      <c r="AE96" s="171">
        <f>'Survey-based_src_summary'!AQ96</f>
        <v>0</v>
      </c>
    </row>
    <row r="97" spans="1:31" x14ac:dyDescent="0.2">
      <c r="A97" s="27" t="s">
        <v>460</v>
      </c>
      <c r="B97" s="154" t="str">
        <f>'Survey-based_src_summary'!E97</f>
        <v>30</v>
      </c>
      <c r="C97" s="125" t="str">
        <f>'Survey-based_src_summary'!F97</f>
        <v>30051</v>
      </c>
      <c r="D97" s="125" t="str">
        <f>'Survey-based_src_summary'!G97</f>
        <v>2310020600</v>
      </c>
      <c r="E97" s="125" t="str">
        <f>'Survey-based_src_summary'!H97</f>
        <v>Compressor engines</v>
      </c>
      <c r="F97" s="125" t="str">
        <f>'Survey-based_src_summary'!B97</f>
        <v>Gas Wells</v>
      </c>
      <c r="G97" s="52">
        <f>'Survey-based_src_summary'!S97</f>
        <v>3.3941277424412308</v>
      </c>
      <c r="H97" s="52">
        <f>'Survey-based_src_summary'!T97</f>
        <v>2.381208813732917</v>
      </c>
      <c r="I97" s="52">
        <f>'Survey-based_src_summary'!U97</f>
        <v>2.6282698206175565</v>
      </c>
      <c r="J97" s="52">
        <f>'Survey-based_src_summary'!V97</f>
        <v>5.0808671594451162E-3</v>
      </c>
      <c r="K97" s="52">
        <f>'Survey-based_src_summary'!W97</f>
        <v>8.9690446779407573E-2</v>
      </c>
      <c r="L97" s="144">
        <f>'Survey-based_src_summary'!X97</f>
        <v>0.30368511379737329</v>
      </c>
      <c r="M97" s="144">
        <f>'Survey-based_src_summary'!Y97</f>
        <v>0.21305552543926101</v>
      </c>
      <c r="N97" s="144">
        <f>'Survey-based_src_summary'!Z97</f>
        <v>0.23516098394999188</v>
      </c>
      <c r="O97" s="144">
        <f>'Survey-based_src_summary'!AA97</f>
        <v>4.5460390373982618E-4</v>
      </c>
      <c r="P97" s="144">
        <f>'Survey-based_src_summary'!AB97</f>
        <v>8.0249347118417306E-3</v>
      </c>
      <c r="Q97" s="155">
        <f>'Survey-based_src_summary'!AC97</f>
        <v>0</v>
      </c>
      <c r="R97" s="155">
        <f>'Survey-based_src_summary'!AD97</f>
        <v>0</v>
      </c>
      <c r="S97" s="155">
        <f>'Survey-based_src_summary'!AE97</f>
        <v>0</v>
      </c>
      <c r="T97" s="155">
        <f>'Survey-based_src_summary'!AF97</f>
        <v>0</v>
      </c>
      <c r="U97" s="155">
        <f>'Survey-based_src_summary'!AG97</f>
        <v>0</v>
      </c>
      <c r="V97" s="156">
        <f>'Survey-based_src_summary'!AH97</f>
        <v>3.0904426286438582</v>
      </c>
      <c r="W97" s="156">
        <f>'Survey-based_src_summary'!AI97</f>
        <v>2.1681532882936563</v>
      </c>
      <c r="X97" s="156">
        <f>'Survey-based_src_summary'!AJ97</f>
        <v>2.3931088366675648</v>
      </c>
      <c r="Y97" s="156">
        <f>'Survey-based_src_summary'!AK97</f>
        <v>4.6262632557052897E-3</v>
      </c>
      <c r="Z97" s="156">
        <f>'Survey-based_src_summary'!AL97</f>
        <v>8.1665512067565851E-2</v>
      </c>
      <c r="AA97" s="171">
        <f>'Survey-based_src_summary'!AM97</f>
        <v>0</v>
      </c>
      <c r="AB97" s="171">
        <f>'Survey-based_src_summary'!AN97</f>
        <v>0</v>
      </c>
      <c r="AC97" s="171">
        <f>'Survey-based_src_summary'!AO97</f>
        <v>0</v>
      </c>
      <c r="AD97" s="171">
        <f>'Survey-based_src_summary'!AP97</f>
        <v>0</v>
      </c>
      <c r="AE97" s="171">
        <f>'Survey-based_src_summary'!AQ97</f>
        <v>0</v>
      </c>
    </row>
    <row r="98" spans="1:31" x14ac:dyDescent="0.2">
      <c r="A98" s="27" t="s">
        <v>460</v>
      </c>
      <c r="B98" s="154" t="str">
        <f>'Survey-based_src_summary'!E98</f>
        <v>30</v>
      </c>
      <c r="C98" s="125" t="str">
        <f>'Survey-based_src_summary'!F98</f>
        <v>30087</v>
      </c>
      <c r="D98" s="125" t="str">
        <f>'Survey-based_src_summary'!G98</f>
        <v>2310020600</v>
      </c>
      <c r="E98" s="125" t="str">
        <f>'Survey-based_src_summary'!H98</f>
        <v>Compressor engines</v>
      </c>
      <c r="F98" s="125" t="str">
        <f>'Survey-based_src_summary'!B98</f>
        <v>Gas Wells</v>
      </c>
      <c r="G98" s="52">
        <f>'Survey-based_src_summary'!S98</f>
        <v>1.9721804931722094E-2</v>
      </c>
      <c r="H98" s="52">
        <f>'Survey-based_src_summary'!T98</f>
        <v>1.3836172144882407E-2</v>
      </c>
      <c r="I98" s="52">
        <f>'Survey-based_src_summary'!U98</f>
        <v>1.5271736553106229E-2</v>
      </c>
      <c r="J98" s="52">
        <f>'Survey-based_src_summary'!V98</f>
        <v>2.9522716469857367E-5</v>
      </c>
      <c r="K98" s="52">
        <f>'Survey-based_src_summary'!W98</f>
        <v>5.2115230475981589E-4</v>
      </c>
      <c r="L98" s="144">
        <f>'Survey-based_src_summary'!X98</f>
        <v>0</v>
      </c>
      <c r="M98" s="144">
        <f>'Survey-based_src_summary'!Y98</f>
        <v>0</v>
      </c>
      <c r="N98" s="144">
        <f>'Survey-based_src_summary'!Z98</f>
        <v>0</v>
      </c>
      <c r="O98" s="144">
        <f>'Survey-based_src_summary'!AA98</f>
        <v>0</v>
      </c>
      <c r="P98" s="144">
        <f>'Survey-based_src_summary'!AB98</f>
        <v>0</v>
      </c>
      <c r="Q98" s="155">
        <f>'Survey-based_src_summary'!AC98</f>
        <v>0</v>
      </c>
      <c r="R98" s="155">
        <f>'Survey-based_src_summary'!AD98</f>
        <v>0</v>
      </c>
      <c r="S98" s="155">
        <f>'Survey-based_src_summary'!AE98</f>
        <v>0</v>
      </c>
      <c r="T98" s="155">
        <f>'Survey-based_src_summary'!AF98</f>
        <v>0</v>
      </c>
      <c r="U98" s="155">
        <f>'Survey-based_src_summary'!AG98</f>
        <v>0</v>
      </c>
      <c r="V98" s="156">
        <f>'Survey-based_src_summary'!AH98</f>
        <v>1.9721804931722094E-2</v>
      </c>
      <c r="W98" s="156">
        <f>'Survey-based_src_summary'!AI98</f>
        <v>1.3836172144882407E-2</v>
      </c>
      <c r="X98" s="156">
        <f>'Survey-based_src_summary'!AJ98</f>
        <v>1.5271736553106229E-2</v>
      </c>
      <c r="Y98" s="156">
        <f>'Survey-based_src_summary'!AK98</f>
        <v>2.9522716469857367E-5</v>
      </c>
      <c r="Z98" s="156">
        <f>'Survey-based_src_summary'!AL98</f>
        <v>5.2115230475981589E-4</v>
      </c>
      <c r="AA98" s="171">
        <f>'Survey-based_src_summary'!AM98</f>
        <v>0</v>
      </c>
      <c r="AB98" s="171">
        <f>'Survey-based_src_summary'!AN98</f>
        <v>0</v>
      </c>
      <c r="AC98" s="171">
        <f>'Survey-based_src_summary'!AO98</f>
        <v>0</v>
      </c>
      <c r="AD98" s="171">
        <f>'Survey-based_src_summary'!AP98</f>
        <v>0</v>
      </c>
      <c r="AE98" s="171">
        <f>'Survey-based_src_summary'!AQ98</f>
        <v>0</v>
      </c>
    </row>
    <row r="99" spans="1:31" x14ac:dyDescent="0.2">
      <c r="A99" s="27" t="s">
        <v>460</v>
      </c>
      <c r="B99" s="154" t="str">
        <f>'Survey-based_src_summary'!E99</f>
        <v>30</v>
      </c>
      <c r="C99" s="125" t="str">
        <f>'Survey-based_src_summary'!F99</f>
        <v>30099</v>
      </c>
      <c r="D99" s="125" t="str">
        <f>'Survey-based_src_summary'!G99</f>
        <v>2310020600</v>
      </c>
      <c r="E99" s="125" t="str">
        <f>'Survey-based_src_summary'!H99</f>
        <v>Compressor engines</v>
      </c>
      <c r="F99" s="125" t="str">
        <f>'Survey-based_src_summary'!B99</f>
        <v>Gas Wells</v>
      </c>
      <c r="G99" s="52">
        <f>'Survey-based_src_summary'!S99</f>
        <v>7.8887219726888377E-2</v>
      </c>
      <c r="H99" s="52">
        <f>'Survey-based_src_summary'!T99</f>
        <v>5.5344688579529629E-2</v>
      </c>
      <c r="I99" s="52">
        <f>'Survey-based_src_summary'!U99</f>
        <v>6.1086946212424914E-2</v>
      </c>
      <c r="J99" s="52">
        <f>'Survey-based_src_summary'!V99</f>
        <v>1.1809086587942947E-4</v>
      </c>
      <c r="K99" s="52">
        <f>'Survey-based_src_summary'!W99</f>
        <v>2.0846092190392636E-3</v>
      </c>
      <c r="L99" s="144">
        <f>'Survey-based_src_summary'!X99</f>
        <v>0</v>
      </c>
      <c r="M99" s="144">
        <f>'Survey-based_src_summary'!Y99</f>
        <v>0</v>
      </c>
      <c r="N99" s="144">
        <f>'Survey-based_src_summary'!Z99</f>
        <v>0</v>
      </c>
      <c r="O99" s="144">
        <f>'Survey-based_src_summary'!AA99</f>
        <v>0</v>
      </c>
      <c r="P99" s="144">
        <f>'Survey-based_src_summary'!AB99</f>
        <v>0</v>
      </c>
      <c r="Q99" s="155">
        <f>'Survey-based_src_summary'!AC99</f>
        <v>0</v>
      </c>
      <c r="R99" s="155">
        <f>'Survey-based_src_summary'!AD99</f>
        <v>0</v>
      </c>
      <c r="S99" s="155">
        <f>'Survey-based_src_summary'!AE99</f>
        <v>0</v>
      </c>
      <c r="T99" s="155">
        <f>'Survey-based_src_summary'!AF99</f>
        <v>0</v>
      </c>
      <c r="U99" s="155">
        <f>'Survey-based_src_summary'!AG99</f>
        <v>0</v>
      </c>
      <c r="V99" s="156">
        <f>'Survey-based_src_summary'!AH99</f>
        <v>7.8887219726888377E-2</v>
      </c>
      <c r="W99" s="156">
        <f>'Survey-based_src_summary'!AI99</f>
        <v>5.5344688579529629E-2</v>
      </c>
      <c r="X99" s="156">
        <f>'Survey-based_src_summary'!AJ99</f>
        <v>6.1086946212424914E-2</v>
      </c>
      <c r="Y99" s="156">
        <f>'Survey-based_src_summary'!AK99</f>
        <v>1.1809086587942947E-4</v>
      </c>
      <c r="Z99" s="156">
        <f>'Survey-based_src_summary'!AL99</f>
        <v>2.0846092190392636E-3</v>
      </c>
      <c r="AA99" s="171">
        <f>'Survey-based_src_summary'!AM99</f>
        <v>0</v>
      </c>
      <c r="AB99" s="171">
        <f>'Survey-based_src_summary'!AN99</f>
        <v>0</v>
      </c>
      <c r="AC99" s="171">
        <f>'Survey-based_src_summary'!AO99</f>
        <v>0</v>
      </c>
      <c r="AD99" s="171">
        <f>'Survey-based_src_summary'!AP99</f>
        <v>0</v>
      </c>
      <c r="AE99" s="171">
        <f>'Survey-based_src_summary'!AQ99</f>
        <v>0</v>
      </c>
    </row>
    <row r="100" spans="1:31" x14ac:dyDescent="0.2">
      <c r="A100" s="27" t="s">
        <v>460</v>
      </c>
      <c r="B100" s="154" t="str">
        <f>'Survey-based_src_summary'!E100</f>
        <v>30</v>
      </c>
      <c r="C100" s="125" t="str">
        <f>'Survey-based_src_summary'!F100</f>
        <v>30035</v>
      </c>
      <c r="D100" s="125" t="str">
        <f>'Survey-based_src_summary'!G100</f>
        <v>2310020600</v>
      </c>
      <c r="E100" s="125" t="str">
        <f>'Survey-based_src_summary'!H100</f>
        <v>Compressor engines</v>
      </c>
      <c r="F100" s="125" t="str">
        <f>'Survey-based_src_summary'!B100</f>
        <v>Gas Wells</v>
      </c>
      <c r="G100" s="52">
        <f>'Survey-based_src_summary'!S100</f>
        <v>4.2694554233866011</v>
      </c>
      <c r="H100" s="52">
        <f>'Survey-based_src_summary'!T100</f>
        <v>2.9953100341166694</v>
      </c>
      <c r="I100" s="52">
        <f>'Survey-based_src_summary'!U100</f>
        <v>3.306086774355768</v>
      </c>
      <c r="J100" s="52">
        <f>'Survey-based_src_summary'!V100</f>
        <v>6.3911960584599088E-3</v>
      </c>
      <c r="K100" s="52">
        <f>'Survey-based_src_summary'!W100</f>
        <v>0.11282114094883373</v>
      </c>
      <c r="L100" s="144">
        <f>'Survey-based_src_summary'!X100</f>
        <v>3.5727660446749798E-2</v>
      </c>
      <c r="M100" s="144">
        <f>'Survey-based_src_summary'!Y100</f>
        <v>2.5065355934030704E-2</v>
      </c>
      <c r="N100" s="144">
        <f>'Survey-based_src_summary'!Z100</f>
        <v>2.7665998111763748E-2</v>
      </c>
      <c r="O100" s="144">
        <f>'Survey-based_src_summary'!AA100</f>
        <v>5.3482812204685419E-5</v>
      </c>
      <c r="P100" s="144">
        <f>'Survey-based_src_summary'!AB100</f>
        <v>9.44109966099027E-4</v>
      </c>
      <c r="Q100" s="155">
        <f>'Survey-based_src_summary'!AC100</f>
        <v>0.67882554848824628</v>
      </c>
      <c r="R100" s="155">
        <f>'Survey-based_src_summary'!AD100</f>
        <v>0.47624176274658342</v>
      </c>
      <c r="S100" s="155">
        <f>'Survey-based_src_summary'!AE100</f>
        <v>0.52565396412351129</v>
      </c>
      <c r="T100" s="155">
        <f>'Survey-based_src_summary'!AF100</f>
        <v>1.016173431889023E-3</v>
      </c>
      <c r="U100" s="155">
        <f>'Survey-based_src_summary'!AG100</f>
        <v>1.7938089355881516E-2</v>
      </c>
      <c r="V100" s="156">
        <f>'Survey-based_src_summary'!AH100</f>
        <v>3.5549022144516051</v>
      </c>
      <c r="W100" s="156">
        <f>'Survey-based_src_summary'!AI100</f>
        <v>2.494002915436055</v>
      </c>
      <c r="X100" s="156">
        <f>'Survey-based_src_summary'!AJ100</f>
        <v>2.7527668121204929</v>
      </c>
      <c r="Y100" s="156">
        <f>'Survey-based_src_summary'!AK100</f>
        <v>5.3215398143661996E-3</v>
      </c>
      <c r="Z100" s="156">
        <f>'Survey-based_src_summary'!AL100</f>
        <v>9.3938941626853192E-2</v>
      </c>
      <c r="AA100" s="171">
        <f>'Survey-based_src_summary'!AM100</f>
        <v>0</v>
      </c>
      <c r="AB100" s="171">
        <f>'Survey-based_src_summary'!AN100</f>
        <v>0</v>
      </c>
      <c r="AC100" s="171">
        <f>'Survey-based_src_summary'!AO100</f>
        <v>0</v>
      </c>
      <c r="AD100" s="171">
        <f>'Survey-based_src_summary'!AP100</f>
        <v>0</v>
      </c>
      <c r="AE100" s="171">
        <f>'Survey-based_src_summary'!AQ100</f>
        <v>0</v>
      </c>
    </row>
    <row r="101" spans="1:31" x14ac:dyDescent="0.2">
      <c r="A101" s="27" t="s">
        <v>460</v>
      </c>
      <c r="B101" s="154" t="str">
        <f>'Survey-based_src_summary'!E101</f>
        <v>30</v>
      </c>
      <c r="C101" s="125" t="str">
        <f>'Survey-based_src_summary'!F101</f>
        <v>30073</v>
      </c>
      <c r="D101" s="125" t="str">
        <f>'Survey-based_src_summary'!G101</f>
        <v>2310020600</v>
      </c>
      <c r="E101" s="125" t="str">
        <f>'Survey-based_src_summary'!H101</f>
        <v>Compressor engines</v>
      </c>
      <c r="F101" s="125" t="str">
        <f>'Survey-based_src_summary'!B101</f>
        <v>Gas Wells</v>
      </c>
      <c r="G101" s="52">
        <f>'Survey-based_src_summary'!S101</f>
        <v>1.5720170596569913</v>
      </c>
      <c r="H101" s="52">
        <f>'Survey-based_src_summary'!T101</f>
        <v>1.1028756610973509</v>
      </c>
      <c r="I101" s="52">
        <f>'Survey-based_src_summary'!U101</f>
        <v>1.2173039169176052</v>
      </c>
      <c r="J101" s="52">
        <f>'Survey-based_src_summary'!V101</f>
        <v>2.3532437370061593E-3</v>
      </c>
      <c r="K101" s="52">
        <f>'Survey-based_src_summary'!W101</f>
        <v>4.1540838508357193E-2</v>
      </c>
      <c r="L101" s="144">
        <f>'Survey-based_src_summary'!X101</f>
        <v>5.3591490670124697E-2</v>
      </c>
      <c r="M101" s="144">
        <f>'Survey-based_src_summary'!Y101</f>
        <v>3.7598033901046053E-2</v>
      </c>
      <c r="N101" s="144">
        <f>'Survey-based_src_summary'!Z101</f>
        <v>4.1498997167645622E-2</v>
      </c>
      <c r="O101" s="144">
        <f>'Survey-based_src_summary'!AA101</f>
        <v>8.0224218307028158E-5</v>
      </c>
      <c r="P101" s="144">
        <f>'Survey-based_src_summary'!AB101</f>
        <v>1.4161649491485407E-3</v>
      </c>
      <c r="Q101" s="155">
        <f>'Survey-based_src_summary'!AC101</f>
        <v>0</v>
      </c>
      <c r="R101" s="155">
        <f>'Survey-based_src_summary'!AD101</f>
        <v>0</v>
      </c>
      <c r="S101" s="155">
        <f>'Survey-based_src_summary'!AE101</f>
        <v>0</v>
      </c>
      <c r="T101" s="155">
        <f>'Survey-based_src_summary'!AF101</f>
        <v>0</v>
      </c>
      <c r="U101" s="155">
        <f>'Survey-based_src_summary'!AG101</f>
        <v>0</v>
      </c>
      <c r="V101" s="156">
        <f>'Survey-based_src_summary'!AH101</f>
        <v>1.5184255689868666</v>
      </c>
      <c r="W101" s="156">
        <f>'Survey-based_src_summary'!AI101</f>
        <v>1.0652776271963049</v>
      </c>
      <c r="X101" s="156">
        <f>'Survey-based_src_summary'!AJ101</f>
        <v>1.1758049197499596</v>
      </c>
      <c r="Y101" s="156">
        <f>'Survey-based_src_summary'!AK101</f>
        <v>2.2730195186991312E-3</v>
      </c>
      <c r="Z101" s="156">
        <f>'Survey-based_src_summary'!AL101</f>
        <v>4.0124673559208651E-2</v>
      </c>
      <c r="AA101" s="171">
        <f>'Survey-based_src_summary'!AM101</f>
        <v>0</v>
      </c>
      <c r="AB101" s="171">
        <f>'Survey-based_src_summary'!AN101</f>
        <v>0</v>
      </c>
      <c r="AC101" s="171">
        <f>'Survey-based_src_summary'!AO101</f>
        <v>0</v>
      </c>
      <c r="AD101" s="171">
        <f>'Survey-based_src_summary'!AP101</f>
        <v>0</v>
      </c>
      <c r="AE101" s="171">
        <f>'Survey-based_src_summary'!AQ101</f>
        <v>0</v>
      </c>
    </row>
    <row r="102" spans="1:31" x14ac:dyDescent="0.2">
      <c r="A102" s="27" t="s">
        <v>460</v>
      </c>
      <c r="B102" s="154" t="str">
        <f>'Survey-based_src_summary'!E102</f>
        <v>30</v>
      </c>
      <c r="C102" s="125" t="str">
        <f>'Survey-based_src_summary'!F102</f>
        <v>30065</v>
      </c>
      <c r="D102" s="125" t="str">
        <f>'Survey-based_src_summary'!G102</f>
        <v>2310020600</v>
      </c>
      <c r="E102" s="125" t="str">
        <f>'Survey-based_src_summary'!H102</f>
        <v>Compressor engines</v>
      </c>
      <c r="F102" s="125" t="str">
        <f>'Survey-based_src_summary'!B102</f>
        <v>Gas Wells</v>
      </c>
      <c r="G102" s="52">
        <f>'Survey-based_src_summary'!S102</f>
        <v>0</v>
      </c>
      <c r="H102" s="52">
        <f>'Survey-based_src_summary'!T102</f>
        <v>0</v>
      </c>
      <c r="I102" s="52">
        <f>'Survey-based_src_summary'!U102</f>
        <v>0</v>
      </c>
      <c r="J102" s="52">
        <f>'Survey-based_src_summary'!V102</f>
        <v>0</v>
      </c>
      <c r="K102" s="52">
        <f>'Survey-based_src_summary'!W102</f>
        <v>0</v>
      </c>
      <c r="L102" s="144">
        <f>'Survey-based_src_summary'!X102</f>
        <v>0</v>
      </c>
      <c r="M102" s="144">
        <f>'Survey-based_src_summary'!Y102</f>
        <v>0</v>
      </c>
      <c r="N102" s="144">
        <f>'Survey-based_src_summary'!Z102</f>
        <v>0</v>
      </c>
      <c r="O102" s="144">
        <f>'Survey-based_src_summary'!AA102</f>
        <v>0</v>
      </c>
      <c r="P102" s="144">
        <f>'Survey-based_src_summary'!AB102</f>
        <v>0</v>
      </c>
      <c r="Q102" s="155">
        <f>'Survey-based_src_summary'!AC102</f>
        <v>0</v>
      </c>
      <c r="R102" s="155">
        <f>'Survey-based_src_summary'!AD102</f>
        <v>0</v>
      </c>
      <c r="S102" s="155">
        <f>'Survey-based_src_summary'!AE102</f>
        <v>0</v>
      </c>
      <c r="T102" s="155">
        <f>'Survey-based_src_summary'!AF102</f>
        <v>0</v>
      </c>
      <c r="U102" s="155">
        <f>'Survey-based_src_summary'!AG102</f>
        <v>0</v>
      </c>
      <c r="V102" s="156">
        <f>'Survey-based_src_summary'!AH102</f>
        <v>0</v>
      </c>
      <c r="W102" s="156">
        <f>'Survey-based_src_summary'!AI102</f>
        <v>0</v>
      </c>
      <c r="X102" s="156">
        <f>'Survey-based_src_summary'!AJ102</f>
        <v>0</v>
      </c>
      <c r="Y102" s="156">
        <f>'Survey-based_src_summary'!AK102</f>
        <v>0</v>
      </c>
      <c r="Z102" s="156">
        <f>'Survey-based_src_summary'!AL102</f>
        <v>0</v>
      </c>
      <c r="AA102" s="171">
        <f>'Survey-based_src_summary'!AM102</f>
        <v>0</v>
      </c>
      <c r="AB102" s="171">
        <f>'Survey-based_src_summary'!AN102</f>
        <v>0</v>
      </c>
      <c r="AC102" s="171">
        <f>'Survey-based_src_summary'!AO102</f>
        <v>0</v>
      </c>
      <c r="AD102" s="171">
        <f>'Survey-based_src_summary'!AP102</f>
        <v>0</v>
      </c>
      <c r="AE102" s="171">
        <f>'Survey-based_src_summary'!AQ102</f>
        <v>0</v>
      </c>
    </row>
    <row r="103" spans="1:31" x14ac:dyDescent="0.2">
      <c r="A103" s="27" t="s">
        <v>460</v>
      </c>
      <c r="B103" s="154" t="str">
        <f>'Survey-based_src_summary'!E103</f>
        <v>30</v>
      </c>
      <c r="C103" s="125" t="str">
        <f>'Survey-based_src_summary'!F103</f>
        <v>30069</v>
      </c>
      <c r="D103" s="125" t="str">
        <f>'Survey-based_src_summary'!G103</f>
        <v>2310020600</v>
      </c>
      <c r="E103" s="125" t="str">
        <f>'Survey-based_src_summary'!H103</f>
        <v>Compressor engines</v>
      </c>
      <c r="F103" s="125" t="str">
        <f>'Survey-based_src_summary'!B103</f>
        <v>Gas Wells</v>
      </c>
      <c r="G103" s="52">
        <f>'Survey-based_src_summary'!S103</f>
        <v>0</v>
      </c>
      <c r="H103" s="52">
        <f>'Survey-based_src_summary'!T103</f>
        <v>0</v>
      </c>
      <c r="I103" s="52">
        <f>'Survey-based_src_summary'!U103</f>
        <v>0</v>
      </c>
      <c r="J103" s="52">
        <f>'Survey-based_src_summary'!V103</f>
        <v>0</v>
      </c>
      <c r="K103" s="52">
        <f>'Survey-based_src_summary'!W103</f>
        <v>0</v>
      </c>
      <c r="L103" s="144">
        <f>'Survey-based_src_summary'!X103</f>
        <v>0</v>
      </c>
      <c r="M103" s="144">
        <f>'Survey-based_src_summary'!Y103</f>
        <v>0</v>
      </c>
      <c r="N103" s="144">
        <f>'Survey-based_src_summary'!Z103</f>
        <v>0</v>
      </c>
      <c r="O103" s="144">
        <f>'Survey-based_src_summary'!AA103</f>
        <v>0</v>
      </c>
      <c r="P103" s="144">
        <f>'Survey-based_src_summary'!AB103</f>
        <v>0</v>
      </c>
      <c r="Q103" s="155">
        <f>'Survey-based_src_summary'!AC103</f>
        <v>0</v>
      </c>
      <c r="R103" s="155">
        <f>'Survey-based_src_summary'!AD103</f>
        <v>0</v>
      </c>
      <c r="S103" s="155">
        <f>'Survey-based_src_summary'!AE103</f>
        <v>0</v>
      </c>
      <c r="T103" s="155">
        <f>'Survey-based_src_summary'!AF103</f>
        <v>0</v>
      </c>
      <c r="U103" s="155">
        <f>'Survey-based_src_summary'!AG103</f>
        <v>0</v>
      </c>
      <c r="V103" s="156">
        <f>'Survey-based_src_summary'!AH103</f>
        <v>0</v>
      </c>
      <c r="W103" s="156">
        <f>'Survey-based_src_summary'!AI103</f>
        <v>0</v>
      </c>
      <c r="X103" s="156">
        <f>'Survey-based_src_summary'!AJ103</f>
        <v>0</v>
      </c>
      <c r="Y103" s="156">
        <f>'Survey-based_src_summary'!AK103</f>
        <v>0</v>
      </c>
      <c r="Z103" s="156">
        <f>'Survey-based_src_summary'!AL103</f>
        <v>0</v>
      </c>
      <c r="AA103" s="171">
        <f>'Survey-based_src_summary'!AM103</f>
        <v>0</v>
      </c>
      <c r="AB103" s="171">
        <f>'Survey-based_src_summary'!AN103</f>
        <v>0</v>
      </c>
      <c r="AC103" s="171">
        <f>'Survey-based_src_summary'!AO103</f>
        <v>0</v>
      </c>
      <c r="AD103" s="171">
        <f>'Survey-based_src_summary'!AP103</f>
        <v>0</v>
      </c>
      <c r="AE103" s="171">
        <f>'Survey-based_src_summary'!AQ103</f>
        <v>0</v>
      </c>
    </row>
    <row r="104" spans="1:31" x14ac:dyDescent="0.2">
      <c r="A104" s="27" t="s">
        <v>460</v>
      </c>
      <c r="B104" s="154" t="str">
        <f>'Survey-based_src_summary'!E104</f>
        <v>30</v>
      </c>
      <c r="C104" s="125" t="str">
        <f>'Survey-based_src_summary'!F104</f>
        <v>30005</v>
      </c>
      <c r="D104" s="125" t="str">
        <f>'Survey-based_src_summary'!G104</f>
        <v>2310020600</v>
      </c>
      <c r="E104" s="125" t="str">
        <f>'Survey-based_src_summary'!H104</f>
        <v>Compressor engines</v>
      </c>
      <c r="F104" s="125" t="str">
        <f>'Survey-based_src_summary'!B104</f>
        <v>Gas Wells</v>
      </c>
      <c r="G104" s="52">
        <f>'Survey-based_src_summary'!S104</f>
        <v>13.309370729083057</v>
      </c>
      <c r="H104" s="52">
        <f>'Survey-based_src_summary'!T104</f>
        <v>9.3374184150584405</v>
      </c>
      <c r="I104" s="52">
        <f>'Survey-based_src_summary'!U104</f>
        <v>10.306217111763692</v>
      </c>
      <c r="J104" s="52">
        <f>'Survey-based_src_summary'!V104</f>
        <v>1.9923570879403666E-2</v>
      </c>
      <c r="K104" s="52">
        <f>'Survey-based_src_summary'!W104</f>
        <v>0.35170255736622386</v>
      </c>
      <c r="L104" s="144">
        <f>'Survey-based_src_summary'!X104</f>
        <v>2.7579578382458201</v>
      </c>
      <c r="M104" s="144">
        <f>'Survey-based_src_summary'!Y104</f>
        <v>1.9348928533877785</v>
      </c>
      <c r="N104" s="144">
        <f>'Survey-based_src_summary'!Z104</f>
        <v>2.1356465940152036</v>
      </c>
      <c r="O104" s="144">
        <f>'Survey-based_src_summary'!AA104</f>
        <v>4.1285474415876577E-3</v>
      </c>
      <c r="P104" s="144">
        <f>'Survey-based_src_summary'!AB104</f>
        <v>7.2879540630701456E-2</v>
      </c>
      <c r="Q104" s="155">
        <f>'Survey-based_src_summary'!AC104</f>
        <v>0.1423462110062359</v>
      </c>
      <c r="R104" s="155">
        <f>'Survey-based_src_summary'!AD104</f>
        <v>9.9865437594207906E-2</v>
      </c>
      <c r="S104" s="155">
        <f>'Survey-based_src_summary'!AE104</f>
        <v>0.11022692098142986</v>
      </c>
      <c r="T104" s="155">
        <f>'Survey-based_src_summary'!AF104</f>
        <v>2.1308631956581459E-4</v>
      </c>
      <c r="U104" s="155">
        <f>'Survey-based_src_summary'!AG104</f>
        <v>3.761524677713624E-3</v>
      </c>
      <c r="V104" s="156">
        <f>'Survey-based_src_summary'!AH104</f>
        <v>10.409066679831</v>
      </c>
      <c r="W104" s="156">
        <f>'Survey-based_src_summary'!AI104</f>
        <v>7.3026601240764544</v>
      </c>
      <c r="X104" s="156">
        <f>'Survey-based_src_summary'!AJ104</f>
        <v>8.0603435967670585</v>
      </c>
      <c r="Y104" s="156">
        <f>'Survey-based_src_summary'!AK104</f>
        <v>1.5581937118250197E-2</v>
      </c>
      <c r="Z104" s="156">
        <f>'Survey-based_src_summary'!AL104</f>
        <v>0.27506149205780878</v>
      </c>
      <c r="AA104" s="171">
        <f>'Survey-based_src_summary'!AM104</f>
        <v>0</v>
      </c>
      <c r="AB104" s="171">
        <f>'Survey-based_src_summary'!AN104</f>
        <v>0</v>
      </c>
      <c r="AC104" s="171">
        <f>'Survey-based_src_summary'!AO104</f>
        <v>0</v>
      </c>
      <c r="AD104" s="171">
        <f>'Survey-based_src_summary'!AP104</f>
        <v>0</v>
      </c>
      <c r="AE104" s="171">
        <f>'Survey-based_src_summary'!AQ104</f>
        <v>0</v>
      </c>
    </row>
    <row r="105" spans="1:31" x14ac:dyDescent="0.2">
      <c r="A105" s="27" t="s">
        <v>460</v>
      </c>
      <c r="B105" s="154" t="str">
        <f>'Survey-based_src_summary'!E105</f>
        <v>30</v>
      </c>
      <c r="C105" s="125" t="str">
        <f>'Survey-based_src_summary'!F105</f>
        <v>30111</v>
      </c>
      <c r="D105" s="125" t="str">
        <f>'Survey-based_src_summary'!G105</f>
        <v>2310020600</v>
      </c>
      <c r="E105" s="125" t="str">
        <f>'Survey-based_src_summary'!H105</f>
        <v>Compressor engines</v>
      </c>
      <c r="F105" s="125" t="str">
        <f>'Survey-based_src_summary'!B105</f>
        <v>Gas Wells</v>
      </c>
      <c r="G105" s="52">
        <f>'Survey-based_src_summary'!S105</f>
        <v>0</v>
      </c>
      <c r="H105" s="52">
        <f>'Survey-based_src_summary'!T105</f>
        <v>0</v>
      </c>
      <c r="I105" s="52">
        <f>'Survey-based_src_summary'!U105</f>
        <v>0</v>
      </c>
      <c r="J105" s="52">
        <f>'Survey-based_src_summary'!V105</f>
        <v>0</v>
      </c>
      <c r="K105" s="52">
        <f>'Survey-based_src_summary'!W105</f>
        <v>0</v>
      </c>
      <c r="L105" s="144">
        <f>'Survey-based_src_summary'!X105</f>
        <v>0</v>
      </c>
      <c r="M105" s="144">
        <f>'Survey-based_src_summary'!Y105</f>
        <v>0</v>
      </c>
      <c r="N105" s="144">
        <f>'Survey-based_src_summary'!Z105</f>
        <v>0</v>
      </c>
      <c r="O105" s="144">
        <f>'Survey-based_src_summary'!AA105</f>
        <v>0</v>
      </c>
      <c r="P105" s="144">
        <f>'Survey-based_src_summary'!AB105</f>
        <v>0</v>
      </c>
      <c r="Q105" s="155">
        <f>'Survey-based_src_summary'!AC105</f>
        <v>0</v>
      </c>
      <c r="R105" s="155">
        <f>'Survey-based_src_summary'!AD105</f>
        <v>0</v>
      </c>
      <c r="S105" s="155">
        <f>'Survey-based_src_summary'!AE105</f>
        <v>0</v>
      </c>
      <c r="T105" s="155">
        <f>'Survey-based_src_summary'!AF105</f>
        <v>0</v>
      </c>
      <c r="U105" s="155">
        <f>'Survey-based_src_summary'!AG105</f>
        <v>0</v>
      </c>
      <c r="V105" s="156">
        <f>'Survey-based_src_summary'!AH105</f>
        <v>0</v>
      </c>
      <c r="W105" s="156">
        <f>'Survey-based_src_summary'!AI105</f>
        <v>0</v>
      </c>
      <c r="X105" s="156">
        <f>'Survey-based_src_summary'!AJ105</f>
        <v>0</v>
      </c>
      <c r="Y105" s="156">
        <f>'Survey-based_src_summary'!AK105</f>
        <v>0</v>
      </c>
      <c r="Z105" s="156">
        <f>'Survey-based_src_summary'!AL105</f>
        <v>0</v>
      </c>
      <c r="AA105" s="171">
        <f>'Survey-based_src_summary'!AM105</f>
        <v>0</v>
      </c>
      <c r="AB105" s="171">
        <f>'Survey-based_src_summary'!AN105</f>
        <v>0</v>
      </c>
      <c r="AC105" s="171">
        <f>'Survey-based_src_summary'!AO105</f>
        <v>0</v>
      </c>
      <c r="AD105" s="171">
        <f>'Survey-based_src_summary'!AP105</f>
        <v>0</v>
      </c>
      <c r="AE105" s="171">
        <f>'Survey-based_src_summary'!AQ105</f>
        <v>0</v>
      </c>
    </row>
    <row r="106" spans="1:31" x14ac:dyDescent="0.2">
      <c r="A106" s="27" t="s">
        <v>460</v>
      </c>
      <c r="B106" s="154" t="str">
        <f>'Survey-based_src_summary'!E106</f>
        <v>30</v>
      </c>
      <c r="C106" s="125" t="str">
        <f>'Survey-based_src_summary'!F106</f>
        <v>30041</v>
      </c>
      <c r="D106" s="125" t="str">
        <f>'Survey-based_src_summary'!G106</f>
        <v>2310020600</v>
      </c>
      <c r="E106" s="125" t="str">
        <f>'Survey-based_src_summary'!H106</f>
        <v>Compressor engines</v>
      </c>
      <c r="F106" s="125" t="str">
        <f>'Survey-based_src_summary'!B106</f>
        <v>Gas Wells</v>
      </c>
      <c r="G106" s="52">
        <f>'Survey-based_src_summary'!S106</f>
        <v>10.643942679199935</v>
      </c>
      <c r="H106" s="52">
        <f>'Survey-based_src_summary'!T106</f>
        <v>7.467441429399206</v>
      </c>
      <c r="I106" s="52">
        <f>'Survey-based_src_summary'!U106</f>
        <v>8.2422216955226322</v>
      </c>
      <c r="J106" s="52">
        <f>'Survey-based_src_summary'!V106</f>
        <v>1.5933536657894251E-2</v>
      </c>
      <c r="K106" s="52">
        <f>'Survey-based_src_summary'!W106</f>
        <v>0.28126813332759426</v>
      </c>
      <c r="L106" s="144">
        <f>'Survey-based_src_summary'!X106</f>
        <v>0.26654280498831218</v>
      </c>
      <c r="M106" s="144">
        <f>'Survey-based_src_summary'!Y106</f>
        <v>0.18699769856592335</v>
      </c>
      <c r="N106" s="144">
        <f>'Survey-based_src_summary'!Z106</f>
        <v>0.20639954162410598</v>
      </c>
      <c r="O106" s="144">
        <f>'Survey-based_src_summary'!AA106</f>
        <v>3.990034221509412E-4</v>
      </c>
      <c r="P106" s="144">
        <f>'Survey-based_src_summary'!AB106</f>
        <v>7.0434424038629626E-3</v>
      </c>
      <c r="Q106" s="155">
        <f>'Survey-based_src_summary'!AC106</f>
        <v>1.083940740285803</v>
      </c>
      <c r="R106" s="155">
        <f>'Survey-based_src_summary'!AD106</f>
        <v>0.7604573075014216</v>
      </c>
      <c r="S106" s="155">
        <f>'Survey-based_src_summary'!AE106</f>
        <v>0.83935813593803099</v>
      </c>
      <c r="T106" s="155">
        <f>'Survey-based_src_summary'!AF106</f>
        <v>1.6226139167471608E-3</v>
      </c>
      <c r="U106" s="155">
        <f>'Survey-based_src_summary'!AG106</f>
        <v>2.8643332442376043E-2</v>
      </c>
      <c r="V106" s="156">
        <f>'Survey-based_src_summary'!AH106</f>
        <v>9.2934591339258183</v>
      </c>
      <c r="W106" s="156">
        <f>'Survey-based_src_summary'!AI106</f>
        <v>6.5199864233318605</v>
      </c>
      <c r="X106" s="156">
        <f>'Survey-based_src_summary'!AJ106</f>
        <v>7.1964640179604951</v>
      </c>
      <c r="Y106" s="156">
        <f>'Survey-based_src_summary'!AK106</f>
        <v>1.3911919318996149E-2</v>
      </c>
      <c r="Z106" s="156">
        <f>'Survey-based_src_summary'!AL106</f>
        <v>0.24558135848135526</v>
      </c>
      <c r="AA106" s="171">
        <f>'Survey-based_src_summary'!AM106</f>
        <v>0</v>
      </c>
      <c r="AB106" s="171">
        <f>'Survey-based_src_summary'!AN106</f>
        <v>0</v>
      </c>
      <c r="AC106" s="171">
        <f>'Survey-based_src_summary'!AO106</f>
        <v>0</v>
      </c>
      <c r="AD106" s="171">
        <f>'Survey-based_src_summary'!AP106</f>
        <v>0</v>
      </c>
      <c r="AE106" s="171">
        <f>'Survey-based_src_summary'!AQ106</f>
        <v>0</v>
      </c>
    </row>
    <row r="107" spans="1:31" x14ac:dyDescent="0.2">
      <c r="A107" s="27" t="s">
        <v>460</v>
      </c>
      <c r="B107" s="154" t="str">
        <f>'Survey-based_src_summary'!E107</f>
        <v>30</v>
      </c>
      <c r="C107" s="125" t="str">
        <f>'Survey-based_src_summary'!F107</f>
        <v>30071</v>
      </c>
      <c r="D107" s="125" t="str">
        <f>'Survey-based_src_summary'!G107</f>
        <v>2310020600</v>
      </c>
      <c r="E107" s="125" t="str">
        <f>'Survey-based_src_summary'!H107</f>
        <v>Compressor engines</v>
      </c>
      <c r="F107" s="125" t="str">
        <f>'Survey-based_src_summary'!B107</f>
        <v>Gas Wells</v>
      </c>
      <c r="G107" s="52">
        <f>'Survey-based_src_summary'!S107</f>
        <v>29.892287207201438</v>
      </c>
      <c r="H107" s="52">
        <f>'Survey-based_src_summary'!T107</f>
        <v>20.971449268208048</v>
      </c>
      <c r="I107" s="52">
        <f>'Survey-based_src_summary'!U107</f>
        <v>23.147330418215734</v>
      </c>
      <c r="J107" s="52">
        <f>'Survey-based_src_summary'!V107</f>
        <v>4.4747502721430334E-2</v>
      </c>
      <c r="K107" s="52">
        <f>'Survey-based_src_summary'!W107</f>
        <v>0.78990916026746705</v>
      </c>
      <c r="L107" s="144">
        <f>'Survey-based_src_summary'!X107</f>
        <v>20.441182469370336</v>
      </c>
      <c r="M107" s="144">
        <f>'Survey-based_src_summary'!Y107</f>
        <v>14.340863854516586</v>
      </c>
      <c r="N107" s="144">
        <f>'Survey-based_src_summary'!Z107</f>
        <v>15.828792272662366</v>
      </c>
      <c r="O107" s="144">
        <f>'Survey-based_src_summary'!AA107</f>
        <v>3.0599594532098637E-2</v>
      </c>
      <c r="P107" s="144">
        <f>'Survey-based_src_summary'!AB107</f>
        <v>0.54016198785098135</v>
      </c>
      <c r="Q107" s="155">
        <f>'Survey-based_src_summary'!AC107</f>
        <v>0.30779459874162596</v>
      </c>
      <c r="R107" s="155">
        <f>'Survey-based_src_summary'!AD107</f>
        <v>0.2159386054267334</v>
      </c>
      <c r="S107" s="155">
        <f>'Survey-based_src_summary'!AE107</f>
        <v>0.23834319631112508</v>
      </c>
      <c r="T107" s="155">
        <f>'Survey-based_src_summary'!AF107</f>
        <v>4.6075563068704765E-4</v>
      </c>
      <c r="U107" s="155">
        <f>'Survey-based_src_summary'!AG107</f>
        <v>8.1335286036020218E-3</v>
      </c>
      <c r="V107" s="156">
        <f>'Survey-based_src_summary'!AH107</f>
        <v>9.1433101390894773</v>
      </c>
      <c r="W107" s="156">
        <f>'Survey-based_src_summary'!AI107</f>
        <v>6.4146468082647274</v>
      </c>
      <c r="X107" s="156">
        <f>'Survey-based_src_summary'!AJ107</f>
        <v>7.0801949492422454</v>
      </c>
      <c r="Y107" s="156">
        <f>'Survey-based_src_summary'!AK107</f>
        <v>1.3687152558644652E-2</v>
      </c>
      <c r="Z107" s="156">
        <f>'Survey-based_src_summary'!AL107</f>
        <v>0.24161364381288361</v>
      </c>
      <c r="AA107" s="171">
        <f>'Survey-based_src_summary'!AM107</f>
        <v>0</v>
      </c>
      <c r="AB107" s="171">
        <f>'Survey-based_src_summary'!AN107</f>
        <v>0</v>
      </c>
      <c r="AC107" s="171">
        <f>'Survey-based_src_summary'!AO107</f>
        <v>0</v>
      </c>
      <c r="AD107" s="171">
        <f>'Survey-based_src_summary'!AP107</f>
        <v>0</v>
      </c>
      <c r="AE107" s="171">
        <f>'Survey-based_src_summary'!AQ107</f>
        <v>0</v>
      </c>
    </row>
    <row r="108" spans="1:31" x14ac:dyDescent="0.2">
      <c r="A108" s="27" t="s">
        <v>460</v>
      </c>
      <c r="B108" s="154" t="str">
        <f>'Survey-based_src_summary'!E108</f>
        <v>30</v>
      </c>
      <c r="C108" s="125" t="str">
        <f>'Survey-based_src_summary'!F108</f>
        <v>30015</v>
      </c>
      <c r="D108" s="125" t="str">
        <f>'Survey-based_src_summary'!G108</f>
        <v>2310020600</v>
      </c>
      <c r="E108" s="125" t="str">
        <f>'Survey-based_src_summary'!H108</f>
        <v>Compressor engines</v>
      </c>
      <c r="F108" s="125" t="str">
        <f>'Survey-based_src_summary'!B108</f>
        <v>Gas Wells</v>
      </c>
      <c r="G108" s="52">
        <f>'Survey-based_src_summary'!S108</f>
        <v>2.0612643585762811</v>
      </c>
      <c r="H108" s="52">
        <f>'Survey-based_src_summary'!T108</f>
        <v>1.4461155355764739</v>
      </c>
      <c r="I108" s="52">
        <f>'Survey-based_src_summary'!U108</f>
        <v>1.5961564552264196</v>
      </c>
      <c r="J108" s="52">
        <f>'Survey-based_src_summary'!V108</f>
        <v>3.0856264646339456E-3</v>
      </c>
      <c r="K108" s="52">
        <f>'Survey-based_src_summary'!W108</f>
        <v>5.4469287923206898E-2</v>
      </c>
      <c r="L108" s="144">
        <f>'Survey-based_src_summary'!X108</f>
        <v>0.28431232532086642</v>
      </c>
      <c r="M108" s="144">
        <f>'Survey-based_src_summary'!Y108</f>
        <v>0.19946421180365156</v>
      </c>
      <c r="N108" s="144">
        <f>'Survey-based_src_summary'!Z108</f>
        <v>0.22015951106571305</v>
      </c>
      <c r="O108" s="144">
        <f>'Survey-based_src_summary'!AA108</f>
        <v>4.256036502943373E-4</v>
      </c>
      <c r="P108" s="144">
        <f>'Survey-based_src_summary'!AB108</f>
        <v>7.5130052307871582E-3</v>
      </c>
      <c r="Q108" s="155">
        <f>'Survey-based_src_summary'!AC108</f>
        <v>1.7769520332554151E-2</v>
      </c>
      <c r="R108" s="155">
        <f>'Survey-based_src_summary'!AD108</f>
        <v>1.2466513237728223E-2</v>
      </c>
      <c r="S108" s="155">
        <f>'Survey-based_src_summary'!AE108</f>
        <v>1.3759969441607066E-2</v>
      </c>
      <c r="T108" s="155">
        <f>'Survey-based_src_summary'!AF108</f>
        <v>2.6600228143396081E-5</v>
      </c>
      <c r="U108" s="155">
        <f>'Survey-based_src_summary'!AG108</f>
        <v>4.6956282692419739E-4</v>
      </c>
      <c r="V108" s="156">
        <f>'Survey-based_src_summary'!AH108</f>
        <v>1.7591825129228604</v>
      </c>
      <c r="W108" s="156">
        <f>'Survey-based_src_summary'!AI108</f>
        <v>1.2341848105350941</v>
      </c>
      <c r="X108" s="156">
        <f>'Survey-based_src_summary'!AJ108</f>
        <v>1.3622369747190994</v>
      </c>
      <c r="Y108" s="156">
        <f>'Survey-based_src_summary'!AK108</f>
        <v>2.6334225861962125E-3</v>
      </c>
      <c r="Z108" s="156">
        <f>'Survey-based_src_summary'!AL108</f>
        <v>4.6486719865495546E-2</v>
      </c>
      <c r="AA108" s="171">
        <f>'Survey-based_src_summary'!AM108</f>
        <v>0</v>
      </c>
      <c r="AB108" s="171">
        <f>'Survey-based_src_summary'!AN108</f>
        <v>0</v>
      </c>
      <c r="AC108" s="171">
        <f>'Survey-based_src_summary'!AO108</f>
        <v>0</v>
      </c>
      <c r="AD108" s="171">
        <f>'Survey-based_src_summary'!AP108</f>
        <v>0</v>
      </c>
      <c r="AE108" s="171">
        <f>'Survey-based_src_summary'!AQ108</f>
        <v>0</v>
      </c>
    </row>
    <row r="109" spans="1:31" x14ac:dyDescent="0.2">
      <c r="A109" s="27" t="s">
        <v>460</v>
      </c>
      <c r="B109" s="154" t="str">
        <f>'Survey-based_src_summary'!E109</f>
        <v>30</v>
      </c>
      <c r="C109" s="125" t="str">
        <f>'Survey-based_src_summary'!F109</f>
        <v>30027</v>
      </c>
      <c r="D109" s="125" t="str">
        <f>'Survey-based_src_summary'!G109</f>
        <v>2310020600</v>
      </c>
      <c r="E109" s="125" t="str">
        <f>'Survey-based_src_summary'!H109</f>
        <v>Compressor engines</v>
      </c>
      <c r="F109" s="125" t="str">
        <f>'Survey-based_src_summary'!B109</f>
        <v>Gas Wells</v>
      </c>
      <c r="G109" s="52">
        <f>'Survey-based_src_summary'!S109</f>
        <v>0.13805263452205466</v>
      </c>
      <c r="H109" s="52">
        <f>'Survey-based_src_summary'!T109</f>
        <v>9.6853205014176852E-2</v>
      </c>
      <c r="I109" s="52">
        <f>'Survey-based_src_summary'!U109</f>
        <v>0.10690215587174361</v>
      </c>
      <c r="J109" s="52">
        <f>'Survey-based_src_summary'!V109</f>
        <v>2.0665901528900158E-4</v>
      </c>
      <c r="K109" s="52">
        <f>'Survey-based_src_summary'!W109</f>
        <v>3.6480661333187117E-3</v>
      </c>
      <c r="L109" s="144">
        <f>'Survey-based_src_summary'!X109</f>
        <v>0.13805263452205466</v>
      </c>
      <c r="M109" s="144">
        <f>'Survey-based_src_summary'!Y109</f>
        <v>9.6853205014176852E-2</v>
      </c>
      <c r="N109" s="144">
        <f>'Survey-based_src_summary'!Z109</f>
        <v>0.10690215587174361</v>
      </c>
      <c r="O109" s="144">
        <f>'Survey-based_src_summary'!AA109</f>
        <v>2.0665901528900158E-4</v>
      </c>
      <c r="P109" s="144">
        <f>'Survey-based_src_summary'!AB109</f>
        <v>3.6480661333187117E-3</v>
      </c>
      <c r="Q109" s="155">
        <f>'Survey-based_src_summary'!AC109</f>
        <v>0</v>
      </c>
      <c r="R109" s="155">
        <f>'Survey-based_src_summary'!AD109</f>
        <v>0</v>
      </c>
      <c r="S109" s="155">
        <f>'Survey-based_src_summary'!AE109</f>
        <v>0</v>
      </c>
      <c r="T109" s="155">
        <f>'Survey-based_src_summary'!AF109</f>
        <v>0</v>
      </c>
      <c r="U109" s="155">
        <f>'Survey-based_src_summary'!AG109</f>
        <v>0</v>
      </c>
      <c r="V109" s="156">
        <f>'Survey-based_src_summary'!AH109</f>
        <v>0</v>
      </c>
      <c r="W109" s="156">
        <f>'Survey-based_src_summary'!AI109</f>
        <v>0</v>
      </c>
      <c r="X109" s="156">
        <f>'Survey-based_src_summary'!AJ109</f>
        <v>0</v>
      </c>
      <c r="Y109" s="156">
        <f>'Survey-based_src_summary'!AK109</f>
        <v>0</v>
      </c>
      <c r="Z109" s="156">
        <f>'Survey-based_src_summary'!AL109</f>
        <v>0</v>
      </c>
      <c r="AA109" s="171">
        <f>'Survey-based_src_summary'!AM109</f>
        <v>0</v>
      </c>
      <c r="AB109" s="171">
        <f>'Survey-based_src_summary'!AN109</f>
        <v>0</v>
      </c>
      <c r="AC109" s="171">
        <f>'Survey-based_src_summary'!AO109</f>
        <v>0</v>
      </c>
      <c r="AD109" s="171">
        <f>'Survey-based_src_summary'!AP109</f>
        <v>0</v>
      </c>
      <c r="AE109" s="171">
        <f>'Survey-based_src_summary'!AQ109</f>
        <v>0</v>
      </c>
    </row>
    <row r="110" spans="1:31" x14ac:dyDescent="0.2">
      <c r="A110" s="27" t="s">
        <v>460</v>
      </c>
      <c r="B110" s="154" t="str">
        <f>'Survey-based_src_summary'!E110</f>
        <v>30</v>
      </c>
      <c r="C110" s="125" t="str">
        <f>'Survey-based_src_summary'!F110</f>
        <v>30037</v>
      </c>
      <c r="D110" s="125" t="str">
        <f>'Survey-based_src_summary'!G110</f>
        <v>2310020600</v>
      </c>
      <c r="E110" s="125" t="str">
        <f>'Survey-based_src_summary'!H110</f>
        <v>Compressor engines</v>
      </c>
      <c r="F110" s="125" t="str">
        <f>'Survey-based_src_summary'!B110</f>
        <v>Gas Wells</v>
      </c>
      <c r="G110" s="52">
        <f>'Survey-based_src_summary'!S110</f>
        <v>7.8887219726888377E-2</v>
      </c>
      <c r="H110" s="52">
        <f>'Survey-based_src_summary'!T110</f>
        <v>5.5344688579529629E-2</v>
      </c>
      <c r="I110" s="52">
        <f>'Survey-based_src_summary'!U110</f>
        <v>6.1086946212424914E-2</v>
      </c>
      <c r="J110" s="52">
        <f>'Survey-based_src_summary'!V110</f>
        <v>1.1809086587942947E-4</v>
      </c>
      <c r="K110" s="52">
        <f>'Survey-based_src_summary'!W110</f>
        <v>2.0846092190392636E-3</v>
      </c>
      <c r="L110" s="144">
        <f>'Survey-based_src_summary'!X110</f>
        <v>0</v>
      </c>
      <c r="M110" s="144">
        <f>'Survey-based_src_summary'!Y110</f>
        <v>0</v>
      </c>
      <c r="N110" s="144">
        <f>'Survey-based_src_summary'!Z110</f>
        <v>0</v>
      </c>
      <c r="O110" s="144">
        <f>'Survey-based_src_summary'!AA110</f>
        <v>0</v>
      </c>
      <c r="P110" s="144">
        <f>'Survey-based_src_summary'!AB110</f>
        <v>0</v>
      </c>
      <c r="Q110" s="155">
        <f>'Survey-based_src_summary'!AC110</f>
        <v>0</v>
      </c>
      <c r="R110" s="155">
        <f>'Survey-based_src_summary'!AD110</f>
        <v>0</v>
      </c>
      <c r="S110" s="155">
        <f>'Survey-based_src_summary'!AE110</f>
        <v>0</v>
      </c>
      <c r="T110" s="155">
        <f>'Survey-based_src_summary'!AF110</f>
        <v>0</v>
      </c>
      <c r="U110" s="155">
        <f>'Survey-based_src_summary'!AG110</f>
        <v>0</v>
      </c>
      <c r="V110" s="156">
        <f>'Survey-based_src_summary'!AH110</f>
        <v>7.8887219726888377E-2</v>
      </c>
      <c r="W110" s="156">
        <f>'Survey-based_src_summary'!AI110</f>
        <v>5.5344688579529629E-2</v>
      </c>
      <c r="X110" s="156">
        <f>'Survey-based_src_summary'!AJ110</f>
        <v>6.1086946212424914E-2</v>
      </c>
      <c r="Y110" s="156">
        <f>'Survey-based_src_summary'!AK110</f>
        <v>1.1809086587942947E-4</v>
      </c>
      <c r="Z110" s="156">
        <f>'Survey-based_src_summary'!AL110</f>
        <v>2.0846092190392636E-3</v>
      </c>
      <c r="AA110" s="171">
        <f>'Survey-based_src_summary'!AM110</f>
        <v>0</v>
      </c>
      <c r="AB110" s="171">
        <f>'Survey-based_src_summary'!AN110</f>
        <v>0</v>
      </c>
      <c r="AC110" s="171">
        <f>'Survey-based_src_summary'!AO110</f>
        <v>0</v>
      </c>
      <c r="AD110" s="171">
        <f>'Survey-based_src_summary'!AP110</f>
        <v>0</v>
      </c>
      <c r="AE110" s="171">
        <f>'Survey-based_src_summary'!AQ110</f>
        <v>0</v>
      </c>
    </row>
    <row r="111" spans="1:31" x14ac:dyDescent="0.2">
      <c r="A111" s="27" t="s">
        <v>460</v>
      </c>
      <c r="B111" s="154" t="str">
        <f>'Survey-based_src_summary'!E111</f>
        <v>30</v>
      </c>
      <c r="C111" s="125" t="str">
        <f>'Survey-based_src_summary'!F111</f>
        <v>30101</v>
      </c>
      <c r="D111" s="125" t="str">
        <f>'Survey-based_src_summary'!G111</f>
        <v>2310011000</v>
      </c>
      <c r="E111" s="125" t="str">
        <f>'Survey-based_src_summary'!H111</f>
        <v>Compressor Engine Startup/Shutdown</v>
      </c>
      <c r="F111" s="125" t="str">
        <f>'Survey-based_src_summary'!B111</f>
        <v>Oil Wells</v>
      </c>
      <c r="G111" s="52">
        <f>'Survey-based_src_summary'!S111</f>
        <v>0</v>
      </c>
      <c r="H111" s="52">
        <f>'Survey-based_src_summary'!T111</f>
        <v>15.22009943423553</v>
      </c>
      <c r="I111" s="52">
        <f>'Survey-based_src_summary'!U111</f>
        <v>0</v>
      </c>
      <c r="J111" s="52">
        <f>'Survey-based_src_summary'!V111</f>
        <v>0</v>
      </c>
      <c r="K111" s="52">
        <f>'Survey-based_src_summary'!W111</f>
        <v>0</v>
      </c>
      <c r="L111" s="144">
        <f>'Survey-based_src_summary'!X111</f>
        <v>0</v>
      </c>
      <c r="M111" s="144">
        <f>'Survey-based_src_summary'!Y111</f>
        <v>2.3625228972544705</v>
      </c>
      <c r="N111" s="144">
        <f>'Survey-based_src_summary'!Z111</f>
        <v>0</v>
      </c>
      <c r="O111" s="144">
        <f>'Survey-based_src_summary'!AA111</f>
        <v>0</v>
      </c>
      <c r="P111" s="144">
        <f>'Survey-based_src_summary'!AB111</f>
        <v>0</v>
      </c>
      <c r="Q111" s="155">
        <f>'Survey-based_src_summary'!AC111</f>
        <v>0</v>
      </c>
      <c r="R111" s="155">
        <f>'Survey-based_src_summary'!AD111</f>
        <v>0</v>
      </c>
      <c r="S111" s="155">
        <f>'Survey-based_src_summary'!AE111</f>
        <v>0</v>
      </c>
      <c r="T111" s="155">
        <f>'Survey-based_src_summary'!AF111</f>
        <v>0</v>
      </c>
      <c r="U111" s="155">
        <f>'Survey-based_src_summary'!AG111</f>
        <v>0</v>
      </c>
      <c r="V111" s="156">
        <f>'Survey-based_src_summary'!AH111</f>
        <v>0</v>
      </c>
      <c r="W111" s="156">
        <f>'Survey-based_src_summary'!AI111</f>
        <v>12.85757653698106</v>
      </c>
      <c r="X111" s="156">
        <f>'Survey-based_src_summary'!AJ111</f>
        <v>0</v>
      </c>
      <c r="Y111" s="156">
        <f>'Survey-based_src_summary'!AK111</f>
        <v>0</v>
      </c>
      <c r="Z111" s="156">
        <f>'Survey-based_src_summary'!AL111</f>
        <v>0</v>
      </c>
      <c r="AA111" s="171">
        <f>'Survey-based_src_summary'!AM111</f>
        <v>0</v>
      </c>
      <c r="AB111" s="171">
        <f>'Survey-based_src_summary'!AN111</f>
        <v>0</v>
      </c>
      <c r="AC111" s="171">
        <f>'Survey-based_src_summary'!AO111</f>
        <v>0</v>
      </c>
      <c r="AD111" s="171">
        <f>'Survey-based_src_summary'!AP111</f>
        <v>0</v>
      </c>
      <c r="AE111" s="171">
        <f>'Survey-based_src_summary'!AQ111</f>
        <v>0</v>
      </c>
    </row>
    <row r="112" spans="1:31" x14ac:dyDescent="0.2">
      <c r="A112" s="27" t="s">
        <v>460</v>
      </c>
      <c r="B112" s="154" t="str">
        <f>'Survey-based_src_summary'!E112</f>
        <v>30</v>
      </c>
      <c r="C112" s="125" t="str">
        <f>'Survey-based_src_summary'!F112</f>
        <v>30051</v>
      </c>
      <c r="D112" s="125" t="str">
        <f>'Survey-based_src_summary'!G112</f>
        <v>2310011000</v>
      </c>
      <c r="E112" s="125" t="str">
        <f>'Survey-based_src_summary'!H112</f>
        <v>Compressor Engine Startup/Shutdown</v>
      </c>
      <c r="F112" s="125" t="str">
        <f>'Survey-based_src_summary'!B112</f>
        <v>Oil Wells</v>
      </c>
      <c r="G112" s="52">
        <f>'Survey-based_src_summary'!S112</f>
        <v>0</v>
      </c>
      <c r="H112" s="52">
        <f>'Survey-based_src_summary'!T112</f>
        <v>1.5750152648363136</v>
      </c>
      <c r="I112" s="52">
        <f>'Survey-based_src_summary'!U112</f>
        <v>0</v>
      </c>
      <c r="J112" s="52">
        <f>'Survey-based_src_summary'!V112</f>
        <v>0</v>
      </c>
      <c r="K112" s="52">
        <f>'Survey-based_src_summary'!W112</f>
        <v>0</v>
      </c>
      <c r="L112" s="144">
        <f>'Survey-based_src_summary'!X112</f>
        <v>0</v>
      </c>
      <c r="M112" s="144">
        <f>'Survey-based_src_summary'!Y112</f>
        <v>0.15000145379393462</v>
      </c>
      <c r="N112" s="144">
        <f>'Survey-based_src_summary'!Z112</f>
        <v>0</v>
      </c>
      <c r="O112" s="144">
        <f>'Survey-based_src_summary'!AA112</f>
        <v>0</v>
      </c>
      <c r="P112" s="144">
        <f>'Survey-based_src_summary'!AB112</f>
        <v>0</v>
      </c>
      <c r="Q112" s="155">
        <f>'Survey-based_src_summary'!AC112</f>
        <v>0</v>
      </c>
      <c r="R112" s="155">
        <f>'Survey-based_src_summary'!AD112</f>
        <v>0</v>
      </c>
      <c r="S112" s="155">
        <f>'Survey-based_src_summary'!AE112</f>
        <v>0</v>
      </c>
      <c r="T112" s="155">
        <f>'Survey-based_src_summary'!AF112</f>
        <v>0</v>
      </c>
      <c r="U112" s="155">
        <f>'Survey-based_src_summary'!AG112</f>
        <v>0</v>
      </c>
      <c r="V112" s="156">
        <f>'Survey-based_src_summary'!AH112</f>
        <v>0</v>
      </c>
      <c r="W112" s="156">
        <f>'Survey-based_src_summary'!AI112</f>
        <v>1.4250138110423789</v>
      </c>
      <c r="X112" s="156">
        <f>'Survey-based_src_summary'!AJ112</f>
        <v>0</v>
      </c>
      <c r="Y112" s="156">
        <f>'Survey-based_src_summary'!AK112</f>
        <v>0</v>
      </c>
      <c r="Z112" s="156">
        <f>'Survey-based_src_summary'!AL112</f>
        <v>0</v>
      </c>
      <c r="AA112" s="171">
        <f>'Survey-based_src_summary'!AM112</f>
        <v>0</v>
      </c>
      <c r="AB112" s="171">
        <f>'Survey-based_src_summary'!AN112</f>
        <v>0</v>
      </c>
      <c r="AC112" s="171">
        <f>'Survey-based_src_summary'!AO112</f>
        <v>0</v>
      </c>
      <c r="AD112" s="171">
        <f>'Survey-based_src_summary'!AP112</f>
        <v>0</v>
      </c>
      <c r="AE112" s="171">
        <f>'Survey-based_src_summary'!AQ112</f>
        <v>0</v>
      </c>
    </row>
    <row r="113" spans="1:31" x14ac:dyDescent="0.2">
      <c r="A113" s="27" t="s">
        <v>460</v>
      </c>
      <c r="B113" s="154" t="str">
        <f>'Survey-based_src_summary'!E113</f>
        <v>30</v>
      </c>
      <c r="C113" s="125" t="str">
        <f>'Survey-based_src_summary'!F113</f>
        <v>30087</v>
      </c>
      <c r="D113" s="125" t="str">
        <f>'Survey-based_src_summary'!G113</f>
        <v>2310011000</v>
      </c>
      <c r="E113" s="125" t="str">
        <f>'Survey-based_src_summary'!H113</f>
        <v>Compressor Engine Startup/Shutdown</v>
      </c>
      <c r="F113" s="125" t="str">
        <f>'Survey-based_src_summary'!B113</f>
        <v>Oil Wells</v>
      </c>
      <c r="G113" s="52">
        <f>'Survey-based_src_summary'!S113</f>
        <v>0</v>
      </c>
      <c r="H113" s="52">
        <f>'Survey-based_src_summary'!T113</f>
        <v>1.3563067208397039</v>
      </c>
      <c r="I113" s="52">
        <f>'Survey-based_src_summary'!U113</f>
        <v>0</v>
      </c>
      <c r="J113" s="52">
        <f>'Survey-based_src_summary'!V113</f>
        <v>0</v>
      </c>
      <c r="K113" s="52">
        <f>'Survey-based_src_summary'!W113</f>
        <v>0</v>
      </c>
      <c r="L113" s="144">
        <f>'Survey-based_src_summary'!X113</f>
        <v>0</v>
      </c>
      <c r="M113" s="144">
        <f>'Survey-based_src_summary'!Y113</f>
        <v>9.8046268976364148E-2</v>
      </c>
      <c r="N113" s="144">
        <f>'Survey-based_src_summary'!Z113</f>
        <v>0</v>
      </c>
      <c r="O113" s="144">
        <f>'Survey-based_src_summary'!AA113</f>
        <v>0</v>
      </c>
      <c r="P113" s="144">
        <f>'Survey-based_src_summary'!AB113</f>
        <v>0</v>
      </c>
      <c r="Q113" s="155">
        <f>'Survey-based_src_summary'!AC113</f>
        <v>0</v>
      </c>
      <c r="R113" s="155">
        <f>'Survey-based_src_summary'!AD113</f>
        <v>0</v>
      </c>
      <c r="S113" s="155">
        <f>'Survey-based_src_summary'!AE113</f>
        <v>0</v>
      </c>
      <c r="T113" s="155">
        <f>'Survey-based_src_summary'!AF113</f>
        <v>0</v>
      </c>
      <c r="U113" s="155">
        <f>'Survey-based_src_summary'!AG113</f>
        <v>0</v>
      </c>
      <c r="V113" s="156">
        <f>'Survey-based_src_summary'!AH113</f>
        <v>0</v>
      </c>
      <c r="W113" s="156">
        <f>'Survey-based_src_summary'!AI113</f>
        <v>1.2582604518633398</v>
      </c>
      <c r="X113" s="156">
        <f>'Survey-based_src_summary'!AJ113</f>
        <v>0</v>
      </c>
      <c r="Y113" s="156">
        <f>'Survey-based_src_summary'!AK113</f>
        <v>0</v>
      </c>
      <c r="Z113" s="156">
        <f>'Survey-based_src_summary'!AL113</f>
        <v>0</v>
      </c>
      <c r="AA113" s="171">
        <f>'Survey-based_src_summary'!AM113</f>
        <v>0</v>
      </c>
      <c r="AB113" s="171">
        <f>'Survey-based_src_summary'!AN113</f>
        <v>0</v>
      </c>
      <c r="AC113" s="171">
        <f>'Survey-based_src_summary'!AO113</f>
        <v>0</v>
      </c>
      <c r="AD113" s="171">
        <f>'Survey-based_src_summary'!AP113</f>
        <v>0</v>
      </c>
      <c r="AE113" s="171">
        <f>'Survey-based_src_summary'!AQ113</f>
        <v>0</v>
      </c>
    </row>
    <row r="114" spans="1:31" x14ac:dyDescent="0.2">
      <c r="A114" s="27" t="s">
        <v>460</v>
      </c>
      <c r="B114" s="154" t="str">
        <f>'Survey-based_src_summary'!E114</f>
        <v>30</v>
      </c>
      <c r="C114" s="125" t="str">
        <f>'Survey-based_src_summary'!F114</f>
        <v>30099</v>
      </c>
      <c r="D114" s="125" t="str">
        <f>'Survey-based_src_summary'!G114</f>
        <v>2310011000</v>
      </c>
      <c r="E114" s="125" t="str">
        <f>'Survey-based_src_summary'!H114</f>
        <v>Compressor Engine Startup/Shutdown</v>
      </c>
      <c r="F114" s="125" t="str">
        <f>'Survey-based_src_summary'!B114</f>
        <v>Oil Wells</v>
      </c>
      <c r="G114" s="52">
        <f>'Survey-based_src_summary'!S114</f>
        <v>0</v>
      </c>
      <c r="H114" s="52">
        <f>'Survey-based_src_summary'!T114</f>
        <v>1.7648328415745547</v>
      </c>
      <c r="I114" s="52">
        <f>'Survey-based_src_summary'!U114</f>
        <v>0</v>
      </c>
      <c r="J114" s="52">
        <f>'Survey-based_src_summary'!V114</f>
        <v>0</v>
      </c>
      <c r="K114" s="52">
        <f>'Survey-based_src_summary'!W114</f>
        <v>0</v>
      </c>
      <c r="L114" s="144">
        <f>'Survey-based_src_summary'!X114</f>
        <v>0</v>
      </c>
      <c r="M114" s="144">
        <f>'Survey-based_src_summary'!Y114</f>
        <v>0</v>
      </c>
      <c r="N114" s="144">
        <f>'Survey-based_src_summary'!Z114</f>
        <v>0</v>
      </c>
      <c r="O114" s="144">
        <f>'Survey-based_src_summary'!AA114</f>
        <v>0</v>
      </c>
      <c r="P114" s="144">
        <f>'Survey-based_src_summary'!AB114</f>
        <v>0</v>
      </c>
      <c r="Q114" s="155">
        <f>'Survey-based_src_summary'!AC114</f>
        <v>0</v>
      </c>
      <c r="R114" s="155">
        <f>'Survey-based_src_summary'!AD114</f>
        <v>0</v>
      </c>
      <c r="S114" s="155">
        <f>'Survey-based_src_summary'!AE114</f>
        <v>0</v>
      </c>
      <c r="T114" s="155">
        <f>'Survey-based_src_summary'!AF114</f>
        <v>0</v>
      </c>
      <c r="U114" s="155">
        <f>'Survey-based_src_summary'!AG114</f>
        <v>0</v>
      </c>
      <c r="V114" s="156">
        <f>'Survey-based_src_summary'!AH114</f>
        <v>0</v>
      </c>
      <c r="W114" s="156">
        <f>'Survey-based_src_summary'!AI114</f>
        <v>1.7648328415745547</v>
      </c>
      <c r="X114" s="156">
        <f>'Survey-based_src_summary'!AJ114</f>
        <v>0</v>
      </c>
      <c r="Y114" s="156">
        <f>'Survey-based_src_summary'!AK114</f>
        <v>0</v>
      </c>
      <c r="Z114" s="156">
        <f>'Survey-based_src_summary'!AL114</f>
        <v>0</v>
      </c>
      <c r="AA114" s="171">
        <f>'Survey-based_src_summary'!AM114</f>
        <v>0</v>
      </c>
      <c r="AB114" s="171">
        <f>'Survey-based_src_summary'!AN114</f>
        <v>0</v>
      </c>
      <c r="AC114" s="171">
        <f>'Survey-based_src_summary'!AO114</f>
        <v>0</v>
      </c>
      <c r="AD114" s="171">
        <f>'Survey-based_src_summary'!AP114</f>
        <v>0</v>
      </c>
      <c r="AE114" s="171">
        <f>'Survey-based_src_summary'!AQ114</f>
        <v>0</v>
      </c>
    </row>
    <row r="115" spans="1:31" x14ac:dyDescent="0.2">
      <c r="A115" s="27" t="s">
        <v>460</v>
      </c>
      <c r="B115" s="154" t="str">
        <f>'Survey-based_src_summary'!E115</f>
        <v>30</v>
      </c>
      <c r="C115" s="125" t="str">
        <f>'Survey-based_src_summary'!F115</f>
        <v>30035</v>
      </c>
      <c r="D115" s="125" t="str">
        <f>'Survey-based_src_summary'!G115</f>
        <v>2310011000</v>
      </c>
      <c r="E115" s="125" t="str">
        <f>'Survey-based_src_summary'!H115</f>
        <v>Compressor Engine Startup/Shutdown</v>
      </c>
      <c r="F115" s="125" t="str">
        <f>'Survey-based_src_summary'!B115</f>
        <v>Oil Wells</v>
      </c>
      <c r="G115" s="52">
        <f>'Survey-based_src_summary'!S115</f>
        <v>0</v>
      </c>
      <c r="H115" s="52">
        <f>'Survey-based_src_summary'!T115</f>
        <v>8.329407650576659</v>
      </c>
      <c r="I115" s="52">
        <f>'Survey-based_src_summary'!U115</f>
        <v>0</v>
      </c>
      <c r="J115" s="52">
        <f>'Survey-based_src_summary'!V115</f>
        <v>0</v>
      </c>
      <c r="K115" s="52">
        <f>'Survey-based_src_summary'!W115</f>
        <v>0</v>
      </c>
      <c r="L115" s="144">
        <f>'Survey-based_src_summary'!X115</f>
        <v>0</v>
      </c>
      <c r="M115" s="144">
        <f>'Survey-based_src_summary'!Y115</f>
        <v>0.15144377546503016</v>
      </c>
      <c r="N115" s="144">
        <f>'Survey-based_src_summary'!Z115</f>
        <v>0</v>
      </c>
      <c r="O115" s="144">
        <f>'Survey-based_src_summary'!AA115</f>
        <v>0</v>
      </c>
      <c r="P115" s="144">
        <f>'Survey-based_src_summary'!AB115</f>
        <v>0</v>
      </c>
      <c r="Q115" s="155">
        <f>'Survey-based_src_summary'!AC115</f>
        <v>0</v>
      </c>
      <c r="R115" s="155">
        <f>'Survey-based_src_summary'!AD115</f>
        <v>3.8618162743582691</v>
      </c>
      <c r="S115" s="155">
        <f>'Survey-based_src_summary'!AE115</f>
        <v>0</v>
      </c>
      <c r="T115" s="155">
        <f>'Survey-based_src_summary'!AF115</f>
        <v>0</v>
      </c>
      <c r="U115" s="155">
        <f>'Survey-based_src_summary'!AG115</f>
        <v>0</v>
      </c>
      <c r="V115" s="156">
        <f>'Survey-based_src_summary'!AH115</f>
        <v>0</v>
      </c>
      <c r="W115" s="156">
        <f>'Survey-based_src_summary'!AI115</f>
        <v>4.3161476007533599</v>
      </c>
      <c r="X115" s="156">
        <f>'Survey-based_src_summary'!AJ115</f>
        <v>0</v>
      </c>
      <c r="Y115" s="156">
        <f>'Survey-based_src_summary'!AK115</f>
        <v>0</v>
      </c>
      <c r="Z115" s="156">
        <f>'Survey-based_src_summary'!AL115</f>
        <v>0</v>
      </c>
      <c r="AA115" s="171">
        <f>'Survey-based_src_summary'!AM115</f>
        <v>0</v>
      </c>
      <c r="AB115" s="171">
        <f>'Survey-based_src_summary'!AN115</f>
        <v>0</v>
      </c>
      <c r="AC115" s="171">
        <f>'Survey-based_src_summary'!AO115</f>
        <v>0</v>
      </c>
      <c r="AD115" s="171">
        <f>'Survey-based_src_summary'!AP115</f>
        <v>0</v>
      </c>
      <c r="AE115" s="171">
        <f>'Survey-based_src_summary'!AQ115</f>
        <v>0</v>
      </c>
    </row>
    <row r="116" spans="1:31" x14ac:dyDescent="0.2">
      <c r="A116" s="27" t="s">
        <v>460</v>
      </c>
      <c r="B116" s="154" t="str">
        <f>'Survey-based_src_summary'!E116</f>
        <v>30</v>
      </c>
      <c r="C116" s="125" t="str">
        <f>'Survey-based_src_summary'!F116</f>
        <v>30073</v>
      </c>
      <c r="D116" s="125" t="str">
        <f>'Survey-based_src_summary'!G116</f>
        <v>2310011000</v>
      </c>
      <c r="E116" s="125" t="str">
        <f>'Survey-based_src_summary'!H116</f>
        <v>Compressor Engine Startup/Shutdown</v>
      </c>
      <c r="F116" s="125" t="str">
        <f>'Survey-based_src_summary'!B116</f>
        <v>Oil Wells</v>
      </c>
      <c r="G116" s="52">
        <f>'Survey-based_src_summary'!S116</f>
        <v>0</v>
      </c>
      <c r="H116" s="52">
        <f>'Survey-based_src_summary'!T116</f>
        <v>3.3771961928701728</v>
      </c>
      <c r="I116" s="52">
        <f>'Survey-based_src_summary'!U116</f>
        <v>0</v>
      </c>
      <c r="J116" s="52">
        <f>'Survey-based_src_summary'!V116</f>
        <v>0</v>
      </c>
      <c r="K116" s="52">
        <f>'Survey-based_src_summary'!W116</f>
        <v>0</v>
      </c>
      <c r="L116" s="144">
        <f>'Survey-based_src_summary'!X116</f>
        <v>0</v>
      </c>
      <c r="M116" s="144">
        <f>'Survey-based_src_summary'!Y116</f>
        <v>1.5076768718170415E-2</v>
      </c>
      <c r="N116" s="144">
        <f>'Survey-based_src_summary'!Z116</f>
        <v>0</v>
      </c>
      <c r="O116" s="144">
        <f>'Survey-based_src_summary'!AA116</f>
        <v>0</v>
      </c>
      <c r="P116" s="144">
        <f>'Survey-based_src_summary'!AB116</f>
        <v>0</v>
      </c>
      <c r="Q116" s="155">
        <f>'Survey-based_src_summary'!AC116</f>
        <v>0</v>
      </c>
      <c r="R116" s="155">
        <f>'Survey-based_src_summary'!AD116</f>
        <v>0.3166121430815787</v>
      </c>
      <c r="S116" s="155">
        <f>'Survey-based_src_summary'!AE116</f>
        <v>0</v>
      </c>
      <c r="T116" s="155">
        <f>'Survey-based_src_summary'!AF116</f>
        <v>0</v>
      </c>
      <c r="U116" s="155">
        <f>'Survey-based_src_summary'!AG116</f>
        <v>0</v>
      </c>
      <c r="V116" s="156">
        <f>'Survey-based_src_summary'!AH116</f>
        <v>0</v>
      </c>
      <c r="W116" s="156">
        <f>'Survey-based_src_summary'!AI116</f>
        <v>3.0455072810704236</v>
      </c>
      <c r="X116" s="156">
        <f>'Survey-based_src_summary'!AJ116</f>
        <v>0</v>
      </c>
      <c r="Y116" s="156">
        <f>'Survey-based_src_summary'!AK116</f>
        <v>0</v>
      </c>
      <c r="Z116" s="156">
        <f>'Survey-based_src_summary'!AL116</f>
        <v>0</v>
      </c>
      <c r="AA116" s="171">
        <f>'Survey-based_src_summary'!AM116</f>
        <v>0</v>
      </c>
      <c r="AB116" s="171">
        <f>'Survey-based_src_summary'!AN116</f>
        <v>0</v>
      </c>
      <c r="AC116" s="171">
        <f>'Survey-based_src_summary'!AO116</f>
        <v>0</v>
      </c>
      <c r="AD116" s="171">
        <f>'Survey-based_src_summary'!AP116</f>
        <v>0</v>
      </c>
      <c r="AE116" s="171">
        <f>'Survey-based_src_summary'!AQ116</f>
        <v>0</v>
      </c>
    </row>
    <row r="117" spans="1:31" x14ac:dyDescent="0.2">
      <c r="A117" s="27" t="s">
        <v>460</v>
      </c>
      <c r="B117" s="154" t="str">
        <f>'Survey-based_src_summary'!E117</f>
        <v>30</v>
      </c>
      <c r="C117" s="125" t="str">
        <f>'Survey-based_src_summary'!F117</f>
        <v>30065</v>
      </c>
      <c r="D117" s="125" t="str">
        <f>'Survey-based_src_summary'!G117</f>
        <v>2310011000</v>
      </c>
      <c r="E117" s="125" t="str">
        <f>'Survey-based_src_summary'!H117</f>
        <v>Compressor Engine Startup/Shutdown</v>
      </c>
      <c r="F117" s="125" t="str">
        <f>'Survey-based_src_summary'!B117</f>
        <v>Oil Wells</v>
      </c>
      <c r="G117" s="52">
        <f>'Survey-based_src_summary'!S117</f>
        <v>0</v>
      </c>
      <c r="H117" s="52">
        <f>'Survey-based_src_summary'!T117</f>
        <v>1.0294858242518234</v>
      </c>
      <c r="I117" s="52">
        <f>'Survey-based_src_summary'!U117</f>
        <v>0</v>
      </c>
      <c r="J117" s="52">
        <f>'Survey-based_src_summary'!V117</f>
        <v>0</v>
      </c>
      <c r="K117" s="52">
        <f>'Survey-based_src_summary'!W117</f>
        <v>0</v>
      </c>
      <c r="L117" s="144">
        <f>'Survey-based_src_summary'!X117</f>
        <v>0</v>
      </c>
      <c r="M117" s="144">
        <f>'Survey-based_src_summary'!Y117</f>
        <v>8.1705224146970123E-2</v>
      </c>
      <c r="N117" s="144">
        <f>'Survey-based_src_summary'!Z117</f>
        <v>0</v>
      </c>
      <c r="O117" s="144">
        <f>'Survey-based_src_summary'!AA117</f>
        <v>0</v>
      </c>
      <c r="P117" s="144">
        <f>'Survey-based_src_summary'!AB117</f>
        <v>0</v>
      </c>
      <c r="Q117" s="155">
        <f>'Survey-based_src_summary'!AC117</f>
        <v>0</v>
      </c>
      <c r="R117" s="155">
        <f>'Survey-based_src_summary'!AD117</f>
        <v>0</v>
      </c>
      <c r="S117" s="155">
        <f>'Survey-based_src_summary'!AE117</f>
        <v>0</v>
      </c>
      <c r="T117" s="155">
        <f>'Survey-based_src_summary'!AF117</f>
        <v>0</v>
      </c>
      <c r="U117" s="155">
        <f>'Survey-based_src_summary'!AG117</f>
        <v>0</v>
      </c>
      <c r="V117" s="156">
        <f>'Survey-based_src_summary'!AH117</f>
        <v>0</v>
      </c>
      <c r="W117" s="156">
        <f>'Survey-based_src_summary'!AI117</f>
        <v>0.94778060010485321</v>
      </c>
      <c r="X117" s="156">
        <f>'Survey-based_src_summary'!AJ117</f>
        <v>0</v>
      </c>
      <c r="Y117" s="156">
        <f>'Survey-based_src_summary'!AK117</f>
        <v>0</v>
      </c>
      <c r="Z117" s="156">
        <f>'Survey-based_src_summary'!AL117</f>
        <v>0</v>
      </c>
      <c r="AA117" s="171">
        <f>'Survey-based_src_summary'!AM117</f>
        <v>0</v>
      </c>
      <c r="AB117" s="171">
        <f>'Survey-based_src_summary'!AN117</f>
        <v>0</v>
      </c>
      <c r="AC117" s="171">
        <f>'Survey-based_src_summary'!AO117</f>
        <v>0</v>
      </c>
      <c r="AD117" s="171">
        <f>'Survey-based_src_summary'!AP117</f>
        <v>0</v>
      </c>
      <c r="AE117" s="171">
        <f>'Survey-based_src_summary'!AQ117</f>
        <v>0</v>
      </c>
    </row>
    <row r="118" spans="1:31" x14ac:dyDescent="0.2">
      <c r="A118" s="27" t="s">
        <v>460</v>
      </c>
      <c r="B118" s="154" t="str">
        <f>'Survey-based_src_summary'!E118</f>
        <v>30</v>
      </c>
      <c r="C118" s="125" t="str">
        <f>'Survey-based_src_summary'!F118</f>
        <v>30069</v>
      </c>
      <c r="D118" s="125" t="str">
        <f>'Survey-based_src_summary'!G118</f>
        <v>2310011000</v>
      </c>
      <c r="E118" s="125" t="str">
        <f>'Survey-based_src_summary'!H118</f>
        <v>Compressor Engine Startup/Shutdown</v>
      </c>
      <c r="F118" s="125" t="str">
        <f>'Survey-based_src_summary'!B118</f>
        <v>Oil Wells</v>
      </c>
      <c r="G118" s="52">
        <f>'Survey-based_src_summary'!S118</f>
        <v>0</v>
      </c>
      <c r="H118" s="52">
        <f>'Survey-based_src_summary'!T118</f>
        <v>0.6699828380051549</v>
      </c>
      <c r="I118" s="52">
        <f>'Survey-based_src_summary'!U118</f>
        <v>0</v>
      </c>
      <c r="J118" s="52">
        <f>'Survey-based_src_summary'!V118</f>
        <v>0</v>
      </c>
      <c r="K118" s="52">
        <f>'Survey-based_src_summary'!W118</f>
        <v>0</v>
      </c>
      <c r="L118" s="144">
        <f>'Survey-based_src_summary'!X118</f>
        <v>0</v>
      </c>
      <c r="M118" s="144">
        <f>'Survey-based_src_summary'!Y118</f>
        <v>0.27779776209969836</v>
      </c>
      <c r="N118" s="144">
        <f>'Survey-based_src_summary'!Z118</f>
        <v>0</v>
      </c>
      <c r="O118" s="144">
        <f>'Survey-based_src_summary'!AA118</f>
        <v>0</v>
      </c>
      <c r="P118" s="144">
        <f>'Survey-based_src_summary'!AB118</f>
        <v>0</v>
      </c>
      <c r="Q118" s="155">
        <f>'Survey-based_src_summary'!AC118</f>
        <v>0</v>
      </c>
      <c r="R118" s="155">
        <f>'Survey-based_src_summary'!AD118</f>
        <v>0</v>
      </c>
      <c r="S118" s="155">
        <f>'Survey-based_src_summary'!AE118</f>
        <v>0</v>
      </c>
      <c r="T118" s="155">
        <f>'Survey-based_src_summary'!AF118</f>
        <v>0</v>
      </c>
      <c r="U118" s="155">
        <f>'Survey-based_src_summary'!AG118</f>
        <v>0</v>
      </c>
      <c r="V118" s="156">
        <f>'Survey-based_src_summary'!AH118</f>
        <v>0</v>
      </c>
      <c r="W118" s="156">
        <f>'Survey-based_src_summary'!AI118</f>
        <v>0.39218507590545654</v>
      </c>
      <c r="X118" s="156">
        <f>'Survey-based_src_summary'!AJ118</f>
        <v>0</v>
      </c>
      <c r="Y118" s="156">
        <f>'Survey-based_src_summary'!AK118</f>
        <v>0</v>
      </c>
      <c r="Z118" s="156">
        <f>'Survey-based_src_summary'!AL118</f>
        <v>0</v>
      </c>
      <c r="AA118" s="171">
        <f>'Survey-based_src_summary'!AM118</f>
        <v>0</v>
      </c>
      <c r="AB118" s="171">
        <f>'Survey-based_src_summary'!AN118</f>
        <v>0</v>
      </c>
      <c r="AC118" s="171">
        <f>'Survey-based_src_summary'!AO118</f>
        <v>0</v>
      </c>
      <c r="AD118" s="171">
        <f>'Survey-based_src_summary'!AP118</f>
        <v>0</v>
      </c>
      <c r="AE118" s="171">
        <f>'Survey-based_src_summary'!AQ118</f>
        <v>0</v>
      </c>
    </row>
    <row r="119" spans="1:31" x14ac:dyDescent="0.2">
      <c r="A119" s="27" t="s">
        <v>460</v>
      </c>
      <c r="B119" s="154" t="str">
        <f>'Survey-based_src_summary'!E119</f>
        <v>30</v>
      </c>
      <c r="C119" s="125" t="str">
        <f>'Survey-based_src_summary'!F119</f>
        <v>30005</v>
      </c>
      <c r="D119" s="125" t="str">
        <f>'Survey-based_src_summary'!G119</f>
        <v>2310011000</v>
      </c>
      <c r="E119" s="125" t="str">
        <f>'Survey-based_src_summary'!H119</f>
        <v>Compressor Engine Startup/Shutdown</v>
      </c>
      <c r="F119" s="125" t="str">
        <f>'Survey-based_src_summary'!B119</f>
        <v>Oil Wells</v>
      </c>
      <c r="G119" s="52">
        <f>'Survey-based_src_summary'!S119</f>
        <v>0</v>
      </c>
      <c r="H119" s="52">
        <f>'Survey-based_src_summary'!T119</f>
        <v>0.95118190355350551</v>
      </c>
      <c r="I119" s="52">
        <f>'Survey-based_src_summary'!U119</f>
        <v>0</v>
      </c>
      <c r="J119" s="52">
        <f>'Survey-based_src_summary'!V119</f>
        <v>0</v>
      </c>
      <c r="K119" s="52">
        <f>'Survey-based_src_summary'!W119</f>
        <v>0</v>
      </c>
      <c r="L119" s="144">
        <f>'Survey-based_src_summary'!X119</f>
        <v>0</v>
      </c>
      <c r="M119" s="144">
        <f>'Survey-based_src_summary'!Y119</f>
        <v>0.20176585832953148</v>
      </c>
      <c r="N119" s="144">
        <f>'Survey-based_src_summary'!Z119</f>
        <v>0</v>
      </c>
      <c r="O119" s="144">
        <f>'Survey-based_src_summary'!AA119</f>
        <v>0</v>
      </c>
      <c r="P119" s="144">
        <f>'Survey-based_src_summary'!AB119</f>
        <v>0</v>
      </c>
      <c r="Q119" s="155">
        <f>'Survey-based_src_summary'!AC119</f>
        <v>0</v>
      </c>
      <c r="R119" s="155">
        <f>'Survey-based_src_summary'!AD119</f>
        <v>0</v>
      </c>
      <c r="S119" s="155">
        <f>'Survey-based_src_summary'!AE119</f>
        <v>0</v>
      </c>
      <c r="T119" s="155">
        <f>'Survey-based_src_summary'!AF119</f>
        <v>0</v>
      </c>
      <c r="U119" s="155">
        <f>'Survey-based_src_summary'!AG119</f>
        <v>0</v>
      </c>
      <c r="V119" s="156">
        <f>'Survey-based_src_summary'!AH119</f>
        <v>0</v>
      </c>
      <c r="W119" s="156">
        <f>'Survey-based_src_summary'!AI119</f>
        <v>0.74941604522397409</v>
      </c>
      <c r="X119" s="156">
        <f>'Survey-based_src_summary'!AJ119</f>
        <v>0</v>
      </c>
      <c r="Y119" s="156">
        <f>'Survey-based_src_summary'!AK119</f>
        <v>0</v>
      </c>
      <c r="Z119" s="156">
        <f>'Survey-based_src_summary'!AL119</f>
        <v>0</v>
      </c>
      <c r="AA119" s="171">
        <f>'Survey-based_src_summary'!AM119</f>
        <v>0</v>
      </c>
      <c r="AB119" s="171">
        <f>'Survey-based_src_summary'!AN119</f>
        <v>0</v>
      </c>
      <c r="AC119" s="171">
        <f>'Survey-based_src_summary'!AO119</f>
        <v>0</v>
      </c>
      <c r="AD119" s="171">
        <f>'Survey-based_src_summary'!AP119</f>
        <v>0</v>
      </c>
      <c r="AE119" s="171">
        <f>'Survey-based_src_summary'!AQ119</f>
        <v>0</v>
      </c>
    </row>
    <row r="120" spans="1:31" x14ac:dyDescent="0.2">
      <c r="A120" s="27" t="s">
        <v>460</v>
      </c>
      <c r="B120" s="154" t="str">
        <f>'Survey-based_src_summary'!E120</f>
        <v>30</v>
      </c>
      <c r="C120" s="125" t="str">
        <f>'Survey-based_src_summary'!F120</f>
        <v>30111</v>
      </c>
      <c r="D120" s="125" t="str">
        <f>'Survey-based_src_summary'!G120</f>
        <v>2310011000</v>
      </c>
      <c r="E120" s="125" t="str">
        <f>'Survey-based_src_summary'!H120</f>
        <v>Compressor Engine Startup/Shutdown</v>
      </c>
      <c r="F120" s="125" t="str">
        <f>'Survey-based_src_summary'!B120</f>
        <v>Oil Wells</v>
      </c>
      <c r="G120" s="52">
        <f>'Survey-based_src_summary'!S120</f>
        <v>0</v>
      </c>
      <c r="H120" s="52">
        <f>'Survey-based_src_summary'!T120</f>
        <v>0.47389030005242672</v>
      </c>
      <c r="I120" s="52">
        <f>'Survey-based_src_summary'!U120</f>
        <v>0</v>
      </c>
      <c r="J120" s="52">
        <f>'Survey-based_src_summary'!V120</f>
        <v>0</v>
      </c>
      <c r="K120" s="52">
        <f>'Survey-based_src_summary'!W120</f>
        <v>0</v>
      </c>
      <c r="L120" s="144">
        <f>'Survey-based_src_summary'!X120</f>
        <v>0</v>
      </c>
      <c r="M120" s="144">
        <f>'Survey-based_src_summary'!Y120</f>
        <v>1.6341044829394025E-2</v>
      </c>
      <c r="N120" s="144">
        <f>'Survey-based_src_summary'!Z120</f>
        <v>0</v>
      </c>
      <c r="O120" s="144">
        <f>'Survey-based_src_summary'!AA120</f>
        <v>0</v>
      </c>
      <c r="P120" s="144">
        <f>'Survey-based_src_summary'!AB120</f>
        <v>0</v>
      </c>
      <c r="Q120" s="155">
        <f>'Survey-based_src_summary'!AC120</f>
        <v>0</v>
      </c>
      <c r="R120" s="155">
        <f>'Survey-based_src_summary'!AD120</f>
        <v>0</v>
      </c>
      <c r="S120" s="155">
        <f>'Survey-based_src_summary'!AE120</f>
        <v>0</v>
      </c>
      <c r="T120" s="155">
        <f>'Survey-based_src_summary'!AF120</f>
        <v>0</v>
      </c>
      <c r="U120" s="155">
        <f>'Survey-based_src_summary'!AG120</f>
        <v>0</v>
      </c>
      <c r="V120" s="156">
        <f>'Survey-based_src_summary'!AH120</f>
        <v>0</v>
      </c>
      <c r="W120" s="156">
        <f>'Survey-based_src_summary'!AI120</f>
        <v>0.45754925522303269</v>
      </c>
      <c r="X120" s="156">
        <f>'Survey-based_src_summary'!AJ120</f>
        <v>0</v>
      </c>
      <c r="Y120" s="156">
        <f>'Survey-based_src_summary'!AK120</f>
        <v>0</v>
      </c>
      <c r="Z120" s="156">
        <f>'Survey-based_src_summary'!AL120</f>
        <v>0</v>
      </c>
      <c r="AA120" s="171">
        <f>'Survey-based_src_summary'!AM120</f>
        <v>0</v>
      </c>
      <c r="AB120" s="171">
        <f>'Survey-based_src_summary'!AN120</f>
        <v>0</v>
      </c>
      <c r="AC120" s="171">
        <f>'Survey-based_src_summary'!AO120</f>
        <v>0</v>
      </c>
      <c r="AD120" s="171">
        <f>'Survey-based_src_summary'!AP120</f>
        <v>0</v>
      </c>
      <c r="AE120" s="171">
        <f>'Survey-based_src_summary'!AQ120</f>
        <v>0</v>
      </c>
    </row>
    <row r="121" spans="1:31" x14ac:dyDescent="0.2">
      <c r="A121" s="27" t="s">
        <v>460</v>
      </c>
      <c r="B121" s="154" t="str">
        <f>'Survey-based_src_summary'!E121</f>
        <v>30</v>
      </c>
      <c r="C121" s="125" t="str">
        <f>'Survey-based_src_summary'!F121</f>
        <v>30041</v>
      </c>
      <c r="D121" s="125" t="str">
        <f>'Survey-based_src_summary'!G121</f>
        <v>2310011000</v>
      </c>
      <c r="E121" s="125" t="str">
        <f>'Survey-based_src_summary'!H121</f>
        <v>Compressor Engine Startup/Shutdown</v>
      </c>
      <c r="F121" s="125" t="str">
        <f>'Survey-based_src_summary'!B121</f>
        <v>Oil Wells</v>
      </c>
      <c r="G121" s="52">
        <f>'Survey-based_src_summary'!S121</f>
        <v>0</v>
      </c>
      <c r="H121" s="52">
        <f>'Survey-based_src_summary'!T121</f>
        <v>2.9724434486047047E-2</v>
      </c>
      <c r="I121" s="52">
        <f>'Survey-based_src_summary'!U121</f>
        <v>0</v>
      </c>
      <c r="J121" s="52">
        <f>'Survey-based_src_summary'!V121</f>
        <v>0</v>
      </c>
      <c r="K121" s="52">
        <f>'Survey-based_src_summary'!W121</f>
        <v>0</v>
      </c>
      <c r="L121" s="144">
        <f>'Survey-based_src_summary'!X121</f>
        <v>0</v>
      </c>
      <c r="M121" s="144">
        <f>'Survey-based_src_summary'!Y121</f>
        <v>0</v>
      </c>
      <c r="N121" s="144">
        <f>'Survey-based_src_summary'!Z121</f>
        <v>0</v>
      </c>
      <c r="O121" s="144">
        <f>'Survey-based_src_summary'!AA121</f>
        <v>0</v>
      </c>
      <c r="P121" s="144">
        <f>'Survey-based_src_summary'!AB121</f>
        <v>0</v>
      </c>
      <c r="Q121" s="155">
        <f>'Survey-based_src_summary'!AC121</f>
        <v>0</v>
      </c>
      <c r="R121" s="155">
        <f>'Survey-based_src_summary'!AD121</f>
        <v>0</v>
      </c>
      <c r="S121" s="155">
        <f>'Survey-based_src_summary'!AE121</f>
        <v>0</v>
      </c>
      <c r="T121" s="155">
        <f>'Survey-based_src_summary'!AF121</f>
        <v>0</v>
      </c>
      <c r="U121" s="155">
        <f>'Survey-based_src_summary'!AG121</f>
        <v>0</v>
      </c>
      <c r="V121" s="156">
        <f>'Survey-based_src_summary'!AH121</f>
        <v>0</v>
      </c>
      <c r="W121" s="156">
        <f>'Survey-based_src_summary'!AI121</f>
        <v>2.9724434486047047E-2</v>
      </c>
      <c r="X121" s="156">
        <f>'Survey-based_src_summary'!AJ121</f>
        <v>0</v>
      </c>
      <c r="Y121" s="156">
        <f>'Survey-based_src_summary'!AK121</f>
        <v>0</v>
      </c>
      <c r="Z121" s="156">
        <f>'Survey-based_src_summary'!AL121</f>
        <v>0</v>
      </c>
      <c r="AA121" s="171">
        <f>'Survey-based_src_summary'!AM121</f>
        <v>0</v>
      </c>
      <c r="AB121" s="171">
        <f>'Survey-based_src_summary'!AN121</f>
        <v>0</v>
      </c>
      <c r="AC121" s="171">
        <f>'Survey-based_src_summary'!AO121</f>
        <v>0</v>
      </c>
      <c r="AD121" s="171">
        <f>'Survey-based_src_summary'!AP121</f>
        <v>0</v>
      </c>
      <c r="AE121" s="171">
        <f>'Survey-based_src_summary'!AQ121</f>
        <v>0</v>
      </c>
    </row>
    <row r="122" spans="1:31" x14ac:dyDescent="0.2">
      <c r="A122" s="27" t="s">
        <v>460</v>
      </c>
      <c r="B122" s="154" t="str">
        <f>'Survey-based_src_summary'!E122</f>
        <v>30</v>
      </c>
      <c r="C122" s="125" t="str">
        <f>'Survey-based_src_summary'!F122</f>
        <v>30071</v>
      </c>
      <c r="D122" s="125" t="str">
        <f>'Survey-based_src_summary'!G122</f>
        <v>2310011000</v>
      </c>
      <c r="E122" s="125" t="str">
        <f>'Survey-based_src_summary'!H122</f>
        <v>Compressor Engine Startup/Shutdown</v>
      </c>
      <c r="F122" s="125" t="str">
        <f>'Survey-based_src_summary'!B122</f>
        <v>Oil Wells</v>
      </c>
      <c r="G122" s="52">
        <f>'Survey-based_src_summary'!S122</f>
        <v>0</v>
      </c>
      <c r="H122" s="52">
        <f>'Survey-based_src_summary'!T122</f>
        <v>3.0168082761958197E-2</v>
      </c>
      <c r="I122" s="52">
        <f>'Survey-based_src_summary'!U122</f>
        <v>0</v>
      </c>
      <c r="J122" s="52">
        <f>'Survey-based_src_summary'!V122</f>
        <v>0</v>
      </c>
      <c r="K122" s="52">
        <f>'Survey-based_src_summary'!W122</f>
        <v>0</v>
      </c>
      <c r="L122" s="144">
        <f>'Survey-based_src_summary'!X122</f>
        <v>0</v>
      </c>
      <c r="M122" s="144">
        <f>'Survey-based_src_summary'!Y122</f>
        <v>1.5084041380979098E-2</v>
      </c>
      <c r="N122" s="144">
        <f>'Survey-based_src_summary'!Z122</f>
        <v>0</v>
      </c>
      <c r="O122" s="144">
        <f>'Survey-based_src_summary'!AA122</f>
        <v>0</v>
      </c>
      <c r="P122" s="144">
        <f>'Survey-based_src_summary'!AB122</f>
        <v>0</v>
      </c>
      <c r="Q122" s="155">
        <f>'Survey-based_src_summary'!AC122</f>
        <v>0</v>
      </c>
      <c r="R122" s="155">
        <f>'Survey-based_src_summary'!AD122</f>
        <v>0</v>
      </c>
      <c r="S122" s="155">
        <f>'Survey-based_src_summary'!AE122</f>
        <v>0</v>
      </c>
      <c r="T122" s="155">
        <f>'Survey-based_src_summary'!AF122</f>
        <v>0</v>
      </c>
      <c r="U122" s="155">
        <f>'Survey-based_src_summary'!AG122</f>
        <v>0</v>
      </c>
      <c r="V122" s="156">
        <f>'Survey-based_src_summary'!AH122</f>
        <v>0</v>
      </c>
      <c r="W122" s="156">
        <f>'Survey-based_src_summary'!AI122</f>
        <v>1.5084041380979098E-2</v>
      </c>
      <c r="X122" s="156">
        <f>'Survey-based_src_summary'!AJ122</f>
        <v>0</v>
      </c>
      <c r="Y122" s="156">
        <f>'Survey-based_src_summary'!AK122</f>
        <v>0</v>
      </c>
      <c r="Z122" s="156">
        <f>'Survey-based_src_summary'!AL122</f>
        <v>0</v>
      </c>
      <c r="AA122" s="171">
        <f>'Survey-based_src_summary'!AM122</f>
        <v>0</v>
      </c>
      <c r="AB122" s="171">
        <f>'Survey-based_src_summary'!AN122</f>
        <v>0</v>
      </c>
      <c r="AC122" s="171">
        <f>'Survey-based_src_summary'!AO122</f>
        <v>0</v>
      </c>
      <c r="AD122" s="171">
        <f>'Survey-based_src_summary'!AP122</f>
        <v>0</v>
      </c>
      <c r="AE122" s="171">
        <f>'Survey-based_src_summary'!AQ122</f>
        <v>0</v>
      </c>
    </row>
    <row r="123" spans="1:31" x14ac:dyDescent="0.2">
      <c r="A123" s="27" t="s">
        <v>460</v>
      </c>
      <c r="B123" s="154" t="str">
        <f>'Survey-based_src_summary'!E123</f>
        <v>30</v>
      </c>
      <c r="C123" s="125" t="str">
        <f>'Survey-based_src_summary'!F123</f>
        <v>30015</v>
      </c>
      <c r="D123" s="125" t="str">
        <f>'Survey-based_src_summary'!G123</f>
        <v>2310011000</v>
      </c>
      <c r="E123" s="125" t="str">
        <f>'Survey-based_src_summary'!H123</f>
        <v>Compressor Engine Startup/Shutdown</v>
      </c>
      <c r="F123" s="125" t="str">
        <f>'Survey-based_src_summary'!B123</f>
        <v>Oil Wells</v>
      </c>
      <c r="G123" s="52">
        <f>'Survey-based_src_summary'!S123</f>
        <v>0</v>
      </c>
      <c r="H123" s="52">
        <f>'Survey-based_src_summary'!T123</f>
        <v>1.4862217243023524E-2</v>
      </c>
      <c r="I123" s="52">
        <f>'Survey-based_src_summary'!U123</f>
        <v>0</v>
      </c>
      <c r="J123" s="52">
        <f>'Survey-based_src_summary'!V123</f>
        <v>0</v>
      </c>
      <c r="K123" s="52">
        <f>'Survey-based_src_summary'!W123</f>
        <v>0</v>
      </c>
      <c r="L123" s="144">
        <f>'Survey-based_src_summary'!X123</f>
        <v>0</v>
      </c>
      <c r="M123" s="144">
        <f>'Survey-based_src_summary'!Y123</f>
        <v>0</v>
      </c>
      <c r="N123" s="144">
        <f>'Survey-based_src_summary'!Z123</f>
        <v>0</v>
      </c>
      <c r="O123" s="144">
        <f>'Survey-based_src_summary'!AA123</f>
        <v>0</v>
      </c>
      <c r="P123" s="144">
        <f>'Survey-based_src_summary'!AB123</f>
        <v>0</v>
      </c>
      <c r="Q123" s="155">
        <f>'Survey-based_src_summary'!AC123</f>
        <v>0</v>
      </c>
      <c r="R123" s="155">
        <f>'Survey-based_src_summary'!AD123</f>
        <v>0</v>
      </c>
      <c r="S123" s="155">
        <f>'Survey-based_src_summary'!AE123</f>
        <v>0</v>
      </c>
      <c r="T123" s="155">
        <f>'Survey-based_src_summary'!AF123</f>
        <v>0</v>
      </c>
      <c r="U123" s="155">
        <f>'Survey-based_src_summary'!AG123</f>
        <v>0</v>
      </c>
      <c r="V123" s="156">
        <f>'Survey-based_src_summary'!AH123</f>
        <v>0</v>
      </c>
      <c r="W123" s="156">
        <f>'Survey-based_src_summary'!AI123</f>
        <v>1.4862217243023524E-2</v>
      </c>
      <c r="X123" s="156">
        <f>'Survey-based_src_summary'!AJ123</f>
        <v>0</v>
      </c>
      <c r="Y123" s="156">
        <f>'Survey-based_src_summary'!AK123</f>
        <v>0</v>
      </c>
      <c r="Z123" s="156">
        <f>'Survey-based_src_summary'!AL123</f>
        <v>0</v>
      </c>
      <c r="AA123" s="171">
        <f>'Survey-based_src_summary'!AM123</f>
        <v>0</v>
      </c>
      <c r="AB123" s="171">
        <f>'Survey-based_src_summary'!AN123</f>
        <v>0</v>
      </c>
      <c r="AC123" s="171">
        <f>'Survey-based_src_summary'!AO123</f>
        <v>0</v>
      </c>
      <c r="AD123" s="171">
        <f>'Survey-based_src_summary'!AP123</f>
        <v>0</v>
      </c>
      <c r="AE123" s="171">
        <f>'Survey-based_src_summary'!AQ123</f>
        <v>0</v>
      </c>
    </row>
    <row r="124" spans="1:31" x14ac:dyDescent="0.2">
      <c r="A124" s="27" t="s">
        <v>460</v>
      </c>
      <c r="B124" s="154" t="str">
        <f>'Survey-based_src_summary'!E124</f>
        <v>30</v>
      </c>
      <c r="C124" s="125" t="str">
        <f>'Survey-based_src_summary'!F124</f>
        <v>30027</v>
      </c>
      <c r="D124" s="125" t="str">
        <f>'Survey-based_src_summary'!G124</f>
        <v>2310011000</v>
      </c>
      <c r="E124" s="125" t="str">
        <f>'Survey-based_src_summary'!H124</f>
        <v>Compressor Engine Startup/Shutdown</v>
      </c>
      <c r="F124" s="125" t="str">
        <f>'Survey-based_src_summary'!B124</f>
        <v>Oil Wells</v>
      </c>
      <c r="G124" s="52">
        <f>'Survey-based_src_summary'!S124</f>
        <v>0</v>
      </c>
      <c r="H124" s="52">
        <f>'Survey-based_src_summary'!T124</f>
        <v>0</v>
      </c>
      <c r="I124" s="52">
        <f>'Survey-based_src_summary'!U124</f>
        <v>0</v>
      </c>
      <c r="J124" s="52">
        <f>'Survey-based_src_summary'!V124</f>
        <v>0</v>
      </c>
      <c r="K124" s="52">
        <f>'Survey-based_src_summary'!W124</f>
        <v>0</v>
      </c>
      <c r="L124" s="144">
        <f>'Survey-based_src_summary'!X124</f>
        <v>0</v>
      </c>
      <c r="M124" s="144">
        <f>'Survey-based_src_summary'!Y124</f>
        <v>0</v>
      </c>
      <c r="N124" s="144">
        <f>'Survey-based_src_summary'!Z124</f>
        <v>0</v>
      </c>
      <c r="O124" s="144">
        <f>'Survey-based_src_summary'!AA124</f>
        <v>0</v>
      </c>
      <c r="P124" s="144">
        <f>'Survey-based_src_summary'!AB124</f>
        <v>0</v>
      </c>
      <c r="Q124" s="155">
        <f>'Survey-based_src_summary'!AC124</f>
        <v>0</v>
      </c>
      <c r="R124" s="155">
        <f>'Survey-based_src_summary'!AD124</f>
        <v>0</v>
      </c>
      <c r="S124" s="155">
        <f>'Survey-based_src_summary'!AE124</f>
        <v>0</v>
      </c>
      <c r="T124" s="155">
        <f>'Survey-based_src_summary'!AF124</f>
        <v>0</v>
      </c>
      <c r="U124" s="155">
        <f>'Survey-based_src_summary'!AG124</f>
        <v>0</v>
      </c>
      <c r="V124" s="156">
        <f>'Survey-based_src_summary'!AH124</f>
        <v>0</v>
      </c>
      <c r="W124" s="156">
        <f>'Survey-based_src_summary'!AI124</f>
        <v>0</v>
      </c>
      <c r="X124" s="156">
        <f>'Survey-based_src_summary'!AJ124</f>
        <v>0</v>
      </c>
      <c r="Y124" s="156">
        <f>'Survey-based_src_summary'!AK124</f>
        <v>0</v>
      </c>
      <c r="Z124" s="156">
        <f>'Survey-based_src_summary'!AL124</f>
        <v>0</v>
      </c>
      <c r="AA124" s="171">
        <f>'Survey-based_src_summary'!AM124</f>
        <v>0</v>
      </c>
      <c r="AB124" s="171">
        <f>'Survey-based_src_summary'!AN124</f>
        <v>0</v>
      </c>
      <c r="AC124" s="171">
        <f>'Survey-based_src_summary'!AO124</f>
        <v>0</v>
      </c>
      <c r="AD124" s="171">
        <f>'Survey-based_src_summary'!AP124</f>
        <v>0</v>
      </c>
      <c r="AE124" s="171">
        <f>'Survey-based_src_summary'!AQ124</f>
        <v>0</v>
      </c>
    </row>
    <row r="125" spans="1:31" x14ac:dyDescent="0.2">
      <c r="A125" s="27" t="s">
        <v>460</v>
      </c>
      <c r="B125" s="154" t="str">
        <f>'Survey-based_src_summary'!E125</f>
        <v>30</v>
      </c>
      <c r="C125" s="125" t="str">
        <f>'Survey-based_src_summary'!F125</f>
        <v>30037</v>
      </c>
      <c r="D125" s="125" t="str">
        <f>'Survey-based_src_summary'!G125</f>
        <v>2310011000</v>
      </c>
      <c r="E125" s="125" t="str">
        <f>'Survey-based_src_summary'!H125</f>
        <v>Compressor Engine Startup/Shutdown</v>
      </c>
      <c r="F125" s="125" t="str">
        <f>'Survey-based_src_summary'!B125</f>
        <v>Oil Wells</v>
      </c>
      <c r="G125" s="52">
        <f>'Survey-based_src_summary'!S125</f>
        <v>0</v>
      </c>
      <c r="H125" s="52">
        <f>'Survey-based_src_summary'!T125</f>
        <v>0</v>
      </c>
      <c r="I125" s="52">
        <f>'Survey-based_src_summary'!U125</f>
        <v>0</v>
      </c>
      <c r="J125" s="52">
        <f>'Survey-based_src_summary'!V125</f>
        <v>0</v>
      </c>
      <c r="K125" s="52">
        <f>'Survey-based_src_summary'!W125</f>
        <v>0</v>
      </c>
      <c r="L125" s="144">
        <f>'Survey-based_src_summary'!X125</f>
        <v>0</v>
      </c>
      <c r="M125" s="144">
        <f>'Survey-based_src_summary'!Y125</f>
        <v>0</v>
      </c>
      <c r="N125" s="144">
        <f>'Survey-based_src_summary'!Z125</f>
        <v>0</v>
      </c>
      <c r="O125" s="144">
        <f>'Survey-based_src_summary'!AA125</f>
        <v>0</v>
      </c>
      <c r="P125" s="144">
        <f>'Survey-based_src_summary'!AB125</f>
        <v>0</v>
      </c>
      <c r="Q125" s="155">
        <f>'Survey-based_src_summary'!AC125</f>
        <v>0</v>
      </c>
      <c r="R125" s="155">
        <f>'Survey-based_src_summary'!AD125</f>
        <v>0</v>
      </c>
      <c r="S125" s="155">
        <f>'Survey-based_src_summary'!AE125</f>
        <v>0</v>
      </c>
      <c r="T125" s="155">
        <f>'Survey-based_src_summary'!AF125</f>
        <v>0</v>
      </c>
      <c r="U125" s="155">
        <f>'Survey-based_src_summary'!AG125</f>
        <v>0</v>
      </c>
      <c r="V125" s="156">
        <f>'Survey-based_src_summary'!AH125</f>
        <v>0</v>
      </c>
      <c r="W125" s="156">
        <f>'Survey-based_src_summary'!AI125</f>
        <v>0</v>
      </c>
      <c r="X125" s="156">
        <f>'Survey-based_src_summary'!AJ125</f>
        <v>0</v>
      </c>
      <c r="Y125" s="156">
        <f>'Survey-based_src_summary'!AK125</f>
        <v>0</v>
      </c>
      <c r="Z125" s="156">
        <f>'Survey-based_src_summary'!AL125</f>
        <v>0</v>
      </c>
      <c r="AA125" s="171">
        <f>'Survey-based_src_summary'!AM125</f>
        <v>0</v>
      </c>
      <c r="AB125" s="171">
        <f>'Survey-based_src_summary'!AN125</f>
        <v>0</v>
      </c>
      <c r="AC125" s="171">
        <f>'Survey-based_src_summary'!AO125</f>
        <v>0</v>
      </c>
      <c r="AD125" s="171">
        <f>'Survey-based_src_summary'!AP125</f>
        <v>0</v>
      </c>
      <c r="AE125" s="171">
        <f>'Survey-based_src_summary'!AQ125</f>
        <v>0</v>
      </c>
    </row>
    <row r="126" spans="1:31" x14ac:dyDescent="0.2">
      <c r="A126" s="27" t="s">
        <v>460</v>
      </c>
      <c r="B126" s="154" t="str">
        <f>'Survey-based_src_summary'!E126</f>
        <v>30</v>
      </c>
      <c r="C126" s="125" t="str">
        <f>'Survey-based_src_summary'!F126</f>
        <v>30101</v>
      </c>
      <c r="D126" s="125" t="str">
        <f>'Survey-based_src_summary'!G126</f>
        <v>2310021604</v>
      </c>
      <c r="E126" s="125" t="str">
        <f>'Survey-based_src_summary'!H126</f>
        <v>Compressor Engine Startup/Shutdown</v>
      </c>
      <c r="F126" s="125" t="str">
        <f>'Survey-based_src_summary'!B126</f>
        <v>Gas Wells</v>
      </c>
      <c r="G126" s="52">
        <f>'Survey-based_src_summary'!S126</f>
        <v>0</v>
      </c>
      <c r="H126" s="52">
        <f>'Survey-based_src_summary'!T126</f>
        <v>0.15512714534496236</v>
      </c>
      <c r="I126" s="52">
        <f>'Survey-based_src_summary'!U126</f>
        <v>0</v>
      </c>
      <c r="J126" s="52">
        <f>'Survey-based_src_summary'!V126</f>
        <v>0</v>
      </c>
      <c r="K126" s="52">
        <f>'Survey-based_src_summary'!W126</f>
        <v>0</v>
      </c>
      <c r="L126" s="144">
        <f>'Survey-based_src_summary'!X126</f>
        <v>0</v>
      </c>
      <c r="M126" s="144">
        <f>'Survey-based_src_summary'!Y126</f>
        <v>7.4598750535801875E-3</v>
      </c>
      <c r="N126" s="144">
        <f>'Survey-based_src_summary'!Z126</f>
        <v>0</v>
      </c>
      <c r="O126" s="144">
        <f>'Survey-based_src_summary'!AA126</f>
        <v>0</v>
      </c>
      <c r="P126" s="144">
        <f>'Survey-based_src_summary'!AB126</f>
        <v>0</v>
      </c>
      <c r="Q126" s="155">
        <f>'Survey-based_src_summary'!AC126</f>
        <v>0</v>
      </c>
      <c r="R126" s="155">
        <f>'Survey-based_src_summary'!AD126</f>
        <v>0</v>
      </c>
      <c r="S126" s="155">
        <f>'Survey-based_src_summary'!AE126</f>
        <v>0</v>
      </c>
      <c r="T126" s="155">
        <f>'Survey-based_src_summary'!AF126</f>
        <v>0</v>
      </c>
      <c r="U126" s="155">
        <f>'Survey-based_src_summary'!AG126</f>
        <v>0</v>
      </c>
      <c r="V126" s="156">
        <f>'Survey-based_src_summary'!AH126</f>
        <v>0</v>
      </c>
      <c r="W126" s="156">
        <f>'Survey-based_src_summary'!AI126</f>
        <v>0.14766727029138219</v>
      </c>
      <c r="X126" s="156">
        <f>'Survey-based_src_summary'!AJ126</f>
        <v>0</v>
      </c>
      <c r="Y126" s="156">
        <f>'Survey-based_src_summary'!AK126</f>
        <v>0</v>
      </c>
      <c r="Z126" s="156">
        <f>'Survey-based_src_summary'!AL126</f>
        <v>0</v>
      </c>
      <c r="AA126" s="171">
        <f>'Survey-based_src_summary'!AM126</f>
        <v>0</v>
      </c>
      <c r="AB126" s="171">
        <f>'Survey-based_src_summary'!AN126</f>
        <v>0</v>
      </c>
      <c r="AC126" s="171">
        <f>'Survey-based_src_summary'!AO126</f>
        <v>0</v>
      </c>
      <c r="AD126" s="171">
        <f>'Survey-based_src_summary'!AP126</f>
        <v>0</v>
      </c>
      <c r="AE126" s="171">
        <f>'Survey-based_src_summary'!AQ126</f>
        <v>0</v>
      </c>
    </row>
    <row r="127" spans="1:31" x14ac:dyDescent="0.2">
      <c r="A127" s="27" t="s">
        <v>460</v>
      </c>
      <c r="B127" s="154" t="str">
        <f>'Survey-based_src_summary'!E127</f>
        <v>30</v>
      </c>
      <c r="C127" s="125" t="str">
        <f>'Survey-based_src_summary'!F127</f>
        <v>30051</v>
      </c>
      <c r="D127" s="125" t="str">
        <f>'Survey-based_src_summary'!G127</f>
        <v>2310021604</v>
      </c>
      <c r="E127" s="125" t="str">
        <f>'Survey-based_src_summary'!H127</f>
        <v>Compressor Engine Startup/Shutdown</v>
      </c>
      <c r="F127" s="125" t="str">
        <f>'Survey-based_src_summary'!B127</f>
        <v>Gas Wells</v>
      </c>
      <c r="G127" s="52">
        <f>'Survey-based_src_summary'!S127</f>
        <v>0</v>
      </c>
      <c r="H127" s="52">
        <f>'Survey-based_src_summary'!T127</f>
        <v>3.6253576402881738E-2</v>
      </c>
      <c r="I127" s="52">
        <f>'Survey-based_src_summary'!U127</f>
        <v>0</v>
      </c>
      <c r="J127" s="52">
        <f>'Survey-based_src_summary'!V127</f>
        <v>0</v>
      </c>
      <c r="K127" s="52">
        <f>'Survey-based_src_summary'!W127</f>
        <v>0</v>
      </c>
      <c r="L127" s="144">
        <f>'Survey-based_src_summary'!X127</f>
        <v>0</v>
      </c>
      <c r="M127" s="144">
        <f>'Survey-based_src_summary'!Y127</f>
        <v>3.2437410465736291E-3</v>
      </c>
      <c r="N127" s="144">
        <f>'Survey-based_src_summary'!Z127</f>
        <v>0</v>
      </c>
      <c r="O127" s="144">
        <f>'Survey-based_src_summary'!AA127</f>
        <v>0</v>
      </c>
      <c r="P127" s="144">
        <f>'Survey-based_src_summary'!AB127</f>
        <v>0</v>
      </c>
      <c r="Q127" s="155">
        <f>'Survey-based_src_summary'!AC127</f>
        <v>0</v>
      </c>
      <c r="R127" s="155">
        <f>'Survey-based_src_summary'!AD127</f>
        <v>0</v>
      </c>
      <c r="S127" s="155">
        <f>'Survey-based_src_summary'!AE127</f>
        <v>0</v>
      </c>
      <c r="T127" s="155">
        <f>'Survey-based_src_summary'!AF127</f>
        <v>0</v>
      </c>
      <c r="U127" s="155">
        <f>'Survey-based_src_summary'!AG127</f>
        <v>0</v>
      </c>
      <c r="V127" s="156">
        <f>'Survey-based_src_summary'!AH127</f>
        <v>0</v>
      </c>
      <c r="W127" s="156">
        <f>'Survey-based_src_summary'!AI127</f>
        <v>3.3009835356308109E-2</v>
      </c>
      <c r="X127" s="156">
        <f>'Survey-based_src_summary'!AJ127</f>
        <v>0</v>
      </c>
      <c r="Y127" s="156">
        <f>'Survey-based_src_summary'!AK127</f>
        <v>0</v>
      </c>
      <c r="Z127" s="156">
        <f>'Survey-based_src_summary'!AL127</f>
        <v>0</v>
      </c>
      <c r="AA127" s="171">
        <f>'Survey-based_src_summary'!AM127</f>
        <v>0</v>
      </c>
      <c r="AB127" s="171">
        <f>'Survey-based_src_summary'!AN127</f>
        <v>0</v>
      </c>
      <c r="AC127" s="171">
        <f>'Survey-based_src_summary'!AO127</f>
        <v>0</v>
      </c>
      <c r="AD127" s="171">
        <f>'Survey-based_src_summary'!AP127</f>
        <v>0</v>
      </c>
      <c r="AE127" s="171">
        <f>'Survey-based_src_summary'!AQ127</f>
        <v>0</v>
      </c>
    </row>
    <row r="128" spans="1:31" x14ac:dyDescent="0.2">
      <c r="A128" s="27" t="s">
        <v>460</v>
      </c>
      <c r="B128" s="154" t="str">
        <f>'Survey-based_src_summary'!E128</f>
        <v>30</v>
      </c>
      <c r="C128" s="125" t="str">
        <f>'Survey-based_src_summary'!F128</f>
        <v>30087</v>
      </c>
      <c r="D128" s="125" t="str">
        <f>'Survey-based_src_summary'!G128</f>
        <v>2310021604</v>
      </c>
      <c r="E128" s="125" t="str">
        <f>'Survey-based_src_summary'!H128</f>
        <v>Compressor Engine Startup/Shutdown</v>
      </c>
      <c r="F128" s="125" t="str">
        <f>'Survey-based_src_summary'!B128</f>
        <v>Gas Wells</v>
      </c>
      <c r="G128" s="52">
        <f>'Survey-based_src_summary'!S128</f>
        <v>0</v>
      </c>
      <c r="H128" s="52">
        <f>'Survey-based_src_summary'!T128</f>
        <v>2.1065381628231297E-4</v>
      </c>
      <c r="I128" s="52">
        <f>'Survey-based_src_summary'!U128</f>
        <v>0</v>
      </c>
      <c r="J128" s="52">
        <f>'Survey-based_src_summary'!V128</f>
        <v>0</v>
      </c>
      <c r="K128" s="52">
        <f>'Survey-based_src_summary'!W128</f>
        <v>0</v>
      </c>
      <c r="L128" s="144">
        <f>'Survey-based_src_summary'!X128</f>
        <v>0</v>
      </c>
      <c r="M128" s="144">
        <f>'Survey-based_src_summary'!Y128</f>
        <v>0</v>
      </c>
      <c r="N128" s="144">
        <f>'Survey-based_src_summary'!Z128</f>
        <v>0</v>
      </c>
      <c r="O128" s="144">
        <f>'Survey-based_src_summary'!AA128</f>
        <v>0</v>
      </c>
      <c r="P128" s="144">
        <f>'Survey-based_src_summary'!AB128</f>
        <v>0</v>
      </c>
      <c r="Q128" s="155">
        <f>'Survey-based_src_summary'!AC128</f>
        <v>0</v>
      </c>
      <c r="R128" s="155">
        <f>'Survey-based_src_summary'!AD128</f>
        <v>0</v>
      </c>
      <c r="S128" s="155">
        <f>'Survey-based_src_summary'!AE128</f>
        <v>0</v>
      </c>
      <c r="T128" s="155">
        <f>'Survey-based_src_summary'!AF128</f>
        <v>0</v>
      </c>
      <c r="U128" s="155">
        <f>'Survey-based_src_summary'!AG128</f>
        <v>0</v>
      </c>
      <c r="V128" s="156">
        <f>'Survey-based_src_summary'!AH128</f>
        <v>0</v>
      </c>
      <c r="W128" s="156">
        <f>'Survey-based_src_summary'!AI128</f>
        <v>2.1065381628231297E-4</v>
      </c>
      <c r="X128" s="156">
        <f>'Survey-based_src_summary'!AJ128</f>
        <v>0</v>
      </c>
      <c r="Y128" s="156">
        <f>'Survey-based_src_summary'!AK128</f>
        <v>0</v>
      </c>
      <c r="Z128" s="156">
        <f>'Survey-based_src_summary'!AL128</f>
        <v>0</v>
      </c>
      <c r="AA128" s="171">
        <f>'Survey-based_src_summary'!AM128</f>
        <v>0</v>
      </c>
      <c r="AB128" s="171">
        <f>'Survey-based_src_summary'!AN128</f>
        <v>0</v>
      </c>
      <c r="AC128" s="171">
        <f>'Survey-based_src_summary'!AO128</f>
        <v>0</v>
      </c>
      <c r="AD128" s="171">
        <f>'Survey-based_src_summary'!AP128</f>
        <v>0</v>
      </c>
      <c r="AE128" s="171">
        <f>'Survey-based_src_summary'!AQ128</f>
        <v>0</v>
      </c>
    </row>
    <row r="129" spans="1:31" x14ac:dyDescent="0.2">
      <c r="A129" s="27" t="s">
        <v>460</v>
      </c>
      <c r="B129" s="154" t="str">
        <f>'Survey-based_src_summary'!E129</f>
        <v>30</v>
      </c>
      <c r="C129" s="125" t="str">
        <f>'Survey-based_src_summary'!F129</f>
        <v>30099</v>
      </c>
      <c r="D129" s="125" t="str">
        <f>'Survey-based_src_summary'!G129</f>
        <v>2310021604</v>
      </c>
      <c r="E129" s="125" t="str">
        <f>'Survey-based_src_summary'!H129</f>
        <v>Compressor Engine Startup/Shutdown</v>
      </c>
      <c r="F129" s="125" t="str">
        <f>'Survey-based_src_summary'!B129</f>
        <v>Gas Wells</v>
      </c>
      <c r="G129" s="52">
        <f>'Survey-based_src_summary'!S129</f>
        <v>0</v>
      </c>
      <c r="H129" s="52">
        <f>'Survey-based_src_summary'!T129</f>
        <v>8.426152651292519E-4</v>
      </c>
      <c r="I129" s="52">
        <f>'Survey-based_src_summary'!U129</f>
        <v>0</v>
      </c>
      <c r="J129" s="52">
        <f>'Survey-based_src_summary'!V129</f>
        <v>0</v>
      </c>
      <c r="K129" s="52">
        <f>'Survey-based_src_summary'!W129</f>
        <v>0</v>
      </c>
      <c r="L129" s="144">
        <f>'Survey-based_src_summary'!X129</f>
        <v>0</v>
      </c>
      <c r="M129" s="144">
        <f>'Survey-based_src_summary'!Y129</f>
        <v>0</v>
      </c>
      <c r="N129" s="144">
        <f>'Survey-based_src_summary'!Z129</f>
        <v>0</v>
      </c>
      <c r="O129" s="144">
        <f>'Survey-based_src_summary'!AA129</f>
        <v>0</v>
      </c>
      <c r="P129" s="144">
        <f>'Survey-based_src_summary'!AB129</f>
        <v>0</v>
      </c>
      <c r="Q129" s="155">
        <f>'Survey-based_src_summary'!AC129</f>
        <v>0</v>
      </c>
      <c r="R129" s="155">
        <f>'Survey-based_src_summary'!AD129</f>
        <v>0</v>
      </c>
      <c r="S129" s="155">
        <f>'Survey-based_src_summary'!AE129</f>
        <v>0</v>
      </c>
      <c r="T129" s="155">
        <f>'Survey-based_src_summary'!AF129</f>
        <v>0</v>
      </c>
      <c r="U129" s="155">
        <f>'Survey-based_src_summary'!AG129</f>
        <v>0</v>
      </c>
      <c r="V129" s="156">
        <f>'Survey-based_src_summary'!AH129</f>
        <v>0</v>
      </c>
      <c r="W129" s="156">
        <f>'Survey-based_src_summary'!AI129</f>
        <v>8.426152651292519E-4</v>
      </c>
      <c r="X129" s="156">
        <f>'Survey-based_src_summary'!AJ129</f>
        <v>0</v>
      </c>
      <c r="Y129" s="156">
        <f>'Survey-based_src_summary'!AK129</f>
        <v>0</v>
      </c>
      <c r="Z129" s="156">
        <f>'Survey-based_src_summary'!AL129</f>
        <v>0</v>
      </c>
      <c r="AA129" s="171">
        <f>'Survey-based_src_summary'!AM129</f>
        <v>0</v>
      </c>
      <c r="AB129" s="171">
        <f>'Survey-based_src_summary'!AN129</f>
        <v>0</v>
      </c>
      <c r="AC129" s="171">
        <f>'Survey-based_src_summary'!AO129</f>
        <v>0</v>
      </c>
      <c r="AD129" s="171">
        <f>'Survey-based_src_summary'!AP129</f>
        <v>0</v>
      </c>
      <c r="AE129" s="171">
        <f>'Survey-based_src_summary'!AQ129</f>
        <v>0</v>
      </c>
    </row>
    <row r="130" spans="1:31" x14ac:dyDescent="0.2">
      <c r="A130" s="27" t="s">
        <v>460</v>
      </c>
      <c r="B130" s="154" t="str">
        <f>'Survey-based_src_summary'!E130</f>
        <v>30</v>
      </c>
      <c r="C130" s="125" t="str">
        <f>'Survey-based_src_summary'!F130</f>
        <v>30035</v>
      </c>
      <c r="D130" s="125" t="str">
        <f>'Survey-based_src_summary'!G130</f>
        <v>2310021604</v>
      </c>
      <c r="E130" s="125" t="str">
        <f>'Survey-based_src_summary'!H130</f>
        <v>Compressor Engine Startup/Shutdown</v>
      </c>
      <c r="F130" s="125" t="str">
        <f>'Survey-based_src_summary'!B130</f>
        <v>Gas Wells</v>
      </c>
      <c r="G130" s="52">
        <f>'Survey-based_src_summary'!S130</f>
        <v>0</v>
      </c>
      <c r="H130" s="52">
        <f>'Survey-based_src_summary'!T130</f>
        <v>4.5603182948888071E-2</v>
      </c>
      <c r="I130" s="52">
        <f>'Survey-based_src_summary'!U130</f>
        <v>0</v>
      </c>
      <c r="J130" s="52">
        <f>'Survey-based_src_summary'!V130</f>
        <v>0</v>
      </c>
      <c r="K130" s="52">
        <f>'Survey-based_src_summary'!W130</f>
        <v>0</v>
      </c>
      <c r="L130" s="144">
        <f>'Survey-based_src_summary'!X130</f>
        <v>0</v>
      </c>
      <c r="M130" s="144">
        <f>'Survey-based_src_summary'!Y130</f>
        <v>3.8161659371454453E-4</v>
      </c>
      <c r="N130" s="144">
        <f>'Survey-based_src_summary'!Z130</f>
        <v>0</v>
      </c>
      <c r="O130" s="144">
        <f>'Survey-based_src_summary'!AA130</f>
        <v>0</v>
      </c>
      <c r="P130" s="144">
        <f>'Survey-based_src_summary'!AB130</f>
        <v>0</v>
      </c>
      <c r="Q130" s="155">
        <f>'Survey-based_src_summary'!AC130</f>
        <v>0</v>
      </c>
      <c r="R130" s="155">
        <f>'Survey-based_src_summary'!AD130</f>
        <v>7.2507152805763465E-3</v>
      </c>
      <c r="S130" s="155">
        <f>'Survey-based_src_summary'!AE130</f>
        <v>0</v>
      </c>
      <c r="T130" s="155">
        <f>'Survey-based_src_summary'!AF130</f>
        <v>0</v>
      </c>
      <c r="U130" s="155">
        <f>'Survey-based_src_summary'!AG130</f>
        <v>0</v>
      </c>
      <c r="V130" s="156">
        <f>'Survey-based_src_summary'!AH130</f>
        <v>0</v>
      </c>
      <c r="W130" s="156">
        <f>'Survey-based_src_summary'!AI130</f>
        <v>3.7970851074597183E-2</v>
      </c>
      <c r="X130" s="156">
        <f>'Survey-based_src_summary'!AJ130</f>
        <v>0</v>
      </c>
      <c r="Y130" s="156">
        <f>'Survey-based_src_summary'!AK130</f>
        <v>0</v>
      </c>
      <c r="Z130" s="156">
        <f>'Survey-based_src_summary'!AL130</f>
        <v>0</v>
      </c>
      <c r="AA130" s="171">
        <f>'Survey-based_src_summary'!AM130</f>
        <v>0</v>
      </c>
      <c r="AB130" s="171">
        <f>'Survey-based_src_summary'!AN130</f>
        <v>0</v>
      </c>
      <c r="AC130" s="171">
        <f>'Survey-based_src_summary'!AO130</f>
        <v>0</v>
      </c>
      <c r="AD130" s="171">
        <f>'Survey-based_src_summary'!AP130</f>
        <v>0</v>
      </c>
      <c r="AE130" s="171">
        <f>'Survey-based_src_summary'!AQ130</f>
        <v>0</v>
      </c>
    </row>
    <row r="131" spans="1:31" x14ac:dyDescent="0.2">
      <c r="A131" s="27" t="s">
        <v>460</v>
      </c>
      <c r="B131" s="154" t="str">
        <f>'Survey-based_src_summary'!E131</f>
        <v>30</v>
      </c>
      <c r="C131" s="125" t="str">
        <f>'Survey-based_src_summary'!F131</f>
        <v>30073</v>
      </c>
      <c r="D131" s="125" t="str">
        <f>'Survey-based_src_summary'!G131</f>
        <v>2310021604</v>
      </c>
      <c r="E131" s="125" t="str">
        <f>'Survey-based_src_summary'!H131</f>
        <v>Compressor Engine Startup/Shutdown</v>
      </c>
      <c r="F131" s="125" t="str">
        <f>'Survey-based_src_summary'!B131</f>
        <v>Gas Wells</v>
      </c>
      <c r="G131" s="52">
        <f>'Survey-based_src_summary'!S131</f>
        <v>0</v>
      </c>
      <c r="H131" s="52">
        <f>'Survey-based_src_summary'!T131</f>
        <v>1.6791130123439961E-2</v>
      </c>
      <c r="I131" s="52">
        <f>'Survey-based_src_summary'!U131</f>
        <v>0</v>
      </c>
      <c r="J131" s="52">
        <f>'Survey-based_src_summary'!V131</f>
        <v>0</v>
      </c>
      <c r="K131" s="52">
        <f>'Survey-based_src_summary'!W131</f>
        <v>0</v>
      </c>
      <c r="L131" s="144">
        <f>'Survey-based_src_summary'!X131</f>
        <v>0</v>
      </c>
      <c r="M131" s="144">
        <f>'Survey-based_src_summary'!Y131</f>
        <v>5.724248905718169E-4</v>
      </c>
      <c r="N131" s="144">
        <f>'Survey-based_src_summary'!Z131</f>
        <v>0</v>
      </c>
      <c r="O131" s="144">
        <f>'Survey-based_src_summary'!AA131</f>
        <v>0</v>
      </c>
      <c r="P131" s="144">
        <f>'Survey-based_src_summary'!AB131</f>
        <v>0</v>
      </c>
      <c r="Q131" s="155">
        <f>'Survey-based_src_summary'!AC131</f>
        <v>0</v>
      </c>
      <c r="R131" s="155">
        <f>'Survey-based_src_summary'!AD131</f>
        <v>0</v>
      </c>
      <c r="S131" s="155">
        <f>'Survey-based_src_summary'!AE131</f>
        <v>0</v>
      </c>
      <c r="T131" s="155">
        <f>'Survey-based_src_summary'!AF131</f>
        <v>0</v>
      </c>
      <c r="U131" s="155">
        <f>'Survey-based_src_summary'!AG131</f>
        <v>0</v>
      </c>
      <c r="V131" s="156">
        <f>'Survey-based_src_summary'!AH131</f>
        <v>0</v>
      </c>
      <c r="W131" s="156">
        <f>'Survey-based_src_summary'!AI131</f>
        <v>1.6218705232868145E-2</v>
      </c>
      <c r="X131" s="156">
        <f>'Survey-based_src_summary'!AJ131</f>
        <v>0</v>
      </c>
      <c r="Y131" s="156">
        <f>'Survey-based_src_summary'!AK131</f>
        <v>0</v>
      </c>
      <c r="Z131" s="156">
        <f>'Survey-based_src_summary'!AL131</f>
        <v>0</v>
      </c>
      <c r="AA131" s="171">
        <f>'Survey-based_src_summary'!AM131</f>
        <v>0</v>
      </c>
      <c r="AB131" s="171">
        <f>'Survey-based_src_summary'!AN131</f>
        <v>0</v>
      </c>
      <c r="AC131" s="171">
        <f>'Survey-based_src_summary'!AO131</f>
        <v>0</v>
      </c>
      <c r="AD131" s="171">
        <f>'Survey-based_src_summary'!AP131</f>
        <v>0</v>
      </c>
      <c r="AE131" s="171">
        <f>'Survey-based_src_summary'!AQ131</f>
        <v>0</v>
      </c>
    </row>
    <row r="132" spans="1:31" x14ac:dyDescent="0.2">
      <c r="A132" s="27" t="s">
        <v>460</v>
      </c>
      <c r="B132" s="154" t="str">
        <f>'Survey-based_src_summary'!E132</f>
        <v>30</v>
      </c>
      <c r="C132" s="125" t="str">
        <f>'Survey-based_src_summary'!F132</f>
        <v>30065</v>
      </c>
      <c r="D132" s="125" t="str">
        <f>'Survey-based_src_summary'!G132</f>
        <v>2310021604</v>
      </c>
      <c r="E132" s="125" t="str">
        <f>'Survey-based_src_summary'!H132</f>
        <v>Compressor Engine Startup/Shutdown</v>
      </c>
      <c r="F132" s="125" t="str">
        <f>'Survey-based_src_summary'!B132</f>
        <v>Gas Wells</v>
      </c>
      <c r="G132" s="52">
        <f>'Survey-based_src_summary'!S132</f>
        <v>0</v>
      </c>
      <c r="H132" s="52">
        <f>'Survey-based_src_summary'!T132</f>
        <v>0</v>
      </c>
      <c r="I132" s="52">
        <f>'Survey-based_src_summary'!U132</f>
        <v>0</v>
      </c>
      <c r="J132" s="52">
        <f>'Survey-based_src_summary'!V132</f>
        <v>0</v>
      </c>
      <c r="K132" s="52">
        <f>'Survey-based_src_summary'!W132</f>
        <v>0</v>
      </c>
      <c r="L132" s="144">
        <f>'Survey-based_src_summary'!X132</f>
        <v>0</v>
      </c>
      <c r="M132" s="144">
        <f>'Survey-based_src_summary'!Y132</f>
        <v>0</v>
      </c>
      <c r="N132" s="144">
        <f>'Survey-based_src_summary'!Z132</f>
        <v>0</v>
      </c>
      <c r="O132" s="144">
        <f>'Survey-based_src_summary'!AA132</f>
        <v>0</v>
      </c>
      <c r="P132" s="144">
        <f>'Survey-based_src_summary'!AB132</f>
        <v>0</v>
      </c>
      <c r="Q132" s="155">
        <f>'Survey-based_src_summary'!AC132</f>
        <v>0</v>
      </c>
      <c r="R132" s="155">
        <f>'Survey-based_src_summary'!AD132</f>
        <v>0</v>
      </c>
      <c r="S132" s="155">
        <f>'Survey-based_src_summary'!AE132</f>
        <v>0</v>
      </c>
      <c r="T132" s="155">
        <f>'Survey-based_src_summary'!AF132</f>
        <v>0</v>
      </c>
      <c r="U132" s="155">
        <f>'Survey-based_src_summary'!AG132</f>
        <v>0</v>
      </c>
      <c r="V132" s="156">
        <f>'Survey-based_src_summary'!AH132</f>
        <v>0</v>
      </c>
      <c r="W132" s="156">
        <f>'Survey-based_src_summary'!AI132</f>
        <v>0</v>
      </c>
      <c r="X132" s="156">
        <f>'Survey-based_src_summary'!AJ132</f>
        <v>0</v>
      </c>
      <c r="Y132" s="156">
        <f>'Survey-based_src_summary'!AK132</f>
        <v>0</v>
      </c>
      <c r="Z132" s="156">
        <f>'Survey-based_src_summary'!AL132</f>
        <v>0</v>
      </c>
      <c r="AA132" s="171">
        <f>'Survey-based_src_summary'!AM132</f>
        <v>0</v>
      </c>
      <c r="AB132" s="171">
        <f>'Survey-based_src_summary'!AN132</f>
        <v>0</v>
      </c>
      <c r="AC132" s="171">
        <f>'Survey-based_src_summary'!AO132</f>
        <v>0</v>
      </c>
      <c r="AD132" s="171">
        <f>'Survey-based_src_summary'!AP132</f>
        <v>0</v>
      </c>
      <c r="AE132" s="171">
        <f>'Survey-based_src_summary'!AQ132</f>
        <v>0</v>
      </c>
    </row>
    <row r="133" spans="1:31" x14ac:dyDescent="0.2">
      <c r="A133" s="27" t="s">
        <v>460</v>
      </c>
      <c r="B133" s="154" t="str">
        <f>'Survey-based_src_summary'!E133</f>
        <v>30</v>
      </c>
      <c r="C133" s="125" t="str">
        <f>'Survey-based_src_summary'!F133</f>
        <v>30069</v>
      </c>
      <c r="D133" s="125" t="str">
        <f>'Survey-based_src_summary'!G133</f>
        <v>2310021604</v>
      </c>
      <c r="E133" s="125" t="str">
        <f>'Survey-based_src_summary'!H133</f>
        <v>Compressor Engine Startup/Shutdown</v>
      </c>
      <c r="F133" s="125" t="str">
        <f>'Survey-based_src_summary'!B133</f>
        <v>Gas Wells</v>
      </c>
      <c r="G133" s="52">
        <f>'Survey-based_src_summary'!S133</f>
        <v>0</v>
      </c>
      <c r="H133" s="52">
        <f>'Survey-based_src_summary'!T133</f>
        <v>0</v>
      </c>
      <c r="I133" s="52">
        <f>'Survey-based_src_summary'!U133</f>
        <v>0</v>
      </c>
      <c r="J133" s="52">
        <f>'Survey-based_src_summary'!V133</f>
        <v>0</v>
      </c>
      <c r="K133" s="52">
        <f>'Survey-based_src_summary'!W133</f>
        <v>0</v>
      </c>
      <c r="L133" s="144">
        <f>'Survey-based_src_summary'!X133</f>
        <v>0</v>
      </c>
      <c r="M133" s="144">
        <f>'Survey-based_src_summary'!Y133</f>
        <v>0</v>
      </c>
      <c r="N133" s="144">
        <f>'Survey-based_src_summary'!Z133</f>
        <v>0</v>
      </c>
      <c r="O133" s="144">
        <f>'Survey-based_src_summary'!AA133</f>
        <v>0</v>
      </c>
      <c r="P133" s="144">
        <f>'Survey-based_src_summary'!AB133</f>
        <v>0</v>
      </c>
      <c r="Q133" s="155">
        <f>'Survey-based_src_summary'!AC133</f>
        <v>0</v>
      </c>
      <c r="R133" s="155">
        <f>'Survey-based_src_summary'!AD133</f>
        <v>0</v>
      </c>
      <c r="S133" s="155">
        <f>'Survey-based_src_summary'!AE133</f>
        <v>0</v>
      </c>
      <c r="T133" s="155">
        <f>'Survey-based_src_summary'!AF133</f>
        <v>0</v>
      </c>
      <c r="U133" s="155">
        <f>'Survey-based_src_summary'!AG133</f>
        <v>0</v>
      </c>
      <c r="V133" s="156">
        <f>'Survey-based_src_summary'!AH133</f>
        <v>0</v>
      </c>
      <c r="W133" s="156">
        <f>'Survey-based_src_summary'!AI133</f>
        <v>0</v>
      </c>
      <c r="X133" s="156">
        <f>'Survey-based_src_summary'!AJ133</f>
        <v>0</v>
      </c>
      <c r="Y133" s="156">
        <f>'Survey-based_src_summary'!AK133</f>
        <v>0</v>
      </c>
      <c r="Z133" s="156">
        <f>'Survey-based_src_summary'!AL133</f>
        <v>0</v>
      </c>
      <c r="AA133" s="171">
        <f>'Survey-based_src_summary'!AM133</f>
        <v>0</v>
      </c>
      <c r="AB133" s="171">
        <f>'Survey-based_src_summary'!AN133</f>
        <v>0</v>
      </c>
      <c r="AC133" s="171">
        <f>'Survey-based_src_summary'!AO133</f>
        <v>0</v>
      </c>
      <c r="AD133" s="171">
        <f>'Survey-based_src_summary'!AP133</f>
        <v>0</v>
      </c>
      <c r="AE133" s="171">
        <f>'Survey-based_src_summary'!AQ133</f>
        <v>0</v>
      </c>
    </row>
    <row r="134" spans="1:31" x14ac:dyDescent="0.2">
      <c r="A134" s="27" t="s">
        <v>460</v>
      </c>
      <c r="B134" s="154" t="str">
        <f>'Survey-based_src_summary'!E134</f>
        <v>30</v>
      </c>
      <c r="C134" s="125" t="str">
        <f>'Survey-based_src_summary'!F134</f>
        <v>30005</v>
      </c>
      <c r="D134" s="125" t="str">
        <f>'Survey-based_src_summary'!G134</f>
        <v>2310021604</v>
      </c>
      <c r="E134" s="125" t="str">
        <f>'Survey-based_src_summary'!H134</f>
        <v>Compressor Engine Startup/Shutdown</v>
      </c>
      <c r="F134" s="125" t="str">
        <f>'Survey-based_src_summary'!B134</f>
        <v>Gas Wells</v>
      </c>
      <c r="G134" s="52">
        <f>'Survey-based_src_summary'!S134</f>
        <v>0</v>
      </c>
      <c r="H134" s="52">
        <f>'Survey-based_src_summary'!T134</f>
        <v>0.14216091002339315</v>
      </c>
      <c r="I134" s="52">
        <f>'Survey-based_src_summary'!U134</f>
        <v>0</v>
      </c>
      <c r="J134" s="52">
        <f>'Survey-based_src_summary'!V134</f>
        <v>0</v>
      </c>
      <c r="K134" s="52">
        <f>'Survey-based_src_summary'!W134</f>
        <v>0</v>
      </c>
      <c r="L134" s="144">
        <f>'Survey-based_src_summary'!X134</f>
        <v>0</v>
      </c>
      <c r="M134" s="144">
        <f>'Survey-based_src_summary'!Y134</f>
        <v>2.9458477344419701E-2</v>
      </c>
      <c r="N134" s="144">
        <f>'Survey-based_src_summary'!Z134</f>
        <v>0</v>
      </c>
      <c r="O134" s="144">
        <f>'Survey-based_src_summary'!AA134</f>
        <v>0</v>
      </c>
      <c r="P134" s="144">
        <f>'Survey-based_src_summary'!AB134</f>
        <v>0</v>
      </c>
      <c r="Q134" s="155">
        <f>'Survey-based_src_summary'!AC134</f>
        <v>0</v>
      </c>
      <c r="R134" s="155">
        <f>'Survey-based_src_summary'!AD134</f>
        <v>1.5204375403571461E-3</v>
      </c>
      <c r="S134" s="155">
        <f>'Survey-based_src_summary'!AE134</f>
        <v>0</v>
      </c>
      <c r="T134" s="155">
        <f>'Survey-based_src_summary'!AF134</f>
        <v>0</v>
      </c>
      <c r="U134" s="155">
        <f>'Survey-based_src_summary'!AG134</f>
        <v>0</v>
      </c>
      <c r="V134" s="156">
        <f>'Survey-based_src_summary'!AH134</f>
        <v>0</v>
      </c>
      <c r="W134" s="156">
        <f>'Survey-based_src_summary'!AI134</f>
        <v>0.1111819951386163</v>
      </c>
      <c r="X134" s="156">
        <f>'Survey-based_src_summary'!AJ134</f>
        <v>0</v>
      </c>
      <c r="Y134" s="156">
        <f>'Survey-based_src_summary'!AK134</f>
        <v>0</v>
      </c>
      <c r="Z134" s="156">
        <f>'Survey-based_src_summary'!AL134</f>
        <v>0</v>
      </c>
      <c r="AA134" s="171">
        <f>'Survey-based_src_summary'!AM134</f>
        <v>0</v>
      </c>
      <c r="AB134" s="171">
        <f>'Survey-based_src_summary'!AN134</f>
        <v>0</v>
      </c>
      <c r="AC134" s="171">
        <f>'Survey-based_src_summary'!AO134</f>
        <v>0</v>
      </c>
      <c r="AD134" s="171">
        <f>'Survey-based_src_summary'!AP134</f>
        <v>0</v>
      </c>
      <c r="AE134" s="171">
        <f>'Survey-based_src_summary'!AQ134</f>
        <v>0</v>
      </c>
    </row>
    <row r="135" spans="1:31" x14ac:dyDescent="0.2">
      <c r="A135" s="27" t="s">
        <v>460</v>
      </c>
      <c r="B135" s="154" t="str">
        <f>'Survey-based_src_summary'!E135</f>
        <v>30</v>
      </c>
      <c r="C135" s="125" t="str">
        <f>'Survey-based_src_summary'!F135</f>
        <v>30111</v>
      </c>
      <c r="D135" s="125" t="str">
        <f>'Survey-based_src_summary'!G135</f>
        <v>2310021604</v>
      </c>
      <c r="E135" s="125" t="str">
        <f>'Survey-based_src_summary'!H135</f>
        <v>Compressor Engine Startup/Shutdown</v>
      </c>
      <c r="F135" s="125" t="str">
        <f>'Survey-based_src_summary'!B135</f>
        <v>Gas Wells</v>
      </c>
      <c r="G135" s="52">
        <f>'Survey-based_src_summary'!S135</f>
        <v>0</v>
      </c>
      <c r="H135" s="52">
        <f>'Survey-based_src_summary'!T135</f>
        <v>0</v>
      </c>
      <c r="I135" s="52">
        <f>'Survey-based_src_summary'!U135</f>
        <v>0</v>
      </c>
      <c r="J135" s="52">
        <f>'Survey-based_src_summary'!V135</f>
        <v>0</v>
      </c>
      <c r="K135" s="52">
        <f>'Survey-based_src_summary'!W135</f>
        <v>0</v>
      </c>
      <c r="L135" s="144">
        <f>'Survey-based_src_summary'!X135</f>
        <v>0</v>
      </c>
      <c r="M135" s="144">
        <f>'Survey-based_src_summary'!Y135</f>
        <v>0</v>
      </c>
      <c r="N135" s="144">
        <f>'Survey-based_src_summary'!Z135</f>
        <v>0</v>
      </c>
      <c r="O135" s="144">
        <f>'Survey-based_src_summary'!AA135</f>
        <v>0</v>
      </c>
      <c r="P135" s="144">
        <f>'Survey-based_src_summary'!AB135</f>
        <v>0</v>
      </c>
      <c r="Q135" s="155">
        <f>'Survey-based_src_summary'!AC135</f>
        <v>0</v>
      </c>
      <c r="R135" s="155">
        <f>'Survey-based_src_summary'!AD135</f>
        <v>0</v>
      </c>
      <c r="S135" s="155">
        <f>'Survey-based_src_summary'!AE135</f>
        <v>0</v>
      </c>
      <c r="T135" s="155">
        <f>'Survey-based_src_summary'!AF135</f>
        <v>0</v>
      </c>
      <c r="U135" s="155">
        <f>'Survey-based_src_summary'!AG135</f>
        <v>0</v>
      </c>
      <c r="V135" s="156">
        <f>'Survey-based_src_summary'!AH135</f>
        <v>0</v>
      </c>
      <c r="W135" s="156">
        <f>'Survey-based_src_summary'!AI135</f>
        <v>0</v>
      </c>
      <c r="X135" s="156">
        <f>'Survey-based_src_summary'!AJ135</f>
        <v>0</v>
      </c>
      <c r="Y135" s="156">
        <f>'Survey-based_src_summary'!AK135</f>
        <v>0</v>
      </c>
      <c r="Z135" s="156">
        <f>'Survey-based_src_summary'!AL135</f>
        <v>0</v>
      </c>
      <c r="AA135" s="171">
        <f>'Survey-based_src_summary'!AM135</f>
        <v>0</v>
      </c>
      <c r="AB135" s="171">
        <f>'Survey-based_src_summary'!AN135</f>
        <v>0</v>
      </c>
      <c r="AC135" s="171">
        <f>'Survey-based_src_summary'!AO135</f>
        <v>0</v>
      </c>
      <c r="AD135" s="171">
        <f>'Survey-based_src_summary'!AP135</f>
        <v>0</v>
      </c>
      <c r="AE135" s="171">
        <f>'Survey-based_src_summary'!AQ135</f>
        <v>0</v>
      </c>
    </row>
    <row r="136" spans="1:31" x14ac:dyDescent="0.2">
      <c r="A136" s="27" t="s">
        <v>460</v>
      </c>
      <c r="B136" s="154" t="str">
        <f>'Survey-based_src_summary'!E136</f>
        <v>30</v>
      </c>
      <c r="C136" s="125" t="str">
        <f>'Survey-based_src_summary'!F136</f>
        <v>30041</v>
      </c>
      <c r="D136" s="125" t="str">
        <f>'Survey-based_src_summary'!G136</f>
        <v>2310021604</v>
      </c>
      <c r="E136" s="125" t="str">
        <f>'Survey-based_src_summary'!H136</f>
        <v>Compressor Engine Startup/Shutdown</v>
      </c>
      <c r="F136" s="125" t="str">
        <f>'Survey-based_src_summary'!B136</f>
        <v>Gas Wells</v>
      </c>
      <c r="G136" s="52">
        <f>'Survey-based_src_summary'!S136</f>
        <v>0</v>
      </c>
      <c r="H136" s="52">
        <f>'Survey-based_src_summary'!T136</f>
        <v>0.11369076782912216</v>
      </c>
      <c r="I136" s="52">
        <f>'Survey-based_src_summary'!U136</f>
        <v>0</v>
      </c>
      <c r="J136" s="52">
        <f>'Survey-based_src_summary'!V136</f>
        <v>0</v>
      </c>
      <c r="K136" s="52">
        <f>'Survey-based_src_summary'!W136</f>
        <v>0</v>
      </c>
      <c r="L136" s="144">
        <f>'Survey-based_src_summary'!X136</f>
        <v>0</v>
      </c>
      <c r="M136" s="144">
        <f>'Survey-based_src_summary'!Y136</f>
        <v>2.8470142194270995E-3</v>
      </c>
      <c r="N136" s="144">
        <f>'Survey-based_src_summary'!Z136</f>
        <v>0</v>
      </c>
      <c r="O136" s="144">
        <f>'Survey-based_src_summary'!AA136</f>
        <v>0</v>
      </c>
      <c r="P136" s="144">
        <f>'Survey-based_src_summary'!AB136</f>
        <v>0</v>
      </c>
      <c r="Q136" s="155">
        <f>'Survey-based_src_summary'!AC136</f>
        <v>0</v>
      </c>
      <c r="R136" s="155">
        <f>'Survey-based_src_summary'!AD136</f>
        <v>1.1577857825670203E-2</v>
      </c>
      <c r="S136" s="155">
        <f>'Survey-based_src_summary'!AE136</f>
        <v>0</v>
      </c>
      <c r="T136" s="155">
        <f>'Survey-based_src_summary'!AF136</f>
        <v>0</v>
      </c>
      <c r="U136" s="155">
        <f>'Survey-based_src_summary'!AG136</f>
        <v>0</v>
      </c>
      <c r="V136" s="156">
        <f>'Survey-based_src_summary'!AH136</f>
        <v>0</v>
      </c>
      <c r="W136" s="156">
        <f>'Survey-based_src_summary'!AI136</f>
        <v>9.9265895784024852E-2</v>
      </c>
      <c r="X136" s="156">
        <f>'Survey-based_src_summary'!AJ136</f>
        <v>0</v>
      </c>
      <c r="Y136" s="156">
        <f>'Survey-based_src_summary'!AK136</f>
        <v>0</v>
      </c>
      <c r="Z136" s="156">
        <f>'Survey-based_src_summary'!AL136</f>
        <v>0</v>
      </c>
      <c r="AA136" s="171">
        <f>'Survey-based_src_summary'!AM136</f>
        <v>0</v>
      </c>
      <c r="AB136" s="171">
        <f>'Survey-based_src_summary'!AN136</f>
        <v>0</v>
      </c>
      <c r="AC136" s="171">
        <f>'Survey-based_src_summary'!AO136</f>
        <v>0</v>
      </c>
      <c r="AD136" s="171">
        <f>'Survey-based_src_summary'!AP136</f>
        <v>0</v>
      </c>
      <c r="AE136" s="171">
        <f>'Survey-based_src_summary'!AQ136</f>
        <v>0</v>
      </c>
    </row>
    <row r="137" spans="1:31" x14ac:dyDescent="0.2">
      <c r="A137" s="27" t="s">
        <v>460</v>
      </c>
      <c r="B137" s="154" t="str">
        <f>'Survey-based_src_summary'!E137</f>
        <v>30</v>
      </c>
      <c r="C137" s="125" t="str">
        <f>'Survey-based_src_summary'!F137</f>
        <v>30071</v>
      </c>
      <c r="D137" s="125" t="str">
        <f>'Survey-based_src_summary'!G137</f>
        <v>2310021604</v>
      </c>
      <c r="E137" s="125" t="str">
        <f>'Survey-based_src_summary'!H137</f>
        <v>Compressor Engine Startup/Shutdown</v>
      </c>
      <c r="F137" s="125" t="str">
        <f>'Survey-based_src_summary'!B137</f>
        <v>Gas Wells</v>
      </c>
      <c r="G137" s="52">
        <f>'Survey-based_src_summary'!S137</f>
        <v>0</v>
      </c>
      <c r="H137" s="52">
        <f>'Survey-based_src_summary'!T137</f>
        <v>0.31928742827566864</v>
      </c>
      <c r="I137" s="52">
        <f>'Survey-based_src_summary'!U137</f>
        <v>0</v>
      </c>
      <c r="J137" s="52">
        <f>'Survey-based_src_summary'!V137</f>
        <v>0</v>
      </c>
      <c r="K137" s="52">
        <f>'Survey-based_src_summary'!W137</f>
        <v>0</v>
      </c>
      <c r="L137" s="144">
        <f>'Survey-based_src_summary'!X137</f>
        <v>0</v>
      </c>
      <c r="M137" s="144">
        <f>'Survey-based_src_summary'!Y137</f>
        <v>0.21833767808796481</v>
      </c>
      <c r="N137" s="144">
        <f>'Survey-based_src_summary'!Z137</f>
        <v>0</v>
      </c>
      <c r="O137" s="144">
        <f>'Survey-based_src_summary'!AA137</f>
        <v>0</v>
      </c>
      <c r="P137" s="144">
        <f>'Survey-based_src_summary'!AB137</f>
        <v>0</v>
      </c>
      <c r="Q137" s="155">
        <f>'Survey-based_src_summary'!AC137</f>
        <v>0</v>
      </c>
      <c r="R137" s="155">
        <f>'Survey-based_src_summary'!AD137</f>
        <v>3.2876355425114278E-3</v>
      </c>
      <c r="S137" s="155">
        <f>'Survey-based_src_summary'!AE137</f>
        <v>0</v>
      </c>
      <c r="T137" s="155">
        <f>'Survey-based_src_summary'!AF137</f>
        <v>0</v>
      </c>
      <c r="U137" s="155">
        <f>'Survey-based_src_summary'!AG137</f>
        <v>0</v>
      </c>
      <c r="V137" s="156">
        <f>'Survey-based_src_summary'!AH137</f>
        <v>0</v>
      </c>
      <c r="W137" s="156">
        <f>'Survey-based_src_summary'!AI137</f>
        <v>9.7662114645192408E-2</v>
      </c>
      <c r="X137" s="156">
        <f>'Survey-based_src_summary'!AJ137</f>
        <v>0</v>
      </c>
      <c r="Y137" s="156">
        <f>'Survey-based_src_summary'!AK137</f>
        <v>0</v>
      </c>
      <c r="Z137" s="156">
        <f>'Survey-based_src_summary'!AL137</f>
        <v>0</v>
      </c>
      <c r="AA137" s="171">
        <f>'Survey-based_src_summary'!AM137</f>
        <v>0</v>
      </c>
      <c r="AB137" s="171">
        <f>'Survey-based_src_summary'!AN137</f>
        <v>0</v>
      </c>
      <c r="AC137" s="171">
        <f>'Survey-based_src_summary'!AO137</f>
        <v>0</v>
      </c>
      <c r="AD137" s="171">
        <f>'Survey-based_src_summary'!AP137</f>
        <v>0</v>
      </c>
      <c r="AE137" s="171">
        <f>'Survey-based_src_summary'!AQ137</f>
        <v>0</v>
      </c>
    </row>
    <row r="138" spans="1:31" x14ac:dyDescent="0.2">
      <c r="A138" s="27" t="s">
        <v>460</v>
      </c>
      <c r="B138" s="154" t="str">
        <f>'Survey-based_src_summary'!E138</f>
        <v>30</v>
      </c>
      <c r="C138" s="125" t="str">
        <f>'Survey-based_src_summary'!F138</f>
        <v>30015</v>
      </c>
      <c r="D138" s="125" t="str">
        <f>'Survey-based_src_summary'!G138</f>
        <v>2310021604</v>
      </c>
      <c r="E138" s="125" t="str">
        <f>'Survey-based_src_summary'!H138</f>
        <v>Compressor Engine Startup/Shutdown</v>
      </c>
      <c r="F138" s="125" t="str">
        <f>'Survey-based_src_summary'!B138</f>
        <v>Gas Wells</v>
      </c>
      <c r="G138" s="52">
        <f>'Survey-based_src_summary'!S138</f>
        <v>0</v>
      </c>
      <c r="H138" s="52">
        <f>'Survey-based_src_summary'!T138</f>
        <v>2.2016909963569566E-2</v>
      </c>
      <c r="I138" s="52">
        <f>'Survey-based_src_summary'!U138</f>
        <v>0</v>
      </c>
      <c r="J138" s="52">
        <f>'Survey-based_src_summary'!V138</f>
        <v>0</v>
      </c>
      <c r="K138" s="52">
        <f>'Survey-based_src_summary'!W138</f>
        <v>0</v>
      </c>
      <c r="L138" s="144">
        <f>'Survey-based_src_summary'!X138</f>
        <v>0</v>
      </c>
      <c r="M138" s="144">
        <f>'Survey-based_src_summary'!Y138</f>
        <v>3.0368151673889053E-3</v>
      </c>
      <c r="N138" s="144">
        <f>'Survey-based_src_summary'!Z138</f>
        <v>0</v>
      </c>
      <c r="O138" s="144">
        <f>'Survey-based_src_summary'!AA138</f>
        <v>0</v>
      </c>
      <c r="P138" s="144">
        <f>'Survey-based_src_summary'!AB138</f>
        <v>0</v>
      </c>
      <c r="Q138" s="155">
        <f>'Survey-based_src_summary'!AC138</f>
        <v>0</v>
      </c>
      <c r="R138" s="155">
        <f>'Survey-based_src_summary'!AD138</f>
        <v>1.8980094796180658E-4</v>
      </c>
      <c r="S138" s="155">
        <f>'Survey-based_src_summary'!AE138</f>
        <v>0</v>
      </c>
      <c r="T138" s="155">
        <f>'Survey-based_src_summary'!AF138</f>
        <v>0</v>
      </c>
      <c r="U138" s="155">
        <f>'Survey-based_src_summary'!AG138</f>
        <v>0</v>
      </c>
      <c r="V138" s="156">
        <f>'Survey-based_src_summary'!AH138</f>
        <v>0</v>
      </c>
      <c r="W138" s="156">
        <f>'Survey-based_src_summary'!AI138</f>
        <v>1.8790293848218856E-2</v>
      </c>
      <c r="X138" s="156">
        <f>'Survey-based_src_summary'!AJ138</f>
        <v>0</v>
      </c>
      <c r="Y138" s="156">
        <f>'Survey-based_src_summary'!AK138</f>
        <v>0</v>
      </c>
      <c r="Z138" s="156">
        <f>'Survey-based_src_summary'!AL138</f>
        <v>0</v>
      </c>
      <c r="AA138" s="171">
        <f>'Survey-based_src_summary'!AM138</f>
        <v>0</v>
      </c>
      <c r="AB138" s="171">
        <f>'Survey-based_src_summary'!AN138</f>
        <v>0</v>
      </c>
      <c r="AC138" s="171">
        <f>'Survey-based_src_summary'!AO138</f>
        <v>0</v>
      </c>
      <c r="AD138" s="171">
        <f>'Survey-based_src_summary'!AP138</f>
        <v>0</v>
      </c>
      <c r="AE138" s="171">
        <f>'Survey-based_src_summary'!AQ138</f>
        <v>0</v>
      </c>
    </row>
    <row r="139" spans="1:31" x14ac:dyDescent="0.2">
      <c r="A139" s="27" t="s">
        <v>460</v>
      </c>
      <c r="B139" s="154" t="str">
        <f>'Survey-based_src_summary'!E139</f>
        <v>30</v>
      </c>
      <c r="C139" s="125" t="str">
        <f>'Survey-based_src_summary'!F139</f>
        <v>30027</v>
      </c>
      <c r="D139" s="125" t="str">
        <f>'Survey-based_src_summary'!G139</f>
        <v>2310021604</v>
      </c>
      <c r="E139" s="125" t="str">
        <f>'Survey-based_src_summary'!H139</f>
        <v>Compressor Engine Startup/Shutdown</v>
      </c>
      <c r="F139" s="125" t="str">
        <f>'Survey-based_src_summary'!B139</f>
        <v>Gas Wells</v>
      </c>
      <c r="G139" s="52">
        <f>'Survey-based_src_summary'!S139</f>
        <v>0</v>
      </c>
      <c r="H139" s="52">
        <f>'Survey-based_src_summary'!T139</f>
        <v>1.4745767139761909E-3</v>
      </c>
      <c r="I139" s="52">
        <f>'Survey-based_src_summary'!U139</f>
        <v>0</v>
      </c>
      <c r="J139" s="52">
        <f>'Survey-based_src_summary'!V139</f>
        <v>0</v>
      </c>
      <c r="K139" s="52">
        <f>'Survey-based_src_summary'!W139</f>
        <v>0</v>
      </c>
      <c r="L139" s="144">
        <f>'Survey-based_src_summary'!X139</f>
        <v>0</v>
      </c>
      <c r="M139" s="144">
        <f>'Survey-based_src_summary'!Y139</f>
        <v>1.4745767139761909E-3</v>
      </c>
      <c r="N139" s="144">
        <f>'Survey-based_src_summary'!Z139</f>
        <v>0</v>
      </c>
      <c r="O139" s="144">
        <f>'Survey-based_src_summary'!AA139</f>
        <v>0</v>
      </c>
      <c r="P139" s="144">
        <f>'Survey-based_src_summary'!AB139</f>
        <v>0</v>
      </c>
      <c r="Q139" s="155">
        <f>'Survey-based_src_summary'!AC139</f>
        <v>0</v>
      </c>
      <c r="R139" s="155">
        <f>'Survey-based_src_summary'!AD139</f>
        <v>0</v>
      </c>
      <c r="S139" s="155">
        <f>'Survey-based_src_summary'!AE139</f>
        <v>0</v>
      </c>
      <c r="T139" s="155">
        <f>'Survey-based_src_summary'!AF139</f>
        <v>0</v>
      </c>
      <c r="U139" s="155">
        <f>'Survey-based_src_summary'!AG139</f>
        <v>0</v>
      </c>
      <c r="V139" s="156">
        <f>'Survey-based_src_summary'!AH139</f>
        <v>0</v>
      </c>
      <c r="W139" s="156">
        <f>'Survey-based_src_summary'!AI139</f>
        <v>0</v>
      </c>
      <c r="X139" s="156">
        <f>'Survey-based_src_summary'!AJ139</f>
        <v>0</v>
      </c>
      <c r="Y139" s="156">
        <f>'Survey-based_src_summary'!AK139</f>
        <v>0</v>
      </c>
      <c r="Z139" s="156">
        <f>'Survey-based_src_summary'!AL139</f>
        <v>0</v>
      </c>
      <c r="AA139" s="171">
        <f>'Survey-based_src_summary'!AM139</f>
        <v>0</v>
      </c>
      <c r="AB139" s="171">
        <f>'Survey-based_src_summary'!AN139</f>
        <v>0</v>
      </c>
      <c r="AC139" s="171">
        <f>'Survey-based_src_summary'!AO139</f>
        <v>0</v>
      </c>
      <c r="AD139" s="171">
        <f>'Survey-based_src_summary'!AP139</f>
        <v>0</v>
      </c>
      <c r="AE139" s="171">
        <f>'Survey-based_src_summary'!AQ139</f>
        <v>0</v>
      </c>
    </row>
    <row r="140" spans="1:31" x14ac:dyDescent="0.2">
      <c r="A140" s="27" t="s">
        <v>460</v>
      </c>
      <c r="B140" s="154" t="str">
        <f>'Survey-based_src_summary'!E140</f>
        <v>30</v>
      </c>
      <c r="C140" s="125" t="str">
        <f>'Survey-based_src_summary'!F140</f>
        <v>30037</v>
      </c>
      <c r="D140" s="125" t="str">
        <f>'Survey-based_src_summary'!G140</f>
        <v>2310021604</v>
      </c>
      <c r="E140" s="125" t="str">
        <f>'Survey-based_src_summary'!H140</f>
        <v>Compressor Engine Startup/Shutdown</v>
      </c>
      <c r="F140" s="125" t="str">
        <f>'Survey-based_src_summary'!B140</f>
        <v>Gas Wells</v>
      </c>
      <c r="G140" s="52">
        <f>'Survey-based_src_summary'!S140</f>
        <v>0</v>
      </c>
      <c r="H140" s="52">
        <f>'Survey-based_src_summary'!T140</f>
        <v>8.426152651292519E-4</v>
      </c>
      <c r="I140" s="52">
        <f>'Survey-based_src_summary'!U140</f>
        <v>0</v>
      </c>
      <c r="J140" s="52">
        <f>'Survey-based_src_summary'!V140</f>
        <v>0</v>
      </c>
      <c r="K140" s="52">
        <f>'Survey-based_src_summary'!W140</f>
        <v>0</v>
      </c>
      <c r="L140" s="144">
        <f>'Survey-based_src_summary'!X140</f>
        <v>0</v>
      </c>
      <c r="M140" s="144">
        <f>'Survey-based_src_summary'!Y140</f>
        <v>0</v>
      </c>
      <c r="N140" s="144">
        <f>'Survey-based_src_summary'!Z140</f>
        <v>0</v>
      </c>
      <c r="O140" s="144">
        <f>'Survey-based_src_summary'!AA140</f>
        <v>0</v>
      </c>
      <c r="P140" s="144">
        <f>'Survey-based_src_summary'!AB140</f>
        <v>0</v>
      </c>
      <c r="Q140" s="155">
        <f>'Survey-based_src_summary'!AC140</f>
        <v>0</v>
      </c>
      <c r="R140" s="155">
        <f>'Survey-based_src_summary'!AD140</f>
        <v>0</v>
      </c>
      <c r="S140" s="155">
        <f>'Survey-based_src_summary'!AE140</f>
        <v>0</v>
      </c>
      <c r="T140" s="155">
        <f>'Survey-based_src_summary'!AF140</f>
        <v>0</v>
      </c>
      <c r="U140" s="155">
        <f>'Survey-based_src_summary'!AG140</f>
        <v>0</v>
      </c>
      <c r="V140" s="156">
        <f>'Survey-based_src_summary'!AH140</f>
        <v>0</v>
      </c>
      <c r="W140" s="156">
        <f>'Survey-based_src_summary'!AI140</f>
        <v>8.426152651292519E-4</v>
      </c>
      <c r="X140" s="156">
        <f>'Survey-based_src_summary'!AJ140</f>
        <v>0</v>
      </c>
      <c r="Y140" s="156">
        <f>'Survey-based_src_summary'!AK140</f>
        <v>0</v>
      </c>
      <c r="Z140" s="156">
        <f>'Survey-based_src_summary'!AL140</f>
        <v>0</v>
      </c>
      <c r="AA140" s="171">
        <f>'Survey-based_src_summary'!AM140</f>
        <v>0</v>
      </c>
      <c r="AB140" s="171">
        <f>'Survey-based_src_summary'!AN140</f>
        <v>0</v>
      </c>
      <c r="AC140" s="171">
        <f>'Survey-based_src_summary'!AO140</f>
        <v>0</v>
      </c>
      <c r="AD140" s="171">
        <f>'Survey-based_src_summary'!AP140</f>
        <v>0</v>
      </c>
      <c r="AE140" s="171">
        <f>'Survey-based_src_summary'!AQ140</f>
        <v>0</v>
      </c>
    </row>
    <row r="141" spans="1:31" x14ac:dyDescent="0.2">
      <c r="A141" s="27" t="s">
        <v>460</v>
      </c>
      <c r="B141" s="154" t="str">
        <f>'Survey-based_src_summary'!E141</f>
        <v>30</v>
      </c>
      <c r="C141" s="125" t="str">
        <f>'Survey-based_src_summary'!F141</f>
        <v>30101</v>
      </c>
      <c r="D141" s="125" t="str">
        <f>'Survey-based_src_summary'!G141</f>
        <v>2310011506</v>
      </c>
      <c r="E141" s="125" t="str">
        <f>'Survey-based_src_summary'!H141</f>
        <v>Compressor Fugitives</v>
      </c>
      <c r="F141" s="125" t="str">
        <f>'Survey-based_src_summary'!B141</f>
        <v>Oil Wells</v>
      </c>
      <c r="G141" s="52">
        <f>'Survey-based_src_summary'!S141</f>
        <v>0</v>
      </c>
      <c r="H141" s="52">
        <f>'Survey-based_src_summary'!T141</f>
        <v>1.3811569689506145</v>
      </c>
      <c r="I141" s="52">
        <f>'Survey-based_src_summary'!U141</f>
        <v>0</v>
      </c>
      <c r="J141" s="52">
        <f>'Survey-based_src_summary'!V141</f>
        <v>0</v>
      </c>
      <c r="K141" s="52">
        <f>'Survey-based_src_summary'!W141</f>
        <v>0</v>
      </c>
      <c r="L141" s="144">
        <f>'Survey-based_src_summary'!X141</f>
        <v>0</v>
      </c>
      <c r="M141" s="144">
        <f>'Survey-based_src_summary'!Y141</f>
        <v>0.21438854443412525</v>
      </c>
      <c r="N141" s="144">
        <f>'Survey-based_src_summary'!Z141</f>
        <v>0</v>
      </c>
      <c r="O141" s="144">
        <f>'Survey-based_src_summary'!AA141</f>
        <v>0</v>
      </c>
      <c r="P141" s="144">
        <f>'Survey-based_src_summary'!AB141</f>
        <v>0</v>
      </c>
      <c r="Q141" s="155">
        <f>'Survey-based_src_summary'!AC141</f>
        <v>0</v>
      </c>
      <c r="R141" s="155">
        <f>'Survey-based_src_summary'!AD141</f>
        <v>0</v>
      </c>
      <c r="S141" s="155">
        <f>'Survey-based_src_summary'!AE141</f>
        <v>0</v>
      </c>
      <c r="T141" s="155">
        <f>'Survey-based_src_summary'!AF141</f>
        <v>0</v>
      </c>
      <c r="U141" s="155">
        <f>'Survey-based_src_summary'!AG141</f>
        <v>0</v>
      </c>
      <c r="V141" s="156">
        <f>'Survey-based_src_summary'!AH141</f>
        <v>0</v>
      </c>
      <c r="W141" s="156">
        <f>'Survey-based_src_summary'!AI141</f>
        <v>1.1667684245164891</v>
      </c>
      <c r="X141" s="156">
        <f>'Survey-based_src_summary'!AJ141</f>
        <v>0</v>
      </c>
      <c r="Y141" s="156">
        <f>'Survey-based_src_summary'!AK141</f>
        <v>0</v>
      </c>
      <c r="Z141" s="156">
        <f>'Survey-based_src_summary'!AL141</f>
        <v>0</v>
      </c>
      <c r="AA141" s="171">
        <f>'Survey-based_src_summary'!AM141</f>
        <v>0</v>
      </c>
      <c r="AB141" s="171">
        <f>'Survey-based_src_summary'!AN141</f>
        <v>0</v>
      </c>
      <c r="AC141" s="171">
        <f>'Survey-based_src_summary'!AO141</f>
        <v>0</v>
      </c>
      <c r="AD141" s="171">
        <f>'Survey-based_src_summary'!AP141</f>
        <v>0</v>
      </c>
      <c r="AE141" s="171">
        <f>'Survey-based_src_summary'!AQ141</f>
        <v>0</v>
      </c>
    </row>
    <row r="142" spans="1:31" x14ac:dyDescent="0.2">
      <c r="A142" s="27" t="s">
        <v>460</v>
      </c>
      <c r="B142" s="154" t="str">
        <f>'Survey-based_src_summary'!E142</f>
        <v>30</v>
      </c>
      <c r="C142" s="125" t="str">
        <f>'Survey-based_src_summary'!F142</f>
        <v>30051</v>
      </c>
      <c r="D142" s="125" t="str">
        <f>'Survey-based_src_summary'!G142</f>
        <v>2310011506</v>
      </c>
      <c r="E142" s="125" t="str">
        <f>'Survey-based_src_summary'!H142</f>
        <v>Compressor Fugitives</v>
      </c>
      <c r="F142" s="125" t="str">
        <f>'Survey-based_src_summary'!B142</f>
        <v>Oil Wells</v>
      </c>
      <c r="G142" s="52">
        <f>'Survey-based_src_summary'!S142</f>
        <v>0</v>
      </c>
      <c r="H142" s="52">
        <f>'Survey-based_src_summary'!T142</f>
        <v>0.14292569628941681</v>
      </c>
      <c r="I142" s="52">
        <f>'Survey-based_src_summary'!U142</f>
        <v>0</v>
      </c>
      <c r="J142" s="52">
        <f>'Survey-based_src_summary'!V142</f>
        <v>0</v>
      </c>
      <c r="K142" s="52">
        <f>'Survey-based_src_summary'!W142</f>
        <v>0</v>
      </c>
      <c r="L142" s="144">
        <f>'Survey-based_src_summary'!X142</f>
        <v>0</v>
      </c>
      <c r="M142" s="144">
        <f>'Survey-based_src_summary'!Y142</f>
        <v>1.3611971075182553E-2</v>
      </c>
      <c r="N142" s="144">
        <f>'Survey-based_src_summary'!Z142</f>
        <v>0</v>
      </c>
      <c r="O142" s="144">
        <f>'Survey-based_src_summary'!AA142</f>
        <v>0</v>
      </c>
      <c r="P142" s="144">
        <f>'Survey-based_src_summary'!AB142</f>
        <v>0</v>
      </c>
      <c r="Q142" s="155">
        <f>'Survey-based_src_summary'!AC142</f>
        <v>0</v>
      </c>
      <c r="R142" s="155">
        <f>'Survey-based_src_summary'!AD142</f>
        <v>0</v>
      </c>
      <c r="S142" s="155">
        <f>'Survey-based_src_summary'!AE142</f>
        <v>0</v>
      </c>
      <c r="T142" s="155">
        <f>'Survey-based_src_summary'!AF142</f>
        <v>0</v>
      </c>
      <c r="U142" s="155">
        <f>'Survey-based_src_summary'!AG142</f>
        <v>0</v>
      </c>
      <c r="V142" s="156">
        <f>'Survey-based_src_summary'!AH142</f>
        <v>0</v>
      </c>
      <c r="W142" s="156">
        <f>'Survey-based_src_summary'!AI142</f>
        <v>0.12931372521423426</v>
      </c>
      <c r="X142" s="156">
        <f>'Survey-based_src_summary'!AJ142</f>
        <v>0</v>
      </c>
      <c r="Y142" s="156">
        <f>'Survey-based_src_summary'!AK142</f>
        <v>0</v>
      </c>
      <c r="Z142" s="156">
        <f>'Survey-based_src_summary'!AL142</f>
        <v>0</v>
      </c>
      <c r="AA142" s="171">
        <f>'Survey-based_src_summary'!AM142</f>
        <v>0</v>
      </c>
      <c r="AB142" s="171">
        <f>'Survey-based_src_summary'!AN142</f>
        <v>0</v>
      </c>
      <c r="AC142" s="171">
        <f>'Survey-based_src_summary'!AO142</f>
        <v>0</v>
      </c>
      <c r="AD142" s="171">
        <f>'Survey-based_src_summary'!AP142</f>
        <v>0</v>
      </c>
      <c r="AE142" s="171">
        <f>'Survey-based_src_summary'!AQ142</f>
        <v>0</v>
      </c>
    </row>
    <row r="143" spans="1:31" x14ac:dyDescent="0.2">
      <c r="A143" s="27" t="s">
        <v>460</v>
      </c>
      <c r="B143" s="154" t="str">
        <f>'Survey-based_src_summary'!E143</f>
        <v>30</v>
      </c>
      <c r="C143" s="125" t="str">
        <f>'Survey-based_src_summary'!F143</f>
        <v>30087</v>
      </c>
      <c r="D143" s="125" t="str">
        <f>'Survey-based_src_summary'!G143</f>
        <v>2310011506</v>
      </c>
      <c r="E143" s="125" t="str">
        <f>'Survey-based_src_summary'!H143</f>
        <v>Compressor Fugitives</v>
      </c>
      <c r="F143" s="125" t="str">
        <f>'Survey-based_src_summary'!B143</f>
        <v>Oil Wells</v>
      </c>
      <c r="G143" s="52">
        <f>'Survey-based_src_summary'!S143</f>
        <v>0</v>
      </c>
      <c r="H143" s="52">
        <f>'Survey-based_src_summary'!T143</f>
        <v>0.12307885947897572</v>
      </c>
      <c r="I143" s="52">
        <f>'Survey-based_src_summary'!U143</f>
        <v>0</v>
      </c>
      <c r="J143" s="52">
        <f>'Survey-based_src_summary'!V143</f>
        <v>0</v>
      </c>
      <c r="K143" s="52">
        <f>'Survey-based_src_summary'!W143</f>
        <v>0</v>
      </c>
      <c r="L143" s="144">
        <f>'Survey-based_src_summary'!X143</f>
        <v>0</v>
      </c>
      <c r="M143" s="144">
        <f>'Survey-based_src_summary'!Y143</f>
        <v>8.8972669502874017E-3</v>
      </c>
      <c r="N143" s="144">
        <f>'Survey-based_src_summary'!Z143</f>
        <v>0</v>
      </c>
      <c r="O143" s="144">
        <f>'Survey-based_src_summary'!AA143</f>
        <v>0</v>
      </c>
      <c r="P143" s="144">
        <f>'Survey-based_src_summary'!AB143</f>
        <v>0</v>
      </c>
      <c r="Q143" s="155">
        <f>'Survey-based_src_summary'!AC143</f>
        <v>0</v>
      </c>
      <c r="R143" s="155">
        <f>'Survey-based_src_summary'!AD143</f>
        <v>0</v>
      </c>
      <c r="S143" s="155">
        <f>'Survey-based_src_summary'!AE143</f>
        <v>0</v>
      </c>
      <c r="T143" s="155">
        <f>'Survey-based_src_summary'!AF143</f>
        <v>0</v>
      </c>
      <c r="U143" s="155">
        <f>'Survey-based_src_summary'!AG143</f>
        <v>0</v>
      </c>
      <c r="V143" s="156">
        <f>'Survey-based_src_summary'!AH143</f>
        <v>0</v>
      </c>
      <c r="W143" s="156">
        <f>'Survey-based_src_summary'!AI143</f>
        <v>0.11418159252868831</v>
      </c>
      <c r="X143" s="156">
        <f>'Survey-based_src_summary'!AJ143</f>
        <v>0</v>
      </c>
      <c r="Y143" s="156">
        <f>'Survey-based_src_summary'!AK143</f>
        <v>0</v>
      </c>
      <c r="Z143" s="156">
        <f>'Survey-based_src_summary'!AL143</f>
        <v>0</v>
      </c>
      <c r="AA143" s="171">
        <f>'Survey-based_src_summary'!AM143</f>
        <v>0</v>
      </c>
      <c r="AB143" s="171">
        <f>'Survey-based_src_summary'!AN143</f>
        <v>0</v>
      </c>
      <c r="AC143" s="171">
        <f>'Survey-based_src_summary'!AO143</f>
        <v>0</v>
      </c>
      <c r="AD143" s="171">
        <f>'Survey-based_src_summary'!AP143</f>
        <v>0</v>
      </c>
      <c r="AE143" s="171">
        <f>'Survey-based_src_summary'!AQ143</f>
        <v>0</v>
      </c>
    </row>
    <row r="144" spans="1:31" x14ac:dyDescent="0.2">
      <c r="A144" s="27" t="s">
        <v>460</v>
      </c>
      <c r="B144" s="154" t="str">
        <f>'Survey-based_src_summary'!E144</f>
        <v>30</v>
      </c>
      <c r="C144" s="125" t="str">
        <f>'Survey-based_src_summary'!F144</f>
        <v>30099</v>
      </c>
      <c r="D144" s="125" t="str">
        <f>'Survey-based_src_summary'!G144</f>
        <v>2310011506</v>
      </c>
      <c r="E144" s="125" t="str">
        <f>'Survey-based_src_summary'!H144</f>
        <v>Compressor Fugitives</v>
      </c>
      <c r="F144" s="125" t="str">
        <f>'Survey-based_src_summary'!B144</f>
        <v>Oil Wells</v>
      </c>
      <c r="G144" s="52">
        <f>'Survey-based_src_summary'!S144</f>
        <v>0</v>
      </c>
      <c r="H144" s="52">
        <f>'Survey-based_src_summary'!T144</f>
        <v>0.16015080510517324</v>
      </c>
      <c r="I144" s="52">
        <f>'Survey-based_src_summary'!U144</f>
        <v>0</v>
      </c>
      <c r="J144" s="52">
        <f>'Survey-based_src_summary'!V144</f>
        <v>0</v>
      </c>
      <c r="K144" s="52">
        <f>'Survey-based_src_summary'!W144</f>
        <v>0</v>
      </c>
      <c r="L144" s="144">
        <f>'Survey-based_src_summary'!X144</f>
        <v>0</v>
      </c>
      <c r="M144" s="144">
        <f>'Survey-based_src_summary'!Y144</f>
        <v>0</v>
      </c>
      <c r="N144" s="144">
        <f>'Survey-based_src_summary'!Z144</f>
        <v>0</v>
      </c>
      <c r="O144" s="144">
        <f>'Survey-based_src_summary'!AA144</f>
        <v>0</v>
      </c>
      <c r="P144" s="144">
        <f>'Survey-based_src_summary'!AB144</f>
        <v>0</v>
      </c>
      <c r="Q144" s="155">
        <f>'Survey-based_src_summary'!AC144</f>
        <v>0</v>
      </c>
      <c r="R144" s="155">
        <f>'Survey-based_src_summary'!AD144</f>
        <v>0</v>
      </c>
      <c r="S144" s="155">
        <f>'Survey-based_src_summary'!AE144</f>
        <v>0</v>
      </c>
      <c r="T144" s="155">
        <f>'Survey-based_src_summary'!AF144</f>
        <v>0</v>
      </c>
      <c r="U144" s="155">
        <f>'Survey-based_src_summary'!AG144</f>
        <v>0</v>
      </c>
      <c r="V144" s="156">
        <f>'Survey-based_src_summary'!AH144</f>
        <v>0</v>
      </c>
      <c r="W144" s="156">
        <f>'Survey-based_src_summary'!AI144</f>
        <v>0.16015080510517324</v>
      </c>
      <c r="X144" s="156">
        <f>'Survey-based_src_summary'!AJ144</f>
        <v>0</v>
      </c>
      <c r="Y144" s="156">
        <f>'Survey-based_src_summary'!AK144</f>
        <v>0</v>
      </c>
      <c r="Z144" s="156">
        <f>'Survey-based_src_summary'!AL144</f>
        <v>0</v>
      </c>
      <c r="AA144" s="171">
        <f>'Survey-based_src_summary'!AM144</f>
        <v>0</v>
      </c>
      <c r="AB144" s="171">
        <f>'Survey-based_src_summary'!AN144</f>
        <v>0</v>
      </c>
      <c r="AC144" s="171">
        <f>'Survey-based_src_summary'!AO144</f>
        <v>0</v>
      </c>
      <c r="AD144" s="171">
        <f>'Survey-based_src_summary'!AP144</f>
        <v>0</v>
      </c>
      <c r="AE144" s="171">
        <f>'Survey-based_src_summary'!AQ144</f>
        <v>0</v>
      </c>
    </row>
    <row r="145" spans="1:31" x14ac:dyDescent="0.2">
      <c r="A145" s="27" t="s">
        <v>460</v>
      </c>
      <c r="B145" s="154" t="str">
        <f>'Survey-based_src_summary'!E145</f>
        <v>30</v>
      </c>
      <c r="C145" s="125" t="str">
        <f>'Survey-based_src_summary'!F145</f>
        <v>30035</v>
      </c>
      <c r="D145" s="125" t="str">
        <f>'Survey-based_src_summary'!G145</f>
        <v>2310011506</v>
      </c>
      <c r="E145" s="125" t="str">
        <f>'Survey-based_src_summary'!H145</f>
        <v>Compressor Fugitives</v>
      </c>
      <c r="F145" s="125" t="str">
        <f>'Survey-based_src_summary'!B145</f>
        <v>Oil Wells</v>
      </c>
      <c r="G145" s="52">
        <f>'Survey-based_src_summary'!S145</f>
        <v>0</v>
      </c>
      <c r="H145" s="52">
        <f>'Survey-based_src_summary'!T145</f>
        <v>0.75585704768441586</v>
      </c>
      <c r="I145" s="52">
        <f>'Survey-based_src_summary'!U145</f>
        <v>0</v>
      </c>
      <c r="J145" s="52">
        <f>'Survey-based_src_summary'!V145</f>
        <v>0</v>
      </c>
      <c r="K145" s="52">
        <f>'Survey-based_src_summary'!W145</f>
        <v>0</v>
      </c>
      <c r="L145" s="144">
        <f>'Survey-based_src_summary'!X145</f>
        <v>0</v>
      </c>
      <c r="M145" s="144">
        <f>'Survey-based_src_summary'!Y145</f>
        <v>1.3742855412443923E-2</v>
      </c>
      <c r="N145" s="144">
        <f>'Survey-based_src_summary'!Z145</f>
        <v>0</v>
      </c>
      <c r="O145" s="144">
        <f>'Survey-based_src_summary'!AA145</f>
        <v>0</v>
      </c>
      <c r="P145" s="144">
        <f>'Survey-based_src_summary'!AB145</f>
        <v>0</v>
      </c>
      <c r="Q145" s="155">
        <f>'Survey-based_src_summary'!AC145</f>
        <v>0</v>
      </c>
      <c r="R145" s="155">
        <f>'Survey-based_src_summary'!AD145</f>
        <v>0.35044281301732011</v>
      </c>
      <c r="S145" s="155">
        <f>'Survey-based_src_summary'!AE145</f>
        <v>0</v>
      </c>
      <c r="T145" s="155">
        <f>'Survey-based_src_summary'!AF145</f>
        <v>0</v>
      </c>
      <c r="U145" s="155">
        <f>'Survey-based_src_summary'!AG145</f>
        <v>0</v>
      </c>
      <c r="V145" s="156">
        <f>'Survey-based_src_summary'!AH145</f>
        <v>0</v>
      </c>
      <c r="W145" s="156">
        <f>'Survey-based_src_summary'!AI145</f>
        <v>0.39167137925465184</v>
      </c>
      <c r="X145" s="156">
        <f>'Survey-based_src_summary'!AJ145</f>
        <v>0</v>
      </c>
      <c r="Y145" s="156">
        <f>'Survey-based_src_summary'!AK145</f>
        <v>0</v>
      </c>
      <c r="Z145" s="156">
        <f>'Survey-based_src_summary'!AL145</f>
        <v>0</v>
      </c>
      <c r="AA145" s="171">
        <f>'Survey-based_src_summary'!AM145</f>
        <v>0</v>
      </c>
      <c r="AB145" s="171">
        <f>'Survey-based_src_summary'!AN145</f>
        <v>0</v>
      </c>
      <c r="AC145" s="171">
        <f>'Survey-based_src_summary'!AO145</f>
        <v>0</v>
      </c>
      <c r="AD145" s="171">
        <f>'Survey-based_src_summary'!AP145</f>
        <v>0</v>
      </c>
      <c r="AE145" s="171">
        <f>'Survey-based_src_summary'!AQ145</f>
        <v>0</v>
      </c>
    </row>
    <row r="146" spans="1:31" x14ac:dyDescent="0.2">
      <c r="A146" s="27" t="s">
        <v>460</v>
      </c>
      <c r="B146" s="154" t="str">
        <f>'Survey-based_src_summary'!E146</f>
        <v>30</v>
      </c>
      <c r="C146" s="125" t="str">
        <f>'Survey-based_src_summary'!F146</f>
        <v>30073</v>
      </c>
      <c r="D146" s="125" t="str">
        <f>'Survey-based_src_summary'!G146</f>
        <v>2310011506</v>
      </c>
      <c r="E146" s="125" t="str">
        <f>'Survey-based_src_summary'!H146</f>
        <v>Compressor Fugitives</v>
      </c>
      <c r="F146" s="125" t="str">
        <f>'Survey-based_src_summary'!B146</f>
        <v>Oil Wells</v>
      </c>
      <c r="G146" s="52">
        <f>'Survey-based_src_summary'!S146</f>
        <v>0</v>
      </c>
      <c r="H146" s="52">
        <f>'Survey-based_src_summary'!T146</f>
        <v>0.30646567569749955</v>
      </c>
      <c r="I146" s="52">
        <f>'Survey-based_src_summary'!U146</f>
        <v>0</v>
      </c>
      <c r="J146" s="52">
        <f>'Survey-based_src_summary'!V146</f>
        <v>0</v>
      </c>
      <c r="K146" s="52">
        <f>'Survey-based_src_summary'!W146</f>
        <v>0</v>
      </c>
      <c r="L146" s="144">
        <f>'Survey-based_src_summary'!X146</f>
        <v>0</v>
      </c>
      <c r="M146" s="144">
        <f>'Survey-based_src_summary'!Y146</f>
        <v>1.368150337935266E-3</v>
      </c>
      <c r="N146" s="144">
        <f>'Survey-based_src_summary'!Z146</f>
        <v>0</v>
      </c>
      <c r="O146" s="144">
        <f>'Survey-based_src_summary'!AA146</f>
        <v>0</v>
      </c>
      <c r="P146" s="144">
        <f>'Survey-based_src_summary'!AB146</f>
        <v>0</v>
      </c>
      <c r="Q146" s="155">
        <f>'Survey-based_src_summary'!AC146</f>
        <v>0</v>
      </c>
      <c r="R146" s="155">
        <f>'Survey-based_src_summary'!AD146</f>
        <v>2.8731157096640585E-2</v>
      </c>
      <c r="S146" s="155">
        <f>'Survey-based_src_summary'!AE146</f>
        <v>0</v>
      </c>
      <c r="T146" s="155">
        <f>'Survey-based_src_summary'!AF146</f>
        <v>0</v>
      </c>
      <c r="U146" s="155">
        <f>'Survey-based_src_summary'!AG146</f>
        <v>0</v>
      </c>
      <c r="V146" s="156">
        <f>'Survey-based_src_summary'!AH146</f>
        <v>0</v>
      </c>
      <c r="W146" s="156">
        <f>'Survey-based_src_summary'!AI146</f>
        <v>0.27636636826292371</v>
      </c>
      <c r="X146" s="156">
        <f>'Survey-based_src_summary'!AJ146</f>
        <v>0</v>
      </c>
      <c r="Y146" s="156">
        <f>'Survey-based_src_summary'!AK146</f>
        <v>0</v>
      </c>
      <c r="Z146" s="156">
        <f>'Survey-based_src_summary'!AL146</f>
        <v>0</v>
      </c>
      <c r="AA146" s="171">
        <f>'Survey-based_src_summary'!AM146</f>
        <v>0</v>
      </c>
      <c r="AB146" s="171">
        <f>'Survey-based_src_summary'!AN146</f>
        <v>0</v>
      </c>
      <c r="AC146" s="171">
        <f>'Survey-based_src_summary'!AO146</f>
        <v>0</v>
      </c>
      <c r="AD146" s="171">
        <f>'Survey-based_src_summary'!AP146</f>
        <v>0</v>
      </c>
      <c r="AE146" s="171">
        <f>'Survey-based_src_summary'!AQ146</f>
        <v>0</v>
      </c>
    </row>
    <row r="147" spans="1:31" x14ac:dyDescent="0.2">
      <c r="A147" s="27" t="s">
        <v>460</v>
      </c>
      <c r="B147" s="154" t="str">
        <f>'Survey-based_src_summary'!E147</f>
        <v>30</v>
      </c>
      <c r="C147" s="125" t="str">
        <f>'Survey-based_src_summary'!F147</f>
        <v>30065</v>
      </c>
      <c r="D147" s="125" t="str">
        <f>'Survey-based_src_summary'!G147</f>
        <v>2310011506</v>
      </c>
      <c r="E147" s="125" t="str">
        <f>'Survey-based_src_summary'!H147</f>
        <v>Compressor Fugitives</v>
      </c>
      <c r="F147" s="125" t="str">
        <f>'Survey-based_src_summary'!B147</f>
        <v>Oil Wells</v>
      </c>
      <c r="G147" s="52">
        <f>'Survey-based_src_summary'!S147</f>
        <v>0</v>
      </c>
      <c r="H147" s="52">
        <f>'Survey-based_src_summary'!T147</f>
        <v>9.342130297801772E-2</v>
      </c>
      <c r="I147" s="52">
        <f>'Survey-based_src_summary'!U147</f>
        <v>0</v>
      </c>
      <c r="J147" s="52">
        <f>'Survey-based_src_summary'!V147</f>
        <v>0</v>
      </c>
      <c r="K147" s="52">
        <f>'Survey-based_src_summary'!W147</f>
        <v>0</v>
      </c>
      <c r="L147" s="144">
        <f>'Survey-based_src_summary'!X147</f>
        <v>0</v>
      </c>
      <c r="M147" s="144">
        <f>'Survey-based_src_summary'!Y147</f>
        <v>7.4143891252395006E-3</v>
      </c>
      <c r="N147" s="144">
        <f>'Survey-based_src_summary'!Z147</f>
        <v>0</v>
      </c>
      <c r="O147" s="144">
        <f>'Survey-based_src_summary'!AA147</f>
        <v>0</v>
      </c>
      <c r="P147" s="144">
        <f>'Survey-based_src_summary'!AB147</f>
        <v>0</v>
      </c>
      <c r="Q147" s="155">
        <f>'Survey-based_src_summary'!AC147</f>
        <v>0</v>
      </c>
      <c r="R147" s="155">
        <f>'Survey-based_src_summary'!AD147</f>
        <v>0</v>
      </c>
      <c r="S147" s="155">
        <f>'Survey-based_src_summary'!AE147</f>
        <v>0</v>
      </c>
      <c r="T147" s="155">
        <f>'Survey-based_src_summary'!AF147</f>
        <v>0</v>
      </c>
      <c r="U147" s="155">
        <f>'Survey-based_src_summary'!AG147</f>
        <v>0</v>
      </c>
      <c r="V147" s="156">
        <f>'Survey-based_src_summary'!AH147</f>
        <v>0</v>
      </c>
      <c r="W147" s="156">
        <f>'Survey-based_src_summary'!AI147</f>
        <v>8.6006913852778227E-2</v>
      </c>
      <c r="X147" s="156">
        <f>'Survey-based_src_summary'!AJ147</f>
        <v>0</v>
      </c>
      <c r="Y147" s="156">
        <f>'Survey-based_src_summary'!AK147</f>
        <v>0</v>
      </c>
      <c r="Z147" s="156">
        <f>'Survey-based_src_summary'!AL147</f>
        <v>0</v>
      </c>
      <c r="AA147" s="171">
        <f>'Survey-based_src_summary'!AM147</f>
        <v>0</v>
      </c>
      <c r="AB147" s="171">
        <f>'Survey-based_src_summary'!AN147</f>
        <v>0</v>
      </c>
      <c r="AC147" s="171">
        <f>'Survey-based_src_summary'!AO147</f>
        <v>0</v>
      </c>
      <c r="AD147" s="171">
        <f>'Survey-based_src_summary'!AP147</f>
        <v>0</v>
      </c>
      <c r="AE147" s="171">
        <f>'Survey-based_src_summary'!AQ147</f>
        <v>0</v>
      </c>
    </row>
    <row r="148" spans="1:31" x14ac:dyDescent="0.2">
      <c r="A148" s="27" t="s">
        <v>460</v>
      </c>
      <c r="B148" s="154" t="str">
        <f>'Survey-based_src_summary'!E148</f>
        <v>30</v>
      </c>
      <c r="C148" s="125" t="str">
        <f>'Survey-based_src_summary'!F148</f>
        <v>30069</v>
      </c>
      <c r="D148" s="125" t="str">
        <f>'Survey-based_src_summary'!G148</f>
        <v>2310011506</v>
      </c>
      <c r="E148" s="125" t="str">
        <f>'Survey-based_src_summary'!H148</f>
        <v>Compressor Fugitives</v>
      </c>
      <c r="F148" s="125" t="str">
        <f>'Survey-based_src_summary'!B148</f>
        <v>Oil Wells</v>
      </c>
      <c r="G148" s="52">
        <f>'Survey-based_src_summary'!S148</f>
        <v>0</v>
      </c>
      <c r="H148" s="52">
        <f>'Survey-based_src_summary'!T148</f>
        <v>6.0797990826963903E-2</v>
      </c>
      <c r="I148" s="52">
        <f>'Survey-based_src_summary'!U148</f>
        <v>0</v>
      </c>
      <c r="J148" s="52">
        <f>'Survey-based_src_summary'!V148</f>
        <v>0</v>
      </c>
      <c r="K148" s="52">
        <f>'Survey-based_src_summary'!W148</f>
        <v>0</v>
      </c>
      <c r="L148" s="144">
        <f>'Survey-based_src_summary'!X148</f>
        <v>0</v>
      </c>
      <c r="M148" s="144">
        <f>'Survey-based_src_summary'!Y148</f>
        <v>2.52089230258143E-2</v>
      </c>
      <c r="N148" s="144">
        <f>'Survey-based_src_summary'!Z148</f>
        <v>0</v>
      </c>
      <c r="O148" s="144">
        <f>'Survey-based_src_summary'!AA148</f>
        <v>0</v>
      </c>
      <c r="P148" s="144">
        <f>'Survey-based_src_summary'!AB148</f>
        <v>0</v>
      </c>
      <c r="Q148" s="155">
        <f>'Survey-based_src_summary'!AC148</f>
        <v>0</v>
      </c>
      <c r="R148" s="155">
        <f>'Survey-based_src_summary'!AD148</f>
        <v>0</v>
      </c>
      <c r="S148" s="155">
        <f>'Survey-based_src_summary'!AE148</f>
        <v>0</v>
      </c>
      <c r="T148" s="155">
        <f>'Survey-based_src_summary'!AF148</f>
        <v>0</v>
      </c>
      <c r="U148" s="155">
        <f>'Survey-based_src_summary'!AG148</f>
        <v>0</v>
      </c>
      <c r="V148" s="156">
        <f>'Survey-based_src_summary'!AH148</f>
        <v>0</v>
      </c>
      <c r="W148" s="156">
        <f>'Survey-based_src_summary'!AI148</f>
        <v>3.5589067801149607E-2</v>
      </c>
      <c r="X148" s="156">
        <f>'Survey-based_src_summary'!AJ148</f>
        <v>0</v>
      </c>
      <c r="Y148" s="156">
        <f>'Survey-based_src_summary'!AK148</f>
        <v>0</v>
      </c>
      <c r="Z148" s="156">
        <f>'Survey-based_src_summary'!AL148</f>
        <v>0</v>
      </c>
      <c r="AA148" s="171">
        <f>'Survey-based_src_summary'!AM148</f>
        <v>0</v>
      </c>
      <c r="AB148" s="171">
        <f>'Survey-based_src_summary'!AN148</f>
        <v>0</v>
      </c>
      <c r="AC148" s="171">
        <f>'Survey-based_src_summary'!AO148</f>
        <v>0</v>
      </c>
      <c r="AD148" s="171">
        <f>'Survey-based_src_summary'!AP148</f>
        <v>0</v>
      </c>
      <c r="AE148" s="171">
        <f>'Survey-based_src_summary'!AQ148</f>
        <v>0</v>
      </c>
    </row>
    <row r="149" spans="1:31" x14ac:dyDescent="0.2">
      <c r="A149" s="27" t="s">
        <v>460</v>
      </c>
      <c r="B149" s="154" t="str">
        <f>'Survey-based_src_summary'!E149</f>
        <v>30</v>
      </c>
      <c r="C149" s="125" t="str">
        <f>'Survey-based_src_summary'!F149</f>
        <v>30005</v>
      </c>
      <c r="D149" s="125" t="str">
        <f>'Survey-based_src_summary'!G149</f>
        <v>2310011506</v>
      </c>
      <c r="E149" s="125" t="str">
        <f>'Survey-based_src_summary'!H149</f>
        <v>Compressor Fugitives</v>
      </c>
      <c r="F149" s="125" t="str">
        <f>'Survey-based_src_summary'!B149</f>
        <v>Oil Wells</v>
      </c>
      <c r="G149" s="52">
        <f>'Survey-based_src_summary'!S149</f>
        <v>0</v>
      </c>
      <c r="H149" s="52">
        <f>'Survey-based_src_summary'!T149</f>
        <v>8.631556715572937E-2</v>
      </c>
      <c r="I149" s="52">
        <f>'Survey-based_src_summary'!U149</f>
        <v>0</v>
      </c>
      <c r="J149" s="52">
        <f>'Survey-based_src_summary'!V149</f>
        <v>0</v>
      </c>
      <c r="K149" s="52">
        <f>'Survey-based_src_summary'!W149</f>
        <v>0</v>
      </c>
      <c r="L149" s="144">
        <f>'Survey-based_src_summary'!X149</f>
        <v>0</v>
      </c>
      <c r="M149" s="144">
        <f>'Survey-based_src_summary'!Y149</f>
        <v>1.8309362730003203E-2</v>
      </c>
      <c r="N149" s="144">
        <f>'Survey-based_src_summary'!Z149</f>
        <v>0</v>
      </c>
      <c r="O149" s="144">
        <f>'Survey-based_src_summary'!AA149</f>
        <v>0</v>
      </c>
      <c r="P149" s="144">
        <f>'Survey-based_src_summary'!AB149</f>
        <v>0</v>
      </c>
      <c r="Q149" s="155">
        <f>'Survey-based_src_summary'!AC149</f>
        <v>0</v>
      </c>
      <c r="R149" s="155">
        <f>'Survey-based_src_summary'!AD149</f>
        <v>0</v>
      </c>
      <c r="S149" s="155">
        <f>'Survey-based_src_summary'!AE149</f>
        <v>0</v>
      </c>
      <c r="T149" s="155">
        <f>'Survey-based_src_summary'!AF149</f>
        <v>0</v>
      </c>
      <c r="U149" s="155">
        <f>'Survey-based_src_summary'!AG149</f>
        <v>0</v>
      </c>
      <c r="V149" s="156">
        <f>'Survey-based_src_summary'!AH149</f>
        <v>0</v>
      </c>
      <c r="W149" s="156">
        <f>'Survey-based_src_summary'!AI149</f>
        <v>6.8006204425726163E-2</v>
      </c>
      <c r="X149" s="156">
        <f>'Survey-based_src_summary'!AJ149</f>
        <v>0</v>
      </c>
      <c r="Y149" s="156">
        <f>'Survey-based_src_summary'!AK149</f>
        <v>0</v>
      </c>
      <c r="Z149" s="156">
        <f>'Survey-based_src_summary'!AL149</f>
        <v>0</v>
      </c>
      <c r="AA149" s="171">
        <f>'Survey-based_src_summary'!AM149</f>
        <v>0</v>
      </c>
      <c r="AB149" s="171">
        <f>'Survey-based_src_summary'!AN149</f>
        <v>0</v>
      </c>
      <c r="AC149" s="171">
        <f>'Survey-based_src_summary'!AO149</f>
        <v>0</v>
      </c>
      <c r="AD149" s="171">
        <f>'Survey-based_src_summary'!AP149</f>
        <v>0</v>
      </c>
      <c r="AE149" s="171">
        <f>'Survey-based_src_summary'!AQ149</f>
        <v>0</v>
      </c>
    </row>
    <row r="150" spans="1:31" x14ac:dyDescent="0.2">
      <c r="A150" s="27" t="s">
        <v>460</v>
      </c>
      <c r="B150" s="154" t="str">
        <f>'Survey-based_src_summary'!E150</f>
        <v>30</v>
      </c>
      <c r="C150" s="125" t="str">
        <f>'Survey-based_src_summary'!F150</f>
        <v>30111</v>
      </c>
      <c r="D150" s="125" t="str">
        <f>'Survey-based_src_summary'!G150</f>
        <v>2310011506</v>
      </c>
      <c r="E150" s="125" t="str">
        <f>'Survey-based_src_summary'!H150</f>
        <v>Compressor Fugitives</v>
      </c>
      <c r="F150" s="125" t="str">
        <f>'Survey-based_src_summary'!B150</f>
        <v>Oil Wells</v>
      </c>
      <c r="G150" s="52">
        <f>'Survey-based_src_summary'!S150</f>
        <v>0</v>
      </c>
      <c r="H150" s="52">
        <f>'Survey-based_src_summary'!T150</f>
        <v>4.3003456926389107E-2</v>
      </c>
      <c r="I150" s="52">
        <f>'Survey-based_src_summary'!U150</f>
        <v>0</v>
      </c>
      <c r="J150" s="52">
        <f>'Survey-based_src_summary'!V150</f>
        <v>0</v>
      </c>
      <c r="K150" s="52">
        <f>'Survey-based_src_summary'!W150</f>
        <v>0</v>
      </c>
      <c r="L150" s="144">
        <f>'Survey-based_src_summary'!X150</f>
        <v>0</v>
      </c>
      <c r="M150" s="144">
        <f>'Survey-based_src_summary'!Y150</f>
        <v>1.4828778250479001E-3</v>
      </c>
      <c r="N150" s="144">
        <f>'Survey-based_src_summary'!Z150</f>
        <v>0</v>
      </c>
      <c r="O150" s="144">
        <f>'Survey-based_src_summary'!AA150</f>
        <v>0</v>
      </c>
      <c r="P150" s="144">
        <f>'Survey-based_src_summary'!AB150</f>
        <v>0</v>
      </c>
      <c r="Q150" s="155">
        <f>'Survey-based_src_summary'!AC150</f>
        <v>0</v>
      </c>
      <c r="R150" s="155">
        <f>'Survey-based_src_summary'!AD150</f>
        <v>0</v>
      </c>
      <c r="S150" s="155">
        <f>'Survey-based_src_summary'!AE150</f>
        <v>0</v>
      </c>
      <c r="T150" s="155">
        <f>'Survey-based_src_summary'!AF150</f>
        <v>0</v>
      </c>
      <c r="U150" s="155">
        <f>'Survey-based_src_summary'!AG150</f>
        <v>0</v>
      </c>
      <c r="V150" s="156">
        <f>'Survey-based_src_summary'!AH150</f>
        <v>0</v>
      </c>
      <c r="W150" s="156">
        <f>'Survey-based_src_summary'!AI150</f>
        <v>4.1520579101341201E-2</v>
      </c>
      <c r="X150" s="156">
        <f>'Survey-based_src_summary'!AJ150</f>
        <v>0</v>
      </c>
      <c r="Y150" s="156">
        <f>'Survey-based_src_summary'!AK150</f>
        <v>0</v>
      </c>
      <c r="Z150" s="156">
        <f>'Survey-based_src_summary'!AL150</f>
        <v>0</v>
      </c>
      <c r="AA150" s="171">
        <f>'Survey-based_src_summary'!AM150</f>
        <v>0</v>
      </c>
      <c r="AB150" s="171">
        <f>'Survey-based_src_summary'!AN150</f>
        <v>0</v>
      </c>
      <c r="AC150" s="171">
        <f>'Survey-based_src_summary'!AO150</f>
        <v>0</v>
      </c>
      <c r="AD150" s="171">
        <f>'Survey-based_src_summary'!AP150</f>
        <v>0</v>
      </c>
      <c r="AE150" s="171">
        <f>'Survey-based_src_summary'!AQ150</f>
        <v>0</v>
      </c>
    </row>
    <row r="151" spans="1:31" x14ac:dyDescent="0.2">
      <c r="A151" s="27" t="s">
        <v>460</v>
      </c>
      <c r="B151" s="154" t="str">
        <f>'Survey-based_src_summary'!E151</f>
        <v>30</v>
      </c>
      <c r="C151" s="125" t="str">
        <f>'Survey-based_src_summary'!F151</f>
        <v>30041</v>
      </c>
      <c r="D151" s="125" t="str">
        <f>'Survey-based_src_summary'!G151</f>
        <v>2310011506</v>
      </c>
      <c r="E151" s="125" t="str">
        <f>'Survey-based_src_summary'!H151</f>
        <v>Compressor Fugitives</v>
      </c>
      <c r="F151" s="125" t="str">
        <f>'Survey-based_src_summary'!B151</f>
        <v>Oil Wells</v>
      </c>
      <c r="G151" s="52">
        <f>'Survey-based_src_summary'!S151</f>
        <v>0</v>
      </c>
      <c r="H151" s="52">
        <f>'Survey-based_src_summary'!T151</f>
        <v>2.6973614736165428E-3</v>
      </c>
      <c r="I151" s="52">
        <f>'Survey-based_src_summary'!U151</f>
        <v>0</v>
      </c>
      <c r="J151" s="52">
        <f>'Survey-based_src_summary'!V151</f>
        <v>0</v>
      </c>
      <c r="K151" s="52">
        <f>'Survey-based_src_summary'!W151</f>
        <v>0</v>
      </c>
      <c r="L151" s="144">
        <f>'Survey-based_src_summary'!X151</f>
        <v>0</v>
      </c>
      <c r="M151" s="144">
        <f>'Survey-based_src_summary'!Y151</f>
        <v>0</v>
      </c>
      <c r="N151" s="144">
        <f>'Survey-based_src_summary'!Z151</f>
        <v>0</v>
      </c>
      <c r="O151" s="144">
        <f>'Survey-based_src_summary'!AA151</f>
        <v>0</v>
      </c>
      <c r="P151" s="144">
        <f>'Survey-based_src_summary'!AB151</f>
        <v>0</v>
      </c>
      <c r="Q151" s="155">
        <f>'Survey-based_src_summary'!AC151</f>
        <v>0</v>
      </c>
      <c r="R151" s="155">
        <f>'Survey-based_src_summary'!AD151</f>
        <v>0</v>
      </c>
      <c r="S151" s="155">
        <f>'Survey-based_src_summary'!AE151</f>
        <v>0</v>
      </c>
      <c r="T151" s="155">
        <f>'Survey-based_src_summary'!AF151</f>
        <v>0</v>
      </c>
      <c r="U151" s="155">
        <f>'Survey-based_src_summary'!AG151</f>
        <v>0</v>
      </c>
      <c r="V151" s="156">
        <f>'Survey-based_src_summary'!AH151</f>
        <v>0</v>
      </c>
      <c r="W151" s="156">
        <f>'Survey-based_src_summary'!AI151</f>
        <v>2.6973614736165428E-3</v>
      </c>
      <c r="X151" s="156">
        <f>'Survey-based_src_summary'!AJ151</f>
        <v>0</v>
      </c>
      <c r="Y151" s="156">
        <f>'Survey-based_src_summary'!AK151</f>
        <v>0</v>
      </c>
      <c r="Z151" s="156">
        <f>'Survey-based_src_summary'!AL151</f>
        <v>0</v>
      </c>
      <c r="AA151" s="171">
        <f>'Survey-based_src_summary'!AM151</f>
        <v>0</v>
      </c>
      <c r="AB151" s="171">
        <f>'Survey-based_src_summary'!AN151</f>
        <v>0</v>
      </c>
      <c r="AC151" s="171">
        <f>'Survey-based_src_summary'!AO151</f>
        <v>0</v>
      </c>
      <c r="AD151" s="171">
        <f>'Survey-based_src_summary'!AP151</f>
        <v>0</v>
      </c>
      <c r="AE151" s="171">
        <f>'Survey-based_src_summary'!AQ151</f>
        <v>0</v>
      </c>
    </row>
    <row r="152" spans="1:31" x14ac:dyDescent="0.2">
      <c r="A152" s="27" t="s">
        <v>460</v>
      </c>
      <c r="B152" s="154" t="str">
        <f>'Survey-based_src_summary'!E152</f>
        <v>30</v>
      </c>
      <c r="C152" s="125" t="str">
        <f>'Survey-based_src_summary'!F152</f>
        <v>30071</v>
      </c>
      <c r="D152" s="125" t="str">
        <f>'Survey-based_src_summary'!G152</f>
        <v>2310011506</v>
      </c>
      <c r="E152" s="125" t="str">
        <f>'Survey-based_src_summary'!H152</f>
        <v>Compressor Fugitives</v>
      </c>
      <c r="F152" s="125" t="str">
        <f>'Survey-based_src_summary'!B152</f>
        <v>Oil Wells</v>
      </c>
      <c r="G152" s="52">
        <f>'Survey-based_src_summary'!S152</f>
        <v>0</v>
      </c>
      <c r="H152" s="52">
        <f>'Survey-based_src_summary'!T152</f>
        <v>2.7376206000884313E-3</v>
      </c>
      <c r="I152" s="52">
        <f>'Survey-based_src_summary'!U152</f>
        <v>0</v>
      </c>
      <c r="J152" s="52">
        <f>'Survey-based_src_summary'!V152</f>
        <v>0</v>
      </c>
      <c r="K152" s="52">
        <f>'Survey-based_src_summary'!W152</f>
        <v>0</v>
      </c>
      <c r="L152" s="144">
        <f>'Survey-based_src_summary'!X152</f>
        <v>0</v>
      </c>
      <c r="M152" s="144">
        <f>'Survey-based_src_summary'!Y152</f>
        <v>1.3688103000442156E-3</v>
      </c>
      <c r="N152" s="144">
        <f>'Survey-based_src_summary'!Z152</f>
        <v>0</v>
      </c>
      <c r="O152" s="144">
        <f>'Survey-based_src_summary'!AA152</f>
        <v>0</v>
      </c>
      <c r="P152" s="144">
        <f>'Survey-based_src_summary'!AB152</f>
        <v>0</v>
      </c>
      <c r="Q152" s="155">
        <f>'Survey-based_src_summary'!AC152</f>
        <v>0</v>
      </c>
      <c r="R152" s="155">
        <f>'Survey-based_src_summary'!AD152</f>
        <v>0</v>
      </c>
      <c r="S152" s="155">
        <f>'Survey-based_src_summary'!AE152</f>
        <v>0</v>
      </c>
      <c r="T152" s="155">
        <f>'Survey-based_src_summary'!AF152</f>
        <v>0</v>
      </c>
      <c r="U152" s="155">
        <f>'Survey-based_src_summary'!AG152</f>
        <v>0</v>
      </c>
      <c r="V152" s="156">
        <f>'Survey-based_src_summary'!AH152</f>
        <v>0</v>
      </c>
      <c r="W152" s="156">
        <f>'Survey-based_src_summary'!AI152</f>
        <v>1.3688103000442156E-3</v>
      </c>
      <c r="X152" s="156">
        <f>'Survey-based_src_summary'!AJ152</f>
        <v>0</v>
      </c>
      <c r="Y152" s="156">
        <f>'Survey-based_src_summary'!AK152</f>
        <v>0</v>
      </c>
      <c r="Z152" s="156">
        <f>'Survey-based_src_summary'!AL152</f>
        <v>0</v>
      </c>
      <c r="AA152" s="171">
        <f>'Survey-based_src_summary'!AM152</f>
        <v>0</v>
      </c>
      <c r="AB152" s="171">
        <f>'Survey-based_src_summary'!AN152</f>
        <v>0</v>
      </c>
      <c r="AC152" s="171">
        <f>'Survey-based_src_summary'!AO152</f>
        <v>0</v>
      </c>
      <c r="AD152" s="171">
        <f>'Survey-based_src_summary'!AP152</f>
        <v>0</v>
      </c>
      <c r="AE152" s="171">
        <f>'Survey-based_src_summary'!AQ152</f>
        <v>0</v>
      </c>
    </row>
    <row r="153" spans="1:31" x14ac:dyDescent="0.2">
      <c r="A153" s="27" t="s">
        <v>460</v>
      </c>
      <c r="B153" s="154" t="str">
        <f>'Survey-based_src_summary'!E153</f>
        <v>30</v>
      </c>
      <c r="C153" s="125" t="str">
        <f>'Survey-based_src_summary'!F153</f>
        <v>30015</v>
      </c>
      <c r="D153" s="125" t="str">
        <f>'Survey-based_src_summary'!G153</f>
        <v>2310011506</v>
      </c>
      <c r="E153" s="125" t="str">
        <f>'Survey-based_src_summary'!H153</f>
        <v>Compressor Fugitives</v>
      </c>
      <c r="F153" s="125" t="str">
        <f>'Survey-based_src_summary'!B153</f>
        <v>Oil Wells</v>
      </c>
      <c r="G153" s="52">
        <f>'Survey-based_src_summary'!S153</f>
        <v>0</v>
      </c>
      <c r="H153" s="52">
        <f>'Survey-based_src_summary'!T153</f>
        <v>1.3486807368082714E-3</v>
      </c>
      <c r="I153" s="52">
        <f>'Survey-based_src_summary'!U153</f>
        <v>0</v>
      </c>
      <c r="J153" s="52">
        <f>'Survey-based_src_summary'!V153</f>
        <v>0</v>
      </c>
      <c r="K153" s="52">
        <f>'Survey-based_src_summary'!W153</f>
        <v>0</v>
      </c>
      <c r="L153" s="144">
        <f>'Survey-based_src_summary'!X153</f>
        <v>0</v>
      </c>
      <c r="M153" s="144">
        <f>'Survey-based_src_summary'!Y153</f>
        <v>0</v>
      </c>
      <c r="N153" s="144">
        <f>'Survey-based_src_summary'!Z153</f>
        <v>0</v>
      </c>
      <c r="O153" s="144">
        <f>'Survey-based_src_summary'!AA153</f>
        <v>0</v>
      </c>
      <c r="P153" s="144">
        <f>'Survey-based_src_summary'!AB153</f>
        <v>0</v>
      </c>
      <c r="Q153" s="155">
        <f>'Survey-based_src_summary'!AC153</f>
        <v>0</v>
      </c>
      <c r="R153" s="155">
        <f>'Survey-based_src_summary'!AD153</f>
        <v>0</v>
      </c>
      <c r="S153" s="155">
        <f>'Survey-based_src_summary'!AE153</f>
        <v>0</v>
      </c>
      <c r="T153" s="155">
        <f>'Survey-based_src_summary'!AF153</f>
        <v>0</v>
      </c>
      <c r="U153" s="155">
        <f>'Survey-based_src_summary'!AG153</f>
        <v>0</v>
      </c>
      <c r="V153" s="156">
        <f>'Survey-based_src_summary'!AH153</f>
        <v>0</v>
      </c>
      <c r="W153" s="156">
        <f>'Survey-based_src_summary'!AI153</f>
        <v>1.3486807368082714E-3</v>
      </c>
      <c r="X153" s="156">
        <f>'Survey-based_src_summary'!AJ153</f>
        <v>0</v>
      </c>
      <c r="Y153" s="156">
        <f>'Survey-based_src_summary'!AK153</f>
        <v>0</v>
      </c>
      <c r="Z153" s="156">
        <f>'Survey-based_src_summary'!AL153</f>
        <v>0</v>
      </c>
      <c r="AA153" s="171">
        <f>'Survey-based_src_summary'!AM153</f>
        <v>0</v>
      </c>
      <c r="AB153" s="171">
        <f>'Survey-based_src_summary'!AN153</f>
        <v>0</v>
      </c>
      <c r="AC153" s="171">
        <f>'Survey-based_src_summary'!AO153</f>
        <v>0</v>
      </c>
      <c r="AD153" s="171">
        <f>'Survey-based_src_summary'!AP153</f>
        <v>0</v>
      </c>
      <c r="AE153" s="171">
        <f>'Survey-based_src_summary'!AQ153</f>
        <v>0</v>
      </c>
    </row>
    <row r="154" spans="1:31" x14ac:dyDescent="0.2">
      <c r="A154" s="27" t="s">
        <v>460</v>
      </c>
      <c r="B154" s="154" t="str">
        <f>'Survey-based_src_summary'!E154</f>
        <v>30</v>
      </c>
      <c r="C154" s="125" t="str">
        <f>'Survey-based_src_summary'!F154</f>
        <v>30027</v>
      </c>
      <c r="D154" s="125" t="str">
        <f>'Survey-based_src_summary'!G154</f>
        <v>2310011506</v>
      </c>
      <c r="E154" s="125" t="str">
        <f>'Survey-based_src_summary'!H154</f>
        <v>Compressor Fugitives</v>
      </c>
      <c r="F154" s="125" t="str">
        <f>'Survey-based_src_summary'!B154</f>
        <v>Oil Wells</v>
      </c>
      <c r="G154" s="52">
        <f>'Survey-based_src_summary'!S154</f>
        <v>0</v>
      </c>
      <c r="H154" s="52">
        <f>'Survey-based_src_summary'!T154</f>
        <v>0</v>
      </c>
      <c r="I154" s="52">
        <f>'Survey-based_src_summary'!U154</f>
        <v>0</v>
      </c>
      <c r="J154" s="52">
        <f>'Survey-based_src_summary'!V154</f>
        <v>0</v>
      </c>
      <c r="K154" s="52">
        <f>'Survey-based_src_summary'!W154</f>
        <v>0</v>
      </c>
      <c r="L154" s="144">
        <f>'Survey-based_src_summary'!X154</f>
        <v>0</v>
      </c>
      <c r="M154" s="144">
        <f>'Survey-based_src_summary'!Y154</f>
        <v>0</v>
      </c>
      <c r="N154" s="144">
        <f>'Survey-based_src_summary'!Z154</f>
        <v>0</v>
      </c>
      <c r="O154" s="144">
        <f>'Survey-based_src_summary'!AA154</f>
        <v>0</v>
      </c>
      <c r="P154" s="144">
        <f>'Survey-based_src_summary'!AB154</f>
        <v>0</v>
      </c>
      <c r="Q154" s="155">
        <f>'Survey-based_src_summary'!AC154</f>
        <v>0</v>
      </c>
      <c r="R154" s="155">
        <f>'Survey-based_src_summary'!AD154</f>
        <v>0</v>
      </c>
      <c r="S154" s="155">
        <f>'Survey-based_src_summary'!AE154</f>
        <v>0</v>
      </c>
      <c r="T154" s="155">
        <f>'Survey-based_src_summary'!AF154</f>
        <v>0</v>
      </c>
      <c r="U154" s="155">
        <f>'Survey-based_src_summary'!AG154</f>
        <v>0</v>
      </c>
      <c r="V154" s="156">
        <f>'Survey-based_src_summary'!AH154</f>
        <v>0</v>
      </c>
      <c r="W154" s="156">
        <f>'Survey-based_src_summary'!AI154</f>
        <v>0</v>
      </c>
      <c r="X154" s="156">
        <f>'Survey-based_src_summary'!AJ154</f>
        <v>0</v>
      </c>
      <c r="Y154" s="156">
        <f>'Survey-based_src_summary'!AK154</f>
        <v>0</v>
      </c>
      <c r="Z154" s="156">
        <f>'Survey-based_src_summary'!AL154</f>
        <v>0</v>
      </c>
      <c r="AA154" s="171">
        <f>'Survey-based_src_summary'!AM154</f>
        <v>0</v>
      </c>
      <c r="AB154" s="171">
        <f>'Survey-based_src_summary'!AN154</f>
        <v>0</v>
      </c>
      <c r="AC154" s="171">
        <f>'Survey-based_src_summary'!AO154</f>
        <v>0</v>
      </c>
      <c r="AD154" s="171">
        <f>'Survey-based_src_summary'!AP154</f>
        <v>0</v>
      </c>
      <c r="AE154" s="171">
        <f>'Survey-based_src_summary'!AQ154</f>
        <v>0</v>
      </c>
    </row>
    <row r="155" spans="1:31" x14ac:dyDescent="0.2">
      <c r="A155" s="27" t="s">
        <v>460</v>
      </c>
      <c r="B155" s="154" t="str">
        <f>'Survey-based_src_summary'!E155</f>
        <v>30</v>
      </c>
      <c r="C155" s="125" t="str">
        <f>'Survey-based_src_summary'!F155</f>
        <v>30037</v>
      </c>
      <c r="D155" s="125" t="str">
        <f>'Survey-based_src_summary'!G155</f>
        <v>2310011506</v>
      </c>
      <c r="E155" s="125" t="str">
        <f>'Survey-based_src_summary'!H155</f>
        <v>Compressor Fugitives</v>
      </c>
      <c r="F155" s="125" t="str">
        <f>'Survey-based_src_summary'!B155</f>
        <v>Oil Wells</v>
      </c>
      <c r="G155" s="52">
        <f>'Survey-based_src_summary'!S155</f>
        <v>0</v>
      </c>
      <c r="H155" s="52">
        <f>'Survey-based_src_summary'!T155</f>
        <v>0</v>
      </c>
      <c r="I155" s="52">
        <f>'Survey-based_src_summary'!U155</f>
        <v>0</v>
      </c>
      <c r="J155" s="52">
        <f>'Survey-based_src_summary'!V155</f>
        <v>0</v>
      </c>
      <c r="K155" s="52">
        <f>'Survey-based_src_summary'!W155</f>
        <v>0</v>
      </c>
      <c r="L155" s="144">
        <f>'Survey-based_src_summary'!X155</f>
        <v>0</v>
      </c>
      <c r="M155" s="144">
        <f>'Survey-based_src_summary'!Y155</f>
        <v>0</v>
      </c>
      <c r="N155" s="144">
        <f>'Survey-based_src_summary'!Z155</f>
        <v>0</v>
      </c>
      <c r="O155" s="144">
        <f>'Survey-based_src_summary'!AA155</f>
        <v>0</v>
      </c>
      <c r="P155" s="144">
        <f>'Survey-based_src_summary'!AB155</f>
        <v>0</v>
      </c>
      <c r="Q155" s="155">
        <f>'Survey-based_src_summary'!AC155</f>
        <v>0</v>
      </c>
      <c r="R155" s="155">
        <f>'Survey-based_src_summary'!AD155</f>
        <v>0</v>
      </c>
      <c r="S155" s="155">
        <f>'Survey-based_src_summary'!AE155</f>
        <v>0</v>
      </c>
      <c r="T155" s="155">
        <f>'Survey-based_src_summary'!AF155</f>
        <v>0</v>
      </c>
      <c r="U155" s="155">
        <f>'Survey-based_src_summary'!AG155</f>
        <v>0</v>
      </c>
      <c r="V155" s="156">
        <f>'Survey-based_src_summary'!AH155</f>
        <v>0</v>
      </c>
      <c r="W155" s="156">
        <f>'Survey-based_src_summary'!AI155</f>
        <v>0</v>
      </c>
      <c r="X155" s="156">
        <f>'Survey-based_src_summary'!AJ155</f>
        <v>0</v>
      </c>
      <c r="Y155" s="156">
        <f>'Survey-based_src_summary'!AK155</f>
        <v>0</v>
      </c>
      <c r="Z155" s="156">
        <f>'Survey-based_src_summary'!AL155</f>
        <v>0</v>
      </c>
      <c r="AA155" s="171">
        <f>'Survey-based_src_summary'!AM155</f>
        <v>0</v>
      </c>
      <c r="AB155" s="171">
        <f>'Survey-based_src_summary'!AN155</f>
        <v>0</v>
      </c>
      <c r="AC155" s="171">
        <f>'Survey-based_src_summary'!AO155</f>
        <v>0</v>
      </c>
      <c r="AD155" s="171">
        <f>'Survey-based_src_summary'!AP155</f>
        <v>0</v>
      </c>
      <c r="AE155" s="171">
        <f>'Survey-based_src_summary'!AQ155</f>
        <v>0</v>
      </c>
    </row>
    <row r="156" spans="1:31" x14ac:dyDescent="0.2">
      <c r="A156" s="27" t="s">
        <v>460</v>
      </c>
      <c r="B156" s="154" t="str">
        <f>'Survey-based_src_summary'!E156</f>
        <v>30</v>
      </c>
      <c r="C156" s="125" t="str">
        <f>'Survey-based_src_summary'!F156</f>
        <v>30101</v>
      </c>
      <c r="D156" s="125" t="str">
        <f>'Survey-based_src_summary'!G156</f>
        <v>2310021506</v>
      </c>
      <c r="E156" s="125" t="str">
        <f>'Survey-based_src_summary'!H156</f>
        <v>Compressor Fugitives</v>
      </c>
      <c r="F156" s="125" t="str">
        <f>'Survey-based_src_summary'!B156</f>
        <v>Gas Wells</v>
      </c>
      <c r="G156" s="52">
        <f>'Survey-based_src_summary'!S156</f>
        <v>0</v>
      </c>
      <c r="H156" s="52">
        <f>'Survey-based_src_summary'!T156</f>
        <v>1.8573531140769085E-2</v>
      </c>
      <c r="I156" s="52">
        <f>'Survey-based_src_summary'!U156</f>
        <v>0</v>
      </c>
      <c r="J156" s="52">
        <f>'Survey-based_src_summary'!V156</f>
        <v>0</v>
      </c>
      <c r="K156" s="52">
        <f>'Survey-based_src_summary'!W156</f>
        <v>0</v>
      </c>
      <c r="L156" s="144">
        <f>'Survey-based_src_summary'!X156</f>
        <v>0</v>
      </c>
      <c r="M156" s="144">
        <f>'Survey-based_src_summary'!Y156</f>
        <v>8.9317843956842702E-4</v>
      </c>
      <c r="N156" s="144">
        <f>'Survey-based_src_summary'!Z156</f>
        <v>0</v>
      </c>
      <c r="O156" s="144">
        <f>'Survey-based_src_summary'!AA156</f>
        <v>0</v>
      </c>
      <c r="P156" s="144">
        <f>'Survey-based_src_summary'!AB156</f>
        <v>0</v>
      </c>
      <c r="Q156" s="155">
        <f>'Survey-based_src_summary'!AC156</f>
        <v>0</v>
      </c>
      <c r="R156" s="155">
        <f>'Survey-based_src_summary'!AD156</f>
        <v>0</v>
      </c>
      <c r="S156" s="155">
        <f>'Survey-based_src_summary'!AE156</f>
        <v>0</v>
      </c>
      <c r="T156" s="155">
        <f>'Survey-based_src_summary'!AF156</f>
        <v>0</v>
      </c>
      <c r="U156" s="155">
        <f>'Survey-based_src_summary'!AG156</f>
        <v>0</v>
      </c>
      <c r="V156" s="156">
        <f>'Survey-based_src_summary'!AH156</f>
        <v>0</v>
      </c>
      <c r="W156" s="156">
        <f>'Survey-based_src_summary'!AI156</f>
        <v>1.7680352701200656E-2</v>
      </c>
      <c r="X156" s="156">
        <f>'Survey-based_src_summary'!AJ156</f>
        <v>0</v>
      </c>
      <c r="Y156" s="156">
        <f>'Survey-based_src_summary'!AK156</f>
        <v>0</v>
      </c>
      <c r="Z156" s="156">
        <f>'Survey-based_src_summary'!AL156</f>
        <v>0</v>
      </c>
      <c r="AA156" s="171">
        <f>'Survey-based_src_summary'!AM156</f>
        <v>0</v>
      </c>
      <c r="AB156" s="171">
        <f>'Survey-based_src_summary'!AN156</f>
        <v>0</v>
      </c>
      <c r="AC156" s="171">
        <f>'Survey-based_src_summary'!AO156</f>
        <v>0</v>
      </c>
      <c r="AD156" s="171">
        <f>'Survey-based_src_summary'!AP156</f>
        <v>0</v>
      </c>
      <c r="AE156" s="171">
        <f>'Survey-based_src_summary'!AQ156</f>
        <v>0</v>
      </c>
    </row>
    <row r="157" spans="1:31" x14ac:dyDescent="0.2">
      <c r="A157" s="27" t="s">
        <v>460</v>
      </c>
      <c r="B157" s="154" t="str">
        <f>'Survey-based_src_summary'!E157</f>
        <v>30</v>
      </c>
      <c r="C157" s="125" t="str">
        <f>'Survey-based_src_summary'!F157</f>
        <v>30051</v>
      </c>
      <c r="D157" s="125" t="str">
        <f>'Survey-based_src_summary'!G157</f>
        <v>2310021506</v>
      </c>
      <c r="E157" s="125" t="str">
        <f>'Survey-based_src_summary'!H157</f>
        <v>Compressor Fugitives</v>
      </c>
      <c r="F157" s="125" t="str">
        <f>'Survey-based_src_summary'!B157</f>
        <v>Gas Wells</v>
      </c>
      <c r="G157" s="52">
        <f>'Survey-based_src_summary'!S157</f>
        <v>0</v>
      </c>
      <c r="H157" s="52">
        <f>'Survey-based_src_summary'!T157</f>
        <v>4.3406776343740796E-3</v>
      </c>
      <c r="I157" s="52">
        <f>'Survey-based_src_summary'!U157</f>
        <v>0</v>
      </c>
      <c r="J157" s="52">
        <f>'Survey-based_src_summary'!V157</f>
        <v>0</v>
      </c>
      <c r="K157" s="52">
        <f>'Survey-based_src_summary'!W157</f>
        <v>0</v>
      </c>
      <c r="L157" s="144">
        <f>'Survey-based_src_summary'!X157</f>
        <v>0</v>
      </c>
      <c r="M157" s="144">
        <f>'Survey-based_src_summary'!Y157</f>
        <v>3.8837641991768077E-4</v>
      </c>
      <c r="N157" s="144">
        <f>'Survey-based_src_summary'!Z157</f>
        <v>0</v>
      </c>
      <c r="O157" s="144">
        <f>'Survey-based_src_summary'!AA157</f>
        <v>0</v>
      </c>
      <c r="P157" s="144">
        <f>'Survey-based_src_summary'!AB157</f>
        <v>0</v>
      </c>
      <c r="Q157" s="155">
        <f>'Survey-based_src_summary'!AC157</f>
        <v>0</v>
      </c>
      <c r="R157" s="155">
        <f>'Survey-based_src_summary'!AD157</f>
        <v>0</v>
      </c>
      <c r="S157" s="155">
        <f>'Survey-based_src_summary'!AE157</f>
        <v>0</v>
      </c>
      <c r="T157" s="155">
        <f>'Survey-based_src_summary'!AF157</f>
        <v>0</v>
      </c>
      <c r="U157" s="155">
        <f>'Survey-based_src_summary'!AG157</f>
        <v>0</v>
      </c>
      <c r="V157" s="156">
        <f>'Survey-based_src_summary'!AH157</f>
        <v>0</v>
      </c>
      <c r="W157" s="156">
        <f>'Survey-based_src_summary'!AI157</f>
        <v>3.9523012144563989E-3</v>
      </c>
      <c r="X157" s="156">
        <f>'Survey-based_src_summary'!AJ157</f>
        <v>0</v>
      </c>
      <c r="Y157" s="156">
        <f>'Survey-based_src_summary'!AK157</f>
        <v>0</v>
      </c>
      <c r="Z157" s="156">
        <f>'Survey-based_src_summary'!AL157</f>
        <v>0</v>
      </c>
      <c r="AA157" s="171">
        <f>'Survey-based_src_summary'!AM157</f>
        <v>0</v>
      </c>
      <c r="AB157" s="171">
        <f>'Survey-based_src_summary'!AN157</f>
        <v>0</v>
      </c>
      <c r="AC157" s="171">
        <f>'Survey-based_src_summary'!AO157</f>
        <v>0</v>
      </c>
      <c r="AD157" s="171">
        <f>'Survey-based_src_summary'!AP157</f>
        <v>0</v>
      </c>
      <c r="AE157" s="171">
        <f>'Survey-based_src_summary'!AQ157</f>
        <v>0</v>
      </c>
    </row>
    <row r="158" spans="1:31" x14ac:dyDescent="0.2">
      <c r="A158" s="27" t="s">
        <v>460</v>
      </c>
      <c r="B158" s="154" t="str">
        <f>'Survey-based_src_summary'!E158</f>
        <v>30</v>
      </c>
      <c r="C158" s="125" t="str">
        <f>'Survey-based_src_summary'!F158</f>
        <v>30087</v>
      </c>
      <c r="D158" s="125" t="str">
        <f>'Survey-based_src_summary'!G158</f>
        <v>2310021506</v>
      </c>
      <c r="E158" s="125" t="str">
        <f>'Survey-based_src_summary'!H158</f>
        <v>Compressor Fugitives</v>
      </c>
      <c r="F158" s="125" t="str">
        <f>'Survey-based_src_summary'!B158</f>
        <v>Gas Wells</v>
      </c>
      <c r="G158" s="52">
        <f>'Survey-based_src_summary'!S158</f>
        <v>0</v>
      </c>
      <c r="H158" s="52">
        <f>'Survey-based_src_summary'!T158</f>
        <v>2.52217960173303E-5</v>
      </c>
      <c r="I158" s="52">
        <f>'Survey-based_src_summary'!U158</f>
        <v>0</v>
      </c>
      <c r="J158" s="52">
        <f>'Survey-based_src_summary'!V158</f>
        <v>0</v>
      </c>
      <c r="K158" s="52">
        <f>'Survey-based_src_summary'!W158</f>
        <v>0</v>
      </c>
      <c r="L158" s="144">
        <f>'Survey-based_src_summary'!X158</f>
        <v>0</v>
      </c>
      <c r="M158" s="144">
        <f>'Survey-based_src_summary'!Y158</f>
        <v>0</v>
      </c>
      <c r="N158" s="144">
        <f>'Survey-based_src_summary'!Z158</f>
        <v>0</v>
      </c>
      <c r="O158" s="144">
        <f>'Survey-based_src_summary'!AA158</f>
        <v>0</v>
      </c>
      <c r="P158" s="144">
        <f>'Survey-based_src_summary'!AB158</f>
        <v>0</v>
      </c>
      <c r="Q158" s="155">
        <f>'Survey-based_src_summary'!AC158</f>
        <v>0</v>
      </c>
      <c r="R158" s="155">
        <f>'Survey-based_src_summary'!AD158</f>
        <v>0</v>
      </c>
      <c r="S158" s="155">
        <f>'Survey-based_src_summary'!AE158</f>
        <v>0</v>
      </c>
      <c r="T158" s="155">
        <f>'Survey-based_src_summary'!AF158</f>
        <v>0</v>
      </c>
      <c r="U158" s="155">
        <f>'Survey-based_src_summary'!AG158</f>
        <v>0</v>
      </c>
      <c r="V158" s="156">
        <f>'Survey-based_src_summary'!AH158</f>
        <v>0</v>
      </c>
      <c r="W158" s="156">
        <f>'Survey-based_src_summary'!AI158</f>
        <v>2.52217960173303E-5</v>
      </c>
      <c r="X158" s="156">
        <f>'Survey-based_src_summary'!AJ158</f>
        <v>0</v>
      </c>
      <c r="Y158" s="156">
        <f>'Survey-based_src_summary'!AK158</f>
        <v>0</v>
      </c>
      <c r="Z158" s="156">
        <f>'Survey-based_src_summary'!AL158</f>
        <v>0</v>
      </c>
      <c r="AA158" s="171">
        <f>'Survey-based_src_summary'!AM158</f>
        <v>0</v>
      </c>
      <c r="AB158" s="171">
        <f>'Survey-based_src_summary'!AN158</f>
        <v>0</v>
      </c>
      <c r="AC158" s="171">
        <f>'Survey-based_src_summary'!AO158</f>
        <v>0</v>
      </c>
      <c r="AD158" s="171">
        <f>'Survey-based_src_summary'!AP158</f>
        <v>0</v>
      </c>
      <c r="AE158" s="171">
        <f>'Survey-based_src_summary'!AQ158</f>
        <v>0</v>
      </c>
    </row>
    <row r="159" spans="1:31" x14ac:dyDescent="0.2">
      <c r="A159" s="27" t="s">
        <v>460</v>
      </c>
      <c r="B159" s="154" t="str">
        <f>'Survey-based_src_summary'!E159</f>
        <v>30</v>
      </c>
      <c r="C159" s="125" t="str">
        <f>'Survey-based_src_summary'!F159</f>
        <v>30099</v>
      </c>
      <c r="D159" s="125" t="str">
        <f>'Survey-based_src_summary'!G159</f>
        <v>2310021506</v>
      </c>
      <c r="E159" s="125" t="str">
        <f>'Survey-based_src_summary'!H159</f>
        <v>Compressor Fugitives</v>
      </c>
      <c r="F159" s="125" t="str">
        <f>'Survey-based_src_summary'!B159</f>
        <v>Gas Wells</v>
      </c>
      <c r="G159" s="52">
        <f>'Survey-based_src_summary'!S159</f>
        <v>0</v>
      </c>
      <c r="H159" s="52">
        <f>'Survey-based_src_summary'!T159</f>
        <v>1.008871840693212E-4</v>
      </c>
      <c r="I159" s="52">
        <f>'Survey-based_src_summary'!U159</f>
        <v>0</v>
      </c>
      <c r="J159" s="52">
        <f>'Survey-based_src_summary'!V159</f>
        <v>0</v>
      </c>
      <c r="K159" s="52">
        <f>'Survey-based_src_summary'!W159</f>
        <v>0</v>
      </c>
      <c r="L159" s="144">
        <f>'Survey-based_src_summary'!X159</f>
        <v>0</v>
      </c>
      <c r="M159" s="144">
        <f>'Survey-based_src_summary'!Y159</f>
        <v>0</v>
      </c>
      <c r="N159" s="144">
        <f>'Survey-based_src_summary'!Z159</f>
        <v>0</v>
      </c>
      <c r="O159" s="144">
        <f>'Survey-based_src_summary'!AA159</f>
        <v>0</v>
      </c>
      <c r="P159" s="144">
        <f>'Survey-based_src_summary'!AB159</f>
        <v>0</v>
      </c>
      <c r="Q159" s="155">
        <f>'Survey-based_src_summary'!AC159</f>
        <v>0</v>
      </c>
      <c r="R159" s="155">
        <f>'Survey-based_src_summary'!AD159</f>
        <v>0</v>
      </c>
      <c r="S159" s="155">
        <f>'Survey-based_src_summary'!AE159</f>
        <v>0</v>
      </c>
      <c r="T159" s="155">
        <f>'Survey-based_src_summary'!AF159</f>
        <v>0</v>
      </c>
      <c r="U159" s="155">
        <f>'Survey-based_src_summary'!AG159</f>
        <v>0</v>
      </c>
      <c r="V159" s="156">
        <f>'Survey-based_src_summary'!AH159</f>
        <v>0</v>
      </c>
      <c r="W159" s="156">
        <f>'Survey-based_src_summary'!AI159</f>
        <v>1.008871840693212E-4</v>
      </c>
      <c r="X159" s="156">
        <f>'Survey-based_src_summary'!AJ159</f>
        <v>0</v>
      </c>
      <c r="Y159" s="156">
        <f>'Survey-based_src_summary'!AK159</f>
        <v>0</v>
      </c>
      <c r="Z159" s="156">
        <f>'Survey-based_src_summary'!AL159</f>
        <v>0</v>
      </c>
      <c r="AA159" s="171">
        <f>'Survey-based_src_summary'!AM159</f>
        <v>0</v>
      </c>
      <c r="AB159" s="171">
        <f>'Survey-based_src_summary'!AN159</f>
        <v>0</v>
      </c>
      <c r="AC159" s="171">
        <f>'Survey-based_src_summary'!AO159</f>
        <v>0</v>
      </c>
      <c r="AD159" s="171">
        <f>'Survey-based_src_summary'!AP159</f>
        <v>0</v>
      </c>
      <c r="AE159" s="171">
        <f>'Survey-based_src_summary'!AQ159</f>
        <v>0</v>
      </c>
    </row>
    <row r="160" spans="1:31" x14ac:dyDescent="0.2">
      <c r="A160" s="27" t="s">
        <v>460</v>
      </c>
      <c r="B160" s="154" t="str">
        <f>'Survey-based_src_summary'!E160</f>
        <v>30</v>
      </c>
      <c r="C160" s="125" t="str">
        <f>'Survey-based_src_summary'!F160</f>
        <v>30035</v>
      </c>
      <c r="D160" s="125" t="str">
        <f>'Survey-based_src_summary'!G160</f>
        <v>2310021506</v>
      </c>
      <c r="E160" s="125" t="str">
        <f>'Survey-based_src_summary'!H160</f>
        <v>Compressor Fugitives</v>
      </c>
      <c r="F160" s="125" t="str">
        <f>'Survey-based_src_summary'!B160</f>
        <v>Gas Wells</v>
      </c>
      <c r="G160" s="52">
        <f>'Survey-based_src_summary'!S160</f>
        <v>0</v>
      </c>
      <c r="H160" s="52">
        <f>'Survey-based_src_summary'!T160</f>
        <v>5.4601155506073945E-3</v>
      </c>
      <c r="I160" s="52">
        <f>'Survey-based_src_summary'!U160</f>
        <v>0</v>
      </c>
      <c r="J160" s="52">
        <f>'Survey-based_src_summary'!V160</f>
        <v>0</v>
      </c>
      <c r="K160" s="52">
        <f>'Survey-based_src_summary'!W160</f>
        <v>0</v>
      </c>
      <c r="L160" s="144">
        <f>'Survey-based_src_summary'!X160</f>
        <v>0</v>
      </c>
      <c r="M160" s="144">
        <f>'Survey-based_src_summary'!Y160</f>
        <v>4.569134351972715E-5</v>
      </c>
      <c r="N160" s="144">
        <f>'Survey-based_src_summary'!Z160</f>
        <v>0</v>
      </c>
      <c r="O160" s="144">
        <f>'Survey-based_src_summary'!AA160</f>
        <v>0</v>
      </c>
      <c r="P160" s="144">
        <f>'Survey-based_src_summary'!AB160</f>
        <v>0</v>
      </c>
      <c r="Q160" s="155">
        <f>'Survey-based_src_summary'!AC160</f>
        <v>0</v>
      </c>
      <c r="R160" s="155">
        <f>'Survey-based_src_summary'!AD160</f>
        <v>8.6813552687481583E-4</v>
      </c>
      <c r="S160" s="155">
        <f>'Survey-based_src_summary'!AE160</f>
        <v>0</v>
      </c>
      <c r="T160" s="155">
        <f>'Survey-based_src_summary'!AF160</f>
        <v>0</v>
      </c>
      <c r="U160" s="155">
        <f>'Survey-based_src_summary'!AG160</f>
        <v>0</v>
      </c>
      <c r="V160" s="156">
        <f>'Survey-based_src_summary'!AH160</f>
        <v>0</v>
      </c>
      <c r="W160" s="156">
        <f>'Survey-based_src_summary'!AI160</f>
        <v>4.5462886802128512E-3</v>
      </c>
      <c r="X160" s="156">
        <f>'Survey-based_src_summary'!AJ160</f>
        <v>0</v>
      </c>
      <c r="Y160" s="156">
        <f>'Survey-based_src_summary'!AK160</f>
        <v>0</v>
      </c>
      <c r="Z160" s="156">
        <f>'Survey-based_src_summary'!AL160</f>
        <v>0</v>
      </c>
      <c r="AA160" s="171">
        <f>'Survey-based_src_summary'!AM160</f>
        <v>0</v>
      </c>
      <c r="AB160" s="171">
        <f>'Survey-based_src_summary'!AN160</f>
        <v>0</v>
      </c>
      <c r="AC160" s="171">
        <f>'Survey-based_src_summary'!AO160</f>
        <v>0</v>
      </c>
      <c r="AD160" s="171">
        <f>'Survey-based_src_summary'!AP160</f>
        <v>0</v>
      </c>
      <c r="AE160" s="171">
        <f>'Survey-based_src_summary'!AQ160</f>
        <v>0</v>
      </c>
    </row>
    <row r="161" spans="1:31" x14ac:dyDescent="0.2">
      <c r="A161" s="27" t="s">
        <v>460</v>
      </c>
      <c r="B161" s="154" t="str">
        <f>'Survey-based_src_summary'!E161</f>
        <v>30</v>
      </c>
      <c r="C161" s="125" t="str">
        <f>'Survey-based_src_summary'!F161</f>
        <v>30073</v>
      </c>
      <c r="D161" s="125" t="str">
        <f>'Survey-based_src_summary'!G161</f>
        <v>2310021506</v>
      </c>
      <c r="E161" s="125" t="str">
        <f>'Survey-based_src_summary'!H161</f>
        <v>Compressor Fugitives</v>
      </c>
      <c r="F161" s="125" t="str">
        <f>'Survey-based_src_summary'!B161</f>
        <v>Gas Wells</v>
      </c>
      <c r="G161" s="52">
        <f>'Survey-based_src_summary'!S161</f>
        <v>0</v>
      </c>
      <c r="H161" s="52">
        <f>'Survey-based_src_summary'!T161</f>
        <v>2.0104191148679947E-3</v>
      </c>
      <c r="I161" s="52">
        <f>'Survey-based_src_summary'!U161</f>
        <v>0</v>
      </c>
      <c r="J161" s="52">
        <f>'Survey-based_src_summary'!V161</f>
        <v>0</v>
      </c>
      <c r="K161" s="52">
        <f>'Survey-based_src_summary'!W161</f>
        <v>0</v>
      </c>
      <c r="L161" s="144">
        <f>'Survey-based_src_summary'!X161</f>
        <v>0</v>
      </c>
      <c r="M161" s="144">
        <f>'Survey-based_src_summary'!Y161</f>
        <v>6.8537015279590728E-5</v>
      </c>
      <c r="N161" s="144">
        <f>'Survey-based_src_summary'!Z161</f>
        <v>0</v>
      </c>
      <c r="O161" s="144">
        <f>'Survey-based_src_summary'!AA161</f>
        <v>0</v>
      </c>
      <c r="P161" s="144">
        <f>'Survey-based_src_summary'!AB161</f>
        <v>0</v>
      </c>
      <c r="Q161" s="155">
        <f>'Survey-based_src_summary'!AC161</f>
        <v>0</v>
      </c>
      <c r="R161" s="155">
        <f>'Survey-based_src_summary'!AD161</f>
        <v>0</v>
      </c>
      <c r="S161" s="155">
        <f>'Survey-based_src_summary'!AE161</f>
        <v>0</v>
      </c>
      <c r="T161" s="155">
        <f>'Survey-based_src_summary'!AF161</f>
        <v>0</v>
      </c>
      <c r="U161" s="155">
        <f>'Survey-based_src_summary'!AG161</f>
        <v>0</v>
      </c>
      <c r="V161" s="156">
        <f>'Survey-based_src_summary'!AH161</f>
        <v>0</v>
      </c>
      <c r="W161" s="156">
        <f>'Survey-based_src_summary'!AI161</f>
        <v>1.941882099588404E-3</v>
      </c>
      <c r="X161" s="156">
        <f>'Survey-based_src_summary'!AJ161</f>
        <v>0</v>
      </c>
      <c r="Y161" s="156">
        <f>'Survey-based_src_summary'!AK161</f>
        <v>0</v>
      </c>
      <c r="Z161" s="156">
        <f>'Survey-based_src_summary'!AL161</f>
        <v>0</v>
      </c>
      <c r="AA161" s="171">
        <f>'Survey-based_src_summary'!AM161</f>
        <v>0</v>
      </c>
      <c r="AB161" s="171">
        <f>'Survey-based_src_summary'!AN161</f>
        <v>0</v>
      </c>
      <c r="AC161" s="171">
        <f>'Survey-based_src_summary'!AO161</f>
        <v>0</v>
      </c>
      <c r="AD161" s="171">
        <f>'Survey-based_src_summary'!AP161</f>
        <v>0</v>
      </c>
      <c r="AE161" s="171">
        <f>'Survey-based_src_summary'!AQ161</f>
        <v>0</v>
      </c>
    </row>
    <row r="162" spans="1:31" x14ac:dyDescent="0.2">
      <c r="A162" s="27" t="s">
        <v>460</v>
      </c>
      <c r="B162" s="154" t="str">
        <f>'Survey-based_src_summary'!E162</f>
        <v>30</v>
      </c>
      <c r="C162" s="125" t="str">
        <f>'Survey-based_src_summary'!F162</f>
        <v>30065</v>
      </c>
      <c r="D162" s="125" t="str">
        <f>'Survey-based_src_summary'!G162</f>
        <v>2310021506</v>
      </c>
      <c r="E162" s="125" t="str">
        <f>'Survey-based_src_summary'!H162</f>
        <v>Compressor Fugitives</v>
      </c>
      <c r="F162" s="125" t="str">
        <f>'Survey-based_src_summary'!B162</f>
        <v>Gas Wells</v>
      </c>
      <c r="G162" s="52">
        <f>'Survey-based_src_summary'!S162</f>
        <v>0</v>
      </c>
      <c r="H162" s="52">
        <f>'Survey-based_src_summary'!T162</f>
        <v>0</v>
      </c>
      <c r="I162" s="52">
        <f>'Survey-based_src_summary'!U162</f>
        <v>0</v>
      </c>
      <c r="J162" s="52">
        <f>'Survey-based_src_summary'!V162</f>
        <v>0</v>
      </c>
      <c r="K162" s="52">
        <f>'Survey-based_src_summary'!W162</f>
        <v>0</v>
      </c>
      <c r="L162" s="144">
        <f>'Survey-based_src_summary'!X162</f>
        <v>0</v>
      </c>
      <c r="M162" s="144">
        <f>'Survey-based_src_summary'!Y162</f>
        <v>0</v>
      </c>
      <c r="N162" s="144">
        <f>'Survey-based_src_summary'!Z162</f>
        <v>0</v>
      </c>
      <c r="O162" s="144">
        <f>'Survey-based_src_summary'!AA162</f>
        <v>0</v>
      </c>
      <c r="P162" s="144">
        <f>'Survey-based_src_summary'!AB162</f>
        <v>0</v>
      </c>
      <c r="Q162" s="155">
        <f>'Survey-based_src_summary'!AC162</f>
        <v>0</v>
      </c>
      <c r="R162" s="155">
        <f>'Survey-based_src_summary'!AD162</f>
        <v>0</v>
      </c>
      <c r="S162" s="155">
        <f>'Survey-based_src_summary'!AE162</f>
        <v>0</v>
      </c>
      <c r="T162" s="155">
        <f>'Survey-based_src_summary'!AF162</f>
        <v>0</v>
      </c>
      <c r="U162" s="155">
        <f>'Survey-based_src_summary'!AG162</f>
        <v>0</v>
      </c>
      <c r="V162" s="156">
        <f>'Survey-based_src_summary'!AH162</f>
        <v>0</v>
      </c>
      <c r="W162" s="156">
        <f>'Survey-based_src_summary'!AI162</f>
        <v>0</v>
      </c>
      <c r="X162" s="156">
        <f>'Survey-based_src_summary'!AJ162</f>
        <v>0</v>
      </c>
      <c r="Y162" s="156">
        <f>'Survey-based_src_summary'!AK162</f>
        <v>0</v>
      </c>
      <c r="Z162" s="156">
        <f>'Survey-based_src_summary'!AL162</f>
        <v>0</v>
      </c>
      <c r="AA162" s="171">
        <f>'Survey-based_src_summary'!AM162</f>
        <v>0</v>
      </c>
      <c r="AB162" s="171">
        <f>'Survey-based_src_summary'!AN162</f>
        <v>0</v>
      </c>
      <c r="AC162" s="171">
        <f>'Survey-based_src_summary'!AO162</f>
        <v>0</v>
      </c>
      <c r="AD162" s="171">
        <f>'Survey-based_src_summary'!AP162</f>
        <v>0</v>
      </c>
      <c r="AE162" s="171">
        <f>'Survey-based_src_summary'!AQ162</f>
        <v>0</v>
      </c>
    </row>
    <row r="163" spans="1:31" x14ac:dyDescent="0.2">
      <c r="A163" s="27" t="s">
        <v>460</v>
      </c>
      <c r="B163" s="154" t="str">
        <f>'Survey-based_src_summary'!E163</f>
        <v>30</v>
      </c>
      <c r="C163" s="125" t="str">
        <f>'Survey-based_src_summary'!F163</f>
        <v>30069</v>
      </c>
      <c r="D163" s="125" t="str">
        <f>'Survey-based_src_summary'!G163</f>
        <v>2310021506</v>
      </c>
      <c r="E163" s="125" t="str">
        <f>'Survey-based_src_summary'!H163</f>
        <v>Compressor Fugitives</v>
      </c>
      <c r="F163" s="125" t="str">
        <f>'Survey-based_src_summary'!B163</f>
        <v>Gas Wells</v>
      </c>
      <c r="G163" s="52">
        <f>'Survey-based_src_summary'!S163</f>
        <v>0</v>
      </c>
      <c r="H163" s="52">
        <f>'Survey-based_src_summary'!T163</f>
        <v>0</v>
      </c>
      <c r="I163" s="52">
        <f>'Survey-based_src_summary'!U163</f>
        <v>0</v>
      </c>
      <c r="J163" s="52">
        <f>'Survey-based_src_summary'!V163</f>
        <v>0</v>
      </c>
      <c r="K163" s="52">
        <f>'Survey-based_src_summary'!W163</f>
        <v>0</v>
      </c>
      <c r="L163" s="144">
        <f>'Survey-based_src_summary'!X163</f>
        <v>0</v>
      </c>
      <c r="M163" s="144">
        <f>'Survey-based_src_summary'!Y163</f>
        <v>0</v>
      </c>
      <c r="N163" s="144">
        <f>'Survey-based_src_summary'!Z163</f>
        <v>0</v>
      </c>
      <c r="O163" s="144">
        <f>'Survey-based_src_summary'!AA163</f>
        <v>0</v>
      </c>
      <c r="P163" s="144">
        <f>'Survey-based_src_summary'!AB163</f>
        <v>0</v>
      </c>
      <c r="Q163" s="155">
        <f>'Survey-based_src_summary'!AC163</f>
        <v>0</v>
      </c>
      <c r="R163" s="155">
        <f>'Survey-based_src_summary'!AD163</f>
        <v>0</v>
      </c>
      <c r="S163" s="155">
        <f>'Survey-based_src_summary'!AE163</f>
        <v>0</v>
      </c>
      <c r="T163" s="155">
        <f>'Survey-based_src_summary'!AF163</f>
        <v>0</v>
      </c>
      <c r="U163" s="155">
        <f>'Survey-based_src_summary'!AG163</f>
        <v>0</v>
      </c>
      <c r="V163" s="156">
        <f>'Survey-based_src_summary'!AH163</f>
        <v>0</v>
      </c>
      <c r="W163" s="156">
        <f>'Survey-based_src_summary'!AI163</f>
        <v>0</v>
      </c>
      <c r="X163" s="156">
        <f>'Survey-based_src_summary'!AJ163</f>
        <v>0</v>
      </c>
      <c r="Y163" s="156">
        <f>'Survey-based_src_summary'!AK163</f>
        <v>0</v>
      </c>
      <c r="Z163" s="156">
        <f>'Survey-based_src_summary'!AL163</f>
        <v>0</v>
      </c>
      <c r="AA163" s="171">
        <f>'Survey-based_src_summary'!AM163</f>
        <v>0</v>
      </c>
      <c r="AB163" s="171">
        <f>'Survey-based_src_summary'!AN163</f>
        <v>0</v>
      </c>
      <c r="AC163" s="171">
        <f>'Survey-based_src_summary'!AO163</f>
        <v>0</v>
      </c>
      <c r="AD163" s="171">
        <f>'Survey-based_src_summary'!AP163</f>
        <v>0</v>
      </c>
      <c r="AE163" s="171">
        <f>'Survey-based_src_summary'!AQ163</f>
        <v>0</v>
      </c>
    </row>
    <row r="164" spans="1:31" x14ac:dyDescent="0.2">
      <c r="A164" s="27" t="s">
        <v>460</v>
      </c>
      <c r="B164" s="154" t="str">
        <f>'Survey-based_src_summary'!E164</f>
        <v>30</v>
      </c>
      <c r="C164" s="125" t="str">
        <f>'Survey-based_src_summary'!F164</f>
        <v>30005</v>
      </c>
      <c r="D164" s="125" t="str">
        <f>'Survey-based_src_summary'!G164</f>
        <v>2310021506</v>
      </c>
      <c r="E164" s="125" t="str">
        <f>'Survey-based_src_summary'!H164</f>
        <v>Compressor Fugitives</v>
      </c>
      <c r="F164" s="125" t="str">
        <f>'Survey-based_src_summary'!B164</f>
        <v>Gas Wells</v>
      </c>
      <c r="G164" s="52">
        <f>'Survey-based_src_summary'!S164</f>
        <v>0</v>
      </c>
      <c r="H164" s="52">
        <f>'Survey-based_src_summary'!T164</f>
        <v>1.7021070576964056E-2</v>
      </c>
      <c r="I164" s="52">
        <f>'Survey-based_src_summary'!U164</f>
        <v>0</v>
      </c>
      <c r="J164" s="52">
        <f>'Survey-based_src_summary'!V164</f>
        <v>0</v>
      </c>
      <c r="K164" s="52">
        <f>'Survey-based_src_summary'!W164</f>
        <v>0</v>
      </c>
      <c r="L164" s="144">
        <f>'Survey-based_src_summary'!X164</f>
        <v>0</v>
      </c>
      <c r="M164" s="144">
        <f>'Survey-based_src_summary'!Y164</f>
        <v>3.5270935019110004E-3</v>
      </c>
      <c r="N164" s="144">
        <f>'Survey-based_src_summary'!Z164</f>
        <v>0</v>
      </c>
      <c r="O164" s="144">
        <f>'Survey-based_src_summary'!AA164</f>
        <v>0</v>
      </c>
      <c r="P164" s="144">
        <f>'Survey-based_src_summary'!AB164</f>
        <v>0</v>
      </c>
      <c r="Q164" s="155">
        <f>'Survey-based_src_summary'!AC164</f>
        <v>0</v>
      </c>
      <c r="R164" s="155">
        <f>'Survey-based_src_summary'!AD164</f>
        <v>1.8204353558250324E-4</v>
      </c>
      <c r="S164" s="155">
        <f>'Survey-based_src_summary'!AE164</f>
        <v>0</v>
      </c>
      <c r="T164" s="155">
        <f>'Survey-based_src_summary'!AF164</f>
        <v>0</v>
      </c>
      <c r="U164" s="155">
        <f>'Survey-based_src_summary'!AG164</f>
        <v>0</v>
      </c>
      <c r="V164" s="156">
        <f>'Survey-based_src_summary'!AH164</f>
        <v>0</v>
      </c>
      <c r="W164" s="156">
        <f>'Survey-based_src_summary'!AI164</f>
        <v>1.3311933539470553E-2</v>
      </c>
      <c r="X164" s="156">
        <f>'Survey-based_src_summary'!AJ164</f>
        <v>0</v>
      </c>
      <c r="Y164" s="156">
        <f>'Survey-based_src_summary'!AK164</f>
        <v>0</v>
      </c>
      <c r="Z164" s="156">
        <f>'Survey-based_src_summary'!AL164</f>
        <v>0</v>
      </c>
      <c r="AA164" s="171">
        <f>'Survey-based_src_summary'!AM164</f>
        <v>0</v>
      </c>
      <c r="AB164" s="171">
        <f>'Survey-based_src_summary'!AN164</f>
        <v>0</v>
      </c>
      <c r="AC164" s="171">
        <f>'Survey-based_src_summary'!AO164</f>
        <v>0</v>
      </c>
      <c r="AD164" s="171">
        <f>'Survey-based_src_summary'!AP164</f>
        <v>0</v>
      </c>
      <c r="AE164" s="171">
        <f>'Survey-based_src_summary'!AQ164</f>
        <v>0</v>
      </c>
    </row>
    <row r="165" spans="1:31" x14ac:dyDescent="0.2">
      <c r="A165" s="27" t="s">
        <v>460</v>
      </c>
      <c r="B165" s="154" t="str">
        <f>'Survey-based_src_summary'!E165</f>
        <v>30</v>
      </c>
      <c r="C165" s="125" t="str">
        <f>'Survey-based_src_summary'!F165</f>
        <v>30111</v>
      </c>
      <c r="D165" s="125" t="str">
        <f>'Survey-based_src_summary'!G165</f>
        <v>2310021506</v>
      </c>
      <c r="E165" s="125" t="str">
        <f>'Survey-based_src_summary'!H165</f>
        <v>Compressor Fugitives</v>
      </c>
      <c r="F165" s="125" t="str">
        <f>'Survey-based_src_summary'!B165</f>
        <v>Gas Wells</v>
      </c>
      <c r="G165" s="52">
        <f>'Survey-based_src_summary'!S165</f>
        <v>0</v>
      </c>
      <c r="H165" s="52">
        <f>'Survey-based_src_summary'!T165</f>
        <v>0</v>
      </c>
      <c r="I165" s="52">
        <f>'Survey-based_src_summary'!U165</f>
        <v>0</v>
      </c>
      <c r="J165" s="52">
        <f>'Survey-based_src_summary'!V165</f>
        <v>0</v>
      </c>
      <c r="K165" s="52">
        <f>'Survey-based_src_summary'!W165</f>
        <v>0</v>
      </c>
      <c r="L165" s="144">
        <f>'Survey-based_src_summary'!X165</f>
        <v>0</v>
      </c>
      <c r="M165" s="144">
        <f>'Survey-based_src_summary'!Y165</f>
        <v>0</v>
      </c>
      <c r="N165" s="144">
        <f>'Survey-based_src_summary'!Z165</f>
        <v>0</v>
      </c>
      <c r="O165" s="144">
        <f>'Survey-based_src_summary'!AA165</f>
        <v>0</v>
      </c>
      <c r="P165" s="144">
        <f>'Survey-based_src_summary'!AB165</f>
        <v>0</v>
      </c>
      <c r="Q165" s="155">
        <f>'Survey-based_src_summary'!AC165</f>
        <v>0</v>
      </c>
      <c r="R165" s="155">
        <f>'Survey-based_src_summary'!AD165</f>
        <v>0</v>
      </c>
      <c r="S165" s="155">
        <f>'Survey-based_src_summary'!AE165</f>
        <v>0</v>
      </c>
      <c r="T165" s="155">
        <f>'Survey-based_src_summary'!AF165</f>
        <v>0</v>
      </c>
      <c r="U165" s="155">
        <f>'Survey-based_src_summary'!AG165</f>
        <v>0</v>
      </c>
      <c r="V165" s="156">
        <f>'Survey-based_src_summary'!AH165</f>
        <v>0</v>
      </c>
      <c r="W165" s="156">
        <f>'Survey-based_src_summary'!AI165</f>
        <v>0</v>
      </c>
      <c r="X165" s="156">
        <f>'Survey-based_src_summary'!AJ165</f>
        <v>0</v>
      </c>
      <c r="Y165" s="156">
        <f>'Survey-based_src_summary'!AK165</f>
        <v>0</v>
      </c>
      <c r="Z165" s="156">
        <f>'Survey-based_src_summary'!AL165</f>
        <v>0</v>
      </c>
      <c r="AA165" s="171">
        <f>'Survey-based_src_summary'!AM165</f>
        <v>0</v>
      </c>
      <c r="AB165" s="171">
        <f>'Survey-based_src_summary'!AN165</f>
        <v>0</v>
      </c>
      <c r="AC165" s="171">
        <f>'Survey-based_src_summary'!AO165</f>
        <v>0</v>
      </c>
      <c r="AD165" s="171">
        <f>'Survey-based_src_summary'!AP165</f>
        <v>0</v>
      </c>
      <c r="AE165" s="171">
        <f>'Survey-based_src_summary'!AQ165</f>
        <v>0</v>
      </c>
    </row>
    <row r="166" spans="1:31" x14ac:dyDescent="0.2">
      <c r="A166" s="27" t="s">
        <v>460</v>
      </c>
      <c r="B166" s="154" t="str">
        <f>'Survey-based_src_summary'!E166</f>
        <v>30</v>
      </c>
      <c r="C166" s="125" t="str">
        <f>'Survey-based_src_summary'!F166</f>
        <v>30041</v>
      </c>
      <c r="D166" s="125" t="str">
        <f>'Survey-based_src_summary'!G166</f>
        <v>2310021506</v>
      </c>
      <c r="E166" s="125" t="str">
        <f>'Survey-based_src_summary'!H166</f>
        <v>Compressor Fugitives</v>
      </c>
      <c r="F166" s="125" t="str">
        <f>'Survey-based_src_summary'!B166</f>
        <v>Gas Wells</v>
      </c>
      <c r="G166" s="52">
        <f>'Survey-based_src_summary'!S166</f>
        <v>0</v>
      </c>
      <c r="H166" s="52">
        <f>'Survey-based_src_summary'!T166</f>
        <v>1.3612311449401159E-2</v>
      </c>
      <c r="I166" s="52">
        <f>'Survey-based_src_summary'!U166</f>
        <v>0</v>
      </c>
      <c r="J166" s="52">
        <f>'Survey-based_src_summary'!V166</f>
        <v>0</v>
      </c>
      <c r="K166" s="52">
        <f>'Survey-based_src_summary'!W166</f>
        <v>0</v>
      </c>
      <c r="L166" s="144">
        <f>'Survey-based_src_summary'!X166</f>
        <v>0</v>
      </c>
      <c r="M166" s="144">
        <f>'Survey-based_src_summary'!Y166</f>
        <v>3.4087591275628953E-4</v>
      </c>
      <c r="N166" s="144">
        <f>'Survey-based_src_summary'!Z166</f>
        <v>0</v>
      </c>
      <c r="O166" s="144">
        <f>'Survey-based_src_summary'!AA166</f>
        <v>0</v>
      </c>
      <c r="P166" s="144">
        <f>'Survey-based_src_summary'!AB166</f>
        <v>0</v>
      </c>
      <c r="Q166" s="155">
        <f>'Survey-based_src_summary'!AC166</f>
        <v>0</v>
      </c>
      <c r="R166" s="155">
        <f>'Survey-based_src_summary'!AD166</f>
        <v>1.3862287118755771E-3</v>
      </c>
      <c r="S166" s="155">
        <f>'Survey-based_src_summary'!AE166</f>
        <v>0</v>
      </c>
      <c r="T166" s="155">
        <f>'Survey-based_src_summary'!AF166</f>
        <v>0</v>
      </c>
      <c r="U166" s="155">
        <f>'Survey-based_src_summary'!AG166</f>
        <v>0</v>
      </c>
      <c r="V166" s="156">
        <f>'Survey-based_src_summary'!AH166</f>
        <v>0</v>
      </c>
      <c r="W166" s="156">
        <f>'Survey-based_src_summary'!AI166</f>
        <v>1.1885206824769292E-2</v>
      </c>
      <c r="X166" s="156">
        <f>'Survey-based_src_summary'!AJ166</f>
        <v>0</v>
      </c>
      <c r="Y166" s="156">
        <f>'Survey-based_src_summary'!AK166</f>
        <v>0</v>
      </c>
      <c r="Z166" s="156">
        <f>'Survey-based_src_summary'!AL166</f>
        <v>0</v>
      </c>
      <c r="AA166" s="171">
        <f>'Survey-based_src_summary'!AM166</f>
        <v>0</v>
      </c>
      <c r="AB166" s="171">
        <f>'Survey-based_src_summary'!AN166</f>
        <v>0</v>
      </c>
      <c r="AC166" s="171">
        <f>'Survey-based_src_summary'!AO166</f>
        <v>0</v>
      </c>
      <c r="AD166" s="171">
        <f>'Survey-based_src_summary'!AP166</f>
        <v>0</v>
      </c>
      <c r="AE166" s="171">
        <f>'Survey-based_src_summary'!AQ166</f>
        <v>0</v>
      </c>
    </row>
    <row r="167" spans="1:31" x14ac:dyDescent="0.2">
      <c r="A167" s="27" t="s">
        <v>460</v>
      </c>
      <c r="B167" s="154" t="str">
        <f>'Survey-based_src_summary'!E167</f>
        <v>30</v>
      </c>
      <c r="C167" s="125" t="str">
        <f>'Survey-based_src_summary'!F167</f>
        <v>30071</v>
      </c>
      <c r="D167" s="125" t="str">
        <f>'Survey-based_src_summary'!G167</f>
        <v>2310021506</v>
      </c>
      <c r="E167" s="125" t="str">
        <f>'Survey-based_src_summary'!H167</f>
        <v>Compressor Fugitives</v>
      </c>
      <c r="F167" s="125" t="str">
        <f>'Survey-based_src_summary'!B167</f>
        <v>Gas Wells</v>
      </c>
      <c r="G167" s="52">
        <f>'Survey-based_src_summary'!S167</f>
        <v>0</v>
      </c>
      <c r="H167" s="52">
        <f>'Survey-based_src_summary'!T167</f>
        <v>3.8228609046771125E-2</v>
      </c>
      <c r="I167" s="52">
        <f>'Survey-based_src_summary'!U167</f>
        <v>0</v>
      </c>
      <c r="J167" s="52">
        <f>'Survey-based_src_summary'!V167</f>
        <v>0</v>
      </c>
      <c r="K167" s="52">
        <f>'Survey-based_src_summary'!W167</f>
        <v>0</v>
      </c>
      <c r="L167" s="144">
        <f>'Survey-based_src_summary'!X167</f>
        <v>0</v>
      </c>
      <c r="M167" s="144">
        <f>'Survey-based_src_summary'!Y167</f>
        <v>2.6141792618900424E-2</v>
      </c>
      <c r="N167" s="144">
        <f>'Survey-based_src_summary'!Z167</f>
        <v>0</v>
      </c>
      <c r="O167" s="144">
        <f>'Survey-based_src_summary'!AA167</f>
        <v>0</v>
      </c>
      <c r="P167" s="144">
        <f>'Survey-based_src_summary'!AB167</f>
        <v>0</v>
      </c>
      <c r="Q167" s="155">
        <f>'Survey-based_src_summary'!AC167</f>
        <v>0</v>
      </c>
      <c r="R167" s="155">
        <f>'Survey-based_src_summary'!AD167</f>
        <v>3.9363195263180447E-4</v>
      </c>
      <c r="S167" s="155">
        <f>'Survey-based_src_summary'!AE167</f>
        <v>0</v>
      </c>
      <c r="T167" s="155">
        <f>'Survey-based_src_summary'!AF167</f>
        <v>0</v>
      </c>
      <c r="U167" s="155">
        <f>'Survey-based_src_summary'!AG167</f>
        <v>0</v>
      </c>
      <c r="V167" s="156">
        <f>'Survey-based_src_summary'!AH167</f>
        <v>0</v>
      </c>
      <c r="W167" s="156">
        <f>'Survey-based_src_summary'!AI167</f>
        <v>1.1693184475238896E-2</v>
      </c>
      <c r="X167" s="156">
        <f>'Survey-based_src_summary'!AJ167</f>
        <v>0</v>
      </c>
      <c r="Y167" s="156">
        <f>'Survey-based_src_summary'!AK167</f>
        <v>0</v>
      </c>
      <c r="Z167" s="156">
        <f>'Survey-based_src_summary'!AL167</f>
        <v>0</v>
      </c>
      <c r="AA167" s="171">
        <f>'Survey-based_src_summary'!AM167</f>
        <v>0</v>
      </c>
      <c r="AB167" s="171">
        <f>'Survey-based_src_summary'!AN167</f>
        <v>0</v>
      </c>
      <c r="AC167" s="171">
        <f>'Survey-based_src_summary'!AO167</f>
        <v>0</v>
      </c>
      <c r="AD167" s="171">
        <f>'Survey-based_src_summary'!AP167</f>
        <v>0</v>
      </c>
      <c r="AE167" s="171">
        <f>'Survey-based_src_summary'!AQ167</f>
        <v>0</v>
      </c>
    </row>
    <row r="168" spans="1:31" x14ac:dyDescent="0.2">
      <c r="A168" s="27" t="s">
        <v>460</v>
      </c>
      <c r="B168" s="154" t="str">
        <f>'Survey-based_src_summary'!E168</f>
        <v>30</v>
      </c>
      <c r="C168" s="125" t="str">
        <f>'Survey-based_src_summary'!F168</f>
        <v>30015</v>
      </c>
      <c r="D168" s="125" t="str">
        <f>'Survey-based_src_summary'!G168</f>
        <v>2310021506</v>
      </c>
      <c r="E168" s="125" t="str">
        <f>'Survey-based_src_summary'!H168</f>
        <v>Compressor Fugitives</v>
      </c>
      <c r="F168" s="125" t="str">
        <f>'Survey-based_src_summary'!B168</f>
        <v>Gas Wells</v>
      </c>
      <c r="G168" s="52">
        <f>'Survey-based_src_summary'!S168</f>
        <v>0</v>
      </c>
      <c r="H168" s="52">
        <f>'Survey-based_src_summary'!T168</f>
        <v>2.6361070586486384E-3</v>
      </c>
      <c r="I168" s="52">
        <f>'Survey-based_src_summary'!U168</f>
        <v>0</v>
      </c>
      <c r="J168" s="52">
        <f>'Survey-based_src_summary'!V168</f>
        <v>0</v>
      </c>
      <c r="K168" s="52">
        <f>'Survey-based_src_summary'!W168</f>
        <v>0</v>
      </c>
      <c r="L168" s="144">
        <f>'Survey-based_src_summary'!X168</f>
        <v>0</v>
      </c>
      <c r="M168" s="144">
        <f>'Survey-based_src_summary'!Y168</f>
        <v>3.6360097360670871E-4</v>
      </c>
      <c r="N168" s="144">
        <f>'Survey-based_src_summary'!Z168</f>
        <v>0</v>
      </c>
      <c r="O168" s="144">
        <f>'Survey-based_src_summary'!AA168</f>
        <v>0</v>
      </c>
      <c r="P168" s="144">
        <f>'Survey-based_src_summary'!AB168</f>
        <v>0</v>
      </c>
      <c r="Q168" s="155">
        <f>'Survey-based_src_summary'!AC168</f>
        <v>0</v>
      </c>
      <c r="R168" s="155">
        <f>'Survey-based_src_summary'!AD168</f>
        <v>2.2725060850419294E-5</v>
      </c>
      <c r="S168" s="155">
        <f>'Survey-based_src_summary'!AE168</f>
        <v>0</v>
      </c>
      <c r="T168" s="155">
        <f>'Survey-based_src_summary'!AF168</f>
        <v>0</v>
      </c>
      <c r="U168" s="155">
        <f>'Survey-based_src_summary'!AG168</f>
        <v>0</v>
      </c>
      <c r="V168" s="156">
        <f>'Survey-based_src_summary'!AH168</f>
        <v>0</v>
      </c>
      <c r="W168" s="156">
        <f>'Survey-based_src_summary'!AI168</f>
        <v>2.2497810241915101E-3</v>
      </c>
      <c r="X168" s="156">
        <f>'Survey-based_src_summary'!AJ168</f>
        <v>0</v>
      </c>
      <c r="Y168" s="156">
        <f>'Survey-based_src_summary'!AK168</f>
        <v>0</v>
      </c>
      <c r="Z168" s="156">
        <f>'Survey-based_src_summary'!AL168</f>
        <v>0</v>
      </c>
      <c r="AA168" s="171">
        <f>'Survey-based_src_summary'!AM168</f>
        <v>0</v>
      </c>
      <c r="AB168" s="171">
        <f>'Survey-based_src_summary'!AN168</f>
        <v>0</v>
      </c>
      <c r="AC168" s="171">
        <f>'Survey-based_src_summary'!AO168</f>
        <v>0</v>
      </c>
      <c r="AD168" s="171">
        <f>'Survey-based_src_summary'!AP168</f>
        <v>0</v>
      </c>
      <c r="AE168" s="171">
        <f>'Survey-based_src_summary'!AQ168</f>
        <v>0</v>
      </c>
    </row>
    <row r="169" spans="1:31" x14ac:dyDescent="0.2">
      <c r="A169" s="27" t="s">
        <v>460</v>
      </c>
      <c r="B169" s="154" t="str">
        <f>'Survey-based_src_summary'!E169</f>
        <v>30</v>
      </c>
      <c r="C169" s="125" t="str">
        <f>'Survey-based_src_summary'!F169</f>
        <v>30027</v>
      </c>
      <c r="D169" s="125" t="str">
        <f>'Survey-based_src_summary'!G169</f>
        <v>2310021506</v>
      </c>
      <c r="E169" s="125" t="str">
        <f>'Survey-based_src_summary'!H169</f>
        <v>Compressor Fugitives</v>
      </c>
      <c r="F169" s="125" t="str">
        <f>'Survey-based_src_summary'!B169</f>
        <v>Gas Wells</v>
      </c>
      <c r="G169" s="52">
        <f>'Survey-based_src_summary'!S169</f>
        <v>0</v>
      </c>
      <c r="H169" s="52">
        <f>'Survey-based_src_summary'!T169</f>
        <v>1.7655257212131209E-4</v>
      </c>
      <c r="I169" s="52">
        <f>'Survey-based_src_summary'!U169</f>
        <v>0</v>
      </c>
      <c r="J169" s="52">
        <f>'Survey-based_src_summary'!V169</f>
        <v>0</v>
      </c>
      <c r="K169" s="52">
        <f>'Survey-based_src_summary'!W169</f>
        <v>0</v>
      </c>
      <c r="L169" s="144">
        <f>'Survey-based_src_summary'!X169</f>
        <v>0</v>
      </c>
      <c r="M169" s="144">
        <f>'Survey-based_src_summary'!Y169</f>
        <v>1.7655257212131209E-4</v>
      </c>
      <c r="N169" s="144">
        <f>'Survey-based_src_summary'!Z169</f>
        <v>0</v>
      </c>
      <c r="O169" s="144">
        <f>'Survey-based_src_summary'!AA169</f>
        <v>0</v>
      </c>
      <c r="P169" s="144">
        <f>'Survey-based_src_summary'!AB169</f>
        <v>0</v>
      </c>
      <c r="Q169" s="155">
        <f>'Survey-based_src_summary'!AC169</f>
        <v>0</v>
      </c>
      <c r="R169" s="155">
        <f>'Survey-based_src_summary'!AD169</f>
        <v>0</v>
      </c>
      <c r="S169" s="155">
        <f>'Survey-based_src_summary'!AE169</f>
        <v>0</v>
      </c>
      <c r="T169" s="155">
        <f>'Survey-based_src_summary'!AF169</f>
        <v>0</v>
      </c>
      <c r="U169" s="155">
        <f>'Survey-based_src_summary'!AG169</f>
        <v>0</v>
      </c>
      <c r="V169" s="156">
        <f>'Survey-based_src_summary'!AH169</f>
        <v>0</v>
      </c>
      <c r="W169" s="156">
        <f>'Survey-based_src_summary'!AI169</f>
        <v>0</v>
      </c>
      <c r="X169" s="156">
        <f>'Survey-based_src_summary'!AJ169</f>
        <v>0</v>
      </c>
      <c r="Y169" s="156">
        <f>'Survey-based_src_summary'!AK169</f>
        <v>0</v>
      </c>
      <c r="Z169" s="156">
        <f>'Survey-based_src_summary'!AL169</f>
        <v>0</v>
      </c>
      <c r="AA169" s="171">
        <f>'Survey-based_src_summary'!AM169</f>
        <v>0</v>
      </c>
      <c r="AB169" s="171">
        <f>'Survey-based_src_summary'!AN169</f>
        <v>0</v>
      </c>
      <c r="AC169" s="171">
        <f>'Survey-based_src_summary'!AO169</f>
        <v>0</v>
      </c>
      <c r="AD169" s="171">
        <f>'Survey-based_src_summary'!AP169</f>
        <v>0</v>
      </c>
      <c r="AE169" s="171">
        <f>'Survey-based_src_summary'!AQ169</f>
        <v>0</v>
      </c>
    </row>
    <row r="170" spans="1:31" x14ac:dyDescent="0.2">
      <c r="A170" s="27" t="s">
        <v>460</v>
      </c>
      <c r="B170" s="154" t="str">
        <f>'Survey-based_src_summary'!E170</f>
        <v>30</v>
      </c>
      <c r="C170" s="125" t="str">
        <f>'Survey-based_src_summary'!F170</f>
        <v>30037</v>
      </c>
      <c r="D170" s="125" t="str">
        <f>'Survey-based_src_summary'!G170</f>
        <v>2310021506</v>
      </c>
      <c r="E170" s="125" t="str">
        <f>'Survey-based_src_summary'!H170</f>
        <v>Compressor Fugitives</v>
      </c>
      <c r="F170" s="125" t="str">
        <f>'Survey-based_src_summary'!B170</f>
        <v>Gas Wells</v>
      </c>
      <c r="G170" s="52">
        <f>'Survey-based_src_summary'!S170</f>
        <v>0</v>
      </c>
      <c r="H170" s="52">
        <f>'Survey-based_src_summary'!T170</f>
        <v>1.008871840693212E-4</v>
      </c>
      <c r="I170" s="52">
        <f>'Survey-based_src_summary'!U170</f>
        <v>0</v>
      </c>
      <c r="J170" s="52">
        <f>'Survey-based_src_summary'!V170</f>
        <v>0</v>
      </c>
      <c r="K170" s="52">
        <f>'Survey-based_src_summary'!W170</f>
        <v>0</v>
      </c>
      <c r="L170" s="144">
        <f>'Survey-based_src_summary'!X170</f>
        <v>0</v>
      </c>
      <c r="M170" s="144">
        <f>'Survey-based_src_summary'!Y170</f>
        <v>0</v>
      </c>
      <c r="N170" s="144">
        <f>'Survey-based_src_summary'!Z170</f>
        <v>0</v>
      </c>
      <c r="O170" s="144">
        <f>'Survey-based_src_summary'!AA170</f>
        <v>0</v>
      </c>
      <c r="P170" s="144">
        <f>'Survey-based_src_summary'!AB170</f>
        <v>0</v>
      </c>
      <c r="Q170" s="155">
        <f>'Survey-based_src_summary'!AC170</f>
        <v>0</v>
      </c>
      <c r="R170" s="155">
        <f>'Survey-based_src_summary'!AD170</f>
        <v>0</v>
      </c>
      <c r="S170" s="155">
        <f>'Survey-based_src_summary'!AE170</f>
        <v>0</v>
      </c>
      <c r="T170" s="155">
        <f>'Survey-based_src_summary'!AF170</f>
        <v>0</v>
      </c>
      <c r="U170" s="155">
        <f>'Survey-based_src_summary'!AG170</f>
        <v>0</v>
      </c>
      <c r="V170" s="156">
        <f>'Survey-based_src_summary'!AH170</f>
        <v>0</v>
      </c>
      <c r="W170" s="156">
        <f>'Survey-based_src_summary'!AI170</f>
        <v>1.008871840693212E-4</v>
      </c>
      <c r="X170" s="156">
        <f>'Survey-based_src_summary'!AJ170</f>
        <v>0</v>
      </c>
      <c r="Y170" s="156">
        <f>'Survey-based_src_summary'!AK170</f>
        <v>0</v>
      </c>
      <c r="Z170" s="156">
        <f>'Survey-based_src_summary'!AL170</f>
        <v>0</v>
      </c>
      <c r="AA170" s="171">
        <f>'Survey-based_src_summary'!AM170</f>
        <v>0</v>
      </c>
      <c r="AB170" s="171">
        <f>'Survey-based_src_summary'!AN170</f>
        <v>0</v>
      </c>
      <c r="AC170" s="171">
        <f>'Survey-based_src_summary'!AO170</f>
        <v>0</v>
      </c>
      <c r="AD170" s="171">
        <f>'Survey-based_src_summary'!AP170</f>
        <v>0</v>
      </c>
      <c r="AE170" s="171">
        <f>'Survey-based_src_summary'!AQ170</f>
        <v>0</v>
      </c>
    </row>
    <row r="171" spans="1:31" x14ac:dyDescent="0.2">
      <c r="A171" s="27" t="s">
        <v>460</v>
      </c>
      <c r="B171" s="154" t="str">
        <f>'Survey-based_src_summary'!E171</f>
        <v>30</v>
      </c>
      <c r="C171" s="125" t="str">
        <f>'Survey-based_src_summary'!F171</f>
        <v>30101</v>
      </c>
      <c r="D171" s="125" t="str">
        <f>'Survey-based_src_summary'!G171</f>
        <v>2310011450</v>
      </c>
      <c r="E171" s="125" t="str">
        <f>'Survey-based_src_summary'!H171</f>
        <v>Casinghead Gas Venting</v>
      </c>
      <c r="F171" s="125" t="str">
        <f>'Survey-based_src_summary'!B171</f>
        <v>Oil Wells</v>
      </c>
      <c r="G171" s="52">
        <f>'Survey-based_src_summary'!S171</f>
        <v>0</v>
      </c>
      <c r="H171" s="52">
        <f>'Survey-based_src_summary'!T171</f>
        <v>104.9848101967094</v>
      </c>
      <c r="I171" s="52">
        <f>'Survey-based_src_summary'!U171</f>
        <v>0</v>
      </c>
      <c r="J171" s="52">
        <f>'Survey-based_src_summary'!V171</f>
        <v>0</v>
      </c>
      <c r="K171" s="52">
        <f>'Survey-based_src_summary'!W171</f>
        <v>0</v>
      </c>
      <c r="L171" s="144">
        <f>'Survey-based_src_summary'!X171</f>
        <v>0</v>
      </c>
      <c r="M171" s="144">
        <f>'Survey-based_src_summary'!Y171</f>
        <v>5.198031651447363</v>
      </c>
      <c r="N171" s="144">
        <f>'Survey-based_src_summary'!Z171</f>
        <v>0</v>
      </c>
      <c r="O171" s="144">
        <f>'Survey-based_src_summary'!AA171</f>
        <v>0</v>
      </c>
      <c r="P171" s="144">
        <f>'Survey-based_src_summary'!AB171</f>
        <v>0</v>
      </c>
      <c r="Q171" s="155">
        <f>'Survey-based_src_summary'!AC171</f>
        <v>0</v>
      </c>
      <c r="R171" s="155">
        <f>'Survey-based_src_summary'!AD171</f>
        <v>0</v>
      </c>
      <c r="S171" s="155">
        <f>'Survey-based_src_summary'!AE171</f>
        <v>0</v>
      </c>
      <c r="T171" s="155">
        <f>'Survey-based_src_summary'!AF171</f>
        <v>0</v>
      </c>
      <c r="U171" s="155">
        <f>'Survey-based_src_summary'!AG171</f>
        <v>0</v>
      </c>
      <c r="V171" s="156">
        <f>'Survey-based_src_summary'!AH171</f>
        <v>0</v>
      </c>
      <c r="W171" s="156">
        <f>'Survey-based_src_summary'!AI171</f>
        <v>99.786778545262052</v>
      </c>
      <c r="X171" s="156">
        <f>'Survey-based_src_summary'!AJ171</f>
        <v>0</v>
      </c>
      <c r="Y171" s="156">
        <f>'Survey-based_src_summary'!AK171</f>
        <v>0</v>
      </c>
      <c r="Z171" s="156">
        <f>'Survey-based_src_summary'!AL171</f>
        <v>0</v>
      </c>
      <c r="AA171" s="171">
        <f>'Survey-based_src_summary'!AM171</f>
        <v>0</v>
      </c>
      <c r="AB171" s="171">
        <f>'Survey-based_src_summary'!AN171</f>
        <v>0</v>
      </c>
      <c r="AC171" s="171">
        <f>'Survey-based_src_summary'!AO171</f>
        <v>0</v>
      </c>
      <c r="AD171" s="171">
        <f>'Survey-based_src_summary'!AP171</f>
        <v>0</v>
      </c>
      <c r="AE171" s="171">
        <f>'Survey-based_src_summary'!AQ171</f>
        <v>0</v>
      </c>
    </row>
    <row r="172" spans="1:31" x14ac:dyDescent="0.2">
      <c r="A172" s="27" t="s">
        <v>460</v>
      </c>
      <c r="B172" s="154" t="str">
        <f>'Survey-based_src_summary'!E172</f>
        <v>30</v>
      </c>
      <c r="C172" s="125" t="str">
        <f>'Survey-based_src_summary'!F172</f>
        <v>30051</v>
      </c>
      <c r="D172" s="125" t="str">
        <f>'Survey-based_src_summary'!G172</f>
        <v>2310011450</v>
      </c>
      <c r="E172" s="125" t="str">
        <f>'Survey-based_src_summary'!H172</f>
        <v>Casinghead Gas Venting</v>
      </c>
      <c r="F172" s="125" t="str">
        <f>'Survey-based_src_summary'!B172</f>
        <v>Oil Wells</v>
      </c>
      <c r="G172" s="52">
        <f>'Survey-based_src_summary'!S172</f>
        <v>0</v>
      </c>
      <c r="H172" s="52">
        <f>'Survey-based_src_summary'!T172</f>
        <v>21.164791648841156</v>
      </c>
      <c r="I172" s="52">
        <f>'Survey-based_src_summary'!U172</f>
        <v>0</v>
      </c>
      <c r="J172" s="52">
        <f>'Survey-based_src_summary'!V172</f>
        <v>0</v>
      </c>
      <c r="K172" s="52">
        <f>'Survey-based_src_summary'!W172</f>
        <v>0</v>
      </c>
      <c r="L172" s="144">
        <f>'Survey-based_src_summary'!X172</f>
        <v>0</v>
      </c>
      <c r="M172" s="144">
        <f>'Survey-based_src_summary'!Y172</f>
        <v>4.4781644305073742</v>
      </c>
      <c r="N172" s="144">
        <f>'Survey-based_src_summary'!Z172</f>
        <v>0</v>
      </c>
      <c r="O172" s="144">
        <f>'Survey-based_src_summary'!AA172</f>
        <v>0</v>
      </c>
      <c r="P172" s="144">
        <f>'Survey-based_src_summary'!AB172</f>
        <v>0</v>
      </c>
      <c r="Q172" s="155">
        <f>'Survey-based_src_summary'!AC172</f>
        <v>0</v>
      </c>
      <c r="R172" s="155">
        <f>'Survey-based_src_summary'!AD172</f>
        <v>0</v>
      </c>
      <c r="S172" s="155">
        <f>'Survey-based_src_summary'!AE172</f>
        <v>0</v>
      </c>
      <c r="T172" s="155">
        <f>'Survey-based_src_summary'!AF172</f>
        <v>0</v>
      </c>
      <c r="U172" s="155">
        <f>'Survey-based_src_summary'!AG172</f>
        <v>0</v>
      </c>
      <c r="V172" s="156">
        <f>'Survey-based_src_summary'!AH172</f>
        <v>0</v>
      </c>
      <c r="W172" s="156">
        <f>'Survey-based_src_summary'!AI172</f>
        <v>16.686627218333783</v>
      </c>
      <c r="X172" s="156">
        <f>'Survey-based_src_summary'!AJ172</f>
        <v>0</v>
      </c>
      <c r="Y172" s="156">
        <f>'Survey-based_src_summary'!AK172</f>
        <v>0</v>
      </c>
      <c r="Z172" s="156">
        <f>'Survey-based_src_summary'!AL172</f>
        <v>0</v>
      </c>
      <c r="AA172" s="171">
        <f>'Survey-based_src_summary'!AM172</f>
        <v>0</v>
      </c>
      <c r="AB172" s="171">
        <f>'Survey-based_src_summary'!AN172</f>
        <v>0</v>
      </c>
      <c r="AC172" s="171">
        <f>'Survey-based_src_summary'!AO172</f>
        <v>0</v>
      </c>
      <c r="AD172" s="171">
        <f>'Survey-based_src_summary'!AP172</f>
        <v>0</v>
      </c>
      <c r="AE172" s="171">
        <f>'Survey-based_src_summary'!AQ172</f>
        <v>0</v>
      </c>
    </row>
    <row r="173" spans="1:31" x14ac:dyDescent="0.2">
      <c r="A173" s="27" t="s">
        <v>460</v>
      </c>
      <c r="B173" s="154" t="str">
        <f>'Survey-based_src_summary'!E173</f>
        <v>30</v>
      </c>
      <c r="C173" s="125" t="str">
        <f>'Survey-based_src_summary'!F173</f>
        <v>30087</v>
      </c>
      <c r="D173" s="125" t="str">
        <f>'Survey-based_src_summary'!G173</f>
        <v>2310011450</v>
      </c>
      <c r="E173" s="125" t="str">
        <f>'Survey-based_src_summary'!H173</f>
        <v>Casinghead Gas Venting</v>
      </c>
      <c r="F173" s="125" t="str">
        <f>'Survey-based_src_summary'!B173</f>
        <v>Oil Wells</v>
      </c>
      <c r="G173" s="52">
        <f>'Survey-based_src_summary'!S173</f>
        <v>0</v>
      </c>
      <c r="H173" s="52">
        <f>'Survey-based_src_summary'!T173</f>
        <v>5.1535096281813235</v>
      </c>
      <c r="I173" s="52">
        <f>'Survey-based_src_summary'!U173</f>
        <v>0</v>
      </c>
      <c r="J173" s="52">
        <f>'Survey-based_src_summary'!V173</f>
        <v>0</v>
      </c>
      <c r="K173" s="52">
        <f>'Survey-based_src_summary'!W173</f>
        <v>0</v>
      </c>
      <c r="L173" s="144">
        <f>'Survey-based_src_summary'!X173</f>
        <v>0</v>
      </c>
      <c r="M173" s="144">
        <f>'Survey-based_src_summary'!Y173</f>
        <v>0.8914503460718215</v>
      </c>
      <c r="N173" s="144">
        <f>'Survey-based_src_summary'!Z173</f>
        <v>0</v>
      </c>
      <c r="O173" s="144">
        <f>'Survey-based_src_summary'!AA173</f>
        <v>0</v>
      </c>
      <c r="P173" s="144">
        <f>'Survey-based_src_summary'!AB173</f>
        <v>0</v>
      </c>
      <c r="Q173" s="155">
        <f>'Survey-based_src_summary'!AC173</f>
        <v>0</v>
      </c>
      <c r="R173" s="155">
        <f>'Survey-based_src_summary'!AD173</f>
        <v>0</v>
      </c>
      <c r="S173" s="155">
        <f>'Survey-based_src_summary'!AE173</f>
        <v>0</v>
      </c>
      <c r="T173" s="155">
        <f>'Survey-based_src_summary'!AF173</f>
        <v>0</v>
      </c>
      <c r="U173" s="155">
        <f>'Survey-based_src_summary'!AG173</f>
        <v>0</v>
      </c>
      <c r="V173" s="156">
        <f>'Survey-based_src_summary'!AH173</f>
        <v>0</v>
      </c>
      <c r="W173" s="156">
        <f>'Survey-based_src_summary'!AI173</f>
        <v>4.2620592821095018</v>
      </c>
      <c r="X173" s="156">
        <f>'Survey-based_src_summary'!AJ173</f>
        <v>0</v>
      </c>
      <c r="Y173" s="156">
        <f>'Survey-based_src_summary'!AK173</f>
        <v>0</v>
      </c>
      <c r="Z173" s="156">
        <f>'Survey-based_src_summary'!AL173</f>
        <v>0</v>
      </c>
      <c r="AA173" s="171">
        <f>'Survey-based_src_summary'!AM173</f>
        <v>0</v>
      </c>
      <c r="AB173" s="171">
        <f>'Survey-based_src_summary'!AN173</f>
        <v>0</v>
      </c>
      <c r="AC173" s="171">
        <f>'Survey-based_src_summary'!AO173</f>
        <v>0</v>
      </c>
      <c r="AD173" s="171">
        <f>'Survey-based_src_summary'!AP173</f>
        <v>0</v>
      </c>
      <c r="AE173" s="171">
        <f>'Survey-based_src_summary'!AQ173</f>
        <v>0</v>
      </c>
    </row>
    <row r="174" spans="1:31" x14ac:dyDescent="0.2">
      <c r="A174" s="27" t="s">
        <v>460</v>
      </c>
      <c r="B174" s="154" t="str">
        <f>'Survey-based_src_summary'!E174</f>
        <v>30</v>
      </c>
      <c r="C174" s="125" t="str">
        <f>'Survey-based_src_summary'!F174</f>
        <v>30099</v>
      </c>
      <c r="D174" s="125" t="str">
        <f>'Survey-based_src_summary'!G174</f>
        <v>2310011450</v>
      </c>
      <c r="E174" s="125" t="str">
        <f>'Survey-based_src_summary'!H174</f>
        <v>Casinghead Gas Venting</v>
      </c>
      <c r="F174" s="125" t="str">
        <f>'Survey-based_src_summary'!B174</f>
        <v>Oil Wells</v>
      </c>
      <c r="G174" s="52">
        <f>'Survey-based_src_summary'!S174</f>
        <v>0</v>
      </c>
      <c r="H174" s="52">
        <f>'Survey-based_src_summary'!T174</f>
        <v>4.289943917573731E-4</v>
      </c>
      <c r="I174" s="52">
        <f>'Survey-based_src_summary'!U174</f>
        <v>0</v>
      </c>
      <c r="J174" s="52">
        <f>'Survey-based_src_summary'!V174</f>
        <v>0</v>
      </c>
      <c r="K174" s="52">
        <f>'Survey-based_src_summary'!W174</f>
        <v>0</v>
      </c>
      <c r="L174" s="144">
        <f>'Survey-based_src_summary'!X174</f>
        <v>0</v>
      </c>
      <c r="M174" s="144">
        <f>'Survey-based_src_summary'!Y174</f>
        <v>0</v>
      </c>
      <c r="N174" s="144">
        <f>'Survey-based_src_summary'!Z174</f>
        <v>0</v>
      </c>
      <c r="O174" s="144">
        <f>'Survey-based_src_summary'!AA174</f>
        <v>0</v>
      </c>
      <c r="P174" s="144">
        <f>'Survey-based_src_summary'!AB174</f>
        <v>0</v>
      </c>
      <c r="Q174" s="155">
        <f>'Survey-based_src_summary'!AC174</f>
        <v>0</v>
      </c>
      <c r="R174" s="155">
        <f>'Survey-based_src_summary'!AD174</f>
        <v>0</v>
      </c>
      <c r="S174" s="155">
        <f>'Survey-based_src_summary'!AE174</f>
        <v>0</v>
      </c>
      <c r="T174" s="155">
        <f>'Survey-based_src_summary'!AF174</f>
        <v>0</v>
      </c>
      <c r="U174" s="155">
        <f>'Survey-based_src_summary'!AG174</f>
        <v>0</v>
      </c>
      <c r="V174" s="156">
        <f>'Survey-based_src_summary'!AH174</f>
        <v>0</v>
      </c>
      <c r="W174" s="156">
        <f>'Survey-based_src_summary'!AI174</f>
        <v>4.289943917573731E-4</v>
      </c>
      <c r="X174" s="156">
        <f>'Survey-based_src_summary'!AJ174</f>
        <v>0</v>
      </c>
      <c r="Y174" s="156">
        <f>'Survey-based_src_summary'!AK174</f>
        <v>0</v>
      </c>
      <c r="Z174" s="156">
        <f>'Survey-based_src_summary'!AL174</f>
        <v>0</v>
      </c>
      <c r="AA174" s="171">
        <f>'Survey-based_src_summary'!AM174</f>
        <v>0</v>
      </c>
      <c r="AB174" s="171">
        <f>'Survey-based_src_summary'!AN174</f>
        <v>0</v>
      </c>
      <c r="AC174" s="171">
        <f>'Survey-based_src_summary'!AO174</f>
        <v>0</v>
      </c>
      <c r="AD174" s="171">
        <f>'Survey-based_src_summary'!AP174</f>
        <v>0</v>
      </c>
      <c r="AE174" s="171">
        <f>'Survey-based_src_summary'!AQ174</f>
        <v>0</v>
      </c>
    </row>
    <row r="175" spans="1:31" x14ac:dyDescent="0.2">
      <c r="A175" s="27" t="s">
        <v>460</v>
      </c>
      <c r="B175" s="154" t="str">
        <f>'Survey-based_src_summary'!E175</f>
        <v>30</v>
      </c>
      <c r="C175" s="125" t="str">
        <f>'Survey-based_src_summary'!F175</f>
        <v>30035</v>
      </c>
      <c r="D175" s="125" t="str">
        <f>'Survey-based_src_summary'!G175</f>
        <v>2310011450</v>
      </c>
      <c r="E175" s="125" t="str">
        <f>'Survey-based_src_summary'!H175</f>
        <v>Casinghead Gas Venting</v>
      </c>
      <c r="F175" s="125" t="str">
        <f>'Survey-based_src_summary'!B175</f>
        <v>Oil Wells</v>
      </c>
      <c r="G175" s="52">
        <f>'Survey-based_src_summary'!S175</f>
        <v>0</v>
      </c>
      <c r="H175" s="52">
        <f>'Survey-based_src_summary'!T175</f>
        <v>59.671202514361575</v>
      </c>
      <c r="I175" s="52">
        <f>'Survey-based_src_summary'!U175</f>
        <v>0</v>
      </c>
      <c r="J175" s="52">
        <f>'Survey-based_src_summary'!V175</f>
        <v>0</v>
      </c>
      <c r="K175" s="52">
        <f>'Survey-based_src_summary'!W175</f>
        <v>0</v>
      </c>
      <c r="L175" s="144">
        <f>'Survey-based_src_summary'!X175</f>
        <v>0</v>
      </c>
      <c r="M175" s="144">
        <f>'Survey-based_src_summary'!Y175</f>
        <v>0.24373594740558491</v>
      </c>
      <c r="N175" s="144">
        <f>'Survey-based_src_summary'!Z175</f>
        <v>0</v>
      </c>
      <c r="O175" s="144">
        <f>'Survey-based_src_summary'!AA175</f>
        <v>0</v>
      </c>
      <c r="P175" s="144">
        <f>'Survey-based_src_summary'!AB175</f>
        <v>0</v>
      </c>
      <c r="Q175" s="155">
        <f>'Survey-based_src_summary'!AC175</f>
        <v>0</v>
      </c>
      <c r="R175" s="155">
        <f>'Survey-based_src_summary'!AD175</f>
        <v>55.058016106640629</v>
      </c>
      <c r="S175" s="155">
        <f>'Survey-based_src_summary'!AE175</f>
        <v>0</v>
      </c>
      <c r="T175" s="155">
        <f>'Survey-based_src_summary'!AF175</f>
        <v>0</v>
      </c>
      <c r="U175" s="155">
        <f>'Survey-based_src_summary'!AG175</f>
        <v>0</v>
      </c>
      <c r="V175" s="156">
        <f>'Survey-based_src_summary'!AH175</f>
        <v>0</v>
      </c>
      <c r="W175" s="156">
        <f>'Survey-based_src_summary'!AI175</f>
        <v>4.3694504603153588</v>
      </c>
      <c r="X175" s="156">
        <f>'Survey-based_src_summary'!AJ175</f>
        <v>0</v>
      </c>
      <c r="Y175" s="156">
        <f>'Survey-based_src_summary'!AK175</f>
        <v>0</v>
      </c>
      <c r="Z175" s="156">
        <f>'Survey-based_src_summary'!AL175</f>
        <v>0</v>
      </c>
      <c r="AA175" s="171">
        <f>'Survey-based_src_summary'!AM175</f>
        <v>0</v>
      </c>
      <c r="AB175" s="171">
        <f>'Survey-based_src_summary'!AN175</f>
        <v>0</v>
      </c>
      <c r="AC175" s="171">
        <f>'Survey-based_src_summary'!AO175</f>
        <v>0</v>
      </c>
      <c r="AD175" s="171">
        <f>'Survey-based_src_summary'!AP175</f>
        <v>0</v>
      </c>
      <c r="AE175" s="171">
        <f>'Survey-based_src_summary'!AQ175</f>
        <v>0</v>
      </c>
    </row>
    <row r="176" spans="1:31" x14ac:dyDescent="0.2">
      <c r="A176" s="27" t="s">
        <v>460</v>
      </c>
      <c r="B176" s="154" t="str">
        <f>'Survey-based_src_summary'!E176</f>
        <v>30</v>
      </c>
      <c r="C176" s="125" t="str">
        <f>'Survey-based_src_summary'!F176</f>
        <v>30073</v>
      </c>
      <c r="D176" s="125" t="str">
        <f>'Survey-based_src_summary'!G176</f>
        <v>2310011450</v>
      </c>
      <c r="E176" s="125" t="str">
        <f>'Survey-based_src_summary'!H176</f>
        <v>Casinghead Gas Venting</v>
      </c>
      <c r="F176" s="125" t="str">
        <f>'Survey-based_src_summary'!B176</f>
        <v>Oil Wells</v>
      </c>
      <c r="G176" s="52">
        <f>'Survey-based_src_summary'!S176</f>
        <v>0</v>
      </c>
      <c r="H176" s="52">
        <f>'Survey-based_src_summary'!T176</f>
        <v>0</v>
      </c>
      <c r="I176" s="52">
        <f>'Survey-based_src_summary'!U176</f>
        <v>0</v>
      </c>
      <c r="J176" s="52">
        <f>'Survey-based_src_summary'!V176</f>
        <v>0</v>
      </c>
      <c r="K176" s="52">
        <f>'Survey-based_src_summary'!W176</f>
        <v>0</v>
      </c>
      <c r="L176" s="144">
        <f>'Survey-based_src_summary'!X176</f>
        <v>0</v>
      </c>
      <c r="M176" s="144">
        <f>'Survey-based_src_summary'!Y176</f>
        <v>0</v>
      </c>
      <c r="N176" s="144">
        <f>'Survey-based_src_summary'!Z176</f>
        <v>0</v>
      </c>
      <c r="O176" s="144">
        <f>'Survey-based_src_summary'!AA176</f>
        <v>0</v>
      </c>
      <c r="P176" s="144">
        <f>'Survey-based_src_summary'!AB176</f>
        <v>0</v>
      </c>
      <c r="Q176" s="155">
        <f>'Survey-based_src_summary'!AC176</f>
        <v>0</v>
      </c>
      <c r="R176" s="155">
        <f>'Survey-based_src_summary'!AD176</f>
        <v>0</v>
      </c>
      <c r="S176" s="155">
        <f>'Survey-based_src_summary'!AE176</f>
        <v>0</v>
      </c>
      <c r="T176" s="155">
        <f>'Survey-based_src_summary'!AF176</f>
        <v>0</v>
      </c>
      <c r="U176" s="155">
        <f>'Survey-based_src_summary'!AG176</f>
        <v>0</v>
      </c>
      <c r="V176" s="156">
        <f>'Survey-based_src_summary'!AH176</f>
        <v>0</v>
      </c>
      <c r="W176" s="156">
        <f>'Survey-based_src_summary'!AI176</f>
        <v>0</v>
      </c>
      <c r="X176" s="156">
        <f>'Survey-based_src_summary'!AJ176</f>
        <v>0</v>
      </c>
      <c r="Y176" s="156">
        <f>'Survey-based_src_summary'!AK176</f>
        <v>0</v>
      </c>
      <c r="Z176" s="156">
        <f>'Survey-based_src_summary'!AL176</f>
        <v>0</v>
      </c>
      <c r="AA176" s="171">
        <f>'Survey-based_src_summary'!AM176</f>
        <v>0</v>
      </c>
      <c r="AB176" s="171">
        <f>'Survey-based_src_summary'!AN176</f>
        <v>0</v>
      </c>
      <c r="AC176" s="171">
        <f>'Survey-based_src_summary'!AO176</f>
        <v>0</v>
      </c>
      <c r="AD176" s="171">
        <f>'Survey-based_src_summary'!AP176</f>
        <v>0</v>
      </c>
      <c r="AE176" s="171">
        <f>'Survey-based_src_summary'!AQ176</f>
        <v>0</v>
      </c>
    </row>
    <row r="177" spans="1:31" x14ac:dyDescent="0.2">
      <c r="A177" s="27" t="s">
        <v>460</v>
      </c>
      <c r="B177" s="154" t="str">
        <f>'Survey-based_src_summary'!E177</f>
        <v>30</v>
      </c>
      <c r="C177" s="125" t="str">
        <f>'Survey-based_src_summary'!F177</f>
        <v>30065</v>
      </c>
      <c r="D177" s="125" t="str">
        <f>'Survey-based_src_summary'!G177</f>
        <v>2310011450</v>
      </c>
      <c r="E177" s="125" t="str">
        <f>'Survey-based_src_summary'!H177</f>
        <v>Casinghead Gas Venting</v>
      </c>
      <c r="F177" s="125" t="str">
        <f>'Survey-based_src_summary'!B177</f>
        <v>Oil Wells</v>
      </c>
      <c r="G177" s="52">
        <f>'Survey-based_src_summary'!S177</f>
        <v>0</v>
      </c>
      <c r="H177" s="52">
        <f>'Survey-based_src_summary'!T177</f>
        <v>3.0814667159932112</v>
      </c>
      <c r="I177" s="52">
        <f>'Survey-based_src_summary'!U177</f>
        <v>0</v>
      </c>
      <c r="J177" s="52">
        <f>'Survey-based_src_summary'!V177</f>
        <v>0</v>
      </c>
      <c r="K177" s="52">
        <f>'Survey-based_src_summary'!W177</f>
        <v>0</v>
      </c>
      <c r="L177" s="144">
        <f>'Survey-based_src_summary'!X177</f>
        <v>0</v>
      </c>
      <c r="M177" s="144">
        <f>'Survey-based_src_summary'!Y177</f>
        <v>0</v>
      </c>
      <c r="N177" s="144">
        <f>'Survey-based_src_summary'!Z177</f>
        <v>0</v>
      </c>
      <c r="O177" s="144">
        <f>'Survey-based_src_summary'!AA177</f>
        <v>0</v>
      </c>
      <c r="P177" s="144">
        <f>'Survey-based_src_summary'!AB177</f>
        <v>0</v>
      </c>
      <c r="Q177" s="155">
        <f>'Survey-based_src_summary'!AC177</f>
        <v>0</v>
      </c>
      <c r="R177" s="155">
        <f>'Survey-based_src_summary'!AD177</f>
        <v>0</v>
      </c>
      <c r="S177" s="155">
        <f>'Survey-based_src_summary'!AE177</f>
        <v>0</v>
      </c>
      <c r="T177" s="155">
        <f>'Survey-based_src_summary'!AF177</f>
        <v>0</v>
      </c>
      <c r="U177" s="155">
        <f>'Survey-based_src_summary'!AG177</f>
        <v>0</v>
      </c>
      <c r="V177" s="156">
        <f>'Survey-based_src_summary'!AH177</f>
        <v>0</v>
      </c>
      <c r="W177" s="156">
        <f>'Survey-based_src_summary'!AI177</f>
        <v>3.0814667159932112</v>
      </c>
      <c r="X177" s="156">
        <f>'Survey-based_src_summary'!AJ177</f>
        <v>0</v>
      </c>
      <c r="Y177" s="156">
        <f>'Survey-based_src_summary'!AK177</f>
        <v>0</v>
      </c>
      <c r="Z177" s="156">
        <f>'Survey-based_src_summary'!AL177</f>
        <v>0</v>
      </c>
      <c r="AA177" s="171">
        <f>'Survey-based_src_summary'!AM177</f>
        <v>0</v>
      </c>
      <c r="AB177" s="171">
        <f>'Survey-based_src_summary'!AN177</f>
        <v>0</v>
      </c>
      <c r="AC177" s="171">
        <f>'Survey-based_src_summary'!AO177</f>
        <v>0</v>
      </c>
      <c r="AD177" s="171">
        <f>'Survey-based_src_summary'!AP177</f>
        <v>0</v>
      </c>
      <c r="AE177" s="171">
        <f>'Survey-based_src_summary'!AQ177</f>
        <v>0</v>
      </c>
    </row>
    <row r="178" spans="1:31" x14ac:dyDescent="0.2">
      <c r="A178" s="27" t="s">
        <v>460</v>
      </c>
      <c r="B178" s="154" t="str">
        <f>'Survey-based_src_summary'!E178</f>
        <v>30</v>
      </c>
      <c r="C178" s="125" t="str">
        <f>'Survey-based_src_summary'!F178</f>
        <v>30069</v>
      </c>
      <c r="D178" s="125" t="str">
        <f>'Survey-based_src_summary'!G178</f>
        <v>2310011450</v>
      </c>
      <c r="E178" s="125" t="str">
        <f>'Survey-based_src_summary'!H178</f>
        <v>Casinghead Gas Venting</v>
      </c>
      <c r="F178" s="125" t="str">
        <f>'Survey-based_src_summary'!B178</f>
        <v>Oil Wells</v>
      </c>
      <c r="G178" s="52">
        <f>'Survey-based_src_summary'!S178</f>
        <v>0</v>
      </c>
      <c r="H178" s="52">
        <f>'Survey-based_src_summary'!T178</f>
        <v>1.7194095221635515</v>
      </c>
      <c r="I178" s="52">
        <f>'Survey-based_src_summary'!U178</f>
        <v>0</v>
      </c>
      <c r="J178" s="52">
        <f>'Survey-based_src_summary'!V178</f>
        <v>0</v>
      </c>
      <c r="K178" s="52">
        <f>'Survey-based_src_summary'!W178</f>
        <v>0</v>
      </c>
      <c r="L178" s="144">
        <f>'Survey-based_src_summary'!X178</f>
        <v>0</v>
      </c>
      <c r="M178" s="144">
        <f>'Survey-based_src_summary'!Y178</f>
        <v>0</v>
      </c>
      <c r="N178" s="144">
        <f>'Survey-based_src_summary'!Z178</f>
        <v>0</v>
      </c>
      <c r="O178" s="144">
        <f>'Survey-based_src_summary'!AA178</f>
        <v>0</v>
      </c>
      <c r="P178" s="144">
        <f>'Survey-based_src_summary'!AB178</f>
        <v>0</v>
      </c>
      <c r="Q178" s="155">
        <f>'Survey-based_src_summary'!AC178</f>
        <v>0</v>
      </c>
      <c r="R178" s="155">
        <f>'Survey-based_src_summary'!AD178</f>
        <v>0</v>
      </c>
      <c r="S178" s="155">
        <f>'Survey-based_src_summary'!AE178</f>
        <v>0</v>
      </c>
      <c r="T178" s="155">
        <f>'Survey-based_src_summary'!AF178</f>
        <v>0</v>
      </c>
      <c r="U178" s="155">
        <f>'Survey-based_src_summary'!AG178</f>
        <v>0</v>
      </c>
      <c r="V178" s="156">
        <f>'Survey-based_src_summary'!AH178</f>
        <v>0</v>
      </c>
      <c r="W178" s="156">
        <f>'Survey-based_src_summary'!AI178</f>
        <v>1.7194095221635515</v>
      </c>
      <c r="X178" s="156">
        <f>'Survey-based_src_summary'!AJ178</f>
        <v>0</v>
      </c>
      <c r="Y178" s="156">
        <f>'Survey-based_src_summary'!AK178</f>
        <v>0</v>
      </c>
      <c r="Z178" s="156">
        <f>'Survey-based_src_summary'!AL178</f>
        <v>0</v>
      </c>
      <c r="AA178" s="171">
        <f>'Survey-based_src_summary'!AM178</f>
        <v>0</v>
      </c>
      <c r="AB178" s="171">
        <f>'Survey-based_src_summary'!AN178</f>
        <v>0</v>
      </c>
      <c r="AC178" s="171">
        <f>'Survey-based_src_summary'!AO178</f>
        <v>0</v>
      </c>
      <c r="AD178" s="171">
        <f>'Survey-based_src_summary'!AP178</f>
        <v>0</v>
      </c>
      <c r="AE178" s="171">
        <f>'Survey-based_src_summary'!AQ178</f>
        <v>0</v>
      </c>
    </row>
    <row r="179" spans="1:31" x14ac:dyDescent="0.2">
      <c r="A179" s="27" t="s">
        <v>460</v>
      </c>
      <c r="B179" s="154" t="str">
        <f>'Survey-based_src_summary'!E179</f>
        <v>30</v>
      </c>
      <c r="C179" s="125" t="str">
        <f>'Survey-based_src_summary'!F179</f>
        <v>30005</v>
      </c>
      <c r="D179" s="125" t="str">
        <f>'Survey-based_src_summary'!G179</f>
        <v>2310011450</v>
      </c>
      <c r="E179" s="125" t="str">
        <f>'Survey-based_src_summary'!H179</f>
        <v>Casinghead Gas Venting</v>
      </c>
      <c r="F179" s="125" t="str">
        <f>'Survey-based_src_summary'!B179</f>
        <v>Oil Wells</v>
      </c>
      <c r="G179" s="52">
        <f>'Survey-based_src_summary'!S179</f>
        <v>0</v>
      </c>
      <c r="H179" s="52">
        <f>'Survey-based_src_summary'!T179</f>
        <v>8.9615430401645213</v>
      </c>
      <c r="I179" s="52">
        <f>'Survey-based_src_summary'!U179</f>
        <v>0</v>
      </c>
      <c r="J179" s="52">
        <f>'Survey-based_src_summary'!V179</f>
        <v>0</v>
      </c>
      <c r="K179" s="52">
        <f>'Survey-based_src_summary'!W179</f>
        <v>0</v>
      </c>
      <c r="L179" s="144">
        <f>'Survey-based_src_summary'!X179</f>
        <v>0</v>
      </c>
      <c r="M179" s="144">
        <f>'Survey-based_src_summary'!Y179</f>
        <v>3.9816548326772079</v>
      </c>
      <c r="N179" s="144">
        <f>'Survey-based_src_summary'!Z179</f>
        <v>0</v>
      </c>
      <c r="O179" s="144">
        <f>'Survey-based_src_summary'!AA179</f>
        <v>0</v>
      </c>
      <c r="P179" s="144">
        <f>'Survey-based_src_summary'!AB179</f>
        <v>0</v>
      </c>
      <c r="Q179" s="155">
        <f>'Survey-based_src_summary'!AC179</f>
        <v>0</v>
      </c>
      <c r="R179" s="155">
        <f>'Survey-based_src_summary'!AD179</f>
        <v>0</v>
      </c>
      <c r="S179" s="155">
        <f>'Survey-based_src_summary'!AE179</f>
        <v>0</v>
      </c>
      <c r="T179" s="155">
        <f>'Survey-based_src_summary'!AF179</f>
        <v>0</v>
      </c>
      <c r="U179" s="155">
        <f>'Survey-based_src_summary'!AG179</f>
        <v>0</v>
      </c>
      <c r="V179" s="156">
        <f>'Survey-based_src_summary'!AH179</f>
        <v>0</v>
      </c>
      <c r="W179" s="156">
        <f>'Survey-based_src_summary'!AI179</f>
        <v>4.9798882074873134</v>
      </c>
      <c r="X179" s="156">
        <f>'Survey-based_src_summary'!AJ179</f>
        <v>0</v>
      </c>
      <c r="Y179" s="156">
        <f>'Survey-based_src_summary'!AK179</f>
        <v>0</v>
      </c>
      <c r="Z179" s="156">
        <f>'Survey-based_src_summary'!AL179</f>
        <v>0</v>
      </c>
      <c r="AA179" s="171">
        <f>'Survey-based_src_summary'!AM179</f>
        <v>0</v>
      </c>
      <c r="AB179" s="171">
        <f>'Survey-based_src_summary'!AN179</f>
        <v>0</v>
      </c>
      <c r="AC179" s="171">
        <f>'Survey-based_src_summary'!AO179</f>
        <v>0</v>
      </c>
      <c r="AD179" s="171">
        <f>'Survey-based_src_summary'!AP179</f>
        <v>0</v>
      </c>
      <c r="AE179" s="171">
        <f>'Survey-based_src_summary'!AQ179</f>
        <v>0</v>
      </c>
    </row>
    <row r="180" spans="1:31" x14ac:dyDescent="0.2">
      <c r="A180" s="27" t="s">
        <v>460</v>
      </c>
      <c r="B180" s="154" t="str">
        <f>'Survey-based_src_summary'!E180</f>
        <v>30</v>
      </c>
      <c r="C180" s="125" t="str">
        <f>'Survey-based_src_summary'!F180</f>
        <v>30111</v>
      </c>
      <c r="D180" s="125" t="str">
        <f>'Survey-based_src_summary'!G180</f>
        <v>2310011450</v>
      </c>
      <c r="E180" s="125" t="str">
        <f>'Survey-based_src_summary'!H180</f>
        <v>Casinghead Gas Venting</v>
      </c>
      <c r="F180" s="125" t="str">
        <f>'Survey-based_src_summary'!B180</f>
        <v>Oil Wells</v>
      </c>
      <c r="G180" s="52">
        <f>'Survey-based_src_summary'!S180</f>
        <v>0</v>
      </c>
      <c r="H180" s="52">
        <f>'Survey-based_src_summary'!T180</f>
        <v>0</v>
      </c>
      <c r="I180" s="52">
        <f>'Survey-based_src_summary'!U180</f>
        <v>0</v>
      </c>
      <c r="J180" s="52">
        <f>'Survey-based_src_summary'!V180</f>
        <v>0</v>
      </c>
      <c r="K180" s="52">
        <f>'Survey-based_src_summary'!W180</f>
        <v>0</v>
      </c>
      <c r="L180" s="144">
        <f>'Survey-based_src_summary'!X180</f>
        <v>0</v>
      </c>
      <c r="M180" s="144">
        <f>'Survey-based_src_summary'!Y180</f>
        <v>0</v>
      </c>
      <c r="N180" s="144">
        <f>'Survey-based_src_summary'!Z180</f>
        <v>0</v>
      </c>
      <c r="O180" s="144">
        <f>'Survey-based_src_summary'!AA180</f>
        <v>0</v>
      </c>
      <c r="P180" s="144">
        <f>'Survey-based_src_summary'!AB180</f>
        <v>0</v>
      </c>
      <c r="Q180" s="155">
        <f>'Survey-based_src_summary'!AC180</f>
        <v>0</v>
      </c>
      <c r="R180" s="155">
        <f>'Survey-based_src_summary'!AD180</f>
        <v>0</v>
      </c>
      <c r="S180" s="155">
        <f>'Survey-based_src_summary'!AE180</f>
        <v>0</v>
      </c>
      <c r="T180" s="155">
        <f>'Survey-based_src_summary'!AF180</f>
        <v>0</v>
      </c>
      <c r="U180" s="155">
        <f>'Survey-based_src_summary'!AG180</f>
        <v>0</v>
      </c>
      <c r="V180" s="156">
        <f>'Survey-based_src_summary'!AH180</f>
        <v>0</v>
      </c>
      <c r="W180" s="156">
        <f>'Survey-based_src_summary'!AI180</f>
        <v>0</v>
      </c>
      <c r="X180" s="156">
        <f>'Survey-based_src_summary'!AJ180</f>
        <v>0</v>
      </c>
      <c r="Y180" s="156">
        <f>'Survey-based_src_summary'!AK180</f>
        <v>0</v>
      </c>
      <c r="Z180" s="156">
        <f>'Survey-based_src_summary'!AL180</f>
        <v>0</v>
      </c>
      <c r="AA180" s="171">
        <f>'Survey-based_src_summary'!AM180</f>
        <v>0</v>
      </c>
      <c r="AB180" s="171">
        <f>'Survey-based_src_summary'!AN180</f>
        <v>0</v>
      </c>
      <c r="AC180" s="171">
        <f>'Survey-based_src_summary'!AO180</f>
        <v>0</v>
      </c>
      <c r="AD180" s="171">
        <f>'Survey-based_src_summary'!AP180</f>
        <v>0</v>
      </c>
      <c r="AE180" s="171">
        <f>'Survey-based_src_summary'!AQ180</f>
        <v>0</v>
      </c>
    </row>
    <row r="181" spans="1:31" x14ac:dyDescent="0.2">
      <c r="A181" s="27" t="s">
        <v>460</v>
      </c>
      <c r="B181" s="154" t="str">
        <f>'Survey-based_src_summary'!E181</f>
        <v>30</v>
      </c>
      <c r="C181" s="125" t="str">
        <f>'Survey-based_src_summary'!F181</f>
        <v>30041</v>
      </c>
      <c r="D181" s="125" t="str">
        <f>'Survey-based_src_summary'!G181</f>
        <v>2310011450</v>
      </c>
      <c r="E181" s="125" t="str">
        <f>'Survey-based_src_summary'!H181</f>
        <v>Casinghead Gas Venting</v>
      </c>
      <c r="F181" s="125" t="str">
        <f>'Survey-based_src_summary'!B181</f>
        <v>Oil Wells</v>
      </c>
      <c r="G181" s="52">
        <f>'Survey-based_src_summary'!S181</f>
        <v>0</v>
      </c>
      <c r="H181" s="52">
        <f>'Survey-based_src_summary'!T181</f>
        <v>0.79985544536512532</v>
      </c>
      <c r="I181" s="52">
        <f>'Survey-based_src_summary'!U181</f>
        <v>0</v>
      </c>
      <c r="J181" s="52">
        <f>'Survey-based_src_summary'!V181</f>
        <v>0</v>
      </c>
      <c r="K181" s="52">
        <f>'Survey-based_src_summary'!W181</f>
        <v>0</v>
      </c>
      <c r="L181" s="144">
        <f>'Survey-based_src_summary'!X181</f>
        <v>0</v>
      </c>
      <c r="M181" s="144">
        <f>'Survey-based_src_summary'!Y181</f>
        <v>0</v>
      </c>
      <c r="N181" s="144">
        <f>'Survey-based_src_summary'!Z181</f>
        <v>0</v>
      </c>
      <c r="O181" s="144">
        <f>'Survey-based_src_summary'!AA181</f>
        <v>0</v>
      </c>
      <c r="P181" s="144">
        <f>'Survey-based_src_summary'!AB181</f>
        <v>0</v>
      </c>
      <c r="Q181" s="155">
        <f>'Survey-based_src_summary'!AC181</f>
        <v>0</v>
      </c>
      <c r="R181" s="155">
        <f>'Survey-based_src_summary'!AD181</f>
        <v>0</v>
      </c>
      <c r="S181" s="155">
        <f>'Survey-based_src_summary'!AE181</f>
        <v>0</v>
      </c>
      <c r="T181" s="155">
        <f>'Survey-based_src_summary'!AF181</f>
        <v>0</v>
      </c>
      <c r="U181" s="155">
        <f>'Survey-based_src_summary'!AG181</f>
        <v>0</v>
      </c>
      <c r="V181" s="156">
        <f>'Survey-based_src_summary'!AH181</f>
        <v>0</v>
      </c>
      <c r="W181" s="156">
        <f>'Survey-based_src_summary'!AI181</f>
        <v>0.79985544536512532</v>
      </c>
      <c r="X181" s="156">
        <f>'Survey-based_src_summary'!AJ181</f>
        <v>0</v>
      </c>
      <c r="Y181" s="156">
        <f>'Survey-based_src_summary'!AK181</f>
        <v>0</v>
      </c>
      <c r="Z181" s="156">
        <f>'Survey-based_src_summary'!AL181</f>
        <v>0</v>
      </c>
      <c r="AA181" s="171">
        <f>'Survey-based_src_summary'!AM181</f>
        <v>0</v>
      </c>
      <c r="AB181" s="171">
        <f>'Survey-based_src_summary'!AN181</f>
        <v>0</v>
      </c>
      <c r="AC181" s="171">
        <f>'Survey-based_src_summary'!AO181</f>
        <v>0</v>
      </c>
      <c r="AD181" s="171">
        <f>'Survey-based_src_summary'!AP181</f>
        <v>0</v>
      </c>
      <c r="AE181" s="171">
        <f>'Survey-based_src_summary'!AQ181</f>
        <v>0</v>
      </c>
    </row>
    <row r="182" spans="1:31" x14ac:dyDescent="0.2">
      <c r="A182" s="27" t="s">
        <v>460</v>
      </c>
      <c r="B182" s="154" t="str">
        <f>'Survey-based_src_summary'!E182</f>
        <v>30</v>
      </c>
      <c r="C182" s="125" t="str">
        <f>'Survey-based_src_summary'!F182</f>
        <v>30071</v>
      </c>
      <c r="D182" s="125" t="str">
        <f>'Survey-based_src_summary'!G182</f>
        <v>2310011450</v>
      </c>
      <c r="E182" s="125" t="str">
        <f>'Survey-based_src_summary'!H182</f>
        <v>Casinghead Gas Venting</v>
      </c>
      <c r="F182" s="125" t="str">
        <f>'Survey-based_src_summary'!B182</f>
        <v>Oil Wells</v>
      </c>
      <c r="G182" s="52">
        <f>'Survey-based_src_summary'!S182</f>
        <v>0</v>
      </c>
      <c r="H182" s="52">
        <f>'Survey-based_src_summary'!T182</f>
        <v>1.5582602805611376</v>
      </c>
      <c r="I182" s="52">
        <f>'Survey-based_src_summary'!U182</f>
        <v>0</v>
      </c>
      <c r="J182" s="52">
        <f>'Survey-based_src_summary'!V182</f>
        <v>0</v>
      </c>
      <c r="K182" s="52">
        <f>'Survey-based_src_summary'!W182</f>
        <v>0</v>
      </c>
      <c r="L182" s="144">
        <f>'Survey-based_src_summary'!X182</f>
        <v>0</v>
      </c>
      <c r="M182" s="144">
        <f>'Survey-based_src_summary'!Y182</f>
        <v>0.25543284574382202</v>
      </c>
      <c r="N182" s="144">
        <f>'Survey-based_src_summary'!Z182</f>
        <v>0</v>
      </c>
      <c r="O182" s="144">
        <f>'Survey-based_src_summary'!AA182</f>
        <v>0</v>
      </c>
      <c r="P182" s="144">
        <f>'Survey-based_src_summary'!AB182</f>
        <v>0</v>
      </c>
      <c r="Q182" s="155">
        <f>'Survey-based_src_summary'!AC182</f>
        <v>0</v>
      </c>
      <c r="R182" s="155">
        <f>'Survey-based_src_summary'!AD182</f>
        <v>0</v>
      </c>
      <c r="S182" s="155">
        <f>'Survey-based_src_summary'!AE182</f>
        <v>0</v>
      </c>
      <c r="T182" s="155">
        <f>'Survey-based_src_summary'!AF182</f>
        <v>0</v>
      </c>
      <c r="U182" s="155">
        <f>'Survey-based_src_summary'!AG182</f>
        <v>0</v>
      </c>
      <c r="V182" s="156">
        <f>'Survey-based_src_summary'!AH182</f>
        <v>0</v>
      </c>
      <c r="W182" s="156">
        <f>'Survey-based_src_summary'!AI182</f>
        <v>1.3028274348173157</v>
      </c>
      <c r="X182" s="156">
        <f>'Survey-based_src_summary'!AJ182</f>
        <v>0</v>
      </c>
      <c r="Y182" s="156">
        <f>'Survey-based_src_summary'!AK182</f>
        <v>0</v>
      </c>
      <c r="Z182" s="156">
        <f>'Survey-based_src_summary'!AL182</f>
        <v>0</v>
      </c>
      <c r="AA182" s="171">
        <f>'Survey-based_src_summary'!AM182</f>
        <v>0</v>
      </c>
      <c r="AB182" s="171">
        <f>'Survey-based_src_summary'!AN182</f>
        <v>0</v>
      </c>
      <c r="AC182" s="171">
        <f>'Survey-based_src_summary'!AO182</f>
        <v>0</v>
      </c>
      <c r="AD182" s="171">
        <f>'Survey-based_src_summary'!AP182</f>
        <v>0</v>
      </c>
      <c r="AE182" s="171">
        <f>'Survey-based_src_summary'!AQ182</f>
        <v>0</v>
      </c>
    </row>
    <row r="183" spans="1:31" x14ac:dyDescent="0.2">
      <c r="A183" s="27" t="s">
        <v>460</v>
      </c>
      <c r="B183" s="154" t="str">
        <f>'Survey-based_src_summary'!E183</f>
        <v>30</v>
      </c>
      <c r="C183" s="125" t="str">
        <f>'Survey-based_src_summary'!F183</f>
        <v>30015</v>
      </c>
      <c r="D183" s="125" t="str">
        <f>'Survey-based_src_summary'!G183</f>
        <v>2310011450</v>
      </c>
      <c r="E183" s="125" t="str">
        <f>'Survey-based_src_summary'!H183</f>
        <v>Casinghead Gas Venting</v>
      </c>
      <c r="F183" s="125" t="str">
        <f>'Survey-based_src_summary'!B183</f>
        <v>Oil Wells</v>
      </c>
      <c r="G183" s="52">
        <f>'Survey-based_src_summary'!S183</f>
        <v>0</v>
      </c>
      <c r="H183" s="52">
        <f>'Survey-based_src_summary'!T183</f>
        <v>0.56054559513458913</v>
      </c>
      <c r="I183" s="52">
        <f>'Survey-based_src_summary'!U183</f>
        <v>0</v>
      </c>
      <c r="J183" s="52">
        <f>'Survey-based_src_summary'!V183</f>
        <v>0</v>
      </c>
      <c r="K183" s="52">
        <f>'Survey-based_src_summary'!W183</f>
        <v>0</v>
      </c>
      <c r="L183" s="144">
        <f>'Survey-based_src_summary'!X183</f>
        <v>0</v>
      </c>
      <c r="M183" s="144">
        <f>'Survey-based_src_summary'!Y183</f>
        <v>0</v>
      </c>
      <c r="N183" s="144">
        <f>'Survey-based_src_summary'!Z183</f>
        <v>0</v>
      </c>
      <c r="O183" s="144">
        <f>'Survey-based_src_summary'!AA183</f>
        <v>0</v>
      </c>
      <c r="P183" s="144">
        <f>'Survey-based_src_summary'!AB183</f>
        <v>0</v>
      </c>
      <c r="Q183" s="155">
        <f>'Survey-based_src_summary'!AC183</f>
        <v>0</v>
      </c>
      <c r="R183" s="155">
        <f>'Survey-based_src_summary'!AD183</f>
        <v>0</v>
      </c>
      <c r="S183" s="155">
        <f>'Survey-based_src_summary'!AE183</f>
        <v>0</v>
      </c>
      <c r="T183" s="155">
        <f>'Survey-based_src_summary'!AF183</f>
        <v>0</v>
      </c>
      <c r="U183" s="155">
        <f>'Survey-based_src_summary'!AG183</f>
        <v>0</v>
      </c>
      <c r="V183" s="156">
        <f>'Survey-based_src_summary'!AH183</f>
        <v>0</v>
      </c>
      <c r="W183" s="156">
        <f>'Survey-based_src_summary'!AI183</f>
        <v>0.56054559513458913</v>
      </c>
      <c r="X183" s="156">
        <f>'Survey-based_src_summary'!AJ183</f>
        <v>0</v>
      </c>
      <c r="Y183" s="156">
        <f>'Survey-based_src_summary'!AK183</f>
        <v>0</v>
      </c>
      <c r="Z183" s="156">
        <f>'Survey-based_src_summary'!AL183</f>
        <v>0</v>
      </c>
      <c r="AA183" s="171">
        <f>'Survey-based_src_summary'!AM183</f>
        <v>0</v>
      </c>
      <c r="AB183" s="171">
        <f>'Survey-based_src_summary'!AN183</f>
        <v>0</v>
      </c>
      <c r="AC183" s="171">
        <f>'Survey-based_src_summary'!AO183</f>
        <v>0</v>
      </c>
      <c r="AD183" s="171">
        <f>'Survey-based_src_summary'!AP183</f>
        <v>0</v>
      </c>
      <c r="AE183" s="171">
        <f>'Survey-based_src_summary'!AQ183</f>
        <v>0</v>
      </c>
    </row>
    <row r="184" spans="1:31" x14ac:dyDescent="0.2">
      <c r="A184" s="27" t="s">
        <v>460</v>
      </c>
      <c r="B184" s="154" t="str">
        <f>'Survey-based_src_summary'!E184</f>
        <v>30</v>
      </c>
      <c r="C184" s="125" t="str">
        <f>'Survey-based_src_summary'!F184</f>
        <v>30027</v>
      </c>
      <c r="D184" s="125" t="str">
        <f>'Survey-based_src_summary'!G184</f>
        <v>2310011450</v>
      </c>
      <c r="E184" s="125" t="str">
        <f>'Survey-based_src_summary'!H184</f>
        <v>Casinghead Gas Venting</v>
      </c>
      <c r="F184" s="125" t="str">
        <f>'Survey-based_src_summary'!B184</f>
        <v>Oil Wells</v>
      </c>
      <c r="G184" s="52">
        <f>'Survey-based_src_summary'!S184</f>
        <v>0</v>
      </c>
      <c r="H184" s="52">
        <f>'Survey-based_src_summary'!T184</f>
        <v>0</v>
      </c>
      <c r="I184" s="52">
        <f>'Survey-based_src_summary'!U184</f>
        <v>0</v>
      </c>
      <c r="J184" s="52">
        <f>'Survey-based_src_summary'!V184</f>
        <v>0</v>
      </c>
      <c r="K184" s="52">
        <f>'Survey-based_src_summary'!W184</f>
        <v>0</v>
      </c>
      <c r="L184" s="144">
        <f>'Survey-based_src_summary'!X184</f>
        <v>0</v>
      </c>
      <c r="M184" s="144">
        <f>'Survey-based_src_summary'!Y184</f>
        <v>0</v>
      </c>
      <c r="N184" s="144">
        <f>'Survey-based_src_summary'!Z184</f>
        <v>0</v>
      </c>
      <c r="O184" s="144">
        <f>'Survey-based_src_summary'!AA184</f>
        <v>0</v>
      </c>
      <c r="P184" s="144">
        <f>'Survey-based_src_summary'!AB184</f>
        <v>0</v>
      </c>
      <c r="Q184" s="155">
        <f>'Survey-based_src_summary'!AC184</f>
        <v>0</v>
      </c>
      <c r="R184" s="155">
        <f>'Survey-based_src_summary'!AD184</f>
        <v>0</v>
      </c>
      <c r="S184" s="155">
        <f>'Survey-based_src_summary'!AE184</f>
        <v>0</v>
      </c>
      <c r="T184" s="155">
        <f>'Survey-based_src_summary'!AF184</f>
        <v>0</v>
      </c>
      <c r="U184" s="155">
        <f>'Survey-based_src_summary'!AG184</f>
        <v>0</v>
      </c>
      <c r="V184" s="156">
        <f>'Survey-based_src_summary'!AH184</f>
        <v>0</v>
      </c>
      <c r="W184" s="156">
        <f>'Survey-based_src_summary'!AI184</f>
        <v>0</v>
      </c>
      <c r="X184" s="156">
        <f>'Survey-based_src_summary'!AJ184</f>
        <v>0</v>
      </c>
      <c r="Y184" s="156">
        <f>'Survey-based_src_summary'!AK184</f>
        <v>0</v>
      </c>
      <c r="Z184" s="156">
        <f>'Survey-based_src_summary'!AL184</f>
        <v>0</v>
      </c>
      <c r="AA184" s="171">
        <f>'Survey-based_src_summary'!AM184</f>
        <v>0</v>
      </c>
      <c r="AB184" s="171">
        <f>'Survey-based_src_summary'!AN184</f>
        <v>0</v>
      </c>
      <c r="AC184" s="171">
        <f>'Survey-based_src_summary'!AO184</f>
        <v>0</v>
      </c>
      <c r="AD184" s="171">
        <f>'Survey-based_src_summary'!AP184</f>
        <v>0</v>
      </c>
      <c r="AE184" s="171">
        <f>'Survey-based_src_summary'!AQ184</f>
        <v>0</v>
      </c>
    </row>
    <row r="185" spans="1:31" x14ac:dyDescent="0.2">
      <c r="A185" s="27" t="s">
        <v>460</v>
      </c>
      <c r="B185" s="154" t="str">
        <f>'Survey-based_src_summary'!E185</f>
        <v>30</v>
      </c>
      <c r="C185" s="125" t="str">
        <f>'Survey-based_src_summary'!F185</f>
        <v>30037</v>
      </c>
      <c r="D185" s="125" t="str">
        <f>'Survey-based_src_summary'!G185</f>
        <v>2310011450</v>
      </c>
      <c r="E185" s="125" t="str">
        <f>'Survey-based_src_summary'!H185</f>
        <v>Casinghead Gas Venting</v>
      </c>
      <c r="F185" s="125" t="str">
        <f>'Survey-based_src_summary'!B185</f>
        <v>Oil Wells</v>
      </c>
      <c r="G185" s="52">
        <f>'Survey-based_src_summary'!S185</f>
        <v>0</v>
      </c>
      <c r="H185" s="52">
        <f>'Survey-based_src_summary'!T185</f>
        <v>0</v>
      </c>
      <c r="I185" s="52">
        <f>'Survey-based_src_summary'!U185</f>
        <v>0</v>
      </c>
      <c r="J185" s="52">
        <f>'Survey-based_src_summary'!V185</f>
        <v>0</v>
      </c>
      <c r="K185" s="52">
        <f>'Survey-based_src_summary'!W185</f>
        <v>0</v>
      </c>
      <c r="L185" s="144">
        <f>'Survey-based_src_summary'!X185</f>
        <v>0</v>
      </c>
      <c r="M185" s="144">
        <f>'Survey-based_src_summary'!Y185</f>
        <v>0</v>
      </c>
      <c r="N185" s="144">
        <f>'Survey-based_src_summary'!Z185</f>
        <v>0</v>
      </c>
      <c r="O185" s="144">
        <f>'Survey-based_src_summary'!AA185</f>
        <v>0</v>
      </c>
      <c r="P185" s="144">
        <f>'Survey-based_src_summary'!AB185</f>
        <v>0</v>
      </c>
      <c r="Q185" s="155">
        <f>'Survey-based_src_summary'!AC185</f>
        <v>0</v>
      </c>
      <c r="R185" s="155">
        <f>'Survey-based_src_summary'!AD185</f>
        <v>0</v>
      </c>
      <c r="S185" s="155">
        <f>'Survey-based_src_summary'!AE185</f>
        <v>0</v>
      </c>
      <c r="T185" s="155">
        <f>'Survey-based_src_summary'!AF185</f>
        <v>0</v>
      </c>
      <c r="U185" s="155">
        <f>'Survey-based_src_summary'!AG185</f>
        <v>0</v>
      </c>
      <c r="V185" s="156">
        <f>'Survey-based_src_summary'!AH185</f>
        <v>0</v>
      </c>
      <c r="W185" s="156">
        <f>'Survey-based_src_summary'!AI185</f>
        <v>0</v>
      </c>
      <c r="X185" s="156">
        <f>'Survey-based_src_summary'!AJ185</f>
        <v>0</v>
      </c>
      <c r="Y185" s="156">
        <f>'Survey-based_src_summary'!AK185</f>
        <v>0</v>
      </c>
      <c r="Z185" s="156">
        <f>'Survey-based_src_summary'!AL185</f>
        <v>0</v>
      </c>
      <c r="AA185" s="171">
        <f>'Survey-based_src_summary'!AM185</f>
        <v>0</v>
      </c>
      <c r="AB185" s="171">
        <f>'Survey-based_src_summary'!AN185</f>
        <v>0</v>
      </c>
      <c r="AC185" s="171">
        <f>'Survey-based_src_summary'!AO185</f>
        <v>0</v>
      </c>
      <c r="AD185" s="171">
        <f>'Survey-based_src_summary'!AP185</f>
        <v>0</v>
      </c>
      <c r="AE185" s="171">
        <f>'Survey-based_src_summary'!AQ185</f>
        <v>0</v>
      </c>
    </row>
    <row r="186" spans="1:31" x14ac:dyDescent="0.2">
      <c r="A186" s="27" t="s">
        <v>460</v>
      </c>
      <c r="B186" s="154" t="str">
        <f>'Survey-based_src_summary'!E186</f>
        <v>30</v>
      </c>
      <c r="C186" s="125" t="str">
        <f>'Survey-based_src_summary'!F186</f>
        <v>30101</v>
      </c>
      <c r="D186" s="125" t="str">
        <f>'Survey-based_src_summary'!G186</f>
        <v>2310011450</v>
      </c>
      <c r="E186" s="125" t="str">
        <f>'Survey-based_src_summary'!H186</f>
        <v>Casinghead Gas Flaring</v>
      </c>
      <c r="F186" s="125" t="str">
        <f>'Survey-based_src_summary'!B186</f>
        <v>Oil Wells</v>
      </c>
      <c r="G186" s="52">
        <f>'Survey-based_src_summary'!S186</f>
        <v>0.28963728834110791</v>
      </c>
      <c r="H186" s="52">
        <f>'Survey-based_src_summary'!T186</f>
        <v>0</v>
      </c>
      <c r="I186" s="52">
        <f>'Survey-based_src_summary'!U186</f>
        <v>1.5759675983266166</v>
      </c>
      <c r="J186" s="52">
        <f>'Survey-based_src_summary'!V186</f>
        <v>0</v>
      </c>
      <c r="K186" s="52">
        <f>'Survey-based_src_summary'!W186</f>
        <v>0</v>
      </c>
      <c r="L186" s="144">
        <f>'Survey-based_src_summary'!X186</f>
        <v>1.4340586885050676E-2</v>
      </c>
      <c r="M186" s="144">
        <f>'Survey-based_src_summary'!Y186</f>
        <v>0</v>
      </c>
      <c r="N186" s="144">
        <f>'Survey-based_src_summary'!Z186</f>
        <v>7.8029663933363969E-2</v>
      </c>
      <c r="O186" s="144">
        <f>'Survey-based_src_summary'!AA186</f>
        <v>0</v>
      </c>
      <c r="P186" s="144">
        <f>'Survey-based_src_summary'!AB186</f>
        <v>0</v>
      </c>
      <c r="Q186" s="155">
        <f>'Survey-based_src_summary'!AC186</f>
        <v>0</v>
      </c>
      <c r="R186" s="155">
        <f>'Survey-based_src_summary'!AD186</f>
        <v>0</v>
      </c>
      <c r="S186" s="155">
        <f>'Survey-based_src_summary'!AE186</f>
        <v>0</v>
      </c>
      <c r="T186" s="155">
        <f>'Survey-based_src_summary'!AF186</f>
        <v>0</v>
      </c>
      <c r="U186" s="155">
        <f>'Survey-based_src_summary'!AG186</f>
        <v>0</v>
      </c>
      <c r="V186" s="156">
        <f>'Survey-based_src_summary'!AH186</f>
        <v>0.27529670145605728</v>
      </c>
      <c r="W186" s="156">
        <f>'Survey-based_src_summary'!AI186</f>
        <v>0</v>
      </c>
      <c r="X186" s="156">
        <f>'Survey-based_src_summary'!AJ186</f>
        <v>1.4979379343932526</v>
      </c>
      <c r="Y186" s="156">
        <f>'Survey-based_src_summary'!AK186</f>
        <v>0</v>
      </c>
      <c r="Z186" s="156">
        <f>'Survey-based_src_summary'!AL186</f>
        <v>0</v>
      </c>
      <c r="AA186" s="171">
        <f>'Survey-based_src_summary'!AM186</f>
        <v>0</v>
      </c>
      <c r="AB186" s="171">
        <f>'Survey-based_src_summary'!AN186</f>
        <v>0</v>
      </c>
      <c r="AC186" s="171">
        <f>'Survey-based_src_summary'!AO186</f>
        <v>0</v>
      </c>
      <c r="AD186" s="171">
        <f>'Survey-based_src_summary'!AP186</f>
        <v>0</v>
      </c>
      <c r="AE186" s="171">
        <f>'Survey-based_src_summary'!AQ186</f>
        <v>0</v>
      </c>
    </row>
    <row r="187" spans="1:31" x14ac:dyDescent="0.2">
      <c r="A187" s="27" t="s">
        <v>460</v>
      </c>
      <c r="B187" s="154" t="str">
        <f>'Survey-based_src_summary'!E187</f>
        <v>30</v>
      </c>
      <c r="C187" s="125" t="str">
        <f>'Survey-based_src_summary'!F187</f>
        <v>30051</v>
      </c>
      <c r="D187" s="125" t="str">
        <f>'Survey-based_src_summary'!G187</f>
        <v>2310011450</v>
      </c>
      <c r="E187" s="125" t="str">
        <f>'Survey-based_src_summary'!H187</f>
        <v>Casinghead Gas Flaring</v>
      </c>
      <c r="F187" s="125" t="str">
        <f>'Survey-based_src_summary'!B187</f>
        <v>Oil Wells</v>
      </c>
      <c r="G187" s="52">
        <f>'Survey-based_src_summary'!S187</f>
        <v>5.8390474298033429E-2</v>
      </c>
      <c r="H187" s="52">
        <f>'Survey-based_src_summary'!T187</f>
        <v>0</v>
      </c>
      <c r="I187" s="52">
        <f>'Survey-based_src_summary'!U187</f>
        <v>0.3177128748569466</v>
      </c>
      <c r="J187" s="52">
        <f>'Survey-based_src_summary'!V187</f>
        <v>0</v>
      </c>
      <c r="K187" s="52">
        <f>'Survey-based_src_summary'!W187</f>
        <v>0</v>
      </c>
      <c r="L187" s="144">
        <f>'Survey-based_src_summary'!X187</f>
        <v>1.2354581581540177E-2</v>
      </c>
      <c r="M187" s="144">
        <f>'Survey-based_src_summary'!Y187</f>
        <v>0</v>
      </c>
      <c r="N187" s="144">
        <f>'Survey-based_src_summary'!Z187</f>
        <v>6.7223458605439199E-2</v>
      </c>
      <c r="O187" s="144">
        <f>'Survey-based_src_summary'!AA187</f>
        <v>0</v>
      </c>
      <c r="P187" s="144">
        <f>'Survey-based_src_summary'!AB187</f>
        <v>0</v>
      </c>
      <c r="Q187" s="155">
        <f>'Survey-based_src_summary'!AC187</f>
        <v>0</v>
      </c>
      <c r="R187" s="155">
        <f>'Survey-based_src_summary'!AD187</f>
        <v>0</v>
      </c>
      <c r="S187" s="155">
        <f>'Survey-based_src_summary'!AE187</f>
        <v>0</v>
      </c>
      <c r="T187" s="155">
        <f>'Survey-based_src_summary'!AF187</f>
        <v>0</v>
      </c>
      <c r="U187" s="155">
        <f>'Survey-based_src_summary'!AG187</f>
        <v>0</v>
      </c>
      <c r="V187" s="156">
        <f>'Survey-based_src_summary'!AH187</f>
        <v>4.6035892716493255E-2</v>
      </c>
      <c r="W187" s="156">
        <f>'Survey-based_src_summary'!AI187</f>
        <v>0</v>
      </c>
      <c r="X187" s="156">
        <f>'Survey-based_src_summary'!AJ187</f>
        <v>0.25048941625150739</v>
      </c>
      <c r="Y187" s="156">
        <f>'Survey-based_src_summary'!AK187</f>
        <v>0</v>
      </c>
      <c r="Z187" s="156">
        <f>'Survey-based_src_summary'!AL187</f>
        <v>0</v>
      </c>
      <c r="AA187" s="171">
        <f>'Survey-based_src_summary'!AM187</f>
        <v>0</v>
      </c>
      <c r="AB187" s="171">
        <f>'Survey-based_src_summary'!AN187</f>
        <v>0</v>
      </c>
      <c r="AC187" s="171">
        <f>'Survey-based_src_summary'!AO187</f>
        <v>0</v>
      </c>
      <c r="AD187" s="171">
        <f>'Survey-based_src_summary'!AP187</f>
        <v>0</v>
      </c>
      <c r="AE187" s="171">
        <f>'Survey-based_src_summary'!AQ187</f>
        <v>0</v>
      </c>
    </row>
    <row r="188" spans="1:31" x14ac:dyDescent="0.2">
      <c r="A188" s="27" t="s">
        <v>460</v>
      </c>
      <c r="B188" s="154" t="str">
        <f>'Survey-based_src_summary'!E188</f>
        <v>30</v>
      </c>
      <c r="C188" s="125" t="str">
        <f>'Survey-based_src_summary'!F188</f>
        <v>30087</v>
      </c>
      <c r="D188" s="125" t="str">
        <f>'Survey-based_src_summary'!G188</f>
        <v>2310011450</v>
      </c>
      <c r="E188" s="125" t="str">
        <f>'Survey-based_src_summary'!H188</f>
        <v>Casinghead Gas Flaring</v>
      </c>
      <c r="F188" s="125" t="str">
        <f>'Survey-based_src_summary'!B188</f>
        <v>Oil Wells</v>
      </c>
      <c r="G188" s="52">
        <f>'Survey-based_src_summary'!S188</f>
        <v>1.4217757324602133E-2</v>
      </c>
      <c r="H188" s="52">
        <f>'Survey-based_src_summary'!T188</f>
        <v>0</v>
      </c>
      <c r="I188" s="52">
        <f>'Survey-based_src_summary'!U188</f>
        <v>7.7361326619158663E-2</v>
      </c>
      <c r="J188" s="52">
        <f>'Survey-based_src_summary'!V188</f>
        <v>0</v>
      </c>
      <c r="K188" s="52">
        <f>'Survey-based_src_summary'!W188</f>
        <v>0</v>
      </c>
      <c r="L188" s="144">
        <f>'Survey-based_src_summary'!X188</f>
        <v>2.4593773179491579E-3</v>
      </c>
      <c r="M188" s="144">
        <f>'Survey-based_src_summary'!Y188</f>
        <v>0</v>
      </c>
      <c r="N188" s="144">
        <f>'Survey-based_src_summary'!Z188</f>
        <v>1.338190599472336E-2</v>
      </c>
      <c r="O188" s="144">
        <f>'Survey-based_src_summary'!AA188</f>
        <v>0</v>
      </c>
      <c r="P188" s="144">
        <f>'Survey-based_src_summary'!AB188</f>
        <v>0</v>
      </c>
      <c r="Q188" s="155">
        <f>'Survey-based_src_summary'!AC188</f>
        <v>0</v>
      </c>
      <c r="R188" s="155">
        <f>'Survey-based_src_summary'!AD188</f>
        <v>0</v>
      </c>
      <c r="S188" s="155">
        <f>'Survey-based_src_summary'!AE188</f>
        <v>0</v>
      </c>
      <c r="T188" s="155">
        <f>'Survey-based_src_summary'!AF188</f>
        <v>0</v>
      </c>
      <c r="U188" s="155">
        <f>'Survey-based_src_summary'!AG188</f>
        <v>0</v>
      </c>
      <c r="V188" s="156">
        <f>'Survey-based_src_summary'!AH188</f>
        <v>1.1758380006652976E-2</v>
      </c>
      <c r="W188" s="156">
        <f>'Survey-based_src_summary'!AI188</f>
        <v>0</v>
      </c>
      <c r="X188" s="156">
        <f>'Survey-based_src_summary'!AJ188</f>
        <v>6.3979420624435304E-2</v>
      </c>
      <c r="Y188" s="156">
        <f>'Survey-based_src_summary'!AK188</f>
        <v>0</v>
      </c>
      <c r="Z188" s="156">
        <f>'Survey-based_src_summary'!AL188</f>
        <v>0</v>
      </c>
      <c r="AA188" s="171">
        <f>'Survey-based_src_summary'!AM188</f>
        <v>0</v>
      </c>
      <c r="AB188" s="171">
        <f>'Survey-based_src_summary'!AN188</f>
        <v>0</v>
      </c>
      <c r="AC188" s="171">
        <f>'Survey-based_src_summary'!AO188</f>
        <v>0</v>
      </c>
      <c r="AD188" s="171">
        <f>'Survey-based_src_summary'!AP188</f>
        <v>0</v>
      </c>
      <c r="AE188" s="171">
        <f>'Survey-based_src_summary'!AQ188</f>
        <v>0</v>
      </c>
    </row>
    <row r="189" spans="1:31" x14ac:dyDescent="0.2">
      <c r="A189" s="27" t="s">
        <v>460</v>
      </c>
      <c r="B189" s="154" t="str">
        <f>'Survey-based_src_summary'!E189</f>
        <v>30</v>
      </c>
      <c r="C189" s="125" t="str">
        <f>'Survey-based_src_summary'!F189</f>
        <v>30099</v>
      </c>
      <c r="D189" s="125" t="str">
        <f>'Survey-based_src_summary'!G189</f>
        <v>2310011450</v>
      </c>
      <c r="E189" s="125" t="str">
        <f>'Survey-based_src_summary'!H189</f>
        <v>Casinghead Gas Flaring</v>
      </c>
      <c r="F189" s="125" t="str">
        <f>'Survey-based_src_summary'!B189</f>
        <v>Oil Wells</v>
      </c>
      <c r="G189" s="52">
        <f>'Survey-based_src_summary'!S189</f>
        <v>1.1835309518523376E-6</v>
      </c>
      <c r="H189" s="52">
        <f>'Survey-based_src_summary'!T189</f>
        <v>0</v>
      </c>
      <c r="I189" s="52">
        <f>'Survey-based_src_summary'!U189</f>
        <v>6.4398007674318365E-6</v>
      </c>
      <c r="J189" s="52">
        <f>'Survey-based_src_summary'!V189</f>
        <v>0</v>
      </c>
      <c r="K189" s="52">
        <f>'Survey-based_src_summary'!W189</f>
        <v>0</v>
      </c>
      <c r="L189" s="144">
        <f>'Survey-based_src_summary'!X189</f>
        <v>0</v>
      </c>
      <c r="M189" s="144">
        <f>'Survey-based_src_summary'!Y189</f>
        <v>0</v>
      </c>
      <c r="N189" s="144">
        <f>'Survey-based_src_summary'!Z189</f>
        <v>0</v>
      </c>
      <c r="O189" s="144">
        <f>'Survey-based_src_summary'!AA189</f>
        <v>0</v>
      </c>
      <c r="P189" s="144">
        <f>'Survey-based_src_summary'!AB189</f>
        <v>0</v>
      </c>
      <c r="Q189" s="155">
        <f>'Survey-based_src_summary'!AC189</f>
        <v>0</v>
      </c>
      <c r="R189" s="155">
        <f>'Survey-based_src_summary'!AD189</f>
        <v>0</v>
      </c>
      <c r="S189" s="155">
        <f>'Survey-based_src_summary'!AE189</f>
        <v>0</v>
      </c>
      <c r="T189" s="155">
        <f>'Survey-based_src_summary'!AF189</f>
        <v>0</v>
      </c>
      <c r="U189" s="155">
        <f>'Survey-based_src_summary'!AG189</f>
        <v>0</v>
      </c>
      <c r="V189" s="156">
        <f>'Survey-based_src_summary'!AH189</f>
        <v>1.1835309518523376E-6</v>
      </c>
      <c r="W189" s="156">
        <f>'Survey-based_src_summary'!AI189</f>
        <v>0</v>
      </c>
      <c r="X189" s="156">
        <f>'Survey-based_src_summary'!AJ189</f>
        <v>6.4398007674318365E-6</v>
      </c>
      <c r="Y189" s="156">
        <f>'Survey-based_src_summary'!AK189</f>
        <v>0</v>
      </c>
      <c r="Z189" s="156">
        <f>'Survey-based_src_summary'!AL189</f>
        <v>0</v>
      </c>
      <c r="AA189" s="171">
        <f>'Survey-based_src_summary'!AM189</f>
        <v>0</v>
      </c>
      <c r="AB189" s="171">
        <f>'Survey-based_src_summary'!AN189</f>
        <v>0</v>
      </c>
      <c r="AC189" s="171">
        <f>'Survey-based_src_summary'!AO189</f>
        <v>0</v>
      </c>
      <c r="AD189" s="171">
        <f>'Survey-based_src_summary'!AP189</f>
        <v>0</v>
      </c>
      <c r="AE189" s="171">
        <f>'Survey-based_src_summary'!AQ189</f>
        <v>0</v>
      </c>
    </row>
    <row r="190" spans="1:31" x14ac:dyDescent="0.2">
      <c r="A190" s="27" t="s">
        <v>460</v>
      </c>
      <c r="B190" s="154" t="str">
        <f>'Survey-based_src_summary'!E190</f>
        <v>30</v>
      </c>
      <c r="C190" s="125" t="str">
        <f>'Survey-based_src_summary'!F190</f>
        <v>30035</v>
      </c>
      <c r="D190" s="125" t="str">
        <f>'Survey-based_src_summary'!G190</f>
        <v>2310011450</v>
      </c>
      <c r="E190" s="125" t="str">
        <f>'Survey-based_src_summary'!H190</f>
        <v>Casinghead Gas Flaring</v>
      </c>
      <c r="F190" s="125" t="str">
        <f>'Survey-based_src_summary'!B190</f>
        <v>Oil Wells</v>
      </c>
      <c r="G190" s="52">
        <f>'Survey-based_src_summary'!S190</f>
        <v>0.1646238656423698</v>
      </c>
      <c r="H190" s="52">
        <f>'Survey-based_src_summary'!T190</f>
        <v>0</v>
      </c>
      <c r="I190" s="52">
        <f>'Survey-based_src_summary'!U190</f>
        <v>0.89574750423054172</v>
      </c>
      <c r="J190" s="52">
        <f>'Survey-based_src_summary'!V190</f>
        <v>0</v>
      </c>
      <c r="K190" s="52">
        <f>'Survey-based_src_summary'!W190</f>
        <v>0</v>
      </c>
      <c r="L190" s="144">
        <f>'Survey-based_src_summary'!X190</f>
        <v>6.7243079018318029E-4</v>
      </c>
      <c r="M190" s="144">
        <f>'Survey-based_src_summary'!Y190</f>
        <v>0</v>
      </c>
      <c r="N190" s="144">
        <f>'Survey-based_src_summary'!Z190</f>
        <v>3.6588145936437754E-3</v>
      </c>
      <c r="O190" s="144">
        <f>'Survey-based_src_summary'!AA190</f>
        <v>0</v>
      </c>
      <c r="P190" s="144">
        <f>'Survey-based_src_summary'!AB190</f>
        <v>0</v>
      </c>
      <c r="Q190" s="155">
        <f>'Survey-based_src_summary'!AC190</f>
        <v>0.15189677875007734</v>
      </c>
      <c r="R190" s="155">
        <f>'Survey-based_src_summary'!AD190</f>
        <v>0</v>
      </c>
      <c r="S190" s="155">
        <f>'Survey-based_src_summary'!AE190</f>
        <v>0.82649717849306803</v>
      </c>
      <c r="T190" s="155">
        <f>'Survey-based_src_summary'!AF190</f>
        <v>0</v>
      </c>
      <c r="U190" s="155">
        <f>'Survey-based_src_summary'!AG190</f>
        <v>0</v>
      </c>
      <c r="V190" s="156">
        <f>'Survey-based_src_summary'!AH190</f>
        <v>1.2054656102109266E-2</v>
      </c>
      <c r="W190" s="156">
        <f>'Survey-based_src_summary'!AI190</f>
        <v>0</v>
      </c>
      <c r="X190" s="156">
        <f>'Survey-based_src_summary'!AJ190</f>
        <v>6.5591511143829842E-2</v>
      </c>
      <c r="Y190" s="156">
        <f>'Survey-based_src_summary'!AK190</f>
        <v>0</v>
      </c>
      <c r="Z190" s="156">
        <f>'Survey-based_src_summary'!AL190</f>
        <v>0</v>
      </c>
      <c r="AA190" s="171">
        <f>'Survey-based_src_summary'!AM190</f>
        <v>0</v>
      </c>
      <c r="AB190" s="171">
        <f>'Survey-based_src_summary'!AN190</f>
        <v>0</v>
      </c>
      <c r="AC190" s="171">
        <f>'Survey-based_src_summary'!AO190</f>
        <v>0</v>
      </c>
      <c r="AD190" s="171">
        <f>'Survey-based_src_summary'!AP190</f>
        <v>0</v>
      </c>
      <c r="AE190" s="171">
        <f>'Survey-based_src_summary'!AQ190</f>
        <v>0</v>
      </c>
    </row>
    <row r="191" spans="1:31" x14ac:dyDescent="0.2">
      <c r="A191" s="27" t="s">
        <v>460</v>
      </c>
      <c r="B191" s="154" t="str">
        <f>'Survey-based_src_summary'!E191</f>
        <v>30</v>
      </c>
      <c r="C191" s="125" t="str">
        <f>'Survey-based_src_summary'!F191</f>
        <v>30073</v>
      </c>
      <c r="D191" s="125" t="str">
        <f>'Survey-based_src_summary'!G191</f>
        <v>2310011450</v>
      </c>
      <c r="E191" s="125" t="str">
        <f>'Survey-based_src_summary'!H191</f>
        <v>Casinghead Gas Flaring</v>
      </c>
      <c r="F191" s="125" t="str">
        <f>'Survey-based_src_summary'!B191</f>
        <v>Oil Wells</v>
      </c>
      <c r="G191" s="52">
        <f>'Survey-based_src_summary'!S191</f>
        <v>0</v>
      </c>
      <c r="H191" s="52">
        <f>'Survey-based_src_summary'!T191</f>
        <v>0</v>
      </c>
      <c r="I191" s="52">
        <f>'Survey-based_src_summary'!U191</f>
        <v>0</v>
      </c>
      <c r="J191" s="52">
        <f>'Survey-based_src_summary'!V191</f>
        <v>0</v>
      </c>
      <c r="K191" s="52">
        <f>'Survey-based_src_summary'!W191</f>
        <v>0</v>
      </c>
      <c r="L191" s="144">
        <f>'Survey-based_src_summary'!X191</f>
        <v>0</v>
      </c>
      <c r="M191" s="144">
        <f>'Survey-based_src_summary'!Y191</f>
        <v>0</v>
      </c>
      <c r="N191" s="144">
        <f>'Survey-based_src_summary'!Z191</f>
        <v>0</v>
      </c>
      <c r="O191" s="144">
        <f>'Survey-based_src_summary'!AA191</f>
        <v>0</v>
      </c>
      <c r="P191" s="144">
        <f>'Survey-based_src_summary'!AB191</f>
        <v>0</v>
      </c>
      <c r="Q191" s="155">
        <f>'Survey-based_src_summary'!AC191</f>
        <v>0</v>
      </c>
      <c r="R191" s="155">
        <f>'Survey-based_src_summary'!AD191</f>
        <v>0</v>
      </c>
      <c r="S191" s="155">
        <f>'Survey-based_src_summary'!AE191</f>
        <v>0</v>
      </c>
      <c r="T191" s="155">
        <f>'Survey-based_src_summary'!AF191</f>
        <v>0</v>
      </c>
      <c r="U191" s="155">
        <f>'Survey-based_src_summary'!AG191</f>
        <v>0</v>
      </c>
      <c r="V191" s="156">
        <f>'Survey-based_src_summary'!AH191</f>
        <v>0</v>
      </c>
      <c r="W191" s="156">
        <f>'Survey-based_src_summary'!AI191</f>
        <v>0</v>
      </c>
      <c r="X191" s="156">
        <f>'Survey-based_src_summary'!AJ191</f>
        <v>0</v>
      </c>
      <c r="Y191" s="156">
        <f>'Survey-based_src_summary'!AK191</f>
        <v>0</v>
      </c>
      <c r="Z191" s="156">
        <f>'Survey-based_src_summary'!AL191</f>
        <v>0</v>
      </c>
      <c r="AA191" s="171">
        <f>'Survey-based_src_summary'!AM191</f>
        <v>0</v>
      </c>
      <c r="AB191" s="171">
        <f>'Survey-based_src_summary'!AN191</f>
        <v>0</v>
      </c>
      <c r="AC191" s="171">
        <f>'Survey-based_src_summary'!AO191</f>
        <v>0</v>
      </c>
      <c r="AD191" s="171">
        <f>'Survey-based_src_summary'!AP191</f>
        <v>0</v>
      </c>
      <c r="AE191" s="171">
        <f>'Survey-based_src_summary'!AQ191</f>
        <v>0</v>
      </c>
    </row>
    <row r="192" spans="1:31" x14ac:dyDescent="0.2">
      <c r="A192" s="27" t="s">
        <v>460</v>
      </c>
      <c r="B192" s="154" t="str">
        <f>'Survey-based_src_summary'!E192</f>
        <v>30</v>
      </c>
      <c r="C192" s="125" t="str">
        <f>'Survey-based_src_summary'!F192</f>
        <v>30065</v>
      </c>
      <c r="D192" s="125" t="str">
        <f>'Survey-based_src_summary'!G192</f>
        <v>2310011450</v>
      </c>
      <c r="E192" s="125" t="str">
        <f>'Survey-based_src_summary'!H192</f>
        <v>Casinghead Gas Flaring</v>
      </c>
      <c r="F192" s="125" t="str">
        <f>'Survey-based_src_summary'!B192</f>
        <v>Oil Wells</v>
      </c>
      <c r="G192" s="52">
        <f>'Survey-based_src_summary'!S192</f>
        <v>8.5013028271553395E-3</v>
      </c>
      <c r="H192" s="52">
        <f>'Survey-based_src_summary'!T192</f>
        <v>0</v>
      </c>
      <c r="I192" s="52">
        <f>'Survey-based_src_summary'!U192</f>
        <v>4.6257088912462892E-2</v>
      </c>
      <c r="J192" s="52">
        <f>'Survey-based_src_summary'!V192</f>
        <v>0</v>
      </c>
      <c r="K192" s="52">
        <f>'Survey-based_src_summary'!W192</f>
        <v>0</v>
      </c>
      <c r="L192" s="144">
        <f>'Survey-based_src_summary'!X192</f>
        <v>0</v>
      </c>
      <c r="M192" s="144">
        <f>'Survey-based_src_summary'!Y192</f>
        <v>0</v>
      </c>
      <c r="N192" s="144">
        <f>'Survey-based_src_summary'!Z192</f>
        <v>0</v>
      </c>
      <c r="O192" s="144">
        <f>'Survey-based_src_summary'!AA192</f>
        <v>0</v>
      </c>
      <c r="P192" s="144">
        <f>'Survey-based_src_summary'!AB192</f>
        <v>0</v>
      </c>
      <c r="Q192" s="155">
        <f>'Survey-based_src_summary'!AC192</f>
        <v>0</v>
      </c>
      <c r="R192" s="155">
        <f>'Survey-based_src_summary'!AD192</f>
        <v>0</v>
      </c>
      <c r="S192" s="155">
        <f>'Survey-based_src_summary'!AE192</f>
        <v>0</v>
      </c>
      <c r="T192" s="155">
        <f>'Survey-based_src_summary'!AF192</f>
        <v>0</v>
      </c>
      <c r="U192" s="155">
        <f>'Survey-based_src_summary'!AG192</f>
        <v>0</v>
      </c>
      <c r="V192" s="156">
        <f>'Survey-based_src_summary'!AH192</f>
        <v>8.5013028271553395E-3</v>
      </c>
      <c r="W192" s="156">
        <f>'Survey-based_src_summary'!AI192</f>
        <v>0</v>
      </c>
      <c r="X192" s="156">
        <f>'Survey-based_src_summary'!AJ192</f>
        <v>4.6257088912462892E-2</v>
      </c>
      <c r="Y192" s="156">
        <f>'Survey-based_src_summary'!AK192</f>
        <v>0</v>
      </c>
      <c r="Z192" s="156">
        <f>'Survey-based_src_summary'!AL192</f>
        <v>0</v>
      </c>
      <c r="AA192" s="171">
        <f>'Survey-based_src_summary'!AM192</f>
        <v>0</v>
      </c>
      <c r="AB192" s="171">
        <f>'Survey-based_src_summary'!AN192</f>
        <v>0</v>
      </c>
      <c r="AC192" s="171">
        <f>'Survey-based_src_summary'!AO192</f>
        <v>0</v>
      </c>
      <c r="AD192" s="171">
        <f>'Survey-based_src_summary'!AP192</f>
        <v>0</v>
      </c>
      <c r="AE192" s="171">
        <f>'Survey-based_src_summary'!AQ192</f>
        <v>0</v>
      </c>
    </row>
    <row r="193" spans="1:31" x14ac:dyDescent="0.2">
      <c r="A193" s="27" t="s">
        <v>460</v>
      </c>
      <c r="B193" s="154" t="str">
        <f>'Survey-based_src_summary'!E193</f>
        <v>30</v>
      </c>
      <c r="C193" s="125" t="str">
        <f>'Survey-based_src_summary'!F193</f>
        <v>30069</v>
      </c>
      <c r="D193" s="125" t="str">
        <f>'Survey-based_src_summary'!G193</f>
        <v>2310011450</v>
      </c>
      <c r="E193" s="125" t="str">
        <f>'Survey-based_src_summary'!H193</f>
        <v>Casinghead Gas Flaring</v>
      </c>
      <c r="F193" s="125" t="str">
        <f>'Survey-based_src_summary'!B193</f>
        <v>Oil Wells</v>
      </c>
      <c r="G193" s="52">
        <f>'Survey-based_src_summary'!S193</f>
        <v>4.7435920550241688E-3</v>
      </c>
      <c r="H193" s="52">
        <f>'Survey-based_src_summary'!T193</f>
        <v>0</v>
      </c>
      <c r="I193" s="52">
        <f>'Survey-based_src_summary'!U193</f>
        <v>2.5810721475866803E-2</v>
      </c>
      <c r="J193" s="52">
        <f>'Survey-based_src_summary'!V193</f>
        <v>0</v>
      </c>
      <c r="K193" s="52">
        <f>'Survey-based_src_summary'!W193</f>
        <v>0</v>
      </c>
      <c r="L193" s="144">
        <f>'Survey-based_src_summary'!X193</f>
        <v>0</v>
      </c>
      <c r="M193" s="144">
        <f>'Survey-based_src_summary'!Y193</f>
        <v>0</v>
      </c>
      <c r="N193" s="144">
        <f>'Survey-based_src_summary'!Z193</f>
        <v>0</v>
      </c>
      <c r="O193" s="144">
        <f>'Survey-based_src_summary'!AA193</f>
        <v>0</v>
      </c>
      <c r="P193" s="144">
        <f>'Survey-based_src_summary'!AB193</f>
        <v>0</v>
      </c>
      <c r="Q193" s="155">
        <f>'Survey-based_src_summary'!AC193</f>
        <v>0</v>
      </c>
      <c r="R193" s="155">
        <f>'Survey-based_src_summary'!AD193</f>
        <v>0</v>
      </c>
      <c r="S193" s="155">
        <f>'Survey-based_src_summary'!AE193</f>
        <v>0</v>
      </c>
      <c r="T193" s="155">
        <f>'Survey-based_src_summary'!AF193</f>
        <v>0</v>
      </c>
      <c r="U193" s="155">
        <f>'Survey-based_src_summary'!AG193</f>
        <v>0</v>
      </c>
      <c r="V193" s="156">
        <f>'Survey-based_src_summary'!AH193</f>
        <v>4.7435920550241688E-3</v>
      </c>
      <c r="W193" s="156">
        <f>'Survey-based_src_summary'!AI193</f>
        <v>0</v>
      </c>
      <c r="X193" s="156">
        <f>'Survey-based_src_summary'!AJ193</f>
        <v>2.5810721475866803E-2</v>
      </c>
      <c r="Y193" s="156">
        <f>'Survey-based_src_summary'!AK193</f>
        <v>0</v>
      </c>
      <c r="Z193" s="156">
        <f>'Survey-based_src_summary'!AL193</f>
        <v>0</v>
      </c>
      <c r="AA193" s="171">
        <f>'Survey-based_src_summary'!AM193</f>
        <v>0</v>
      </c>
      <c r="AB193" s="171">
        <f>'Survey-based_src_summary'!AN193</f>
        <v>0</v>
      </c>
      <c r="AC193" s="171">
        <f>'Survey-based_src_summary'!AO193</f>
        <v>0</v>
      </c>
      <c r="AD193" s="171">
        <f>'Survey-based_src_summary'!AP193</f>
        <v>0</v>
      </c>
      <c r="AE193" s="171">
        <f>'Survey-based_src_summary'!AQ193</f>
        <v>0</v>
      </c>
    </row>
    <row r="194" spans="1:31" x14ac:dyDescent="0.2">
      <c r="A194" s="27" t="s">
        <v>460</v>
      </c>
      <c r="B194" s="154" t="str">
        <f>'Survey-based_src_summary'!E194</f>
        <v>30</v>
      </c>
      <c r="C194" s="125" t="str">
        <f>'Survey-based_src_summary'!F194</f>
        <v>30005</v>
      </c>
      <c r="D194" s="125" t="str">
        <f>'Survey-based_src_summary'!G194</f>
        <v>2310011450</v>
      </c>
      <c r="E194" s="125" t="str">
        <f>'Survey-based_src_summary'!H194</f>
        <v>Casinghead Gas Flaring</v>
      </c>
      <c r="F194" s="125" t="str">
        <f>'Survey-based_src_summary'!B194</f>
        <v>Oil Wells</v>
      </c>
      <c r="G194" s="52">
        <f>'Survey-based_src_summary'!S194</f>
        <v>2.472354829848266E-2</v>
      </c>
      <c r="H194" s="52">
        <f>'Survey-based_src_summary'!T194</f>
        <v>0</v>
      </c>
      <c r="I194" s="52">
        <f>'Survey-based_src_summary'!U194</f>
        <v>0.13452518927115564</v>
      </c>
      <c r="J194" s="52">
        <f>'Survey-based_src_summary'!V194</f>
        <v>0</v>
      </c>
      <c r="K194" s="52">
        <f>'Survey-based_src_summary'!W194</f>
        <v>0</v>
      </c>
      <c r="L194" s="144">
        <f>'Survey-based_src_summary'!X194</f>
        <v>1.0984786338957829E-2</v>
      </c>
      <c r="M194" s="144">
        <f>'Survey-based_src_summary'!Y194</f>
        <v>0</v>
      </c>
      <c r="N194" s="144">
        <f>'Survey-based_src_summary'!Z194</f>
        <v>5.9770160961976411E-2</v>
      </c>
      <c r="O194" s="144">
        <f>'Survey-based_src_summary'!AA194</f>
        <v>0</v>
      </c>
      <c r="P194" s="144">
        <f>'Survey-based_src_summary'!AB194</f>
        <v>0</v>
      </c>
      <c r="Q194" s="155">
        <f>'Survey-based_src_summary'!AC194</f>
        <v>0</v>
      </c>
      <c r="R194" s="155">
        <f>'Survey-based_src_summary'!AD194</f>
        <v>0</v>
      </c>
      <c r="S194" s="155">
        <f>'Survey-based_src_summary'!AE194</f>
        <v>0</v>
      </c>
      <c r="T194" s="155">
        <f>'Survey-based_src_summary'!AF194</f>
        <v>0</v>
      </c>
      <c r="U194" s="155">
        <f>'Survey-based_src_summary'!AG194</f>
        <v>0</v>
      </c>
      <c r="V194" s="156">
        <f>'Survey-based_src_summary'!AH194</f>
        <v>1.3738761959524833E-2</v>
      </c>
      <c r="W194" s="156">
        <f>'Survey-based_src_summary'!AI194</f>
        <v>0</v>
      </c>
      <c r="X194" s="156">
        <f>'Survey-based_src_summary'!AJ194</f>
        <v>7.4755028309179225E-2</v>
      </c>
      <c r="Y194" s="156">
        <f>'Survey-based_src_summary'!AK194</f>
        <v>0</v>
      </c>
      <c r="Z194" s="156">
        <f>'Survey-based_src_summary'!AL194</f>
        <v>0</v>
      </c>
      <c r="AA194" s="171">
        <f>'Survey-based_src_summary'!AM194</f>
        <v>0</v>
      </c>
      <c r="AB194" s="171">
        <f>'Survey-based_src_summary'!AN194</f>
        <v>0</v>
      </c>
      <c r="AC194" s="171">
        <f>'Survey-based_src_summary'!AO194</f>
        <v>0</v>
      </c>
      <c r="AD194" s="171">
        <f>'Survey-based_src_summary'!AP194</f>
        <v>0</v>
      </c>
      <c r="AE194" s="171">
        <f>'Survey-based_src_summary'!AQ194</f>
        <v>0</v>
      </c>
    </row>
    <row r="195" spans="1:31" x14ac:dyDescent="0.2">
      <c r="A195" s="27" t="s">
        <v>460</v>
      </c>
      <c r="B195" s="154" t="str">
        <f>'Survey-based_src_summary'!E195</f>
        <v>30</v>
      </c>
      <c r="C195" s="125" t="str">
        <f>'Survey-based_src_summary'!F195</f>
        <v>30111</v>
      </c>
      <c r="D195" s="125" t="str">
        <f>'Survey-based_src_summary'!G195</f>
        <v>2310011450</v>
      </c>
      <c r="E195" s="125" t="str">
        <f>'Survey-based_src_summary'!H195</f>
        <v>Casinghead Gas Flaring</v>
      </c>
      <c r="F195" s="125" t="str">
        <f>'Survey-based_src_summary'!B195</f>
        <v>Oil Wells</v>
      </c>
      <c r="G195" s="52">
        <f>'Survey-based_src_summary'!S195</f>
        <v>0</v>
      </c>
      <c r="H195" s="52">
        <f>'Survey-based_src_summary'!T195</f>
        <v>0</v>
      </c>
      <c r="I195" s="52">
        <f>'Survey-based_src_summary'!U195</f>
        <v>0</v>
      </c>
      <c r="J195" s="52">
        <f>'Survey-based_src_summary'!V195</f>
        <v>0</v>
      </c>
      <c r="K195" s="52">
        <f>'Survey-based_src_summary'!W195</f>
        <v>0</v>
      </c>
      <c r="L195" s="144">
        <f>'Survey-based_src_summary'!X195</f>
        <v>0</v>
      </c>
      <c r="M195" s="144">
        <f>'Survey-based_src_summary'!Y195</f>
        <v>0</v>
      </c>
      <c r="N195" s="144">
        <f>'Survey-based_src_summary'!Z195</f>
        <v>0</v>
      </c>
      <c r="O195" s="144">
        <f>'Survey-based_src_summary'!AA195</f>
        <v>0</v>
      </c>
      <c r="P195" s="144">
        <f>'Survey-based_src_summary'!AB195</f>
        <v>0</v>
      </c>
      <c r="Q195" s="155">
        <f>'Survey-based_src_summary'!AC195</f>
        <v>0</v>
      </c>
      <c r="R195" s="155">
        <f>'Survey-based_src_summary'!AD195</f>
        <v>0</v>
      </c>
      <c r="S195" s="155">
        <f>'Survey-based_src_summary'!AE195</f>
        <v>0</v>
      </c>
      <c r="T195" s="155">
        <f>'Survey-based_src_summary'!AF195</f>
        <v>0</v>
      </c>
      <c r="U195" s="155">
        <f>'Survey-based_src_summary'!AG195</f>
        <v>0</v>
      </c>
      <c r="V195" s="156">
        <f>'Survey-based_src_summary'!AH195</f>
        <v>0</v>
      </c>
      <c r="W195" s="156">
        <f>'Survey-based_src_summary'!AI195</f>
        <v>0</v>
      </c>
      <c r="X195" s="156">
        <f>'Survey-based_src_summary'!AJ195</f>
        <v>0</v>
      </c>
      <c r="Y195" s="156">
        <f>'Survey-based_src_summary'!AK195</f>
        <v>0</v>
      </c>
      <c r="Z195" s="156">
        <f>'Survey-based_src_summary'!AL195</f>
        <v>0</v>
      </c>
      <c r="AA195" s="171">
        <f>'Survey-based_src_summary'!AM195</f>
        <v>0</v>
      </c>
      <c r="AB195" s="171">
        <f>'Survey-based_src_summary'!AN195</f>
        <v>0</v>
      </c>
      <c r="AC195" s="171">
        <f>'Survey-based_src_summary'!AO195</f>
        <v>0</v>
      </c>
      <c r="AD195" s="171">
        <f>'Survey-based_src_summary'!AP195</f>
        <v>0</v>
      </c>
      <c r="AE195" s="171">
        <f>'Survey-based_src_summary'!AQ195</f>
        <v>0</v>
      </c>
    </row>
    <row r="196" spans="1:31" x14ac:dyDescent="0.2">
      <c r="A196" s="27" t="s">
        <v>460</v>
      </c>
      <c r="B196" s="154" t="str">
        <f>'Survey-based_src_summary'!E196</f>
        <v>30</v>
      </c>
      <c r="C196" s="125" t="str">
        <f>'Survey-based_src_summary'!F196</f>
        <v>30041</v>
      </c>
      <c r="D196" s="125" t="str">
        <f>'Survey-based_src_summary'!G196</f>
        <v>2310011450</v>
      </c>
      <c r="E196" s="125" t="str">
        <f>'Survey-based_src_summary'!H196</f>
        <v>Casinghead Gas Flaring</v>
      </c>
      <c r="F196" s="125" t="str">
        <f>'Survey-based_src_summary'!B196</f>
        <v>Oil Wells</v>
      </c>
      <c r="G196" s="52">
        <f>'Survey-based_src_summary'!S196</f>
        <v>2.2066807743553489E-3</v>
      </c>
      <c r="H196" s="52">
        <f>'Survey-based_src_summary'!T196</f>
        <v>0</v>
      </c>
      <c r="I196" s="52">
        <f>'Survey-based_src_summary'!U196</f>
        <v>1.2006939507521753E-2</v>
      </c>
      <c r="J196" s="52">
        <f>'Survey-based_src_summary'!V196</f>
        <v>0</v>
      </c>
      <c r="K196" s="52">
        <f>'Survey-based_src_summary'!W196</f>
        <v>0</v>
      </c>
      <c r="L196" s="144">
        <f>'Survey-based_src_summary'!X196</f>
        <v>0</v>
      </c>
      <c r="M196" s="144">
        <f>'Survey-based_src_summary'!Y196</f>
        <v>0</v>
      </c>
      <c r="N196" s="144">
        <f>'Survey-based_src_summary'!Z196</f>
        <v>0</v>
      </c>
      <c r="O196" s="144">
        <f>'Survey-based_src_summary'!AA196</f>
        <v>0</v>
      </c>
      <c r="P196" s="144">
        <f>'Survey-based_src_summary'!AB196</f>
        <v>0</v>
      </c>
      <c r="Q196" s="155">
        <f>'Survey-based_src_summary'!AC196</f>
        <v>0</v>
      </c>
      <c r="R196" s="155">
        <f>'Survey-based_src_summary'!AD196</f>
        <v>0</v>
      </c>
      <c r="S196" s="155">
        <f>'Survey-based_src_summary'!AE196</f>
        <v>0</v>
      </c>
      <c r="T196" s="155">
        <f>'Survey-based_src_summary'!AF196</f>
        <v>0</v>
      </c>
      <c r="U196" s="155">
        <f>'Survey-based_src_summary'!AG196</f>
        <v>0</v>
      </c>
      <c r="V196" s="156">
        <f>'Survey-based_src_summary'!AH196</f>
        <v>2.2066807743553489E-3</v>
      </c>
      <c r="W196" s="156">
        <f>'Survey-based_src_summary'!AI196</f>
        <v>0</v>
      </c>
      <c r="X196" s="156">
        <f>'Survey-based_src_summary'!AJ196</f>
        <v>1.2006939507521753E-2</v>
      </c>
      <c r="Y196" s="156">
        <f>'Survey-based_src_summary'!AK196</f>
        <v>0</v>
      </c>
      <c r="Z196" s="156">
        <f>'Survey-based_src_summary'!AL196</f>
        <v>0</v>
      </c>
      <c r="AA196" s="171">
        <f>'Survey-based_src_summary'!AM196</f>
        <v>0</v>
      </c>
      <c r="AB196" s="171">
        <f>'Survey-based_src_summary'!AN196</f>
        <v>0</v>
      </c>
      <c r="AC196" s="171">
        <f>'Survey-based_src_summary'!AO196</f>
        <v>0</v>
      </c>
      <c r="AD196" s="171">
        <f>'Survey-based_src_summary'!AP196</f>
        <v>0</v>
      </c>
      <c r="AE196" s="171">
        <f>'Survey-based_src_summary'!AQ196</f>
        <v>0</v>
      </c>
    </row>
    <row r="197" spans="1:31" x14ac:dyDescent="0.2">
      <c r="A197" s="27" t="s">
        <v>460</v>
      </c>
      <c r="B197" s="154" t="str">
        <f>'Survey-based_src_summary'!E197</f>
        <v>30</v>
      </c>
      <c r="C197" s="125" t="str">
        <f>'Survey-based_src_summary'!F197</f>
        <v>30071</v>
      </c>
      <c r="D197" s="125" t="str">
        <f>'Survey-based_src_summary'!G197</f>
        <v>2310011450</v>
      </c>
      <c r="E197" s="125" t="str">
        <f>'Survey-based_src_summary'!H197</f>
        <v>Casinghead Gas Flaring</v>
      </c>
      <c r="F197" s="125" t="str">
        <f>'Survey-based_src_summary'!B197</f>
        <v>Oil Wells</v>
      </c>
      <c r="G197" s="52">
        <f>'Survey-based_src_summary'!S197</f>
        <v>4.2990055546676424E-3</v>
      </c>
      <c r="H197" s="52">
        <f>'Survey-based_src_summary'!T197</f>
        <v>0</v>
      </c>
      <c r="I197" s="52">
        <f>'Survey-based_src_summary'!U197</f>
        <v>2.3391647870985705E-2</v>
      </c>
      <c r="J197" s="52">
        <f>'Survey-based_src_summary'!V197</f>
        <v>0</v>
      </c>
      <c r="K197" s="52">
        <f>'Survey-based_src_summary'!W197</f>
        <v>0</v>
      </c>
      <c r="L197" s="144">
        <f>'Survey-based_src_summary'!X197</f>
        <v>7.0470077200570096E-4</v>
      </c>
      <c r="M197" s="144">
        <f>'Survey-based_src_summary'!Y197</f>
        <v>0</v>
      </c>
      <c r="N197" s="144">
        <f>'Survey-based_src_summary'!Z197</f>
        <v>3.8344012594427848E-3</v>
      </c>
      <c r="O197" s="144">
        <f>'Survey-based_src_summary'!AA197</f>
        <v>0</v>
      </c>
      <c r="P197" s="144">
        <f>'Survey-based_src_summary'!AB197</f>
        <v>0</v>
      </c>
      <c r="Q197" s="155">
        <f>'Survey-based_src_summary'!AC197</f>
        <v>0</v>
      </c>
      <c r="R197" s="155">
        <f>'Survey-based_src_summary'!AD197</f>
        <v>0</v>
      </c>
      <c r="S197" s="155">
        <f>'Survey-based_src_summary'!AE197</f>
        <v>0</v>
      </c>
      <c r="T197" s="155">
        <f>'Survey-based_src_summary'!AF197</f>
        <v>0</v>
      </c>
      <c r="U197" s="155">
        <f>'Survey-based_src_summary'!AG197</f>
        <v>0</v>
      </c>
      <c r="V197" s="156">
        <f>'Survey-based_src_summary'!AH197</f>
        <v>3.5943047826619413E-3</v>
      </c>
      <c r="W197" s="156">
        <f>'Survey-based_src_summary'!AI197</f>
        <v>0</v>
      </c>
      <c r="X197" s="156">
        <f>'Survey-based_src_summary'!AJ197</f>
        <v>1.9557246611542917E-2</v>
      </c>
      <c r="Y197" s="156">
        <f>'Survey-based_src_summary'!AK197</f>
        <v>0</v>
      </c>
      <c r="Z197" s="156">
        <f>'Survey-based_src_summary'!AL197</f>
        <v>0</v>
      </c>
      <c r="AA197" s="171">
        <f>'Survey-based_src_summary'!AM197</f>
        <v>0</v>
      </c>
      <c r="AB197" s="171">
        <f>'Survey-based_src_summary'!AN197</f>
        <v>0</v>
      </c>
      <c r="AC197" s="171">
        <f>'Survey-based_src_summary'!AO197</f>
        <v>0</v>
      </c>
      <c r="AD197" s="171">
        <f>'Survey-based_src_summary'!AP197</f>
        <v>0</v>
      </c>
      <c r="AE197" s="171">
        <f>'Survey-based_src_summary'!AQ197</f>
        <v>0</v>
      </c>
    </row>
    <row r="198" spans="1:31" x14ac:dyDescent="0.2">
      <c r="A198" s="27" t="s">
        <v>460</v>
      </c>
      <c r="B198" s="154" t="str">
        <f>'Survey-based_src_summary'!E198</f>
        <v>30</v>
      </c>
      <c r="C198" s="125" t="str">
        <f>'Survey-based_src_summary'!F198</f>
        <v>30015</v>
      </c>
      <c r="D198" s="125" t="str">
        <f>'Survey-based_src_summary'!G198</f>
        <v>2310011450</v>
      </c>
      <c r="E198" s="125" t="str">
        <f>'Survey-based_src_summary'!H198</f>
        <v>Casinghead Gas Flaring</v>
      </c>
      <c r="F198" s="125" t="str">
        <f>'Survey-based_src_summary'!B198</f>
        <v>Oil Wells</v>
      </c>
      <c r="G198" s="52">
        <f>'Survey-based_src_summary'!S198</f>
        <v>1.5464609200333981E-3</v>
      </c>
      <c r="H198" s="52">
        <f>'Survey-based_src_summary'!T198</f>
        <v>0</v>
      </c>
      <c r="I198" s="52">
        <f>'Survey-based_src_summary'!U198</f>
        <v>8.4145667707699601E-3</v>
      </c>
      <c r="J198" s="52">
        <f>'Survey-based_src_summary'!V198</f>
        <v>0</v>
      </c>
      <c r="K198" s="52">
        <f>'Survey-based_src_summary'!W198</f>
        <v>0</v>
      </c>
      <c r="L198" s="144">
        <f>'Survey-based_src_summary'!X198</f>
        <v>0</v>
      </c>
      <c r="M198" s="144">
        <f>'Survey-based_src_summary'!Y198</f>
        <v>0</v>
      </c>
      <c r="N198" s="144">
        <f>'Survey-based_src_summary'!Z198</f>
        <v>0</v>
      </c>
      <c r="O198" s="144">
        <f>'Survey-based_src_summary'!AA198</f>
        <v>0</v>
      </c>
      <c r="P198" s="144">
        <f>'Survey-based_src_summary'!AB198</f>
        <v>0</v>
      </c>
      <c r="Q198" s="155">
        <f>'Survey-based_src_summary'!AC198</f>
        <v>0</v>
      </c>
      <c r="R198" s="155">
        <f>'Survey-based_src_summary'!AD198</f>
        <v>0</v>
      </c>
      <c r="S198" s="155">
        <f>'Survey-based_src_summary'!AE198</f>
        <v>0</v>
      </c>
      <c r="T198" s="155">
        <f>'Survey-based_src_summary'!AF198</f>
        <v>0</v>
      </c>
      <c r="U198" s="155">
        <f>'Survey-based_src_summary'!AG198</f>
        <v>0</v>
      </c>
      <c r="V198" s="156">
        <f>'Survey-based_src_summary'!AH198</f>
        <v>1.5464609200333981E-3</v>
      </c>
      <c r="W198" s="156">
        <f>'Survey-based_src_summary'!AI198</f>
        <v>0</v>
      </c>
      <c r="X198" s="156">
        <f>'Survey-based_src_summary'!AJ198</f>
        <v>8.4145667707699601E-3</v>
      </c>
      <c r="Y198" s="156">
        <f>'Survey-based_src_summary'!AK198</f>
        <v>0</v>
      </c>
      <c r="Z198" s="156">
        <f>'Survey-based_src_summary'!AL198</f>
        <v>0</v>
      </c>
      <c r="AA198" s="171">
        <f>'Survey-based_src_summary'!AM198</f>
        <v>0</v>
      </c>
      <c r="AB198" s="171">
        <f>'Survey-based_src_summary'!AN198</f>
        <v>0</v>
      </c>
      <c r="AC198" s="171">
        <f>'Survey-based_src_summary'!AO198</f>
        <v>0</v>
      </c>
      <c r="AD198" s="171">
        <f>'Survey-based_src_summary'!AP198</f>
        <v>0</v>
      </c>
      <c r="AE198" s="171">
        <f>'Survey-based_src_summary'!AQ198</f>
        <v>0</v>
      </c>
    </row>
    <row r="199" spans="1:31" x14ac:dyDescent="0.2">
      <c r="A199" s="27" t="s">
        <v>460</v>
      </c>
      <c r="B199" s="154" t="str">
        <f>'Survey-based_src_summary'!E199</f>
        <v>30</v>
      </c>
      <c r="C199" s="125" t="str">
        <f>'Survey-based_src_summary'!F199</f>
        <v>30027</v>
      </c>
      <c r="D199" s="125" t="str">
        <f>'Survey-based_src_summary'!G199</f>
        <v>2310011450</v>
      </c>
      <c r="E199" s="125" t="str">
        <f>'Survey-based_src_summary'!H199</f>
        <v>Casinghead Gas Flaring</v>
      </c>
      <c r="F199" s="125" t="str">
        <f>'Survey-based_src_summary'!B199</f>
        <v>Oil Wells</v>
      </c>
      <c r="G199" s="52">
        <f>'Survey-based_src_summary'!S199</f>
        <v>0</v>
      </c>
      <c r="H199" s="52">
        <f>'Survey-based_src_summary'!T199</f>
        <v>0</v>
      </c>
      <c r="I199" s="52">
        <f>'Survey-based_src_summary'!U199</f>
        <v>0</v>
      </c>
      <c r="J199" s="52">
        <f>'Survey-based_src_summary'!V199</f>
        <v>0</v>
      </c>
      <c r="K199" s="52">
        <f>'Survey-based_src_summary'!W199</f>
        <v>0</v>
      </c>
      <c r="L199" s="144">
        <f>'Survey-based_src_summary'!X199</f>
        <v>0</v>
      </c>
      <c r="M199" s="144">
        <f>'Survey-based_src_summary'!Y199</f>
        <v>0</v>
      </c>
      <c r="N199" s="144">
        <f>'Survey-based_src_summary'!Z199</f>
        <v>0</v>
      </c>
      <c r="O199" s="144">
        <f>'Survey-based_src_summary'!AA199</f>
        <v>0</v>
      </c>
      <c r="P199" s="144">
        <f>'Survey-based_src_summary'!AB199</f>
        <v>0</v>
      </c>
      <c r="Q199" s="155">
        <f>'Survey-based_src_summary'!AC199</f>
        <v>0</v>
      </c>
      <c r="R199" s="155">
        <f>'Survey-based_src_summary'!AD199</f>
        <v>0</v>
      </c>
      <c r="S199" s="155">
        <f>'Survey-based_src_summary'!AE199</f>
        <v>0</v>
      </c>
      <c r="T199" s="155">
        <f>'Survey-based_src_summary'!AF199</f>
        <v>0</v>
      </c>
      <c r="U199" s="155">
        <f>'Survey-based_src_summary'!AG199</f>
        <v>0</v>
      </c>
      <c r="V199" s="156">
        <f>'Survey-based_src_summary'!AH199</f>
        <v>0</v>
      </c>
      <c r="W199" s="156">
        <f>'Survey-based_src_summary'!AI199</f>
        <v>0</v>
      </c>
      <c r="X199" s="156">
        <f>'Survey-based_src_summary'!AJ199</f>
        <v>0</v>
      </c>
      <c r="Y199" s="156">
        <f>'Survey-based_src_summary'!AK199</f>
        <v>0</v>
      </c>
      <c r="Z199" s="156">
        <f>'Survey-based_src_summary'!AL199</f>
        <v>0</v>
      </c>
      <c r="AA199" s="171">
        <f>'Survey-based_src_summary'!AM199</f>
        <v>0</v>
      </c>
      <c r="AB199" s="171">
        <f>'Survey-based_src_summary'!AN199</f>
        <v>0</v>
      </c>
      <c r="AC199" s="171">
        <f>'Survey-based_src_summary'!AO199</f>
        <v>0</v>
      </c>
      <c r="AD199" s="171">
        <f>'Survey-based_src_summary'!AP199</f>
        <v>0</v>
      </c>
      <c r="AE199" s="171">
        <f>'Survey-based_src_summary'!AQ199</f>
        <v>0</v>
      </c>
    </row>
    <row r="200" spans="1:31" x14ac:dyDescent="0.2">
      <c r="A200" s="27" t="s">
        <v>460</v>
      </c>
      <c r="B200" s="154" t="str">
        <f>'Survey-based_src_summary'!E200</f>
        <v>30</v>
      </c>
      <c r="C200" s="125" t="str">
        <f>'Survey-based_src_summary'!F200</f>
        <v>30037</v>
      </c>
      <c r="D200" s="125" t="str">
        <f>'Survey-based_src_summary'!G200</f>
        <v>2310011450</v>
      </c>
      <c r="E200" s="125" t="str">
        <f>'Survey-based_src_summary'!H200</f>
        <v>Casinghead Gas Flaring</v>
      </c>
      <c r="F200" s="125" t="str">
        <f>'Survey-based_src_summary'!B200</f>
        <v>Oil Wells</v>
      </c>
      <c r="G200" s="52">
        <f>'Survey-based_src_summary'!S200</f>
        <v>0</v>
      </c>
      <c r="H200" s="52">
        <f>'Survey-based_src_summary'!T200</f>
        <v>0</v>
      </c>
      <c r="I200" s="52">
        <f>'Survey-based_src_summary'!U200</f>
        <v>0</v>
      </c>
      <c r="J200" s="52">
        <f>'Survey-based_src_summary'!V200</f>
        <v>0</v>
      </c>
      <c r="K200" s="52">
        <f>'Survey-based_src_summary'!W200</f>
        <v>0</v>
      </c>
      <c r="L200" s="144">
        <f>'Survey-based_src_summary'!X200</f>
        <v>0</v>
      </c>
      <c r="M200" s="144">
        <f>'Survey-based_src_summary'!Y200</f>
        <v>0</v>
      </c>
      <c r="N200" s="144">
        <f>'Survey-based_src_summary'!Z200</f>
        <v>0</v>
      </c>
      <c r="O200" s="144">
        <f>'Survey-based_src_summary'!AA200</f>
        <v>0</v>
      </c>
      <c r="P200" s="144">
        <f>'Survey-based_src_summary'!AB200</f>
        <v>0</v>
      </c>
      <c r="Q200" s="155">
        <f>'Survey-based_src_summary'!AC200</f>
        <v>0</v>
      </c>
      <c r="R200" s="155">
        <f>'Survey-based_src_summary'!AD200</f>
        <v>0</v>
      </c>
      <c r="S200" s="155">
        <f>'Survey-based_src_summary'!AE200</f>
        <v>0</v>
      </c>
      <c r="T200" s="155">
        <f>'Survey-based_src_summary'!AF200</f>
        <v>0</v>
      </c>
      <c r="U200" s="155">
        <f>'Survey-based_src_summary'!AG200</f>
        <v>0</v>
      </c>
      <c r="V200" s="156">
        <f>'Survey-based_src_summary'!AH200</f>
        <v>0</v>
      </c>
      <c r="W200" s="156">
        <f>'Survey-based_src_summary'!AI200</f>
        <v>0</v>
      </c>
      <c r="X200" s="156">
        <f>'Survey-based_src_summary'!AJ200</f>
        <v>0</v>
      </c>
      <c r="Y200" s="156">
        <f>'Survey-based_src_summary'!AK200</f>
        <v>0</v>
      </c>
      <c r="Z200" s="156">
        <f>'Survey-based_src_summary'!AL200</f>
        <v>0</v>
      </c>
      <c r="AA200" s="171">
        <f>'Survey-based_src_summary'!AM200</f>
        <v>0</v>
      </c>
      <c r="AB200" s="171">
        <f>'Survey-based_src_summary'!AN200</f>
        <v>0</v>
      </c>
      <c r="AC200" s="171">
        <f>'Survey-based_src_summary'!AO200</f>
        <v>0</v>
      </c>
      <c r="AD200" s="171">
        <f>'Survey-based_src_summary'!AP200</f>
        <v>0</v>
      </c>
      <c r="AE200" s="171">
        <f>'Survey-based_src_summary'!AQ200</f>
        <v>0</v>
      </c>
    </row>
    <row r="201" spans="1:31" x14ac:dyDescent="0.2">
      <c r="A201" s="27" t="s">
        <v>460</v>
      </c>
      <c r="B201" s="154" t="str">
        <f>'Survey-based_src_summary'!E201</f>
        <v>30</v>
      </c>
      <c r="C201" s="125" t="str">
        <f>'Survey-based_src_summary'!F201</f>
        <v>30101</v>
      </c>
      <c r="D201" s="125" t="str">
        <f>'Survey-based_src_summary'!G201</f>
        <v>2310030220</v>
      </c>
      <c r="E201" s="125" t="str">
        <f>'Survey-based_src_summary'!H201</f>
        <v xml:space="preserve">Condensate tank </v>
      </c>
      <c r="F201" s="125" t="str">
        <f>'Survey-based_src_summary'!B201</f>
        <v>Gas Wells</v>
      </c>
      <c r="G201" s="52">
        <f>'Survey-based_src_summary'!S201</f>
        <v>0</v>
      </c>
      <c r="H201" s="52">
        <f>'Survey-based_src_summary'!T201</f>
        <v>7.1397722469056024</v>
      </c>
      <c r="I201" s="52">
        <f>'Survey-based_src_summary'!U201</f>
        <v>0</v>
      </c>
      <c r="J201" s="52">
        <f>'Survey-based_src_summary'!V201</f>
        <v>0</v>
      </c>
      <c r="K201" s="52">
        <f>'Survey-based_src_summary'!W201</f>
        <v>0</v>
      </c>
      <c r="L201" s="144">
        <f>'Survey-based_src_summary'!X201</f>
        <v>0</v>
      </c>
      <c r="M201" s="144">
        <f>'Survey-based_src_summary'!Y201</f>
        <v>3.2500715318971944</v>
      </c>
      <c r="N201" s="144">
        <f>'Survey-based_src_summary'!Z201</f>
        <v>0</v>
      </c>
      <c r="O201" s="144">
        <f>'Survey-based_src_summary'!AA201</f>
        <v>0</v>
      </c>
      <c r="P201" s="144">
        <f>'Survey-based_src_summary'!AB201</f>
        <v>0</v>
      </c>
      <c r="Q201" s="155">
        <f>'Survey-based_src_summary'!AC201</f>
        <v>0</v>
      </c>
      <c r="R201" s="155">
        <f>'Survey-based_src_summary'!AD201</f>
        <v>0</v>
      </c>
      <c r="S201" s="155">
        <f>'Survey-based_src_summary'!AE201</f>
        <v>0</v>
      </c>
      <c r="T201" s="155">
        <f>'Survey-based_src_summary'!AF201</f>
        <v>0</v>
      </c>
      <c r="U201" s="155">
        <f>'Survey-based_src_summary'!AG201</f>
        <v>0</v>
      </c>
      <c r="V201" s="156">
        <f>'Survey-based_src_summary'!AH201</f>
        <v>0</v>
      </c>
      <c r="W201" s="156">
        <f>'Survey-based_src_summary'!AI201</f>
        <v>3.889700715008408</v>
      </c>
      <c r="X201" s="156">
        <f>'Survey-based_src_summary'!AJ201</f>
        <v>0</v>
      </c>
      <c r="Y201" s="156">
        <f>'Survey-based_src_summary'!AK201</f>
        <v>0</v>
      </c>
      <c r="Z201" s="156">
        <f>'Survey-based_src_summary'!AL201</f>
        <v>0</v>
      </c>
      <c r="AA201" s="171">
        <f>'Survey-based_src_summary'!AM201</f>
        <v>0</v>
      </c>
      <c r="AB201" s="171">
        <f>'Survey-based_src_summary'!AN201</f>
        <v>0</v>
      </c>
      <c r="AC201" s="171">
        <f>'Survey-based_src_summary'!AO201</f>
        <v>0</v>
      </c>
      <c r="AD201" s="171">
        <f>'Survey-based_src_summary'!AP201</f>
        <v>0</v>
      </c>
      <c r="AE201" s="171">
        <f>'Survey-based_src_summary'!AQ201</f>
        <v>0</v>
      </c>
    </row>
    <row r="202" spans="1:31" x14ac:dyDescent="0.2">
      <c r="A202" s="27" t="s">
        <v>460</v>
      </c>
      <c r="B202" s="154" t="str">
        <f>'Survey-based_src_summary'!E202</f>
        <v>30</v>
      </c>
      <c r="C202" s="125" t="str">
        <f>'Survey-based_src_summary'!F202</f>
        <v>30051</v>
      </c>
      <c r="D202" s="125" t="str">
        <f>'Survey-based_src_summary'!G202</f>
        <v>2310030220</v>
      </c>
      <c r="E202" s="125" t="str">
        <f>'Survey-based_src_summary'!H202</f>
        <v xml:space="preserve">Condensate tank </v>
      </c>
      <c r="F202" s="125" t="str">
        <f>'Survey-based_src_summary'!B202</f>
        <v>Gas Wells</v>
      </c>
      <c r="G202" s="52">
        <f>'Survey-based_src_summary'!S202</f>
        <v>0</v>
      </c>
      <c r="H202" s="52">
        <f>'Survey-based_src_summary'!T202</f>
        <v>27.515856150223314</v>
      </c>
      <c r="I202" s="52">
        <f>'Survey-based_src_summary'!U202</f>
        <v>0</v>
      </c>
      <c r="J202" s="52">
        <f>'Survey-based_src_summary'!V202</f>
        <v>0</v>
      </c>
      <c r="K202" s="52">
        <f>'Survey-based_src_summary'!W202</f>
        <v>0</v>
      </c>
      <c r="L202" s="144">
        <f>'Survey-based_src_summary'!X202</f>
        <v>0</v>
      </c>
      <c r="M202" s="144">
        <f>'Survey-based_src_summary'!Y202</f>
        <v>0</v>
      </c>
      <c r="N202" s="144">
        <f>'Survey-based_src_summary'!Z202</f>
        <v>0</v>
      </c>
      <c r="O202" s="144">
        <f>'Survey-based_src_summary'!AA202</f>
        <v>0</v>
      </c>
      <c r="P202" s="144">
        <f>'Survey-based_src_summary'!AB202</f>
        <v>0</v>
      </c>
      <c r="Q202" s="155">
        <f>'Survey-based_src_summary'!AC202</f>
        <v>0</v>
      </c>
      <c r="R202" s="155">
        <f>'Survey-based_src_summary'!AD202</f>
        <v>0</v>
      </c>
      <c r="S202" s="155">
        <f>'Survey-based_src_summary'!AE202</f>
        <v>0</v>
      </c>
      <c r="T202" s="155">
        <f>'Survey-based_src_summary'!AF202</f>
        <v>0</v>
      </c>
      <c r="U202" s="155">
        <f>'Survey-based_src_summary'!AG202</f>
        <v>0</v>
      </c>
      <c r="V202" s="156">
        <f>'Survey-based_src_summary'!AH202</f>
        <v>0</v>
      </c>
      <c r="W202" s="156">
        <f>'Survey-based_src_summary'!AI202</f>
        <v>27.515856150223314</v>
      </c>
      <c r="X202" s="156">
        <f>'Survey-based_src_summary'!AJ202</f>
        <v>0</v>
      </c>
      <c r="Y202" s="156">
        <f>'Survey-based_src_summary'!AK202</f>
        <v>0</v>
      </c>
      <c r="Z202" s="156">
        <f>'Survey-based_src_summary'!AL202</f>
        <v>0</v>
      </c>
      <c r="AA202" s="171">
        <f>'Survey-based_src_summary'!AM202</f>
        <v>0</v>
      </c>
      <c r="AB202" s="171">
        <f>'Survey-based_src_summary'!AN202</f>
        <v>0</v>
      </c>
      <c r="AC202" s="171">
        <f>'Survey-based_src_summary'!AO202</f>
        <v>0</v>
      </c>
      <c r="AD202" s="171">
        <f>'Survey-based_src_summary'!AP202</f>
        <v>0</v>
      </c>
      <c r="AE202" s="171">
        <f>'Survey-based_src_summary'!AQ202</f>
        <v>0</v>
      </c>
    </row>
    <row r="203" spans="1:31" x14ac:dyDescent="0.2">
      <c r="A203" s="27" t="s">
        <v>460</v>
      </c>
      <c r="B203" s="154" t="str">
        <f>'Survey-based_src_summary'!E203</f>
        <v>30</v>
      </c>
      <c r="C203" s="125" t="str">
        <f>'Survey-based_src_summary'!F203</f>
        <v>30087</v>
      </c>
      <c r="D203" s="125" t="str">
        <f>'Survey-based_src_summary'!G203</f>
        <v>2310030220</v>
      </c>
      <c r="E203" s="125" t="str">
        <f>'Survey-based_src_summary'!H203</f>
        <v xml:space="preserve">Condensate tank </v>
      </c>
      <c r="F203" s="125" t="str">
        <f>'Survey-based_src_summary'!B203</f>
        <v>Gas Wells</v>
      </c>
      <c r="G203" s="52">
        <f>'Survey-based_src_summary'!S203</f>
        <v>0</v>
      </c>
      <c r="H203" s="52">
        <f>'Survey-based_src_summary'!T203</f>
        <v>14.129568548178172</v>
      </c>
      <c r="I203" s="52">
        <f>'Survey-based_src_summary'!U203</f>
        <v>0</v>
      </c>
      <c r="J203" s="52">
        <f>'Survey-based_src_summary'!V203</f>
        <v>0</v>
      </c>
      <c r="K203" s="52">
        <f>'Survey-based_src_summary'!W203</f>
        <v>0</v>
      </c>
      <c r="L203" s="144">
        <f>'Survey-based_src_summary'!X203</f>
        <v>0</v>
      </c>
      <c r="M203" s="144">
        <f>'Survey-based_src_summary'!Y203</f>
        <v>0</v>
      </c>
      <c r="N203" s="144">
        <f>'Survey-based_src_summary'!Z203</f>
        <v>0</v>
      </c>
      <c r="O203" s="144">
        <f>'Survey-based_src_summary'!AA203</f>
        <v>0</v>
      </c>
      <c r="P203" s="144">
        <f>'Survey-based_src_summary'!AB203</f>
        <v>0</v>
      </c>
      <c r="Q203" s="155">
        <f>'Survey-based_src_summary'!AC203</f>
        <v>0</v>
      </c>
      <c r="R203" s="155">
        <f>'Survey-based_src_summary'!AD203</f>
        <v>0</v>
      </c>
      <c r="S203" s="155">
        <f>'Survey-based_src_summary'!AE203</f>
        <v>0</v>
      </c>
      <c r="T203" s="155">
        <f>'Survey-based_src_summary'!AF203</f>
        <v>0</v>
      </c>
      <c r="U203" s="155">
        <f>'Survey-based_src_summary'!AG203</f>
        <v>0</v>
      </c>
      <c r="V203" s="156">
        <f>'Survey-based_src_summary'!AH203</f>
        <v>0</v>
      </c>
      <c r="W203" s="156">
        <f>'Survey-based_src_summary'!AI203</f>
        <v>14.129568548178172</v>
      </c>
      <c r="X203" s="156">
        <f>'Survey-based_src_summary'!AJ203</f>
        <v>0</v>
      </c>
      <c r="Y203" s="156">
        <f>'Survey-based_src_summary'!AK203</f>
        <v>0</v>
      </c>
      <c r="Z203" s="156">
        <f>'Survey-based_src_summary'!AL203</f>
        <v>0</v>
      </c>
      <c r="AA203" s="171">
        <f>'Survey-based_src_summary'!AM203</f>
        <v>0</v>
      </c>
      <c r="AB203" s="171">
        <f>'Survey-based_src_summary'!AN203</f>
        <v>0</v>
      </c>
      <c r="AC203" s="171">
        <f>'Survey-based_src_summary'!AO203</f>
        <v>0</v>
      </c>
      <c r="AD203" s="171">
        <f>'Survey-based_src_summary'!AP203</f>
        <v>0</v>
      </c>
      <c r="AE203" s="171">
        <f>'Survey-based_src_summary'!AQ203</f>
        <v>0</v>
      </c>
    </row>
    <row r="204" spans="1:31" x14ac:dyDescent="0.2">
      <c r="A204" s="27" t="s">
        <v>460</v>
      </c>
      <c r="B204" s="154" t="str">
        <f>'Survey-based_src_summary'!E204</f>
        <v>30</v>
      </c>
      <c r="C204" s="125" t="str">
        <f>'Survey-based_src_summary'!F204</f>
        <v>30099</v>
      </c>
      <c r="D204" s="125" t="str">
        <f>'Survey-based_src_summary'!G204</f>
        <v>2310030220</v>
      </c>
      <c r="E204" s="125" t="str">
        <f>'Survey-based_src_summary'!H204</f>
        <v xml:space="preserve">Condensate tank </v>
      </c>
      <c r="F204" s="125" t="str">
        <f>'Survey-based_src_summary'!B204</f>
        <v>Gas Wells</v>
      </c>
      <c r="G204" s="52">
        <f>'Survey-based_src_summary'!S204</f>
        <v>0</v>
      </c>
      <c r="H204" s="52">
        <f>'Survey-based_src_summary'!T204</f>
        <v>0.17473573718569388</v>
      </c>
      <c r="I204" s="52">
        <f>'Survey-based_src_summary'!U204</f>
        <v>0</v>
      </c>
      <c r="J204" s="52">
        <f>'Survey-based_src_summary'!V204</f>
        <v>0</v>
      </c>
      <c r="K204" s="52">
        <f>'Survey-based_src_summary'!W204</f>
        <v>0</v>
      </c>
      <c r="L204" s="144">
        <f>'Survey-based_src_summary'!X204</f>
        <v>0</v>
      </c>
      <c r="M204" s="144">
        <f>'Survey-based_src_summary'!Y204</f>
        <v>0</v>
      </c>
      <c r="N204" s="144">
        <f>'Survey-based_src_summary'!Z204</f>
        <v>0</v>
      </c>
      <c r="O204" s="144">
        <f>'Survey-based_src_summary'!AA204</f>
        <v>0</v>
      </c>
      <c r="P204" s="144">
        <f>'Survey-based_src_summary'!AB204</f>
        <v>0</v>
      </c>
      <c r="Q204" s="155">
        <f>'Survey-based_src_summary'!AC204</f>
        <v>0</v>
      </c>
      <c r="R204" s="155">
        <f>'Survey-based_src_summary'!AD204</f>
        <v>0</v>
      </c>
      <c r="S204" s="155">
        <f>'Survey-based_src_summary'!AE204</f>
        <v>0</v>
      </c>
      <c r="T204" s="155">
        <f>'Survey-based_src_summary'!AF204</f>
        <v>0</v>
      </c>
      <c r="U204" s="155">
        <f>'Survey-based_src_summary'!AG204</f>
        <v>0</v>
      </c>
      <c r="V204" s="156">
        <f>'Survey-based_src_summary'!AH204</f>
        <v>0</v>
      </c>
      <c r="W204" s="156">
        <f>'Survey-based_src_summary'!AI204</f>
        <v>0.17473573718569388</v>
      </c>
      <c r="X204" s="156">
        <f>'Survey-based_src_summary'!AJ204</f>
        <v>0</v>
      </c>
      <c r="Y204" s="156">
        <f>'Survey-based_src_summary'!AK204</f>
        <v>0</v>
      </c>
      <c r="Z204" s="156">
        <f>'Survey-based_src_summary'!AL204</f>
        <v>0</v>
      </c>
      <c r="AA204" s="171">
        <f>'Survey-based_src_summary'!AM204</f>
        <v>0</v>
      </c>
      <c r="AB204" s="171">
        <f>'Survey-based_src_summary'!AN204</f>
        <v>0</v>
      </c>
      <c r="AC204" s="171">
        <f>'Survey-based_src_summary'!AO204</f>
        <v>0</v>
      </c>
      <c r="AD204" s="171">
        <f>'Survey-based_src_summary'!AP204</f>
        <v>0</v>
      </c>
      <c r="AE204" s="171">
        <f>'Survey-based_src_summary'!AQ204</f>
        <v>0</v>
      </c>
    </row>
    <row r="205" spans="1:31" x14ac:dyDescent="0.2">
      <c r="A205" s="27" t="s">
        <v>460</v>
      </c>
      <c r="B205" s="154" t="str">
        <f>'Survey-based_src_summary'!E205</f>
        <v>30</v>
      </c>
      <c r="C205" s="125" t="str">
        <f>'Survey-based_src_summary'!F205</f>
        <v>30035</v>
      </c>
      <c r="D205" s="125" t="str">
        <f>'Survey-based_src_summary'!G205</f>
        <v>2310030220</v>
      </c>
      <c r="E205" s="125" t="str">
        <f>'Survey-based_src_summary'!H205</f>
        <v xml:space="preserve">Condensate tank </v>
      </c>
      <c r="F205" s="125" t="str">
        <f>'Survey-based_src_summary'!B205</f>
        <v>Gas Wells</v>
      </c>
      <c r="G205" s="52">
        <f>'Survey-based_src_summary'!S205</f>
        <v>0</v>
      </c>
      <c r="H205" s="52">
        <f>'Survey-based_src_summary'!T205</f>
        <v>0.59478433263478081</v>
      </c>
      <c r="I205" s="52">
        <f>'Survey-based_src_summary'!U205</f>
        <v>0</v>
      </c>
      <c r="J205" s="52">
        <f>'Survey-based_src_summary'!V205</f>
        <v>0</v>
      </c>
      <c r="K205" s="52">
        <f>'Survey-based_src_summary'!W205</f>
        <v>0</v>
      </c>
      <c r="L205" s="144">
        <f>'Survey-based_src_summary'!X205</f>
        <v>0</v>
      </c>
      <c r="M205" s="144">
        <f>'Survey-based_src_summary'!Y205</f>
        <v>0</v>
      </c>
      <c r="N205" s="144">
        <f>'Survey-based_src_summary'!Z205</f>
        <v>0</v>
      </c>
      <c r="O205" s="144">
        <f>'Survey-based_src_summary'!AA205</f>
        <v>0</v>
      </c>
      <c r="P205" s="144">
        <f>'Survey-based_src_summary'!AB205</f>
        <v>0</v>
      </c>
      <c r="Q205" s="155">
        <f>'Survey-based_src_summary'!AC205</f>
        <v>0</v>
      </c>
      <c r="R205" s="155">
        <f>'Survey-based_src_summary'!AD205</f>
        <v>0</v>
      </c>
      <c r="S205" s="155">
        <f>'Survey-based_src_summary'!AE205</f>
        <v>0</v>
      </c>
      <c r="T205" s="155">
        <f>'Survey-based_src_summary'!AF205</f>
        <v>0</v>
      </c>
      <c r="U205" s="155">
        <f>'Survey-based_src_summary'!AG205</f>
        <v>0</v>
      </c>
      <c r="V205" s="156">
        <f>'Survey-based_src_summary'!AH205</f>
        <v>0</v>
      </c>
      <c r="W205" s="156">
        <f>'Survey-based_src_summary'!AI205</f>
        <v>0.59478433263478081</v>
      </c>
      <c r="X205" s="156">
        <f>'Survey-based_src_summary'!AJ205</f>
        <v>0</v>
      </c>
      <c r="Y205" s="156">
        <f>'Survey-based_src_summary'!AK205</f>
        <v>0</v>
      </c>
      <c r="Z205" s="156">
        <f>'Survey-based_src_summary'!AL205</f>
        <v>0</v>
      </c>
      <c r="AA205" s="171">
        <f>'Survey-based_src_summary'!AM205</f>
        <v>0</v>
      </c>
      <c r="AB205" s="171">
        <f>'Survey-based_src_summary'!AN205</f>
        <v>0</v>
      </c>
      <c r="AC205" s="171">
        <f>'Survey-based_src_summary'!AO205</f>
        <v>0</v>
      </c>
      <c r="AD205" s="171">
        <f>'Survey-based_src_summary'!AP205</f>
        <v>0</v>
      </c>
      <c r="AE205" s="171">
        <f>'Survey-based_src_summary'!AQ205</f>
        <v>0</v>
      </c>
    </row>
    <row r="206" spans="1:31" x14ac:dyDescent="0.2">
      <c r="A206" s="27" t="s">
        <v>460</v>
      </c>
      <c r="B206" s="154" t="str">
        <f>'Survey-based_src_summary'!E206</f>
        <v>30</v>
      </c>
      <c r="C206" s="125" t="str">
        <f>'Survey-based_src_summary'!F206</f>
        <v>30073</v>
      </c>
      <c r="D206" s="125" t="str">
        <f>'Survey-based_src_summary'!G206</f>
        <v>2310030220</v>
      </c>
      <c r="E206" s="125" t="str">
        <f>'Survey-based_src_summary'!H206</f>
        <v xml:space="preserve">Condensate tank </v>
      </c>
      <c r="F206" s="125" t="str">
        <f>'Survey-based_src_summary'!B206</f>
        <v>Gas Wells</v>
      </c>
      <c r="G206" s="52">
        <f>'Survey-based_src_summary'!S206</f>
        <v>0</v>
      </c>
      <c r="H206" s="52">
        <f>'Survey-based_src_summary'!T206</f>
        <v>1.515283895045751</v>
      </c>
      <c r="I206" s="52">
        <f>'Survey-based_src_summary'!U206</f>
        <v>0</v>
      </c>
      <c r="J206" s="52">
        <f>'Survey-based_src_summary'!V206</f>
        <v>0</v>
      </c>
      <c r="K206" s="52">
        <f>'Survey-based_src_summary'!W206</f>
        <v>0</v>
      </c>
      <c r="L206" s="144">
        <f>'Survey-based_src_summary'!X206</f>
        <v>0</v>
      </c>
      <c r="M206" s="144">
        <f>'Survey-based_src_summary'!Y206</f>
        <v>0</v>
      </c>
      <c r="N206" s="144">
        <f>'Survey-based_src_summary'!Z206</f>
        <v>0</v>
      </c>
      <c r="O206" s="144">
        <f>'Survey-based_src_summary'!AA206</f>
        <v>0</v>
      </c>
      <c r="P206" s="144">
        <f>'Survey-based_src_summary'!AB206</f>
        <v>0</v>
      </c>
      <c r="Q206" s="155">
        <f>'Survey-based_src_summary'!AC206</f>
        <v>0</v>
      </c>
      <c r="R206" s="155">
        <f>'Survey-based_src_summary'!AD206</f>
        <v>0</v>
      </c>
      <c r="S206" s="155">
        <f>'Survey-based_src_summary'!AE206</f>
        <v>0</v>
      </c>
      <c r="T206" s="155">
        <f>'Survey-based_src_summary'!AF206</f>
        <v>0</v>
      </c>
      <c r="U206" s="155">
        <f>'Survey-based_src_summary'!AG206</f>
        <v>0</v>
      </c>
      <c r="V206" s="156">
        <f>'Survey-based_src_summary'!AH206</f>
        <v>0</v>
      </c>
      <c r="W206" s="156">
        <f>'Survey-based_src_summary'!AI206</f>
        <v>1.515283895045751</v>
      </c>
      <c r="X206" s="156">
        <f>'Survey-based_src_summary'!AJ206</f>
        <v>0</v>
      </c>
      <c r="Y206" s="156">
        <f>'Survey-based_src_summary'!AK206</f>
        <v>0</v>
      </c>
      <c r="Z206" s="156">
        <f>'Survey-based_src_summary'!AL206</f>
        <v>0</v>
      </c>
      <c r="AA206" s="171">
        <f>'Survey-based_src_summary'!AM206</f>
        <v>0</v>
      </c>
      <c r="AB206" s="171">
        <f>'Survey-based_src_summary'!AN206</f>
        <v>0</v>
      </c>
      <c r="AC206" s="171">
        <f>'Survey-based_src_summary'!AO206</f>
        <v>0</v>
      </c>
      <c r="AD206" s="171">
        <f>'Survey-based_src_summary'!AP206</f>
        <v>0</v>
      </c>
      <c r="AE206" s="171">
        <f>'Survey-based_src_summary'!AQ206</f>
        <v>0</v>
      </c>
    </row>
    <row r="207" spans="1:31" x14ac:dyDescent="0.2">
      <c r="A207" s="27" t="s">
        <v>460</v>
      </c>
      <c r="B207" s="154" t="str">
        <f>'Survey-based_src_summary'!E207</f>
        <v>30</v>
      </c>
      <c r="C207" s="125" t="str">
        <f>'Survey-based_src_summary'!F207</f>
        <v>30065</v>
      </c>
      <c r="D207" s="125" t="str">
        <f>'Survey-based_src_summary'!G207</f>
        <v>2310030220</v>
      </c>
      <c r="E207" s="125" t="str">
        <f>'Survey-based_src_summary'!H207</f>
        <v xml:space="preserve">Condensate tank </v>
      </c>
      <c r="F207" s="125" t="str">
        <f>'Survey-based_src_summary'!B207</f>
        <v>Gas Wells</v>
      </c>
      <c r="G207" s="52">
        <f>'Survey-based_src_summary'!S207</f>
        <v>0</v>
      </c>
      <c r="H207" s="52">
        <f>'Survey-based_src_summary'!T207</f>
        <v>0</v>
      </c>
      <c r="I207" s="52">
        <f>'Survey-based_src_summary'!U207</f>
        <v>0</v>
      </c>
      <c r="J207" s="52">
        <f>'Survey-based_src_summary'!V207</f>
        <v>0</v>
      </c>
      <c r="K207" s="52">
        <f>'Survey-based_src_summary'!W207</f>
        <v>0</v>
      </c>
      <c r="L207" s="144">
        <f>'Survey-based_src_summary'!X207</f>
        <v>0</v>
      </c>
      <c r="M207" s="144">
        <f>'Survey-based_src_summary'!Y207</f>
        <v>0</v>
      </c>
      <c r="N207" s="144">
        <f>'Survey-based_src_summary'!Z207</f>
        <v>0</v>
      </c>
      <c r="O207" s="144">
        <f>'Survey-based_src_summary'!AA207</f>
        <v>0</v>
      </c>
      <c r="P207" s="144">
        <f>'Survey-based_src_summary'!AB207</f>
        <v>0</v>
      </c>
      <c r="Q207" s="155">
        <f>'Survey-based_src_summary'!AC207</f>
        <v>0</v>
      </c>
      <c r="R207" s="155">
        <f>'Survey-based_src_summary'!AD207</f>
        <v>0</v>
      </c>
      <c r="S207" s="155">
        <f>'Survey-based_src_summary'!AE207</f>
        <v>0</v>
      </c>
      <c r="T207" s="155">
        <f>'Survey-based_src_summary'!AF207</f>
        <v>0</v>
      </c>
      <c r="U207" s="155">
        <f>'Survey-based_src_summary'!AG207</f>
        <v>0</v>
      </c>
      <c r="V207" s="156">
        <f>'Survey-based_src_summary'!AH207</f>
        <v>0</v>
      </c>
      <c r="W207" s="156">
        <f>'Survey-based_src_summary'!AI207</f>
        <v>0</v>
      </c>
      <c r="X207" s="156">
        <f>'Survey-based_src_summary'!AJ207</f>
        <v>0</v>
      </c>
      <c r="Y207" s="156">
        <f>'Survey-based_src_summary'!AK207</f>
        <v>0</v>
      </c>
      <c r="Z207" s="156">
        <f>'Survey-based_src_summary'!AL207</f>
        <v>0</v>
      </c>
      <c r="AA207" s="171">
        <f>'Survey-based_src_summary'!AM207</f>
        <v>0</v>
      </c>
      <c r="AB207" s="171">
        <f>'Survey-based_src_summary'!AN207</f>
        <v>0</v>
      </c>
      <c r="AC207" s="171">
        <f>'Survey-based_src_summary'!AO207</f>
        <v>0</v>
      </c>
      <c r="AD207" s="171">
        <f>'Survey-based_src_summary'!AP207</f>
        <v>0</v>
      </c>
      <c r="AE207" s="171">
        <f>'Survey-based_src_summary'!AQ207</f>
        <v>0</v>
      </c>
    </row>
    <row r="208" spans="1:31" x14ac:dyDescent="0.2">
      <c r="A208" s="27" t="s">
        <v>460</v>
      </c>
      <c r="B208" s="154" t="str">
        <f>'Survey-based_src_summary'!E208</f>
        <v>30</v>
      </c>
      <c r="C208" s="125" t="str">
        <f>'Survey-based_src_summary'!F208</f>
        <v>30069</v>
      </c>
      <c r="D208" s="125" t="str">
        <f>'Survey-based_src_summary'!G208</f>
        <v>2310030220</v>
      </c>
      <c r="E208" s="125" t="str">
        <f>'Survey-based_src_summary'!H208</f>
        <v xml:space="preserve">Condensate tank </v>
      </c>
      <c r="F208" s="125" t="str">
        <f>'Survey-based_src_summary'!B208</f>
        <v>Gas Wells</v>
      </c>
      <c r="G208" s="52">
        <f>'Survey-based_src_summary'!S208</f>
        <v>0</v>
      </c>
      <c r="H208" s="52">
        <f>'Survey-based_src_summary'!T208</f>
        <v>0</v>
      </c>
      <c r="I208" s="52">
        <f>'Survey-based_src_summary'!U208</f>
        <v>0</v>
      </c>
      <c r="J208" s="52">
        <f>'Survey-based_src_summary'!V208</f>
        <v>0</v>
      </c>
      <c r="K208" s="52">
        <f>'Survey-based_src_summary'!W208</f>
        <v>0</v>
      </c>
      <c r="L208" s="144">
        <f>'Survey-based_src_summary'!X208</f>
        <v>0</v>
      </c>
      <c r="M208" s="144">
        <f>'Survey-based_src_summary'!Y208</f>
        <v>0</v>
      </c>
      <c r="N208" s="144">
        <f>'Survey-based_src_summary'!Z208</f>
        <v>0</v>
      </c>
      <c r="O208" s="144">
        <f>'Survey-based_src_summary'!AA208</f>
        <v>0</v>
      </c>
      <c r="P208" s="144">
        <f>'Survey-based_src_summary'!AB208</f>
        <v>0</v>
      </c>
      <c r="Q208" s="155">
        <f>'Survey-based_src_summary'!AC208</f>
        <v>0</v>
      </c>
      <c r="R208" s="155">
        <f>'Survey-based_src_summary'!AD208</f>
        <v>0</v>
      </c>
      <c r="S208" s="155">
        <f>'Survey-based_src_summary'!AE208</f>
        <v>0</v>
      </c>
      <c r="T208" s="155">
        <f>'Survey-based_src_summary'!AF208</f>
        <v>0</v>
      </c>
      <c r="U208" s="155">
        <f>'Survey-based_src_summary'!AG208</f>
        <v>0</v>
      </c>
      <c r="V208" s="156">
        <f>'Survey-based_src_summary'!AH208</f>
        <v>0</v>
      </c>
      <c r="W208" s="156">
        <f>'Survey-based_src_summary'!AI208</f>
        <v>0</v>
      </c>
      <c r="X208" s="156">
        <f>'Survey-based_src_summary'!AJ208</f>
        <v>0</v>
      </c>
      <c r="Y208" s="156">
        <f>'Survey-based_src_summary'!AK208</f>
        <v>0</v>
      </c>
      <c r="Z208" s="156">
        <f>'Survey-based_src_summary'!AL208</f>
        <v>0</v>
      </c>
      <c r="AA208" s="171">
        <f>'Survey-based_src_summary'!AM208</f>
        <v>0</v>
      </c>
      <c r="AB208" s="171">
        <f>'Survey-based_src_summary'!AN208</f>
        <v>0</v>
      </c>
      <c r="AC208" s="171">
        <f>'Survey-based_src_summary'!AO208</f>
        <v>0</v>
      </c>
      <c r="AD208" s="171">
        <f>'Survey-based_src_summary'!AP208</f>
        <v>0</v>
      </c>
      <c r="AE208" s="171">
        <f>'Survey-based_src_summary'!AQ208</f>
        <v>0</v>
      </c>
    </row>
    <row r="209" spans="1:31" x14ac:dyDescent="0.2">
      <c r="A209" s="27" t="s">
        <v>460</v>
      </c>
      <c r="B209" s="154" t="str">
        <f>'Survey-based_src_summary'!E209</f>
        <v>30</v>
      </c>
      <c r="C209" s="125" t="str">
        <f>'Survey-based_src_summary'!F209</f>
        <v>30005</v>
      </c>
      <c r="D209" s="125" t="str">
        <f>'Survey-based_src_summary'!G209</f>
        <v>2310030220</v>
      </c>
      <c r="E209" s="125" t="str">
        <f>'Survey-based_src_summary'!H209</f>
        <v xml:space="preserve">Condensate tank </v>
      </c>
      <c r="F209" s="125" t="str">
        <f>'Survey-based_src_summary'!B209</f>
        <v>Gas Wells</v>
      </c>
      <c r="G209" s="52">
        <f>'Survey-based_src_summary'!S209</f>
        <v>0</v>
      </c>
      <c r="H209" s="52">
        <f>'Survey-based_src_summary'!T209</f>
        <v>0</v>
      </c>
      <c r="I209" s="52">
        <f>'Survey-based_src_summary'!U209</f>
        <v>0</v>
      </c>
      <c r="J209" s="52">
        <f>'Survey-based_src_summary'!V209</f>
        <v>0</v>
      </c>
      <c r="K209" s="52">
        <f>'Survey-based_src_summary'!W209</f>
        <v>0</v>
      </c>
      <c r="L209" s="144">
        <f>'Survey-based_src_summary'!X209</f>
        <v>0</v>
      </c>
      <c r="M209" s="144">
        <f>'Survey-based_src_summary'!Y209</f>
        <v>0</v>
      </c>
      <c r="N209" s="144">
        <f>'Survey-based_src_summary'!Z209</f>
        <v>0</v>
      </c>
      <c r="O209" s="144">
        <f>'Survey-based_src_summary'!AA209</f>
        <v>0</v>
      </c>
      <c r="P209" s="144">
        <f>'Survey-based_src_summary'!AB209</f>
        <v>0</v>
      </c>
      <c r="Q209" s="155">
        <f>'Survey-based_src_summary'!AC209</f>
        <v>0</v>
      </c>
      <c r="R209" s="155">
        <f>'Survey-based_src_summary'!AD209</f>
        <v>0</v>
      </c>
      <c r="S209" s="155">
        <f>'Survey-based_src_summary'!AE209</f>
        <v>0</v>
      </c>
      <c r="T209" s="155">
        <f>'Survey-based_src_summary'!AF209</f>
        <v>0</v>
      </c>
      <c r="U209" s="155">
        <f>'Survey-based_src_summary'!AG209</f>
        <v>0</v>
      </c>
      <c r="V209" s="156">
        <f>'Survey-based_src_summary'!AH209</f>
        <v>0</v>
      </c>
      <c r="W209" s="156">
        <f>'Survey-based_src_summary'!AI209</f>
        <v>0</v>
      </c>
      <c r="X209" s="156">
        <f>'Survey-based_src_summary'!AJ209</f>
        <v>0</v>
      </c>
      <c r="Y209" s="156">
        <f>'Survey-based_src_summary'!AK209</f>
        <v>0</v>
      </c>
      <c r="Z209" s="156">
        <f>'Survey-based_src_summary'!AL209</f>
        <v>0</v>
      </c>
      <c r="AA209" s="171">
        <f>'Survey-based_src_summary'!AM209</f>
        <v>0</v>
      </c>
      <c r="AB209" s="171">
        <f>'Survey-based_src_summary'!AN209</f>
        <v>0</v>
      </c>
      <c r="AC209" s="171">
        <f>'Survey-based_src_summary'!AO209</f>
        <v>0</v>
      </c>
      <c r="AD209" s="171">
        <f>'Survey-based_src_summary'!AP209</f>
        <v>0</v>
      </c>
      <c r="AE209" s="171">
        <f>'Survey-based_src_summary'!AQ209</f>
        <v>0</v>
      </c>
    </row>
    <row r="210" spans="1:31" x14ac:dyDescent="0.2">
      <c r="A210" s="27" t="s">
        <v>460</v>
      </c>
      <c r="B210" s="154" t="str">
        <f>'Survey-based_src_summary'!E210</f>
        <v>30</v>
      </c>
      <c r="C210" s="125" t="str">
        <f>'Survey-based_src_summary'!F210</f>
        <v>30111</v>
      </c>
      <c r="D210" s="125" t="str">
        <f>'Survey-based_src_summary'!G210</f>
        <v>2310030220</v>
      </c>
      <c r="E210" s="125" t="str">
        <f>'Survey-based_src_summary'!H210</f>
        <v xml:space="preserve">Condensate tank </v>
      </c>
      <c r="F210" s="125" t="str">
        <f>'Survey-based_src_summary'!B210</f>
        <v>Gas Wells</v>
      </c>
      <c r="G210" s="52">
        <f>'Survey-based_src_summary'!S210</f>
        <v>0</v>
      </c>
      <c r="H210" s="52">
        <f>'Survey-based_src_summary'!T210</f>
        <v>0</v>
      </c>
      <c r="I210" s="52">
        <f>'Survey-based_src_summary'!U210</f>
        <v>0</v>
      </c>
      <c r="J210" s="52">
        <f>'Survey-based_src_summary'!V210</f>
        <v>0</v>
      </c>
      <c r="K210" s="52">
        <f>'Survey-based_src_summary'!W210</f>
        <v>0</v>
      </c>
      <c r="L210" s="144">
        <f>'Survey-based_src_summary'!X210</f>
        <v>0</v>
      </c>
      <c r="M210" s="144">
        <f>'Survey-based_src_summary'!Y210</f>
        <v>0</v>
      </c>
      <c r="N210" s="144">
        <f>'Survey-based_src_summary'!Z210</f>
        <v>0</v>
      </c>
      <c r="O210" s="144">
        <f>'Survey-based_src_summary'!AA210</f>
        <v>0</v>
      </c>
      <c r="P210" s="144">
        <f>'Survey-based_src_summary'!AB210</f>
        <v>0</v>
      </c>
      <c r="Q210" s="155">
        <f>'Survey-based_src_summary'!AC210</f>
        <v>0</v>
      </c>
      <c r="R210" s="155">
        <f>'Survey-based_src_summary'!AD210</f>
        <v>0</v>
      </c>
      <c r="S210" s="155">
        <f>'Survey-based_src_summary'!AE210</f>
        <v>0</v>
      </c>
      <c r="T210" s="155">
        <f>'Survey-based_src_summary'!AF210</f>
        <v>0</v>
      </c>
      <c r="U210" s="155">
        <f>'Survey-based_src_summary'!AG210</f>
        <v>0</v>
      </c>
      <c r="V210" s="156">
        <f>'Survey-based_src_summary'!AH210</f>
        <v>0</v>
      </c>
      <c r="W210" s="156">
        <f>'Survey-based_src_summary'!AI210</f>
        <v>0</v>
      </c>
      <c r="X210" s="156">
        <f>'Survey-based_src_summary'!AJ210</f>
        <v>0</v>
      </c>
      <c r="Y210" s="156">
        <f>'Survey-based_src_summary'!AK210</f>
        <v>0</v>
      </c>
      <c r="Z210" s="156">
        <f>'Survey-based_src_summary'!AL210</f>
        <v>0</v>
      </c>
      <c r="AA210" s="171">
        <f>'Survey-based_src_summary'!AM210</f>
        <v>0</v>
      </c>
      <c r="AB210" s="171">
        <f>'Survey-based_src_summary'!AN210</f>
        <v>0</v>
      </c>
      <c r="AC210" s="171">
        <f>'Survey-based_src_summary'!AO210</f>
        <v>0</v>
      </c>
      <c r="AD210" s="171">
        <f>'Survey-based_src_summary'!AP210</f>
        <v>0</v>
      </c>
      <c r="AE210" s="171">
        <f>'Survey-based_src_summary'!AQ210</f>
        <v>0</v>
      </c>
    </row>
    <row r="211" spans="1:31" x14ac:dyDescent="0.2">
      <c r="A211" s="27" t="s">
        <v>460</v>
      </c>
      <c r="B211" s="154" t="str">
        <f>'Survey-based_src_summary'!E211</f>
        <v>30</v>
      </c>
      <c r="C211" s="125" t="str">
        <f>'Survey-based_src_summary'!F211</f>
        <v>30041</v>
      </c>
      <c r="D211" s="125" t="str">
        <f>'Survey-based_src_summary'!G211</f>
        <v>2310030220</v>
      </c>
      <c r="E211" s="125" t="str">
        <f>'Survey-based_src_summary'!H211</f>
        <v xml:space="preserve">Condensate tank </v>
      </c>
      <c r="F211" s="125" t="str">
        <f>'Survey-based_src_summary'!B211</f>
        <v>Gas Wells</v>
      </c>
      <c r="G211" s="52">
        <f>'Survey-based_src_summary'!S211</f>
        <v>0</v>
      </c>
      <c r="H211" s="52">
        <f>'Survey-based_src_summary'!T211</f>
        <v>6.6953005158409651</v>
      </c>
      <c r="I211" s="52">
        <f>'Survey-based_src_summary'!U211</f>
        <v>0</v>
      </c>
      <c r="J211" s="52">
        <f>'Survey-based_src_summary'!V211</f>
        <v>0</v>
      </c>
      <c r="K211" s="52">
        <f>'Survey-based_src_summary'!W211</f>
        <v>0</v>
      </c>
      <c r="L211" s="144">
        <f>'Survey-based_src_summary'!X211</f>
        <v>0</v>
      </c>
      <c r="M211" s="144">
        <f>'Survey-based_src_summary'!Y211</f>
        <v>0</v>
      </c>
      <c r="N211" s="144">
        <f>'Survey-based_src_summary'!Z211</f>
        <v>0</v>
      </c>
      <c r="O211" s="144">
        <f>'Survey-based_src_summary'!AA211</f>
        <v>0</v>
      </c>
      <c r="P211" s="144">
        <f>'Survey-based_src_summary'!AB211</f>
        <v>0</v>
      </c>
      <c r="Q211" s="155">
        <f>'Survey-based_src_summary'!AC211</f>
        <v>0</v>
      </c>
      <c r="R211" s="155">
        <f>'Survey-based_src_summary'!AD211</f>
        <v>0</v>
      </c>
      <c r="S211" s="155">
        <f>'Survey-based_src_summary'!AE211</f>
        <v>0</v>
      </c>
      <c r="T211" s="155">
        <f>'Survey-based_src_summary'!AF211</f>
        <v>0</v>
      </c>
      <c r="U211" s="155">
        <f>'Survey-based_src_summary'!AG211</f>
        <v>0</v>
      </c>
      <c r="V211" s="156">
        <f>'Survey-based_src_summary'!AH211</f>
        <v>0</v>
      </c>
      <c r="W211" s="156">
        <f>'Survey-based_src_summary'!AI211</f>
        <v>6.695300515840966</v>
      </c>
      <c r="X211" s="156">
        <f>'Survey-based_src_summary'!AJ211</f>
        <v>0</v>
      </c>
      <c r="Y211" s="156">
        <f>'Survey-based_src_summary'!AK211</f>
        <v>0</v>
      </c>
      <c r="Z211" s="156">
        <f>'Survey-based_src_summary'!AL211</f>
        <v>0</v>
      </c>
      <c r="AA211" s="171">
        <f>'Survey-based_src_summary'!AM211</f>
        <v>0</v>
      </c>
      <c r="AB211" s="171">
        <f>'Survey-based_src_summary'!AN211</f>
        <v>0</v>
      </c>
      <c r="AC211" s="171">
        <f>'Survey-based_src_summary'!AO211</f>
        <v>0</v>
      </c>
      <c r="AD211" s="171">
        <f>'Survey-based_src_summary'!AP211</f>
        <v>0</v>
      </c>
      <c r="AE211" s="171">
        <f>'Survey-based_src_summary'!AQ211</f>
        <v>0</v>
      </c>
    </row>
    <row r="212" spans="1:31" x14ac:dyDescent="0.2">
      <c r="A212" s="27" t="s">
        <v>460</v>
      </c>
      <c r="B212" s="154" t="str">
        <f>'Survey-based_src_summary'!E212</f>
        <v>30</v>
      </c>
      <c r="C212" s="125" t="str">
        <f>'Survey-based_src_summary'!F212</f>
        <v>30071</v>
      </c>
      <c r="D212" s="125" t="str">
        <f>'Survey-based_src_summary'!G212</f>
        <v>2310030220</v>
      </c>
      <c r="E212" s="125" t="str">
        <f>'Survey-based_src_summary'!H212</f>
        <v xml:space="preserve">Condensate tank </v>
      </c>
      <c r="F212" s="125" t="str">
        <f>'Survey-based_src_summary'!B212</f>
        <v>Gas Wells</v>
      </c>
      <c r="G212" s="52">
        <f>'Survey-based_src_summary'!S212</f>
        <v>0</v>
      </c>
      <c r="H212" s="52">
        <f>'Survey-based_src_summary'!T212</f>
        <v>0</v>
      </c>
      <c r="I212" s="52">
        <f>'Survey-based_src_summary'!U212</f>
        <v>0</v>
      </c>
      <c r="J212" s="52">
        <f>'Survey-based_src_summary'!V212</f>
        <v>0</v>
      </c>
      <c r="K212" s="52">
        <f>'Survey-based_src_summary'!W212</f>
        <v>0</v>
      </c>
      <c r="L212" s="144">
        <f>'Survey-based_src_summary'!X212</f>
        <v>0</v>
      </c>
      <c r="M212" s="144">
        <f>'Survey-based_src_summary'!Y212</f>
        <v>0</v>
      </c>
      <c r="N212" s="144">
        <f>'Survey-based_src_summary'!Z212</f>
        <v>0</v>
      </c>
      <c r="O212" s="144">
        <f>'Survey-based_src_summary'!AA212</f>
        <v>0</v>
      </c>
      <c r="P212" s="144">
        <f>'Survey-based_src_summary'!AB212</f>
        <v>0</v>
      </c>
      <c r="Q212" s="155">
        <f>'Survey-based_src_summary'!AC212</f>
        <v>0</v>
      </c>
      <c r="R212" s="155">
        <f>'Survey-based_src_summary'!AD212</f>
        <v>0</v>
      </c>
      <c r="S212" s="155">
        <f>'Survey-based_src_summary'!AE212</f>
        <v>0</v>
      </c>
      <c r="T212" s="155">
        <f>'Survey-based_src_summary'!AF212</f>
        <v>0</v>
      </c>
      <c r="U212" s="155">
        <f>'Survey-based_src_summary'!AG212</f>
        <v>0</v>
      </c>
      <c r="V212" s="156">
        <f>'Survey-based_src_summary'!AH212</f>
        <v>0</v>
      </c>
      <c r="W212" s="156">
        <f>'Survey-based_src_summary'!AI212</f>
        <v>0</v>
      </c>
      <c r="X212" s="156">
        <f>'Survey-based_src_summary'!AJ212</f>
        <v>0</v>
      </c>
      <c r="Y212" s="156">
        <f>'Survey-based_src_summary'!AK212</f>
        <v>0</v>
      </c>
      <c r="Z212" s="156">
        <f>'Survey-based_src_summary'!AL212</f>
        <v>0</v>
      </c>
      <c r="AA212" s="171">
        <f>'Survey-based_src_summary'!AM212</f>
        <v>0</v>
      </c>
      <c r="AB212" s="171">
        <f>'Survey-based_src_summary'!AN212</f>
        <v>0</v>
      </c>
      <c r="AC212" s="171">
        <f>'Survey-based_src_summary'!AO212</f>
        <v>0</v>
      </c>
      <c r="AD212" s="171">
        <f>'Survey-based_src_summary'!AP212</f>
        <v>0</v>
      </c>
      <c r="AE212" s="171">
        <f>'Survey-based_src_summary'!AQ212</f>
        <v>0</v>
      </c>
    </row>
    <row r="213" spans="1:31" x14ac:dyDescent="0.2">
      <c r="A213" s="27" t="s">
        <v>460</v>
      </c>
      <c r="B213" s="154" t="str">
        <f>'Survey-based_src_summary'!E213</f>
        <v>30</v>
      </c>
      <c r="C213" s="125" t="str">
        <f>'Survey-based_src_summary'!F213</f>
        <v>30015</v>
      </c>
      <c r="D213" s="125" t="str">
        <f>'Survey-based_src_summary'!G213</f>
        <v>2310030220</v>
      </c>
      <c r="E213" s="125" t="str">
        <f>'Survey-based_src_summary'!H213</f>
        <v xml:space="preserve">Condensate tank </v>
      </c>
      <c r="F213" s="125" t="str">
        <f>'Survey-based_src_summary'!B213</f>
        <v>Gas Wells</v>
      </c>
      <c r="G213" s="52">
        <f>'Survey-based_src_summary'!S213</f>
        <v>0</v>
      </c>
      <c r="H213" s="52">
        <f>'Survey-based_src_summary'!T213</f>
        <v>0</v>
      </c>
      <c r="I213" s="52">
        <f>'Survey-based_src_summary'!U213</f>
        <v>0</v>
      </c>
      <c r="J213" s="52">
        <f>'Survey-based_src_summary'!V213</f>
        <v>0</v>
      </c>
      <c r="K213" s="52">
        <f>'Survey-based_src_summary'!W213</f>
        <v>0</v>
      </c>
      <c r="L213" s="144">
        <f>'Survey-based_src_summary'!X213</f>
        <v>0</v>
      </c>
      <c r="M213" s="144">
        <f>'Survey-based_src_summary'!Y213</f>
        <v>0</v>
      </c>
      <c r="N213" s="144">
        <f>'Survey-based_src_summary'!Z213</f>
        <v>0</v>
      </c>
      <c r="O213" s="144">
        <f>'Survey-based_src_summary'!AA213</f>
        <v>0</v>
      </c>
      <c r="P213" s="144">
        <f>'Survey-based_src_summary'!AB213</f>
        <v>0</v>
      </c>
      <c r="Q213" s="155">
        <f>'Survey-based_src_summary'!AC213</f>
        <v>0</v>
      </c>
      <c r="R213" s="155">
        <f>'Survey-based_src_summary'!AD213</f>
        <v>0</v>
      </c>
      <c r="S213" s="155">
        <f>'Survey-based_src_summary'!AE213</f>
        <v>0</v>
      </c>
      <c r="T213" s="155">
        <f>'Survey-based_src_summary'!AF213</f>
        <v>0</v>
      </c>
      <c r="U213" s="155">
        <f>'Survey-based_src_summary'!AG213</f>
        <v>0</v>
      </c>
      <c r="V213" s="156">
        <f>'Survey-based_src_summary'!AH213</f>
        <v>0</v>
      </c>
      <c r="W213" s="156">
        <f>'Survey-based_src_summary'!AI213</f>
        <v>0</v>
      </c>
      <c r="X213" s="156">
        <f>'Survey-based_src_summary'!AJ213</f>
        <v>0</v>
      </c>
      <c r="Y213" s="156">
        <f>'Survey-based_src_summary'!AK213</f>
        <v>0</v>
      </c>
      <c r="Z213" s="156">
        <f>'Survey-based_src_summary'!AL213</f>
        <v>0</v>
      </c>
      <c r="AA213" s="171">
        <f>'Survey-based_src_summary'!AM213</f>
        <v>0</v>
      </c>
      <c r="AB213" s="171">
        <f>'Survey-based_src_summary'!AN213</f>
        <v>0</v>
      </c>
      <c r="AC213" s="171">
        <f>'Survey-based_src_summary'!AO213</f>
        <v>0</v>
      </c>
      <c r="AD213" s="171">
        <f>'Survey-based_src_summary'!AP213</f>
        <v>0</v>
      </c>
      <c r="AE213" s="171">
        <f>'Survey-based_src_summary'!AQ213</f>
        <v>0</v>
      </c>
    </row>
    <row r="214" spans="1:31" x14ac:dyDescent="0.2">
      <c r="A214" s="27" t="s">
        <v>460</v>
      </c>
      <c r="B214" s="154" t="str">
        <f>'Survey-based_src_summary'!E214</f>
        <v>30</v>
      </c>
      <c r="C214" s="125" t="str">
        <f>'Survey-based_src_summary'!F214</f>
        <v>30027</v>
      </c>
      <c r="D214" s="125" t="str">
        <f>'Survey-based_src_summary'!G214</f>
        <v>2310030220</v>
      </c>
      <c r="E214" s="125" t="str">
        <f>'Survey-based_src_summary'!H214</f>
        <v xml:space="preserve">Condensate tank </v>
      </c>
      <c r="F214" s="125" t="str">
        <f>'Survey-based_src_summary'!B214</f>
        <v>Gas Wells</v>
      </c>
      <c r="G214" s="52">
        <f>'Survey-based_src_summary'!S214</f>
        <v>0</v>
      </c>
      <c r="H214" s="52">
        <f>'Survey-based_src_summary'!T214</f>
        <v>0</v>
      </c>
      <c r="I214" s="52">
        <f>'Survey-based_src_summary'!U214</f>
        <v>0</v>
      </c>
      <c r="J214" s="52">
        <f>'Survey-based_src_summary'!V214</f>
        <v>0</v>
      </c>
      <c r="K214" s="52">
        <f>'Survey-based_src_summary'!W214</f>
        <v>0</v>
      </c>
      <c r="L214" s="144">
        <f>'Survey-based_src_summary'!X214</f>
        <v>0</v>
      </c>
      <c r="M214" s="144">
        <f>'Survey-based_src_summary'!Y214</f>
        <v>0</v>
      </c>
      <c r="N214" s="144">
        <f>'Survey-based_src_summary'!Z214</f>
        <v>0</v>
      </c>
      <c r="O214" s="144">
        <f>'Survey-based_src_summary'!AA214</f>
        <v>0</v>
      </c>
      <c r="P214" s="144">
        <f>'Survey-based_src_summary'!AB214</f>
        <v>0</v>
      </c>
      <c r="Q214" s="155">
        <f>'Survey-based_src_summary'!AC214</f>
        <v>0</v>
      </c>
      <c r="R214" s="155">
        <f>'Survey-based_src_summary'!AD214</f>
        <v>0</v>
      </c>
      <c r="S214" s="155">
        <f>'Survey-based_src_summary'!AE214</f>
        <v>0</v>
      </c>
      <c r="T214" s="155">
        <f>'Survey-based_src_summary'!AF214</f>
        <v>0</v>
      </c>
      <c r="U214" s="155">
        <f>'Survey-based_src_summary'!AG214</f>
        <v>0</v>
      </c>
      <c r="V214" s="156">
        <f>'Survey-based_src_summary'!AH214</f>
        <v>0</v>
      </c>
      <c r="W214" s="156">
        <f>'Survey-based_src_summary'!AI214</f>
        <v>0</v>
      </c>
      <c r="X214" s="156">
        <f>'Survey-based_src_summary'!AJ214</f>
        <v>0</v>
      </c>
      <c r="Y214" s="156">
        <f>'Survey-based_src_summary'!AK214</f>
        <v>0</v>
      </c>
      <c r="Z214" s="156">
        <f>'Survey-based_src_summary'!AL214</f>
        <v>0</v>
      </c>
      <c r="AA214" s="171">
        <f>'Survey-based_src_summary'!AM214</f>
        <v>0</v>
      </c>
      <c r="AB214" s="171">
        <f>'Survey-based_src_summary'!AN214</f>
        <v>0</v>
      </c>
      <c r="AC214" s="171">
        <f>'Survey-based_src_summary'!AO214</f>
        <v>0</v>
      </c>
      <c r="AD214" s="171">
        <f>'Survey-based_src_summary'!AP214</f>
        <v>0</v>
      </c>
      <c r="AE214" s="171">
        <f>'Survey-based_src_summary'!AQ214</f>
        <v>0</v>
      </c>
    </row>
    <row r="215" spans="1:31" x14ac:dyDescent="0.2">
      <c r="A215" s="27" t="s">
        <v>460</v>
      </c>
      <c r="B215" s="154" t="str">
        <f>'Survey-based_src_summary'!E215</f>
        <v>30</v>
      </c>
      <c r="C215" s="125" t="str">
        <f>'Survey-based_src_summary'!F215</f>
        <v>30037</v>
      </c>
      <c r="D215" s="125" t="str">
        <f>'Survey-based_src_summary'!G215</f>
        <v>2310030220</v>
      </c>
      <c r="E215" s="125" t="str">
        <f>'Survey-based_src_summary'!H215</f>
        <v xml:space="preserve">Condensate tank </v>
      </c>
      <c r="F215" s="125" t="str">
        <f>'Survey-based_src_summary'!B215</f>
        <v>Gas Wells</v>
      </c>
      <c r="G215" s="52">
        <f>'Survey-based_src_summary'!S215</f>
        <v>0</v>
      </c>
      <c r="H215" s="52">
        <f>'Survey-based_src_summary'!T215</f>
        <v>0</v>
      </c>
      <c r="I215" s="52">
        <f>'Survey-based_src_summary'!U215</f>
        <v>0</v>
      </c>
      <c r="J215" s="52">
        <f>'Survey-based_src_summary'!V215</f>
        <v>0</v>
      </c>
      <c r="K215" s="52">
        <f>'Survey-based_src_summary'!W215</f>
        <v>0</v>
      </c>
      <c r="L215" s="144">
        <f>'Survey-based_src_summary'!X215</f>
        <v>0</v>
      </c>
      <c r="M215" s="144">
        <f>'Survey-based_src_summary'!Y215</f>
        <v>0</v>
      </c>
      <c r="N215" s="144">
        <f>'Survey-based_src_summary'!Z215</f>
        <v>0</v>
      </c>
      <c r="O215" s="144">
        <f>'Survey-based_src_summary'!AA215</f>
        <v>0</v>
      </c>
      <c r="P215" s="144">
        <f>'Survey-based_src_summary'!AB215</f>
        <v>0</v>
      </c>
      <c r="Q215" s="155">
        <f>'Survey-based_src_summary'!AC215</f>
        <v>0</v>
      </c>
      <c r="R215" s="155">
        <f>'Survey-based_src_summary'!AD215</f>
        <v>0</v>
      </c>
      <c r="S215" s="155">
        <f>'Survey-based_src_summary'!AE215</f>
        <v>0</v>
      </c>
      <c r="T215" s="155">
        <f>'Survey-based_src_summary'!AF215</f>
        <v>0</v>
      </c>
      <c r="U215" s="155">
        <f>'Survey-based_src_summary'!AG215</f>
        <v>0</v>
      </c>
      <c r="V215" s="156">
        <f>'Survey-based_src_summary'!AH215</f>
        <v>0</v>
      </c>
      <c r="W215" s="156">
        <f>'Survey-based_src_summary'!AI215</f>
        <v>0</v>
      </c>
      <c r="X215" s="156">
        <f>'Survey-based_src_summary'!AJ215</f>
        <v>0</v>
      </c>
      <c r="Y215" s="156">
        <f>'Survey-based_src_summary'!AK215</f>
        <v>0</v>
      </c>
      <c r="Z215" s="156">
        <f>'Survey-based_src_summary'!AL215</f>
        <v>0</v>
      </c>
      <c r="AA215" s="171">
        <f>'Survey-based_src_summary'!AM215</f>
        <v>0</v>
      </c>
      <c r="AB215" s="171">
        <f>'Survey-based_src_summary'!AN215</f>
        <v>0</v>
      </c>
      <c r="AC215" s="171">
        <f>'Survey-based_src_summary'!AO215</f>
        <v>0</v>
      </c>
      <c r="AD215" s="171">
        <f>'Survey-based_src_summary'!AP215</f>
        <v>0</v>
      </c>
      <c r="AE215" s="171">
        <f>'Survey-based_src_summary'!AQ215</f>
        <v>0</v>
      </c>
    </row>
    <row r="216" spans="1:31" x14ac:dyDescent="0.2">
      <c r="A216" s="27" t="s">
        <v>460</v>
      </c>
      <c r="B216" s="154" t="str">
        <f>'Survey-based_src_summary'!E216</f>
        <v>30</v>
      </c>
      <c r="C216" s="125" t="str">
        <f>'Survey-based_src_summary'!F216</f>
        <v>30101</v>
      </c>
      <c r="D216" s="125" t="str">
        <f>'Survey-based_src_summary'!G216</f>
        <v>2310021011</v>
      </c>
      <c r="E216" s="125" t="str">
        <f>'Survey-based_src_summary'!H216</f>
        <v>Condensate tank flaring</v>
      </c>
      <c r="F216" s="125" t="str">
        <f>'Survey-based_src_summary'!B216</f>
        <v>Gas Wells</v>
      </c>
      <c r="G216" s="52">
        <f>'Survey-based_src_summary'!S216</f>
        <v>1.8872818227123089E-3</v>
      </c>
      <c r="H216" s="52">
        <f>'Survey-based_src_summary'!T216</f>
        <v>0</v>
      </c>
      <c r="I216" s="52">
        <f>'Survey-based_src_summary'!U216</f>
        <v>1.0269033447111095E-2</v>
      </c>
      <c r="J216" s="52">
        <f>'Survey-based_src_summary'!V216</f>
        <v>0</v>
      </c>
      <c r="K216" s="52">
        <f>'Survey-based_src_summary'!W216</f>
        <v>0</v>
      </c>
      <c r="L216" s="144">
        <f>'Survey-based_src_summary'!X216</f>
        <v>8.5910316359499145E-4</v>
      </c>
      <c r="M216" s="144">
        <f>'Survey-based_src_summary'!Y216</f>
        <v>0</v>
      </c>
      <c r="N216" s="144">
        <f>'Survey-based_src_summary'!Z216</f>
        <v>4.6745319195609846E-3</v>
      </c>
      <c r="O216" s="144">
        <f>'Survey-based_src_summary'!AA216</f>
        <v>0</v>
      </c>
      <c r="P216" s="144">
        <f>'Survey-based_src_summary'!AB216</f>
        <v>0</v>
      </c>
      <c r="Q216" s="155">
        <f>'Survey-based_src_summary'!AC216</f>
        <v>0</v>
      </c>
      <c r="R216" s="155">
        <f>'Survey-based_src_summary'!AD216</f>
        <v>0</v>
      </c>
      <c r="S216" s="155">
        <f>'Survey-based_src_summary'!AE216</f>
        <v>0</v>
      </c>
      <c r="T216" s="155">
        <f>'Survey-based_src_summary'!AF216</f>
        <v>0</v>
      </c>
      <c r="U216" s="155">
        <f>'Survey-based_src_summary'!AG216</f>
        <v>0</v>
      </c>
      <c r="V216" s="156">
        <f>'Survey-based_src_summary'!AH216</f>
        <v>1.0281786591173176E-3</v>
      </c>
      <c r="W216" s="156">
        <f>'Survey-based_src_summary'!AI216</f>
        <v>0</v>
      </c>
      <c r="X216" s="156">
        <f>'Survey-based_src_summary'!AJ216</f>
        <v>5.5945015275501104E-3</v>
      </c>
      <c r="Y216" s="156">
        <f>'Survey-based_src_summary'!AK216</f>
        <v>0</v>
      </c>
      <c r="Z216" s="156">
        <f>'Survey-based_src_summary'!AL216</f>
        <v>0</v>
      </c>
      <c r="AA216" s="171">
        <f>'Survey-based_src_summary'!AM216</f>
        <v>0</v>
      </c>
      <c r="AB216" s="171">
        <f>'Survey-based_src_summary'!AN216</f>
        <v>0</v>
      </c>
      <c r="AC216" s="171">
        <f>'Survey-based_src_summary'!AO216</f>
        <v>0</v>
      </c>
      <c r="AD216" s="171">
        <f>'Survey-based_src_summary'!AP216</f>
        <v>0</v>
      </c>
      <c r="AE216" s="171">
        <f>'Survey-based_src_summary'!AQ216</f>
        <v>0</v>
      </c>
    </row>
    <row r="217" spans="1:31" x14ac:dyDescent="0.2">
      <c r="A217" s="27" t="s">
        <v>460</v>
      </c>
      <c r="B217" s="154" t="str">
        <f>'Survey-based_src_summary'!E217</f>
        <v>30</v>
      </c>
      <c r="C217" s="125" t="str">
        <f>'Survey-based_src_summary'!F217</f>
        <v>30051</v>
      </c>
      <c r="D217" s="125" t="str">
        <f>'Survey-based_src_summary'!G217</f>
        <v>2310021011</v>
      </c>
      <c r="E217" s="125" t="str">
        <f>'Survey-based_src_summary'!H217</f>
        <v>Condensate tank flaring</v>
      </c>
      <c r="F217" s="125" t="str">
        <f>'Survey-based_src_summary'!B217</f>
        <v>Gas Wells</v>
      </c>
      <c r="G217" s="52">
        <f>'Survey-based_src_summary'!S217</f>
        <v>7.2733657815471408E-3</v>
      </c>
      <c r="H217" s="52">
        <f>'Survey-based_src_summary'!T217</f>
        <v>0</v>
      </c>
      <c r="I217" s="52">
        <f>'Survey-based_src_summary'!U217</f>
        <v>3.9575666752535911E-2</v>
      </c>
      <c r="J217" s="52">
        <f>'Survey-based_src_summary'!V217</f>
        <v>0</v>
      </c>
      <c r="K217" s="52">
        <f>'Survey-based_src_summary'!W217</f>
        <v>0</v>
      </c>
      <c r="L217" s="144">
        <f>'Survey-based_src_summary'!X217</f>
        <v>0</v>
      </c>
      <c r="M217" s="144">
        <f>'Survey-based_src_summary'!Y217</f>
        <v>0</v>
      </c>
      <c r="N217" s="144">
        <f>'Survey-based_src_summary'!Z217</f>
        <v>0</v>
      </c>
      <c r="O217" s="144">
        <f>'Survey-based_src_summary'!AA217</f>
        <v>0</v>
      </c>
      <c r="P217" s="144">
        <f>'Survey-based_src_summary'!AB217</f>
        <v>0</v>
      </c>
      <c r="Q217" s="155">
        <f>'Survey-based_src_summary'!AC217</f>
        <v>0</v>
      </c>
      <c r="R217" s="155">
        <f>'Survey-based_src_summary'!AD217</f>
        <v>0</v>
      </c>
      <c r="S217" s="155">
        <f>'Survey-based_src_summary'!AE217</f>
        <v>0</v>
      </c>
      <c r="T217" s="155">
        <f>'Survey-based_src_summary'!AF217</f>
        <v>0</v>
      </c>
      <c r="U217" s="155">
        <f>'Survey-based_src_summary'!AG217</f>
        <v>0</v>
      </c>
      <c r="V217" s="156">
        <f>'Survey-based_src_summary'!AH217</f>
        <v>7.2733657815471408E-3</v>
      </c>
      <c r="W217" s="156">
        <f>'Survey-based_src_summary'!AI217</f>
        <v>0</v>
      </c>
      <c r="X217" s="156">
        <f>'Survey-based_src_summary'!AJ217</f>
        <v>3.9575666752535911E-2</v>
      </c>
      <c r="Y217" s="156">
        <f>'Survey-based_src_summary'!AK217</f>
        <v>0</v>
      </c>
      <c r="Z217" s="156">
        <f>'Survey-based_src_summary'!AL217</f>
        <v>0</v>
      </c>
      <c r="AA217" s="171">
        <f>'Survey-based_src_summary'!AM217</f>
        <v>0</v>
      </c>
      <c r="AB217" s="171">
        <f>'Survey-based_src_summary'!AN217</f>
        <v>0</v>
      </c>
      <c r="AC217" s="171">
        <f>'Survey-based_src_summary'!AO217</f>
        <v>0</v>
      </c>
      <c r="AD217" s="171">
        <f>'Survey-based_src_summary'!AP217</f>
        <v>0</v>
      </c>
      <c r="AE217" s="171">
        <f>'Survey-based_src_summary'!AQ217</f>
        <v>0</v>
      </c>
    </row>
    <row r="218" spans="1:31" x14ac:dyDescent="0.2">
      <c r="A218" s="27" t="s">
        <v>460</v>
      </c>
      <c r="B218" s="154" t="str">
        <f>'Survey-based_src_summary'!E218</f>
        <v>30</v>
      </c>
      <c r="C218" s="125" t="str">
        <f>'Survey-based_src_summary'!F218</f>
        <v>30087</v>
      </c>
      <c r="D218" s="125" t="str">
        <f>'Survey-based_src_summary'!G218</f>
        <v>2310021011</v>
      </c>
      <c r="E218" s="125" t="str">
        <f>'Survey-based_src_summary'!H218</f>
        <v>Condensate tank flaring</v>
      </c>
      <c r="F218" s="125" t="str">
        <f>'Survey-based_src_summary'!B218</f>
        <v>Gas Wells</v>
      </c>
      <c r="G218" s="52">
        <f>'Survey-based_src_summary'!S218</f>
        <v>3.7349199612496807E-3</v>
      </c>
      <c r="H218" s="52">
        <f>'Survey-based_src_summary'!T218</f>
        <v>0</v>
      </c>
      <c r="I218" s="52">
        <f>'Survey-based_src_summary'!U218</f>
        <v>2.0322358612682088E-2</v>
      </c>
      <c r="J218" s="52">
        <f>'Survey-based_src_summary'!V218</f>
        <v>0</v>
      </c>
      <c r="K218" s="52">
        <f>'Survey-based_src_summary'!W218</f>
        <v>0</v>
      </c>
      <c r="L218" s="144">
        <f>'Survey-based_src_summary'!X218</f>
        <v>0</v>
      </c>
      <c r="M218" s="144">
        <f>'Survey-based_src_summary'!Y218</f>
        <v>0</v>
      </c>
      <c r="N218" s="144">
        <f>'Survey-based_src_summary'!Z218</f>
        <v>0</v>
      </c>
      <c r="O218" s="144">
        <f>'Survey-based_src_summary'!AA218</f>
        <v>0</v>
      </c>
      <c r="P218" s="144">
        <f>'Survey-based_src_summary'!AB218</f>
        <v>0</v>
      </c>
      <c r="Q218" s="155">
        <f>'Survey-based_src_summary'!AC218</f>
        <v>0</v>
      </c>
      <c r="R218" s="155">
        <f>'Survey-based_src_summary'!AD218</f>
        <v>0</v>
      </c>
      <c r="S218" s="155">
        <f>'Survey-based_src_summary'!AE218</f>
        <v>0</v>
      </c>
      <c r="T218" s="155">
        <f>'Survey-based_src_summary'!AF218</f>
        <v>0</v>
      </c>
      <c r="U218" s="155">
        <f>'Survey-based_src_summary'!AG218</f>
        <v>0</v>
      </c>
      <c r="V218" s="156">
        <f>'Survey-based_src_summary'!AH218</f>
        <v>3.7349199612496807E-3</v>
      </c>
      <c r="W218" s="156">
        <f>'Survey-based_src_summary'!AI218</f>
        <v>0</v>
      </c>
      <c r="X218" s="156">
        <f>'Survey-based_src_summary'!AJ218</f>
        <v>2.0322358612682088E-2</v>
      </c>
      <c r="Y218" s="156">
        <f>'Survey-based_src_summary'!AK218</f>
        <v>0</v>
      </c>
      <c r="Z218" s="156">
        <f>'Survey-based_src_summary'!AL218</f>
        <v>0</v>
      </c>
      <c r="AA218" s="171">
        <f>'Survey-based_src_summary'!AM218</f>
        <v>0</v>
      </c>
      <c r="AB218" s="171">
        <f>'Survey-based_src_summary'!AN218</f>
        <v>0</v>
      </c>
      <c r="AC218" s="171">
        <f>'Survey-based_src_summary'!AO218</f>
        <v>0</v>
      </c>
      <c r="AD218" s="171">
        <f>'Survey-based_src_summary'!AP218</f>
        <v>0</v>
      </c>
      <c r="AE218" s="171">
        <f>'Survey-based_src_summary'!AQ218</f>
        <v>0</v>
      </c>
    </row>
    <row r="219" spans="1:31" x14ac:dyDescent="0.2">
      <c r="A219" s="27" t="s">
        <v>460</v>
      </c>
      <c r="B219" s="154" t="str">
        <f>'Survey-based_src_summary'!E219</f>
        <v>30</v>
      </c>
      <c r="C219" s="125" t="str">
        <f>'Survey-based_src_summary'!F219</f>
        <v>30099</v>
      </c>
      <c r="D219" s="125" t="str">
        <f>'Survey-based_src_summary'!G219</f>
        <v>2310021011</v>
      </c>
      <c r="E219" s="125" t="str">
        <f>'Survey-based_src_summary'!H219</f>
        <v>Condensate tank flaring</v>
      </c>
      <c r="F219" s="125" t="str">
        <f>'Survey-based_src_summary'!B219</f>
        <v>Gas Wells</v>
      </c>
      <c r="G219" s="52">
        <f>'Survey-based_src_summary'!S219</f>
        <v>4.6188529432674979E-5</v>
      </c>
      <c r="H219" s="52">
        <f>'Survey-based_src_summary'!T219</f>
        <v>0</v>
      </c>
      <c r="I219" s="52">
        <f>'Survey-based_src_summary'!U219</f>
        <v>2.5131993956014329E-4</v>
      </c>
      <c r="J219" s="52">
        <f>'Survey-based_src_summary'!V219</f>
        <v>0</v>
      </c>
      <c r="K219" s="52">
        <f>'Survey-based_src_summary'!W219</f>
        <v>0</v>
      </c>
      <c r="L219" s="144">
        <f>'Survey-based_src_summary'!X219</f>
        <v>0</v>
      </c>
      <c r="M219" s="144">
        <f>'Survey-based_src_summary'!Y219</f>
        <v>0</v>
      </c>
      <c r="N219" s="144">
        <f>'Survey-based_src_summary'!Z219</f>
        <v>0</v>
      </c>
      <c r="O219" s="144">
        <f>'Survey-based_src_summary'!AA219</f>
        <v>0</v>
      </c>
      <c r="P219" s="144">
        <f>'Survey-based_src_summary'!AB219</f>
        <v>0</v>
      </c>
      <c r="Q219" s="155">
        <f>'Survey-based_src_summary'!AC219</f>
        <v>0</v>
      </c>
      <c r="R219" s="155">
        <f>'Survey-based_src_summary'!AD219</f>
        <v>0</v>
      </c>
      <c r="S219" s="155">
        <f>'Survey-based_src_summary'!AE219</f>
        <v>0</v>
      </c>
      <c r="T219" s="155">
        <f>'Survey-based_src_summary'!AF219</f>
        <v>0</v>
      </c>
      <c r="U219" s="155">
        <f>'Survey-based_src_summary'!AG219</f>
        <v>0</v>
      </c>
      <c r="V219" s="156">
        <f>'Survey-based_src_summary'!AH219</f>
        <v>4.6188529432674979E-5</v>
      </c>
      <c r="W219" s="156">
        <f>'Survey-based_src_summary'!AI219</f>
        <v>0</v>
      </c>
      <c r="X219" s="156">
        <f>'Survey-based_src_summary'!AJ219</f>
        <v>2.5131993956014329E-4</v>
      </c>
      <c r="Y219" s="156">
        <f>'Survey-based_src_summary'!AK219</f>
        <v>0</v>
      </c>
      <c r="Z219" s="156">
        <f>'Survey-based_src_summary'!AL219</f>
        <v>0</v>
      </c>
      <c r="AA219" s="171">
        <f>'Survey-based_src_summary'!AM219</f>
        <v>0</v>
      </c>
      <c r="AB219" s="171">
        <f>'Survey-based_src_summary'!AN219</f>
        <v>0</v>
      </c>
      <c r="AC219" s="171">
        <f>'Survey-based_src_summary'!AO219</f>
        <v>0</v>
      </c>
      <c r="AD219" s="171">
        <f>'Survey-based_src_summary'!AP219</f>
        <v>0</v>
      </c>
      <c r="AE219" s="171">
        <f>'Survey-based_src_summary'!AQ219</f>
        <v>0</v>
      </c>
    </row>
    <row r="220" spans="1:31" x14ac:dyDescent="0.2">
      <c r="A220" s="27" t="s">
        <v>460</v>
      </c>
      <c r="B220" s="154" t="str">
        <f>'Survey-based_src_summary'!E220</f>
        <v>30</v>
      </c>
      <c r="C220" s="125" t="str">
        <f>'Survey-based_src_summary'!F220</f>
        <v>30035</v>
      </c>
      <c r="D220" s="125" t="str">
        <f>'Survey-based_src_summary'!G220</f>
        <v>2310021011</v>
      </c>
      <c r="E220" s="125" t="str">
        <f>'Survey-based_src_summary'!H220</f>
        <v>Condensate tank flaring</v>
      </c>
      <c r="F220" s="125" t="str">
        <f>'Survey-based_src_summary'!B220</f>
        <v>Gas Wells</v>
      </c>
      <c r="G220" s="52">
        <f>'Survey-based_src_summary'!S220</f>
        <v>1.5722149399124031E-4</v>
      </c>
      <c r="H220" s="52">
        <f>'Survey-based_src_summary'!T220</f>
        <v>0</v>
      </c>
      <c r="I220" s="52">
        <f>'Survey-based_src_summary'!U220</f>
        <v>8.5546989377586645E-4</v>
      </c>
      <c r="J220" s="52">
        <f>'Survey-based_src_summary'!V220</f>
        <v>0</v>
      </c>
      <c r="K220" s="52">
        <f>'Survey-based_src_summary'!W220</f>
        <v>0</v>
      </c>
      <c r="L220" s="144">
        <f>'Survey-based_src_summary'!X220</f>
        <v>0</v>
      </c>
      <c r="M220" s="144">
        <f>'Survey-based_src_summary'!Y220</f>
        <v>0</v>
      </c>
      <c r="N220" s="144">
        <f>'Survey-based_src_summary'!Z220</f>
        <v>0</v>
      </c>
      <c r="O220" s="144">
        <f>'Survey-based_src_summary'!AA220</f>
        <v>0</v>
      </c>
      <c r="P220" s="144">
        <f>'Survey-based_src_summary'!AB220</f>
        <v>0</v>
      </c>
      <c r="Q220" s="155">
        <f>'Survey-based_src_summary'!AC220</f>
        <v>0</v>
      </c>
      <c r="R220" s="155">
        <f>'Survey-based_src_summary'!AD220</f>
        <v>0</v>
      </c>
      <c r="S220" s="155">
        <f>'Survey-based_src_summary'!AE220</f>
        <v>0</v>
      </c>
      <c r="T220" s="155">
        <f>'Survey-based_src_summary'!AF220</f>
        <v>0</v>
      </c>
      <c r="U220" s="155">
        <f>'Survey-based_src_summary'!AG220</f>
        <v>0</v>
      </c>
      <c r="V220" s="156">
        <f>'Survey-based_src_summary'!AH220</f>
        <v>1.5722149399124031E-4</v>
      </c>
      <c r="W220" s="156">
        <f>'Survey-based_src_summary'!AI220</f>
        <v>0</v>
      </c>
      <c r="X220" s="156">
        <f>'Survey-based_src_summary'!AJ220</f>
        <v>8.5546989377586645E-4</v>
      </c>
      <c r="Y220" s="156">
        <f>'Survey-based_src_summary'!AK220</f>
        <v>0</v>
      </c>
      <c r="Z220" s="156">
        <f>'Survey-based_src_summary'!AL220</f>
        <v>0</v>
      </c>
      <c r="AA220" s="171">
        <f>'Survey-based_src_summary'!AM220</f>
        <v>0</v>
      </c>
      <c r="AB220" s="171">
        <f>'Survey-based_src_summary'!AN220</f>
        <v>0</v>
      </c>
      <c r="AC220" s="171">
        <f>'Survey-based_src_summary'!AO220</f>
        <v>0</v>
      </c>
      <c r="AD220" s="171">
        <f>'Survey-based_src_summary'!AP220</f>
        <v>0</v>
      </c>
      <c r="AE220" s="171">
        <f>'Survey-based_src_summary'!AQ220</f>
        <v>0</v>
      </c>
    </row>
    <row r="221" spans="1:31" x14ac:dyDescent="0.2">
      <c r="A221" s="27" t="s">
        <v>460</v>
      </c>
      <c r="B221" s="154" t="str">
        <f>'Survey-based_src_summary'!E221</f>
        <v>30</v>
      </c>
      <c r="C221" s="125" t="str">
        <f>'Survey-based_src_summary'!F221</f>
        <v>30073</v>
      </c>
      <c r="D221" s="125" t="str">
        <f>'Survey-based_src_summary'!G221</f>
        <v>2310021011</v>
      </c>
      <c r="E221" s="125" t="str">
        <f>'Survey-based_src_summary'!H221</f>
        <v>Condensate tank flaring</v>
      </c>
      <c r="F221" s="125" t="str">
        <f>'Survey-based_src_summary'!B221</f>
        <v>Gas Wells</v>
      </c>
      <c r="G221" s="52">
        <f>'Survey-based_src_summary'!S221</f>
        <v>4.005404727872074E-4</v>
      </c>
      <c r="H221" s="52">
        <f>'Survey-based_src_summary'!T221</f>
        <v>0</v>
      </c>
      <c r="I221" s="52">
        <f>'Survey-based_src_summary'!U221</f>
        <v>2.1794113960480407E-3</v>
      </c>
      <c r="J221" s="52">
        <f>'Survey-based_src_summary'!V221</f>
        <v>0</v>
      </c>
      <c r="K221" s="52">
        <f>'Survey-based_src_summary'!W221</f>
        <v>0</v>
      </c>
      <c r="L221" s="144">
        <f>'Survey-based_src_summary'!X221</f>
        <v>0</v>
      </c>
      <c r="M221" s="144">
        <f>'Survey-based_src_summary'!Y221</f>
        <v>0</v>
      </c>
      <c r="N221" s="144">
        <f>'Survey-based_src_summary'!Z221</f>
        <v>0</v>
      </c>
      <c r="O221" s="144">
        <f>'Survey-based_src_summary'!AA221</f>
        <v>0</v>
      </c>
      <c r="P221" s="144">
        <f>'Survey-based_src_summary'!AB221</f>
        <v>0</v>
      </c>
      <c r="Q221" s="155">
        <f>'Survey-based_src_summary'!AC221</f>
        <v>0</v>
      </c>
      <c r="R221" s="155">
        <f>'Survey-based_src_summary'!AD221</f>
        <v>0</v>
      </c>
      <c r="S221" s="155">
        <f>'Survey-based_src_summary'!AE221</f>
        <v>0</v>
      </c>
      <c r="T221" s="155">
        <f>'Survey-based_src_summary'!AF221</f>
        <v>0</v>
      </c>
      <c r="U221" s="155">
        <f>'Survey-based_src_summary'!AG221</f>
        <v>0</v>
      </c>
      <c r="V221" s="156">
        <f>'Survey-based_src_summary'!AH221</f>
        <v>4.005404727872074E-4</v>
      </c>
      <c r="W221" s="156">
        <f>'Survey-based_src_summary'!AI221</f>
        <v>0</v>
      </c>
      <c r="X221" s="156">
        <f>'Survey-based_src_summary'!AJ221</f>
        <v>2.1794113960480407E-3</v>
      </c>
      <c r="Y221" s="156">
        <f>'Survey-based_src_summary'!AK221</f>
        <v>0</v>
      </c>
      <c r="Z221" s="156">
        <f>'Survey-based_src_summary'!AL221</f>
        <v>0</v>
      </c>
      <c r="AA221" s="171">
        <f>'Survey-based_src_summary'!AM221</f>
        <v>0</v>
      </c>
      <c r="AB221" s="171">
        <f>'Survey-based_src_summary'!AN221</f>
        <v>0</v>
      </c>
      <c r="AC221" s="171">
        <f>'Survey-based_src_summary'!AO221</f>
        <v>0</v>
      </c>
      <c r="AD221" s="171">
        <f>'Survey-based_src_summary'!AP221</f>
        <v>0</v>
      </c>
      <c r="AE221" s="171">
        <f>'Survey-based_src_summary'!AQ221</f>
        <v>0</v>
      </c>
    </row>
    <row r="222" spans="1:31" x14ac:dyDescent="0.2">
      <c r="A222" s="27" t="s">
        <v>460</v>
      </c>
      <c r="B222" s="154" t="str">
        <f>'Survey-based_src_summary'!E222</f>
        <v>30</v>
      </c>
      <c r="C222" s="125" t="str">
        <f>'Survey-based_src_summary'!F222</f>
        <v>30065</v>
      </c>
      <c r="D222" s="125" t="str">
        <f>'Survey-based_src_summary'!G222</f>
        <v>2310021011</v>
      </c>
      <c r="E222" s="125" t="str">
        <f>'Survey-based_src_summary'!H222</f>
        <v>Condensate tank flaring</v>
      </c>
      <c r="F222" s="125" t="str">
        <f>'Survey-based_src_summary'!B222</f>
        <v>Gas Wells</v>
      </c>
      <c r="G222" s="52">
        <f>'Survey-based_src_summary'!S222</f>
        <v>0</v>
      </c>
      <c r="H222" s="52">
        <f>'Survey-based_src_summary'!T222</f>
        <v>0</v>
      </c>
      <c r="I222" s="52">
        <f>'Survey-based_src_summary'!U222</f>
        <v>0</v>
      </c>
      <c r="J222" s="52">
        <f>'Survey-based_src_summary'!V222</f>
        <v>0</v>
      </c>
      <c r="K222" s="52">
        <f>'Survey-based_src_summary'!W222</f>
        <v>0</v>
      </c>
      <c r="L222" s="144">
        <f>'Survey-based_src_summary'!X222</f>
        <v>0</v>
      </c>
      <c r="M222" s="144">
        <f>'Survey-based_src_summary'!Y222</f>
        <v>0</v>
      </c>
      <c r="N222" s="144">
        <f>'Survey-based_src_summary'!Z222</f>
        <v>0</v>
      </c>
      <c r="O222" s="144">
        <f>'Survey-based_src_summary'!AA222</f>
        <v>0</v>
      </c>
      <c r="P222" s="144">
        <f>'Survey-based_src_summary'!AB222</f>
        <v>0</v>
      </c>
      <c r="Q222" s="155">
        <f>'Survey-based_src_summary'!AC222</f>
        <v>0</v>
      </c>
      <c r="R222" s="155">
        <f>'Survey-based_src_summary'!AD222</f>
        <v>0</v>
      </c>
      <c r="S222" s="155">
        <f>'Survey-based_src_summary'!AE222</f>
        <v>0</v>
      </c>
      <c r="T222" s="155">
        <f>'Survey-based_src_summary'!AF222</f>
        <v>0</v>
      </c>
      <c r="U222" s="155">
        <f>'Survey-based_src_summary'!AG222</f>
        <v>0</v>
      </c>
      <c r="V222" s="156">
        <f>'Survey-based_src_summary'!AH222</f>
        <v>0</v>
      </c>
      <c r="W222" s="156">
        <f>'Survey-based_src_summary'!AI222</f>
        <v>0</v>
      </c>
      <c r="X222" s="156">
        <f>'Survey-based_src_summary'!AJ222</f>
        <v>0</v>
      </c>
      <c r="Y222" s="156">
        <f>'Survey-based_src_summary'!AK222</f>
        <v>0</v>
      </c>
      <c r="Z222" s="156">
        <f>'Survey-based_src_summary'!AL222</f>
        <v>0</v>
      </c>
      <c r="AA222" s="171">
        <f>'Survey-based_src_summary'!AM222</f>
        <v>0</v>
      </c>
      <c r="AB222" s="171">
        <f>'Survey-based_src_summary'!AN222</f>
        <v>0</v>
      </c>
      <c r="AC222" s="171">
        <f>'Survey-based_src_summary'!AO222</f>
        <v>0</v>
      </c>
      <c r="AD222" s="171">
        <f>'Survey-based_src_summary'!AP222</f>
        <v>0</v>
      </c>
      <c r="AE222" s="171">
        <f>'Survey-based_src_summary'!AQ222</f>
        <v>0</v>
      </c>
    </row>
    <row r="223" spans="1:31" x14ac:dyDescent="0.2">
      <c r="A223" s="27" t="s">
        <v>460</v>
      </c>
      <c r="B223" s="154" t="str">
        <f>'Survey-based_src_summary'!E223</f>
        <v>30</v>
      </c>
      <c r="C223" s="125" t="str">
        <f>'Survey-based_src_summary'!F223</f>
        <v>30069</v>
      </c>
      <c r="D223" s="125" t="str">
        <f>'Survey-based_src_summary'!G223</f>
        <v>2310021011</v>
      </c>
      <c r="E223" s="125" t="str">
        <f>'Survey-based_src_summary'!H223</f>
        <v>Condensate tank flaring</v>
      </c>
      <c r="F223" s="125" t="str">
        <f>'Survey-based_src_summary'!B223</f>
        <v>Gas Wells</v>
      </c>
      <c r="G223" s="52">
        <f>'Survey-based_src_summary'!S223</f>
        <v>0</v>
      </c>
      <c r="H223" s="52">
        <f>'Survey-based_src_summary'!T223</f>
        <v>0</v>
      </c>
      <c r="I223" s="52">
        <f>'Survey-based_src_summary'!U223</f>
        <v>0</v>
      </c>
      <c r="J223" s="52">
        <f>'Survey-based_src_summary'!V223</f>
        <v>0</v>
      </c>
      <c r="K223" s="52">
        <f>'Survey-based_src_summary'!W223</f>
        <v>0</v>
      </c>
      <c r="L223" s="144">
        <f>'Survey-based_src_summary'!X223</f>
        <v>0</v>
      </c>
      <c r="M223" s="144">
        <f>'Survey-based_src_summary'!Y223</f>
        <v>0</v>
      </c>
      <c r="N223" s="144">
        <f>'Survey-based_src_summary'!Z223</f>
        <v>0</v>
      </c>
      <c r="O223" s="144">
        <f>'Survey-based_src_summary'!AA223</f>
        <v>0</v>
      </c>
      <c r="P223" s="144">
        <f>'Survey-based_src_summary'!AB223</f>
        <v>0</v>
      </c>
      <c r="Q223" s="155">
        <f>'Survey-based_src_summary'!AC223</f>
        <v>0</v>
      </c>
      <c r="R223" s="155">
        <f>'Survey-based_src_summary'!AD223</f>
        <v>0</v>
      </c>
      <c r="S223" s="155">
        <f>'Survey-based_src_summary'!AE223</f>
        <v>0</v>
      </c>
      <c r="T223" s="155">
        <f>'Survey-based_src_summary'!AF223</f>
        <v>0</v>
      </c>
      <c r="U223" s="155">
        <f>'Survey-based_src_summary'!AG223</f>
        <v>0</v>
      </c>
      <c r="V223" s="156">
        <f>'Survey-based_src_summary'!AH223</f>
        <v>0</v>
      </c>
      <c r="W223" s="156">
        <f>'Survey-based_src_summary'!AI223</f>
        <v>0</v>
      </c>
      <c r="X223" s="156">
        <f>'Survey-based_src_summary'!AJ223</f>
        <v>0</v>
      </c>
      <c r="Y223" s="156">
        <f>'Survey-based_src_summary'!AK223</f>
        <v>0</v>
      </c>
      <c r="Z223" s="156">
        <f>'Survey-based_src_summary'!AL223</f>
        <v>0</v>
      </c>
      <c r="AA223" s="171">
        <f>'Survey-based_src_summary'!AM223</f>
        <v>0</v>
      </c>
      <c r="AB223" s="171">
        <f>'Survey-based_src_summary'!AN223</f>
        <v>0</v>
      </c>
      <c r="AC223" s="171">
        <f>'Survey-based_src_summary'!AO223</f>
        <v>0</v>
      </c>
      <c r="AD223" s="171">
        <f>'Survey-based_src_summary'!AP223</f>
        <v>0</v>
      </c>
      <c r="AE223" s="171">
        <f>'Survey-based_src_summary'!AQ223</f>
        <v>0</v>
      </c>
    </row>
    <row r="224" spans="1:31" x14ac:dyDescent="0.2">
      <c r="A224" s="27" t="s">
        <v>460</v>
      </c>
      <c r="B224" s="154" t="str">
        <f>'Survey-based_src_summary'!E224</f>
        <v>30</v>
      </c>
      <c r="C224" s="125" t="str">
        <f>'Survey-based_src_summary'!F224</f>
        <v>30005</v>
      </c>
      <c r="D224" s="125" t="str">
        <f>'Survey-based_src_summary'!G224</f>
        <v>2310021011</v>
      </c>
      <c r="E224" s="125" t="str">
        <f>'Survey-based_src_summary'!H224</f>
        <v>Condensate tank flaring</v>
      </c>
      <c r="F224" s="125" t="str">
        <f>'Survey-based_src_summary'!B224</f>
        <v>Gas Wells</v>
      </c>
      <c r="G224" s="52">
        <f>'Survey-based_src_summary'!S224</f>
        <v>0</v>
      </c>
      <c r="H224" s="52">
        <f>'Survey-based_src_summary'!T224</f>
        <v>0</v>
      </c>
      <c r="I224" s="52">
        <f>'Survey-based_src_summary'!U224</f>
        <v>0</v>
      </c>
      <c r="J224" s="52">
        <f>'Survey-based_src_summary'!V224</f>
        <v>0</v>
      </c>
      <c r="K224" s="52">
        <f>'Survey-based_src_summary'!W224</f>
        <v>0</v>
      </c>
      <c r="L224" s="144">
        <f>'Survey-based_src_summary'!X224</f>
        <v>0</v>
      </c>
      <c r="M224" s="144">
        <f>'Survey-based_src_summary'!Y224</f>
        <v>0</v>
      </c>
      <c r="N224" s="144">
        <f>'Survey-based_src_summary'!Z224</f>
        <v>0</v>
      </c>
      <c r="O224" s="144">
        <f>'Survey-based_src_summary'!AA224</f>
        <v>0</v>
      </c>
      <c r="P224" s="144">
        <f>'Survey-based_src_summary'!AB224</f>
        <v>0</v>
      </c>
      <c r="Q224" s="155">
        <f>'Survey-based_src_summary'!AC224</f>
        <v>0</v>
      </c>
      <c r="R224" s="155">
        <f>'Survey-based_src_summary'!AD224</f>
        <v>0</v>
      </c>
      <c r="S224" s="155">
        <f>'Survey-based_src_summary'!AE224</f>
        <v>0</v>
      </c>
      <c r="T224" s="155">
        <f>'Survey-based_src_summary'!AF224</f>
        <v>0</v>
      </c>
      <c r="U224" s="155">
        <f>'Survey-based_src_summary'!AG224</f>
        <v>0</v>
      </c>
      <c r="V224" s="156">
        <f>'Survey-based_src_summary'!AH224</f>
        <v>0</v>
      </c>
      <c r="W224" s="156">
        <f>'Survey-based_src_summary'!AI224</f>
        <v>0</v>
      </c>
      <c r="X224" s="156">
        <f>'Survey-based_src_summary'!AJ224</f>
        <v>0</v>
      </c>
      <c r="Y224" s="156">
        <f>'Survey-based_src_summary'!AK224</f>
        <v>0</v>
      </c>
      <c r="Z224" s="156">
        <f>'Survey-based_src_summary'!AL224</f>
        <v>0</v>
      </c>
      <c r="AA224" s="171">
        <f>'Survey-based_src_summary'!AM224</f>
        <v>0</v>
      </c>
      <c r="AB224" s="171">
        <f>'Survey-based_src_summary'!AN224</f>
        <v>0</v>
      </c>
      <c r="AC224" s="171">
        <f>'Survey-based_src_summary'!AO224</f>
        <v>0</v>
      </c>
      <c r="AD224" s="171">
        <f>'Survey-based_src_summary'!AP224</f>
        <v>0</v>
      </c>
      <c r="AE224" s="171">
        <f>'Survey-based_src_summary'!AQ224</f>
        <v>0</v>
      </c>
    </row>
    <row r="225" spans="1:31" x14ac:dyDescent="0.2">
      <c r="A225" s="27" t="s">
        <v>460</v>
      </c>
      <c r="B225" s="154" t="str">
        <f>'Survey-based_src_summary'!E225</f>
        <v>30</v>
      </c>
      <c r="C225" s="125" t="str">
        <f>'Survey-based_src_summary'!F225</f>
        <v>30111</v>
      </c>
      <c r="D225" s="125" t="str">
        <f>'Survey-based_src_summary'!G225</f>
        <v>2310021011</v>
      </c>
      <c r="E225" s="125" t="str">
        <f>'Survey-based_src_summary'!H225</f>
        <v>Condensate tank flaring</v>
      </c>
      <c r="F225" s="125" t="str">
        <f>'Survey-based_src_summary'!B225</f>
        <v>Gas Wells</v>
      </c>
      <c r="G225" s="52">
        <f>'Survey-based_src_summary'!S225</f>
        <v>0</v>
      </c>
      <c r="H225" s="52">
        <f>'Survey-based_src_summary'!T225</f>
        <v>0</v>
      </c>
      <c r="I225" s="52">
        <f>'Survey-based_src_summary'!U225</f>
        <v>0</v>
      </c>
      <c r="J225" s="52">
        <f>'Survey-based_src_summary'!V225</f>
        <v>0</v>
      </c>
      <c r="K225" s="52">
        <f>'Survey-based_src_summary'!W225</f>
        <v>0</v>
      </c>
      <c r="L225" s="144">
        <f>'Survey-based_src_summary'!X225</f>
        <v>0</v>
      </c>
      <c r="M225" s="144">
        <f>'Survey-based_src_summary'!Y225</f>
        <v>0</v>
      </c>
      <c r="N225" s="144">
        <f>'Survey-based_src_summary'!Z225</f>
        <v>0</v>
      </c>
      <c r="O225" s="144">
        <f>'Survey-based_src_summary'!AA225</f>
        <v>0</v>
      </c>
      <c r="P225" s="144">
        <f>'Survey-based_src_summary'!AB225</f>
        <v>0</v>
      </c>
      <c r="Q225" s="155">
        <f>'Survey-based_src_summary'!AC225</f>
        <v>0</v>
      </c>
      <c r="R225" s="155">
        <f>'Survey-based_src_summary'!AD225</f>
        <v>0</v>
      </c>
      <c r="S225" s="155">
        <f>'Survey-based_src_summary'!AE225</f>
        <v>0</v>
      </c>
      <c r="T225" s="155">
        <f>'Survey-based_src_summary'!AF225</f>
        <v>0</v>
      </c>
      <c r="U225" s="155">
        <f>'Survey-based_src_summary'!AG225</f>
        <v>0</v>
      </c>
      <c r="V225" s="156">
        <f>'Survey-based_src_summary'!AH225</f>
        <v>0</v>
      </c>
      <c r="W225" s="156">
        <f>'Survey-based_src_summary'!AI225</f>
        <v>0</v>
      </c>
      <c r="X225" s="156">
        <f>'Survey-based_src_summary'!AJ225</f>
        <v>0</v>
      </c>
      <c r="Y225" s="156">
        <f>'Survey-based_src_summary'!AK225</f>
        <v>0</v>
      </c>
      <c r="Z225" s="156">
        <f>'Survey-based_src_summary'!AL225</f>
        <v>0</v>
      </c>
      <c r="AA225" s="171">
        <f>'Survey-based_src_summary'!AM225</f>
        <v>0</v>
      </c>
      <c r="AB225" s="171">
        <f>'Survey-based_src_summary'!AN225</f>
        <v>0</v>
      </c>
      <c r="AC225" s="171">
        <f>'Survey-based_src_summary'!AO225</f>
        <v>0</v>
      </c>
      <c r="AD225" s="171">
        <f>'Survey-based_src_summary'!AP225</f>
        <v>0</v>
      </c>
      <c r="AE225" s="171">
        <f>'Survey-based_src_summary'!AQ225</f>
        <v>0</v>
      </c>
    </row>
    <row r="226" spans="1:31" x14ac:dyDescent="0.2">
      <c r="A226" s="27" t="s">
        <v>460</v>
      </c>
      <c r="B226" s="154" t="str">
        <f>'Survey-based_src_summary'!E226</f>
        <v>30</v>
      </c>
      <c r="C226" s="125" t="str">
        <f>'Survey-based_src_summary'!F226</f>
        <v>30041</v>
      </c>
      <c r="D226" s="125" t="str">
        <f>'Survey-based_src_summary'!G226</f>
        <v>2310021011</v>
      </c>
      <c r="E226" s="125" t="str">
        <f>'Survey-based_src_summary'!H226</f>
        <v>Condensate tank flaring</v>
      </c>
      <c r="F226" s="125" t="str">
        <f>'Survey-based_src_summary'!B226</f>
        <v>Gas Wells</v>
      </c>
      <c r="G226" s="52">
        <f>'Survey-based_src_summary'!S226</f>
        <v>1.7697930023775536E-3</v>
      </c>
      <c r="H226" s="52">
        <f>'Survey-based_src_summary'!T226</f>
        <v>0</v>
      </c>
      <c r="I226" s="52">
        <f>'Survey-based_src_summary'!U226</f>
        <v>9.6297560423484543E-3</v>
      </c>
      <c r="J226" s="52">
        <f>'Survey-based_src_summary'!V226</f>
        <v>0</v>
      </c>
      <c r="K226" s="52">
        <f>'Survey-based_src_summary'!W226</f>
        <v>0</v>
      </c>
      <c r="L226" s="144">
        <f>'Survey-based_src_summary'!X226</f>
        <v>0</v>
      </c>
      <c r="M226" s="144">
        <f>'Survey-based_src_summary'!Y226</f>
        <v>0</v>
      </c>
      <c r="N226" s="144">
        <f>'Survey-based_src_summary'!Z226</f>
        <v>0</v>
      </c>
      <c r="O226" s="144">
        <f>'Survey-based_src_summary'!AA226</f>
        <v>0</v>
      </c>
      <c r="P226" s="144">
        <f>'Survey-based_src_summary'!AB226</f>
        <v>0</v>
      </c>
      <c r="Q226" s="155">
        <f>'Survey-based_src_summary'!AC226</f>
        <v>0</v>
      </c>
      <c r="R226" s="155">
        <f>'Survey-based_src_summary'!AD226</f>
        <v>0</v>
      </c>
      <c r="S226" s="155">
        <f>'Survey-based_src_summary'!AE226</f>
        <v>0</v>
      </c>
      <c r="T226" s="155">
        <f>'Survey-based_src_summary'!AF226</f>
        <v>0</v>
      </c>
      <c r="U226" s="155">
        <f>'Survey-based_src_summary'!AG226</f>
        <v>0</v>
      </c>
      <c r="V226" s="156">
        <f>'Survey-based_src_summary'!AH226</f>
        <v>1.7697930023775539E-3</v>
      </c>
      <c r="W226" s="156">
        <f>'Survey-based_src_summary'!AI226</f>
        <v>0</v>
      </c>
      <c r="X226" s="156">
        <f>'Survey-based_src_summary'!AJ226</f>
        <v>9.6297560423484543E-3</v>
      </c>
      <c r="Y226" s="156">
        <f>'Survey-based_src_summary'!AK226</f>
        <v>0</v>
      </c>
      <c r="Z226" s="156">
        <f>'Survey-based_src_summary'!AL226</f>
        <v>0</v>
      </c>
      <c r="AA226" s="171">
        <f>'Survey-based_src_summary'!AM226</f>
        <v>0</v>
      </c>
      <c r="AB226" s="171">
        <f>'Survey-based_src_summary'!AN226</f>
        <v>0</v>
      </c>
      <c r="AC226" s="171">
        <f>'Survey-based_src_summary'!AO226</f>
        <v>0</v>
      </c>
      <c r="AD226" s="171">
        <f>'Survey-based_src_summary'!AP226</f>
        <v>0</v>
      </c>
      <c r="AE226" s="171">
        <f>'Survey-based_src_summary'!AQ226</f>
        <v>0</v>
      </c>
    </row>
    <row r="227" spans="1:31" x14ac:dyDescent="0.2">
      <c r="A227" s="27" t="s">
        <v>460</v>
      </c>
      <c r="B227" s="154" t="str">
        <f>'Survey-based_src_summary'!E227</f>
        <v>30</v>
      </c>
      <c r="C227" s="125" t="str">
        <f>'Survey-based_src_summary'!F227</f>
        <v>30071</v>
      </c>
      <c r="D227" s="125" t="str">
        <f>'Survey-based_src_summary'!G227</f>
        <v>2310021011</v>
      </c>
      <c r="E227" s="125" t="str">
        <f>'Survey-based_src_summary'!H227</f>
        <v>Condensate tank flaring</v>
      </c>
      <c r="F227" s="125" t="str">
        <f>'Survey-based_src_summary'!B227</f>
        <v>Gas Wells</v>
      </c>
      <c r="G227" s="52">
        <f>'Survey-based_src_summary'!S227</f>
        <v>0</v>
      </c>
      <c r="H227" s="52">
        <f>'Survey-based_src_summary'!T227</f>
        <v>0</v>
      </c>
      <c r="I227" s="52">
        <f>'Survey-based_src_summary'!U227</f>
        <v>0</v>
      </c>
      <c r="J227" s="52">
        <f>'Survey-based_src_summary'!V227</f>
        <v>0</v>
      </c>
      <c r="K227" s="52">
        <f>'Survey-based_src_summary'!W227</f>
        <v>0</v>
      </c>
      <c r="L227" s="144">
        <f>'Survey-based_src_summary'!X227</f>
        <v>0</v>
      </c>
      <c r="M227" s="144">
        <f>'Survey-based_src_summary'!Y227</f>
        <v>0</v>
      </c>
      <c r="N227" s="144">
        <f>'Survey-based_src_summary'!Z227</f>
        <v>0</v>
      </c>
      <c r="O227" s="144">
        <f>'Survey-based_src_summary'!AA227</f>
        <v>0</v>
      </c>
      <c r="P227" s="144">
        <f>'Survey-based_src_summary'!AB227</f>
        <v>0</v>
      </c>
      <c r="Q227" s="155">
        <f>'Survey-based_src_summary'!AC227</f>
        <v>0</v>
      </c>
      <c r="R227" s="155">
        <f>'Survey-based_src_summary'!AD227</f>
        <v>0</v>
      </c>
      <c r="S227" s="155">
        <f>'Survey-based_src_summary'!AE227</f>
        <v>0</v>
      </c>
      <c r="T227" s="155">
        <f>'Survey-based_src_summary'!AF227</f>
        <v>0</v>
      </c>
      <c r="U227" s="155">
        <f>'Survey-based_src_summary'!AG227</f>
        <v>0</v>
      </c>
      <c r="V227" s="156">
        <f>'Survey-based_src_summary'!AH227</f>
        <v>0</v>
      </c>
      <c r="W227" s="156">
        <f>'Survey-based_src_summary'!AI227</f>
        <v>0</v>
      </c>
      <c r="X227" s="156">
        <f>'Survey-based_src_summary'!AJ227</f>
        <v>0</v>
      </c>
      <c r="Y227" s="156">
        <f>'Survey-based_src_summary'!AK227</f>
        <v>0</v>
      </c>
      <c r="Z227" s="156">
        <f>'Survey-based_src_summary'!AL227</f>
        <v>0</v>
      </c>
      <c r="AA227" s="171">
        <f>'Survey-based_src_summary'!AM227</f>
        <v>0</v>
      </c>
      <c r="AB227" s="171">
        <f>'Survey-based_src_summary'!AN227</f>
        <v>0</v>
      </c>
      <c r="AC227" s="171">
        <f>'Survey-based_src_summary'!AO227</f>
        <v>0</v>
      </c>
      <c r="AD227" s="171">
        <f>'Survey-based_src_summary'!AP227</f>
        <v>0</v>
      </c>
      <c r="AE227" s="171">
        <f>'Survey-based_src_summary'!AQ227</f>
        <v>0</v>
      </c>
    </row>
    <row r="228" spans="1:31" x14ac:dyDescent="0.2">
      <c r="A228" s="27" t="s">
        <v>460</v>
      </c>
      <c r="B228" s="154" t="str">
        <f>'Survey-based_src_summary'!E228</f>
        <v>30</v>
      </c>
      <c r="C228" s="125" t="str">
        <f>'Survey-based_src_summary'!F228</f>
        <v>30015</v>
      </c>
      <c r="D228" s="125" t="str">
        <f>'Survey-based_src_summary'!G228</f>
        <v>2310021011</v>
      </c>
      <c r="E228" s="125" t="str">
        <f>'Survey-based_src_summary'!H228</f>
        <v>Condensate tank flaring</v>
      </c>
      <c r="F228" s="125" t="str">
        <f>'Survey-based_src_summary'!B228</f>
        <v>Gas Wells</v>
      </c>
      <c r="G228" s="52">
        <f>'Survey-based_src_summary'!S228</f>
        <v>0</v>
      </c>
      <c r="H228" s="52">
        <f>'Survey-based_src_summary'!T228</f>
        <v>0</v>
      </c>
      <c r="I228" s="52">
        <f>'Survey-based_src_summary'!U228</f>
        <v>0</v>
      </c>
      <c r="J228" s="52">
        <f>'Survey-based_src_summary'!V228</f>
        <v>0</v>
      </c>
      <c r="K228" s="52">
        <f>'Survey-based_src_summary'!W228</f>
        <v>0</v>
      </c>
      <c r="L228" s="144">
        <f>'Survey-based_src_summary'!X228</f>
        <v>0</v>
      </c>
      <c r="M228" s="144">
        <f>'Survey-based_src_summary'!Y228</f>
        <v>0</v>
      </c>
      <c r="N228" s="144">
        <f>'Survey-based_src_summary'!Z228</f>
        <v>0</v>
      </c>
      <c r="O228" s="144">
        <f>'Survey-based_src_summary'!AA228</f>
        <v>0</v>
      </c>
      <c r="P228" s="144">
        <f>'Survey-based_src_summary'!AB228</f>
        <v>0</v>
      </c>
      <c r="Q228" s="155">
        <f>'Survey-based_src_summary'!AC228</f>
        <v>0</v>
      </c>
      <c r="R228" s="155">
        <f>'Survey-based_src_summary'!AD228</f>
        <v>0</v>
      </c>
      <c r="S228" s="155">
        <f>'Survey-based_src_summary'!AE228</f>
        <v>0</v>
      </c>
      <c r="T228" s="155">
        <f>'Survey-based_src_summary'!AF228</f>
        <v>0</v>
      </c>
      <c r="U228" s="155">
        <f>'Survey-based_src_summary'!AG228</f>
        <v>0</v>
      </c>
      <c r="V228" s="156">
        <f>'Survey-based_src_summary'!AH228</f>
        <v>0</v>
      </c>
      <c r="W228" s="156">
        <f>'Survey-based_src_summary'!AI228</f>
        <v>0</v>
      </c>
      <c r="X228" s="156">
        <f>'Survey-based_src_summary'!AJ228</f>
        <v>0</v>
      </c>
      <c r="Y228" s="156">
        <f>'Survey-based_src_summary'!AK228</f>
        <v>0</v>
      </c>
      <c r="Z228" s="156">
        <f>'Survey-based_src_summary'!AL228</f>
        <v>0</v>
      </c>
      <c r="AA228" s="171">
        <f>'Survey-based_src_summary'!AM228</f>
        <v>0</v>
      </c>
      <c r="AB228" s="171">
        <f>'Survey-based_src_summary'!AN228</f>
        <v>0</v>
      </c>
      <c r="AC228" s="171">
        <f>'Survey-based_src_summary'!AO228</f>
        <v>0</v>
      </c>
      <c r="AD228" s="171">
        <f>'Survey-based_src_summary'!AP228</f>
        <v>0</v>
      </c>
      <c r="AE228" s="171">
        <f>'Survey-based_src_summary'!AQ228</f>
        <v>0</v>
      </c>
    </row>
    <row r="229" spans="1:31" x14ac:dyDescent="0.2">
      <c r="A229" s="27" t="s">
        <v>460</v>
      </c>
      <c r="B229" s="154" t="str">
        <f>'Survey-based_src_summary'!E229</f>
        <v>30</v>
      </c>
      <c r="C229" s="125" t="str">
        <f>'Survey-based_src_summary'!F229</f>
        <v>30027</v>
      </c>
      <c r="D229" s="125" t="str">
        <f>'Survey-based_src_summary'!G229</f>
        <v>2310021011</v>
      </c>
      <c r="E229" s="125" t="str">
        <f>'Survey-based_src_summary'!H229</f>
        <v>Condensate tank flaring</v>
      </c>
      <c r="F229" s="125" t="str">
        <f>'Survey-based_src_summary'!B229</f>
        <v>Gas Wells</v>
      </c>
      <c r="G229" s="52">
        <f>'Survey-based_src_summary'!S229</f>
        <v>0</v>
      </c>
      <c r="H229" s="52">
        <f>'Survey-based_src_summary'!T229</f>
        <v>0</v>
      </c>
      <c r="I229" s="52">
        <f>'Survey-based_src_summary'!U229</f>
        <v>0</v>
      </c>
      <c r="J229" s="52">
        <f>'Survey-based_src_summary'!V229</f>
        <v>0</v>
      </c>
      <c r="K229" s="52">
        <f>'Survey-based_src_summary'!W229</f>
        <v>0</v>
      </c>
      <c r="L229" s="144">
        <f>'Survey-based_src_summary'!X229</f>
        <v>0</v>
      </c>
      <c r="M229" s="144">
        <f>'Survey-based_src_summary'!Y229</f>
        <v>0</v>
      </c>
      <c r="N229" s="144">
        <f>'Survey-based_src_summary'!Z229</f>
        <v>0</v>
      </c>
      <c r="O229" s="144">
        <f>'Survey-based_src_summary'!AA229</f>
        <v>0</v>
      </c>
      <c r="P229" s="144">
        <f>'Survey-based_src_summary'!AB229</f>
        <v>0</v>
      </c>
      <c r="Q229" s="155">
        <f>'Survey-based_src_summary'!AC229</f>
        <v>0</v>
      </c>
      <c r="R229" s="155">
        <f>'Survey-based_src_summary'!AD229</f>
        <v>0</v>
      </c>
      <c r="S229" s="155">
        <f>'Survey-based_src_summary'!AE229</f>
        <v>0</v>
      </c>
      <c r="T229" s="155">
        <f>'Survey-based_src_summary'!AF229</f>
        <v>0</v>
      </c>
      <c r="U229" s="155">
        <f>'Survey-based_src_summary'!AG229</f>
        <v>0</v>
      </c>
      <c r="V229" s="156">
        <f>'Survey-based_src_summary'!AH229</f>
        <v>0</v>
      </c>
      <c r="W229" s="156">
        <f>'Survey-based_src_summary'!AI229</f>
        <v>0</v>
      </c>
      <c r="X229" s="156">
        <f>'Survey-based_src_summary'!AJ229</f>
        <v>0</v>
      </c>
      <c r="Y229" s="156">
        <f>'Survey-based_src_summary'!AK229</f>
        <v>0</v>
      </c>
      <c r="Z229" s="156">
        <f>'Survey-based_src_summary'!AL229</f>
        <v>0</v>
      </c>
      <c r="AA229" s="171">
        <f>'Survey-based_src_summary'!AM229</f>
        <v>0</v>
      </c>
      <c r="AB229" s="171">
        <f>'Survey-based_src_summary'!AN229</f>
        <v>0</v>
      </c>
      <c r="AC229" s="171">
        <f>'Survey-based_src_summary'!AO229</f>
        <v>0</v>
      </c>
      <c r="AD229" s="171">
        <f>'Survey-based_src_summary'!AP229</f>
        <v>0</v>
      </c>
      <c r="AE229" s="171">
        <f>'Survey-based_src_summary'!AQ229</f>
        <v>0</v>
      </c>
    </row>
    <row r="230" spans="1:31" x14ac:dyDescent="0.2">
      <c r="A230" s="27" t="s">
        <v>460</v>
      </c>
      <c r="B230" s="154" t="str">
        <f>'Survey-based_src_summary'!E230</f>
        <v>30</v>
      </c>
      <c r="C230" s="125" t="str">
        <f>'Survey-based_src_summary'!F230</f>
        <v>30037</v>
      </c>
      <c r="D230" s="125" t="str">
        <f>'Survey-based_src_summary'!G230</f>
        <v>2310021011</v>
      </c>
      <c r="E230" s="125" t="str">
        <f>'Survey-based_src_summary'!H230</f>
        <v>Condensate tank flaring</v>
      </c>
      <c r="F230" s="125" t="str">
        <f>'Survey-based_src_summary'!B230</f>
        <v>Gas Wells</v>
      </c>
      <c r="G230" s="52">
        <f>'Survey-based_src_summary'!S230</f>
        <v>0</v>
      </c>
      <c r="H230" s="52">
        <f>'Survey-based_src_summary'!T230</f>
        <v>0</v>
      </c>
      <c r="I230" s="52">
        <f>'Survey-based_src_summary'!U230</f>
        <v>0</v>
      </c>
      <c r="J230" s="52">
        <f>'Survey-based_src_summary'!V230</f>
        <v>0</v>
      </c>
      <c r="K230" s="52">
        <f>'Survey-based_src_summary'!W230</f>
        <v>0</v>
      </c>
      <c r="L230" s="144">
        <f>'Survey-based_src_summary'!X230</f>
        <v>0</v>
      </c>
      <c r="M230" s="144">
        <f>'Survey-based_src_summary'!Y230</f>
        <v>0</v>
      </c>
      <c r="N230" s="144">
        <f>'Survey-based_src_summary'!Z230</f>
        <v>0</v>
      </c>
      <c r="O230" s="144">
        <f>'Survey-based_src_summary'!AA230</f>
        <v>0</v>
      </c>
      <c r="P230" s="144">
        <f>'Survey-based_src_summary'!AB230</f>
        <v>0</v>
      </c>
      <c r="Q230" s="155">
        <f>'Survey-based_src_summary'!AC230</f>
        <v>0</v>
      </c>
      <c r="R230" s="155">
        <f>'Survey-based_src_summary'!AD230</f>
        <v>0</v>
      </c>
      <c r="S230" s="155">
        <f>'Survey-based_src_summary'!AE230</f>
        <v>0</v>
      </c>
      <c r="T230" s="155">
        <f>'Survey-based_src_summary'!AF230</f>
        <v>0</v>
      </c>
      <c r="U230" s="155">
        <f>'Survey-based_src_summary'!AG230</f>
        <v>0</v>
      </c>
      <c r="V230" s="156">
        <f>'Survey-based_src_summary'!AH230</f>
        <v>0</v>
      </c>
      <c r="W230" s="156">
        <f>'Survey-based_src_summary'!AI230</f>
        <v>0</v>
      </c>
      <c r="X230" s="156">
        <f>'Survey-based_src_summary'!AJ230</f>
        <v>0</v>
      </c>
      <c r="Y230" s="156">
        <f>'Survey-based_src_summary'!AK230</f>
        <v>0</v>
      </c>
      <c r="Z230" s="156">
        <f>'Survey-based_src_summary'!AL230</f>
        <v>0</v>
      </c>
      <c r="AA230" s="171">
        <f>'Survey-based_src_summary'!AM230</f>
        <v>0</v>
      </c>
      <c r="AB230" s="171">
        <f>'Survey-based_src_summary'!AN230</f>
        <v>0</v>
      </c>
      <c r="AC230" s="171">
        <f>'Survey-based_src_summary'!AO230</f>
        <v>0</v>
      </c>
      <c r="AD230" s="171">
        <f>'Survey-based_src_summary'!AP230</f>
        <v>0</v>
      </c>
      <c r="AE230" s="171">
        <f>'Survey-based_src_summary'!AQ230</f>
        <v>0</v>
      </c>
    </row>
    <row r="231" spans="1:31" x14ac:dyDescent="0.2">
      <c r="A231" s="27" t="s">
        <v>460</v>
      </c>
      <c r="B231" s="154" t="str">
        <f>'Survey-based_src_summary'!E231</f>
        <v>30</v>
      </c>
      <c r="C231" s="125" t="str">
        <f>'Survey-based_src_summary'!F231</f>
        <v>30101</v>
      </c>
      <c r="D231" s="125" t="str">
        <f>'Survey-based_src_summary'!G231</f>
        <v>2310011000</v>
      </c>
      <c r="E231" s="125" t="str">
        <f>'Survey-based_src_summary'!H231</f>
        <v>Dehydrator</v>
      </c>
      <c r="F231" s="125" t="str">
        <f>'Survey-based_src_summary'!B231</f>
        <v>Oil Wells</v>
      </c>
      <c r="G231" s="52">
        <f>'Survey-based_src_summary'!S231</f>
        <v>0</v>
      </c>
      <c r="H231" s="52">
        <f>'Survey-based_src_summary'!T231</f>
        <v>3.8852631731133602</v>
      </c>
      <c r="I231" s="52">
        <f>'Survey-based_src_summary'!U231</f>
        <v>0</v>
      </c>
      <c r="J231" s="52">
        <f>'Survey-based_src_summary'!V231</f>
        <v>0</v>
      </c>
      <c r="K231" s="52">
        <f>'Survey-based_src_summary'!W231</f>
        <v>0</v>
      </c>
      <c r="L231" s="144">
        <f>'Survey-based_src_summary'!X231</f>
        <v>0</v>
      </c>
      <c r="M231" s="144">
        <f>'Survey-based_src_summary'!Y231</f>
        <v>0.19236802838625378</v>
      </c>
      <c r="N231" s="144">
        <f>'Survey-based_src_summary'!Z231</f>
        <v>0</v>
      </c>
      <c r="O231" s="144">
        <f>'Survey-based_src_summary'!AA231</f>
        <v>0</v>
      </c>
      <c r="P231" s="144">
        <f>'Survey-based_src_summary'!AB231</f>
        <v>0</v>
      </c>
      <c r="Q231" s="155">
        <f>'Survey-based_src_summary'!AC231</f>
        <v>0</v>
      </c>
      <c r="R231" s="155">
        <f>'Survey-based_src_summary'!AD231</f>
        <v>0</v>
      </c>
      <c r="S231" s="155">
        <f>'Survey-based_src_summary'!AE231</f>
        <v>0</v>
      </c>
      <c r="T231" s="155">
        <f>'Survey-based_src_summary'!AF231</f>
        <v>0</v>
      </c>
      <c r="U231" s="155">
        <f>'Survey-based_src_summary'!AG231</f>
        <v>0</v>
      </c>
      <c r="V231" s="156">
        <f>'Survey-based_src_summary'!AH231</f>
        <v>0</v>
      </c>
      <c r="W231" s="156">
        <f>'Survey-based_src_summary'!AI231</f>
        <v>3.6928951447271068</v>
      </c>
      <c r="X231" s="156">
        <f>'Survey-based_src_summary'!AJ231</f>
        <v>0</v>
      </c>
      <c r="Y231" s="156">
        <f>'Survey-based_src_summary'!AK231</f>
        <v>0</v>
      </c>
      <c r="Z231" s="156">
        <f>'Survey-based_src_summary'!AL231</f>
        <v>0</v>
      </c>
      <c r="AA231" s="171">
        <f>'Survey-based_src_summary'!AM231</f>
        <v>0</v>
      </c>
      <c r="AB231" s="171">
        <f>'Survey-based_src_summary'!AN231</f>
        <v>0</v>
      </c>
      <c r="AC231" s="171">
        <f>'Survey-based_src_summary'!AO231</f>
        <v>0</v>
      </c>
      <c r="AD231" s="171">
        <f>'Survey-based_src_summary'!AP231</f>
        <v>0</v>
      </c>
      <c r="AE231" s="171">
        <f>'Survey-based_src_summary'!AQ231</f>
        <v>0</v>
      </c>
    </row>
    <row r="232" spans="1:31" x14ac:dyDescent="0.2">
      <c r="A232" s="27" t="s">
        <v>460</v>
      </c>
      <c r="B232" s="154" t="str">
        <f>'Survey-based_src_summary'!E232</f>
        <v>30</v>
      </c>
      <c r="C232" s="125" t="str">
        <f>'Survey-based_src_summary'!F232</f>
        <v>30051</v>
      </c>
      <c r="D232" s="125" t="str">
        <f>'Survey-based_src_summary'!G232</f>
        <v>2310011000</v>
      </c>
      <c r="E232" s="125" t="str">
        <f>'Survey-based_src_summary'!H232</f>
        <v>Dehydrator</v>
      </c>
      <c r="F232" s="125" t="str">
        <f>'Survey-based_src_summary'!B232</f>
        <v>Oil Wells</v>
      </c>
      <c r="G232" s="52">
        <f>'Survey-based_src_summary'!S232</f>
        <v>0</v>
      </c>
      <c r="H232" s="52">
        <f>'Survey-based_src_summary'!T232</f>
        <v>0.78326364933921777</v>
      </c>
      <c r="I232" s="52">
        <f>'Survey-based_src_summary'!U232</f>
        <v>0</v>
      </c>
      <c r="J232" s="52">
        <f>'Survey-based_src_summary'!V232</f>
        <v>0</v>
      </c>
      <c r="K232" s="52">
        <f>'Survey-based_src_summary'!W232</f>
        <v>0</v>
      </c>
      <c r="L232" s="144">
        <f>'Survey-based_src_summary'!X232</f>
        <v>0</v>
      </c>
      <c r="M232" s="144">
        <f>'Survey-based_src_summary'!Y232</f>
        <v>0.16572728295070824</v>
      </c>
      <c r="N232" s="144">
        <f>'Survey-based_src_summary'!Z232</f>
        <v>0</v>
      </c>
      <c r="O232" s="144">
        <f>'Survey-based_src_summary'!AA232</f>
        <v>0</v>
      </c>
      <c r="P232" s="144">
        <f>'Survey-based_src_summary'!AB232</f>
        <v>0</v>
      </c>
      <c r="Q232" s="155">
        <f>'Survey-based_src_summary'!AC232</f>
        <v>0</v>
      </c>
      <c r="R232" s="155">
        <f>'Survey-based_src_summary'!AD232</f>
        <v>0</v>
      </c>
      <c r="S232" s="155">
        <f>'Survey-based_src_summary'!AE232</f>
        <v>0</v>
      </c>
      <c r="T232" s="155">
        <f>'Survey-based_src_summary'!AF232</f>
        <v>0</v>
      </c>
      <c r="U232" s="155">
        <f>'Survey-based_src_summary'!AG232</f>
        <v>0</v>
      </c>
      <c r="V232" s="156">
        <f>'Survey-based_src_summary'!AH232</f>
        <v>0</v>
      </c>
      <c r="W232" s="156">
        <f>'Survey-based_src_summary'!AI232</f>
        <v>0.61753636638850951</v>
      </c>
      <c r="X232" s="156">
        <f>'Survey-based_src_summary'!AJ232</f>
        <v>0</v>
      </c>
      <c r="Y232" s="156">
        <f>'Survey-based_src_summary'!AK232</f>
        <v>0</v>
      </c>
      <c r="Z232" s="156">
        <f>'Survey-based_src_summary'!AL232</f>
        <v>0</v>
      </c>
      <c r="AA232" s="171">
        <f>'Survey-based_src_summary'!AM232</f>
        <v>0</v>
      </c>
      <c r="AB232" s="171">
        <f>'Survey-based_src_summary'!AN232</f>
        <v>0</v>
      </c>
      <c r="AC232" s="171">
        <f>'Survey-based_src_summary'!AO232</f>
        <v>0</v>
      </c>
      <c r="AD232" s="171">
        <f>'Survey-based_src_summary'!AP232</f>
        <v>0</v>
      </c>
      <c r="AE232" s="171">
        <f>'Survey-based_src_summary'!AQ232</f>
        <v>0</v>
      </c>
    </row>
    <row r="233" spans="1:31" x14ac:dyDescent="0.2">
      <c r="A233" s="27" t="s">
        <v>460</v>
      </c>
      <c r="B233" s="154" t="str">
        <f>'Survey-based_src_summary'!E233</f>
        <v>30</v>
      </c>
      <c r="C233" s="125" t="str">
        <f>'Survey-based_src_summary'!F233</f>
        <v>30087</v>
      </c>
      <c r="D233" s="125" t="str">
        <f>'Survey-based_src_summary'!G233</f>
        <v>2310011000</v>
      </c>
      <c r="E233" s="125" t="str">
        <f>'Survey-based_src_summary'!H233</f>
        <v>Dehydrator</v>
      </c>
      <c r="F233" s="125" t="str">
        <f>'Survey-based_src_summary'!B233</f>
        <v>Oil Wells</v>
      </c>
      <c r="G233" s="52">
        <f>'Survey-based_src_summary'!S233</f>
        <v>0</v>
      </c>
      <c r="H233" s="52">
        <f>'Survey-based_src_summary'!T233</f>
        <v>0.19072036357585001</v>
      </c>
      <c r="I233" s="52">
        <f>'Survey-based_src_summary'!U233</f>
        <v>0</v>
      </c>
      <c r="J233" s="52">
        <f>'Survey-based_src_summary'!V233</f>
        <v>0</v>
      </c>
      <c r="K233" s="52">
        <f>'Survey-based_src_summary'!W233</f>
        <v>0</v>
      </c>
      <c r="L233" s="144">
        <f>'Survey-based_src_summary'!X233</f>
        <v>0</v>
      </c>
      <c r="M233" s="144">
        <f>'Survey-based_src_summary'!Y233</f>
        <v>3.299066973367322E-2</v>
      </c>
      <c r="N233" s="144">
        <f>'Survey-based_src_summary'!Z233</f>
        <v>0</v>
      </c>
      <c r="O233" s="144">
        <f>'Survey-based_src_summary'!AA233</f>
        <v>0</v>
      </c>
      <c r="P233" s="144">
        <f>'Survey-based_src_summary'!AB233</f>
        <v>0</v>
      </c>
      <c r="Q233" s="155">
        <f>'Survey-based_src_summary'!AC233</f>
        <v>0</v>
      </c>
      <c r="R233" s="155">
        <f>'Survey-based_src_summary'!AD233</f>
        <v>0</v>
      </c>
      <c r="S233" s="155">
        <f>'Survey-based_src_summary'!AE233</f>
        <v>0</v>
      </c>
      <c r="T233" s="155">
        <f>'Survey-based_src_summary'!AF233</f>
        <v>0</v>
      </c>
      <c r="U233" s="155">
        <f>'Survey-based_src_summary'!AG233</f>
        <v>0</v>
      </c>
      <c r="V233" s="156">
        <f>'Survey-based_src_summary'!AH233</f>
        <v>0</v>
      </c>
      <c r="W233" s="156">
        <f>'Survey-based_src_summary'!AI233</f>
        <v>0.1577296938421768</v>
      </c>
      <c r="X233" s="156">
        <f>'Survey-based_src_summary'!AJ233</f>
        <v>0</v>
      </c>
      <c r="Y233" s="156">
        <f>'Survey-based_src_summary'!AK233</f>
        <v>0</v>
      </c>
      <c r="Z233" s="156">
        <f>'Survey-based_src_summary'!AL233</f>
        <v>0</v>
      </c>
      <c r="AA233" s="171">
        <f>'Survey-based_src_summary'!AM233</f>
        <v>0</v>
      </c>
      <c r="AB233" s="171">
        <f>'Survey-based_src_summary'!AN233</f>
        <v>0</v>
      </c>
      <c r="AC233" s="171">
        <f>'Survey-based_src_summary'!AO233</f>
        <v>0</v>
      </c>
      <c r="AD233" s="171">
        <f>'Survey-based_src_summary'!AP233</f>
        <v>0</v>
      </c>
      <c r="AE233" s="171">
        <f>'Survey-based_src_summary'!AQ233</f>
        <v>0</v>
      </c>
    </row>
    <row r="234" spans="1:31" x14ac:dyDescent="0.2">
      <c r="A234" s="27" t="s">
        <v>460</v>
      </c>
      <c r="B234" s="154" t="str">
        <f>'Survey-based_src_summary'!E234</f>
        <v>30</v>
      </c>
      <c r="C234" s="125" t="str">
        <f>'Survey-based_src_summary'!F234</f>
        <v>30099</v>
      </c>
      <c r="D234" s="125" t="str">
        <f>'Survey-based_src_summary'!G234</f>
        <v>2310011000</v>
      </c>
      <c r="E234" s="125" t="str">
        <f>'Survey-based_src_summary'!H234</f>
        <v>Dehydrator</v>
      </c>
      <c r="F234" s="125" t="str">
        <f>'Survey-based_src_summary'!B234</f>
        <v>Oil Wells</v>
      </c>
      <c r="G234" s="52">
        <f>'Survey-based_src_summary'!S234</f>
        <v>0</v>
      </c>
      <c r="H234" s="52">
        <f>'Survey-based_src_summary'!T234</f>
        <v>1.5876164453163237E-5</v>
      </c>
      <c r="I234" s="52">
        <f>'Survey-based_src_summary'!U234</f>
        <v>0</v>
      </c>
      <c r="J234" s="52">
        <f>'Survey-based_src_summary'!V234</f>
        <v>0</v>
      </c>
      <c r="K234" s="52">
        <f>'Survey-based_src_summary'!W234</f>
        <v>0</v>
      </c>
      <c r="L234" s="144">
        <f>'Survey-based_src_summary'!X234</f>
        <v>0</v>
      </c>
      <c r="M234" s="144">
        <f>'Survey-based_src_summary'!Y234</f>
        <v>0</v>
      </c>
      <c r="N234" s="144">
        <f>'Survey-based_src_summary'!Z234</f>
        <v>0</v>
      </c>
      <c r="O234" s="144">
        <f>'Survey-based_src_summary'!AA234</f>
        <v>0</v>
      </c>
      <c r="P234" s="144">
        <f>'Survey-based_src_summary'!AB234</f>
        <v>0</v>
      </c>
      <c r="Q234" s="155">
        <f>'Survey-based_src_summary'!AC234</f>
        <v>0</v>
      </c>
      <c r="R234" s="155">
        <f>'Survey-based_src_summary'!AD234</f>
        <v>0</v>
      </c>
      <c r="S234" s="155">
        <f>'Survey-based_src_summary'!AE234</f>
        <v>0</v>
      </c>
      <c r="T234" s="155">
        <f>'Survey-based_src_summary'!AF234</f>
        <v>0</v>
      </c>
      <c r="U234" s="155">
        <f>'Survey-based_src_summary'!AG234</f>
        <v>0</v>
      </c>
      <c r="V234" s="156">
        <f>'Survey-based_src_summary'!AH234</f>
        <v>0</v>
      </c>
      <c r="W234" s="156">
        <f>'Survey-based_src_summary'!AI234</f>
        <v>1.5876164453163237E-5</v>
      </c>
      <c r="X234" s="156">
        <f>'Survey-based_src_summary'!AJ234</f>
        <v>0</v>
      </c>
      <c r="Y234" s="156">
        <f>'Survey-based_src_summary'!AK234</f>
        <v>0</v>
      </c>
      <c r="Z234" s="156">
        <f>'Survey-based_src_summary'!AL234</f>
        <v>0</v>
      </c>
      <c r="AA234" s="171">
        <f>'Survey-based_src_summary'!AM234</f>
        <v>0</v>
      </c>
      <c r="AB234" s="171">
        <f>'Survey-based_src_summary'!AN234</f>
        <v>0</v>
      </c>
      <c r="AC234" s="171">
        <f>'Survey-based_src_summary'!AO234</f>
        <v>0</v>
      </c>
      <c r="AD234" s="171">
        <f>'Survey-based_src_summary'!AP234</f>
        <v>0</v>
      </c>
      <c r="AE234" s="171">
        <f>'Survey-based_src_summary'!AQ234</f>
        <v>0</v>
      </c>
    </row>
    <row r="235" spans="1:31" x14ac:dyDescent="0.2">
      <c r="A235" s="27" t="s">
        <v>460</v>
      </c>
      <c r="B235" s="154" t="str">
        <f>'Survey-based_src_summary'!E235</f>
        <v>30</v>
      </c>
      <c r="C235" s="125" t="str">
        <f>'Survey-based_src_summary'!F235</f>
        <v>30035</v>
      </c>
      <c r="D235" s="125" t="str">
        <f>'Survey-based_src_summary'!G235</f>
        <v>2310011000</v>
      </c>
      <c r="E235" s="125" t="str">
        <f>'Survey-based_src_summary'!H235</f>
        <v>Dehydrator</v>
      </c>
      <c r="F235" s="125" t="str">
        <f>'Survey-based_src_summary'!B235</f>
        <v>Oil Wells</v>
      </c>
      <c r="G235" s="52">
        <f>'Survey-based_src_summary'!S235</f>
        <v>0</v>
      </c>
      <c r="H235" s="52">
        <f>'Survey-based_src_summary'!T235</f>
        <v>2.2083035173378347</v>
      </c>
      <c r="I235" s="52">
        <f>'Survey-based_src_summary'!U235</f>
        <v>0</v>
      </c>
      <c r="J235" s="52">
        <f>'Survey-based_src_summary'!V235</f>
        <v>0</v>
      </c>
      <c r="K235" s="52">
        <f>'Survey-based_src_summary'!W235</f>
        <v>0</v>
      </c>
      <c r="L235" s="144">
        <f>'Survey-based_src_summary'!X235</f>
        <v>0</v>
      </c>
      <c r="M235" s="144">
        <f>'Survey-based_src_summary'!Y235</f>
        <v>9.0201458539046382E-3</v>
      </c>
      <c r="N235" s="144">
        <f>'Survey-based_src_summary'!Z235</f>
        <v>0</v>
      </c>
      <c r="O235" s="144">
        <f>'Survey-based_src_summary'!AA235</f>
        <v>0</v>
      </c>
      <c r="P235" s="144">
        <f>'Survey-based_src_summary'!AB235</f>
        <v>0</v>
      </c>
      <c r="Q235" s="155">
        <f>'Survey-based_src_summary'!AC235</f>
        <v>0</v>
      </c>
      <c r="R235" s="155">
        <f>'Survey-based_src_summary'!AD235</f>
        <v>2.0375793599379</v>
      </c>
      <c r="S235" s="155">
        <f>'Survey-based_src_summary'!AE235</f>
        <v>0</v>
      </c>
      <c r="T235" s="155">
        <f>'Survey-based_src_summary'!AF235</f>
        <v>0</v>
      </c>
      <c r="U235" s="155">
        <f>'Survey-based_src_summary'!AG235</f>
        <v>0</v>
      </c>
      <c r="V235" s="156">
        <f>'Survey-based_src_summary'!AH235</f>
        <v>0</v>
      </c>
      <c r="W235" s="156">
        <f>'Survey-based_src_summary'!AI235</f>
        <v>0.16170401154603015</v>
      </c>
      <c r="X235" s="156">
        <f>'Survey-based_src_summary'!AJ235</f>
        <v>0</v>
      </c>
      <c r="Y235" s="156">
        <f>'Survey-based_src_summary'!AK235</f>
        <v>0</v>
      </c>
      <c r="Z235" s="156">
        <f>'Survey-based_src_summary'!AL235</f>
        <v>0</v>
      </c>
      <c r="AA235" s="171">
        <f>'Survey-based_src_summary'!AM235</f>
        <v>0</v>
      </c>
      <c r="AB235" s="171">
        <f>'Survey-based_src_summary'!AN235</f>
        <v>0</v>
      </c>
      <c r="AC235" s="171">
        <f>'Survey-based_src_summary'!AO235</f>
        <v>0</v>
      </c>
      <c r="AD235" s="171">
        <f>'Survey-based_src_summary'!AP235</f>
        <v>0</v>
      </c>
      <c r="AE235" s="171">
        <f>'Survey-based_src_summary'!AQ235</f>
        <v>0</v>
      </c>
    </row>
    <row r="236" spans="1:31" x14ac:dyDescent="0.2">
      <c r="A236" s="27" t="s">
        <v>460</v>
      </c>
      <c r="B236" s="154" t="str">
        <f>'Survey-based_src_summary'!E236</f>
        <v>30</v>
      </c>
      <c r="C236" s="125" t="str">
        <f>'Survey-based_src_summary'!F236</f>
        <v>30073</v>
      </c>
      <c r="D236" s="125" t="str">
        <f>'Survey-based_src_summary'!G236</f>
        <v>2310011000</v>
      </c>
      <c r="E236" s="125" t="str">
        <f>'Survey-based_src_summary'!H236</f>
        <v>Dehydrator</v>
      </c>
      <c r="F236" s="125" t="str">
        <f>'Survey-based_src_summary'!B236</f>
        <v>Oil Wells</v>
      </c>
      <c r="G236" s="52">
        <f>'Survey-based_src_summary'!S236</f>
        <v>0</v>
      </c>
      <c r="H236" s="52">
        <f>'Survey-based_src_summary'!T236</f>
        <v>0</v>
      </c>
      <c r="I236" s="52">
        <f>'Survey-based_src_summary'!U236</f>
        <v>0</v>
      </c>
      <c r="J236" s="52">
        <f>'Survey-based_src_summary'!V236</f>
        <v>0</v>
      </c>
      <c r="K236" s="52">
        <f>'Survey-based_src_summary'!W236</f>
        <v>0</v>
      </c>
      <c r="L236" s="144">
        <f>'Survey-based_src_summary'!X236</f>
        <v>0</v>
      </c>
      <c r="M236" s="144">
        <f>'Survey-based_src_summary'!Y236</f>
        <v>0</v>
      </c>
      <c r="N236" s="144">
        <f>'Survey-based_src_summary'!Z236</f>
        <v>0</v>
      </c>
      <c r="O236" s="144">
        <f>'Survey-based_src_summary'!AA236</f>
        <v>0</v>
      </c>
      <c r="P236" s="144">
        <f>'Survey-based_src_summary'!AB236</f>
        <v>0</v>
      </c>
      <c r="Q236" s="155">
        <f>'Survey-based_src_summary'!AC236</f>
        <v>0</v>
      </c>
      <c r="R236" s="155">
        <f>'Survey-based_src_summary'!AD236</f>
        <v>0</v>
      </c>
      <c r="S236" s="155">
        <f>'Survey-based_src_summary'!AE236</f>
        <v>0</v>
      </c>
      <c r="T236" s="155">
        <f>'Survey-based_src_summary'!AF236</f>
        <v>0</v>
      </c>
      <c r="U236" s="155">
        <f>'Survey-based_src_summary'!AG236</f>
        <v>0</v>
      </c>
      <c r="V236" s="156">
        <f>'Survey-based_src_summary'!AH236</f>
        <v>0</v>
      </c>
      <c r="W236" s="156">
        <f>'Survey-based_src_summary'!AI236</f>
        <v>0</v>
      </c>
      <c r="X236" s="156">
        <f>'Survey-based_src_summary'!AJ236</f>
        <v>0</v>
      </c>
      <c r="Y236" s="156">
        <f>'Survey-based_src_summary'!AK236</f>
        <v>0</v>
      </c>
      <c r="Z236" s="156">
        <f>'Survey-based_src_summary'!AL236</f>
        <v>0</v>
      </c>
      <c r="AA236" s="171">
        <f>'Survey-based_src_summary'!AM236</f>
        <v>0</v>
      </c>
      <c r="AB236" s="171">
        <f>'Survey-based_src_summary'!AN236</f>
        <v>0</v>
      </c>
      <c r="AC236" s="171">
        <f>'Survey-based_src_summary'!AO236</f>
        <v>0</v>
      </c>
      <c r="AD236" s="171">
        <f>'Survey-based_src_summary'!AP236</f>
        <v>0</v>
      </c>
      <c r="AE236" s="171">
        <f>'Survey-based_src_summary'!AQ236</f>
        <v>0</v>
      </c>
    </row>
    <row r="237" spans="1:31" x14ac:dyDescent="0.2">
      <c r="A237" s="27" t="s">
        <v>460</v>
      </c>
      <c r="B237" s="154" t="str">
        <f>'Survey-based_src_summary'!E237</f>
        <v>30</v>
      </c>
      <c r="C237" s="125" t="str">
        <f>'Survey-based_src_summary'!F237</f>
        <v>30065</v>
      </c>
      <c r="D237" s="125" t="str">
        <f>'Survey-based_src_summary'!G237</f>
        <v>2310011000</v>
      </c>
      <c r="E237" s="125" t="str">
        <f>'Survey-based_src_summary'!H237</f>
        <v>Dehydrator</v>
      </c>
      <c r="F237" s="125" t="str">
        <f>'Survey-based_src_summary'!B237</f>
        <v>Oil Wells</v>
      </c>
      <c r="G237" s="52">
        <f>'Survey-based_src_summary'!S237</f>
        <v>0</v>
      </c>
      <c r="H237" s="52">
        <f>'Survey-based_src_summary'!T237</f>
        <v>0.11403848926707155</v>
      </c>
      <c r="I237" s="52">
        <f>'Survey-based_src_summary'!U237</f>
        <v>0</v>
      </c>
      <c r="J237" s="52">
        <f>'Survey-based_src_summary'!V237</f>
        <v>0</v>
      </c>
      <c r="K237" s="52">
        <f>'Survey-based_src_summary'!W237</f>
        <v>0</v>
      </c>
      <c r="L237" s="144">
        <f>'Survey-based_src_summary'!X237</f>
        <v>0</v>
      </c>
      <c r="M237" s="144">
        <f>'Survey-based_src_summary'!Y237</f>
        <v>0</v>
      </c>
      <c r="N237" s="144">
        <f>'Survey-based_src_summary'!Z237</f>
        <v>0</v>
      </c>
      <c r="O237" s="144">
        <f>'Survey-based_src_summary'!AA237</f>
        <v>0</v>
      </c>
      <c r="P237" s="144">
        <f>'Survey-based_src_summary'!AB237</f>
        <v>0</v>
      </c>
      <c r="Q237" s="155">
        <f>'Survey-based_src_summary'!AC237</f>
        <v>0</v>
      </c>
      <c r="R237" s="155">
        <f>'Survey-based_src_summary'!AD237</f>
        <v>0</v>
      </c>
      <c r="S237" s="155">
        <f>'Survey-based_src_summary'!AE237</f>
        <v>0</v>
      </c>
      <c r="T237" s="155">
        <f>'Survey-based_src_summary'!AF237</f>
        <v>0</v>
      </c>
      <c r="U237" s="155">
        <f>'Survey-based_src_summary'!AG237</f>
        <v>0</v>
      </c>
      <c r="V237" s="156">
        <f>'Survey-based_src_summary'!AH237</f>
        <v>0</v>
      </c>
      <c r="W237" s="156">
        <f>'Survey-based_src_summary'!AI237</f>
        <v>0.11403848926707155</v>
      </c>
      <c r="X237" s="156">
        <f>'Survey-based_src_summary'!AJ237</f>
        <v>0</v>
      </c>
      <c r="Y237" s="156">
        <f>'Survey-based_src_summary'!AK237</f>
        <v>0</v>
      </c>
      <c r="Z237" s="156">
        <f>'Survey-based_src_summary'!AL237</f>
        <v>0</v>
      </c>
      <c r="AA237" s="171">
        <f>'Survey-based_src_summary'!AM237</f>
        <v>0</v>
      </c>
      <c r="AB237" s="171">
        <f>'Survey-based_src_summary'!AN237</f>
        <v>0</v>
      </c>
      <c r="AC237" s="171">
        <f>'Survey-based_src_summary'!AO237</f>
        <v>0</v>
      </c>
      <c r="AD237" s="171">
        <f>'Survey-based_src_summary'!AP237</f>
        <v>0</v>
      </c>
      <c r="AE237" s="171">
        <f>'Survey-based_src_summary'!AQ237</f>
        <v>0</v>
      </c>
    </row>
    <row r="238" spans="1:31" x14ac:dyDescent="0.2">
      <c r="A238" s="27" t="s">
        <v>460</v>
      </c>
      <c r="B238" s="154" t="str">
        <f>'Survey-based_src_summary'!E238</f>
        <v>30</v>
      </c>
      <c r="C238" s="125" t="str">
        <f>'Survey-based_src_summary'!F238</f>
        <v>30069</v>
      </c>
      <c r="D238" s="125" t="str">
        <f>'Survey-based_src_summary'!G238</f>
        <v>2310011000</v>
      </c>
      <c r="E238" s="125" t="str">
        <f>'Survey-based_src_summary'!H238</f>
        <v>Dehydrator</v>
      </c>
      <c r="F238" s="125" t="str">
        <f>'Survey-based_src_summary'!B238</f>
        <v>Oil Wells</v>
      </c>
      <c r="G238" s="52">
        <f>'Survey-based_src_summary'!S238</f>
        <v>0</v>
      </c>
      <c r="H238" s="52">
        <f>'Survey-based_src_summary'!T238</f>
        <v>6.3631667128278266E-2</v>
      </c>
      <c r="I238" s="52">
        <f>'Survey-based_src_summary'!U238</f>
        <v>0</v>
      </c>
      <c r="J238" s="52">
        <f>'Survey-based_src_summary'!V238</f>
        <v>0</v>
      </c>
      <c r="K238" s="52">
        <f>'Survey-based_src_summary'!W238</f>
        <v>0</v>
      </c>
      <c r="L238" s="144">
        <f>'Survey-based_src_summary'!X238</f>
        <v>0</v>
      </c>
      <c r="M238" s="144">
        <f>'Survey-based_src_summary'!Y238</f>
        <v>0</v>
      </c>
      <c r="N238" s="144">
        <f>'Survey-based_src_summary'!Z238</f>
        <v>0</v>
      </c>
      <c r="O238" s="144">
        <f>'Survey-based_src_summary'!AA238</f>
        <v>0</v>
      </c>
      <c r="P238" s="144">
        <f>'Survey-based_src_summary'!AB238</f>
        <v>0</v>
      </c>
      <c r="Q238" s="155">
        <f>'Survey-based_src_summary'!AC238</f>
        <v>0</v>
      </c>
      <c r="R238" s="155">
        <f>'Survey-based_src_summary'!AD238</f>
        <v>0</v>
      </c>
      <c r="S238" s="155">
        <f>'Survey-based_src_summary'!AE238</f>
        <v>0</v>
      </c>
      <c r="T238" s="155">
        <f>'Survey-based_src_summary'!AF238</f>
        <v>0</v>
      </c>
      <c r="U238" s="155">
        <f>'Survey-based_src_summary'!AG238</f>
        <v>0</v>
      </c>
      <c r="V238" s="156">
        <f>'Survey-based_src_summary'!AH238</f>
        <v>0</v>
      </c>
      <c r="W238" s="156">
        <f>'Survey-based_src_summary'!AI238</f>
        <v>6.3631667128278266E-2</v>
      </c>
      <c r="X238" s="156">
        <f>'Survey-based_src_summary'!AJ238</f>
        <v>0</v>
      </c>
      <c r="Y238" s="156">
        <f>'Survey-based_src_summary'!AK238</f>
        <v>0</v>
      </c>
      <c r="Z238" s="156">
        <f>'Survey-based_src_summary'!AL238</f>
        <v>0</v>
      </c>
      <c r="AA238" s="171">
        <f>'Survey-based_src_summary'!AM238</f>
        <v>0</v>
      </c>
      <c r="AB238" s="171">
        <f>'Survey-based_src_summary'!AN238</f>
        <v>0</v>
      </c>
      <c r="AC238" s="171">
        <f>'Survey-based_src_summary'!AO238</f>
        <v>0</v>
      </c>
      <c r="AD238" s="171">
        <f>'Survey-based_src_summary'!AP238</f>
        <v>0</v>
      </c>
      <c r="AE238" s="171">
        <f>'Survey-based_src_summary'!AQ238</f>
        <v>0</v>
      </c>
    </row>
    <row r="239" spans="1:31" x14ac:dyDescent="0.2">
      <c r="A239" s="27" t="s">
        <v>460</v>
      </c>
      <c r="B239" s="154" t="str">
        <f>'Survey-based_src_summary'!E239</f>
        <v>30</v>
      </c>
      <c r="C239" s="125" t="str">
        <f>'Survey-based_src_summary'!F239</f>
        <v>30005</v>
      </c>
      <c r="D239" s="125" t="str">
        <f>'Survey-based_src_summary'!G239</f>
        <v>2310011000</v>
      </c>
      <c r="E239" s="125" t="str">
        <f>'Survey-based_src_summary'!H239</f>
        <v>Dehydrator</v>
      </c>
      <c r="F239" s="125" t="str">
        <f>'Survey-based_src_summary'!B239</f>
        <v>Oil Wells</v>
      </c>
      <c r="G239" s="52">
        <f>'Survey-based_src_summary'!S239</f>
        <v>0</v>
      </c>
      <c r="H239" s="52">
        <f>'Survey-based_src_summary'!T239</f>
        <v>0.33164753151416249</v>
      </c>
      <c r="I239" s="52">
        <f>'Survey-based_src_summary'!U239</f>
        <v>0</v>
      </c>
      <c r="J239" s="52">
        <f>'Survey-based_src_summary'!V239</f>
        <v>0</v>
      </c>
      <c r="K239" s="52">
        <f>'Survey-based_src_summary'!W239</f>
        <v>0</v>
      </c>
      <c r="L239" s="144">
        <f>'Survey-based_src_summary'!X239</f>
        <v>0</v>
      </c>
      <c r="M239" s="144">
        <f>'Survey-based_src_summary'!Y239</f>
        <v>0.14735252519353956</v>
      </c>
      <c r="N239" s="144">
        <f>'Survey-based_src_summary'!Z239</f>
        <v>0</v>
      </c>
      <c r="O239" s="144">
        <f>'Survey-based_src_summary'!AA239</f>
        <v>0</v>
      </c>
      <c r="P239" s="144">
        <f>'Survey-based_src_summary'!AB239</f>
        <v>0</v>
      </c>
      <c r="Q239" s="155">
        <f>'Survey-based_src_summary'!AC239</f>
        <v>0</v>
      </c>
      <c r="R239" s="155">
        <f>'Survey-based_src_summary'!AD239</f>
        <v>0</v>
      </c>
      <c r="S239" s="155">
        <f>'Survey-based_src_summary'!AE239</f>
        <v>0</v>
      </c>
      <c r="T239" s="155">
        <f>'Survey-based_src_summary'!AF239</f>
        <v>0</v>
      </c>
      <c r="U239" s="155">
        <f>'Survey-based_src_summary'!AG239</f>
        <v>0</v>
      </c>
      <c r="V239" s="156">
        <f>'Survey-based_src_summary'!AH239</f>
        <v>0</v>
      </c>
      <c r="W239" s="156">
        <f>'Survey-based_src_summary'!AI239</f>
        <v>0.18429500632062296</v>
      </c>
      <c r="X239" s="156">
        <f>'Survey-based_src_summary'!AJ239</f>
        <v>0</v>
      </c>
      <c r="Y239" s="156">
        <f>'Survey-based_src_summary'!AK239</f>
        <v>0</v>
      </c>
      <c r="Z239" s="156">
        <f>'Survey-based_src_summary'!AL239</f>
        <v>0</v>
      </c>
      <c r="AA239" s="171">
        <f>'Survey-based_src_summary'!AM239</f>
        <v>0</v>
      </c>
      <c r="AB239" s="171">
        <f>'Survey-based_src_summary'!AN239</f>
        <v>0</v>
      </c>
      <c r="AC239" s="171">
        <f>'Survey-based_src_summary'!AO239</f>
        <v>0</v>
      </c>
      <c r="AD239" s="171">
        <f>'Survey-based_src_summary'!AP239</f>
        <v>0</v>
      </c>
      <c r="AE239" s="171">
        <f>'Survey-based_src_summary'!AQ239</f>
        <v>0</v>
      </c>
    </row>
    <row r="240" spans="1:31" x14ac:dyDescent="0.2">
      <c r="A240" s="27" t="s">
        <v>460</v>
      </c>
      <c r="B240" s="154" t="str">
        <f>'Survey-based_src_summary'!E240</f>
        <v>30</v>
      </c>
      <c r="C240" s="125" t="str">
        <f>'Survey-based_src_summary'!F240</f>
        <v>30111</v>
      </c>
      <c r="D240" s="125" t="str">
        <f>'Survey-based_src_summary'!G240</f>
        <v>2310011000</v>
      </c>
      <c r="E240" s="125" t="str">
        <f>'Survey-based_src_summary'!H240</f>
        <v>Dehydrator</v>
      </c>
      <c r="F240" s="125" t="str">
        <f>'Survey-based_src_summary'!B240</f>
        <v>Oil Wells</v>
      </c>
      <c r="G240" s="52">
        <f>'Survey-based_src_summary'!S240</f>
        <v>0</v>
      </c>
      <c r="H240" s="52">
        <f>'Survey-based_src_summary'!T240</f>
        <v>0</v>
      </c>
      <c r="I240" s="52">
        <f>'Survey-based_src_summary'!U240</f>
        <v>0</v>
      </c>
      <c r="J240" s="52">
        <f>'Survey-based_src_summary'!V240</f>
        <v>0</v>
      </c>
      <c r="K240" s="52">
        <f>'Survey-based_src_summary'!W240</f>
        <v>0</v>
      </c>
      <c r="L240" s="144">
        <f>'Survey-based_src_summary'!X240</f>
        <v>0</v>
      </c>
      <c r="M240" s="144">
        <f>'Survey-based_src_summary'!Y240</f>
        <v>0</v>
      </c>
      <c r="N240" s="144">
        <f>'Survey-based_src_summary'!Z240</f>
        <v>0</v>
      </c>
      <c r="O240" s="144">
        <f>'Survey-based_src_summary'!AA240</f>
        <v>0</v>
      </c>
      <c r="P240" s="144">
        <f>'Survey-based_src_summary'!AB240</f>
        <v>0</v>
      </c>
      <c r="Q240" s="155">
        <f>'Survey-based_src_summary'!AC240</f>
        <v>0</v>
      </c>
      <c r="R240" s="155">
        <f>'Survey-based_src_summary'!AD240</f>
        <v>0</v>
      </c>
      <c r="S240" s="155">
        <f>'Survey-based_src_summary'!AE240</f>
        <v>0</v>
      </c>
      <c r="T240" s="155">
        <f>'Survey-based_src_summary'!AF240</f>
        <v>0</v>
      </c>
      <c r="U240" s="155">
        <f>'Survey-based_src_summary'!AG240</f>
        <v>0</v>
      </c>
      <c r="V240" s="156">
        <f>'Survey-based_src_summary'!AH240</f>
        <v>0</v>
      </c>
      <c r="W240" s="156">
        <f>'Survey-based_src_summary'!AI240</f>
        <v>0</v>
      </c>
      <c r="X240" s="156">
        <f>'Survey-based_src_summary'!AJ240</f>
        <v>0</v>
      </c>
      <c r="Y240" s="156">
        <f>'Survey-based_src_summary'!AK240</f>
        <v>0</v>
      </c>
      <c r="Z240" s="156">
        <f>'Survey-based_src_summary'!AL240</f>
        <v>0</v>
      </c>
      <c r="AA240" s="171">
        <f>'Survey-based_src_summary'!AM240</f>
        <v>0</v>
      </c>
      <c r="AB240" s="171">
        <f>'Survey-based_src_summary'!AN240</f>
        <v>0</v>
      </c>
      <c r="AC240" s="171">
        <f>'Survey-based_src_summary'!AO240</f>
        <v>0</v>
      </c>
      <c r="AD240" s="171">
        <f>'Survey-based_src_summary'!AP240</f>
        <v>0</v>
      </c>
      <c r="AE240" s="171">
        <f>'Survey-based_src_summary'!AQ240</f>
        <v>0</v>
      </c>
    </row>
    <row r="241" spans="1:31" x14ac:dyDescent="0.2">
      <c r="A241" s="27" t="s">
        <v>460</v>
      </c>
      <c r="B241" s="154" t="str">
        <f>'Survey-based_src_summary'!E241</f>
        <v>30</v>
      </c>
      <c r="C241" s="125" t="str">
        <f>'Survey-based_src_summary'!F241</f>
        <v>30041</v>
      </c>
      <c r="D241" s="125" t="str">
        <f>'Survey-based_src_summary'!G241</f>
        <v>2310011000</v>
      </c>
      <c r="E241" s="125" t="str">
        <f>'Survey-based_src_summary'!H241</f>
        <v>Dehydrator</v>
      </c>
      <c r="F241" s="125" t="str">
        <f>'Survey-based_src_summary'!B241</f>
        <v>Oil Wells</v>
      </c>
      <c r="G241" s="52">
        <f>'Survey-based_src_summary'!S241</f>
        <v>0</v>
      </c>
      <c r="H241" s="52">
        <f>'Survey-based_src_summary'!T241</f>
        <v>2.9600938458321006E-2</v>
      </c>
      <c r="I241" s="52">
        <f>'Survey-based_src_summary'!U241</f>
        <v>0</v>
      </c>
      <c r="J241" s="52">
        <f>'Survey-based_src_summary'!V241</f>
        <v>0</v>
      </c>
      <c r="K241" s="52">
        <f>'Survey-based_src_summary'!W241</f>
        <v>0</v>
      </c>
      <c r="L241" s="144">
        <f>'Survey-based_src_summary'!X241</f>
        <v>0</v>
      </c>
      <c r="M241" s="144">
        <f>'Survey-based_src_summary'!Y241</f>
        <v>0</v>
      </c>
      <c r="N241" s="144">
        <f>'Survey-based_src_summary'!Z241</f>
        <v>0</v>
      </c>
      <c r="O241" s="144">
        <f>'Survey-based_src_summary'!AA241</f>
        <v>0</v>
      </c>
      <c r="P241" s="144">
        <f>'Survey-based_src_summary'!AB241</f>
        <v>0</v>
      </c>
      <c r="Q241" s="155">
        <f>'Survey-based_src_summary'!AC241</f>
        <v>0</v>
      </c>
      <c r="R241" s="155">
        <f>'Survey-based_src_summary'!AD241</f>
        <v>0</v>
      </c>
      <c r="S241" s="155">
        <f>'Survey-based_src_summary'!AE241</f>
        <v>0</v>
      </c>
      <c r="T241" s="155">
        <f>'Survey-based_src_summary'!AF241</f>
        <v>0</v>
      </c>
      <c r="U241" s="155">
        <f>'Survey-based_src_summary'!AG241</f>
        <v>0</v>
      </c>
      <c r="V241" s="156">
        <f>'Survey-based_src_summary'!AH241</f>
        <v>0</v>
      </c>
      <c r="W241" s="156">
        <f>'Survey-based_src_summary'!AI241</f>
        <v>2.9600938458321006E-2</v>
      </c>
      <c r="X241" s="156">
        <f>'Survey-based_src_summary'!AJ241</f>
        <v>0</v>
      </c>
      <c r="Y241" s="156">
        <f>'Survey-based_src_summary'!AK241</f>
        <v>0</v>
      </c>
      <c r="Z241" s="156">
        <f>'Survey-based_src_summary'!AL241</f>
        <v>0</v>
      </c>
      <c r="AA241" s="171">
        <f>'Survey-based_src_summary'!AM241</f>
        <v>0</v>
      </c>
      <c r="AB241" s="171">
        <f>'Survey-based_src_summary'!AN241</f>
        <v>0</v>
      </c>
      <c r="AC241" s="171">
        <f>'Survey-based_src_summary'!AO241</f>
        <v>0</v>
      </c>
      <c r="AD241" s="171">
        <f>'Survey-based_src_summary'!AP241</f>
        <v>0</v>
      </c>
      <c r="AE241" s="171">
        <f>'Survey-based_src_summary'!AQ241</f>
        <v>0</v>
      </c>
    </row>
    <row r="242" spans="1:31" x14ac:dyDescent="0.2">
      <c r="A242" s="27" t="s">
        <v>460</v>
      </c>
      <c r="B242" s="154" t="str">
        <f>'Survey-based_src_summary'!E242</f>
        <v>30</v>
      </c>
      <c r="C242" s="125" t="str">
        <f>'Survey-based_src_summary'!F242</f>
        <v>30071</v>
      </c>
      <c r="D242" s="125" t="str">
        <f>'Survey-based_src_summary'!G242</f>
        <v>2310011000</v>
      </c>
      <c r="E242" s="125" t="str">
        <f>'Survey-based_src_summary'!H242</f>
        <v>Dehydrator</v>
      </c>
      <c r="F242" s="125" t="str">
        <f>'Survey-based_src_summary'!B242</f>
        <v>Oil Wells</v>
      </c>
      <c r="G242" s="52">
        <f>'Survey-based_src_summary'!S242</f>
        <v>0</v>
      </c>
      <c r="H242" s="52">
        <f>'Survey-based_src_summary'!T242</f>
        <v>5.7667878532576919E-2</v>
      </c>
      <c r="I242" s="52">
        <f>'Survey-based_src_summary'!U242</f>
        <v>0</v>
      </c>
      <c r="J242" s="52">
        <f>'Survey-based_src_summary'!V242</f>
        <v>0</v>
      </c>
      <c r="K242" s="52">
        <f>'Survey-based_src_summary'!W242</f>
        <v>0</v>
      </c>
      <c r="L242" s="144">
        <f>'Survey-based_src_summary'!X242</f>
        <v>0</v>
      </c>
      <c r="M242" s="144">
        <f>'Survey-based_src_summary'!Y242</f>
        <v>9.4530230317368662E-3</v>
      </c>
      <c r="N242" s="144">
        <f>'Survey-based_src_summary'!Z242</f>
        <v>0</v>
      </c>
      <c r="O242" s="144">
        <f>'Survey-based_src_summary'!AA242</f>
        <v>0</v>
      </c>
      <c r="P242" s="144">
        <f>'Survey-based_src_summary'!AB242</f>
        <v>0</v>
      </c>
      <c r="Q242" s="155">
        <f>'Survey-based_src_summary'!AC242</f>
        <v>0</v>
      </c>
      <c r="R242" s="155">
        <f>'Survey-based_src_summary'!AD242</f>
        <v>0</v>
      </c>
      <c r="S242" s="155">
        <f>'Survey-based_src_summary'!AE242</f>
        <v>0</v>
      </c>
      <c r="T242" s="155">
        <f>'Survey-based_src_summary'!AF242</f>
        <v>0</v>
      </c>
      <c r="U242" s="155">
        <f>'Survey-based_src_summary'!AG242</f>
        <v>0</v>
      </c>
      <c r="V242" s="156">
        <f>'Survey-based_src_summary'!AH242</f>
        <v>0</v>
      </c>
      <c r="W242" s="156">
        <f>'Survey-based_src_summary'!AI242</f>
        <v>4.8214855500840051E-2</v>
      </c>
      <c r="X242" s="156">
        <f>'Survey-based_src_summary'!AJ242</f>
        <v>0</v>
      </c>
      <c r="Y242" s="156">
        <f>'Survey-based_src_summary'!AK242</f>
        <v>0</v>
      </c>
      <c r="Z242" s="156">
        <f>'Survey-based_src_summary'!AL242</f>
        <v>0</v>
      </c>
      <c r="AA242" s="171">
        <f>'Survey-based_src_summary'!AM242</f>
        <v>0</v>
      </c>
      <c r="AB242" s="171">
        <f>'Survey-based_src_summary'!AN242</f>
        <v>0</v>
      </c>
      <c r="AC242" s="171">
        <f>'Survey-based_src_summary'!AO242</f>
        <v>0</v>
      </c>
      <c r="AD242" s="171">
        <f>'Survey-based_src_summary'!AP242</f>
        <v>0</v>
      </c>
      <c r="AE242" s="171">
        <f>'Survey-based_src_summary'!AQ242</f>
        <v>0</v>
      </c>
    </row>
    <row r="243" spans="1:31" x14ac:dyDescent="0.2">
      <c r="A243" s="27" t="s">
        <v>460</v>
      </c>
      <c r="B243" s="154" t="str">
        <f>'Survey-based_src_summary'!E243</f>
        <v>30</v>
      </c>
      <c r="C243" s="125" t="str">
        <f>'Survey-based_src_summary'!F243</f>
        <v>30015</v>
      </c>
      <c r="D243" s="125" t="str">
        <f>'Survey-based_src_summary'!G243</f>
        <v>2310011000</v>
      </c>
      <c r="E243" s="125" t="str">
        <f>'Survey-based_src_summary'!H243</f>
        <v>Dehydrator</v>
      </c>
      <c r="F243" s="125" t="str">
        <f>'Survey-based_src_summary'!B243</f>
        <v>Oil Wells</v>
      </c>
      <c r="G243" s="52">
        <f>'Survey-based_src_summary'!S243</f>
        <v>0</v>
      </c>
      <c r="H243" s="52">
        <f>'Survey-based_src_summary'!T243</f>
        <v>2.074459298965892E-2</v>
      </c>
      <c r="I243" s="52">
        <f>'Survey-based_src_summary'!U243</f>
        <v>0</v>
      </c>
      <c r="J243" s="52">
        <f>'Survey-based_src_summary'!V243</f>
        <v>0</v>
      </c>
      <c r="K243" s="52">
        <f>'Survey-based_src_summary'!W243</f>
        <v>0</v>
      </c>
      <c r="L243" s="144">
        <f>'Survey-based_src_summary'!X243</f>
        <v>0</v>
      </c>
      <c r="M243" s="144">
        <f>'Survey-based_src_summary'!Y243</f>
        <v>0</v>
      </c>
      <c r="N243" s="144">
        <f>'Survey-based_src_summary'!Z243</f>
        <v>0</v>
      </c>
      <c r="O243" s="144">
        <f>'Survey-based_src_summary'!AA243</f>
        <v>0</v>
      </c>
      <c r="P243" s="144">
        <f>'Survey-based_src_summary'!AB243</f>
        <v>0</v>
      </c>
      <c r="Q243" s="155">
        <f>'Survey-based_src_summary'!AC243</f>
        <v>0</v>
      </c>
      <c r="R243" s="155">
        <f>'Survey-based_src_summary'!AD243</f>
        <v>0</v>
      </c>
      <c r="S243" s="155">
        <f>'Survey-based_src_summary'!AE243</f>
        <v>0</v>
      </c>
      <c r="T243" s="155">
        <f>'Survey-based_src_summary'!AF243</f>
        <v>0</v>
      </c>
      <c r="U243" s="155">
        <f>'Survey-based_src_summary'!AG243</f>
        <v>0</v>
      </c>
      <c r="V243" s="156">
        <f>'Survey-based_src_summary'!AH243</f>
        <v>0</v>
      </c>
      <c r="W243" s="156">
        <f>'Survey-based_src_summary'!AI243</f>
        <v>2.0744592989658917E-2</v>
      </c>
      <c r="X243" s="156">
        <f>'Survey-based_src_summary'!AJ243</f>
        <v>0</v>
      </c>
      <c r="Y243" s="156">
        <f>'Survey-based_src_summary'!AK243</f>
        <v>0</v>
      </c>
      <c r="Z243" s="156">
        <f>'Survey-based_src_summary'!AL243</f>
        <v>0</v>
      </c>
      <c r="AA243" s="171">
        <f>'Survey-based_src_summary'!AM243</f>
        <v>0</v>
      </c>
      <c r="AB243" s="171">
        <f>'Survey-based_src_summary'!AN243</f>
        <v>0</v>
      </c>
      <c r="AC243" s="171">
        <f>'Survey-based_src_summary'!AO243</f>
        <v>0</v>
      </c>
      <c r="AD243" s="171">
        <f>'Survey-based_src_summary'!AP243</f>
        <v>0</v>
      </c>
      <c r="AE243" s="171">
        <f>'Survey-based_src_summary'!AQ243</f>
        <v>0</v>
      </c>
    </row>
    <row r="244" spans="1:31" x14ac:dyDescent="0.2">
      <c r="A244" s="27" t="s">
        <v>460</v>
      </c>
      <c r="B244" s="154" t="str">
        <f>'Survey-based_src_summary'!E244</f>
        <v>30</v>
      </c>
      <c r="C244" s="125" t="str">
        <f>'Survey-based_src_summary'!F244</f>
        <v>30027</v>
      </c>
      <c r="D244" s="125" t="str">
        <f>'Survey-based_src_summary'!G244</f>
        <v>2310011000</v>
      </c>
      <c r="E244" s="125" t="str">
        <f>'Survey-based_src_summary'!H244</f>
        <v>Dehydrator</v>
      </c>
      <c r="F244" s="125" t="str">
        <f>'Survey-based_src_summary'!B244</f>
        <v>Oil Wells</v>
      </c>
      <c r="G244" s="52">
        <f>'Survey-based_src_summary'!S244</f>
        <v>0</v>
      </c>
      <c r="H244" s="52">
        <f>'Survey-based_src_summary'!T244</f>
        <v>0</v>
      </c>
      <c r="I244" s="52">
        <f>'Survey-based_src_summary'!U244</f>
        <v>0</v>
      </c>
      <c r="J244" s="52">
        <f>'Survey-based_src_summary'!V244</f>
        <v>0</v>
      </c>
      <c r="K244" s="52">
        <f>'Survey-based_src_summary'!W244</f>
        <v>0</v>
      </c>
      <c r="L244" s="144">
        <f>'Survey-based_src_summary'!X244</f>
        <v>0</v>
      </c>
      <c r="M244" s="144">
        <f>'Survey-based_src_summary'!Y244</f>
        <v>0</v>
      </c>
      <c r="N244" s="144">
        <f>'Survey-based_src_summary'!Z244</f>
        <v>0</v>
      </c>
      <c r="O244" s="144">
        <f>'Survey-based_src_summary'!AA244</f>
        <v>0</v>
      </c>
      <c r="P244" s="144">
        <f>'Survey-based_src_summary'!AB244</f>
        <v>0</v>
      </c>
      <c r="Q244" s="155">
        <f>'Survey-based_src_summary'!AC244</f>
        <v>0</v>
      </c>
      <c r="R244" s="155">
        <f>'Survey-based_src_summary'!AD244</f>
        <v>0</v>
      </c>
      <c r="S244" s="155">
        <f>'Survey-based_src_summary'!AE244</f>
        <v>0</v>
      </c>
      <c r="T244" s="155">
        <f>'Survey-based_src_summary'!AF244</f>
        <v>0</v>
      </c>
      <c r="U244" s="155">
        <f>'Survey-based_src_summary'!AG244</f>
        <v>0</v>
      </c>
      <c r="V244" s="156">
        <f>'Survey-based_src_summary'!AH244</f>
        <v>0</v>
      </c>
      <c r="W244" s="156">
        <f>'Survey-based_src_summary'!AI244</f>
        <v>0</v>
      </c>
      <c r="X244" s="156">
        <f>'Survey-based_src_summary'!AJ244</f>
        <v>0</v>
      </c>
      <c r="Y244" s="156">
        <f>'Survey-based_src_summary'!AK244</f>
        <v>0</v>
      </c>
      <c r="Z244" s="156">
        <f>'Survey-based_src_summary'!AL244</f>
        <v>0</v>
      </c>
      <c r="AA244" s="171">
        <f>'Survey-based_src_summary'!AM244</f>
        <v>0</v>
      </c>
      <c r="AB244" s="171">
        <f>'Survey-based_src_summary'!AN244</f>
        <v>0</v>
      </c>
      <c r="AC244" s="171">
        <f>'Survey-based_src_summary'!AO244</f>
        <v>0</v>
      </c>
      <c r="AD244" s="171">
        <f>'Survey-based_src_summary'!AP244</f>
        <v>0</v>
      </c>
      <c r="AE244" s="171">
        <f>'Survey-based_src_summary'!AQ244</f>
        <v>0</v>
      </c>
    </row>
    <row r="245" spans="1:31" x14ac:dyDescent="0.2">
      <c r="A245" s="27" t="s">
        <v>460</v>
      </c>
      <c r="B245" s="154" t="str">
        <f>'Survey-based_src_summary'!E245</f>
        <v>30</v>
      </c>
      <c r="C245" s="125" t="str">
        <f>'Survey-based_src_summary'!F245</f>
        <v>30037</v>
      </c>
      <c r="D245" s="125" t="str">
        <f>'Survey-based_src_summary'!G245</f>
        <v>2310011000</v>
      </c>
      <c r="E245" s="125" t="str">
        <f>'Survey-based_src_summary'!H245</f>
        <v>Dehydrator</v>
      </c>
      <c r="F245" s="125" t="str">
        <f>'Survey-based_src_summary'!B245</f>
        <v>Oil Wells</v>
      </c>
      <c r="G245" s="52">
        <f>'Survey-based_src_summary'!S245</f>
        <v>0</v>
      </c>
      <c r="H245" s="52">
        <f>'Survey-based_src_summary'!T245</f>
        <v>0</v>
      </c>
      <c r="I245" s="52">
        <f>'Survey-based_src_summary'!U245</f>
        <v>0</v>
      </c>
      <c r="J245" s="52">
        <f>'Survey-based_src_summary'!V245</f>
        <v>0</v>
      </c>
      <c r="K245" s="52">
        <f>'Survey-based_src_summary'!W245</f>
        <v>0</v>
      </c>
      <c r="L245" s="144">
        <f>'Survey-based_src_summary'!X245</f>
        <v>0</v>
      </c>
      <c r="M245" s="144">
        <f>'Survey-based_src_summary'!Y245</f>
        <v>0</v>
      </c>
      <c r="N245" s="144">
        <f>'Survey-based_src_summary'!Z245</f>
        <v>0</v>
      </c>
      <c r="O245" s="144">
        <f>'Survey-based_src_summary'!AA245</f>
        <v>0</v>
      </c>
      <c r="P245" s="144">
        <f>'Survey-based_src_summary'!AB245</f>
        <v>0</v>
      </c>
      <c r="Q245" s="155">
        <f>'Survey-based_src_summary'!AC245</f>
        <v>0</v>
      </c>
      <c r="R245" s="155">
        <f>'Survey-based_src_summary'!AD245</f>
        <v>0</v>
      </c>
      <c r="S245" s="155">
        <f>'Survey-based_src_summary'!AE245</f>
        <v>0</v>
      </c>
      <c r="T245" s="155">
        <f>'Survey-based_src_summary'!AF245</f>
        <v>0</v>
      </c>
      <c r="U245" s="155">
        <f>'Survey-based_src_summary'!AG245</f>
        <v>0</v>
      </c>
      <c r="V245" s="156">
        <f>'Survey-based_src_summary'!AH245</f>
        <v>0</v>
      </c>
      <c r="W245" s="156">
        <f>'Survey-based_src_summary'!AI245</f>
        <v>0</v>
      </c>
      <c r="X245" s="156">
        <f>'Survey-based_src_summary'!AJ245</f>
        <v>0</v>
      </c>
      <c r="Y245" s="156">
        <f>'Survey-based_src_summary'!AK245</f>
        <v>0</v>
      </c>
      <c r="Z245" s="156">
        <f>'Survey-based_src_summary'!AL245</f>
        <v>0</v>
      </c>
      <c r="AA245" s="171">
        <f>'Survey-based_src_summary'!AM245</f>
        <v>0</v>
      </c>
      <c r="AB245" s="171">
        <f>'Survey-based_src_summary'!AN245</f>
        <v>0</v>
      </c>
      <c r="AC245" s="171">
        <f>'Survey-based_src_summary'!AO245</f>
        <v>0</v>
      </c>
      <c r="AD245" s="171">
        <f>'Survey-based_src_summary'!AP245</f>
        <v>0</v>
      </c>
      <c r="AE245" s="171">
        <f>'Survey-based_src_summary'!AQ245</f>
        <v>0</v>
      </c>
    </row>
    <row r="246" spans="1:31" x14ac:dyDescent="0.2">
      <c r="A246" s="27" t="s">
        <v>460</v>
      </c>
      <c r="B246" s="154" t="str">
        <f>'Survey-based_src_summary'!E246</f>
        <v>30</v>
      </c>
      <c r="C246" s="125" t="str">
        <f>'Survey-based_src_summary'!F246</f>
        <v>30101</v>
      </c>
      <c r="D246" s="125" t="str">
        <f>'Survey-based_src_summary'!G246</f>
        <v>2310021400</v>
      </c>
      <c r="E246" s="125" t="str">
        <f>'Survey-based_src_summary'!H246</f>
        <v>Dehydrator</v>
      </c>
      <c r="F246" s="125" t="str">
        <f>'Survey-based_src_summary'!B246</f>
        <v>Gas Wells</v>
      </c>
      <c r="G246" s="52">
        <f>'Survey-based_src_summary'!S246</f>
        <v>0</v>
      </c>
      <c r="H246" s="52">
        <f>'Survey-based_src_summary'!T246</f>
        <v>19.677673406827886</v>
      </c>
      <c r="I246" s="52">
        <f>'Survey-based_src_summary'!U246</f>
        <v>0</v>
      </c>
      <c r="J246" s="52">
        <f>'Survey-based_src_summary'!V246</f>
        <v>0</v>
      </c>
      <c r="K246" s="52">
        <f>'Survey-based_src_summary'!W246</f>
        <v>0</v>
      </c>
      <c r="L246" s="144">
        <f>'Survey-based_src_summary'!X246</f>
        <v>0</v>
      </c>
      <c r="M246" s="144">
        <f>'Survey-based_src_summary'!Y246</f>
        <v>1.1639759894775303</v>
      </c>
      <c r="N246" s="144">
        <f>'Survey-based_src_summary'!Z246</f>
        <v>0</v>
      </c>
      <c r="O246" s="144">
        <f>'Survey-based_src_summary'!AA246</f>
        <v>0</v>
      </c>
      <c r="P246" s="144">
        <f>'Survey-based_src_summary'!AB246</f>
        <v>0</v>
      </c>
      <c r="Q246" s="155">
        <f>'Survey-based_src_summary'!AC246</f>
        <v>0</v>
      </c>
      <c r="R246" s="155">
        <f>'Survey-based_src_summary'!AD246</f>
        <v>0</v>
      </c>
      <c r="S246" s="155">
        <f>'Survey-based_src_summary'!AE246</f>
        <v>0</v>
      </c>
      <c r="T246" s="155">
        <f>'Survey-based_src_summary'!AF246</f>
        <v>0</v>
      </c>
      <c r="U246" s="155">
        <f>'Survey-based_src_summary'!AG246</f>
        <v>0</v>
      </c>
      <c r="V246" s="156">
        <f>'Survey-based_src_summary'!AH246</f>
        <v>0</v>
      </c>
      <c r="W246" s="156">
        <f>'Survey-based_src_summary'!AI246</f>
        <v>18.513697417350354</v>
      </c>
      <c r="X246" s="156">
        <f>'Survey-based_src_summary'!AJ246</f>
        <v>0</v>
      </c>
      <c r="Y246" s="156">
        <f>'Survey-based_src_summary'!AK246</f>
        <v>0</v>
      </c>
      <c r="Z246" s="156">
        <f>'Survey-based_src_summary'!AL246</f>
        <v>0</v>
      </c>
      <c r="AA246" s="171">
        <f>'Survey-based_src_summary'!AM246</f>
        <v>0</v>
      </c>
      <c r="AB246" s="171">
        <f>'Survey-based_src_summary'!AN246</f>
        <v>0</v>
      </c>
      <c r="AC246" s="171">
        <f>'Survey-based_src_summary'!AO246</f>
        <v>0</v>
      </c>
      <c r="AD246" s="171">
        <f>'Survey-based_src_summary'!AP246</f>
        <v>0</v>
      </c>
      <c r="AE246" s="171">
        <f>'Survey-based_src_summary'!AQ246</f>
        <v>0</v>
      </c>
    </row>
    <row r="247" spans="1:31" x14ac:dyDescent="0.2">
      <c r="A247" s="27" t="s">
        <v>460</v>
      </c>
      <c r="B247" s="154" t="str">
        <f>'Survey-based_src_summary'!E247</f>
        <v>30</v>
      </c>
      <c r="C247" s="125" t="str">
        <f>'Survey-based_src_summary'!F247</f>
        <v>30051</v>
      </c>
      <c r="D247" s="125" t="str">
        <f>'Survey-based_src_summary'!G247</f>
        <v>2310021400</v>
      </c>
      <c r="E247" s="125" t="str">
        <f>'Survey-based_src_summary'!H247</f>
        <v>Dehydrator</v>
      </c>
      <c r="F247" s="125" t="str">
        <f>'Survey-based_src_summary'!B247</f>
        <v>Gas Wells</v>
      </c>
      <c r="G247" s="52">
        <f>'Survey-based_src_summary'!S247</f>
        <v>0</v>
      </c>
      <c r="H247" s="52">
        <f>'Survey-based_src_summary'!T247</f>
        <v>9.0130220842629978</v>
      </c>
      <c r="I247" s="52">
        <f>'Survey-based_src_summary'!U247</f>
        <v>0</v>
      </c>
      <c r="J247" s="52">
        <f>'Survey-based_src_summary'!V247</f>
        <v>0</v>
      </c>
      <c r="K247" s="52">
        <f>'Survey-based_src_summary'!W247</f>
        <v>0</v>
      </c>
      <c r="L247" s="144">
        <f>'Survey-based_src_summary'!X247</f>
        <v>0</v>
      </c>
      <c r="M247" s="144">
        <f>'Survey-based_src_summary'!Y247</f>
        <v>0.262129164038576</v>
      </c>
      <c r="N247" s="144">
        <f>'Survey-based_src_summary'!Z247</f>
        <v>0</v>
      </c>
      <c r="O247" s="144">
        <f>'Survey-based_src_summary'!AA247</f>
        <v>0</v>
      </c>
      <c r="P247" s="144">
        <f>'Survey-based_src_summary'!AB247</f>
        <v>0</v>
      </c>
      <c r="Q247" s="155">
        <f>'Survey-based_src_summary'!AC247</f>
        <v>0</v>
      </c>
      <c r="R247" s="155">
        <f>'Survey-based_src_summary'!AD247</f>
        <v>0</v>
      </c>
      <c r="S247" s="155">
        <f>'Survey-based_src_summary'!AE247</f>
        <v>0</v>
      </c>
      <c r="T247" s="155">
        <f>'Survey-based_src_summary'!AF247</f>
        <v>0</v>
      </c>
      <c r="U247" s="155">
        <f>'Survey-based_src_summary'!AG247</f>
        <v>0</v>
      </c>
      <c r="V247" s="156">
        <f>'Survey-based_src_summary'!AH247</f>
        <v>0</v>
      </c>
      <c r="W247" s="156">
        <f>'Survey-based_src_summary'!AI247</f>
        <v>8.7508929202244214</v>
      </c>
      <c r="X247" s="156">
        <f>'Survey-based_src_summary'!AJ247</f>
        <v>0</v>
      </c>
      <c r="Y247" s="156">
        <f>'Survey-based_src_summary'!AK247</f>
        <v>0</v>
      </c>
      <c r="Z247" s="156">
        <f>'Survey-based_src_summary'!AL247</f>
        <v>0</v>
      </c>
      <c r="AA247" s="171">
        <f>'Survey-based_src_summary'!AM247</f>
        <v>0</v>
      </c>
      <c r="AB247" s="171">
        <f>'Survey-based_src_summary'!AN247</f>
        <v>0</v>
      </c>
      <c r="AC247" s="171">
        <f>'Survey-based_src_summary'!AO247</f>
        <v>0</v>
      </c>
      <c r="AD247" s="171">
        <f>'Survey-based_src_summary'!AP247</f>
        <v>0</v>
      </c>
      <c r="AE247" s="171">
        <f>'Survey-based_src_summary'!AQ247</f>
        <v>0</v>
      </c>
    </row>
    <row r="248" spans="1:31" x14ac:dyDescent="0.2">
      <c r="A248" s="27" t="s">
        <v>460</v>
      </c>
      <c r="B248" s="154" t="str">
        <f>'Survey-based_src_summary'!E248</f>
        <v>30</v>
      </c>
      <c r="C248" s="125" t="str">
        <f>'Survey-based_src_summary'!F248</f>
        <v>30087</v>
      </c>
      <c r="D248" s="125" t="str">
        <f>'Survey-based_src_summary'!G248</f>
        <v>2310021400</v>
      </c>
      <c r="E248" s="125" t="str">
        <f>'Survey-based_src_summary'!H248</f>
        <v>Dehydrator</v>
      </c>
      <c r="F248" s="125" t="str">
        <f>'Survey-based_src_summary'!B248</f>
        <v>Gas Wells</v>
      </c>
      <c r="G248" s="52">
        <f>'Survey-based_src_summary'!S248</f>
        <v>0</v>
      </c>
      <c r="H248" s="52">
        <f>'Survey-based_src_summary'!T248</f>
        <v>0</v>
      </c>
      <c r="I248" s="52">
        <f>'Survey-based_src_summary'!U248</f>
        <v>0</v>
      </c>
      <c r="J248" s="52">
        <f>'Survey-based_src_summary'!V248</f>
        <v>0</v>
      </c>
      <c r="K248" s="52">
        <f>'Survey-based_src_summary'!W248</f>
        <v>0</v>
      </c>
      <c r="L248" s="144">
        <f>'Survey-based_src_summary'!X248</f>
        <v>0</v>
      </c>
      <c r="M248" s="144">
        <f>'Survey-based_src_summary'!Y248</f>
        <v>0</v>
      </c>
      <c r="N248" s="144">
        <f>'Survey-based_src_summary'!Z248</f>
        <v>0</v>
      </c>
      <c r="O248" s="144">
        <f>'Survey-based_src_summary'!AA248</f>
        <v>0</v>
      </c>
      <c r="P248" s="144">
        <f>'Survey-based_src_summary'!AB248</f>
        <v>0</v>
      </c>
      <c r="Q248" s="155">
        <f>'Survey-based_src_summary'!AC248</f>
        <v>0</v>
      </c>
      <c r="R248" s="155">
        <f>'Survey-based_src_summary'!AD248</f>
        <v>0</v>
      </c>
      <c r="S248" s="155">
        <f>'Survey-based_src_summary'!AE248</f>
        <v>0</v>
      </c>
      <c r="T248" s="155">
        <f>'Survey-based_src_summary'!AF248</f>
        <v>0</v>
      </c>
      <c r="U248" s="155">
        <f>'Survey-based_src_summary'!AG248</f>
        <v>0</v>
      </c>
      <c r="V248" s="156">
        <f>'Survey-based_src_summary'!AH248</f>
        <v>0</v>
      </c>
      <c r="W248" s="156">
        <f>'Survey-based_src_summary'!AI248</f>
        <v>0</v>
      </c>
      <c r="X248" s="156">
        <f>'Survey-based_src_summary'!AJ248</f>
        <v>0</v>
      </c>
      <c r="Y248" s="156">
        <f>'Survey-based_src_summary'!AK248</f>
        <v>0</v>
      </c>
      <c r="Z248" s="156">
        <f>'Survey-based_src_summary'!AL248</f>
        <v>0</v>
      </c>
      <c r="AA248" s="171">
        <f>'Survey-based_src_summary'!AM248</f>
        <v>0</v>
      </c>
      <c r="AB248" s="171">
        <f>'Survey-based_src_summary'!AN248</f>
        <v>0</v>
      </c>
      <c r="AC248" s="171">
        <f>'Survey-based_src_summary'!AO248</f>
        <v>0</v>
      </c>
      <c r="AD248" s="171">
        <f>'Survey-based_src_summary'!AP248</f>
        <v>0</v>
      </c>
      <c r="AE248" s="171">
        <f>'Survey-based_src_summary'!AQ248</f>
        <v>0</v>
      </c>
    </row>
    <row r="249" spans="1:31" x14ac:dyDescent="0.2">
      <c r="A249" s="27" t="s">
        <v>460</v>
      </c>
      <c r="B249" s="154" t="str">
        <f>'Survey-based_src_summary'!E249</f>
        <v>30</v>
      </c>
      <c r="C249" s="125" t="str">
        <f>'Survey-based_src_summary'!F249</f>
        <v>30099</v>
      </c>
      <c r="D249" s="125" t="str">
        <f>'Survey-based_src_summary'!G249</f>
        <v>2310021400</v>
      </c>
      <c r="E249" s="125" t="str">
        <f>'Survey-based_src_summary'!H249</f>
        <v>Dehydrator</v>
      </c>
      <c r="F249" s="125" t="str">
        <f>'Survey-based_src_summary'!B249</f>
        <v>Gas Wells</v>
      </c>
      <c r="G249" s="52">
        <f>'Survey-based_src_summary'!S249</f>
        <v>0</v>
      </c>
      <c r="H249" s="52">
        <f>'Survey-based_src_summary'!T249</f>
        <v>5.2435563661638986E-3</v>
      </c>
      <c r="I249" s="52">
        <f>'Survey-based_src_summary'!U249</f>
        <v>0</v>
      </c>
      <c r="J249" s="52">
        <f>'Survey-based_src_summary'!V249</f>
        <v>0</v>
      </c>
      <c r="K249" s="52">
        <f>'Survey-based_src_summary'!W249</f>
        <v>0</v>
      </c>
      <c r="L249" s="144">
        <f>'Survey-based_src_summary'!X249</f>
        <v>0</v>
      </c>
      <c r="M249" s="144">
        <f>'Survey-based_src_summary'!Y249</f>
        <v>0</v>
      </c>
      <c r="N249" s="144">
        <f>'Survey-based_src_summary'!Z249</f>
        <v>0</v>
      </c>
      <c r="O249" s="144">
        <f>'Survey-based_src_summary'!AA249</f>
        <v>0</v>
      </c>
      <c r="P249" s="144">
        <f>'Survey-based_src_summary'!AB249</f>
        <v>0</v>
      </c>
      <c r="Q249" s="155">
        <f>'Survey-based_src_summary'!AC249</f>
        <v>0</v>
      </c>
      <c r="R249" s="155">
        <f>'Survey-based_src_summary'!AD249</f>
        <v>0</v>
      </c>
      <c r="S249" s="155">
        <f>'Survey-based_src_summary'!AE249</f>
        <v>0</v>
      </c>
      <c r="T249" s="155">
        <f>'Survey-based_src_summary'!AF249</f>
        <v>0</v>
      </c>
      <c r="U249" s="155">
        <f>'Survey-based_src_summary'!AG249</f>
        <v>0</v>
      </c>
      <c r="V249" s="156">
        <f>'Survey-based_src_summary'!AH249</f>
        <v>0</v>
      </c>
      <c r="W249" s="156">
        <f>'Survey-based_src_summary'!AI249</f>
        <v>5.2435563661638986E-3</v>
      </c>
      <c r="X249" s="156">
        <f>'Survey-based_src_summary'!AJ249</f>
        <v>0</v>
      </c>
      <c r="Y249" s="156">
        <f>'Survey-based_src_summary'!AK249</f>
        <v>0</v>
      </c>
      <c r="Z249" s="156">
        <f>'Survey-based_src_summary'!AL249</f>
        <v>0</v>
      </c>
      <c r="AA249" s="171">
        <f>'Survey-based_src_summary'!AM249</f>
        <v>0</v>
      </c>
      <c r="AB249" s="171">
        <f>'Survey-based_src_summary'!AN249</f>
        <v>0</v>
      </c>
      <c r="AC249" s="171">
        <f>'Survey-based_src_summary'!AO249</f>
        <v>0</v>
      </c>
      <c r="AD249" s="171">
        <f>'Survey-based_src_summary'!AP249</f>
        <v>0</v>
      </c>
      <c r="AE249" s="171">
        <f>'Survey-based_src_summary'!AQ249</f>
        <v>0</v>
      </c>
    </row>
    <row r="250" spans="1:31" x14ac:dyDescent="0.2">
      <c r="A250" s="27" t="s">
        <v>460</v>
      </c>
      <c r="B250" s="154" t="str">
        <f>'Survey-based_src_summary'!E250</f>
        <v>30</v>
      </c>
      <c r="C250" s="125" t="str">
        <f>'Survey-based_src_summary'!F250</f>
        <v>30035</v>
      </c>
      <c r="D250" s="125" t="str">
        <f>'Survey-based_src_summary'!G250</f>
        <v>2310021400</v>
      </c>
      <c r="E250" s="125" t="str">
        <f>'Survey-based_src_summary'!H250</f>
        <v>Dehydrator</v>
      </c>
      <c r="F250" s="125" t="str">
        <f>'Survey-based_src_summary'!B250</f>
        <v>Gas Wells</v>
      </c>
      <c r="G250" s="52">
        <f>'Survey-based_src_summary'!S250</f>
        <v>0</v>
      </c>
      <c r="H250" s="52">
        <f>'Survey-based_src_summary'!T250</f>
        <v>9.1056754907245505</v>
      </c>
      <c r="I250" s="52">
        <f>'Survey-based_src_summary'!U250</f>
        <v>0</v>
      </c>
      <c r="J250" s="52">
        <f>'Survey-based_src_summary'!V250</f>
        <v>0</v>
      </c>
      <c r="K250" s="52">
        <f>'Survey-based_src_summary'!W250</f>
        <v>0</v>
      </c>
      <c r="L250" s="144">
        <f>'Survey-based_src_summary'!X250</f>
        <v>0</v>
      </c>
      <c r="M250" s="144">
        <f>'Survey-based_src_summary'!Y250</f>
        <v>5.8206836164431792E-2</v>
      </c>
      <c r="N250" s="144">
        <f>'Survey-based_src_summary'!Z250</f>
        <v>0</v>
      </c>
      <c r="O250" s="144">
        <f>'Survey-based_src_summary'!AA250</f>
        <v>0</v>
      </c>
      <c r="P250" s="144">
        <f>'Survey-based_src_summary'!AB250</f>
        <v>0</v>
      </c>
      <c r="Q250" s="155">
        <f>'Survey-based_src_summary'!AC250</f>
        <v>0</v>
      </c>
      <c r="R250" s="155">
        <f>'Survey-based_src_summary'!AD250</f>
        <v>1.1721343480507682</v>
      </c>
      <c r="S250" s="155">
        <f>'Survey-based_src_summary'!AE250</f>
        <v>0</v>
      </c>
      <c r="T250" s="155">
        <f>'Survey-based_src_summary'!AF250</f>
        <v>0</v>
      </c>
      <c r="U250" s="155">
        <f>'Survey-based_src_summary'!AG250</f>
        <v>0</v>
      </c>
      <c r="V250" s="156">
        <f>'Survey-based_src_summary'!AH250</f>
        <v>0</v>
      </c>
      <c r="W250" s="156">
        <f>'Survey-based_src_summary'!AI250</f>
        <v>7.87533430650935</v>
      </c>
      <c r="X250" s="156">
        <f>'Survey-based_src_summary'!AJ250</f>
        <v>0</v>
      </c>
      <c r="Y250" s="156">
        <f>'Survey-based_src_summary'!AK250</f>
        <v>0</v>
      </c>
      <c r="Z250" s="156">
        <f>'Survey-based_src_summary'!AL250</f>
        <v>0</v>
      </c>
      <c r="AA250" s="171">
        <f>'Survey-based_src_summary'!AM250</f>
        <v>0</v>
      </c>
      <c r="AB250" s="171">
        <f>'Survey-based_src_summary'!AN250</f>
        <v>0</v>
      </c>
      <c r="AC250" s="171">
        <f>'Survey-based_src_summary'!AO250</f>
        <v>0</v>
      </c>
      <c r="AD250" s="171">
        <f>'Survey-based_src_summary'!AP250</f>
        <v>0</v>
      </c>
      <c r="AE250" s="171">
        <f>'Survey-based_src_summary'!AQ250</f>
        <v>0</v>
      </c>
    </row>
    <row r="251" spans="1:31" x14ac:dyDescent="0.2">
      <c r="A251" s="27" t="s">
        <v>460</v>
      </c>
      <c r="B251" s="154" t="str">
        <f>'Survey-based_src_summary'!E251</f>
        <v>30</v>
      </c>
      <c r="C251" s="125" t="str">
        <f>'Survey-based_src_summary'!F251</f>
        <v>30073</v>
      </c>
      <c r="D251" s="125" t="str">
        <f>'Survey-based_src_summary'!G251</f>
        <v>2310021400</v>
      </c>
      <c r="E251" s="125" t="str">
        <f>'Survey-based_src_summary'!H251</f>
        <v>Dehydrator</v>
      </c>
      <c r="F251" s="125" t="str">
        <f>'Survey-based_src_summary'!B251</f>
        <v>Gas Wells</v>
      </c>
      <c r="G251" s="52">
        <f>'Survey-based_src_summary'!S251</f>
        <v>0</v>
      </c>
      <c r="H251" s="52">
        <f>'Survey-based_src_summary'!T251</f>
        <v>1.65693134197225</v>
      </c>
      <c r="I251" s="52">
        <f>'Survey-based_src_summary'!U251</f>
        <v>0</v>
      </c>
      <c r="J251" s="52">
        <f>'Survey-based_src_summary'!V251</f>
        <v>0</v>
      </c>
      <c r="K251" s="52">
        <f>'Survey-based_src_summary'!W251</f>
        <v>0</v>
      </c>
      <c r="L251" s="144">
        <f>'Survey-based_src_summary'!X251</f>
        <v>0</v>
      </c>
      <c r="M251" s="144">
        <f>'Survey-based_src_summary'!Y251</f>
        <v>1.0474220282997777E-2</v>
      </c>
      <c r="N251" s="144">
        <f>'Survey-based_src_summary'!Z251</f>
        <v>0</v>
      </c>
      <c r="O251" s="144">
        <f>'Survey-based_src_summary'!AA251</f>
        <v>0</v>
      </c>
      <c r="P251" s="144">
        <f>'Survey-based_src_summary'!AB251</f>
        <v>0</v>
      </c>
      <c r="Q251" s="155">
        <f>'Survey-based_src_summary'!AC251</f>
        <v>0</v>
      </c>
      <c r="R251" s="155">
        <f>'Survey-based_src_summary'!AD251</f>
        <v>0</v>
      </c>
      <c r="S251" s="155">
        <f>'Survey-based_src_summary'!AE251</f>
        <v>0</v>
      </c>
      <c r="T251" s="155">
        <f>'Survey-based_src_summary'!AF251</f>
        <v>0</v>
      </c>
      <c r="U251" s="155">
        <f>'Survey-based_src_summary'!AG251</f>
        <v>0</v>
      </c>
      <c r="V251" s="156">
        <f>'Survey-based_src_summary'!AH251</f>
        <v>0</v>
      </c>
      <c r="W251" s="156">
        <f>'Survey-based_src_summary'!AI251</f>
        <v>1.6464571216892523</v>
      </c>
      <c r="X251" s="156">
        <f>'Survey-based_src_summary'!AJ251</f>
        <v>0</v>
      </c>
      <c r="Y251" s="156">
        <f>'Survey-based_src_summary'!AK251</f>
        <v>0</v>
      </c>
      <c r="Z251" s="156">
        <f>'Survey-based_src_summary'!AL251</f>
        <v>0</v>
      </c>
      <c r="AA251" s="171">
        <f>'Survey-based_src_summary'!AM251</f>
        <v>0</v>
      </c>
      <c r="AB251" s="171">
        <f>'Survey-based_src_summary'!AN251</f>
        <v>0</v>
      </c>
      <c r="AC251" s="171">
        <f>'Survey-based_src_summary'!AO251</f>
        <v>0</v>
      </c>
      <c r="AD251" s="171">
        <f>'Survey-based_src_summary'!AP251</f>
        <v>0</v>
      </c>
      <c r="AE251" s="171">
        <f>'Survey-based_src_summary'!AQ251</f>
        <v>0</v>
      </c>
    </row>
    <row r="252" spans="1:31" x14ac:dyDescent="0.2">
      <c r="A252" s="27" t="s">
        <v>460</v>
      </c>
      <c r="B252" s="154" t="str">
        <f>'Survey-based_src_summary'!E252</f>
        <v>30</v>
      </c>
      <c r="C252" s="125" t="str">
        <f>'Survey-based_src_summary'!F252</f>
        <v>30065</v>
      </c>
      <c r="D252" s="125" t="str">
        <f>'Survey-based_src_summary'!G252</f>
        <v>2310021400</v>
      </c>
      <c r="E252" s="125" t="str">
        <f>'Survey-based_src_summary'!H252</f>
        <v>Dehydrator</v>
      </c>
      <c r="F252" s="125" t="str">
        <f>'Survey-based_src_summary'!B252</f>
        <v>Gas Wells</v>
      </c>
      <c r="G252" s="52">
        <f>'Survey-based_src_summary'!S252</f>
        <v>0</v>
      </c>
      <c r="H252" s="52">
        <f>'Survey-based_src_summary'!T252</f>
        <v>0</v>
      </c>
      <c r="I252" s="52">
        <f>'Survey-based_src_summary'!U252</f>
        <v>0</v>
      </c>
      <c r="J252" s="52">
        <f>'Survey-based_src_summary'!V252</f>
        <v>0</v>
      </c>
      <c r="K252" s="52">
        <f>'Survey-based_src_summary'!W252</f>
        <v>0</v>
      </c>
      <c r="L252" s="144">
        <f>'Survey-based_src_summary'!X252</f>
        <v>0</v>
      </c>
      <c r="M252" s="144">
        <f>'Survey-based_src_summary'!Y252</f>
        <v>0</v>
      </c>
      <c r="N252" s="144">
        <f>'Survey-based_src_summary'!Z252</f>
        <v>0</v>
      </c>
      <c r="O252" s="144">
        <f>'Survey-based_src_summary'!AA252</f>
        <v>0</v>
      </c>
      <c r="P252" s="144">
        <f>'Survey-based_src_summary'!AB252</f>
        <v>0</v>
      </c>
      <c r="Q252" s="155">
        <f>'Survey-based_src_summary'!AC252</f>
        <v>0</v>
      </c>
      <c r="R252" s="155">
        <f>'Survey-based_src_summary'!AD252</f>
        <v>0</v>
      </c>
      <c r="S252" s="155">
        <f>'Survey-based_src_summary'!AE252</f>
        <v>0</v>
      </c>
      <c r="T252" s="155">
        <f>'Survey-based_src_summary'!AF252</f>
        <v>0</v>
      </c>
      <c r="U252" s="155">
        <f>'Survey-based_src_summary'!AG252</f>
        <v>0</v>
      </c>
      <c r="V252" s="156">
        <f>'Survey-based_src_summary'!AH252</f>
        <v>0</v>
      </c>
      <c r="W252" s="156">
        <f>'Survey-based_src_summary'!AI252</f>
        <v>0</v>
      </c>
      <c r="X252" s="156">
        <f>'Survey-based_src_summary'!AJ252</f>
        <v>0</v>
      </c>
      <c r="Y252" s="156">
        <f>'Survey-based_src_summary'!AK252</f>
        <v>0</v>
      </c>
      <c r="Z252" s="156">
        <f>'Survey-based_src_summary'!AL252</f>
        <v>0</v>
      </c>
      <c r="AA252" s="171">
        <f>'Survey-based_src_summary'!AM252</f>
        <v>0</v>
      </c>
      <c r="AB252" s="171">
        <f>'Survey-based_src_summary'!AN252</f>
        <v>0</v>
      </c>
      <c r="AC252" s="171">
        <f>'Survey-based_src_summary'!AO252</f>
        <v>0</v>
      </c>
      <c r="AD252" s="171">
        <f>'Survey-based_src_summary'!AP252</f>
        <v>0</v>
      </c>
      <c r="AE252" s="171">
        <f>'Survey-based_src_summary'!AQ252</f>
        <v>0</v>
      </c>
    </row>
    <row r="253" spans="1:31" x14ac:dyDescent="0.2">
      <c r="A253" s="27" t="s">
        <v>460</v>
      </c>
      <c r="B253" s="154" t="str">
        <f>'Survey-based_src_summary'!E253</f>
        <v>30</v>
      </c>
      <c r="C253" s="125" t="str">
        <f>'Survey-based_src_summary'!F253</f>
        <v>30069</v>
      </c>
      <c r="D253" s="125" t="str">
        <f>'Survey-based_src_summary'!G253</f>
        <v>2310021400</v>
      </c>
      <c r="E253" s="125" t="str">
        <f>'Survey-based_src_summary'!H253</f>
        <v>Dehydrator</v>
      </c>
      <c r="F253" s="125" t="str">
        <f>'Survey-based_src_summary'!B253</f>
        <v>Gas Wells</v>
      </c>
      <c r="G253" s="52">
        <f>'Survey-based_src_summary'!S253</f>
        <v>0</v>
      </c>
      <c r="H253" s="52">
        <f>'Survey-based_src_summary'!T253</f>
        <v>0</v>
      </c>
      <c r="I253" s="52">
        <f>'Survey-based_src_summary'!U253</f>
        <v>0</v>
      </c>
      <c r="J253" s="52">
        <f>'Survey-based_src_summary'!V253</f>
        <v>0</v>
      </c>
      <c r="K253" s="52">
        <f>'Survey-based_src_summary'!W253</f>
        <v>0</v>
      </c>
      <c r="L253" s="144">
        <f>'Survey-based_src_summary'!X253</f>
        <v>0</v>
      </c>
      <c r="M253" s="144">
        <f>'Survey-based_src_summary'!Y253</f>
        <v>0</v>
      </c>
      <c r="N253" s="144">
        <f>'Survey-based_src_summary'!Z253</f>
        <v>0</v>
      </c>
      <c r="O253" s="144">
        <f>'Survey-based_src_summary'!AA253</f>
        <v>0</v>
      </c>
      <c r="P253" s="144">
        <f>'Survey-based_src_summary'!AB253</f>
        <v>0</v>
      </c>
      <c r="Q253" s="155">
        <f>'Survey-based_src_summary'!AC253</f>
        <v>0</v>
      </c>
      <c r="R253" s="155">
        <f>'Survey-based_src_summary'!AD253</f>
        <v>0</v>
      </c>
      <c r="S253" s="155">
        <f>'Survey-based_src_summary'!AE253</f>
        <v>0</v>
      </c>
      <c r="T253" s="155">
        <f>'Survey-based_src_summary'!AF253</f>
        <v>0</v>
      </c>
      <c r="U253" s="155">
        <f>'Survey-based_src_summary'!AG253</f>
        <v>0</v>
      </c>
      <c r="V253" s="156">
        <f>'Survey-based_src_summary'!AH253</f>
        <v>0</v>
      </c>
      <c r="W253" s="156">
        <f>'Survey-based_src_summary'!AI253</f>
        <v>0</v>
      </c>
      <c r="X253" s="156">
        <f>'Survey-based_src_summary'!AJ253</f>
        <v>0</v>
      </c>
      <c r="Y253" s="156">
        <f>'Survey-based_src_summary'!AK253</f>
        <v>0</v>
      </c>
      <c r="Z253" s="156">
        <f>'Survey-based_src_summary'!AL253</f>
        <v>0</v>
      </c>
      <c r="AA253" s="171">
        <f>'Survey-based_src_summary'!AM253</f>
        <v>0</v>
      </c>
      <c r="AB253" s="171">
        <f>'Survey-based_src_summary'!AN253</f>
        <v>0</v>
      </c>
      <c r="AC253" s="171">
        <f>'Survey-based_src_summary'!AO253</f>
        <v>0</v>
      </c>
      <c r="AD253" s="171">
        <f>'Survey-based_src_summary'!AP253</f>
        <v>0</v>
      </c>
      <c r="AE253" s="171">
        <f>'Survey-based_src_summary'!AQ253</f>
        <v>0</v>
      </c>
    </row>
    <row r="254" spans="1:31" x14ac:dyDescent="0.2">
      <c r="A254" s="27" t="s">
        <v>460</v>
      </c>
      <c r="B254" s="154" t="str">
        <f>'Survey-based_src_summary'!E254</f>
        <v>30</v>
      </c>
      <c r="C254" s="125" t="str">
        <f>'Survey-based_src_summary'!F254</f>
        <v>30005</v>
      </c>
      <c r="D254" s="125" t="str">
        <f>'Survey-based_src_summary'!G254</f>
        <v>2310021400</v>
      </c>
      <c r="E254" s="125" t="str">
        <f>'Survey-based_src_summary'!H254</f>
        <v>Dehydrator</v>
      </c>
      <c r="F254" s="125" t="str">
        <f>'Survey-based_src_summary'!B254</f>
        <v>Gas Wells</v>
      </c>
      <c r="G254" s="52">
        <f>'Survey-based_src_summary'!S254</f>
        <v>0</v>
      </c>
      <c r="H254" s="52">
        <f>'Survey-based_src_summary'!T254</f>
        <v>49.636691089864065</v>
      </c>
      <c r="I254" s="52">
        <f>'Survey-based_src_summary'!U254</f>
        <v>0</v>
      </c>
      <c r="J254" s="52">
        <f>'Survey-based_src_summary'!V254</f>
        <v>0</v>
      </c>
      <c r="K254" s="52">
        <f>'Survey-based_src_summary'!W254</f>
        <v>0</v>
      </c>
      <c r="L254" s="144">
        <f>'Survey-based_src_summary'!X254</f>
        <v>0</v>
      </c>
      <c r="M254" s="144">
        <f>'Survey-based_src_summary'!Y254</f>
        <v>13.660215150590838</v>
      </c>
      <c r="N254" s="144">
        <f>'Survey-based_src_summary'!Z254</f>
        <v>0</v>
      </c>
      <c r="O254" s="144">
        <f>'Survey-based_src_summary'!AA254</f>
        <v>0</v>
      </c>
      <c r="P254" s="144">
        <f>'Survey-based_src_summary'!AB254</f>
        <v>0</v>
      </c>
      <c r="Q254" s="155">
        <f>'Survey-based_src_summary'!AC254</f>
        <v>0</v>
      </c>
      <c r="R254" s="155">
        <f>'Survey-based_src_summary'!AD254</f>
        <v>0.17973297109315656</v>
      </c>
      <c r="S254" s="155">
        <f>'Survey-based_src_summary'!AE254</f>
        <v>0</v>
      </c>
      <c r="T254" s="155">
        <f>'Survey-based_src_summary'!AF254</f>
        <v>0</v>
      </c>
      <c r="U254" s="155">
        <f>'Survey-based_src_summary'!AG254</f>
        <v>0</v>
      </c>
      <c r="V254" s="156">
        <f>'Survey-based_src_summary'!AH254</f>
        <v>0</v>
      </c>
      <c r="W254" s="156">
        <f>'Survey-based_src_summary'!AI254</f>
        <v>35.79674296818007</v>
      </c>
      <c r="X254" s="156">
        <f>'Survey-based_src_summary'!AJ254</f>
        <v>0</v>
      </c>
      <c r="Y254" s="156">
        <f>'Survey-based_src_summary'!AK254</f>
        <v>0</v>
      </c>
      <c r="Z254" s="156">
        <f>'Survey-based_src_summary'!AL254</f>
        <v>0</v>
      </c>
      <c r="AA254" s="171">
        <f>'Survey-based_src_summary'!AM254</f>
        <v>0</v>
      </c>
      <c r="AB254" s="171">
        <f>'Survey-based_src_summary'!AN254</f>
        <v>0</v>
      </c>
      <c r="AC254" s="171">
        <f>'Survey-based_src_summary'!AO254</f>
        <v>0</v>
      </c>
      <c r="AD254" s="171">
        <f>'Survey-based_src_summary'!AP254</f>
        <v>0</v>
      </c>
      <c r="AE254" s="171">
        <f>'Survey-based_src_summary'!AQ254</f>
        <v>0</v>
      </c>
    </row>
    <row r="255" spans="1:31" x14ac:dyDescent="0.2">
      <c r="A255" s="27" t="s">
        <v>460</v>
      </c>
      <c r="B255" s="154" t="str">
        <f>'Survey-based_src_summary'!E255</f>
        <v>30</v>
      </c>
      <c r="C255" s="125" t="str">
        <f>'Survey-based_src_summary'!F255</f>
        <v>30111</v>
      </c>
      <c r="D255" s="125" t="str">
        <f>'Survey-based_src_summary'!G255</f>
        <v>2310021400</v>
      </c>
      <c r="E255" s="125" t="str">
        <f>'Survey-based_src_summary'!H255</f>
        <v>Dehydrator</v>
      </c>
      <c r="F255" s="125" t="str">
        <f>'Survey-based_src_summary'!B255</f>
        <v>Gas Wells</v>
      </c>
      <c r="G255" s="52">
        <f>'Survey-based_src_summary'!S255</f>
        <v>0</v>
      </c>
      <c r="H255" s="52">
        <f>'Survey-based_src_summary'!T255</f>
        <v>0</v>
      </c>
      <c r="I255" s="52">
        <f>'Survey-based_src_summary'!U255</f>
        <v>0</v>
      </c>
      <c r="J255" s="52">
        <f>'Survey-based_src_summary'!V255</f>
        <v>0</v>
      </c>
      <c r="K255" s="52">
        <f>'Survey-based_src_summary'!W255</f>
        <v>0</v>
      </c>
      <c r="L255" s="144">
        <f>'Survey-based_src_summary'!X255</f>
        <v>0</v>
      </c>
      <c r="M255" s="144">
        <f>'Survey-based_src_summary'!Y255</f>
        <v>0</v>
      </c>
      <c r="N255" s="144">
        <f>'Survey-based_src_summary'!Z255</f>
        <v>0</v>
      </c>
      <c r="O255" s="144">
        <f>'Survey-based_src_summary'!AA255</f>
        <v>0</v>
      </c>
      <c r="P255" s="144">
        <f>'Survey-based_src_summary'!AB255</f>
        <v>0</v>
      </c>
      <c r="Q255" s="155">
        <f>'Survey-based_src_summary'!AC255</f>
        <v>0</v>
      </c>
      <c r="R255" s="155">
        <f>'Survey-based_src_summary'!AD255</f>
        <v>0</v>
      </c>
      <c r="S255" s="155">
        <f>'Survey-based_src_summary'!AE255</f>
        <v>0</v>
      </c>
      <c r="T255" s="155">
        <f>'Survey-based_src_summary'!AF255</f>
        <v>0</v>
      </c>
      <c r="U255" s="155">
        <f>'Survey-based_src_summary'!AG255</f>
        <v>0</v>
      </c>
      <c r="V255" s="156">
        <f>'Survey-based_src_summary'!AH255</f>
        <v>0</v>
      </c>
      <c r="W255" s="156">
        <f>'Survey-based_src_summary'!AI255</f>
        <v>0</v>
      </c>
      <c r="X255" s="156">
        <f>'Survey-based_src_summary'!AJ255</f>
        <v>0</v>
      </c>
      <c r="Y255" s="156">
        <f>'Survey-based_src_summary'!AK255</f>
        <v>0</v>
      </c>
      <c r="Z255" s="156">
        <f>'Survey-based_src_summary'!AL255</f>
        <v>0</v>
      </c>
      <c r="AA255" s="171">
        <f>'Survey-based_src_summary'!AM255</f>
        <v>0</v>
      </c>
      <c r="AB255" s="171">
        <f>'Survey-based_src_summary'!AN255</f>
        <v>0</v>
      </c>
      <c r="AC255" s="171">
        <f>'Survey-based_src_summary'!AO255</f>
        <v>0</v>
      </c>
      <c r="AD255" s="171">
        <f>'Survey-based_src_summary'!AP255</f>
        <v>0</v>
      </c>
      <c r="AE255" s="171">
        <f>'Survey-based_src_summary'!AQ255</f>
        <v>0</v>
      </c>
    </row>
    <row r="256" spans="1:31" x14ac:dyDescent="0.2">
      <c r="A256" s="27" t="s">
        <v>460</v>
      </c>
      <c r="B256" s="154" t="str">
        <f>'Survey-based_src_summary'!E256</f>
        <v>30</v>
      </c>
      <c r="C256" s="125" t="str">
        <f>'Survey-based_src_summary'!F256</f>
        <v>30041</v>
      </c>
      <c r="D256" s="125" t="str">
        <f>'Survey-based_src_summary'!G256</f>
        <v>2310021400</v>
      </c>
      <c r="E256" s="125" t="str">
        <f>'Survey-based_src_summary'!H256</f>
        <v>Dehydrator</v>
      </c>
      <c r="F256" s="125" t="str">
        <f>'Survey-based_src_summary'!B256</f>
        <v>Gas Wells</v>
      </c>
      <c r="G256" s="52">
        <f>'Survey-based_src_summary'!S256</f>
        <v>0</v>
      </c>
      <c r="H256" s="52">
        <f>'Survey-based_src_summary'!T256</f>
        <v>41.663967253367233</v>
      </c>
      <c r="I256" s="52">
        <f>'Survey-based_src_summary'!U256</f>
        <v>0</v>
      </c>
      <c r="J256" s="52">
        <f>'Survey-based_src_summary'!V256</f>
        <v>0</v>
      </c>
      <c r="K256" s="52">
        <f>'Survey-based_src_summary'!W256</f>
        <v>0</v>
      </c>
      <c r="L256" s="144">
        <f>'Survey-based_src_summary'!X256</f>
        <v>0</v>
      </c>
      <c r="M256" s="144">
        <f>'Survey-based_src_summary'!Y256</f>
        <v>0.99493667602074409</v>
      </c>
      <c r="N256" s="144">
        <f>'Survey-based_src_summary'!Z256</f>
        <v>0</v>
      </c>
      <c r="O256" s="144">
        <f>'Survey-based_src_summary'!AA256</f>
        <v>0</v>
      </c>
      <c r="P256" s="144">
        <f>'Survey-based_src_summary'!AB256</f>
        <v>0</v>
      </c>
      <c r="Q256" s="155">
        <f>'Survey-based_src_summary'!AC256</f>
        <v>0</v>
      </c>
      <c r="R256" s="155">
        <f>'Survey-based_src_summary'!AD256</f>
        <v>4.7696238346025597</v>
      </c>
      <c r="S256" s="155">
        <f>'Survey-based_src_summary'!AE256</f>
        <v>0</v>
      </c>
      <c r="T256" s="155">
        <f>'Survey-based_src_summary'!AF256</f>
        <v>0</v>
      </c>
      <c r="U256" s="155">
        <f>'Survey-based_src_summary'!AG256</f>
        <v>0</v>
      </c>
      <c r="V256" s="156">
        <f>'Survey-based_src_summary'!AH256</f>
        <v>0</v>
      </c>
      <c r="W256" s="156">
        <f>'Survey-based_src_summary'!AI256</f>
        <v>35.899406742743928</v>
      </c>
      <c r="X256" s="156">
        <f>'Survey-based_src_summary'!AJ256</f>
        <v>0</v>
      </c>
      <c r="Y256" s="156">
        <f>'Survey-based_src_summary'!AK256</f>
        <v>0</v>
      </c>
      <c r="Z256" s="156">
        <f>'Survey-based_src_summary'!AL256</f>
        <v>0</v>
      </c>
      <c r="AA256" s="171">
        <f>'Survey-based_src_summary'!AM256</f>
        <v>0</v>
      </c>
      <c r="AB256" s="171">
        <f>'Survey-based_src_summary'!AN256</f>
        <v>0</v>
      </c>
      <c r="AC256" s="171">
        <f>'Survey-based_src_summary'!AO256</f>
        <v>0</v>
      </c>
      <c r="AD256" s="171">
        <f>'Survey-based_src_summary'!AP256</f>
        <v>0</v>
      </c>
      <c r="AE256" s="171">
        <f>'Survey-based_src_summary'!AQ256</f>
        <v>0</v>
      </c>
    </row>
    <row r="257" spans="1:31" x14ac:dyDescent="0.2">
      <c r="A257" s="27" t="s">
        <v>460</v>
      </c>
      <c r="B257" s="154" t="str">
        <f>'Survey-based_src_summary'!E257</f>
        <v>30</v>
      </c>
      <c r="C257" s="125" t="str">
        <f>'Survey-based_src_summary'!F257</f>
        <v>30071</v>
      </c>
      <c r="D257" s="125" t="str">
        <f>'Survey-based_src_summary'!G257</f>
        <v>2310021400</v>
      </c>
      <c r="E257" s="125" t="str">
        <f>'Survey-based_src_summary'!H257</f>
        <v>Dehydrator</v>
      </c>
      <c r="F257" s="125" t="str">
        <f>'Survey-based_src_summary'!B257</f>
        <v>Gas Wells</v>
      </c>
      <c r="G257" s="52">
        <f>'Survey-based_src_summary'!S257</f>
        <v>0</v>
      </c>
      <c r="H257" s="52">
        <f>'Survey-based_src_summary'!T257</f>
        <v>74.439130800000015</v>
      </c>
      <c r="I257" s="52">
        <f>'Survey-based_src_summary'!U257</f>
        <v>0</v>
      </c>
      <c r="J257" s="52">
        <f>'Survey-based_src_summary'!V257</f>
        <v>0</v>
      </c>
      <c r="K257" s="52">
        <f>'Survey-based_src_summary'!W257</f>
        <v>0</v>
      </c>
      <c r="L257" s="144">
        <f>'Survey-based_src_summary'!X257</f>
        <v>0</v>
      </c>
      <c r="M257" s="144">
        <f>'Survey-based_src_summary'!Y257</f>
        <v>48.166694965026331</v>
      </c>
      <c r="N257" s="144">
        <f>'Survey-based_src_summary'!Z257</f>
        <v>0</v>
      </c>
      <c r="O257" s="144">
        <f>'Survey-based_src_summary'!AA257</f>
        <v>0</v>
      </c>
      <c r="P257" s="144">
        <f>'Survey-based_src_summary'!AB257</f>
        <v>0</v>
      </c>
      <c r="Q257" s="155">
        <f>'Survey-based_src_summary'!AC257</f>
        <v>0</v>
      </c>
      <c r="R257" s="155">
        <f>'Survey-based_src_summary'!AD257</f>
        <v>0.2242366475776098</v>
      </c>
      <c r="S257" s="155">
        <f>'Survey-based_src_summary'!AE257</f>
        <v>0</v>
      </c>
      <c r="T257" s="155">
        <f>'Survey-based_src_summary'!AF257</f>
        <v>0</v>
      </c>
      <c r="U257" s="155">
        <f>'Survey-based_src_summary'!AG257</f>
        <v>0</v>
      </c>
      <c r="V257" s="156">
        <f>'Survey-based_src_summary'!AH257</f>
        <v>0</v>
      </c>
      <c r="W257" s="156">
        <f>'Survey-based_src_summary'!AI257</f>
        <v>26.048199187396076</v>
      </c>
      <c r="X257" s="156">
        <f>'Survey-based_src_summary'!AJ257</f>
        <v>0</v>
      </c>
      <c r="Y257" s="156">
        <f>'Survey-based_src_summary'!AK257</f>
        <v>0</v>
      </c>
      <c r="Z257" s="156">
        <f>'Survey-based_src_summary'!AL257</f>
        <v>0</v>
      </c>
      <c r="AA257" s="171">
        <f>'Survey-based_src_summary'!AM257</f>
        <v>0</v>
      </c>
      <c r="AB257" s="171">
        <f>'Survey-based_src_summary'!AN257</f>
        <v>0</v>
      </c>
      <c r="AC257" s="171">
        <f>'Survey-based_src_summary'!AO257</f>
        <v>0</v>
      </c>
      <c r="AD257" s="171">
        <f>'Survey-based_src_summary'!AP257</f>
        <v>0</v>
      </c>
      <c r="AE257" s="171">
        <f>'Survey-based_src_summary'!AQ257</f>
        <v>0</v>
      </c>
    </row>
    <row r="258" spans="1:31" x14ac:dyDescent="0.2">
      <c r="A258" s="27" t="s">
        <v>460</v>
      </c>
      <c r="B258" s="154" t="str">
        <f>'Survey-based_src_summary'!E258</f>
        <v>30</v>
      </c>
      <c r="C258" s="125" t="str">
        <f>'Survey-based_src_summary'!F258</f>
        <v>30015</v>
      </c>
      <c r="D258" s="125" t="str">
        <f>'Survey-based_src_summary'!G258</f>
        <v>2310021400</v>
      </c>
      <c r="E258" s="125" t="str">
        <f>'Survey-based_src_summary'!H258</f>
        <v>Dehydrator</v>
      </c>
      <c r="F258" s="125" t="str">
        <f>'Survey-based_src_summary'!B258</f>
        <v>Gas Wells</v>
      </c>
      <c r="G258" s="52">
        <f>'Survey-based_src_summary'!S258</f>
        <v>0</v>
      </c>
      <c r="H258" s="52">
        <f>'Survey-based_src_summary'!T258</f>
        <v>6.4333320567687053</v>
      </c>
      <c r="I258" s="52">
        <f>'Survey-based_src_summary'!U258</f>
        <v>0</v>
      </c>
      <c r="J258" s="52">
        <f>'Survey-based_src_summary'!V258</f>
        <v>0</v>
      </c>
      <c r="K258" s="52">
        <f>'Survey-based_src_summary'!W258</f>
        <v>0</v>
      </c>
      <c r="L258" s="144">
        <f>'Survey-based_src_summary'!X258</f>
        <v>0</v>
      </c>
      <c r="M258" s="144">
        <f>'Survey-based_src_summary'!Y258</f>
        <v>0.81628961267189126</v>
      </c>
      <c r="N258" s="144">
        <f>'Survey-based_src_summary'!Z258</f>
        <v>0</v>
      </c>
      <c r="O258" s="144">
        <f>'Survey-based_src_summary'!AA258</f>
        <v>0</v>
      </c>
      <c r="P258" s="144">
        <f>'Survey-based_src_summary'!AB258</f>
        <v>0</v>
      </c>
      <c r="Q258" s="155">
        <f>'Survey-based_src_summary'!AC258</f>
        <v>0</v>
      </c>
      <c r="R258" s="155">
        <f>'Survey-based_src_summary'!AD258</f>
        <v>1.5086800130496457E-2</v>
      </c>
      <c r="S258" s="155">
        <f>'Survey-based_src_summary'!AE258</f>
        <v>0</v>
      </c>
      <c r="T258" s="155">
        <f>'Survey-based_src_summary'!AF258</f>
        <v>0</v>
      </c>
      <c r="U258" s="155">
        <f>'Survey-based_src_summary'!AG258</f>
        <v>0</v>
      </c>
      <c r="V258" s="156">
        <f>'Survey-based_src_summary'!AH258</f>
        <v>0</v>
      </c>
      <c r="W258" s="156">
        <f>'Survey-based_src_summary'!AI258</f>
        <v>5.6019556439663178</v>
      </c>
      <c r="X258" s="156">
        <f>'Survey-based_src_summary'!AJ258</f>
        <v>0</v>
      </c>
      <c r="Y258" s="156">
        <f>'Survey-based_src_summary'!AK258</f>
        <v>0</v>
      </c>
      <c r="Z258" s="156">
        <f>'Survey-based_src_summary'!AL258</f>
        <v>0</v>
      </c>
      <c r="AA258" s="171">
        <f>'Survey-based_src_summary'!AM258</f>
        <v>0</v>
      </c>
      <c r="AB258" s="171">
        <f>'Survey-based_src_summary'!AN258</f>
        <v>0</v>
      </c>
      <c r="AC258" s="171">
        <f>'Survey-based_src_summary'!AO258</f>
        <v>0</v>
      </c>
      <c r="AD258" s="171">
        <f>'Survey-based_src_summary'!AP258</f>
        <v>0</v>
      </c>
      <c r="AE258" s="171">
        <f>'Survey-based_src_summary'!AQ258</f>
        <v>0</v>
      </c>
    </row>
    <row r="259" spans="1:31" x14ac:dyDescent="0.2">
      <c r="A259" s="27" t="s">
        <v>460</v>
      </c>
      <c r="B259" s="154" t="str">
        <f>'Survey-based_src_summary'!E259</f>
        <v>30</v>
      </c>
      <c r="C259" s="125" t="str">
        <f>'Survey-based_src_summary'!F259</f>
        <v>30027</v>
      </c>
      <c r="D259" s="125" t="str">
        <f>'Survey-based_src_summary'!G259</f>
        <v>2310021400</v>
      </c>
      <c r="E259" s="125" t="str">
        <f>'Survey-based_src_summary'!H259</f>
        <v>Dehydrator</v>
      </c>
      <c r="F259" s="125" t="str">
        <f>'Survey-based_src_summary'!B259</f>
        <v>Gas Wells</v>
      </c>
      <c r="G259" s="52">
        <f>'Survey-based_src_summary'!S259</f>
        <v>0</v>
      </c>
      <c r="H259" s="52">
        <f>'Survey-based_src_summary'!T259</f>
        <v>0.17503826823660248</v>
      </c>
      <c r="I259" s="52">
        <f>'Survey-based_src_summary'!U259</f>
        <v>0</v>
      </c>
      <c r="J259" s="52">
        <f>'Survey-based_src_summary'!V259</f>
        <v>0</v>
      </c>
      <c r="K259" s="52">
        <f>'Survey-based_src_summary'!W259</f>
        <v>0</v>
      </c>
      <c r="L259" s="144">
        <f>'Survey-based_src_summary'!X259</f>
        <v>0</v>
      </c>
      <c r="M259" s="144">
        <f>'Survey-based_src_summary'!Y259</f>
        <v>0.17503826823660248</v>
      </c>
      <c r="N259" s="144">
        <f>'Survey-based_src_summary'!Z259</f>
        <v>0</v>
      </c>
      <c r="O259" s="144">
        <f>'Survey-based_src_summary'!AA259</f>
        <v>0</v>
      </c>
      <c r="P259" s="144">
        <f>'Survey-based_src_summary'!AB259</f>
        <v>0</v>
      </c>
      <c r="Q259" s="155">
        <f>'Survey-based_src_summary'!AC259</f>
        <v>0</v>
      </c>
      <c r="R259" s="155">
        <f>'Survey-based_src_summary'!AD259</f>
        <v>0</v>
      </c>
      <c r="S259" s="155">
        <f>'Survey-based_src_summary'!AE259</f>
        <v>0</v>
      </c>
      <c r="T259" s="155">
        <f>'Survey-based_src_summary'!AF259</f>
        <v>0</v>
      </c>
      <c r="U259" s="155">
        <f>'Survey-based_src_summary'!AG259</f>
        <v>0</v>
      </c>
      <c r="V259" s="156">
        <f>'Survey-based_src_summary'!AH259</f>
        <v>0</v>
      </c>
      <c r="W259" s="156">
        <f>'Survey-based_src_summary'!AI259</f>
        <v>0</v>
      </c>
      <c r="X259" s="156">
        <f>'Survey-based_src_summary'!AJ259</f>
        <v>0</v>
      </c>
      <c r="Y259" s="156">
        <f>'Survey-based_src_summary'!AK259</f>
        <v>0</v>
      </c>
      <c r="Z259" s="156">
        <f>'Survey-based_src_summary'!AL259</f>
        <v>0</v>
      </c>
      <c r="AA259" s="171">
        <f>'Survey-based_src_summary'!AM259</f>
        <v>0</v>
      </c>
      <c r="AB259" s="171">
        <f>'Survey-based_src_summary'!AN259</f>
        <v>0</v>
      </c>
      <c r="AC259" s="171">
        <f>'Survey-based_src_summary'!AO259</f>
        <v>0</v>
      </c>
      <c r="AD259" s="171">
        <f>'Survey-based_src_summary'!AP259</f>
        <v>0</v>
      </c>
      <c r="AE259" s="171">
        <f>'Survey-based_src_summary'!AQ259</f>
        <v>0</v>
      </c>
    </row>
    <row r="260" spans="1:31" x14ac:dyDescent="0.2">
      <c r="A260" s="27" t="s">
        <v>460</v>
      </c>
      <c r="B260" s="154" t="str">
        <f>'Survey-based_src_summary'!E260</f>
        <v>30</v>
      </c>
      <c r="C260" s="125" t="str">
        <f>'Survey-based_src_summary'!F260</f>
        <v>30037</v>
      </c>
      <c r="D260" s="125" t="str">
        <f>'Survey-based_src_summary'!G260</f>
        <v>2310021400</v>
      </c>
      <c r="E260" s="125" t="str">
        <f>'Survey-based_src_summary'!H260</f>
        <v>Dehydrator</v>
      </c>
      <c r="F260" s="125" t="str">
        <f>'Survey-based_src_summary'!B260</f>
        <v>Gas Wells</v>
      </c>
      <c r="G260" s="52">
        <f>'Survey-based_src_summary'!S260</f>
        <v>0</v>
      </c>
      <c r="H260" s="52">
        <f>'Survey-based_src_summary'!T260</f>
        <v>1.0949793317633973</v>
      </c>
      <c r="I260" s="52">
        <f>'Survey-based_src_summary'!U260</f>
        <v>0</v>
      </c>
      <c r="J260" s="52">
        <f>'Survey-based_src_summary'!V260</f>
        <v>0</v>
      </c>
      <c r="K260" s="52">
        <f>'Survey-based_src_summary'!W260</f>
        <v>0</v>
      </c>
      <c r="L260" s="144">
        <f>'Survey-based_src_summary'!X260</f>
        <v>0</v>
      </c>
      <c r="M260" s="144">
        <f>'Survey-based_src_summary'!Y260</f>
        <v>0</v>
      </c>
      <c r="N260" s="144">
        <f>'Survey-based_src_summary'!Z260</f>
        <v>0</v>
      </c>
      <c r="O260" s="144">
        <f>'Survey-based_src_summary'!AA260</f>
        <v>0</v>
      </c>
      <c r="P260" s="144">
        <f>'Survey-based_src_summary'!AB260</f>
        <v>0</v>
      </c>
      <c r="Q260" s="155">
        <f>'Survey-based_src_summary'!AC260</f>
        <v>0</v>
      </c>
      <c r="R260" s="155">
        <f>'Survey-based_src_summary'!AD260</f>
        <v>0</v>
      </c>
      <c r="S260" s="155">
        <f>'Survey-based_src_summary'!AE260</f>
        <v>0</v>
      </c>
      <c r="T260" s="155">
        <f>'Survey-based_src_summary'!AF260</f>
        <v>0</v>
      </c>
      <c r="U260" s="155">
        <f>'Survey-based_src_summary'!AG260</f>
        <v>0</v>
      </c>
      <c r="V260" s="156">
        <f>'Survey-based_src_summary'!AH260</f>
        <v>0</v>
      </c>
      <c r="W260" s="156">
        <f>'Survey-based_src_summary'!AI260</f>
        <v>1.0949793317633973</v>
      </c>
      <c r="X260" s="156">
        <f>'Survey-based_src_summary'!AJ260</f>
        <v>0</v>
      </c>
      <c r="Y260" s="156">
        <f>'Survey-based_src_summary'!AK260</f>
        <v>0</v>
      </c>
      <c r="Z260" s="156">
        <f>'Survey-based_src_summary'!AL260</f>
        <v>0</v>
      </c>
      <c r="AA260" s="171">
        <f>'Survey-based_src_summary'!AM260</f>
        <v>0</v>
      </c>
      <c r="AB260" s="171">
        <f>'Survey-based_src_summary'!AN260</f>
        <v>0</v>
      </c>
      <c r="AC260" s="171">
        <f>'Survey-based_src_summary'!AO260</f>
        <v>0</v>
      </c>
      <c r="AD260" s="171">
        <f>'Survey-based_src_summary'!AP260</f>
        <v>0</v>
      </c>
      <c r="AE260" s="171">
        <f>'Survey-based_src_summary'!AQ260</f>
        <v>0</v>
      </c>
    </row>
    <row r="261" spans="1:31" x14ac:dyDescent="0.2">
      <c r="A261" s="27" t="s">
        <v>460</v>
      </c>
      <c r="B261" s="154" t="str">
        <f>'Survey-based_src_summary'!E261</f>
        <v>30</v>
      </c>
      <c r="C261" s="125" t="str">
        <f>'Survey-based_src_summary'!F261</f>
        <v>30101</v>
      </c>
      <c r="D261" s="125" t="str">
        <f>'Survey-based_src_summary'!G261</f>
        <v>2310011000</v>
      </c>
      <c r="E261" s="125" t="str">
        <f>'Survey-based_src_summary'!H261</f>
        <v>Dehydrator Flaring</v>
      </c>
      <c r="F261" s="125" t="str">
        <f>'Survey-based_src_summary'!B261</f>
        <v>Oil Wells</v>
      </c>
      <c r="G261" s="52">
        <f>'Survey-based_src_summary'!S261</f>
        <v>0</v>
      </c>
      <c r="H261" s="52">
        <f>'Survey-based_src_summary'!T261</f>
        <v>0</v>
      </c>
      <c r="I261" s="52">
        <f>'Survey-based_src_summary'!U261</f>
        <v>0</v>
      </c>
      <c r="J261" s="52">
        <f>'Survey-based_src_summary'!V261</f>
        <v>0</v>
      </c>
      <c r="K261" s="52">
        <f>'Survey-based_src_summary'!W261</f>
        <v>0</v>
      </c>
      <c r="L261" s="144">
        <f>'Survey-based_src_summary'!X261</f>
        <v>0</v>
      </c>
      <c r="M261" s="144">
        <f>'Survey-based_src_summary'!Y261</f>
        <v>0</v>
      </c>
      <c r="N261" s="144">
        <f>'Survey-based_src_summary'!Z261</f>
        <v>0</v>
      </c>
      <c r="O261" s="144">
        <f>'Survey-based_src_summary'!AA261</f>
        <v>0</v>
      </c>
      <c r="P261" s="144">
        <f>'Survey-based_src_summary'!AB261</f>
        <v>0</v>
      </c>
      <c r="Q261" s="155">
        <f>'Survey-based_src_summary'!AC261</f>
        <v>0</v>
      </c>
      <c r="R261" s="155">
        <f>'Survey-based_src_summary'!AD261</f>
        <v>0</v>
      </c>
      <c r="S261" s="155">
        <f>'Survey-based_src_summary'!AE261</f>
        <v>0</v>
      </c>
      <c r="T261" s="155">
        <f>'Survey-based_src_summary'!AF261</f>
        <v>0</v>
      </c>
      <c r="U261" s="155">
        <f>'Survey-based_src_summary'!AG261</f>
        <v>0</v>
      </c>
      <c r="V261" s="156">
        <f>'Survey-based_src_summary'!AH261</f>
        <v>0</v>
      </c>
      <c r="W261" s="156">
        <f>'Survey-based_src_summary'!AI261</f>
        <v>0</v>
      </c>
      <c r="X261" s="156">
        <f>'Survey-based_src_summary'!AJ261</f>
        <v>0</v>
      </c>
      <c r="Y261" s="156">
        <f>'Survey-based_src_summary'!AK261</f>
        <v>0</v>
      </c>
      <c r="Z261" s="156">
        <f>'Survey-based_src_summary'!AL261</f>
        <v>0</v>
      </c>
      <c r="AA261" s="171">
        <f>'Survey-based_src_summary'!AM261</f>
        <v>0</v>
      </c>
      <c r="AB261" s="171">
        <f>'Survey-based_src_summary'!AN261</f>
        <v>0</v>
      </c>
      <c r="AC261" s="171">
        <f>'Survey-based_src_summary'!AO261</f>
        <v>0</v>
      </c>
      <c r="AD261" s="171">
        <f>'Survey-based_src_summary'!AP261</f>
        <v>0</v>
      </c>
      <c r="AE261" s="171">
        <f>'Survey-based_src_summary'!AQ261</f>
        <v>0</v>
      </c>
    </row>
    <row r="262" spans="1:31" x14ac:dyDescent="0.2">
      <c r="A262" s="27" t="s">
        <v>460</v>
      </c>
      <c r="B262" s="154" t="str">
        <f>'Survey-based_src_summary'!E262</f>
        <v>30</v>
      </c>
      <c r="C262" s="125" t="str">
        <f>'Survey-based_src_summary'!F262</f>
        <v>30051</v>
      </c>
      <c r="D262" s="125" t="str">
        <f>'Survey-based_src_summary'!G262</f>
        <v>2310011000</v>
      </c>
      <c r="E262" s="125" t="str">
        <f>'Survey-based_src_summary'!H262</f>
        <v>Dehydrator Flaring</v>
      </c>
      <c r="F262" s="125" t="str">
        <f>'Survey-based_src_summary'!B262</f>
        <v>Oil Wells</v>
      </c>
      <c r="G262" s="52">
        <f>'Survey-based_src_summary'!S262</f>
        <v>0</v>
      </c>
      <c r="H262" s="52">
        <f>'Survey-based_src_summary'!T262</f>
        <v>0</v>
      </c>
      <c r="I262" s="52">
        <f>'Survey-based_src_summary'!U262</f>
        <v>0</v>
      </c>
      <c r="J262" s="52">
        <f>'Survey-based_src_summary'!V262</f>
        <v>0</v>
      </c>
      <c r="K262" s="52">
        <f>'Survey-based_src_summary'!W262</f>
        <v>0</v>
      </c>
      <c r="L262" s="144">
        <f>'Survey-based_src_summary'!X262</f>
        <v>0</v>
      </c>
      <c r="M262" s="144">
        <f>'Survey-based_src_summary'!Y262</f>
        <v>0</v>
      </c>
      <c r="N262" s="144">
        <f>'Survey-based_src_summary'!Z262</f>
        <v>0</v>
      </c>
      <c r="O262" s="144">
        <f>'Survey-based_src_summary'!AA262</f>
        <v>0</v>
      </c>
      <c r="P262" s="144">
        <f>'Survey-based_src_summary'!AB262</f>
        <v>0</v>
      </c>
      <c r="Q262" s="155">
        <f>'Survey-based_src_summary'!AC262</f>
        <v>0</v>
      </c>
      <c r="R262" s="155">
        <f>'Survey-based_src_summary'!AD262</f>
        <v>0</v>
      </c>
      <c r="S262" s="155">
        <f>'Survey-based_src_summary'!AE262</f>
        <v>0</v>
      </c>
      <c r="T262" s="155">
        <f>'Survey-based_src_summary'!AF262</f>
        <v>0</v>
      </c>
      <c r="U262" s="155">
        <f>'Survey-based_src_summary'!AG262</f>
        <v>0</v>
      </c>
      <c r="V262" s="156">
        <f>'Survey-based_src_summary'!AH262</f>
        <v>0</v>
      </c>
      <c r="W262" s="156">
        <f>'Survey-based_src_summary'!AI262</f>
        <v>0</v>
      </c>
      <c r="X262" s="156">
        <f>'Survey-based_src_summary'!AJ262</f>
        <v>0</v>
      </c>
      <c r="Y262" s="156">
        <f>'Survey-based_src_summary'!AK262</f>
        <v>0</v>
      </c>
      <c r="Z262" s="156">
        <f>'Survey-based_src_summary'!AL262</f>
        <v>0</v>
      </c>
      <c r="AA262" s="171">
        <f>'Survey-based_src_summary'!AM262</f>
        <v>0</v>
      </c>
      <c r="AB262" s="171">
        <f>'Survey-based_src_summary'!AN262</f>
        <v>0</v>
      </c>
      <c r="AC262" s="171">
        <f>'Survey-based_src_summary'!AO262</f>
        <v>0</v>
      </c>
      <c r="AD262" s="171">
        <f>'Survey-based_src_summary'!AP262</f>
        <v>0</v>
      </c>
      <c r="AE262" s="171">
        <f>'Survey-based_src_summary'!AQ262</f>
        <v>0</v>
      </c>
    </row>
    <row r="263" spans="1:31" x14ac:dyDescent="0.2">
      <c r="A263" s="27" t="s">
        <v>460</v>
      </c>
      <c r="B263" s="154" t="str">
        <f>'Survey-based_src_summary'!E263</f>
        <v>30</v>
      </c>
      <c r="C263" s="125" t="str">
        <f>'Survey-based_src_summary'!F263</f>
        <v>30087</v>
      </c>
      <c r="D263" s="125" t="str">
        <f>'Survey-based_src_summary'!G263</f>
        <v>2310011000</v>
      </c>
      <c r="E263" s="125" t="str">
        <f>'Survey-based_src_summary'!H263</f>
        <v>Dehydrator Flaring</v>
      </c>
      <c r="F263" s="125" t="str">
        <f>'Survey-based_src_summary'!B263</f>
        <v>Oil Wells</v>
      </c>
      <c r="G263" s="52">
        <f>'Survey-based_src_summary'!S263</f>
        <v>0</v>
      </c>
      <c r="H263" s="52">
        <f>'Survey-based_src_summary'!T263</f>
        <v>0</v>
      </c>
      <c r="I263" s="52">
        <f>'Survey-based_src_summary'!U263</f>
        <v>0</v>
      </c>
      <c r="J263" s="52">
        <f>'Survey-based_src_summary'!V263</f>
        <v>0</v>
      </c>
      <c r="K263" s="52">
        <f>'Survey-based_src_summary'!W263</f>
        <v>0</v>
      </c>
      <c r="L263" s="144">
        <f>'Survey-based_src_summary'!X263</f>
        <v>0</v>
      </c>
      <c r="M263" s="144">
        <f>'Survey-based_src_summary'!Y263</f>
        <v>0</v>
      </c>
      <c r="N263" s="144">
        <f>'Survey-based_src_summary'!Z263</f>
        <v>0</v>
      </c>
      <c r="O263" s="144">
        <f>'Survey-based_src_summary'!AA263</f>
        <v>0</v>
      </c>
      <c r="P263" s="144">
        <f>'Survey-based_src_summary'!AB263</f>
        <v>0</v>
      </c>
      <c r="Q263" s="155">
        <f>'Survey-based_src_summary'!AC263</f>
        <v>0</v>
      </c>
      <c r="R263" s="155">
        <f>'Survey-based_src_summary'!AD263</f>
        <v>0</v>
      </c>
      <c r="S263" s="155">
        <f>'Survey-based_src_summary'!AE263</f>
        <v>0</v>
      </c>
      <c r="T263" s="155">
        <f>'Survey-based_src_summary'!AF263</f>
        <v>0</v>
      </c>
      <c r="U263" s="155">
        <f>'Survey-based_src_summary'!AG263</f>
        <v>0</v>
      </c>
      <c r="V263" s="156">
        <f>'Survey-based_src_summary'!AH263</f>
        <v>0</v>
      </c>
      <c r="W263" s="156">
        <f>'Survey-based_src_summary'!AI263</f>
        <v>0</v>
      </c>
      <c r="X263" s="156">
        <f>'Survey-based_src_summary'!AJ263</f>
        <v>0</v>
      </c>
      <c r="Y263" s="156">
        <f>'Survey-based_src_summary'!AK263</f>
        <v>0</v>
      </c>
      <c r="Z263" s="156">
        <f>'Survey-based_src_summary'!AL263</f>
        <v>0</v>
      </c>
      <c r="AA263" s="171">
        <f>'Survey-based_src_summary'!AM263</f>
        <v>0</v>
      </c>
      <c r="AB263" s="171">
        <f>'Survey-based_src_summary'!AN263</f>
        <v>0</v>
      </c>
      <c r="AC263" s="171">
        <f>'Survey-based_src_summary'!AO263</f>
        <v>0</v>
      </c>
      <c r="AD263" s="171">
        <f>'Survey-based_src_summary'!AP263</f>
        <v>0</v>
      </c>
      <c r="AE263" s="171">
        <f>'Survey-based_src_summary'!AQ263</f>
        <v>0</v>
      </c>
    </row>
    <row r="264" spans="1:31" x14ac:dyDescent="0.2">
      <c r="A264" s="27" t="s">
        <v>460</v>
      </c>
      <c r="B264" s="154" t="str">
        <f>'Survey-based_src_summary'!E264</f>
        <v>30</v>
      </c>
      <c r="C264" s="125" t="str">
        <f>'Survey-based_src_summary'!F264</f>
        <v>30099</v>
      </c>
      <c r="D264" s="125" t="str">
        <f>'Survey-based_src_summary'!G264</f>
        <v>2310011000</v>
      </c>
      <c r="E264" s="125" t="str">
        <f>'Survey-based_src_summary'!H264</f>
        <v>Dehydrator Flaring</v>
      </c>
      <c r="F264" s="125" t="str">
        <f>'Survey-based_src_summary'!B264</f>
        <v>Oil Wells</v>
      </c>
      <c r="G264" s="52">
        <f>'Survey-based_src_summary'!S264</f>
        <v>0</v>
      </c>
      <c r="H264" s="52">
        <f>'Survey-based_src_summary'!T264</f>
        <v>0</v>
      </c>
      <c r="I264" s="52">
        <f>'Survey-based_src_summary'!U264</f>
        <v>0</v>
      </c>
      <c r="J264" s="52">
        <f>'Survey-based_src_summary'!V264</f>
        <v>0</v>
      </c>
      <c r="K264" s="52">
        <f>'Survey-based_src_summary'!W264</f>
        <v>0</v>
      </c>
      <c r="L264" s="144">
        <f>'Survey-based_src_summary'!X264</f>
        <v>0</v>
      </c>
      <c r="M264" s="144">
        <f>'Survey-based_src_summary'!Y264</f>
        <v>0</v>
      </c>
      <c r="N264" s="144">
        <f>'Survey-based_src_summary'!Z264</f>
        <v>0</v>
      </c>
      <c r="O264" s="144">
        <f>'Survey-based_src_summary'!AA264</f>
        <v>0</v>
      </c>
      <c r="P264" s="144">
        <f>'Survey-based_src_summary'!AB264</f>
        <v>0</v>
      </c>
      <c r="Q264" s="155">
        <f>'Survey-based_src_summary'!AC264</f>
        <v>0</v>
      </c>
      <c r="R264" s="155">
        <f>'Survey-based_src_summary'!AD264</f>
        <v>0</v>
      </c>
      <c r="S264" s="155">
        <f>'Survey-based_src_summary'!AE264</f>
        <v>0</v>
      </c>
      <c r="T264" s="155">
        <f>'Survey-based_src_summary'!AF264</f>
        <v>0</v>
      </c>
      <c r="U264" s="155">
        <f>'Survey-based_src_summary'!AG264</f>
        <v>0</v>
      </c>
      <c r="V264" s="156">
        <f>'Survey-based_src_summary'!AH264</f>
        <v>0</v>
      </c>
      <c r="W264" s="156">
        <f>'Survey-based_src_summary'!AI264</f>
        <v>0</v>
      </c>
      <c r="X264" s="156">
        <f>'Survey-based_src_summary'!AJ264</f>
        <v>0</v>
      </c>
      <c r="Y264" s="156">
        <f>'Survey-based_src_summary'!AK264</f>
        <v>0</v>
      </c>
      <c r="Z264" s="156">
        <f>'Survey-based_src_summary'!AL264</f>
        <v>0</v>
      </c>
      <c r="AA264" s="171">
        <f>'Survey-based_src_summary'!AM264</f>
        <v>0</v>
      </c>
      <c r="AB264" s="171">
        <f>'Survey-based_src_summary'!AN264</f>
        <v>0</v>
      </c>
      <c r="AC264" s="171">
        <f>'Survey-based_src_summary'!AO264</f>
        <v>0</v>
      </c>
      <c r="AD264" s="171">
        <f>'Survey-based_src_summary'!AP264</f>
        <v>0</v>
      </c>
      <c r="AE264" s="171">
        <f>'Survey-based_src_summary'!AQ264</f>
        <v>0</v>
      </c>
    </row>
    <row r="265" spans="1:31" x14ac:dyDescent="0.2">
      <c r="A265" s="27" t="s">
        <v>460</v>
      </c>
      <c r="B265" s="154" t="str">
        <f>'Survey-based_src_summary'!E265</f>
        <v>30</v>
      </c>
      <c r="C265" s="125" t="str">
        <f>'Survey-based_src_summary'!F265</f>
        <v>30035</v>
      </c>
      <c r="D265" s="125" t="str">
        <f>'Survey-based_src_summary'!G265</f>
        <v>2310011000</v>
      </c>
      <c r="E265" s="125" t="str">
        <f>'Survey-based_src_summary'!H265</f>
        <v>Dehydrator Flaring</v>
      </c>
      <c r="F265" s="125" t="str">
        <f>'Survey-based_src_summary'!B265</f>
        <v>Oil Wells</v>
      </c>
      <c r="G265" s="52">
        <f>'Survey-based_src_summary'!S265</f>
        <v>0</v>
      </c>
      <c r="H265" s="52">
        <f>'Survey-based_src_summary'!T265</f>
        <v>0</v>
      </c>
      <c r="I265" s="52">
        <f>'Survey-based_src_summary'!U265</f>
        <v>0</v>
      </c>
      <c r="J265" s="52">
        <f>'Survey-based_src_summary'!V265</f>
        <v>0</v>
      </c>
      <c r="K265" s="52">
        <f>'Survey-based_src_summary'!W265</f>
        <v>0</v>
      </c>
      <c r="L265" s="144">
        <f>'Survey-based_src_summary'!X265</f>
        <v>0</v>
      </c>
      <c r="M265" s="144">
        <f>'Survey-based_src_summary'!Y265</f>
        <v>0</v>
      </c>
      <c r="N265" s="144">
        <f>'Survey-based_src_summary'!Z265</f>
        <v>0</v>
      </c>
      <c r="O265" s="144">
        <f>'Survey-based_src_summary'!AA265</f>
        <v>0</v>
      </c>
      <c r="P265" s="144">
        <f>'Survey-based_src_summary'!AB265</f>
        <v>0</v>
      </c>
      <c r="Q265" s="155">
        <f>'Survey-based_src_summary'!AC265</f>
        <v>0</v>
      </c>
      <c r="R265" s="155">
        <f>'Survey-based_src_summary'!AD265</f>
        <v>0</v>
      </c>
      <c r="S265" s="155">
        <f>'Survey-based_src_summary'!AE265</f>
        <v>0</v>
      </c>
      <c r="T265" s="155">
        <f>'Survey-based_src_summary'!AF265</f>
        <v>0</v>
      </c>
      <c r="U265" s="155">
        <f>'Survey-based_src_summary'!AG265</f>
        <v>0</v>
      </c>
      <c r="V265" s="156">
        <f>'Survey-based_src_summary'!AH265</f>
        <v>0</v>
      </c>
      <c r="W265" s="156">
        <f>'Survey-based_src_summary'!AI265</f>
        <v>0</v>
      </c>
      <c r="X265" s="156">
        <f>'Survey-based_src_summary'!AJ265</f>
        <v>0</v>
      </c>
      <c r="Y265" s="156">
        <f>'Survey-based_src_summary'!AK265</f>
        <v>0</v>
      </c>
      <c r="Z265" s="156">
        <f>'Survey-based_src_summary'!AL265</f>
        <v>0</v>
      </c>
      <c r="AA265" s="171">
        <f>'Survey-based_src_summary'!AM265</f>
        <v>0</v>
      </c>
      <c r="AB265" s="171">
        <f>'Survey-based_src_summary'!AN265</f>
        <v>0</v>
      </c>
      <c r="AC265" s="171">
        <f>'Survey-based_src_summary'!AO265</f>
        <v>0</v>
      </c>
      <c r="AD265" s="171">
        <f>'Survey-based_src_summary'!AP265</f>
        <v>0</v>
      </c>
      <c r="AE265" s="171">
        <f>'Survey-based_src_summary'!AQ265</f>
        <v>0</v>
      </c>
    </row>
    <row r="266" spans="1:31" x14ac:dyDescent="0.2">
      <c r="A266" s="27" t="s">
        <v>460</v>
      </c>
      <c r="B266" s="154" t="str">
        <f>'Survey-based_src_summary'!E266</f>
        <v>30</v>
      </c>
      <c r="C266" s="125" t="str">
        <f>'Survey-based_src_summary'!F266</f>
        <v>30073</v>
      </c>
      <c r="D266" s="125" t="str">
        <f>'Survey-based_src_summary'!G266</f>
        <v>2310011000</v>
      </c>
      <c r="E266" s="125" t="str">
        <f>'Survey-based_src_summary'!H266</f>
        <v>Dehydrator Flaring</v>
      </c>
      <c r="F266" s="125" t="str">
        <f>'Survey-based_src_summary'!B266</f>
        <v>Oil Wells</v>
      </c>
      <c r="G266" s="52">
        <f>'Survey-based_src_summary'!S266</f>
        <v>0</v>
      </c>
      <c r="H266" s="52">
        <f>'Survey-based_src_summary'!T266</f>
        <v>0</v>
      </c>
      <c r="I266" s="52">
        <f>'Survey-based_src_summary'!U266</f>
        <v>0</v>
      </c>
      <c r="J266" s="52">
        <f>'Survey-based_src_summary'!V266</f>
        <v>0</v>
      </c>
      <c r="K266" s="52">
        <f>'Survey-based_src_summary'!W266</f>
        <v>0</v>
      </c>
      <c r="L266" s="144">
        <f>'Survey-based_src_summary'!X266</f>
        <v>0</v>
      </c>
      <c r="M266" s="144">
        <f>'Survey-based_src_summary'!Y266</f>
        <v>0</v>
      </c>
      <c r="N266" s="144">
        <f>'Survey-based_src_summary'!Z266</f>
        <v>0</v>
      </c>
      <c r="O266" s="144">
        <f>'Survey-based_src_summary'!AA266</f>
        <v>0</v>
      </c>
      <c r="P266" s="144">
        <f>'Survey-based_src_summary'!AB266</f>
        <v>0</v>
      </c>
      <c r="Q266" s="155">
        <f>'Survey-based_src_summary'!AC266</f>
        <v>0</v>
      </c>
      <c r="R266" s="155">
        <f>'Survey-based_src_summary'!AD266</f>
        <v>0</v>
      </c>
      <c r="S266" s="155">
        <f>'Survey-based_src_summary'!AE266</f>
        <v>0</v>
      </c>
      <c r="T266" s="155">
        <f>'Survey-based_src_summary'!AF266</f>
        <v>0</v>
      </c>
      <c r="U266" s="155">
        <f>'Survey-based_src_summary'!AG266</f>
        <v>0</v>
      </c>
      <c r="V266" s="156">
        <f>'Survey-based_src_summary'!AH266</f>
        <v>0</v>
      </c>
      <c r="W266" s="156">
        <f>'Survey-based_src_summary'!AI266</f>
        <v>0</v>
      </c>
      <c r="X266" s="156">
        <f>'Survey-based_src_summary'!AJ266</f>
        <v>0</v>
      </c>
      <c r="Y266" s="156">
        <f>'Survey-based_src_summary'!AK266</f>
        <v>0</v>
      </c>
      <c r="Z266" s="156">
        <f>'Survey-based_src_summary'!AL266</f>
        <v>0</v>
      </c>
      <c r="AA266" s="171">
        <f>'Survey-based_src_summary'!AM266</f>
        <v>0</v>
      </c>
      <c r="AB266" s="171">
        <f>'Survey-based_src_summary'!AN266</f>
        <v>0</v>
      </c>
      <c r="AC266" s="171">
        <f>'Survey-based_src_summary'!AO266</f>
        <v>0</v>
      </c>
      <c r="AD266" s="171">
        <f>'Survey-based_src_summary'!AP266</f>
        <v>0</v>
      </c>
      <c r="AE266" s="171">
        <f>'Survey-based_src_summary'!AQ266</f>
        <v>0</v>
      </c>
    </row>
    <row r="267" spans="1:31" x14ac:dyDescent="0.2">
      <c r="A267" s="27" t="s">
        <v>460</v>
      </c>
      <c r="B267" s="154" t="str">
        <f>'Survey-based_src_summary'!E267</f>
        <v>30</v>
      </c>
      <c r="C267" s="125" t="str">
        <f>'Survey-based_src_summary'!F267</f>
        <v>30065</v>
      </c>
      <c r="D267" s="125" t="str">
        <f>'Survey-based_src_summary'!G267</f>
        <v>2310011000</v>
      </c>
      <c r="E267" s="125" t="str">
        <f>'Survey-based_src_summary'!H267</f>
        <v>Dehydrator Flaring</v>
      </c>
      <c r="F267" s="125" t="str">
        <f>'Survey-based_src_summary'!B267</f>
        <v>Oil Wells</v>
      </c>
      <c r="G267" s="52">
        <f>'Survey-based_src_summary'!S267</f>
        <v>0</v>
      </c>
      <c r="H267" s="52">
        <f>'Survey-based_src_summary'!T267</f>
        <v>0</v>
      </c>
      <c r="I267" s="52">
        <f>'Survey-based_src_summary'!U267</f>
        <v>0</v>
      </c>
      <c r="J267" s="52">
        <f>'Survey-based_src_summary'!V267</f>
        <v>0</v>
      </c>
      <c r="K267" s="52">
        <f>'Survey-based_src_summary'!W267</f>
        <v>0</v>
      </c>
      <c r="L267" s="144">
        <f>'Survey-based_src_summary'!X267</f>
        <v>0</v>
      </c>
      <c r="M267" s="144">
        <f>'Survey-based_src_summary'!Y267</f>
        <v>0</v>
      </c>
      <c r="N267" s="144">
        <f>'Survey-based_src_summary'!Z267</f>
        <v>0</v>
      </c>
      <c r="O267" s="144">
        <f>'Survey-based_src_summary'!AA267</f>
        <v>0</v>
      </c>
      <c r="P267" s="144">
        <f>'Survey-based_src_summary'!AB267</f>
        <v>0</v>
      </c>
      <c r="Q267" s="155">
        <f>'Survey-based_src_summary'!AC267</f>
        <v>0</v>
      </c>
      <c r="R267" s="155">
        <f>'Survey-based_src_summary'!AD267</f>
        <v>0</v>
      </c>
      <c r="S267" s="155">
        <f>'Survey-based_src_summary'!AE267</f>
        <v>0</v>
      </c>
      <c r="T267" s="155">
        <f>'Survey-based_src_summary'!AF267</f>
        <v>0</v>
      </c>
      <c r="U267" s="155">
        <f>'Survey-based_src_summary'!AG267</f>
        <v>0</v>
      </c>
      <c r="V267" s="156">
        <f>'Survey-based_src_summary'!AH267</f>
        <v>0</v>
      </c>
      <c r="W267" s="156">
        <f>'Survey-based_src_summary'!AI267</f>
        <v>0</v>
      </c>
      <c r="X267" s="156">
        <f>'Survey-based_src_summary'!AJ267</f>
        <v>0</v>
      </c>
      <c r="Y267" s="156">
        <f>'Survey-based_src_summary'!AK267</f>
        <v>0</v>
      </c>
      <c r="Z267" s="156">
        <f>'Survey-based_src_summary'!AL267</f>
        <v>0</v>
      </c>
      <c r="AA267" s="171">
        <f>'Survey-based_src_summary'!AM267</f>
        <v>0</v>
      </c>
      <c r="AB267" s="171">
        <f>'Survey-based_src_summary'!AN267</f>
        <v>0</v>
      </c>
      <c r="AC267" s="171">
        <f>'Survey-based_src_summary'!AO267</f>
        <v>0</v>
      </c>
      <c r="AD267" s="171">
        <f>'Survey-based_src_summary'!AP267</f>
        <v>0</v>
      </c>
      <c r="AE267" s="171">
        <f>'Survey-based_src_summary'!AQ267</f>
        <v>0</v>
      </c>
    </row>
    <row r="268" spans="1:31" x14ac:dyDescent="0.2">
      <c r="A268" s="27" t="s">
        <v>460</v>
      </c>
      <c r="B268" s="154" t="str">
        <f>'Survey-based_src_summary'!E268</f>
        <v>30</v>
      </c>
      <c r="C268" s="125" t="str">
        <f>'Survey-based_src_summary'!F268</f>
        <v>30069</v>
      </c>
      <c r="D268" s="125" t="str">
        <f>'Survey-based_src_summary'!G268</f>
        <v>2310011000</v>
      </c>
      <c r="E268" s="125" t="str">
        <f>'Survey-based_src_summary'!H268</f>
        <v>Dehydrator Flaring</v>
      </c>
      <c r="F268" s="125" t="str">
        <f>'Survey-based_src_summary'!B268</f>
        <v>Oil Wells</v>
      </c>
      <c r="G268" s="52">
        <f>'Survey-based_src_summary'!S268</f>
        <v>0</v>
      </c>
      <c r="H268" s="52">
        <f>'Survey-based_src_summary'!T268</f>
        <v>0</v>
      </c>
      <c r="I268" s="52">
        <f>'Survey-based_src_summary'!U268</f>
        <v>0</v>
      </c>
      <c r="J268" s="52">
        <f>'Survey-based_src_summary'!V268</f>
        <v>0</v>
      </c>
      <c r="K268" s="52">
        <f>'Survey-based_src_summary'!W268</f>
        <v>0</v>
      </c>
      <c r="L268" s="144">
        <f>'Survey-based_src_summary'!X268</f>
        <v>0</v>
      </c>
      <c r="M268" s="144">
        <f>'Survey-based_src_summary'!Y268</f>
        <v>0</v>
      </c>
      <c r="N268" s="144">
        <f>'Survey-based_src_summary'!Z268</f>
        <v>0</v>
      </c>
      <c r="O268" s="144">
        <f>'Survey-based_src_summary'!AA268</f>
        <v>0</v>
      </c>
      <c r="P268" s="144">
        <f>'Survey-based_src_summary'!AB268</f>
        <v>0</v>
      </c>
      <c r="Q268" s="155">
        <f>'Survey-based_src_summary'!AC268</f>
        <v>0</v>
      </c>
      <c r="R268" s="155">
        <f>'Survey-based_src_summary'!AD268</f>
        <v>0</v>
      </c>
      <c r="S268" s="155">
        <f>'Survey-based_src_summary'!AE268</f>
        <v>0</v>
      </c>
      <c r="T268" s="155">
        <f>'Survey-based_src_summary'!AF268</f>
        <v>0</v>
      </c>
      <c r="U268" s="155">
        <f>'Survey-based_src_summary'!AG268</f>
        <v>0</v>
      </c>
      <c r="V268" s="156">
        <f>'Survey-based_src_summary'!AH268</f>
        <v>0</v>
      </c>
      <c r="W268" s="156">
        <f>'Survey-based_src_summary'!AI268</f>
        <v>0</v>
      </c>
      <c r="X268" s="156">
        <f>'Survey-based_src_summary'!AJ268</f>
        <v>0</v>
      </c>
      <c r="Y268" s="156">
        <f>'Survey-based_src_summary'!AK268</f>
        <v>0</v>
      </c>
      <c r="Z268" s="156">
        <f>'Survey-based_src_summary'!AL268</f>
        <v>0</v>
      </c>
      <c r="AA268" s="171">
        <f>'Survey-based_src_summary'!AM268</f>
        <v>0</v>
      </c>
      <c r="AB268" s="171">
        <f>'Survey-based_src_summary'!AN268</f>
        <v>0</v>
      </c>
      <c r="AC268" s="171">
        <f>'Survey-based_src_summary'!AO268</f>
        <v>0</v>
      </c>
      <c r="AD268" s="171">
        <f>'Survey-based_src_summary'!AP268</f>
        <v>0</v>
      </c>
      <c r="AE268" s="171">
        <f>'Survey-based_src_summary'!AQ268</f>
        <v>0</v>
      </c>
    </row>
    <row r="269" spans="1:31" x14ac:dyDescent="0.2">
      <c r="A269" s="27" t="s">
        <v>460</v>
      </c>
      <c r="B269" s="154" t="str">
        <f>'Survey-based_src_summary'!E269</f>
        <v>30</v>
      </c>
      <c r="C269" s="125" t="str">
        <f>'Survey-based_src_summary'!F269</f>
        <v>30005</v>
      </c>
      <c r="D269" s="125" t="str">
        <f>'Survey-based_src_summary'!G269</f>
        <v>2310011000</v>
      </c>
      <c r="E269" s="125" t="str">
        <f>'Survey-based_src_summary'!H269</f>
        <v>Dehydrator Flaring</v>
      </c>
      <c r="F269" s="125" t="str">
        <f>'Survey-based_src_summary'!B269</f>
        <v>Oil Wells</v>
      </c>
      <c r="G269" s="52">
        <f>'Survey-based_src_summary'!S269</f>
        <v>0</v>
      </c>
      <c r="H269" s="52">
        <f>'Survey-based_src_summary'!T269</f>
        <v>0</v>
      </c>
      <c r="I269" s="52">
        <f>'Survey-based_src_summary'!U269</f>
        <v>0</v>
      </c>
      <c r="J269" s="52">
        <f>'Survey-based_src_summary'!V269</f>
        <v>0</v>
      </c>
      <c r="K269" s="52">
        <f>'Survey-based_src_summary'!W269</f>
        <v>0</v>
      </c>
      <c r="L269" s="144">
        <f>'Survey-based_src_summary'!X269</f>
        <v>0</v>
      </c>
      <c r="M269" s="144">
        <f>'Survey-based_src_summary'!Y269</f>
        <v>0</v>
      </c>
      <c r="N269" s="144">
        <f>'Survey-based_src_summary'!Z269</f>
        <v>0</v>
      </c>
      <c r="O269" s="144">
        <f>'Survey-based_src_summary'!AA269</f>
        <v>0</v>
      </c>
      <c r="P269" s="144">
        <f>'Survey-based_src_summary'!AB269</f>
        <v>0</v>
      </c>
      <c r="Q269" s="155">
        <f>'Survey-based_src_summary'!AC269</f>
        <v>0</v>
      </c>
      <c r="R269" s="155">
        <f>'Survey-based_src_summary'!AD269</f>
        <v>0</v>
      </c>
      <c r="S269" s="155">
        <f>'Survey-based_src_summary'!AE269</f>
        <v>0</v>
      </c>
      <c r="T269" s="155">
        <f>'Survey-based_src_summary'!AF269</f>
        <v>0</v>
      </c>
      <c r="U269" s="155">
        <f>'Survey-based_src_summary'!AG269</f>
        <v>0</v>
      </c>
      <c r="V269" s="156">
        <f>'Survey-based_src_summary'!AH269</f>
        <v>0</v>
      </c>
      <c r="W269" s="156">
        <f>'Survey-based_src_summary'!AI269</f>
        <v>0</v>
      </c>
      <c r="X269" s="156">
        <f>'Survey-based_src_summary'!AJ269</f>
        <v>0</v>
      </c>
      <c r="Y269" s="156">
        <f>'Survey-based_src_summary'!AK269</f>
        <v>0</v>
      </c>
      <c r="Z269" s="156">
        <f>'Survey-based_src_summary'!AL269</f>
        <v>0</v>
      </c>
      <c r="AA269" s="171">
        <f>'Survey-based_src_summary'!AM269</f>
        <v>0</v>
      </c>
      <c r="AB269" s="171">
        <f>'Survey-based_src_summary'!AN269</f>
        <v>0</v>
      </c>
      <c r="AC269" s="171">
        <f>'Survey-based_src_summary'!AO269</f>
        <v>0</v>
      </c>
      <c r="AD269" s="171">
        <f>'Survey-based_src_summary'!AP269</f>
        <v>0</v>
      </c>
      <c r="AE269" s="171">
        <f>'Survey-based_src_summary'!AQ269</f>
        <v>0</v>
      </c>
    </row>
    <row r="270" spans="1:31" x14ac:dyDescent="0.2">
      <c r="A270" s="27" t="s">
        <v>460</v>
      </c>
      <c r="B270" s="154" t="str">
        <f>'Survey-based_src_summary'!E270</f>
        <v>30</v>
      </c>
      <c r="C270" s="125" t="str">
        <f>'Survey-based_src_summary'!F270</f>
        <v>30111</v>
      </c>
      <c r="D270" s="125" t="str">
        <f>'Survey-based_src_summary'!G270</f>
        <v>2310011000</v>
      </c>
      <c r="E270" s="125" t="str">
        <f>'Survey-based_src_summary'!H270</f>
        <v>Dehydrator Flaring</v>
      </c>
      <c r="F270" s="125" t="str">
        <f>'Survey-based_src_summary'!B270</f>
        <v>Oil Wells</v>
      </c>
      <c r="G270" s="52">
        <f>'Survey-based_src_summary'!S270</f>
        <v>0</v>
      </c>
      <c r="H270" s="52">
        <f>'Survey-based_src_summary'!T270</f>
        <v>0</v>
      </c>
      <c r="I270" s="52">
        <f>'Survey-based_src_summary'!U270</f>
        <v>0</v>
      </c>
      <c r="J270" s="52">
        <f>'Survey-based_src_summary'!V270</f>
        <v>0</v>
      </c>
      <c r="K270" s="52">
        <f>'Survey-based_src_summary'!W270</f>
        <v>0</v>
      </c>
      <c r="L270" s="144">
        <f>'Survey-based_src_summary'!X270</f>
        <v>0</v>
      </c>
      <c r="M270" s="144">
        <f>'Survey-based_src_summary'!Y270</f>
        <v>0</v>
      </c>
      <c r="N270" s="144">
        <f>'Survey-based_src_summary'!Z270</f>
        <v>0</v>
      </c>
      <c r="O270" s="144">
        <f>'Survey-based_src_summary'!AA270</f>
        <v>0</v>
      </c>
      <c r="P270" s="144">
        <f>'Survey-based_src_summary'!AB270</f>
        <v>0</v>
      </c>
      <c r="Q270" s="155">
        <f>'Survey-based_src_summary'!AC270</f>
        <v>0</v>
      </c>
      <c r="R270" s="155">
        <f>'Survey-based_src_summary'!AD270</f>
        <v>0</v>
      </c>
      <c r="S270" s="155">
        <f>'Survey-based_src_summary'!AE270</f>
        <v>0</v>
      </c>
      <c r="T270" s="155">
        <f>'Survey-based_src_summary'!AF270</f>
        <v>0</v>
      </c>
      <c r="U270" s="155">
        <f>'Survey-based_src_summary'!AG270</f>
        <v>0</v>
      </c>
      <c r="V270" s="156">
        <f>'Survey-based_src_summary'!AH270</f>
        <v>0</v>
      </c>
      <c r="W270" s="156">
        <f>'Survey-based_src_summary'!AI270</f>
        <v>0</v>
      </c>
      <c r="X270" s="156">
        <f>'Survey-based_src_summary'!AJ270</f>
        <v>0</v>
      </c>
      <c r="Y270" s="156">
        <f>'Survey-based_src_summary'!AK270</f>
        <v>0</v>
      </c>
      <c r="Z270" s="156">
        <f>'Survey-based_src_summary'!AL270</f>
        <v>0</v>
      </c>
      <c r="AA270" s="171">
        <f>'Survey-based_src_summary'!AM270</f>
        <v>0</v>
      </c>
      <c r="AB270" s="171">
        <f>'Survey-based_src_summary'!AN270</f>
        <v>0</v>
      </c>
      <c r="AC270" s="171">
        <f>'Survey-based_src_summary'!AO270</f>
        <v>0</v>
      </c>
      <c r="AD270" s="171">
        <f>'Survey-based_src_summary'!AP270</f>
        <v>0</v>
      </c>
      <c r="AE270" s="171">
        <f>'Survey-based_src_summary'!AQ270</f>
        <v>0</v>
      </c>
    </row>
    <row r="271" spans="1:31" x14ac:dyDescent="0.2">
      <c r="A271" s="27" t="s">
        <v>460</v>
      </c>
      <c r="B271" s="154" t="str">
        <f>'Survey-based_src_summary'!E271</f>
        <v>30</v>
      </c>
      <c r="C271" s="125" t="str">
        <f>'Survey-based_src_summary'!F271</f>
        <v>30041</v>
      </c>
      <c r="D271" s="125" t="str">
        <f>'Survey-based_src_summary'!G271</f>
        <v>2310011000</v>
      </c>
      <c r="E271" s="125" t="str">
        <f>'Survey-based_src_summary'!H271</f>
        <v>Dehydrator Flaring</v>
      </c>
      <c r="F271" s="125" t="str">
        <f>'Survey-based_src_summary'!B271</f>
        <v>Oil Wells</v>
      </c>
      <c r="G271" s="52">
        <f>'Survey-based_src_summary'!S271</f>
        <v>0</v>
      </c>
      <c r="H271" s="52">
        <f>'Survey-based_src_summary'!T271</f>
        <v>0</v>
      </c>
      <c r="I271" s="52">
        <f>'Survey-based_src_summary'!U271</f>
        <v>0</v>
      </c>
      <c r="J271" s="52">
        <f>'Survey-based_src_summary'!V271</f>
        <v>0</v>
      </c>
      <c r="K271" s="52">
        <f>'Survey-based_src_summary'!W271</f>
        <v>0</v>
      </c>
      <c r="L271" s="144">
        <f>'Survey-based_src_summary'!X271</f>
        <v>0</v>
      </c>
      <c r="M271" s="144">
        <f>'Survey-based_src_summary'!Y271</f>
        <v>0</v>
      </c>
      <c r="N271" s="144">
        <f>'Survey-based_src_summary'!Z271</f>
        <v>0</v>
      </c>
      <c r="O271" s="144">
        <f>'Survey-based_src_summary'!AA271</f>
        <v>0</v>
      </c>
      <c r="P271" s="144">
        <f>'Survey-based_src_summary'!AB271</f>
        <v>0</v>
      </c>
      <c r="Q271" s="155">
        <f>'Survey-based_src_summary'!AC271</f>
        <v>0</v>
      </c>
      <c r="R271" s="155">
        <f>'Survey-based_src_summary'!AD271</f>
        <v>0</v>
      </c>
      <c r="S271" s="155">
        <f>'Survey-based_src_summary'!AE271</f>
        <v>0</v>
      </c>
      <c r="T271" s="155">
        <f>'Survey-based_src_summary'!AF271</f>
        <v>0</v>
      </c>
      <c r="U271" s="155">
        <f>'Survey-based_src_summary'!AG271</f>
        <v>0</v>
      </c>
      <c r="V271" s="156">
        <f>'Survey-based_src_summary'!AH271</f>
        <v>0</v>
      </c>
      <c r="W271" s="156">
        <f>'Survey-based_src_summary'!AI271</f>
        <v>0</v>
      </c>
      <c r="X271" s="156">
        <f>'Survey-based_src_summary'!AJ271</f>
        <v>0</v>
      </c>
      <c r="Y271" s="156">
        <f>'Survey-based_src_summary'!AK271</f>
        <v>0</v>
      </c>
      <c r="Z271" s="156">
        <f>'Survey-based_src_summary'!AL271</f>
        <v>0</v>
      </c>
      <c r="AA271" s="171">
        <f>'Survey-based_src_summary'!AM271</f>
        <v>0</v>
      </c>
      <c r="AB271" s="171">
        <f>'Survey-based_src_summary'!AN271</f>
        <v>0</v>
      </c>
      <c r="AC271" s="171">
        <f>'Survey-based_src_summary'!AO271</f>
        <v>0</v>
      </c>
      <c r="AD271" s="171">
        <f>'Survey-based_src_summary'!AP271</f>
        <v>0</v>
      </c>
      <c r="AE271" s="171">
        <f>'Survey-based_src_summary'!AQ271</f>
        <v>0</v>
      </c>
    </row>
    <row r="272" spans="1:31" x14ac:dyDescent="0.2">
      <c r="A272" s="27" t="s">
        <v>460</v>
      </c>
      <c r="B272" s="154" t="str">
        <f>'Survey-based_src_summary'!E272</f>
        <v>30</v>
      </c>
      <c r="C272" s="125" t="str">
        <f>'Survey-based_src_summary'!F272</f>
        <v>30071</v>
      </c>
      <c r="D272" s="125" t="str">
        <f>'Survey-based_src_summary'!G272</f>
        <v>2310011000</v>
      </c>
      <c r="E272" s="125" t="str">
        <f>'Survey-based_src_summary'!H272</f>
        <v>Dehydrator Flaring</v>
      </c>
      <c r="F272" s="125" t="str">
        <f>'Survey-based_src_summary'!B272</f>
        <v>Oil Wells</v>
      </c>
      <c r="G272" s="52">
        <f>'Survey-based_src_summary'!S272</f>
        <v>0</v>
      </c>
      <c r="H272" s="52">
        <f>'Survey-based_src_summary'!T272</f>
        <v>0</v>
      </c>
      <c r="I272" s="52">
        <f>'Survey-based_src_summary'!U272</f>
        <v>0</v>
      </c>
      <c r="J272" s="52">
        <f>'Survey-based_src_summary'!V272</f>
        <v>0</v>
      </c>
      <c r="K272" s="52">
        <f>'Survey-based_src_summary'!W272</f>
        <v>0</v>
      </c>
      <c r="L272" s="144">
        <f>'Survey-based_src_summary'!X272</f>
        <v>0</v>
      </c>
      <c r="M272" s="144">
        <f>'Survey-based_src_summary'!Y272</f>
        <v>0</v>
      </c>
      <c r="N272" s="144">
        <f>'Survey-based_src_summary'!Z272</f>
        <v>0</v>
      </c>
      <c r="O272" s="144">
        <f>'Survey-based_src_summary'!AA272</f>
        <v>0</v>
      </c>
      <c r="P272" s="144">
        <f>'Survey-based_src_summary'!AB272</f>
        <v>0</v>
      </c>
      <c r="Q272" s="155">
        <f>'Survey-based_src_summary'!AC272</f>
        <v>0</v>
      </c>
      <c r="R272" s="155">
        <f>'Survey-based_src_summary'!AD272</f>
        <v>0</v>
      </c>
      <c r="S272" s="155">
        <f>'Survey-based_src_summary'!AE272</f>
        <v>0</v>
      </c>
      <c r="T272" s="155">
        <f>'Survey-based_src_summary'!AF272</f>
        <v>0</v>
      </c>
      <c r="U272" s="155">
        <f>'Survey-based_src_summary'!AG272</f>
        <v>0</v>
      </c>
      <c r="V272" s="156">
        <f>'Survey-based_src_summary'!AH272</f>
        <v>0</v>
      </c>
      <c r="W272" s="156">
        <f>'Survey-based_src_summary'!AI272</f>
        <v>0</v>
      </c>
      <c r="X272" s="156">
        <f>'Survey-based_src_summary'!AJ272</f>
        <v>0</v>
      </c>
      <c r="Y272" s="156">
        <f>'Survey-based_src_summary'!AK272</f>
        <v>0</v>
      </c>
      <c r="Z272" s="156">
        <f>'Survey-based_src_summary'!AL272</f>
        <v>0</v>
      </c>
      <c r="AA272" s="171">
        <f>'Survey-based_src_summary'!AM272</f>
        <v>0</v>
      </c>
      <c r="AB272" s="171">
        <f>'Survey-based_src_summary'!AN272</f>
        <v>0</v>
      </c>
      <c r="AC272" s="171">
        <f>'Survey-based_src_summary'!AO272</f>
        <v>0</v>
      </c>
      <c r="AD272" s="171">
        <f>'Survey-based_src_summary'!AP272</f>
        <v>0</v>
      </c>
      <c r="AE272" s="171">
        <f>'Survey-based_src_summary'!AQ272</f>
        <v>0</v>
      </c>
    </row>
    <row r="273" spans="1:31" x14ac:dyDescent="0.2">
      <c r="A273" s="27" t="s">
        <v>460</v>
      </c>
      <c r="B273" s="154" t="str">
        <f>'Survey-based_src_summary'!E273</f>
        <v>30</v>
      </c>
      <c r="C273" s="125" t="str">
        <f>'Survey-based_src_summary'!F273</f>
        <v>30015</v>
      </c>
      <c r="D273" s="125" t="str">
        <f>'Survey-based_src_summary'!G273</f>
        <v>2310011000</v>
      </c>
      <c r="E273" s="125" t="str">
        <f>'Survey-based_src_summary'!H273</f>
        <v>Dehydrator Flaring</v>
      </c>
      <c r="F273" s="125" t="str">
        <f>'Survey-based_src_summary'!B273</f>
        <v>Oil Wells</v>
      </c>
      <c r="G273" s="52">
        <f>'Survey-based_src_summary'!S273</f>
        <v>0</v>
      </c>
      <c r="H273" s="52">
        <f>'Survey-based_src_summary'!T273</f>
        <v>0</v>
      </c>
      <c r="I273" s="52">
        <f>'Survey-based_src_summary'!U273</f>
        <v>0</v>
      </c>
      <c r="J273" s="52">
        <f>'Survey-based_src_summary'!V273</f>
        <v>0</v>
      </c>
      <c r="K273" s="52">
        <f>'Survey-based_src_summary'!W273</f>
        <v>0</v>
      </c>
      <c r="L273" s="144">
        <f>'Survey-based_src_summary'!X273</f>
        <v>0</v>
      </c>
      <c r="M273" s="144">
        <f>'Survey-based_src_summary'!Y273</f>
        <v>0</v>
      </c>
      <c r="N273" s="144">
        <f>'Survey-based_src_summary'!Z273</f>
        <v>0</v>
      </c>
      <c r="O273" s="144">
        <f>'Survey-based_src_summary'!AA273</f>
        <v>0</v>
      </c>
      <c r="P273" s="144">
        <f>'Survey-based_src_summary'!AB273</f>
        <v>0</v>
      </c>
      <c r="Q273" s="155">
        <f>'Survey-based_src_summary'!AC273</f>
        <v>0</v>
      </c>
      <c r="R273" s="155">
        <f>'Survey-based_src_summary'!AD273</f>
        <v>0</v>
      </c>
      <c r="S273" s="155">
        <f>'Survey-based_src_summary'!AE273</f>
        <v>0</v>
      </c>
      <c r="T273" s="155">
        <f>'Survey-based_src_summary'!AF273</f>
        <v>0</v>
      </c>
      <c r="U273" s="155">
        <f>'Survey-based_src_summary'!AG273</f>
        <v>0</v>
      </c>
      <c r="V273" s="156">
        <f>'Survey-based_src_summary'!AH273</f>
        <v>0</v>
      </c>
      <c r="W273" s="156">
        <f>'Survey-based_src_summary'!AI273</f>
        <v>0</v>
      </c>
      <c r="X273" s="156">
        <f>'Survey-based_src_summary'!AJ273</f>
        <v>0</v>
      </c>
      <c r="Y273" s="156">
        <f>'Survey-based_src_summary'!AK273</f>
        <v>0</v>
      </c>
      <c r="Z273" s="156">
        <f>'Survey-based_src_summary'!AL273</f>
        <v>0</v>
      </c>
      <c r="AA273" s="171">
        <f>'Survey-based_src_summary'!AM273</f>
        <v>0</v>
      </c>
      <c r="AB273" s="171">
        <f>'Survey-based_src_summary'!AN273</f>
        <v>0</v>
      </c>
      <c r="AC273" s="171">
        <f>'Survey-based_src_summary'!AO273</f>
        <v>0</v>
      </c>
      <c r="AD273" s="171">
        <f>'Survey-based_src_summary'!AP273</f>
        <v>0</v>
      </c>
      <c r="AE273" s="171">
        <f>'Survey-based_src_summary'!AQ273</f>
        <v>0</v>
      </c>
    </row>
    <row r="274" spans="1:31" x14ac:dyDescent="0.2">
      <c r="A274" s="27" t="s">
        <v>460</v>
      </c>
      <c r="B274" s="154" t="str">
        <f>'Survey-based_src_summary'!E274</f>
        <v>30</v>
      </c>
      <c r="C274" s="125" t="str">
        <f>'Survey-based_src_summary'!F274</f>
        <v>30027</v>
      </c>
      <c r="D274" s="125" t="str">
        <f>'Survey-based_src_summary'!G274</f>
        <v>2310011000</v>
      </c>
      <c r="E274" s="125" t="str">
        <f>'Survey-based_src_summary'!H274</f>
        <v>Dehydrator Flaring</v>
      </c>
      <c r="F274" s="125" t="str">
        <f>'Survey-based_src_summary'!B274</f>
        <v>Oil Wells</v>
      </c>
      <c r="G274" s="52">
        <f>'Survey-based_src_summary'!S274</f>
        <v>0</v>
      </c>
      <c r="H274" s="52">
        <f>'Survey-based_src_summary'!T274</f>
        <v>0</v>
      </c>
      <c r="I274" s="52">
        <f>'Survey-based_src_summary'!U274</f>
        <v>0</v>
      </c>
      <c r="J274" s="52">
        <f>'Survey-based_src_summary'!V274</f>
        <v>0</v>
      </c>
      <c r="K274" s="52">
        <f>'Survey-based_src_summary'!W274</f>
        <v>0</v>
      </c>
      <c r="L274" s="144">
        <f>'Survey-based_src_summary'!X274</f>
        <v>0</v>
      </c>
      <c r="M274" s="144">
        <f>'Survey-based_src_summary'!Y274</f>
        <v>0</v>
      </c>
      <c r="N274" s="144">
        <f>'Survey-based_src_summary'!Z274</f>
        <v>0</v>
      </c>
      <c r="O274" s="144">
        <f>'Survey-based_src_summary'!AA274</f>
        <v>0</v>
      </c>
      <c r="P274" s="144">
        <f>'Survey-based_src_summary'!AB274</f>
        <v>0</v>
      </c>
      <c r="Q274" s="155">
        <f>'Survey-based_src_summary'!AC274</f>
        <v>0</v>
      </c>
      <c r="R274" s="155">
        <f>'Survey-based_src_summary'!AD274</f>
        <v>0</v>
      </c>
      <c r="S274" s="155">
        <f>'Survey-based_src_summary'!AE274</f>
        <v>0</v>
      </c>
      <c r="T274" s="155">
        <f>'Survey-based_src_summary'!AF274</f>
        <v>0</v>
      </c>
      <c r="U274" s="155">
        <f>'Survey-based_src_summary'!AG274</f>
        <v>0</v>
      </c>
      <c r="V274" s="156">
        <f>'Survey-based_src_summary'!AH274</f>
        <v>0</v>
      </c>
      <c r="W274" s="156">
        <f>'Survey-based_src_summary'!AI274</f>
        <v>0</v>
      </c>
      <c r="X274" s="156">
        <f>'Survey-based_src_summary'!AJ274</f>
        <v>0</v>
      </c>
      <c r="Y274" s="156">
        <f>'Survey-based_src_summary'!AK274</f>
        <v>0</v>
      </c>
      <c r="Z274" s="156">
        <f>'Survey-based_src_summary'!AL274</f>
        <v>0</v>
      </c>
      <c r="AA274" s="171">
        <f>'Survey-based_src_summary'!AM274</f>
        <v>0</v>
      </c>
      <c r="AB274" s="171">
        <f>'Survey-based_src_summary'!AN274</f>
        <v>0</v>
      </c>
      <c r="AC274" s="171">
        <f>'Survey-based_src_summary'!AO274</f>
        <v>0</v>
      </c>
      <c r="AD274" s="171">
        <f>'Survey-based_src_summary'!AP274</f>
        <v>0</v>
      </c>
      <c r="AE274" s="171">
        <f>'Survey-based_src_summary'!AQ274</f>
        <v>0</v>
      </c>
    </row>
    <row r="275" spans="1:31" x14ac:dyDescent="0.2">
      <c r="A275" s="27" t="s">
        <v>460</v>
      </c>
      <c r="B275" s="154" t="str">
        <f>'Survey-based_src_summary'!E275</f>
        <v>30</v>
      </c>
      <c r="C275" s="125" t="str">
        <f>'Survey-based_src_summary'!F275</f>
        <v>30037</v>
      </c>
      <c r="D275" s="125" t="str">
        <f>'Survey-based_src_summary'!G275</f>
        <v>2310011000</v>
      </c>
      <c r="E275" s="125" t="str">
        <f>'Survey-based_src_summary'!H275</f>
        <v>Dehydrator Flaring</v>
      </c>
      <c r="F275" s="125" t="str">
        <f>'Survey-based_src_summary'!B275</f>
        <v>Oil Wells</v>
      </c>
      <c r="G275" s="52">
        <f>'Survey-based_src_summary'!S275</f>
        <v>0</v>
      </c>
      <c r="H275" s="52">
        <f>'Survey-based_src_summary'!T275</f>
        <v>0</v>
      </c>
      <c r="I275" s="52">
        <f>'Survey-based_src_summary'!U275</f>
        <v>0</v>
      </c>
      <c r="J275" s="52">
        <f>'Survey-based_src_summary'!V275</f>
        <v>0</v>
      </c>
      <c r="K275" s="52">
        <f>'Survey-based_src_summary'!W275</f>
        <v>0</v>
      </c>
      <c r="L275" s="144">
        <f>'Survey-based_src_summary'!X275</f>
        <v>0</v>
      </c>
      <c r="M275" s="144">
        <f>'Survey-based_src_summary'!Y275</f>
        <v>0</v>
      </c>
      <c r="N275" s="144">
        <f>'Survey-based_src_summary'!Z275</f>
        <v>0</v>
      </c>
      <c r="O275" s="144">
        <f>'Survey-based_src_summary'!AA275</f>
        <v>0</v>
      </c>
      <c r="P275" s="144">
        <f>'Survey-based_src_summary'!AB275</f>
        <v>0</v>
      </c>
      <c r="Q275" s="155">
        <f>'Survey-based_src_summary'!AC275</f>
        <v>0</v>
      </c>
      <c r="R275" s="155">
        <f>'Survey-based_src_summary'!AD275</f>
        <v>0</v>
      </c>
      <c r="S275" s="155">
        <f>'Survey-based_src_summary'!AE275</f>
        <v>0</v>
      </c>
      <c r="T275" s="155">
        <f>'Survey-based_src_summary'!AF275</f>
        <v>0</v>
      </c>
      <c r="U275" s="155">
        <f>'Survey-based_src_summary'!AG275</f>
        <v>0</v>
      </c>
      <c r="V275" s="156">
        <f>'Survey-based_src_summary'!AH275</f>
        <v>0</v>
      </c>
      <c r="W275" s="156">
        <f>'Survey-based_src_summary'!AI275</f>
        <v>0</v>
      </c>
      <c r="X275" s="156">
        <f>'Survey-based_src_summary'!AJ275</f>
        <v>0</v>
      </c>
      <c r="Y275" s="156">
        <f>'Survey-based_src_summary'!AK275</f>
        <v>0</v>
      </c>
      <c r="Z275" s="156">
        <f>'Survey-based_src_summary'!AL275</f>
        <v>0</v>
      </c>
      <c r="AA275" s="171">
        <f>'Survey-based_src_summary'!AM275</f>
        <v>0</v>
      </c>
      <c r="AB275" s="171">
        <f>'Survey-based_src_summary'!AN275</f>
        <v>0</v>
      </c>
      <c r="AC275" s="171">
        <f>'Survey-based_src_summary'!AO275</f>
        <v>0</v>
      </c>
      <c r="AD275" s="171">
        <f>'Survey-based_src_summary'!AP275</f>
        <v>0</v>
      </c>
      <c r="AE275" s="171">
        <f>'Survey-based_src_summary'!AQ275</f>
        <v>0</v>
      </c>
    </row>
    <row r="276" spans="1:31" x14ac:dyDescent="0.2">
      <c r="A276" s="27" t="s">
        <v>460</v>
      </c>
      <c r="B276" s="154" t="str">
        <f>'Survey-based_src_summary'!E276</f>
        <v>30</v>
      </c>
      <c r="C276" s="125" t="str">
        <f>'Survey-based_src_summary'!F276</f>
        <v>30101</v>
      </c>
      <c r="D276" s="125" t="str">
        <f>'Survey-based_src_summary'!G276</f>
        <v>2310021411</v>
      </c>
      <c r="E276" s="125" t="str">
        <f>'Survey-based_src_summary'!H276</f>
        <v>Dehydrator Flaring</v>
      </c>
      <c r="F276" s="125" t="str">
        <f>'Survey-based_src_summary'!B276</f>
        <v>Gas Wells</v>
      </c>
      <c r="G276" s="52">
        <f>'Survey-based_src_summary'!S276</f>
        <v>0</v>
      </c>
      <c r="H276" s="52">
        <f>'Survey-based_src_summary'!T276</f>
        <v>0</v>
      </c>
      <c r="I276" s="52">
        <f>'Survey-based_src_summary'!U276</f>
        <v>0</v>
      </c>
      <c r="J276" s="52">
        <f>'Survey-based_src_summary'!V276</f>
        <v>0</v>
      </c>
      <c r="K276" s="52">
        <f>'Survey-based_src_summary'!W276</f>
        <v>0</v>
      </c>
      <c r="L276" s="144">
        <f>'Survey-based_src_summary'!X276</f>
        <v>0</v>
      </c>
      <c r="M276" s="144">
        <f>'Survey-based_src_summary'!Y276</f>
        <v>0</v>
      </c>
      <c r="N276" s="144">
        <f>'Survey-based_src_summary'!Z276</f>
        <v>0</v>
      </c>
      <c r="O276" s="144">
        <f>'Survey-based_src_summary'!AA276</f>
        <v>0</v>
      </c>
      <c r="P276" s="144">
        <f>'Survey-based_src_summary'!AB276</f>
        <v>0</v>
      </c>
      <c r="Q276" s="155">
        <f>'Survey-based_src_summary'!AC276</f>
        <v>0</v>
      </c>
      <c r="R276" s="155">
        <f>'Survey-based_src_summary'!AD276</f>
        <v>0</v>
      </c>
      <c r="S276" s="155">
        <f>'Survey-based_src_summary'!AE276</f>
        <v>0</v>
      </c>
      <c r="T276" s="155">
        <f>'Survey-based_src_summary'!AF276</f>
        <v>0</v>
      </c>
      <c r="U276" s="155">
        <f>'Survey-based_src_summary'!AG276</f>
        <v>0</v>
      </c>
      <c r="V276" s="156">
        <f>'Survey-based_src_summary'!AH276</f>
        <v>0</v>
      </c>
      <c r="W276" s="156">
        <f>'Survey-based_src_summary'!AI276</f>
        <v>0</v>
      </c>
      <c r="X276" s="156">
        <f>'Survey-based_src_summary'!AJ276</f>
        <v>0</v>
      </c>
      <c r="Y276" s="156">
        <f>'Survey-based_src_summary'!AK276</f>
        <v>0</v>
      </c>
      <c r="Z276" s="156">
        <f>'Survey-based_src_summary'!AL276</f>
        <v>0</v>
      </c>
      <c r="AA276" s="171">
        <f>'Survey-based_src_summary'!AM276</f>
        <v>0</v>
      </c>
      <c r="AB276" s="171">
        <f>'Survey-based_src_summary'!AN276</f>
        <v>0</v>
      </c>
      <c r="AC276" s="171">
        <f>'Survey-based_src_summary'!AO276</f>
        <v>0</v>
      </c>
      <c r="AD276" s="171">
        <f>'Survey-based_src_summary'!AP276</f>
        <v>0</v>
      </c>
      <c r="AE276" s="171">
        <f>'Survey-based_src_summary'!AQ276</f>
        <v>0</v>
      </c>
    </row>
    <row r="277" spans="1:31" x14ac:dyDescent="0.2">
      <c r="A277" s="27" t="s">
        <v>460</v>
      </c>
      <c r="B277" s="154" t="str">
        <f>'Survey-based_src_summary'!E277</f>
        <v>30</v>
      </c>
      <c r="C277" s="125" t="str">
        <f>'Survey-based_src_summary'!F277</f>
        <v>30051</v>
      </c>
      <c r="D277" s="125" t="str">
        <f>'Survey-based_src_summary'!G277</f>
        <v>2310021411</v>
      </c>
      <c r="E277" s="125" t="str">
        <f>'Survey-based_src_summary'!H277</f>
        <v>Dehydrator Flaring</v>
      </c>
      <c r="F277" s="125" t="str">
        <f>'Survey-based_src_summary'!B277</f>
        <v>Gas Wells</v>
      </c>
      <c r="G277" s="52">
        <f>'Survey-based_src_summary'!S277</f>
        <v>0</v>
      </c>
      <c r="H277" s="52">
        <f>'Survey-based_src_summary'!T277</f>
        <v>0</v>
      </c>
      <c r="I277" s="52">
        <f>'Survey-based_src_summary'!U277</f>
        <v>0</v>
      </c>
      <c r="J277" s="52">
        <f>'Survey-based_src_summary'!V277</f>
        <v>0</v>
      </c>
      <c r="K277" s="52">
        <f>'Survey-based_src_summary'!W277</f>
        <v>0</v>
      </c>
      <c r="L277" s="144">
        <f>'Survey-based_src_summary'!X277</f>
        <v>0</v>
      </c>
      <c r="M277" s="144">
        <f>'Survey-based_src_summary'!Y277</f>
        <v>0</v>
      </c>
      <c r="N277" s="144">
        <f>'Survey-based_src_summary'!Z277</f>
        <v>0</v>
      </c>
      <c r="O277" s="144">
        <f>'Survey-based_src_summary'!AA277</f>
        <v>0</v>
      </c>
      <c r="P277" s="144">
        <f>'Survey-based_src_summary'!AB277</f>
        <v>0</v>
      </c>
      <c r="Q277" s="155">
        <f>'Survey-based_src_summary'!AC277</f>
        <v>0</v>
      </c>
      <c r="R277" s="155">
        <f>'Survey-based_src_summary'!AD277</f>
        <v>0</v>
      </c>
      <c r="S277" s="155">
        <f>'Survey-based_src_summary'!AE277</f>
        <v>0</v>
      </c>
      <c r="T277" s="155">
        <f>'Survey-based_src_summary'!AF277</f>
        <v>0</v>
      </c>
      <c r="U277" s="155">
        <f>'Survey-based_src_summary'!AG277</f>
        <v>0</v>
      </c>
      <c r="V277" s="156">
        <f>'Survey-based_src_summary'!AH277</f>
        <v>0</v>
      </c>
      <c r="W277" s="156">
        <f>'Survey-based_src_summary'!AI277</f>
        <v>0</v>
      </c>
      <c r="X277" s="156">
        <f>'Survey-based_src_summary'!AJ277</f>
        <v>0</v>
      </c>
      <c r="Y277" s="156">
        <f>'Survey-based_src_summary'!AK277</f>
        <v>0</v>
      </c>
      <c r="Z277" s="156">
        <f>'Survey-based_src_summary'!AL277</f>
        <v>0</v>
      </c>
      <c r="AA277" s="171">
        <f>'Survey-based_src_summary'!AM277</f>
        <v>0</v>
      </c>
      <c r="AB277" s="171">
        <f>'Survey-based_src_summary'!AN277</f>
        <v>0</v>
      </c>
      <c r="AC277" s="171">
        <f>'Survey-based_src_summary'!AO277</f>
        <v>0</v>
      </c>
      <c r="AD277" s="171">
        <f>'Survey-based_src_summary'!AP277</f>
        <v>0</v>
      </c>
      <c r="AE277" s="171">
        <f>'Survey-based_src_summary'!AQ277</f>
        <v>0</v>
      </c>
    </row>
    <row r="278" spans="1:31" x14ac:dyDescent="0.2">
      <c r="A278" s="27" t="s">
        <v>460</v>
      </c>
      <c r="B278" s="154" t="str">
        <f>'Survey-based_src_summary'!E278</f>
        <v>30</v>
      </c>
      <c r="C278" s="125" t="str">
        <f>'Survey-based_src_summary'!F278</f>
        <v>30087</v>
      </c>
      <c r="D278" s="125" t="str">
        <f>'Survey-based_src_summary'!G278</f>
        <v>2310021411</v>
      </c>
      <c r="E278" s="125" t="str">
        <f>'Survey-based_src_summary'!H278</f>
        <v>Dehydrator Flaring</v>
      </c>
      <c r="F278" s="125" t="str">
        <f>'Survey-based_src_summary'!B278</f>
        <v>Gas Wells</v>
      </c>
      <c r="G278" s="52">
        <f>'Survey-based_src_summary'!S278</f>
        <v>0</v>
      </c>
      <c r="H278" s="52">
        <f>'Survey-based_src_summary'!T278</f>
        <v>0</v>
      </c>
      <c r="I278" s="52">
        <f>'Survey-based_src_summary'!U278</f>
        <v>0</v>
      </c>
      <c r="J278" s="52">
        <f>'Survey-based_src_summary'!V278</f>
        <v>0</v>
      </c>
      <c r="K278" s="52">
        <f>'Survey-based_src_summary'!W278</f>
        <v>0</v>
      </c>
      <c r="L278" s="144">
        <f>'Survey-based_src_summary'!X278</f>
        <v>0</v>
      </c>
      <c r="M278" s="144">
        <f>'Survey-based_src_summary'!Y278</f>
        <v>0</v>
      </c>
      <c r="N278" s="144">
        <f>'Survey-based_src_summary'!Z278</f>
        <v>0</v>
      </c>
      <c r="O278" s="144">
        <f>'Survey-based_src_summary'!AA278</f>
        <v>0</v>
      </c>
      <c r="P278" s="144">
        <f>'Survey-based_src_summary'!AB278</f>
        <v>0</v>
      </c>
      <c r="Q278" s="155">
        <f>'Survey-based_src_summary'!AC278</f>
        <v>0</v>
      </c>
      <c r="R278" s="155">
        <f>'Survey-based_src_summary'!AD278</f>
        <v>0</v>
      </c>
      <c r="S278" s="155">
        <f>'Survey-based_src_summary'!AE278</f>
        <v>0</v>
      </c>
      <c r="T278" s="155">
        <f>'Survey-based_src_summary'!AF278</f>
        <v>0</v>
      </c>
      <c r="U278" s="155">
        <f>'Survey-based_src_summary'!AG278</f>
        <v>0</v>
      </c>
      <c r="V278" s="156">
        <f>'Survey-based_src_summary'!AH278</f>
        <v>0</v>
      </c>
      <c r="W278" s="156">
        <f>'Survey-based_src_summary'!AI278</f>
        <v>0</v>
      </c>
      <c r="X278" s="156">
        <f>'Survey-based_src_summary'!AJ278</f>
        <v>0</v>
      </c>
      <c r="Y278" s="156">
        <f>'Survey-based_src_summary'!AK278</f>
        <v>0</v>
      </c>
      <c r="Z278" s="156">
        <f>'Survey-based_src_summary'!AL278</f>
        <v>0</v>
      </c>
      <c r="AA278" s="171">
        <f>'Survey-based_src_summary'!AM278</f>
        <v>0</v>
      </c>
      <c r="AB278" s="171">
        <f>'Survey-based_src_summary'!AN278</f>
        <v>0</v>
      </c>
      <c r="AC278" s="171">
        <f>'Survey-based_src_summary'!AO278</f>
        <v>0</v>
      </c>
      <c r="AD278" s="171">
        <f>'Survey-based_src_summary'!AP278</f>
        <v>0</v>
      </c>
      <c r="AE278" s="171">
        <f>'Survey-based_src_summary'!AQ278</f>
        <v>0</v>
      </c>
    </row>
    <row r="279" spans="1:31" x14ac:dyDescent="0.2">
      <c r="A279" s="27" t="s">
        <v>460</v>
      </c>
      <c r="B279" s="154" t="str">
        <f>'Survey-based_src_summary'!E279</f>
        <v>30</v>
      </c>
      <c r="C279" s="125" t="str">
        <f>'Survey-based_src_summary'!F279</f>
        <v>30099</v>
      </c>
      <c r="D279" s="125" t="str">
        <f>'Survey-based_src_summary'!G279</f>
        <v>2310021411</v>
      </c>
      <c r="E279" s="125" t="str">
        <f>'Survey-based_src_summary'!H279</f>
        <v>Dehydrator Flaring</v>
      </c>
      <c r="F279" s="125" t="str">
        <f>'Survey-based_src_summary'!B279</f>
        <v>Gas Wells</v>
      </c>
      <c r="G279" s="52">
        <f>'Survey-based_src_summary'!S279</f>
        <v>0</v>
      </c>
      <c r="H279" s="52">
        <f>'Survey-based_src_summary'!T279</f>
        <v>0</v>
      </c>
      <c r="I279" s="52">
        <f>'Survey-based_src_summary'!U279</f>
        <v>0</v>
      </c>
      <c r="J279" s="52">
        <f>'Survey-based_src_summary'!V279</f>
        <v>0</v>
      </c>
      <c r="K279" s="52">
        <f>'Survey-based_src_summary'!W279</f>
        <v>0</v>
      </c>
      <c r="L279" s="144">
        <f>'Survey-based_src_summary'!X279</f>
        <v>0</v>
      </c>
      <c r="M279" s="144">
        <f>'Survey-based_src_summary'!Y279</f>
        <v>0</v>
      </c>
      <c r="N279" s="144">
        <f>'Survey-based_src_summary'!Z279</f>
        <v>0</v>
      </c>
      <c r="O279" s="144">
        <f>'Survey-based_src_summary'!AA279</f>
        <v>0</v>
      </c>
      <c r="P279" s="144">
        <f>'Survey-based_src_summary'!AB279</f>
        <v>0</v>
      </c>
      <c r="Q279" s="155">
        <f>'Survey-based_src_summary'!AC279</f>
        <v>0</v>
      </c>
      <c r="R279" s="155">
        <f>'Survey-based_src_summary'!AD279</f>
        <v>0</v>
      </c>
      <c r="S279" s="155">
        <f>'Survey-based_src_summary'!AE279</f>
        <v>0</v>
      </c>
      <c r="T279" s="155">
        <f>'Survey-based_src_summary'!AF279</f>
        <v>0</v>
      </c>
      <c r="U279" s="155">
        <f>'Survey-based_src_summary'!AG279</f>
        <v>0</v>
      </c>
      <c r="V279" s="156">
        <f>'Survey-based_src_summary'!AH279</f>
        <v>0</v>
      </c>
      <c r="W279" s="156">
        <f>'Survey-based_src_summary'!AI279</f>
        <v>0</v>
      </c>
      <c r="X279" s="156">
        <f>'Survey-based_src_summary'!AJ279</f>
        <v>0</v>
      </c>
      <c r="Y279" s="156">
        <f>'Survey-based_src_summary'!AK279</f>
        <v>0</v>
      </c>
      <c r="Z279" s="156">
        <f>'Survey-based_src_summary'!AL279</f>
        <v>0</v>
      </c>
      <c r="AA279" s="171">
        <f>'Survey-based_src_summary'!AM279</f>
        <v>0</v>
      </c>
      <c r="AB279" s="171">
        <f>'Survey-based_src_summary'!AN279</f>
        <v>0</v>
      </c>
      <c r="AC279" s="171">
        <f>'Survey-based_src_summary'!AO279</f>
        <v>0</v>
      </c>
      <c r="AD279" s="171">
        <f>'Survey-based_src_summary'!AP279</f>
        <v>0</v>
      </c>
      <c r="AE279" s="171">
        <f>'Survey-based_src_summary'!AQ279</f>
        <v>0</v>
      </c>
    </row>
    <row r="280" spans="1:31" x14ac:dyDescent="0.2">
      <c r="A280" s="27" t="s">
        <v>460</v>
      </c>
      <c r="B280" s="154" t="str">
        <f>'Survey-based_src_summary'!E280</f>
        <v>30</v>
      </c>
      <c r="C280" s="125" t="str">
        <f>'Survey-based_src_summary'!F280</f>
        <v>30035</v>
      </c>
      <c r="D280" s="125" t="str">
        <f>'Survey-based_src_summary'!G280</f>
        <v>2310021411</v>
      </c>
      <c r="E280" s="125" t="str">
        <f>'Survey-based_src_summary'!H280</f>
        <v>Dehydrator Flaring</v>
      </c>
      <c r="F280" s="125" t="str">
        <f>'Survey-based_src_summary'!B280</f>
        <v>Gas Wells</v>
      </c>
      <c r="G280" s="52">
        <f>'Survey-based_src_summary'!S280</f>
        <v>0</v>
      </c>
      <c r="H280" s="52">
        <f>'Survey-based_src_summary'!T280</f>
        <v>0</v>
      </c>
      <c r="I280" s="52">
        <f>'Survey-based_src_summary'!U280</f>
        <v>0</v>
      </c>
      <c r="J280" s="52">
        <f>'Survey-based_src_summary'!V280</f>
        <v>0</v>
      </c>
      <c r="K280" s="52">
        <f>'Survey-based_src_summary'!W280</f>
        <v>0</v>
      </c>
      <c r="L280" s="144">
        <f>'Survey-based_src_summary'!X280</f>
        <v>0</v>
      </c>
      <c r="M280" s="144">
        <f>'Survey-based_src_summary'!Y280</f>
        <v>0</v>
      </c>
      <c r="N280" s="144">
        <f>'Survey-based_src_summary'!Z280</f>
        <v>0</v>
      </c>
      <c r="O280" s="144">
        <f>'Survey-based_src_summary'!AA280</f>
        <v>0</v>
      </c>
      <c r="P280" s="144">
        <f>'Survey-based_src_summary'!AB280</f>
        <v>0</v>
      </c>
      <c r="Q280" s="155">
        <f>'Survey-based_src_summary'!AC280</f>
        <v>0</v>
      </c>
      <c r="R280" s="155">
        <f>'Survey-based_src_summary'!AD280</f>
        <v>0</v>
      </c>
      <c r="S280" s="155">
        <f>'Survey-based_src_summary'!AE280</f>
        <v>0</v>
      </c>
      <c r="T280" s="155">
        <f>'Survey-based_src_summary'!AF280</f>
        <v>0</v>
      </c>
      <c r="U280" s="155">
        <f>'Survey-based_src_summary'!AG280</f>
        <v>0</v>
      </c>
      <c r="V280" s="156">
        <f>'Survey-based_src_summary'!AH280</f>
        <v>0</v>
      </c>
      <c r="W280" s="156">
        <f>'Survey-based_src_summary'!AI280</f>
        <v>0</v>
      </c>
      <c r="X280" s="156">
        <f>'Survey-based_src_summary'!AJ280</f>
        <v>0</v>
      </c>
      <c r="Y280" s="156">
        <f>'Survey-based_src_summary'!AK280</f>
        <v>0</v>
      </c>
      <c r="Z280" s="156">
        <f>'Survey-based_src_summary'!AL280</f>
        <v>0</v>
      </c>
      <c r="AA280" s="171">
        <f>'Survey-based_src_summary'!AM280</f>
        <v>0</v>
      </c>
      <c r="AB280" s="171">
        <f>'Survey-based_src_summary'!AN280</f>
        <v>0</v>
      </c>
      <c r="AC280" s="171">
        <f>'Survey-based_src_summary'!AO280</f>
        <v>0</v>
      </c>
      <c r="AD280" s="171">
        <f>'Survey-based_src_summary'!AP280</f>
        <v>0</v>
      </c>
      <c r="AE280" s="171">
        <f>'Survey-based_src_summary'!AQ280</f>
        <v>0</v>
      </c>
    </row>
    <row r="281" spans="1:31" x14ac:dyDescent="0.2">
      <c r="A281" s="27" t="s">
        <v>460</v>
      </c>
      <c r="B281" s="154" t="str">
        <f>'Survey-based_src_summary'!E281</f>
        <v>30</v>
      </c>
      <c r="C281" s="125" t="str">
        <f>'Survey-based_src_summary'!F281</f>
        <v>30073</v>
      </c>
      <c r="D281" s="125" t="str">
        <f>'Survey-based_src_summary'!G281</f>
        <v>2310021411</v>
      </c>
      <c r="E281" s="125" t="str">
        <f>'Survey-based_src_summary'!H281</f>
        <v>Dehydrator Flaring</v>
      </c>
      <c r="F281" s="125" t="str">
        <f>'Survey-based_src_summary'!B281</f>
        <v>Gas Wells</v>
      </c>
      <c r="G281" s="52">
        <f>'Survey-based_src_summary'!S281</f>
        <v>0</v>
      </c>
      <c r="H281" s="52">
        <f>'Survey-based_src_summary'!T281</f>
        <v>0</v>
      </c>
      <c r="I281" s="52">
        <f>'Survey-based_src_summary'!U281</f>
        <v>0</v>
      </c>
      <c r="J281" s="52">
        <f>'Survey-based_src_summary'!V281</f>
        <v>0</v>
      </c>
      <c r="K281" s="52">
        <f>'Survey-based_src_summary'!W281</f>
        <v>0</v>
      </c>
      <c r="L281" s="144">
        <f>'Survey-based_src_summary'!X281</f>
        <v>0</v>
      </c>
      <c r="M281" s="144">
        <f>'Survey-based_src_summary'!Y281</f>
        <v>0</v>
      </c>
      <c r="N281" s="144">
        <f>'Survey-based_src_summary'!Z281</f>
        <v>0</v>
      </c>
      <c r="O281" s="144">
        <f>'Survey-based_src_summary'!AA281</f>
        <v>0</v>
      </c>
      <c r="P281" s="144">
        <f>'Survey-based_src_summary'!AB281</f>
        <v>0</v>
      </c>
      <c r="Q281" s="155">
        <f>'Survey-based_src_summary'!AC281</f>
        <v>0</v>
      </c>
      <c r="R281" s="155">
        <f>'Survey-based_src_summary'!AD281</f>
        <v>0</v>
      </c>
      <c r="S281" s="155">
        <f>'Survey-based_src_summary'!AE281</f>
        <v>0</v>
      </c>
      <c r="T281" s="155">
        <f>'Survey-based_src_summary'!AF281</f>
        <v>0</v>
      </c>
      <c r="U281" s="155">
        <f>'Survey-based_src_summary'!AG281</f>
        <v>0</v>
      </c>
      <c r="V281" s="156">
        <f>'Survey-based_src_summary'!AH281</f>
        <v>0</v>
      </c>
      <c r="W281" s="156">
        <f>'Survey-based_src_summary'!AI281</f>
        <v>0</v>
      </c>
      <c r="X281" s="156">
        <f>'Survey-based_src_summary'!AJ281</f>
        <v>0</v>
      </c>
      <c r="Y281" s="156">
        <f>'Survey-based_src_summary'!AK281</f>
        <v>0</v>
      </c>
      <c r="Z281" s="156">
        <f>'Survey-based_src_summary'!AL281</f>
        <v>0</v>
      </c>
      <c r="AA281" s="171">
        <f>'Survey-based_src_summary'!AM281</f>
        <v>0</v>
      </c>
      <c r="AB281" s="171">
        <f>'Survey-based_src_summary'!AN281</f>
        <v>0</v>
      </c>
      <c r="AC281" s="171">
        <f>'Survey-based_src_summary'!AO281</f>
        <v>0</v>
      </c>
      <c r="AD281" s="171">
        <f>'Survey-based_src_summary'!AP281</f>
        <v>0</v>
      </c>
      <c r="AE281" s="171">
        <f>'Survey-based_src_summary'!AQ281</f>
        <v>0</v>
      </c>
    </row>
    <row r="282" spans="1:31" x14ac:dyDescent="0.2">
      <c r="A282" s="27" t="s">
        <v>460</v>
      </c>
      <c r="B282" s="154" t="str">
        <f>'Survey-based_src_summary'!E282</f>
        <v>30</v>
      </c>
      <c r="C282" s="125" t="str">
        <f>'Survey-based_src_summary'!F282</f>
        <v>30065</v>
      </c>
      <c r="D282" s="125" t="str">
        <f>'Survey-based_src_summary'!G282</f>
        <v>2310021411</v>
      </c>
      <c r="E282" s="125" t="str">
        <f>'Survey-based_src_summary'!H282</f>
        <v>Dehydrator Flaring</v>
      </c>
      <c r="F282" s="125" t="str">
        <f>'Survey-based_src_summary'!B282</f>
        <v>Gas Wells</v>
      </c>
      <c r="G282" s="52">
        <f>'Survey-based_src_summary'!S282</f>
        <v>0</v>
      </c>
      <c r="H282" s="52">
        <f>'Survey-based_src_summary'!T282</f>
        <v>0</v>
      </c>
      <c r="I282" s="52">
        <f>'Survey-based_src_summary'!U282</f>
        <v>0</v>
      </c>
      <c r="J282" s="52">
        <f>'Survey-based_src_summary'!V282</f>
        <v>0</v>
      </c>
      <c r="K282" s="52">
        <f>'Survey-based_src_summary'!W282</f>
        <v>0</v>
      </c>
      <c r="L282" s="144">
        <f>'Survey-based_src_summary'!X282</f>
        <v>0</v>
      </c>
      <c r="M282" s="144">
        <f>'Survey-based_src_summary'!Y282</f>
        <v>0</v>
      </c>
      <c r="N282" s="144">
        <f>'Survey-based_src_summary'!Z282</f>
        <v>0</v>
      </c>
      <c r="O282" s="144">
        <f>'Survey-based_src_summary'!AA282</f>
        <v>0</v>
      </c>
      <c r="P282" s="144">
        <f>'Survey-based_src_summary'!AB282</f>
        <v>0</v>
      </c>
      <c r="Q282" s="155">
        <f>'Survey-based_src_summary'!AC282</f>
        <v>0</v>
      </c>
      <c r="R282" s="155">
        <f>'Survey-based_src_summary'!AD282</f>
        <v>0</v>
      </c>
      <c r="S282" s="155">
        <f>'Survey-based_src_summary'!AE282</f>
        <v>0</v>
      </c>
      <c r="T282" s="155">
        <f>'Survey-based_src_summary'!AF282</f>
        <v>0</v>
      </c>
      <c r="U282" s="155">
        <f>'Survey-based_src_summary'!AG282</f>
        <v>0</v>
      </c>
      <c r="V282" s="156">
        <f>'Survey-based_src_summary'!AH282</f>
        <v>0</v>
      </c>
      <c r="W282" s="156">
        <f>'Survey-based_src_summary'!AI282</f>
        <v>0</v>
      </c>
      <c r="X282" s="156">
        <f>'Survey-based_src_summary'!AJ282</f>
        <v>0</v>
      </c>
      <c r="Y282" s="156">
        <f>'Survey-based_src_summary'!AK282</f>
        <v>0</v>
      </c>
      <c r="Z282" s="156">
        <f>'Survey-based_src_summary'!AL282</f>
        <v>0</v>
      </c>
      <c r="AA282" s="171">
        <f>'Survey-based_src_summary'!AM282</f>
        <v>0</v>
      </c>
      <c r="AB282" s="171">
        <f>'Survey-based_src_summary'!AN282</f>
        <v>0</v>
      </c>
      <c r="AC282" s="171">
        <f>'Survey-based_src_summary'!AO282</f>
        <v>0</v>
      </c>
      <c r="AD282" s="171">
        <f>'Survey-based_src_summary'!AP282</f>
        <v>0</v>
      </c>
      <c r="AE282" s="171">
        <f>'Survey-based_src_summary'!AQ282</f>
        <v>0</v>
      </c>
    </row>
    <row r="283" spans="1:31" x14ac:dyDescent="0.2">
      <c r="A283" s="27" t="s">
        <v>460</v>
      </c>
      <c r="B283" s="154" t="str">
        <f>'Survey-based_src_summary'!E283</f>
        <v>30</v>
      </c>
      <c r="C283" s="125" t="str">
        <f>'Survey-based_src_summary'!F283</f>
        <v>30069</v>
      </c>
      <c r="D283" s="125" t="str">
        <f>'Survey-based_src_summary'!G283</f>
        <v>2310021411</v>
      </c>
      <c r="E283" s="125" t="str">
        <f>'Survey-based_src_summary'!H283</f>
        <v>Dehydrator Flaring</v>
      </c>
      <c r="F283" s="125" t="str">
        <f>'Survey-based_src_summary'!B283</f>
        <v>Gas Wells</v>
      </c>
      <c r="G283" s="52">
        <f>'Survey-based_src_summary'!S283</f>
        <v>0</v>
      </c>
      <c r="H283" s="52">
        <f>'Survey-based_src_summary'!T283</f>
        <v>0</v>
      </c>
      <c r="I283" s="52">
        <f>'Survey-based_src_summary'!U283</f>
        <v>0</v>
      </c>
      <c r="J283" s="52">
        <f>'Survey-based_src_summary'!V283</f>
        <v>0</v>
      </c>
      <c r="K283" s="52">
        <f>'Survey-based_src_summary'!W283</f>
        <v>0</v>
      </c>
      <c r="L283" s="144">
        <f>'Survey-based_src_summary'!X283</f>
        <v>0</v>
      </c>
      <c r="M283" s="144">
        <f>'Survey-based_src_summary'!Y283</f>
        <v>0</v>
      </c>
      <c r="N283" s="144">
        <f>'Survey-based_src_summary'!Z283</f>
        <v>0</v>
      </c>
      <c r="O283" s="144">
        <f>'Survey-based_src_summary'!AA283</f>
        <v>0</v>
      </c>
      <c r="P283" s="144">
        <f>'Survey-based_src_summary'!AB283</f>
        <v>0</v>
      </c>
      <c r="Q283" s="155">
        <f>'Survey-based_src_summary'!AC283</f>
        <v>0</v>
      </c>
      <c r="R283" s="155">
        <f>'Survey-based_src_summary'!AD283</f>
        <v>0</v>
      </c>
      <c r="S283" s="155">
        <f>'Survey-based_src_summary'!AE283</f>
        <v>0</v>
      </c>
      <c r="T283" s="155">
        <f>'Survey-based_src_summary'!AF283</f>
        <v>0</v>
      </c>
      <c r="U283" s="155">
        <f>'Survey-based_src_summary'!AG283</f>
        <v>0</v>
      </c>
      <c r="V283" s="156">
        <f>'Survey-based_src_summary'!AH283</f>
        <v>0</v>
      </c>
      <c r="W283" s="156">
        <f>'Survey-based_src_summary'!AI283</f>
        <v>0</v>
      </c>
      <c r="X283" s="156">
        <f>'Survey-based_src_summary'!AJ283</f>
        <v>0</v>
      </c>
      <c r="Y283" s="156">
        <f>'Survey-based_src_summary'!AK283</f>
        <v>0</v>
      </c>
      <c r="Z283" s="156">
        <f>'Survey-based_src_summary'!AL283</f>
        <v>0</v>
      </c>
      <c r="AA283" s="171">
        <f>'Survey-based_src_summary'!AM283</f>
        <v>0</v>
      </c>
      <c r="AB283" s="171">
        <f>'Survey-based_src_summary'!AN283</f>
        <v>0</v>
      </c>
      <c r="AC283" s="171">
        <f>'Survey-based_src_summary'!AO283</f>
        <v>0</v>
      </c>
      <c r="AD283" s="171">
        <f>'Survey-based_src_summary'!AP283</f>
        <v>0</v>
      </c>
      <c r="AE283" s="171">
        <f>'Survey-based_src_summary'!AQ283</f>
        <v>0</v>
      </c>
    </row>
    <row r="284" spans="1:31" x14ac:dyDescent="0.2">
      <c r="A284" s="27" t="s">
        <v>460</v>
      </c>
      <c r="B284" s="154" t="str">
        <f>'Survey-based_src_summary'!E284</f>
        <v>30</v>
      </c>
      <c r="C284" s="125" t="str">
        <f>'Survey-based_src_summary'!F284</f>
        <v>30005</v>
      </c>
      <c r="D284" s="125" t="str">
        <f>'Survey-based_src_summary'!G284</f>
        <v>2310021411</v>
      </c>
      <c r="E284" s="125" t="str">
        <f>'Survey-based_src_summary'!H284</f>
        <v>Dehydrator Flaring</v>
      </c>
      <c r="F284" s="125" t="str">
        <f>'Survey-based_src_summary'!B284</f>
        <v>Gas Wells</v>
      </c>
      <c r="G284" s="52">
        <f>'Survey-based_src_summary'!S284</f>
        <v>0</v>
      </c>
      <c r="H284" s="52">
        <f>'Survey-based_src_summary'!T284</f>
        <v>0</v>
      </c>
      <c r="I284" s="52">
        <f>'Survey-based_src_summary'!U284</f>
        <v>0</v>
      </c>
      <c r="J284" s="52">
        <f>'Survey-based_src_summary'!V284</f>
        <v>0</v>
      </c>
      <c r="K284" s="52">
        <f>'Survey-based_src_summary'!W284</f>
        <v>0</v>
      </c>
      <c r="L284" s="144">
        <f>'Survey-based_src_summary'!X284</f>
        <v>0</v>
      </c>
      <c r="M284" s="144">
        <f>'Survey-based_src_summary'!Y284</f>
        <v>0</v>
      </c>
      <c r="N284" s="144">
        <f>'Survey-based_src_summary'!Z284</f>
        <v>0</v>
      </c>
      <c r="O284" s="144">
        <f>'Survey-based_src_summary'!AA284</f>
        <v>0</v>
      </c>
      <c r="P284" s="144">
        <f>'Survey-based_src_summary'!AB284</f>
        <v>0</v>
      </c>
      <c r="Q284" s="155">
        <f>'Survey-based_src_summary'!AC284</f>
        <v>0</v>
      </c>
      <c r="R284" s="155">
        <f>'Survey-based_src_summary'!AD284</f>
        <v>0</v>
      </c>
      <c r="S284" s="155">
        <f>'Survey-based_src_summary'!AE284</f>
        <v>0</v>
      </c>
      <c r="T284" s="155">
        <f>'Survey-based_src_summary'!AF284</f>
        <v>0</v>
      </c>
      <c r="U284" s="155">
        <f>'Survey-based_src_summary'!AG284</f>
        <v>0</v>
      </c>
      <c r="V284" s="156">
        <f>'Survey-based_src_summary'!AH284</f>
        <v>0</v>
      </c>
      <c r="W284" s="156">
        <f>'Survey-based_src_summary'!AI284</f>
        <v>0</v>
      </c>
      <c r="X284" s="156">
        <f>'Survey-based_src_summary'!AJ284</f>
        <v>0</v>
      </c>
      <c r="Y284" s="156">
        <f>'Survey-based_src_summary'!AK284</f>
        <v>0</v>
      </c>
      <c r="Z284" s="156">
        <f>'Survey-based_src_summary'!AL284</f>
        <v>0</v>
      </c>
      <c r="AA284" s="171">
        <f>'Survey-based_src_summary'!AM284</f>
        <v>0</v>
      </c>
      <c r="AB284" s="171">
        <f>'Survey-based_src_summary'!AN284</f>
        <v>0</v>
      </c>
      <c r="AC284" s="171">
        <f>'Survey-based_src_summary'!AO284</f>
        <v>0</v>
      </c>
      <c r="AD284" s="171">
        <f>'Survey-based_src_summary'!AP284</f>
        <v>0</v>
      </c>
      <c r="AE284" s="171">
        <f>'Survey-based_src_summary'!AQ284</f>
        <v>0</v>
      </c>
    </row>
    <row r="285" spans="1:31" x14ac:dyDescent="0.2">
      <c r="A285" s="27" t="s">
        <v>460</v>
      </c>
      <c r="B285" s="154" t="str">
        <f>'Survey-based_src_summary'!E285</f>
        <v>30</v>
      </c>
      <c r="C285" s="125" t="str">
        <f>'Survey-based_src_summary'!F285</f>
        <v>30111</v>
      </c>
      <c r="D285" s="125" t="str">
        <f>'Survey-based_src_summary'!G285</f>
        <v>2310021411</v>
      </c>
      <c r="E285" s="125" t="str">
        <f>'Survey-based_src_summary'!H285</f>
        <v>Dehydrator Flaring</v>
      </c>
      <c r="F285" s="125" t="str">
        <f>'Survey-based_src_summary'!B285</f>
        <v>Gas Wells</v>
      </c>
      <c r="G285" s="52">
        <f>'Survey-based_src_summary'!S285</f>
        <v>0</v>
      </c>
      <c r="H285" s="52">
        <f>'Survey-based_src_summary'!T285</f>
        <v>0</v>
      </c>
      <c r="I285" s="52">
        <f>'Survey-based_src_summary'!U285</f>
        <v>0</v>
      </c>
      <c r="J285" s="52">
        <f>'Survey-based_src_summary'!V285</f>
        <v>0</v>
      </c>
      <c r="K285" s="52">
        <f>'Survey-based_src_summary'!W285</f>
        <v>0</v>
      </c>
      <c r="L285" s="144">
        <f>'Survey-based_src_summary'!X285</f>
        <v>0</v>
      </c>
      <c r="M285" s="144">
        <f>'Survey-based_src_summary'!Y285</f>
        <v>0</v>
      </c>
      <c r="N285" s="144">
        <f>'Survey-based_src_summary'!Z285</f>
        <v>0</v>
      </c>
      <c r="O285" s="144">
        <f>'Survey-based_src_summary'!AA285</f>
        <v>0</v>
      </c>
      <c r="P285" s="144">
        <f>'Survey-based_src_summary'!AB285</f>
        <v>0</v>
      </c>
      <c r="Q285" s="155">
        <f>'Survey-based_src_summary'!AC285</f>
        <v>0</v>
      </c>
      <c r="R285" s="155">
        <f>'Survey-based_src_summary'!AD285</f>
        <v>0</v>
      </c>
      <c r="S285" s="155">
        <f>'Survey-based_src_summary'!AE285</f>
        <v>0</v>
      </c>
      <c r="T285" s="155">
        <f>'Survey-based_src_summary'!AF285</f>
        <v>0</v>
      </c>
      <c r="U285" s="155">
        <f>'Survey-based_src_summary'!AG285</f>
        <v>0</v>
      </c>
      <c r="V285" s="156">
        <f>'Survey-based_src_summary'!AH285</f>
        <v>0</v>
      </c>
      <c r="W285" s="156">
        <f>'Survey-based_src_summary'!AI285</f>
        <v>0</v>
      </c>
      <c r="X285" s="156">
        <f>'Survey-based_src_summary'!AJ285</f>
        <v>0</v>
      </c>
      <c r="Y285" s="156">
        <f>'Survey-based_src_summary'!AK285</f>
        <v>0</v>
      </c>
      <c r="Z285" s="156">
        <f>'Survey-based_src_summary'!AL285</f>
        <v>0</v>
      </c>
      <c r="AA285" s="171">
        <f>'Survey-based_src_summary'!AM285</f>
        <v>0</v>
      </c>
      <c r="AB285" s="171">
        <f>'Survey-based_src_summary'!AN285</f>
        <v>0</v>
      </c>
      <c r="AC285" s="171">
        <f>'Survey-based_src_summary'!AO285</f>
        <v>0</v>
      </c>
      <c r="AD285" s="171">
        <f>'Survey-based_src_summary'!AP285</f>
        <v>0</v>
      </c>
      <c r="AE285" s="171">
        <f>'Survey-based_src_summary'!AQ285</f>
        <v>0</v>
      </c>
    </row>
    <row r="286" spans="1:31" x14ac:dyDescent="0.2">
      <c r="A286" s="27" t="s">
        <v>460</v>
      </c>
      <c r="B286" s="154" t="str">
        <f>'Survey-based_src_summary'!E286</f>
        <v>30</v>
      </c>
      <c r="C286" s="125" t="str">
        <f>'Survey-based_src_summary'!F286</f>
        <v>30041</v>
      </c>
      <c r="D286" s="125" t="str">
        <f>'Survey-based_src_summary'!G286</f>
        <v>2310021411</v>
      </c>
      <c r="E286" s="125" t="str">
        <f>'Survey-based_src_summary'!H286</f>
        <v>Dehydrator Flaring</v>
      </c>
      <c r="F286" s="125" t="str">
        <f>'Survey-based_src_summary'!B286</f>
        <v>Gas Wells</v>
      </c>
      <c r="G286" s="52">
        <f>'Survey-based_src_summary'!S286</f>
        <v>0</v>
      </c>
      <c r="H286" s="52">
        <f>'Survey-based_src_summary'!T286</f>
        <v>0</v>
      </c>
      <c r="I286" s="52">
        <f>'Survey-based_src_summary'!U286</f>
        <v>0</v>
      </c>
      <c r="J286" s="52">
        <f>'Survey-based_src_summary'!V286</f>
        <v>0</v>
      </c>
      <c r="K286" s="52">
        <f>'Survey-based_src_summary'!W286</f>
        <v>0</v>
      </c>
      <c r="L286" s="144">
        <f>'Survey-based_src_summary'!X286</f>
        <v>0</v>
      </c>
      <c r="M286" s="144">
        <f>'Survey-based_src_summary'!Y286</f>
        <v>0</v>
      </c>
      <c r="N286" s="144">
        <f>'Survey-based_src_summary'!Z286</f>
        <v>0</v>
      </c>
      <c r="O286" s="144">
        <f>'Survey-based_src_summary'!AA286</f>
        <v>0</v>
      </c>
      <c r="P286" s="144">
        <f>'Survey-based_src_summary'!AB286</f>
        <v>0</v>
      </c>
      <c r="Q286" s="155">
        <f>'Survey-based_src_summary'!AC286</f>
        <v>0</v>
      </c>
      <c r="R286" s="155">
        <f>'Survey-based_src_summary'!AD286</f>
        <v>0</v>
      </c>
      <c r="S286" s="155">
        <f>'Survey-based_src_summary'!AE286</f>
        <v>0</v>
      </c>
      <c r="T286" s="155">
        <f>'Survey-based_src_summary'!AF286</f>
        <v>0</v>
      </c>
      <c r="U286" s="155">
        <f>'Survey-based_src_summary'!AG286</f>
        <v>0</v>
      </c>
      <c r="V286" s="156">
        <f>'Survey-based_src_summary'!AH286</f>
        <v>0</v>
      </c>
      <c r="W286" s="156">
        <f>'Survey-based_src_summary'!AI286</f>
        <v>0</v>
      </c>
      <c r="X286" s="156">
        <f>'Survey-based_src_summary'!AJ286</f>
        <v>0</v>
      </c>
      <c r="Y286" s="156">
        <f>'Survey-based_src_summary'!AK286</f>
        <v>0</v>
      </c>
      <c r="Z286" s="156">
        <f>'Survey-based_src_summary'!AL286</f>
        <v>0</v>
      </c>
      <c r="AA286" s="171">
        <f>'Survey-based_src_summary'!AM286</f>
        <v>0</v>
      </c>
      <c r="AB286" s="171">
        <f>'Survey-based_src_summary'!AN286</f>
        <v>0</v>
      </c>
      <c r="AC286" s="171">
        <f>'Survey-based_src_summary'!AO286</f>
        <v>0</v>
      </c>
      <c r="AD286" s="171">
        <f>'Survey-based_src_summary'!AP286</f>
        <v>0</v>
      </c>
      <c r="AE286" s="171">
        <f>'Survey-based_src_summary'!AQ286</f>
        <v>0</v>
      </c>
    </row>
    <row r="287" spans="1:31" x14ac:dyDescent="0.2">
      <c r="A287" s="27" t="s">
        <v>460</v>
      </c>
      <c r="B287" s="154" t="str">
        <f>'Survey-based_src_summary'!E287</f>
        <v>30</v>
      </c>
      <c r="C287" s="125" t="str">
        <f>'Survey-based_src_summary'!F287</f>
        <v>30071</v>
      </c>
      <c r="D287" s="125" t="str">
        <f>'Survey-based_src_summary'!G287</f>
        <v>2310021411</v>
      </c>
      <c r="E287" s="125" t="str">
        <f>'Survey-based_src_summary'!H287</f>
        <v>Dehydrator Flaring</v>
      </c>
      <c r="F287" s="125" t="str">
        <f>'Survey-based_src_summary'!B287</f>
        <v>Gas Wells</v>
      </c>
      <c r="G287" s="52">
        <f>'Survey-based_src_summary'!S287</f>
        <v>0</v>
      </c>
      <c r="H287" s="52">
        <f>'Survey-based_src_summary'!T287</f>
        <v>0</v>
      </c>
      <c r="I287" s="52">
        <f>'Survey-based_src_summary'!U287</f>
        <v>0</v>
      </c>
      <c r="J287" s="52">
        <f>'Survey-based_src_summary'!V287</f>
        <v>0</v>
      </c>
      <c r="K287" s="52">
        <f>'Survey-based_src_summary'!W287</f>
        <v>0</v>
      </c>
      <c r="L287" s="144">
        <f>'Survey-based_src_summary'!X287</f>
        <v>0</v>
      </c>
      <c r="M287" s="144">
        <f>'Survey-based_src_summary'!Y287</f>
        <v>0</v>
      </c>
      <c r="N287" s="144">
        <f>'Survey-based_src_summary'!Z287</f>
        <v>0</v>
      </c>
      <c r="O287" s="144">
        <f>'Survey-based_src_summary'!AA287</f>
        <v>0</v>
      </c>
      <c r="P287" s="144">
        <f>'Survey-based_src_summary'!AB287</f>
        <v>0</v>
      </c>
      <c r="Q287" s="155">
        <f>'Survey-based_src_summary'!AC287</f>
        <v>0</v>
      </c>
      <c r="R287" s="155">
        <f>'Survey-based_src_summary'!AD287</f>
        <v>0</v>
      </c>
      <c r="S287" s="155">
        <f>'Survey-based_src_summary'!AE287</f>
        <v>0</v>
      </c>
      <c r="T287" s="155">
        <f>'Survey-based_src_summary'!AF287</f>
        <v>0</v>
      </c>
      <c r="U287" s="155">
        <f>'Survey-based_src_summary'!AG287</f>
        <v>0</v>
      </c>
      <c r="V287" s="156">
        <f>'Survey-based_src_summary'!AH287</f>
        <v>0</v>
      </c>
      <c r="W287" s="156">
        <f>'Survey-based_src_summary'!AI287</f>
        <v>0</v>
      </c>
      <c r="X287" s="156">
        <f>'Survey-based_src_summary'!AJ287</f>
        <v>0</v>
      </c>
      <c r="Y287" s="156">
        <f>'Survey-based_src_summary'!AK287</f>
        <v>0</v>
      </c>
      <c r="Z287" s="156">
        <f>'Survey-based_src_summary'!AL287</f>
        <v>0</v>
      </c>
      <c r="AA287" s="171">
        <f>'Survey-based_src_summary'!AM287</f>
        <v>0</v>
      </c>
      <c r="AB287" s="171">
        <f>'Survey-based_src_summary'!AN287</f>
        <v>0</v>
      </c>
      <c r="AC287" s="171">
        <f>'Survey-based_src_summary'!AO287</f>
        <v>0</v>
      </c>
      <c r="AD287" s="171">
        <f>'Survey-based_src_summary'!AP287</f>
        <v>0</v>
      </c>
      <c r="AE287" s="171">
        <f>'Survey-based_src_summary'!AQ287</f>
        <v>0</v>
      </c>
    </row>
    <row r="288" spans="1:31" x14ac:dyDescent="0.2">
      <c r="A288" s="27" t="s">
        <v>460</v>
      </c>
      <c r="B288" s="154" t="str">
        <f>'Survey-based_src_summary'!E288</f>
        <v>30</v>
      </c>
      <c r="C288" s="125" t="str">
        <f>'Survey-based_src_summary'!F288</f>
        <v>30015</v>
      </c>
      <c r="D288" s="125" t="str">
        <f>'Survey-based_src_summary'!G288</f>
        <v>2310021411</v>
      </c>
      <c r="E288" s="125" t="str">
        <f>'Survey-based_src_summary'!H288</f>
        <v>Dehydrator Flaring</v>
      </c>
      <c r="F288" s="125" t="str">
        <f>'Survey-based_src_summary'!B288</f>
        <v>Gas Wells</v>
      </c>
      <c r="G288" s="52">
        <f>'Survey-based_src_summary'!S288</f>
        <v>0</v>
      </c>
      <c r="H288" s="52">
        <f>'Survey-based_src_summary'!T288</f>
        <v>0</v>
      </c>
      <c r="I288" s="52">
        <f>'Survey-based_src_summary'!U288</f>
        <v>0</v>
      </c>
      <c r="J288" s="52">
        <f>'Survey-based_src_summary'!V288</f>
        <v>0</v>
      </c>
      <c r="K288" s="52">
        <f>'Survey-based_src_summary'!W288</f>
        <v>0</v>
      </c>
      <c r="L288" s="144">
        <f>'Survey-based_src_summary'!X288</f>
        <v>0</v>
      </c>
      <c r="M288" s="144">
        <f>'Survey-based_src_summary'!Y288</f>
        <v>0</v>
      </c>
      <c r="N288" s="144">
        <f>'Survey-based_src_summary'!Z288</f>
        <v>0</v>
      </c>
      <c r="O288" s="144">
        <f>'Survey-based_src_summary'!AA288</f>
        <v>0</v>
      </c>
      <c r="P288" s="144">
        <f>'Survey-based_src_summary'!AB288</f>
        <v>0</v>
      </c>
      <c r="Q288" s="155">
        <f>'Survey-based_src_summary'!AC288</f>
        <v>0</v>
      </c>
      <c r="R288" s="155">
        <f>'Survey-based_src_summary'!AD288</f>
        <v>0</v>
      </c>
      <c r="S288" s="155">
        <f>'Survey-based_src_summary'!AE288</f>
        <v>0</v>
      </c>
      <c r="T288" s="155">
        <f>'Survey-based_src_summary'!AF288</f>
        <v>0</v>
      </c>
      <c r="U288" s="155">
        <f>'Survey-based_src_summary'!AG288</f>
        <v>0</v>
      </c>
      <c r="V288" s="156">
        <f>'Survey-based_src_summary'!AH288</f>
        <v>0</v>
      </c>
      <c r="W288" s="156">
        <f>'Survey-based_src_summary'!AI288</f>
        <v>0</v>
      </c>
      <c r="X288" s="156">
        <f>'Survey-based_src_summary'!AJ288</f>
        <v>0</v>
      </c>
      <c r="Y288" s="156">
        <f>'Survey-based_src_summary'!AK288</f>
        <v>0</v>
      </c>
      <c r="Z288" s="156">
        <f>'Survey-based_src_summary'!AL288</f>
        <v>0</v>
      </c>
      <c r="AA288" s="171">
        <f>'Survey-based_src_summary'!AM288</f>
        <v>0</v>
      </c>
      <c r="AB288" s="171">
        <f>'Survey-based_src_summary'!AN288</f>
        <v>0</v>
      </c>
      <c r="AC288" s="171">
        <f>'Survey-based_src_summary'!AO288</f>
        <v>0</v>
      </c>
      <c r="AD288" s="171">
        <f>'Survey-based_src_summary'!AP288</f>
        <v>0</v>
      </c>
      <c r="AE288" s="171">
        <f>'Survey-based_src_summary'!AQ288</f>
        <v>0</v>
      </c>
    </row>
    <row r="289" spans="1:31" x14ac:dyDescent="0.2">
      <c r="A289" s="27" t="s">
        <v>460</v>
      </c>
      <c r="B289" s="154" t="str">
        <f>'Survey-based_src_summary'!E289</f>
        <v>30</v>
      </c>
      <c r="C289" s="125" t="str">
        <f>'Survey-based_src_summary'!F289</f>
        <v>30027</v>
      </c>
      <c r="D289" s="125" t="str">
        <f>'Survey-based_src_summary'!G289</f>
        <v>2310021411</v>
      </c>
      <c r="E289" s="125" t="str">
        <f>'Survey-based_src_summary'!H289</f>
        <v>Dehydrator Flaring</v>
      </c>
      <c r="F289" s="125" t="str">
        <f>'Survey-based_src_summary'!B289</f>
        <v>Gas Wells</v>
      </c>
      <c r="G289" s="52">
        <f>'Survey-based_src_summary'!S289</f>
        <v>0</v>
      </c>
      <c r="H289" s="52">
        <f>'Survey-based_src_summary'!T289</f>
        <v>0</v>
      </c>
      <c r="I289" s="52">
        <f>'Survey-based_src_summary'!U289</f>
        <v>0</v>
      </c>
      <c r="J289" s="52">
        <f>'Survey-based_src_summary'!V289</f>
        <v>0</v>
      </c>
      <c r="K289" s="52">
        <f>'Survey-based_src_summary'!W289</f>
        <v>0</v>
      </c>
      <c r="L289" s="144">
        <f>'Survey-based_src_summary'!X289</f>
        <v>0</v>
      </c>
      <c r="M289" s="144">
        <f>'Survey-based_src_summary'!Y289</f>
        <v>0</v>
      </c>
      <c r="N289" s="144">
        <f>'Survey-based_src_summary'!Z289</f>
        <v>0</v>
      </c>
      <c r="O289" s="144">
        <f>'Survey-based_src_summary'!AA289</f>
        <v>0</v>
      </c>
      <c r="P289" s="144">
        <f>'Survey-based_src_summary'!AB289</f>
        <v>0</v>
      </c>
      <c r="Q289" s="155">
        <f>'Survey-based_src_summary'!AC289</f>
        <v>0</v>
      </c>
      <c r="R289" s="155">
        <f>'Survey-based_src_summary'!AD289</f>
        <v>0</v>
      </c>
      <c r="S289" s="155">
        <f>'Survey-based_src_summary'!AE289</f>
        <v>0</v>
      </c>
      <c r="T289" s="155">
        <f>'Survey-based_src_summary'!AF289</f>
        <v>0</v>
      </c>
      <c r="U289" s="155">
        <f>'Survey-based_src_summary'!AG289</f>
        <v>0</v>
      </c>
      <c r="V289" s="156">
        <f>'Survey-based_src_summary'!AH289</f>
        <v>0</v>
      </c>
      <c r="W289" s="156">
        <f>'Survey-based_src_summary'!AI289</f>
        <v>0</v>
      </c>
      <c r="X289" s="156">
        <f>'Survey-based_src_summary'!AJ289</f>
        <v>0</v>
      </c>
      <c r="Y289" s="156">
        <f>'Survey-based_src_summary'!AK289</f>
        <v>0</v>
      </c>
      <c r="Z289" s="156">
        <f>'Survey-based_src_summary'!AL289</f>
        <v>0</v>
      </c>
      <c r="AA289" s="171">
        <f>'Survey-based_src_summary'!AM289</f>
        <v>0</v>
      </c>
      <c r="AB289" s="171">
        <f>'Survey-based_src_summary'!AN289</f>
        <v>0</v>
      </c>
      <c r="AC289" s="171">
        <f>'Survey-based_src_summary'!AO289</f>
        <v>0</v>
      </c>
      <c r="AD289" s="171">
        <f>'Survey-based_src_summary'!AP289</f>
        <v>0</v>
      </c>
      <c r="AE289" s="171">
        <f>'Survey-based_src_summary'!AQ289</f>
        <v>0</v>
      </c>
    </row>
    <row r="290" spans="1:31" x14ac:dyDescent="0.2">
      <c r="A290" s="27" t="s">
        <v>460</v>
      </c>
      <c r="B290" s="154" t="str">
        <f>'Survey-based_src_summary'!E290</f>
        <v>30</v>
      </c>
      <c r="C290" s="125" t="str">
        <f>'Survey-based_src_summary'!F290</f>
        <v>30037</v>
      </c>
      <c r="D290" s="125" t="str">
        <f>'Survey-based_src_summary'!G290</f>
        <v>2310021411</v>
      </c>
      <c r="E290" s="125" t="str">
        <f>'Survey-based_src_summary'!H290</f>
        <v>Dehydrator Flaring</v>
      </c>
      <c r="F290" s="125" t="str">
        <f>'Survey-based_src_summary'!B290</f>
        <v>Gas Wells</v>
      </c>
      <c r="G290" s="52">
        <f>'Survey-based_src_summary'!S290</f>
        <v>0</v>
      </c>
      <c r="H290" s="52">
        <f>'Survey-based_src_summary'!T290</f>
        <v>0</v>
      </c>
      <c r="I290" s="52">
        <f>'Survey-based_src_summary'!U290</f>
        <v>0</v>
      </c>
      <c r="J290" s="52">
        <f>'Survey-based_src_summary'!V290</f>
        <v>0</v>
      </c>
      <c r="K290" s="52">
        <f>'Survey-based_src_summary'!W290</f>
        <v>0</v>
      </c>
      <c r="L290" s="144">
        <f>'Survey-based_src_summary'!X290</f>
        <v>0</v>
      </c>
      <c r="M290" s="144">
        <f>'Survey-based_src_summary'!Y290</f>
        <v>0</v>
      </c>
      <c r="N290" s="144">
        <f>'Survey-based_src_summary'!Z290</f>
        <v>0</v>
      </c>
      <c r="O290" s="144">
        <f>'Survey-based_src_summary'!AA290</f>
        <v>0</v>
      </c>
      <c r="P290" s="144">
        <f>'Survey-based_src_summary'!AB290</f>
        <v>0</v>
      </c>
      <c r="Q290" s="155">
        <f>'Survey-based_src_summary'!AC290</f>
        <v>0</v>
      </c>
      <c r="R290" s="155">
        <f>'Survey-based_src_summary'!AD290</f>
        <v>0</v>
      </c>
      <c r="S290" s="155">
        <f>'Survey-based_src_summary'!AE290</f>
        <v>0</v>
      </c>
      <c r="T290" s="155">
        <f>'Survey-based_src_summary'!AF290</f>
        <v>0</v>
      </c>
      <c r="U290" s="155">
        <f>'Survey-based_src_summary'!AG290</f>
        <v>0</v>
      </c>
      <c r="V290" s="156">
        <f>'Survey-based_src_summary'!AH290</f>
        <v>0</v>
      </c>
      <c r="W290" s="156">
        <f>'Survey-based_src_summary'!AI290</f>
        <v>0</v>
      </c>
      <c r="X290" s="156">
        <f>'Survey-based_src_summary'!AJ290</f>
        <v>0</v>
      </c>
      <c r="Y290" s="156">
        <f>'Survey-based_src_summary'!AK290</f>
        <v>0</v>
      </c>
      <c r="Z290" s="156">
        <f>'Survey-based_src_summary'!AL290</f>
        <v>0</v>
      </c>
      <c r="AA290" s="171">
        <f>'Survey-based_src_summary'!AM290</f>
        <v>0</v>
      </c>
      <c r="AB290" s="171">
        <f>'Survey-based_src_summary'!AN290</f>
        <v>0</v>
      </c>
      <c r="AC290" s="171">
        <f>'Survey-based_src_summary'!AO290</f>
        <v>0</v>
      </c>
      <c r="AD290" s="171">
        <f>'Survey-based_src_summary'!AP290</f>
        <v>0</v>
      </c>
      <c r="AE290" s="171">
        <f>'Survey-based_src_summary'!AQ290</f>
        <v>0</v>
      </c>
    </row>
    <row r="291" spans="1:31" x14ac:dyDescent="0.2">
      <c r="A291" s="27" t="s">
        <v>460</v>
      </c>
      <c r="B291" s="154" t="str">
        <f>'Survey-based_src_summary'!E291</f>
        <v>30</v>
      </c>
      <c r="C291" s="125" t="str">
        <f>'Survey-based_src_summary'!F291</f>
        <v>30101</v>
      </c>
      <c r="D291" s="125" t="str">
        <f>'Survey-based_src_summary'!G291</f>
        <v>2310000220</v>
      </c>
      <c r="E291" s="125" t="str">
        <f>'Survey-based_src_summary'!H291</f>
        <v>Drill rigs</v>
      </c>
      <c r="F291" s="125" t="str">
        <f>'Survey-based_src_summary'!B291</f>
        <v>Oil Wells</v>
      </c>
      <c r="G291" s="52">
        <f>'Survey-based_src_summary'!S291</f>
        <v>4.9564175452547348</v>
      </c>
      <c r="H291" s="52">
        <f>'Survey-based_src_summary'!T291</f>
        <v>0.35526327239522837</v>
      </c>
      <c r="I291" s="52">
        <f>'Survey-based_src_summary'!U291</f>
        <v>1.713523882009879</v>
      </c>
      <c r="J291" s="52">
        <f>'Survey-based_src_summary'!V291</f>
        <v>1.8353089044569767E-3</v>
      </c>
      <c r="K291" s="52">
        <f>'Survey-based_src_summary'!W291</f>
        <v>0.2475353062037185</v>
      </c>
      <c r="L291" s="144">
        <f>'Survey-based_src_summary'!X291</f>
        <v>0</v>
      </c>
      <c r="M291" s="144">
        <f>'Survey-based_src_summary'!Y291</f>
        <v>0</v>
      </c>
      <c r="N291" s="144">
        <f>'Survey-based_src_summary'!Z291</f>
        <v>0</v>
      </c>
      <c r="O291" s="144">
        <f>'Survey-based_src_summary'!AA291</f>
        <v>0</v>
      </c>
      <c r="P291" s="144">
        <f>'Survey-based_src_summary'!AB291</f>
        <v>0</v>
      </c>
      <c r="Q291" s="155">
        <f>'Survey-based_src_summary'!AC291</f>
        <v>0</v>
      </c>
      <c r="R291" s="155">
        <f>'Survey-based_src_summary'!AD291</f>
        <v>0</v>
      </c>
      <c r="S291" s="155">
        <f>'Survey-based_src_summary'!AE291</f>
        <v>0</v>
      </c>
      <c r="T291" s="155">
        <f>'Survey-based_src_summary'!AF291</f>
        <v>0</v>
      </c>
      <c r="U291" s="155">
        <f>'Survey-based_src_summary'!AG291</f>
        <v>0</v>
      </c>
      <c r="V291" s="156">
        <f>'Survey-based_src_summary'!AH291</f>
        <v>4.9564175452547348</v>
      </c>
      <c r="W291" s="156">
        <f>'Survey-based_src_summary'!AI291</f>
        <v>0.35526327239522837</v>
      </c>
      <c r="X291" s="156">
        <f>'Survey-based_src_summary'!AJ291</f>
        <v>1.713523882009879</v>
      </c>
      <c r="Y291" s="156">
        <f>'Survey-based_src_summary'!AK291</f>
        <v>1.8353089044569767E-3</v>
      </c>
      <c r="Z291" s="156">
        <f>'Survey-based_src_summary'!AL291</f>
        <v>0.2475353062037185</v>
      </c>
      <c r="AA291" s="171">
        <f>'Survey-based_src_summary'!AM291</f>
        <v>0</v>
      </c>
      <c r="AB291" s="171">
        <f>'Survey-based_src_summary'!AN291</f>
        <v>0</v>
      </c>
      <c r="AC291" s="171">
        <f>'Survey-based_src_summary'!AO291</f>
        <v>0</v>
      </c>
      <c r="AD291" s="171">
        <f>'Survey-based_src_summary'!AP291</f>
        <v>0</v>
      </c>
      <c r="AE291" s="171">
        <f>'Survey-based_src_summary'!AQ291</f>
        <v>0</v>
      </c>
    </row>
    <row r="292" spans="1:31" x14ac:dyDescent="0.2">
      <c r="A292" s="27" t="s">
        <v>460</v>
      </c>
      <c r="B292" s="154" t="str">
        <f>'Survey-based_src_summary'!E292</f>
        <v>30</v>
      </c>
      <c r="C292" s="125" t="str">
        <f>'Survey-based_src_summary'!F292</f>
        <v>30051</v>
      </c>
      <c r="D292" s="125" t="str">
        <f>'Survey-based_src_summary'!G292</f>
        <v>2310000220</v>
      </c>
      <c r="E292" s="125" t="str">
        <f>'Survey-based_src_summary'!H292</f>
        <v>Drill rigs</v>
      </c>
      <c r="F292" s="125" t="str">
        <f>'Survey-based_src_summary'!B292</f>
        <v>Oil Wells</v>
      </c>
      <c r="G292" s="52">
        <f>'Survey-based_src_summary'!S292</f>
        <v>0.34193527343714253</v>
      </c>
      <c r="H292" s="52">
        <f>'Survey-based_src_summary'!T292</f>
        <v>2.4509041677680758E-2</v>
      </c>
      <c r="I292" s="52">
        <f>'Survey-based_src_summary'!U292</f>
        <v>0.1182132562049933</v>
      </c>
      <c r="J292" s="52">
        <f>'Survey-based_src_summary'!V292</f>
        <v>1.2661500899736354E-4</v>
      </c>
      <c r="K292" s="52">
        <f>'Survey-based_src_summary'!W292</f>
        <v>1.7077062583871785E-2</v>
      </c>
      <c r="L292" s="144">
        <f>'Survey-based_src_summary'!X292</f>
        <v>0</v>
      </c>
      <c r="M292" s="144">
        <f>'Survey-based_src_summary'!Y292</f>
        <v>0</v>
      </c>
      <c r="N292" s="144">
        <f>'Survey-based_src_summary'!Z292</f>
        <v>0</v>
      </c>
      <c r="O292" s="144">
        <f>'Survey-based_src_summary'!AA292</f>
        <v>0</v>
      </c>
      <c r="P292" s="144">
        <f>'Survey-based_src_summary'!AB292</f>
        <v>0</v>
      </c>
      <c r="Q292" s="155">
        <f>'Survey-based_src_summary'!AC292</f>
        <v>0</v>
      </c>
      <c r="R292" s="155">
        <f>'Survey-based_src_summary'!AD292</f>
        <v>0</v>
      </c>
      <c r="S292" s="155">
        <f>'Survey-based_src_summary'!AE292</f>
        <v>0</v>
      </c>
      <c r="T292" s="155">
        <f>'Survey-based_src_summary'!AF292</f>
        <v>0</v>
      </c>
      <c r="U292" s="155">
        <f>'Survey-based_src_summary'!AG292</f>
        <v>0</v>
      </c>
      <c r="V292" s="156">
        <f>'Survey-based_src_summary'!AH292</f>
        <v>0.34193527343714253</v>
      </c>
      <c r="W292" s="156">
        <f>'Survey-based_src_summary'!AI292</f>
        <v>2.4509041677680758E-2</v>
      </c>
      <c r="X292" s="156">
        <f>'Survey-based_src_summary'!AJ292</f>
        <v>0.1182132562049933</v>
      </c>
      <c r="Y292" s="156">
        <f>'Survey-based_src_summary'!AK292</f>
        <v>1.2661500899736354E-4</v>
      </c>
      <c r="Z292" s="156">
        <f>'Survey-based_src_summary'!AL292</f>
        <v>1.7077062583871785E-2</v>
      </c>
      <c r="AA292" s="171">
        <f>'Survey-based_src_summary'!AM292</f>
        <v>0</v>
      </c>
      <c r="AB292" s="171">
        <f>'Survey-based_src_summary'!AN292</f>
        <v>0</v>
      </c>
      <c r="AC292" s="171">
        <f>'Survey-based_src_summary'!AO292</f>
        <v>0</v>
      </c>
      <c r="AD292" s="171">
        <f>'Survey-based_src_summary'!AP292</f>
        <v>0</v>
      </c>
      <c r="AE292" s="171">
        <f>'Survey-based_src_summary'!AQ292</f>
        <v>0</v>
      </c>
    </row>
    <row r="293" spans="1:31" x14ac:dyDescent="0.2">
      <c r="A293" s="27" t="s">
        <v>460</v>
      </c>
      <c r="B293" s="154" t="str">
        <f>'Survey-based_src_summary'!E293</f>
        <v>30</v>
      </c>
      <c r="C293" s="125" t="str">
        <f>'Survey-based_src_summary'!F293</f>
        <v>30087</v>
      </c>
      <c r="D293" s="125" t="str">
        <f>'Survey-based_src_summary'!G293</f>
        <v>2310000220</v>
      </c>
      <c r="E293" s="125" t="str">
        <f>'Survey-based_src_summary'!H293</f>
        <v>Drill rigs</v>
      </c>
      <c r="F293" s="125" t="str">
        <f>'Survey-based_src_summary'!B293</f>
        <v>Oil Wells</v>
      </c>
      <c r="G293" s="52">
        <f>'Survey-based_src_summary'!S293</f>
        <v>0.46181494770430631</v>
      </c>
      <c r="H293" s="52">
        <f>'Survey-based_src_summary'!T293</f>
        <v>3.3101708656394273E-2</v>
      </c>
      <c r="I293" s="52">
        <f>'Survey-based_src_summary'!U293</f>
        <v>0.15965784454905158</v>
      </c>
      <c r="J293" s="52">
        <f>'Survey-based_src_summary'!V293</f>
        <v>1.7100518227010784E-4</v>
      </c>
      <c r="K293" s="52">
        <f>'Survey-based_src_summary'!W293</f>
        <v>2.30641392589866E-2</v>
      </c>
      <c r="L293" s="144">
        <f>'Survey-based_src_summary'!X293</f>
        <v>0</v>
      </c>
      <c r="M293" s="144">
        <f>'Survey-based_src_summary'!Y293</f>
        <v>0</v>
      </c>
      <c r="N293" s="144">
        <f>'Survey-based_src_summary'!Z293</f>
        <v>0</v>
      </c>
      <c r="O293" s="144">
        <f>'Survey-based_src_summary'!AA293</f>
        <v>0</v>
      </c>
      <c r="P293" s="144">
        <f>'Survey-based_src_summary'!AB293</f>
        <v>0</v>
      </c>
      <c r="Q293" s="155">
        <f>'Survey-based_src_summary'!AC293</f>
        <v>0</v>
      </c>
      <c r="R293" s="155">
        <f>'Survey-based_src_summary'!AD293</f>
        <v>0</v>
      </c>
      <c r="S293" s="155">
        <f>'Survey-based_src_summary'!AE293</f>
        <v>0</v>
      </c>
      <c r="T293" s="155">
        <f>'Survey-based_src_summary'!AF293</f>
        <v>0</v>
      </c>
      <c r="U293" s="155">
        <f>'Survey-based_src_summary'!AG293</f>
        <v>0</v>
      </c>
      <c r="V293" s="156">
        <f>'Survey-based_src_summary'!AH293</f>
        <v>0.46181494770430631</v>
      </c>
      <c r="W293" s="156">
        <f>'Survey-based_src_summary'!AI293</f>
        <v>3.3101708656394273E-2</v>
      </c>
      <c r="X293" s="156">
        <f>'Survey-based_src_summary'!AJ293</f>
        <v>0.15965784454905158</v>
      </c>
      <c r="Y293" s="156">
        <f>'Survey-based_src_summary'!AK293</f>
        <v>1.7100518227010784E-4</v>
      </c>
      <c r="Z293" s="156">
        <f>'Survey-based_src_summary'!AL293</f>
        <v>2.30641392589866E-2</v>
      </c>
      <c r="AA293" s="171">
        <f>'Survey-based_src_summary'!AM293</f>
        <v>0</v>
      </c>
      <c r="AB293" s="171">
        <f>'Survey-based_src_summary'!AN293</f>
        <v>0</v>
      </c>
      <c r="AC293" s="171">
        <f>'Survey-based_src_summary'!AO293</f>
        <v>0</v>
      </c>
      <c r="AD293" s="171">
        <f>'Survey-based_src_summary'!AP293</f>
        <v>0</v>
      </c>
      <c r="AE293" s="171">
        <f>'Survey-based_src_summary'!AQ293</f>
        <v>0</v>
      </c>
    </row>
    <row r="294" spans="1:31" x14ac:dyDescent="0.2">
      <c r="A294" s="27" t="s">
        <v>460</v>
      </c>
      <c r="B294" s="154" t="str">
        <f>'Survey-based_src_summary'!E294</f>
        <v>30</v>
      </c>
      <c r="C294" s="125" t="str">
        <f>'Survey-based_src_summary'!F294</f>
        <v>30099</v>
      </c>
      <c r="D294" s="125" t="str">
        <f>'Survey-based_src_summary'!G294</f>
        <v>2310000220</v>
      </c>
      <c r="E294" s="125" t="str">
        <f>'Survey-based_src_summary'!H294</f>
        <v>Drill rigs</v>
      </c>
      <c r="F294" s="125" t="str">
        <f>'Survey-based_src_summary'!B294</f>
        <v>Oil Wells</v>
      </c>
      <c r="G294" s="52">
        <f>'Survey-based_src_summary'!S294</f>
        <v>0.15022895889176233</v>
      </c>
      <c r="H294" s="52">
        <f>'Survey-based_src_summary'!T294</f>
        <v>1.0768025707501754E-2</v>
      </c>
      <c r="I294" s="52">
        <f>'Survey-based_src_summary'!U294</f>
        <v>5.1936889190655353E-2</v>
      </c>
      <c r="J294" s="52">
        <f>'Survey-based_src_summary'!V294</f>
        <v>5.5628191822806171E-5</v>
      </c>
      <c r="K294" s="52">
        <f>'Survey-based_src_summary'!W294</f>
        <v>7.5027922890679314E-3</v>
      </c>
      <c r="L294" s="144">
        <f>'Survey-based_src_summary'!X294</f>
        <v>0</v>
      </c>
      <c r="M294" s="144">
        <f>'Survey-based_src_summary'!Y294</f>
        <v>0</v>
      </c>
      <c r="N294" s="144">
        <f>'Survey-based_src_summary'!Z294</f>
        <v>0</v>
      </c>
      <c r="O294" s="144">
        <f>'Survey-based_src_summary'!AA294</f>
        <v>0</v>
      </c>
      <c r="P294" s="144">
        <f>'Survey-based_src_summary'!AB294</f>
        <v>0</v>
      </c>
      <c r="Q294" s="155">
        <f>'Survey-based_src_summary'!AC294</f>
        <v>0</v>
      </c>
      <c r="R294" s="155">
        <f>'Survey-based_src_summary'!AD294</f>
        <v>0</v>
      </c>
      <c r="S294" s="155">
        <f>'Survey-based_src_summary'!AE294</f>
        <v>0</v>
      </c>
      <c r="T294" s="155">
        <f>'Survey-based_src_summary'!AF294</f>
        <v>0</v>
      </c>
      <c r="U294" s="155">
        <f>'Survey-based_src_summary'!AG294</f>
        <v>0</v>
      </c>
      <c r="V294" s="156">
        <f>'Survey-based_src_summary'!AH294</f>
        <v>0.15022895889176233</v>
      </c>
      <c r="W294" s="156">
        <f>'Survey-based_src_summary'!AI294</f>
        <v>1.0768025707501754E-2</v>
      </c>
      <c r="X294" s="156">
        <f>'Survey-based_src_summary'!AJ294</f>
        <v>5.1936889190655353E-2</v>
      </c>
      <c r="Y294" s="156">
        <f>'Survey-based_src_summary'!AK294</f>
        <v>5.5628191822806164E-5</v>
      </c>
      <c r="Z294" s="156">
        <f>'Survey-based_src_summary'!AL294</f>
        <v>7.5027922890679314E-3</v>
      </c>
      <c r="AA294" s="171">
        <f>'Survey-based_src_summary'!AM294</f>
        <v>0</v>
      </c>
      <c r="AB294" s="171">
        <f>'Survey-based_src_summary'!AN294</f>
        <v>0</v>
      </c>
      <c r="AC294" s="171">
        <f>'Survey-based_src_summary'!AO294</f>
        <v>0</v>
      </c>
      <c r="AD294" s="171">
        <f>'Survey-based_src_summary'!AP294</f>
        <v>0</v>
      </c>
      <c r="AE294" s="171">
        <f>'Survey-based_src_summary'!AQ294</f>
        <v>0</v>
      </c>
    </row>
    <row r="295" spans="1:31" x14ac:dyDescent="0.2">
      <c r="A295" s="27" t="s">
        <v>460</v>
      </c>
      <c r="B295" s="154" t="str">
        <f>'Survey-based_src_summary'!E295</f>
        <v>30</v>
      </c>
      <c r="C295" s="125" t="str">
        <f>'Survey-based_src_summary'!F295</f>
        <v>30035</v>
      </c>
      <c r="D295" s="125" t="str">
        <f>'Survey-based_src_summary'!G295</f>
        <v>2310000220</v>
      </c>
      <c r="E295" s="125" t="str">
        <f>'Survey-based_src_summary'!H295</f>
        <v>Drill rigs</v>
      </c>
      <c r="F295" s="125" t="str">
        <f>'Survey-based_src_summary'!B295</f>
        <v>Oil Wells</v>
      </c>
      <c r="G295" s="52">
        <f>'Survey-based_src_summary'!S295</f>
        <v>4.5207788555391444</v>
      </c>
      <c r="H295" s="52">
        <f>'Survey-based_src_summary'!T295</f>
        <v>0.32403781064241388</v>
      </c>
      <c r="I295" s="52">
        <f>'Survey-based_src_summary'!U295</f>
        <v>1.562915646941017</v>
      </c>
      <c r="J295" s="52">
        <f>'Survey-based_src_summary'!V295</f>
        <v>1.6739965131862967E-3</v>
      </c>
      <c r="K295" s="52">
        <f>'Survey-based_src_summary'!W295</f>
        <v>0.22577847166176643</v>
      </c>
      <c r="L295" s="144">
        <f>'Survey-based_src_summary'!X295</f>
        <v>0</v>
      </c>
      <c r="M295" s="144">
        <f>'Survey-based_src_summary'!Y295</f>
        <v>0</v>
      </c>
      <c r="N295" s="144">
        <f>'Survey-based_src_summary'!Z295</f>
        <v>0</v>
      </c>
      <c r="O295" s="144">
        <f>'Survey-based_src_summary'!AA295</f>
        <v>0</v>
      </c>
      <c r="P295" s="144">
        <f>'Survey-based_src_summary'!AB295</f>
        <v>0</v>
      </c>
      <c r="Q295" s="155">
        <f>'Survey-based_src_summary'!AC295</f>
        <v>4.5207788555391444</v>
      </c>
      <c r="R295" s="155">
        <f>'Survey-based_src_summary'!AD295</f>
        <v>0.32403781064241388</v>
      </c>
      <c r="S295" s="155">
        <f>'Survey-based_src_summary'!AE295</f>
        <v>1.562915646941017</v>
      </c>
      <c r="T295" s="155">
        <f>'Survey-based_src_summary'!AF295</f>
        <v>1.6739965131862967E-3</v>
      </c>
      <c r="U295" s="155">
        <f>'Survey-based_src_summary'!AG295</f>
        <v>0.22577847166176643</v>
      </c>
      <c r="V295" s="156">
        <f>'Survey-based_src_summary'!AH295</f>
        <v>0</v>
      </c>
      <c r="W295" s="156">
        <f>'Survey-based_src_summary'!AI295</f>
        <v>0</v>
      </c>
      <c r="X295" s="156">
        <f>'Survey-based_src_summary'!AJ295</f>
        <v>0</v>
      </c>
      <c r="Y295" s="156">
        <f>'Survey-based_src_summary'!AK295</f>
        <v>0</v>
      </c>
      <c r="Z295" s="156">
        <f>'Survey-based_src_summary'!AL295</f>
        <v>0</v>
      </c>
      <c r="AA295" s="171">
        <f>'Survey-based_src_summary'!AM295</f>
        <v>0</v>
      </c>
      <c r="AB295" s="171">
        <f>'Survey-based_src_summary'!AN295</f>
        <v>0</v>
      </c>
      <c r="AC295" s="171">
        <f>'Survey-based_src_summary'!AO295</f>
        <v>0</v>
      </c>
      <c r="AD295" s="171">
        <f>'Survey-based_src_summary'!AP295</f>
        <v>0</v>
      </c>
      <c r="AE295" s="171">
        <f>'Survey-based_src_summary'!AQ295</f>
        <v>0</v>
      </c>
    </row>
    <row r="296" spans="1:31" x14ac:dyDescent="0.2">
      <c r="A296" s="27" t="s">
        <v>460</v>
      </c>
      <c r="B296" s="154" t="str">
        <f>'Survey-based_src_summary'!E296</f>
        <v>30</v>
      </c>
      <c r="C296" s="125" t="str">
        <f>'Survey-based_src_summary'!F296</f>
        <v>30073</v>
      </c>
      <c r="D296" s="125" t="str">
        <f>'Survey-based_src_summary'!G296</f>
        <v>2310000220</v>
      </c>
      <c r="E296" s="125" t="str">
        <f>'Survey-based_src_summary'!H296</f>
        <v>Drill rigs</v>
      </c>
      <c r="F296" s="125" t="str">
        <f>'Survey-based_src_summary'!B296</f>
        <v>Oil Wells</v>
      </c>
      <c r="G296" s="52">
        <f>'Survey-based_src_summary'!S296</f>
        <v>0.18329703359731442</v>
      </c>
      <c r="H296" s="52">
        <f>'Survey-based_src_summary'!T296</f>
        <v>1.3138260322410602E-2</v>
      </c>
      <c r="I296" s="52">
        <f>'Survey-based_src_summary'!U296</f>
        <v>6.3369125321426717E-2</v>
      </c>
      <c r="J296" s="52">
        <f>'Survey-based_src_summary'!V296</f>
        <v>6.7872949534644411E-5</v>
      </c>
      <c r="K296" s="52">
        <f>'Survey-based_src_summary'!W296</f>
        <v>9.1542907601043499E-3</v>
      </c>
      <c r="L296" s="144">
        <f>'Survey-based_src_summary'!X296</f>
        <v>0</v>
      </c>
      <c r="M296" s="144">
        <f>'Survey-based_src_summary'!Y296</f>
        <v>0</v>
      </c>
      <c r="N296" s="144">
        <f>'Survey-based_src_summary'!Z296</f>
        <v>0</v>
      </c>
      <c r="O296" s="144">
        <f>'Survey-based_src_summary'!AA296</f>
        <v>0</v>
      </c>
      <c r="P296" s="144">
        <f>'Survey-based_src_summary'!AB296</f>
        <v>0</v>
      </c>
      <c r="Q296" s="155">
        <f>'Survey-based_src_summary'!AC296</f>
        <v>0</v>
      </c>
      <c r="R296" s="155">
        <f>'Survey-based_src_summary'!AD296</f>
        <v>0</v>
      </c>
      <c r="S296" s="155">
        <f>'Survey-based_src_summary'!AE296</f>
        <v>0</v>
      </c>
      <c r="T296" s="155">
        <f>'Survey-based_src_summary'!AF296</f>
        <v>0</v>
      </c>
      <c r="U296" s="155">
        <f>'Survey-based_src_summary'!AG296</f>
        <v>0</v>
      </c>
      <c r="V296" s="156">
        <f>'Survey-based_src_summary'!AH296</f>
        <v>0.18329703359731442</v>
      </c>
      <c r="W296" s="156">
        <f>'Survey-based_src_summary'!AI296</f>
        <v>1.3138260322410602E-2</v>
      </c>
      <c r="X296" s="156">
        <f>'Survey-based_src_summary'!AJ296</f>
        <v>6.3369125321426717E-2</v>
      </c>
      <c r="Y296" s="156">
        <f>'Survey-based_src_summary'!AK296</f>
        <v>6.7872949534644411E-5</v>
      </c>
      <c r="Z296" s="156">
        <f>'Survey-based_src_summary'!AL296</f>
        <v>9.1542907601043499E-3</v>
      </c>
      <c r="AA296" s="171">
        <f>'Survey-based_src_summary'!AM296</f>
        <v>0</v>
      </c>
      <c r="AB296" s="171">
        <f>'Survey-based_src_summary'!AN296</f>
        <v>0</v>
      </c>
      <c r="AC296" s="171">
        <f>'Survey-based_src_summary'!AO296</f>
        <v>0</v>
      </c>
      <c r="AD296" s="171">
        <f>'Survey-based_src_summary'!AP296</f>
        <v>0</v>
      </c>
      <c r="AE296" s="171">
        <f>'Survey-based_src_summary'!AQ296</f>
        <v>0</v>
      </c>
    </row>
    <row r="297" spans="1:31" x14ac:dyDescent="0.2">
      <c r="A297" s="27" t="s">
        <v>460</v>
      </c>
      <c r="B297" s="154" t="str">
        <f>'Survey-based_src_summary'!E297</f>
        <v>30</v>
      </c>
      <c r="C297" s="125" t="str">
        <f>'Survey-based_src_summary'!F297</f>
        <v>30065</v>
      </c>
      <c r="D297" s="125" t="str">
        <f>'Survey-based_src_summary'!G297</f>
        <v>2310000220</v>
      </c>
      <c r="E297" s="125" t="str">
        <f>'Survey-based_src_summary'!H297</f>
        <v>Drill rigs</v>
      </c>
      <c r="F297" s="125" t="str">
        <f>'Survey-based_src_summary'!B297</f>
        <v>Oil Wells</v>
      </c>
      <c r="G297" s="52">
        <f>'Survey-based_src_summary'!S297</f>
        <v>8.7633559353527998E-2</v>
      </c>
      <c r="H297" s="52">
        <f>'Survey-based_src_summary'!T297</f>
        <v>6.2813483293760221E-3</v>
      </c>
      <c r="I297" s="52">
        <f>'Survey-based_src_summary'!U297</f>
        <v>3.0296518694548944E-2</v>
      </c>
      <c r="J297" s="52">
        <f>'Survey-based_src_summary'!V297</f>
        <v>3.244977856330359E-5</v>
      </c>
      <c r="K297" s="52">
        <f>'Survey-based_src_summary'!W297</f>
        <v>4.3766288352896253E-3</v>
      </c>
      <c r="L297" s="144">
        <f>'Survey-based_src_summary'!X297</f>
        <v>0</v>
      </c>
      <c r="M297" s="144">
        <f>'Survey-based_src_summary'!Y297</f>
        <v>0</v>
      </c>
      <c r="N297" s="144">
        <f>'Survey-based_src_summary'!Z297</f>
        <v>0</v>
      </c>
      <c r="O297" s="144">
        <f>'Survey-based_src_summary'!AA297</f>
        <v>0</v>
      </c>
      <c r="P297" s="144">
        <f>'Survey-based_src_summary'!AB297</f>
        <v>0</v>
      </c>
      <c r="Q297" s="155">
        <f>'Survey-based_src_summary'!AC297</f>
        <v>0</v>
      </c>
      <c r="R297" s="155">
        <f>'Survey-based_src_summary'!AD297</f>
        <v>0</v>
      </c>
      <c r="S297" s="155">
        <f>'Survey-based_src_summary'!AE297</f>
        <v>0</v>
      </c>
      <c r="T297" s="155">
        <f>'Survey-based_src_summary'!AF297</f>
        <v>0</v>
      </c>
      <c r="U297" s="155">
        <f>'Survey-based_src_summary'!AG297</f>
        <v>0</v>
      </c>
      <c r="V297" s="156">
        <f>'Survey-based_src_summary'!AH297</f>
        <v>8.7633559353527998E-2</v>
      </c>
      <c r="W297" s="156">
        <f>'Survey-based_src_summary'!AI297</f>
        <v>6.2813483293760221E-3</v>
      </c>
      <c r="X297" s="156">
        <f>'Survey-based_src_summary'!AJ297</f>
        <v>3.0296518694548948E-2</v>
      </c>
      <c r="Y297" s="156">
        <f>'Survey-based_src_summary'!AK297</f>
        <v>3.244977856330359E-5</v>
      </c>
      <c r="Z297" s="156">
        <f>'Survey-based_src_summary'!AL297</f>
        <v>4.3766288352896253E-3</v>
      </c>
      <c r="AA297" s="171">
        <f>'Survey-based_src_summary'!AM297</f>
        <v>0</v>
      </c>
      <c r="AB297" s="171">
        <f>'Survey-based_src_summary'!AN297</f>
        <v>0</v>
      </c>
      <c r="AC297" s="171">
        <f>'Survey-based_src_summary'!AO297</f>
        <v>0</v>
      </c>
      <c r="AD297" s="171">
        <f>'Survey-based_src_summary'!AP297</f>
        <v>0</v>
      </c>
      <c r="AE297" s="171">
        <f>'Survey-based_src_summary'!AQ297</f>
        <v>0</v>
      </c>
    </row>
    <row r="298" spans="1:31" x14ac:dyDescent="0.2">
      <c r="A298" s="27" t="s">
        <v>460</v>
      </c>
      <c r="B298" s="154" t="str">
        <f>'Survey-based_src_summary'!E298</f>
        <v>30</v>
      </c>
      <c r="C298" s="125" t="str">
        <f>'Survey-based_src_summary'!F298</f>
        <v>30069</v>
      </c>
      <c r="D298" s="125" t="str">
        <f>'Survey-based_src_summary'!G298</f>
        <v>2310000220</v>
      </c>
      <c r="E298" s="125" t="str">
        <f>'Survey-based_src_summary'!H298</f>
        <v>Drill rigs</v>
      </c>
      <c r="F298" s="125" t="str">
        <f>'Survey-based_src_summary'!B298</f>
        <v>Oil Wells</v>
      </c>
      <c r="G298" s="52">
        <f>'Survey-based_src_summary'!S298</f>
        <v>0.39921954816607208</v>
      </c>
      <c r="H298" s="52">
        <f>'Survey-based_src_summary'!T298</f>
        <v>2.8615031278268543E-2</v>
      </c>
      <c r="I298" s="52">
        <f>'Survey-based_src_summary'!U298</f>
        <v>0.1380174740529452</v>
      </c>
      <c r="J298" s="52">
        <f>'Survey-based_src_summary'!V298</f>
        <v>1.4782676901060529E-4</v>
      </c>
      <c r="K298" s="52">
        <f>'Survey-based_src_summary'!W298</f>
        <v>1.9937975805208296E-2</v>
      </c>
      <c r="L298" s="144">
        <f>'Survey-based_src_summary'!X298</f>
        <v>0</v>
      </c>
      <c r="M298" s="144">
        <f>'Survey-based_src_summary'!Y298</f>
        <v>0</v>
      </c>
      <c r="N298" s="144">
        <f>'Survey-based_src_summary'!Z298</f>
        <v>0</v>
      </c>
      <c r="O298" s="144">
        <f>'Survey-based_src_summary'!AA298</f>
        <v>0</v>
      </c>
      <c r="P298" s="144">
        <f>'Survey-based_src_summary'!AB298</f>
        <v>0</v>
      </c>
      <c r="Q298" s="155">
        <f>'Survey-based_src_summary'!AC298</f>
        <v>0</v>
      </c>
      <c r="R298" s="155">
        <f>'Survey-based_src_summary'!AD298</f>
        <v>0</v>
      </c>
      <c r="S298" s="155">
        <f>'Survey-based_src_summary'!AE298</f>
        <v>0</v>
      </c>
      <c r="T298" s="155">
        <f>'Survey-based_src_summary'!AF298</f>
        <v>0</v>
      </c>
      <c r="U298" s="155">
        <f>'Survey-based_src_summary'!AG298</f>
        <v>0</v>
      </c>
      <c r="V298" s="156">
        <f>'Survey-based_src_summary'!AH298</f>
        <v>0.39921954816607208</v>
      </c>
      <c r="W298" s="156">
        <f>'Survey-based_src_summary'!AI298</f>
        <v>2.8615031278268543E-2</v>
      </c>
      <c r="X298" s="156">
        <f>'Survey-based_src_summary'!AJ298</f>
        <v>0.1380174740529452</v>
      </c>
      <c r="Y298" s="156">
        <f>'Survey-based_src_summary'!AK298</f>
        <v>1.4782676901060529E-4</v>
      </c>
      <c r="Z298" s="156">
        <f>'Survey-based_src_summary'!AL298</f>
        <v>1.9937975805208296E-2</v>
      </c>
      <c r="AA298" s="171">
        <f>'Survey-based_src_summary'!AM298</f>
        <v>0</v>
      </c>
      <c r="AB298" s="171">
        <f>'Survey-based_src_summary'!AN298</f>
        <v>0</v>
      </c>
      <c r="AC298" s="171">
        <f>'Survey-based_src_summary'!AO298</f>
        <v>0</v>
      </c>
      <c r="AD298" s="171">
        <f>'Survey-based_src_summary'!AP298</f>
        <v>0</v>
      </c>
      <c r="AE298" s="171">
        <f>'Survey-based_src_summary'!AQ298</f>
        <v>0</v>
      </c>
    </row>
    <row r="299" spans="1:31" x14ac:dyDescent="0.2">
      <c r="A299" s="27" t="s">
        <v>460</v>
      </c>
      <c r="B299" s="154" t="str">
        <f>'Survey-based_src_summary'!E299</f>
        <v>30</v>
      </c>
      <c r="C299" s="125" t="str">
        <f>'Survey-based_src_summary'!F299</f>
        <v>30005</v>
      </c>
      <c r="D299" s="125" t="str">
        <f>'Survey-based_src_summary'!G299</f>
        <v>2310000220</v>
      </c>
      <c r="E299" s="125" t="str">
        <f>'Survey-based_src_summary'!H299</f>
        <v>Drill rigs</v>
      </c>
      <c r="F299" s="125" t="str">
        <f>'Survey-based_src_summary'!B299</f>
        <v>Oil Wells</v>
      </c>
      <c r="G299" s="52">
        <f>'Survey-based_src_summary'!S299</f>
        <v>0.43399477013175775</v>
      </c>
      <c r="H299" s="52">
        <f>'Survey-based_src_summary'!T299</f>
        <v>3.1107629821671728E-2</v>
      </c>
      <c r="I299" s="52">
        <f>'Survey-based_src_summary'!U299</f>
        <v>0.15003990210633766</v>
      </c>
      <c r="J299" s="52">
        <f>'Survey-based_src_summary'!V299</f>
        <v>1.6070366526588448E-4</v>
      </c>
      <c r="K299" s="52">
        <f>'Survey-based_src_summary'!W299</f>
        <v>2.1674733279529575E-2</v>
      </c>
      <c r="L299" s="144">
        <f>'Survey-based_src_summary'!X299</f>
        <v>0</v>
      </c>
      <c r="M299" s="144">
        <f>'Survey-based_src_summary'!Y299</f>
        <v>0</v>
      </c>
      <c r="N299" s="144">
        <f>'Survey-based_src_summary'!Z299</f>
        <v>0</v>
      </c>
      <c r="O299" s="144">
        <f>'Survey-based_src_summary'!AA299</f>
        <v>0</v>
      </c>
      <c r="P299" s="144">
        <f>'Survey-based_src_summary'!AB299</f>
        <v>0</v>
      </c>
      <c r="Q299" s="155">
        <f>'Survey-based_src_summary'!AC299</f>
        <v>0</v>
      </c>
      <c r="R299" s="155">
        <f>'Survey-based_src_summary'!AD299</f>
        <v>0</v>
      </c>
      <c r="S299" s="155">
        <f>'Survey-based_src_summary'!AE299</f>
        <v>0</v>
      </c>
      <c r="T299" s="155">
        <f>'Survey-based_src_summary'!AF299</f>
        <v>0</v>
      </c>
      <c r="U299" s="155">
        <f>'Survey-based_src_summary'!AG299</f>
        <v>0</v>
      </c>
      <c r="V299" s="156">
        <f>'Survey-based_src_summary'!AH299</f>
        <v>0.43399477013175775</v>
      </c>
      <c r="W299" s="156">
        <f>'Survey-based_src_summary'!AI299</f>
        <v>3.1107629821671728E-2</v>
      </c>
      <c r="X299" s="156">
        <f>'Survey-based_src_summary'!AJ299</f>
        <v>0.15003990210633766</v>
      </c>
      <c r="Y299" s="156">
        <f>'Survey-based_src_summary'!AK299</f>
        <v>1.6070366526588448E-4</v>
      </c>
      <c r="Z299" s="156">
        <f>'Survey-based_src_summary'!AL299</f>
        <v>2.1674733279529575E-2</v>
      </c>
      <c r="AA299" s="171">
        <f>'Survey-based_src_summary'!AM299</f>
        <v>0</v>
      </c>
      <c r="AB299" s="171">
        <f>'Survey-based_src_summary'!AN299</f>
        <v>0</v>
      </c>
      <c r="AC299" s="171">
        <f>'Survey-based_src_summary'!AO299</f>
        <v>0</v>
      </c>
      <c r="AD299" s="171">
        <f>'Survey-based_src_summary'!AP299</f>
        <v>0</v>
      </c>
      <c r="AE299" s="171">
        <f>'Survey-based_src_summary'!AQ299</f>
        <v>0</v>
      </c>
    </row>
    <row r="300" spans="1:31" x14ac:dyDescent="0.2">
      <c r="A300" s="27" t="s">
        <v>460</v>
      </c>
      <c r="B300" s="154" t="str">
        <f>'Survey-based_src_summary'!E300</f>
        <v>30</v>
      </c>
      <c r="C300" s="125" t="str">
        <f>'Survey-based_src_summary'!F300</f>
        <v>30111</v>
      </c>
      <c r="D300" s="125" t="str">
        <f>'Survey-based_src_summary'!G300</f>
        <v>2310000220</v>
      </c>
      <c r="E300" s="125" t="str">
        <f>'Survey-based_src_summary'!H300</f>
        <v>Drill rigs</v>
      </c>
      <c r="F300" s="125" t="str">
        <f>'Survey-based_src_summary'!B300</f>
        <v>Oil Wells</v>
      </c>
      <c r="G300" s="52">
        <f>'Survey-based_src_summary'!S300</f>
        <v>0</v>
      </c>
      <c r="H300" s="52">
        <f>'Survey-based_src_summary'!T300</f>
        <v>0</v>
      </c>
      <c r="I300" s="52">
        <f>'Survey-based_src_summary'!U300</f>
        <v>0</v>
      </c>
      <c r="J300" s="52">
        <f>'Survey-based_src_summary'!V300</f>
        <v>0</v>
      </c>
      <c r="K300" s="52">
        <f>'Survey-based_src_summary'!W300</f>
        <v>0</v>
      </c>
      <c r="L300" s="144">
        <f>'Survey-based_src_summary'!X300</f>
        <v>0</v>
      </c>
      <c r="M300" s="144">
        <f>'Survey-based_src_summary'!Y300</f>
        <v>0</v>
      </c>
      <c r="N300" s="144">
        <f>'Survey-based_src_summary'!Z300</f>
        <v>0</v>
      </c>
      <c r="O300" s="144">
        <f>'Survey-based_src_summary'!AA300</f>
        <v>0</v>
      </c>
      <c r="P300" s="144">
        <f>'Survey-based_src_summary'!AB300</f>
        <v>0</v>
      </c>
      <c r="Q300" s="155">
        <f>'Survey-based_src_summary'!AC300</f>
        <v>0</v>
      </c>
      <c r="R300" s="155">
        <f>'Survey-based_src_summary'!AD300</f>
        <v>0</v>
      </c>
      <c r="S300" s="155">
        <f>'Survey-based_src_summary'!AE300</f>
        <v>0</v>
      </c>
      <c r="T300" s="155">
        <f>'Survey-based_src_summary'!AF300</f>
        <v>0</v>
      </c>
      <c r="U300" s="155">
        <f>'Survey-based_src_summary'!AG300</f>
        <v>0</v>
      </c>
      <c r="V300" s="156">
        <f>'Survey-based_src_summary'!AH300</f>
        <v>0</v>
      </c>
      <c r="W300" s="156">
        <f>'Survey-based_src_summary'!AI300</f>
        <v>0</v>
      </c>
      <c r="X300" s="156">
        <f>'Survey-based_src_summary'!AJ300</f>
        <v>0</v>
      </c>
      <c r="Y300" s="156">
        <f>'Survey-based_src_summary'!AK300</f>
        <v>0</v>
      </c>
      <c r="Z300" s="156">
        <f>'Survey-based_src_summary'!AL300</f>
        <v>0</v>
      </c>
      <c r="AA300" s="171">
        <f>'Survey-based_src_summary'!AM300</f>
        <v>0</v>
      </c>
      <c r="AB300" s="171">
        <f>'Survey-based_src_summary'!AN300</f>
        <v>0</v>
      </c>
      <c r="AC300" s="171">
        <f>'Survey-based_src_summary'!AO300</f>
        <v>0</v>
      </c>
      <c r="AD300" s="171">
        <f>'Survey-based_src_summary'!AP300</f>
        <v>0</v>
      </c>
      <c r="AE300" s="171">
        <f>'Survey-based_src_summary'!AQ300</f>
        <v>0</v>
      </c>
    </row>
    <row r="301" spans="1:31" x14ac:dyDescent="0.2">
      <c r="A301" s="27" t="s">
        <v>460</v>
      </c>
      <c r="B301" s="154" t="str">
        <f>'Survey-based_src_summary'!E301</f>
        <v>30</v>
      </c>
      <c r="C301" s="125" t="str">
        <f>'Survey-based_src_summary'!F301</f>
        <v>30041</v>
      </c>
      <c r="D301" s="125" t="str">
        <f>'Survey-based_src_summary'!G301</f>
        <v>2310000220</v>
      </c>
      <c r="E301" s="125" t="str">
        <f>'Survey-based_src_summary'!H301</f>
        <v>Drill rigs</v>
      </c>
      <c r="F301" s="125" t="str">
        <f>'Survey-based_src_summary'!B301</f>
        <v>Oil Wells</v>
      </c>
      <c r="G301" s="52">
        <f>'Survey-based_src_summary'!S301</f>
        <v>0</v>
      </c>
      <c r="H301" s="52">
        <f>'Survey-based_src_summary'!T301</f>
        <v>0</v>
      </c>
      <c r="I301" s="52">
        <f>'Survey-based_src_summary'!U301</f>
        <v>0</v>
      </c>
      <c r="J301" s="52">
        <f>'Survey-based_src_summary'!V301</f>
        <v>0</v>
      </c>
      <c r="K301" s="52">
        <f>'Survey-based_src_summary'!W301</f>
        <v>0</v>
      </c>
      <c r="L301" s="144">
        <f>'Survey-based_src_summary'!X301</f>
        <v>0</v>
      </c>
      <c r="M301" s="144">
        <f>'Survey-based_src_summary'!Y301</f>
        <v>0</v>
      </c>
      <c r="N301" s="144">
        <f>'Survey-based_src_summary'!Z301</f>
        <v>0</v>
      </c>
      <c r="O301" s="144">
        <f>'Survey-based_src_summary'!AA301</f>
        <v>0</v>
      </c>
      <c r="P301" s="144">
        <f>'Survey-based_src_summary'!AB301</f>
        <v>0</v>
      </c>
      <c r="Q301" s="155">
        <f>'Survey-based_src_summary'!AC301</f>
        <v>0</v>
      </c>
      <c r="R301" s="155">
        <f>'Survey-based_src_summary'!AD301</f>
        <v>0</v>
      </c>
      <c r="S301" s="155">
        <f>'Survey-based_src_summary'!AE301</f>
        <v>0</v>
      </c>
      <c r="T301" s="155">
        <f>'Survey-based_src_summary'!AF301</f>
        <v>0</v>
      </c>
      <c r="U301" s="155">
        <f>'Survey-based_src_summary'!AG301</f>
        <v>0</v>
      </c>
      <c r="V301" s="156">
        <f>'Survey-based_src_summary'!AH301</f>
        <v>0</v>
      </c>
      <c r="W301" s="156">
        <f>'Survey-based_src_summary'!AI301</f>
        <v>0</v>
      </c>
      <c r="X301" s="156">
        <f>'Survey-based_src_summary'!AJ301</f>
        <v>0</v>
      </c>
      <c r="Y301" s="156">
        <f>'Survey-based_src_summary'!AK301</f>
        <v>0</v>
      </c>
      <c r="Z301" s="156">
        <f>'Survey-based_src_summary'!AL301</f>
        <v>0</v>
      </c>
      <c r="AA301" s="171">
        <f>'Survey-based_src_summary'!AM301</f>
        <v>0</v>
      </c>
      <c r="AB301" s="171">
        <f>'Survey-based_src_summary'!AN301</f>
        <v>0</v>
      </c>
      <c r="AC301" s="171">
        <f>'Survey-based_src_summary'!AO301</f>
        <v>0</v>
      </c>
      <c r="AD301" s="171">
        <f>'Survey-based_src_summary'!AP301</f>
        <v>0</v>
      </c>
      <c r="AE301" s="171">
        <f>'Survey-based_src_summary'!AQ301</f>
        <v>0</v>
      </c>
    </row>
    <row r="302" spans="1:31" x14ac:dyDescent="0.2">
      <c r="A302" s="27" t="s">
        <v>460</v>
      </c>
      <c r="B302" s="154" t="str">
        <f>'Survey-based_src_summary'!E302</f>
        <v>30</v>
      </c>
      <c r="C302" s="125" t="str">
        <f>'Survey-based_src_summary'!F302</f>
        <v>30071</v>
      </c>
      <c r="D302" s="125" t="str">
        <f>'Survey-based_src_summary'!G302</f>
        <v>2310000220</v>
      </c>
      <c r="E302" s="125" t="str">
        <f>'Survey-based_src_summary'!H302</f>
        <v>Drill rigs</v>
      </c>
      <c r="F302" s="125" t="str">
        <f>'Survey-based_src_summary'!B302</f>
        <v>Oil Wells</v>
      </c>
      <c r="G302" s="52">
        <f>'Survey-based_src_summary'!S302</f>
        <v>4.5207788555391443E-3</v>
      </c>
      <c r="H302" s="52">
        <f>'Survey-based_src_summary'!T302</f>
        <v>3.2403781064241387E-4</v>
      </c>
      <c r="I302" s="52">
        <f>'Survey-based_src_summary'!U302</f>
        <v>1.5629156469410175E-3</v>
      </c>
      <c r="J302" s="52">
        <f>'Survey-based_src_summary'!V302</f>
        <v>1.6739965131862968E-6</v>
      </c>
      <c r="K302" s="52">
        <f>'Survey-based_src_summary'!W302</f>
        <v>2.2577847166176644E-4</v>
      </c>
      <c r="L302" s="144">
        <f>'Survey-based_src_summary'!X302</f>
        <v>0</v>
      </c>
      <c r="M302" s="144">
        <f>'Survey-based_src_summary'!Y302</f>
        <v>0</v>
      </c>
      <c r="N302" s="144">
        <f>'Survey-based_src_summary'!Z302</f>
        <v>0</v>
      </c>
      <c r="O302" s="144">
        <f>'Survey-based_src_summary'!AA302</f>
        <v>0</v>
      </c>
      <c r="P302" s="144">
        <f>'Survey-based_src_summary'!AB302</f>
        <v>0</v>
      </c>
      <c r="Q302" s="155">
        <f>'Survey-based_src_summary'!AC302</f>
        <v>0</v>
      </c>
      <c r="R302" s="155">
        <f>'Survey-based_src_summary'!AD302</f>
        <v>0</v>
      </c>
      <c r="S302" s="155">
        <f>'Survey-based_src_summary'!AE302</f>
        <v>0</v>
      </c>
      <c r="T302" s="155">
        <f>'Survey-based_src_summary'!AF302</f>
        <v>0</v>
      </c>
      <c r="U302" s="155">
        <f>'Survey-based_src_summary'!AG302</f>
        <v>0</v>
      </c>
      <c r="V302" s="156">
        <f>'Survey-based_src_summary'!AH302</f>
        <v>4.5207788555391443E-3</v>
      </c>
      <c r="W302" s="156">
        <f>'Survey-based_src_summary'!AI302</f>
        <v>3.2403781064241393E-4</v>
      </c>
      <c r="X302" s="156">
        <f>'Survey-based_src_summary'!AJ302</f>
        <v>1.5629156469410175E-3</v>
      </c>
      <c r="Y302" s="156">
        <f>'Survey-based_src_summary'!AK302</f>
        <v>1.6739965131862968E-6</v>
      </c>
      <c r="Z302" s="156">
        <f>'Survey-based_src_summary'!AL302</f>
        <v>2.2577847166176644E-4</v>
      </c>
      <c r="AA302" s="171">
        <f>'Survey-based_src_summary'!AM302</f>
        <v>0</v>
      </c>
      <c r="AB302" s="171">
        <f>'Survey-based_src_summary'!AN302</f>
        <v>0</v>
      </c>
      <c r="AC302" s="171">
        <f>'Survey-based_src_summary'!AO302</f>
        <v>0</v>
      </c>
      <c r="AD302" s="171">
        <f>'Survey-based_src_summary'!AP302</f>
        <v>0</v>
      </c>
      <c r="AE302" s="171">
        <f>'Survey-based_src_summary'!AQ302</f>
        <v>0</v>
      </c>
    </row>
    <row r="303" spans="1:31" x14ac:dyDescent="0.2">
      <c r="A303" s="27" t="s">
        <v>460</v>
      </c>
      <c r="B303" s="154" t="str">
        <f>'Survey-based_src_summary'!E303</f>
        <v>30</v>
      </c>
      <c r="C303" s="125" t="str">
        <f>'Survey-based_src_summary'!F303</f>
        <v>30015</v>
      </c>
      <c r="D303" s="125" t="str">
        <f>'Survey-based_src_summary'!G303</f>
        <v>2310000220</v>
      </c>
      <c r="E303" s="125" t="str">
        <f>'Survey-based_src_summary'!H303</f>
        <v>Drill rigs</v>
      </c>
      <c r="F303" s="125" t="str">
        <f>'Survey-based_src_summary'!B303</f>
        <v>Oil Wells</v>
      </c>
      <c r="G303" s="52">
        <f>'Survey-based_src_summary'!S303</f>
        <v>0</v>
      </c>
      <c r="H303" s="52">
        <f>'Survey-based_src_summary'!T303</f>
        <v>0</v>
      </c>
      <c r="I303" s="52">
        <f>'Survey-based_src_summary'!U303</f>
        <v>0</v>
      </c>
      <c r="J303" s="52">
        <f>'Survey-based_src_summary'!V303</f>
        <v>0</v>
      </c>
      <c r="K303" s="52">
        <f>'Survey-based_src_summary'!W303</f>
        <v>0</v>
      </c>
      <c r="L303" s="144">
        <f>'Survey-based_src_summary'!X303</f>
        <v>0</v>
      </c>
      <c r="M303" s="144">
        <f>'Survey-based_src_summary'!Y303</f>
        <v>0</v>
      </c>
      <c r="N303" s="144">
        <f>'Survey-based_src_summary'!Z303</f>
        <v>0</v>
      </c>
      <c r="O303" s="144">
        <f>'Survey-based_src_summary'!AA303</f>
        <v>0</v>
      </c>
      <c r="P303" s="144">
        <f>'Survey-based_src_summary'!AB303</f>
        <v>0</v>
      </c>
      <c r="Q303" s="155">
        <f>'Survey-based_src_summary'!AC303</f>
        <v>0</v>
      </c>
      <c r="R303" s="155">
        <f>'Survey-based_src_summary'!AD303</f>
        <v>0</v>
      </c>
      <c r="S303" s="155">
        <f>'Survey-based_src_summary'!AE303</f>
        <v>0</v>
      </c>
      <c r="T303" s="155">
        <f>'Survey-based_src_summary'!AF303</f>
        <v>0</v>
      </c>
      <c r="U303" s="155">
        <f>'Survey-based_src_summary'!AG303</f>
        <v>0</v>
      </c>
      <c r="V303" s="156">
        <f>'Survey-based_src_summary'!AH303</f>
        <v>0</v>
      </c>
      <c r="W303" s="156">
        <f>'Survey-based_src_summary'!AI303</f>
        <v>0</v>
      </c>
      <c r="X303" s="156">
        <f>'Survey-based_src_summary'!AJ303</f>
        <v>0</v>
      </c>
      <c r="Y303" s="156">
        <f>'Survey-based_src_summary'!AK303</f>
        <v>0</v>
      </c>
      <c r="Z303" s="156">
        <f>'Survey-based_src_summary'!AL303</f>
        <v>0</v>
      </c>
      <c r="AA303" s="171">
        <f>'Survey-based_src_summary'!AM303</f>
        <v>0</v>
      </c>
      <c r="AB303" s="171">
        <f>'Survey-based_src_summary'!AN303</f>
        <v>0</v>
      </c>
      <c r="AC303" s="171">
        <f>'Survey-based_src_summary'!AO303</f>
        <v>0</v>
      </c>
      <c r="AD303" s="171">
        <f>'Survey-based_src_summary'!AP303</f>
        <v>0</v>
      </c>
      <c r="AE303" s="171">
        <f>'Survey-based_src_summary'!AQ303</f>
        <v>0</v>
      </c>
    </row>
    <row r="304" spans="1:31" x14ac:dyDescent="0.2">
      <c r="A304" s="27" t="s">
        <v>460</v>
      </c>
      <c r="B304" s="154" t="str">
        <f>'Survey-based_src_summary'!E304</f>
        <v>30</v>
      </c>
      <c r="C304" s="125" t="str">
        <f>'Survey-based_src_summary'!F304</f>
        <v>30027</v>
      </c>
      <c r="D304" s="125" t="str">
        <f>'Survey-based_src_summary'!G304</f>
        <v>2310000220</v>
      </c>
      <c r="E304" s="125" t="str">
        <f>'Survey-based_src_summary'!H304</f>
        <v>Drill rigs</v>
      </c>
      <c r="F304" s="125" t="str">
        <f>'Survey-based_src_summary'!B304</f>
        <v>Oil Wells</v>
      </c>
      <c r="G304" s="52">
        <f>'Survey-based_src_summary'!S304</f>
        <v>0</v>
      </c>
      <c r="H304" s="52">
        <f>'Survey-based_src_summary'!T304</f>
        <v>0</v>
      </c>
      <c r="I304" s="52">
        <f>'Survey-based_src_summary'!U304</f>
        <v>0</v>
      </c>
      <c r="J304" s="52">
        <f>'Survey-based_src_summary'!V304</f>
        <v>0</v>
      </c>
      <c r="K304" s="52">
        <f>'Survey-based_src_summary'!W304</f>
        <v>0</v>
      </c>
      <c r="L304" s="144">
        <f>'Survey-based_src_summary'!X304</f>
        <v>0</v>
      </c>
      <c r="M304" s="144">
        <f>'Survey-based_src_summary'!Y304</f>
        <v>0</v>
      </c>
      <c r="N304" s="144">
        <f>'Survey-based_src_summary'!Z304</f>
        <v>0</v>
      </c>
      <c r="O304" s="144">
        <f>'Survey-based_src_summary'!AA304</f>
        <v>0</v>
      </c>
      <c r="P304" s="144">
        <f>'Survey-based_src_summary'!AB304</f>
        <v>0</v>
      </c>
      <c r="Q304" s="155">
        <f>'Survey-based_src_summary'!AC304</f>
        <v>0</v>
      </c>
      <c r="R304" s="155">
        <f>'Survey-based_src_summary'!AD304</f>
        <v>0</v>
      </c>
      <c r="S304" s="155">
        <f>'Survey-based_src_summary'!AE304</f>
        <v>0</v>
      </c>
      <c r="T304" s="155">
        <f>'Survey-based_src_summary'!AF304</f>
        <v>0</v>
      </c>
      <c r="U304" s="155">
        <f>'Survey-based_src_summary'!AG304</f>
        <v>0</v>
      </c>
      <c r="V304" s="156">
        <f>'Survey-based_src_summary'!AH304</f>
        <v>0</v>
      </c>
      <c r="W304" s="156">
        <f>'Survey-based_src_summary'!AI304</f>
        <v>0</v>
      </c>
      <c r="X304" s="156">
        <f>'Survey-based_src_summary'!AJ304</f>
        <v>0</v>
      </c>
      <c r="Y304" s="156">
        <f>'Survey-based_src_summary'!AK304</f>
        <v>0</v>
      </c>
      <c r="Z304" s="156">
        <f>'Survey-based_src_summary'!AL304</f>
        <v>0</v>
      </c>
      <c r="AA304" s="171">
        <f>'Survey-based_src_summary'!AM304</f>
        <v>0</v>
      </c>
      <c r="AB304" s="171">
        <f>'Survey-based_src_summary'!AN304</f>
        <v>0</v>
      </c>
      <c r="AC304" s="171">
        <f>'Survey-based_src_summary'!AO304</f>
        <v>0</v>
      </c>
      <c r="AD304" s="171">
        <f>'Survey-based_src_summary'!AP304</f>
        <v>0</v>
      </c>
      <c r="AE304" s="171">
        <f>'Survey-based_src_summary'!AQ304</f>
        <v>0</v>
      </c>
    </row>
    <row r="305" spans="1:31" x14ac:dyDescent="0.2">
      <c r="A305" s="27" t="s">
        <v>460</v>
      </c>
      <c r="B305" s="154" t="str">
        <f>'Survey-based_src_summary'!E305</f>
        <v>30</v>
      </c>
      <c r="C305" s="125" t="str">
        <f>'Survey-based_src_summary'!F305</f>
        <v>30037</v>
      </c>
      <c r="D305" s="125" t="str">
        <f>'Survey-based_src_summary'!G305</f>
        <v>2310000220</v>
      </c>
      <c r="E305" s="125" t="str">
        <f>'Survey-based_src_summary'!H305</f>
        <v>Drill rigs</v>
      </c>
      <c r="F305" s="125" t="str">
        <f>'Survey-based_src_summary'!B305</f>
        <v>Oil Wells</v>
      </c>
      <c r="G305" s="52">
        <f>'Survey-based_src_summary'!S305</f>
        <v>0</v>
      </c>
      <c r="H305" s="52">
        <f>'Survey-based_src_summary'!T305</f>
        <v>0</v>
      </c>
      <c r="I305" s="52">
        <f>'Survey-based_src_summary'!U305</f>
        <v>0</v>
      </c>
      <c r="J305" s="52">
        <f>'Survey-based_src_summary'!V305</f>
        <v>0</v>
      </c>
      <c r="K305" s="52">
        <f>'Survey-based_src_summary'!W305</f>
        <v>0</v>
      </c>
      <c r="L305" s="144">
        <f>'Survey-based_src_summary'!X305</f>
        <v>0</v>
      </c>
      <c r="M305" s="144">
        <f>'Survey-based_src_summary'!Y305</f>
        <v>0</v>
      </c>
      <c r="N305" s="144">
        <f>'Survey-based_src_summary'!Z305</f>
        <v>0</v>
      </c>
      <c r="O305" s="144">
        <f>'Survey-based_src_summary'!AA305</f>
        <v>0</v>
      </c>
      <c r="P305" s="144">
        <f>'Survey-based_src_summary'!AB305</f>
        <v>0</v>
      </c>
      <c r="Q305" s="155">
        <f>'Survey-based_src_summary'!AC305</f>
        <v>0</v>
      </c>
      <c r="R305" s="155">
        <f>'Survey-based_src_summary'!AD305</f>
        <v>0</v>
      </c>
      <c r="S305" s="155">
        <f>'Survey-based_src_summary'!AE305</f>
        <v>0</v>
      </c>
      <c r="T305" s="155">
        <f>'Survey-based_src_summary'!AF305</f>
        <v>0</v>
      </c>
      <c r="U305" s="155">
        <f>'Survey-based_src_summary'!AG305</f>
        <v>0</v>
      </c>
      <c r="V305" s="156">
        <f>'Survey-based_src_summary'!AH305</f>
        <v>0</v>
      </c>
      <c r="W305" s="156">
        <f>'Survey-based_src_summary'!AI305</f>
        <v>0</v>
      </c>
      <c r="X305" s="156">
        <f>'Survey-based_src_summary'!AJ305</f>
        <v>0</v>
      </c>
      <c r="Y305" s="156">
        <f>'Survey-based_src_summary'!AK305</f>
        <v>0</v>
      </c>
      <c r="Z305" s="156">
        <f>'Survey-based_src_summary'!AL305</f>
        <v>0</v>
      </c>
      <c r="AA305" s="171">
        <f>'Survey-based_src_summary'!AM305</f>
        <v>0</v>
      </c>
      <c r="AB305" s="171">
        <f>'Survey-based_src_summary'!AN305</f>
        <v>0</v>
      </c>
      <c r="AC305" s="171">
        <f>'Survey-based_src_summary'!AO305</f>
        <v>0</v>
      </c>
      <c r="AD305" s="171">
        <f>'Survey-based_src_summary'!AP305</f>
        <v>0</v>
      </c>
      <c r="AE305" s="171">
        <f>'Survey-based_src_summary'!AQ305</f>
        <v>0</v>
      </c>
    </row>
    <row r="306" spans="1:31" x14ac:dyDescent="0.2">
      <c r="A306" s="27" t="s">
        <v>460</v>
      </c>
      <c r="B306" s="154" t="str">
        <f>'Survey-based_src_summary'!E306</f>
        <v>30</v>
      </c>
      <c r="C306" s="125" t="str">
        <f>'Survey-based_src_summary'!F306</f>
        <v>30101</v>
      </c>
      <c r="D306" s="125" t="str">
        <f>'Survey-based_src_summary'!G306</f>
        <v>2310000220</v>
      </c>
      <c r="E306" s="125" t="str">
        <f>'Survey-based_src_summary'!H306</f>
        <v>Drill rigs</v>
      </c>
      <c r="F306" s="125" t="str">
        <f>'Survey-based_src_summary'!B306</f>
        <v>Gas Wells</v>
      </c>
      <c r="G306" s="52">
        <f>'Survey-based_src_summary'!S306</f>
        <v>8.1404017776772886</v>
      </c>
      <c r="H306" s="52">
        <f>'Survey-based_src_summary'!T306</f>
        <v>0.58348307981403802</v>
      </c>
      <c r="I306" s="52">
        <f>'Survey-based_src_summary'!U306</f>
        <v>2.814285263064698</v>
      </c>
      <c r="J306" s="52">
        <f>'Survey-based_src_summary'!V306</f>
        <v>3.0143045318553109E-3</v>
      </c>
      <c r="K306" s="52">
        <f>'Survey-based_src_summary'!W306</f>
        <v>0.40655106803659719</v>
      </c>
      <c r="L306" s="144">
        <f>'Survey-based_src_summary'!X306</f>
        <v>0</v>
      </c>
      <c r="M306" s="144">
        <f>'Survey-based_src_summary'!Y306</f>
        <v>0</v>
      </c>
      <c r="N306" s="144">
        <f>'Survey-based_src_summary'!Z306</f>
        <v>0</v>
      </c>
      <c r="O306" s="144">
        <f>'Survey-based_src_summary'!AA306</f>
        <v>0</v>
      </c>
      <c r="P306" s="144">
        <f>'Survey-based_src_summary'!AB306</f>
        <v>0</v>
      </c>
      <c r="Q306" s="155">
        <f>'Survey-based_src_summary'!AC306</f>
        <v>0</v>
      </c>
      <c r="R306" s="155">
        <f>'Survey-based_src_summary'!AD306</f>
        <v>0</v>
      </c>
      <c r="S306" s="155">
        <f>'Survey-based_src_summary'!AE306</f>
        <v>0</v>
      </c>
      <c r="T306" s="155">
        <f>'Survey-based_src_summary'!AF306</f>
        <v>0</v>
      </c>
      <c r="U306" s="155">
        <f>'Survey-based_src_summary'!AG306</f>
        <v>0</v>
      </c>
      <c r="V306" s="156">
        <f>'Survey-based_src_summary'!AH306</f>
        <v>8.1404017776772886</v>
      </c>
      <c r="W306" s="156">
        <f>'Survey-based_src_summary'!AI306</f>
        <v>0.58348307981403802</v>
      </c>
      <c r="X306" s="156">
        <f>'Survey-based_src_summary'!AJ306</f>
        <v>2.814285263064698</v>
      </c>
      <c r="Y306" s="156">
        <f>'Survey-based_src_summary'!AK306</f>
        <v>3.0143045318553109E-3</v>
      </c>
      <c r="Z306" s="156">
        <f>'Survey-based_src_summary'!AL306</f>
        <v>0.40655106803659719</v>
      </c>
      <c r="AA306" s="171">
        <f>'Survey-based_src_summary'!AM306</f>
        <v>0</v>
      </c>
      <c r="AB306" s="171">
        <f>'Survey-based_src_summary'!AN306</f>
        <v>0</v>
      </c>
      <c r="AC306" s="171">
        <f>'Survey-based_src_summary'!AO306</f>
        <v>0</v>
      </c>
      <c r="AD306" s="171">
        <f>'Survey-based_src_summary'!AP306</f>
        <v>0</v>
      </c>
      <c r="AE306" s="171">
        <f>'Survey-based_src_summary'!AQ306</f>
        <v>0</v>
      </c>
    </row>
    <row r="307" spans="1:31" x14ac:dyDescent="0.2">
      <c r="A307" s="27" t="s">
        <v>460</v>
      </c>
      <c r="B307" s="154" t="str">
        <f>'Survey-based_src_summary'!E307</f>
        <v>30</v>
      </c>
      <c r="C307" s="125" t="str">
        <f>'Survey-based_src_summary'!F307</f>
        <v>30051</v>
      </c>
      <c r="D307" s="125" t="str">
        <f>'Survey-based_src_summary'!G307</f>
        <v>2310000220</v>
      </c>
      <c r="E307" s="125" t="str">
        <f>'Survey-based_src_summary'!H307</f>
        <v>Drill rigs</v>
      </c>
      <c r="F307" s="125" t="str">
        <f>'Survey-based_src_summary'!B307</f>
        <v>Gas Wells</v>
      </c>
      <c r="G307" s="52">
        <f>'Survey-based_src_summary'!S307</f>
        <v>1.2682872798349196</v>
      </c>
      <c r="H307" s="52">
        <f>'Survey-based_src_summary'!T307</f>
        <v>9.0907572910756226E-2</v>
      </c>
      <c r="I307" s="52">
        <f>'Survey-based_src_summary'!U307</f>
        <v>0.43847002868576679</v>
      </c>
      <c r="J307" s="52">
        <f>'Survey-based_src_summary'!V307</f>
        <v>4.696333423964814E-4</v>
      </c>
      <c r="K307" s="52">
        <f>'Survey-based_src_summary'!W307</f>
        <v>6.3341289812999982E-2</v>
      </c>
      <c r="L307" s="144">
        <f>'Survey-based_src_summary'!X307</f>
        <v>0</v>
      </c>
      <c r="M307" s="144">
        <f>'Survey-based_src_summary'!Y307</f>
        <v>0</v>
      </c>
      <c r="N307" s="144">
        <f>'Survey-based_src_summary'!Z307</f>
        <v>0</v>
      </c>
      <c r="O307" s="144">
        <f>'Survey-based_src_summary'!AA307</f>
        <v>0</v>
      </c>
      <c r="P307" s="144">
        <f>'Survey-based_src_summary'!AB307</f>
        <v>0</v>
      </c>
      <c r="Q307" s="155">
        <f>'Survey-based_src_summary'!AC307</f>
        <v>0</v>
      </c>
      <c r="R307" s="155">
        <f>'Survey-based_src_summary'!AD307</f>
        <v>0</v>
      </c>
      <c r="S307" s="155">
        <f>'Survey-based_src_summary'!AE307</f>
        <v>0</v>
      </c>
      <c r="T307" s="155">
        <f>'Survey-based_src_summary'!AF307</f>
        <v>0</v>
      </c>
      <c r="U307" s="155">
        <f>'Survey-based_src_summary'!AG307</f>
        <v>0</v>
      </c>
      <c r="V307" s="156">
        <f>'Survey-based_src_summary'!AH307</f>
        <v>1.2682872798349196</v>
      </c>
      <c r="W307" s="156">
        <f>'Survey-based_src_summary'!AI307</f>
        <v>9.0907572910756226E-2</v>
      </c>
      <c r="X307" s="156">
        <f>'Survey-based_src_summary'!AJ307</f>
        <v>0.43847002868576679</v>
      </c>
      <c r="Y307" s="156">
        <f>'Survey-based_src_summary'!AK307</f>
        <v>4.6963334239648146E-4</v>
      </c>
      <c r="Z307" s="156">
        <f>'Survey-based_src_summary'!AL307</f>
        <v>6.3341289812999982E-2</v>
      </c>
      <c r="AA307" s="171">
        <f>'Survey-based_src_summary'!AM307</f>
        <v>0</v>
      </c>
      <c r="AB307" s="171">
        <f>'Survey-based_src_summary'!AN307</f>
        <v>0</v>
      </c>
      <c r="AC307" s="171">
        <f>'Survey-based_src_summary'!AO307</f>
        <v>0</v>
      </c>
      <c r="AD307" s="171">
        <f>'Survey-based_src_summary'!AP307</f>
        <v>0</v>
      </c>
      <c r="AE307" s="171">
        <f>'Survey-based_src_summary'!AQ307</f>
        <v>0</v>
      </c>
    </row>
    <row r="308" spans="1:31" x14ac:dyDescent="0.2">
      <c r="A308" s="27" t="s">
        <v>460</v>
      </c>
      <c r="B308" s="154" t="str">
        <f>'Survey-based_src_summary'!E308</f>
        <v>30</v>
      </c>
      <c r="C308" s="125" t="str">
        <f>'Survey-based_src_summary'!F308</f>
        <v>30087</v>
      </c>
      <c r="D308" s="125" t="str">
        <f>'Survey-based_src_summary'!G308</f>
        <v>2310000220</v>
      </c>
      <c r="E308" s="125" t="str">
        <f>'Survey-based_src_summary'!H308</f>
        <v>Drill rigs</v>
      </c>
      <c r="F308" s="125" t="str">
        <f>'Survey-based_src_summary'!B308</f>
        <v>Gas Wells</v>
      </c>
      <c r="G308" s="52">
        <f>'Survey-based_src_summary'!S308</f>
        <v>0</v>
      </c>
      <c r="H308" s="52">
        <f>'Survey-based_src_summary'!T308</f>
        <v>0</v>
      </c>
      <c r="I308" s="52">
        <f>'Survey-based_src_summary'!U308</f>
        <v>0</v>
      </c>
      <c r="J308" s="52">
        <f>'Survey-based_src_summary'!V308</f>
        <v>0</v>
      </c>
      <c r="K308" s="52">
        <f>'Survey-based_src_summary'!W308</f>
        <v>0</v>
      </c>
      <c r="L308" s="144">
        <f>'Survey-based_src_summary'!X308</f>
        <v>0</v>
      </c>
      <c r="M308" s="144">
        <f>'Survey-based_src_summary'!Y308</f>
        <v>0</v>
      </c>
      <c r="N308" s="144">
        <f>'Survey-based_src_summary'!Z308</f>
        <v>0</v>
      </c>
      <c r="O308" s="144">
        <f>'Survey-based_src_summary'!AA308</f>
        <v>0</v>
      </c>
      <c r="P308" s="144">
        <f>'Survey-based_src_summary'!AB308</f>
        <v>0</v>
      </c>
      <c r="Q308" s="155">
        <f>'Survey-based_src_summary'!AC308</f>
        <v>0</v>
      </c>
      <c r="R308" s="155">
        <f>'Survey-based_src_summary'!AD308</f>
        <v>0</v>
      </c>
      <c r="S308" s="155">
        <f>'Survey-based_src_summary'!AE308</f>
        <v>0</v>
      </c>
      <c r="T308" s="155">
        <f>'Survey-based_src_summary'!AF308</f>
        <v>0</v>
      </c>
      <c r="U308" s="155">
        <f>'Survey-based_src_summary'!AG308</f>
        <v>0</v>
      </c>
      <c r="V308" s="156">
        <f>'Survey-based_src_summary'!AH308</f>
        <v>0</v>
      </c>
      <c r="W308" s="156">
        <f>'Survey-based_src_summary'!AI308</f>
        <v>0</v>
      </c>
      <c r="X308" s="156">
        <f>'Survey-based_src_summary'!AJ308</f>
        <v>0</v>
      </c>
      <c r="Y308" s="156">
        <f>'Survey-based_src_summary'!AK308</f>
        <v>0</v>
      </c>
      <c r="Z308" s="156">
        <f>'Survey-based_src_summary'!AL308</f>
        <v>0</v>
      </c>
      <c r="AA308" s="171">
        <f>'Survey-based_src_summary'!AM308</f>
        <v>0</v>
      </c>
      <c r="AB308" s="171">
        <f>'Survey-based_src_summary'!AN308</f>
        <v>0</v>
      </c>
      <c r="AC308" s="171">
        <f>'Survey-based_src_summary'!AO308</f>
        <v>0</v>
      </c>
      <c r="AD308" s="171">
        <f>'Survey-based_src_summary'!AP308</f>
        <v>0</v>
      </c>
      <c r="AE308" s="171">
        <f>'Survey-based_src_summary'!AQ308</f>
        <v>0</v>
      </c>
    </row>
    <row r="309" spans="1:31" x14ac:dyDescent="0.2">
      <c r="A309" s="27" t="s">
        <v>460</v>
      </c>
      <c r="B309" s="154" t="str">
        <f>'Survey-based_src_summary'!E309</f>
        <v>30</v>
      </c>
      <c r="C309" s="125" t="str">
        <f>'Survey-based_src_summary'!F309</f>
        <v>30099</v>
      </c>
      <c r="D309" s="125" t="str">
        <f>'Survey-based_src_summary'!G309</f>
        <v>2310000220</v>
      </c>
      <c r="E309" s="125" t="str">
        <f>'Survey-based_src_summary'!H309</f>
        <v>Drill rigs</v>
      </c>
      <c r="F309" s="125" t="str">
        <f>'Survey-based_src_summary'!B309</f>
        <v>Gas Wells</v>
      </c>
      <c r="G309" s="52">
        <f>'Survey-based_src_summary'!S309</f>
        <v>0</v>
      </c>
      <c r="H309" s="52">
        <f>'Survey-based_src_summary'!T309</f>
        <v>0</v>
      </c>
      <c r="I309" s="52">
        <f>'Survey-based_src_summary'!U309</f>
        <v>0</v>
      </c>
      <c r="J309" s="52">
        <f>'Survey-based_src_summary'!V309</f>
        <v>0</v>
      </c>
      <c r="K309" s="52">
        <f>'Survey-based_src_summary'!W309</f>
        <v>0</v>
      </c>
      <c r="L309" s="144">
        <f>'Survey-based_src_summary'!X309</f>
        <v>0</v>
      </c>
      <c r="M309" s="144">
        <f>'Survey-based_src_summary'!Y309</f>
        <v>0</v>
      </c>
      <c r="N309" s="144">
        <f>'Survey-based_src_summary'!Z309</f>
        <v>0</v>
      </c>
      <c r="O309" s="144">
        <f>'Survey-based_src_summary'!AA309</f>
        <v>0</v>
      </c>
      <c r="P309" s="144">
        <f>'Survey-based_src_summary'!AB309</f>
        <v>0</v>
      </c>
      <c r="Q309" s="155">
        <f>'Survey-based_src_summary'!AC309</f>
        <v>0</v>
      </c>
      <c r="R309" s="155">
        <f>'Survey-based_src_summary'!AD309</f>
        <v>0</v>
      </c>
      <c r="S309" s="155">
        <f>'Survey-based_src_summary'!AE309</f>
        <v>0</v>
      </c>
      <c r="T309" s="155">
        <f>'Survey-based_src_summary'!AF309</f>
        <v>0</v>
      </c>
      <c r="U309" s="155">
        <f>'Survey-based_src_summary'!AG309</f>
        <v>0</v>
      </c>
      <c r="V309" s="156">
        <f>'Survey-based_src_summary'!AH309</f>
        <v>0</v>
      </c>
      <c r="W309" s="156">
        <f>'Survey-based_src_summary'!AI309</f>
        <v>0</v>
      </c>
      <c r="X309" s="156">
        <f>'Survey-based_src_summary'!AJ309</f>
        <v>0</v>
      </c>
      <c r="Y309" s="156">
        <f>'Survey-based_src_summary'!AK309</f>
        <v>0</v>
      </c>
      <c r="Z309" s="156">
        <f>'Survey-based_src_summary'!AL309</f>
        <v>0</v>
      </c>
      <c r="AA309" s="171">
        <f>'Survey-based_src_summary'!AM309</f>
        <v>0</v>
      </c>
      <c r="AB309" s="171">
        <f>'Survey-based_src_summary'!AN309</f>
        <v>0</v>
      </c>
      <c r="AC309" s="171">
        <f>'Survey-based_src_summary'!AO309</f>
        <v>0</v>
      </c>
      <c r="AD309" s="171">
        <f>'Survey-based_src_summary'!AP309</f>
        <v>0</v>
      </c>
      <c r="AE309" s="171">
        <f>'Survey-based_src_summary'!AQ309</f>
        <v>0</v>
      </c>
    </row>
    <row r="310" spans="1:31" x14ac:dyDescent="0.2">
      <c r="A310" s="27" t="s">
        <v>460</v>
      </c>
      <c r="B310" s="154" t="str">
        <f>'Survey-based_src_summary'!E310</f>
        <v>30</v>
      </c>
      <c r="C310" s="125" t="str">
        <f>'Survey-based_src_summary'!F310</f>
        <v>30035</v>
      </c>
      <c r="D310" s="125" t="str">
        <f>'Survey-based_src_summary'!G310</f>
        <v>2310000220</v>
      </c>
      <c r="E310" s="125" t="str">
        <f>'Survey-based_src_summary'!H310</f>
        <v>Drill rigs</v>
      </c>
      <c r="F310" s="125" t="str">
        <f>'Survey-based_src_summary'!B310</f>
        <v>Gas Wells</v>
      </c>
      <c r="G310" s="52">
        <f>'Survey-based_src_summary'!S310</f>
        <v>3.9884297352703393</v>
      </c>
      <c r="H310" s="52">
        <f>'Survey-based_src_summary'!T310</f>
        <v>0.28588039375882551</v>
      </c>
      <c r="I310" s="52">
        <f>'Survey-based_src_summary'!U310</f>
        <v>1.3788728533670824</v>
      </c>
      <c r="J310" s="52">
        <f>'Survey-based_src_summary'!V310</f>
        <v>1.4768732741152508E-3</v>
      </c>
      <c r="K310" s="52">
        <f>'Survey-based_src_summary'!W310</f>
        <v>0.1991916877014078</v>
      </c>
      <c r="L310" s="144">
        <f>'Survey-based_src_summary'!X310</f>
        <v>0</v>
      </c>
      <c r="M310" s="144">
        <f>'Survey-based_src_summary'!Y310</f>
        <v>0</v>
      </c>
      <c r="N310" s="144">
        <f>'Survey-based_src_summary'!Z310</f>
        <v>0</v>
      </c>
      <c r="O310" s="144">
        <f>'Survey-based_src_summary'!AA310</f>
        <v>0</v>
      </c>
      <c r="P310" s="144">
        <f>'Survey-based_src_summary'!AB310</f>
        <v>0</v>
      </c>
      <c r="Q310" s="155">
        <f>'Survey-based_src_summary'!AC310</f>
        <v>3.9884297352703393</v>
      </c>
      <c r="R310" s="155">
        <f>'Survey-based_src_summary'!AD310</f>
        <v>0.28588039375882551</v>
      </c>
      <c r="S310" s="155">
        <f>'Survey-based_src_summary'!AE310</f>
        <v>1.3788728533670824</v>
      </c>
      <c r="T310" s="155">
        <f>'Survey-based_src_summary'!AF310</f>
        <v>1.4768732741152508E-3</v>
      </c>
      <c r="U310" s="155">
        <f>'Survey-based_src_summary'!AG310</f>
        <v>0.1991916877014078</v>
      </c>
      <c r="V310" s="156">
        <f>'Survey-based_src_summary'!AH310</f>
        <v>0</v>
      </c>
      <c r="W310" s="156">
        <f>'Survey-based_src_summary'!AI310</f>
        <v>0</v>
      </c>
      <c r="X310" s="156">
        <f>'Survey-based_src_summary'!AJ310</f>
        <v>0</v>
      </c>
      <c r="Y310" s="156">
        <f>'Survey-based_src_summary'!AK310</f>
        <v>0</v>
      </c>
      <c r="Z310" s="156">
        <f>'Survey-based_src_summary'!AL310</f>
        <v>0</v>
      </c>
      <c r="AA310" s="171">
        <f>'Survey-based_src_summary'!AM310</f>
        <v>0</v>
      </c>
      <c r="AB310" s="171">
        <f>'Survey-based_src_summary'!AN310</f>
        <v>0</v>
      </c>
      <c r="AC310" s="171">
        <f>'Survey-based_src_summary'!AO310</f>
        <v>0</v>
      </c>
      <c r="AD310" s="171">
        <f>'Survey-based_src_summary'!AP310</f>
        <v>0</v>
      </c>
      <c r="AE310" s="171">
        <f>'Survey-based_src_summary'!AQ310</f>
        <v>0</v>
      </c>
    </row>
    <row r="311" spans="1:31" x14ac:dyDescent="0.2">
      <c r="A311" s="27" t="s">
        <v>460</v>
      </c>
      <c r="B311" s="154" t="str">
        <f>'Survey-based_src_summary'!E311</f>
        <v>30</v>
      </c>
      <c r="C311" s="125" t="str">
        <f>'Survey-based_src_summary'!F311</f>
        <v>30073</v>
      </c>
      <c r="D311" s="125" t="str">
        <f>'Survey-based_src_summary'!G311</f>
        <v>2310000220</v>
      </c>
      <c r="E311" s="125" t="str">
        <f>'Survey-based_src_summary'!H311</f>
        <v>Drill rigs</v>
      </c>
      <c r="F311" s="125" t="str">
        <f>'Survey-based_src_summary'!B311</f>
        <v>Gas Wells</v>
      </c>
      <c r="G311" s="52">
        <f>'Survey-based_src_summary'!S311</f>
        <v>0.14685431661246437</v>
      </c>
      <c r="H311" s="52">
        <f>'Survey-based_src_summary'!T311</f>
        <v>1.052614002124546E-2</v>
      </c>
      <c r="I311" s="52">
        <f>'Survey-based_src_summary'!U311</f>
        <v>5.0770213847825631E-2</v>
      </c>
      <c r="J311" s="52">
        <f>'Survey-based_src_summary'!V311</f>
        <v>5.4378597540645219E-5</v>
      </c>
      <c r="K311" s="52">
        <f>'Survey-based_src_summary'!W311</f>
        <v>7.3342546099263127E-3</v>
      </c>
      <c r="L311" s="144">
        <f>'Survey-based_src_summary'!X311</f>
        <v>0</v>
      </c>
      <c r="M311" s="144">
        <f>'Survey-based_src_summary'!Y311</f>
        <v>0</v>
      </c>
      <c r="N311" s="144">
        <f>'Survey-based_src_summary'!Z311</f>
        <v>0</v>
      </c>
      <c r="O311" s="144">
        <f>'Survey-based_src_summary'!AA311</f>
        <v>0</v>
      </c>
      <c r="P311" s="144">
        <f>'Survey-based_src_summary'!AB311</f>
        <v>0</v>
      </c>
      <c r="Q311" s="155">
        <f>'Survey-based_src_summary'!AC311</f>
        <v>0</v>
      </c>
      <c r="R311" s="155">
        <f>'Survey-based_src_summary'!AD311</f>
        <v>0</v>
      </c>
      <c r="S311" s="155">
        <f>'Survey-based_src_summary'!AE311</f>
        <v>0</v>
      </c>
      <c r="T311" s="155">
        <f>'Survey-based_src_summary'!AF311</f>
        <v>0</v>
      </c>
      <c r="U311" s="155">
        <f>'Survey-based_src_summary'!AG311</f>
        <v>0</v>
      </c>
      <c r="V311" s="156">
        <f>'Survey-based_src_summary'!AH311</f>
        <v>0.14685431661246437</v>
      </c>
      <c r="W311" s="156">
        <f>'Survey-based_src_summary'!AI311</f>
        <v>1.052614002124546E-2</v>
      </c>
      <c r="X311" s="156">
        <f>'Survey-based_src_summary'!AJ311</f>
        <v>5.0770213847825638E-2</v>
      </c>
      <c r="Y311" s="156">
        <f>'Survey-based_src_summary'!AK311</f>
        <v>5.4378597540645219E-5</v>
      </c>
      <c r="Z311" s="156">
        <f>'Survey-based_src_summary'!AL311</f>
        <v>7.3342546099263127E-3</v>
      </c>
      <c r="AA311" s="171">
        <f>'Survey-based_src_summary'!AM311</f>
        <v>0</v>
      </c>
      <c r="AB311" s="171">
        <f>'Survey-based_src_summary'!AN311</f>
        <v>0</v>
      </c>
      <c r="AC311" s="171">
        <f>'Survey-based_src_summary'!AO311</f>
        <v>0</v>
      </c>
      <c r="AD311" s="171">
        <f>'Survey-based_src_summary'!AP311</f>
        <v>0</v>
      </c>
      <c r="AE311" s="171">
        <f>'Survey-based_src_summary'!AQ311</f>
        <v>0</v>
      </c>
    </row>
    <row r="312" spans="1:31" x14ac:dyDescent="0.2">
      <c r="A312" s="27" t="s">
        <v>460</v>
      </c>
      <c r="B312" s="154" t="str">
        <f>'Survey-based_src_summary'!E312</f>
        <v>30</v>
      </c>
      <c r="C312" s="125" t="str">
        <f>'Survey-based_src_summary'!F312</f>
        <v>30065</v>
      </c>
      <c r="D312" s="125" t="str">
        <f>'Survey-based_src_summary'!G312</f>
        <v>2310000220</v>
      </c>
      <c r="E312" s="125" t="str">
        <f>'Survey-based_src_summary'!H312</f>
        <v>Drill rigs</v>
      </c>
      <c r="F312" s="125" t="str">
        <f>'Survey-based_src_summary'!B312</f>
        <v>Gas Wells</v>
      </c>
      <c r="G312" s="52">
        <f>'Survey-based_src_summary'!S312</f>
        <v>0</v>
      </c>
      <c r="H312" s="52">
        <f>'Survey-based_src_summary'!T312</f>
        <v>0</v>
      </c>
      <c r="I312" s="52">
        <f>'Survey-based_src_summary'!U312</f>
        <v>0</v>
      </c>
      <c r="J312" s="52">
        <f>'Survey-based_src_summary'!V312</f>
        <v>0</v>
      </c>
      <c r="K312" s="52">
        <f>'Survey-based_src_summary'!W312</f>
        <v>0</v>
      </c>
      <c r="L312" s="144">
        <f>'Survey-based_src_summary'!X312</f>
        <v>0</v>
      </c>
      <c r="M312" s="144">
        <f>'Survey-based_src_summary'!Y312</f>
        <v>0</v>
      </c>
      <c r="N312" s="144">
        <f>'Survey-based_src_summary'!Z312</f>
        <v>0</v>
      </c>
      <c r="O312" s="144">
        <f>'Survey-based_src_summary'!AA312</f>
        <v>0</v>
      </c>
      <c r="P312" s="144">
        <f>'Survey-based_src_summary'!AB312</f>
        <v>0</v>
      </c>
      <c r="Q312" s="155">
        <f>'Survey-based_src_summary'!AC312</f>
        <v>0</v>
      </c>
      <c r="R312" s="155">
        <f>'Survey-based_src_summary'!AD312</f>
        <v>0</v>
      </c>
      <c r="S312" s="155">
        <f>'Survey-based_src_summary'!AE312</f>
        <v>0</v>
      </c>
      <c r="T312" s="155">
        <f>'Survey-based_src_summary'!AF312</f>
        <v>0</v>
      </c>
      <c r="U312" s="155">
        <f>'Survey-based_src_summary'!AG312</f>
        <v>0</v>
      </c>
      <c r="V312" s="156">
        <f>'Survey-based_src_summary'!AH312</f>
        <v>0</v>
      </c>
      <c r="W312" s="156">
        <f>'Survey-based_src_summary'!AI312</f>
        <v>0</v>
      </c>
      <c r="X312" s="156">
        <f>'Survey-based_src_summary'!AJ312</f>
        <v>0</v>
      </c>
      <c r="Y312" s="156">
        <f>'Survey-based_src_summary'!AK312</f>
        <v>0</v>
      </c>
      <c r="Z312" s="156">
        <f>'Survey-based_src_summary'!AL312</f>
        <v>0</v>
      </c>
      <c r="AA312" s="171">
        <f>'Survey-based_src_summary'!AM312</f>
        <v>0</v>
      </c>
      <c r="AB312" s="171">
        <f>'Survey-based_src_summary'!AN312</f>
        <v>0</v>
      </c>
      <c r="AC312" s="171">
        <f>'Survey-based_src_summary'!AO312</f>
        <v>0</v>
      </c>
      <c r="AD312" s="171">
        <f>'Survey-based_src_summary'!AP312</f>
        <v>0</v>
      </c>
      <c r="AE312" s="171">
        <f>'Survey-based_src_summary'!AQ312</f>
        <v>0</v>
      </c>
    </row>
    <row r="313" spans="1:31" x14ac:dyDescent="0.2">
      <c r="A313" s="27" t="s">
        <v>460</v>
      </c>
      <c r="B313" s="154" t="str">
        <f>'Survey-based_src_summary'!E313</f>
        <v>30</v>
      </c>
      <c r="C313" s="125" t="str">
        <f>'Survey-based_src_summary'!F313</f>
        <v>30069</v>
      </c>
      <c r="D313" s="125" t="str">
        <f>'Survey-based_src_summary'!G313</f>
        <v>2310000220</v>
      </c>
      <c r="E313" s="125" t="str">
        <f>'Survey-based_src_summary'!H313</f>
        <v>Drill rigs</v>
      </c>
      <c r="F313" s="125" t="str">
        <f>'Survey-based_src_summary'!B313</f>
        <v>Gas Wells</v>
      </c>
      <c r="G313" s="52">
        <f>'Survey-based_src_summary'!S313</f>
        <v>0</v>
      </c>
      <c r="H313" s="52">
        <f>'Survey-based_src_summary'!T313</f>
        <v>0</v>
      </c>
      <c r="I313" s="52">
        <f>'Survey-based_src_summary'!U313</f>
        <v>0</v>
      </c>
      <c r="J313" s="52">
        <f>'Survey-based_src_summary'!V313</f>
        <v>0</v>
      </c>
      <c r="K313" s="52">
        <f>'Survey-based_src_summary'!W313</f>
        <v>0</v>
      </c>
      <c r="L313" s="144">
        <f>'Survey-based_src_summary'!X313</f>
        <v>0</v>
      </c>
      <c r="M313" s="144">
        <f>'Survey-based_src_summary'!Y313</f>
        <v>0</v>
      </c>
      <c r="N313" s="144">
        <f>'Survey-based_src_summary'!Z313</f>
        <v>0</v>
      </c>
      <c r="O313" s="144">
        <f>'Survey-based_src_summary'!AA313</f>
        <v>0</v>
      </c>
      <c r="P313" s="144">
        <f>'Survey-based_src_summary'!AB313</f>
        <v>0</v>
      </c>
      <c r="Q313" s="155">
        <f>'Survey-based_src_summary'!AC313</f>
        <v>0</v>
      </c>
      <c r="R313" s="155">
        <f>'Survey-based_src_summary'!AD313</f>
        <v>0</v>
      </c>
      <c r="S313" s="155">
        <f>'Survey-based_src_summary'!AE313</f>
        <v>0</v>
      </c>
      <c r="T313" s="155">
        <f>'Survey-based_src_summary'!AF313</f>
        <v>0</v>
      </c>
      <c r="U313" s="155">
        <f>'Survey-based_src_summary'!AG313</f>
        <v>0</v>
      </c>
      <c r="V313" s="156">
        <f>'Survey-based_src_summary'!AH313</f>
        <v>0</v>
      </c>
      <c r="W313" s="156">
        <f>'Survey-based_src_summary'!AI313</f>
        <v>0</v>
      </c>
      <c r="X313" s="156">
        <f>'Survey-based_src_summary'!AJ313</f>
        <v>0</v>
      </c>
      <c r="Y313" s="156">
        <f>'Survey-based_src_summary'!AK313</f>
        <v>0</v>
      </c>
      <c r="Z313" s="156">
        <f>'Survey-based_src_summary'!AL313</f>
        <v>0</v>
      </c>
      <c r="AA313" s="171">
        <f>'Survey-based_src_summary'!AM313</f>
        <v>0</v>
      </c>
      <c r="AB313" s="171">
        <f>'Survey-based_src_summary'!AN313</f>
        <v>0</v>
      </c>
      <c r="AC313" s="171">
        <f>'Survey-based_src_summary'!AO313</f>
        <v>0</v>
      </c>
      <c r="AD313" s="171">
        <f>'Survey-based_src_summary'!AP313</f>
        <v>0</v>
      </c>
      <c r="AE313" s="171">
        <f>'Survey-based_src_summary'!AQ313</f>
        <v>0</v>
      </c>
    </row>
    <row r="314" spans="1:31" x14ac:dyDescent="0.2">
      <c r="A314" s="27" t="s">
        <v>460</v>
      </c>
      <c r="B314" s="154" t="str">
        <f>'Survey-based_src_summary'!E314</f>
        <v>30</v>
      </c>
      <c r="C314" s="125" t="str">
        <f>'Survey-based_src_summary'!F314</f>
        <v>30005</v>
      </c>
      <c r="D314" s="125" t="str">
        <f>'Survey-based_src_summary'!G314</f>
        <v>2310000220</v>
      </c>
      <c r="E314" s="125" t="str">
        <f>'Survey-based_src_summary'!H314</f>
        <v>Drill rigs</v>
      </c>
      <c r="F314" s="125" t="str">
        <f>'Survey-based_src_summary'!B314</f>
        <v>Gas Wells</v>
      </c>
      <c r="G314" s="52">
        <f>'Survey-based_src_summary'!S314</f>
        <v>10.311926544631485</v>
      </c>
      <c r="H314" s="52">
        <f>'Survey-based_src_summary'!T314</f>
        <v>0.73913239461682967</v>
      </c>
      <c r="I314" s="52">
        <f>'Survey-based_src_summary'!U314</f>
        <v>3.5650209536270063</v>
      </c>
      <c r="J314" s="52">
        <f>'Survey-based_src_summary'!V314</f>
        <v>3.8183971460571818E-3</v>
      </c>
      <c r="K314" s="52">
        <f>'Survey-based_src_summary'!W314</f>
        <v>0.51500219089076327</v>
      </c>
      <c r="L314" s="144">
        <f>'Survey-based_src_summary'!X314</f>
        <v>0</v>
      </c>
      <c r="M314" s="144">
        <f>'Survey-based_src_summary'!Y314</f>
        <v>0</v>
      </c>
      <c r="N314" s="144">
        <f>'Survey-based_src_summary'!Z314</f>
        <v>0</v>
      </c>
      <c r="O314" s="144">
        <f>'Survey-based_src_summary'!AA314</f>
        <v>0</v>
      </c>
      <c r="P314" s="144">
        <f>'Survey-based_src_summary'!AB314</f>
        <v>0</v>
      </c>
      <c r="Q314" s="155">
        <f>'Survey-based_src_summary'!AC314</f>
        <v>0</v>
      </c>
      <c r="R314" s="155">
        <f>'Survey-based_src_summary'!AD314</f>
        <v>0</v>
      </c>
      <c r="S314" s="155">
        <f>'Survey-based_src_summary'!AE314</f>
        <v>0</v>
      </c>
      <c r="T314" s="155">
        <f>'Survey-based_src_summary'!AF314</f>
        <v>0</v>
      </c>
      <c r="U314" s="155">
        <f>'Survey-based_src_summary'!AG314</f>
        <v>0</v>
      </c>
      <c r="V314" s="156">
        <f>'Survey-based_src_summary'!AH314</f>
        <v>10.311926544631485</v>
      </c>
      <c r="W314" s="156">
        <f>'Survey-based_src_summary'!AI314</f>
        <v>0.73913239461682967</v>
      </c>
      <c r="X314" s="156">
        <f>'Survey-based_src_summary'!AJ314</f>
        <v>3.5650209536270063</v>
      </c>
      <c r="Y314" s="156">
        <f>'Survey-based_src_summary'!AK314</f>
        <v>3.8183971460571818E-3</v>
      </c>
      <c r="Z314" s="156">
        <f>'Survey-based_src_summary'!AL314</f>
        <v>0.51500219089076327</v>
      </c>
      <c r="AA314" s="171">
        <f>'Survey-based_src_summary'!AM314</f>
        <v>0</v>
      </c>
      <c r="AB314" s="171">
        <f>'Survey-based_src_summary'!AN314</f>
        <v>0</v>
      </c>
      <c r="AC314" s="171">
        <f>'Survey-based_src_summary'!AO314</f>
        <v>0</v>
      </c>
      <c r="AD314" s="171">
        <f>'Survey-based_src_summary'!AP314</f>
        <v>0</v>
      </c>
      <c r="AE314" s="171">
        <f>'Survey-based_src_summary'!AQ314</f>
        <v>0</v>
      </c>
    </row>
    <row r="315" spans="1:31" x14ac:dyDescent="0.2">
      <c r="A315" s="27" t="s">
        <v>460</v>
      </c>
      <c r="B315" s="154" t="str">
        <f>'Survey-based_src_summary'!E315</f>
        <v>30</v>
      </c>
      <c r="C315" s="125" t="str">
        <f>'Survey-based_src_summary'!F315</f>
        <v>30111</v>
      </c>
      <c r="D315" s="125" t="str">
        <f>'Survey-based_src_summary'!G315</f>
        <v>2310000220</v>
      </c>
      <c r="E315" s="125" t="str">
        <f>'Survey-based_src_summary'!H315</f>
        <v>Drill rigs</v>
      </c>
      <c r="F315" s="125" t="str">
        <f>'Survey-based_src_summary'!B315</f>
        <v>Gas Wells</v>
      </c>
      <c r="G315" s="52">
        <f>'Survey-based_src_summary'!S315</f>
        <v>0</v>
      </c>
      <c r="H315" s="52">
        <f>'Survey-based_src_summary'!T315</f>
        <v>0</v>
      </c>
      <c r="I315" s="52">
        <f>'Survey-based_src_summary'!U315</f>
        <v>0</v>
      </c>
      <c r="J315" s="52">
        <f>'Survey-based_src_summary'!V315</f>
        <v>0</v>
      </c>
      <c r="K315" s="52">
        <f>'Survey-based_src_summary'!W315</f>
        <v>0</v>
      </c>
      <c r="L315" s="144">
        <f>'Survey-based_src_summary'!X315</f>
        <v>0</v>
      </c>
      <c r="M315" s="144">
        <f>'Survey-based_src_summary'!Y315</f>
        <v>0</v>
      </c>
      <c r="N315" s="144">
        <f>'Survey-based_src_summary'!Z315</f>
        <v>0</v>
      </c>
      <c r="O315" s="144">
        <f>'Survey-based_src_summary'!AA315</f>
        <v>0</v>
      </c>
      <c r="P315" s="144">
        <f>'Survey-based_src_summary'!AB315</f>
        <v>0</v>
      </c>
      <c r="Q315" s="155">
        <f>'Survey-based_src_summary'!AC315</f>
        <v>0</v>
      </c>
      <c r="R315" s="155">
        <f>'Survey-based_src_summary'!AD315</f>
        <v>0</v>
      </c>
      <c r="S315" s="155">
        <f>'Survey-based_src_summary'!AE315</f>
        <v>0</v>
      </c>
      <c r="T315" s="155">
        <f>'Survey-based_src_summary'!AF315</f>
        <v>0</v>
      </c>
      <c r="U315" s="155">
        <f>'Survey-based_src_summary'!AG315</f>
        <v>0</v>
      </c>
      <c r="V315" s="156">
        <f>'Survey-based_src_summary'!AH315</f>
        <v>0</v>
      </c>
      <c r="W315" s="156">
        <f>'Survey-based_src_summary'!AI315</f>
        <v>0</v>
      </c>
      <c r="X315" s="156">
        <f>'Survey-based_src_summary'!AJ315</f>
        <v>0</v>
      </c>
      <c r="Y315" s="156">
        <f>'Survey-based_src_summary'!AK315</f>
        <v>0</v>
      </c>
      <c r="Z315" s="156">
        <f>'Survey-based_src_summary'!AL315</f>
        <v>0</v>
      </c>
      <c r="AA315" s="171">
        <f>'Survey-based_src_summary'!AM315</f>
        <v>0</v>
      </c>
      <c r="AB315" s="171">
        <f>'Survey-based_src_summary'!AN315</f>
        <v>0</v>
      </c>
      <c r="AC315" s="171">
        <f>'Survey-based_src_summary'!AO315</f>
        <v>0</v>
      </c>
      <c r="AD315" s="171">
        <f>'Survey-based_src_summary'!AP315</f>
        <v>0</v>
      </c>
      <c r="AE315" s="171">
        <f>'Survey-based_src_summary'!AQ315</f>
        <v>0</v>
      </c>
    </row>
    <row r="316" spans="1:31" x14ac:dyDescent="0.2">
      <c r="A316" s="27" t="s">
        <v>460</v>
      </c>
      <c r="B316" s="154" t="str">
        <f>'Survey-based_src_summary'!E316</f>
        <v>30</v>
      </c>
      <c r="C316" s="125" t="str">
        <f>'Survey-based_src_summary'!F316</f>
        <v>30041</v>
      </c>
      <c r="D316" s="125" t="str">
        <f>'Survey-based_src_summary'!G316</f>
        <v>2310000220</v>
      </c>
      <c r="E316" s="125" t="str">
        <f>'Survey-based_src_summary'!H316</f>
        <v>Drill rigs</v>
      </c>
      <c r="F316" s="125" t="str">
        <f>'Survey-based_src_summary'!B316</f>
        <v>Gas Wells</v>
      </c>
      <c r="G316" s="52">
        <f>'Survey-based_src_summary'!S316</f>
        <v>0</v>
      </c>
      <c r="H316" s="52">
        <f>'Survey-based_src_summary'!T316</f>
        <v>0</v>
      </c>
      <c r="I316" s="52">
        <f>'Survey-based_src_summary'!U316</f>
        <v>0</v>
      </c>
      <c r="J316" s="52">
        <f>'Survey-based_src_summary'!V316</f>
        <v>0</v>
      </c>
      <c r="K316" s="52">
        <f>'Survey-based_src_summary'!W316</f>
        <v>0</v>
      </c>
      <c r="L316" s="144">
        <f>'Survey-based_src_summary'!X316</f>
        <v>0</v>
      </c>
      <c r="M316" s="144">
        <f>'Survey-based_src_summary'!Y316</f>
        <v>0</v>
      </c>
      <c r="N316" s="144">
        <f>'Survey-based_src_summary'!Z316</f>
        <v>0</v>
      </c>
      <c r="O316" s="144">
        <f>'Survey-based_src_summary'!AA316</f>
        <v>0</v>
      </c>
      <c r="P316" s="144">
        <f>'Survey-based_src_summary'!AB316</f>
        <v>0</v>
      </c>
      <c r="Q316" s="155">
        <f>'Survey-based_src_summary'!AC316</f>
        <v>0</v>
      </c>
      <c r="R316" s="155">
        <f>'Survey-based_src_summary'!AD316</f>
        <v>0</v>
      </c>
      <c r="S316" s="155">
        <f>'Survey-based_src_summary'!AE316</f>
        <v>0</v>
      </c>
      <c r="T316" s="155">
        <f>'Survey-based_src_summary'!AF316</f>
        <v>0</v>
      </c>
      <c r="U316" s="155">
        <f>'Survey-based_src_summary'!AG316</f>
        <v>0</v>
      </c>
      <c r="V316" s="156">
        <f>'Survey-based_src_summary'!AH316</f>
        <v>0</v>
      </c>
      <c r="W316" s="156">
        <f>'Survey-based_src_summary'!AI316</f>
        <v>0</v>
      </c>
      <c r="X316" s="156">
        <f>'Survey-based_src_summary'!AJ316</f>
        <v>0</v>
      </c>
      <c r="Y316" s="156">
        <f>'Survey-based_src_summary'!AK316</f>
        <v>0</v>
      </c>
      <c r="Z316" s="156">
        <f>'Survey-based_src_summary'!AL316</f>
        <v>0</v>
      </c>
      <c r="AA316" s="171">
        <f>'Survey-based_src_summary'!AM316</f>
        <v>0</v>
      </c>
      <c r="AB316" s="171">
        <f>'Survey-based_src_summary'!AN316</f>
        <v>0</v>
      </c>
      <c r="AC316" s="171">
        <f>'Survey-based_src_summary'!AO316</f>
        <v>0</v>
      </c>
      <c r="AD316" s="171">
        <f>'Survey-based_src_summary'!AP316</f>
        <v>0</v>
      </c>
      <c r="AE316" s="171">
        <f>'Survey-based_src_summary'!AQ316</f>
        <v>0</v>
      </c>
    </row>
    <row r="317" spans="1:31" x14ac:dyDescent="0.2">
      <c r="A317" s="27" t="s">
        <v>460</v>
      </c>
      <c r="B317" s="154" t="str">
        <f>'Survey-based_src_summary'!E317</f>
        <v>30</v>
      </c>
      <c r="C317" s="125" t="str">
        <f>'Survey-based_src_summary'!F317</f>
        <v>30071</v>
      </c>
      <c r="D317" s="125" t="str">
        <f>'Survey-based_src_summary'!G317</f>
        <v>2310000220</v>
      </c>
      <c r="E317" s="125" t="str">
        <f>'Survey-based_src_summary'!H317</f>
        <v>Drill rigs</v>
      </c>
      <c r="F317" s="125" t="str">
        <f>'Survey-based_src_summary'!B317</f>
        <v>Gas Wells</v>
      </c>
      <c r="G317" s="52">
        <f>'Survey-based_src_summary'!S317</f>
        <v>7.5767648977243347</v>
      </c>
      <c r="H317" s="52">
        <f>'Survey-based_src_summary'!T317</f>
        <v>0.54308303672113289</v>
      </c>
      <c r="I317" s="52">
        <f>'Survey-based_src_summary'!U317</f>
        <v>2.6194257207112539</v>
      </c>
      <c r="J317" s="52">
        <f>'Survey-based_src_summary'!V317</f>
        <v>2.8055957668626642E-3</v>
      </c>
      <c r="K317" s="52">
        <f>'Survey-based_src_summary'!W317</f>
        <v>0.3784016987808857</v>
      </c>
      <c r="L317" s="144">
        <f>'Survey-based_src_summary'!X317</f>
        <v>0</v>
      </c>
      <c r="M317" s="144">
        <f>'Survey-based_src_summary'!Y317</f>
        <v>0</v>
      </c>
      <c r="N317" s="144">
        <f>'Survey-based_src_summary'!Z317</f>
        <v>0</v>
      </c>
      <c r="O317" s="144">
        <f>'Survey-based_src_summary'!AA317</f>
        <v>0</v>
      </c>
      <c r="P317" s="144">
        <f>'Survey-based_src_summary'!AB317</f>
        <v>0</v>
      </c>
      <c r="Q317" s="155">
        <f>'Survey-based_src_summary'!AC317</f>
        <v>0</v>
      </c>
      <c r="R317" s="155">
        <f>'Survey-based_src_summary'!AD317</f>
        <v>0</v>
      </c>
      <c r="S317" s="155">
        <f>'Survey-based_src_summary'!AE317</f>
        <v>0</v>
      </c>
      <c r="T317" s="155">
        <f>'Survey-based_src_summary'!AF317</f>
        <v>0</v>
      </c>
      <c r="U317" s="155">
        <f>'Survey-based_src_summary'!AG317</f>
        <v>0</v>
      </c>
      <c r="V317" s="156">
        <f>'Survey-based_src_summary'!AH317</f>
        <v>7.5767648977243347</v>
      </c>
      <c r="W317" s="156">
        <f>'Survey-based_src_summary'!AI317</f>
        <v>0.54308303672113289</v>
      </c>
      <c r="X317" s="156">
        <f>'Survey-based_src_summary'!AJ317</f>
        <v>2.6194257207112539</v>
      </c>
      <c r="Y317" s="156">
        <f>'Survey-based_src_summary'!AK317</f>
        <v>2.8055957668626642E-3</v>
      </c>
      <c r="Z317" s="156">
        <f>'Survey-based_src_summary'!AL317</f>
        <v>0.3784016987808857</v>
      </c>
      <c r="AA317" s="171">
        <f>'Survey-based_src_summary'!AM317</f>
        <v>0</v>
      </c>
      <c r="AB317" s="171">
        <f>'Survey-based_src_summary'!AN317</f>
        <v>0</v>
      </c>
      <c r="AC317" s="171">
        <f>'Survey-based_src_summary'!AO317</f>
        <v>0</v>
      </c>
      <c r="AD317" s="171">
        <f>'Survey-based_src_summary'!AP317</f>
        <v>0</v>
      </c>
      <c r="AE317" s="171">
        <f>'Survey-based_src_summary'!AQ317</f>
        <v>0</v>
      </c>
    </row>
    <row r="318" spans="1:31" x14ac:dyDescent="0.2">
      <c r="A318" s="27" t="s">
        <v>460</v>
      </c>
      <c r="B318" s="154" t="str">
        <f>'Survey-based_src_summary'!E318</f>
        <v>30</v>
      </c>
      <c r="C318" s="125" t="str">
        <f>'Survey-based_src_summary'!F318</f>
        <v>30015</v>
      </c>
      <c r="D318" s="125" t="str">
        <f>'Survey-based_src_summary'!G318</f>
        <v>2310000220</v>
      </c>
      <c r="E318" s="125" t="str">
        <f>'Survey-based_src_summary'!H318</f>
        <v>Drill rigs</v>
      </c>
      <c r="F318" s="125" t="str">
        <f>'Survey-based_src_summary'!B318</f>
        <v>Gas Wells</v>
      </c>
      <c r="G318" s="52">
        <f>'Survey-based_src_summary'!S318</f>
        <v>0</v>
      </c>
      <c r="H318" s="52">
        <f>'Survey-based_src_summary'!T318</f>
        <v>0</v>
      </c>
      <c r="I318" s="52">
        <f>'Survey-based_src_summary'!U318</f>
        <v>0</v>
      </c>
      <c r="J318" s="52">
        <f>'Survey-based_src_summary'!V318</f>
        <v>0</v>
      </c>
      <c r="K318" s="52">
        <f>'Survey-based_src_summary'!W318</f>
        <v>0</v>
      </c>
      <c r="L318" s="144">
        <f>'Survey-based_src_summary'!X318</f>
        <v>0</v>
      </c>
      <c r="M318" s="144">
        <f>'Survey-based_src_summary'!Y318</f>
        <v>0</v>
      </c>
      <c r="N318" s="144">
        <f>'Survey-based_src_summary'!Z318</f>
        <v>0</v>
      </c>
      <c r="O318" s="144">
        <f>'Survey-based_src_summary'!AA318</f>
        <v>0</v>
      </c>
      <c r="P318" s="144">
        <f>'Survey-based_src_summary'!AB318</f>
        <v>0</v>
      </c>
      <c r="Q318" s="155">
        <f>'Survey-based_src_summary'!AC318</f>
        <v>0</v>
      </c>
      <c r="R318" s="155">
        <f>'Survey-based_src_summary'!AD318</f>
        <v>0</v>
      </c>
      <c r="S318" s="155">
        <f>'Survey-based_src_summary'!AE318</f>
        <v>0</v>
      </c>
      <c r="T318" s="155">
        <f>'Survey-based_src_summary'!AF318</f>
        <v>0</v>
      </c>
      <c r="U318" s="155">
        <f>'Survey-based_src_summary'!AG318</f>
        <v>0</v>
      </c>
      <c r="V318" s="156">
        <f>'Survey-based_src_summary'!AH318</f>
        <v>0</v>
      </c>
      <c r="W318" s="156">
        <f>'Survey-based_src_summary'!AI318</f>
        <v>0</v>
      </c>
      <c r="X318" s="156">
        <f>'Survey-based_src_summary'!AJ318</f>
        <v>0</v>
      </c>
      <c r="Y318" s="156">
        <f>'Survey-based_src_summary'!AK318</f>
        <v>0</v>
      </c>
      <c r="Z318" s="156">
        <f>'Survey-based_src_summary'!AL318</f>
        <v>0</v>
      </c>
      <c r="AA318" s="171">
        <f>'Survey-based_src_summary'!AM318</f>
        <v>0</v>
      </c>
      <c r="AB318" s="171">
        <f>'Survey-based_src_summary'!AN318</f>
        <v>0</v>
      </c>
      <c r="AC318" s="171">
        <f>'Survey-based_src_summary'!AO318</f>
        <v>0</v>
      </c>
      <c r="AD318" s="171">
        <f>'Survey-based_src_summary'!AP318</f>
        <v>0</v>
      </c>
      <c r="AE318" s="171">
        <f>'Survey-based_src_summary'!AQ318</f>
        <v>0</v>
      </c>
    </row>
    <row r="319" spans="1:31" x14ac:dyDescent="0.2">
      <c r="A319" s="27" t="s">
        <v>460</v>
      </c>
      <c r="B319" s="154" t="str">
        <f>'Survey-based_src_summary'!E319</f>
        <v>30</v>
      </c>
      <c r="C319" s="125" t="str">
        <f>'Survey-based_src_summary'!F319</f>
        <v>30027</v>
      </c>
      <c r="D319" s="125" t="str">
        <f>'Survey-based_src_summary'!G319</f>
        <v>2310000220</v>
      </c>
      <c r="E319" s="125" t="str">
        <f>'Survey-based_src_summary'!H319</f>
        <v>Drill rigs</v>
      </c>
      <c r="F319" s="125" t="str">
        <f>'Survey-based_src_summary'!B319</f>
        <v>Gas Wells</v>
      </c>
      <c r="G319" s="52">
        <f>'Survey-based_src_summary'!S319</f>
        <v>0</v>
      </c>
      <c r="H319" s="52">
        <f>'Survey-based_src_summary'!T319</f>
        <v>0</v>
      </c>
      <c r="I319" s="52">
        <f>'Survey-based_src_summary'!U319</f>
        <v>0</v>
      </c>
      <c r="J319" s="52">
        <f>'Survey-based_src_summary'!V319</f>
        <v>0</v>
      </c>
      <c r="K319" s="52">
        <f>'Survey-based_src_summary'!W319</f>
        <v>0</v>
      </c>
      <c r="L319" s="144">
        <f>'Survey-based_src_summary'!X319</f>
        <v>0</v>
      </c>
      <c r="M319" s="144">
        <f>'Survey-based_src_summary'!Y319</f>
        <v>0</v>
      </c>
      <c r="N319" s="144">
        <f>'Survey-based_src_summary'!Z319</f>
        <v>0</v>
      </c>
      <c r="O319" s="144">
        <f>'Survey-based_src_summary'!AA319</f>
        <v>0</v>
      </c>
      <c r="P319" s="144">
        <f>'Survey-based_src_summary'!AB319</f>
        <v>0</v>
      </c>
      <c r="Q319" s="155">
        <f>'Survey-based_src_summary'!AC319</f>
        <v>0</v>
      </c>
      <c r="R319" s="155">
        <f>'Survey-based_src_summary'!AD319</f>
        <v>0</v>
      </c>
      <c r="S319" s="155">
        <f>'Survey-based_src_summary'!AE319</f>
        <v>0</v>
      </c>
      <c r="T319" s="155">
        <f>'Survey-based_src_summary'!AF319</f>
        <v>0</v>
      </c>
      <c r="U319" s="155">
        <f>'Survey-based_src_summary'!AG319</f>
        <v>0</v>
      </c>
      <c r="V319" s="156">
        <f>'Survey-based_src_summary'!AH319</f>
        <v>0</v>
      </c>
      <c r="W319" s="156">
        <f>'Survey-based_src_summary'!AI319</f>
        <v>0</v>
      </c>
      <c r="X319" s="156">
        <f>'Survey-based_src_summary'!AJ319</f>
        <v>0</v>
      </c>
      <c r="Y319" s="156">
        <f>'Survey-based_src_summary'!AK319</f>
        <v>0</v>
      </c>
      <c r="Z319" s="156">
        <f>'Survey-based_src_summary'!AL319</f>
        <v>0</v>
      </c>
      <c r="AA319" s="171">
        <f>'Survey-based_src_summary'!AM319</f>
        <v>0</v>
      </c>
      <c r="AB319" s="171">
        <f>'Survey-based_src_summary'!AN319</f>
        <v>0</v>
      </c>
      <c r="AC319" s="171">
        <f>'Survey-based_src_summary'!AO319</f>
        <v>0</v>
      </c>
      <c r="AD319" s="171">
        <f>'Survey-based_src_summary'!AP319</f>
        <v>0</v>
      </c>
      <c r="AE319" s="171">
        <f>'Survey-based_src_summary'!AQ319</f>
        <v>0</v>
      </c>
    </row>
    <row r="320" spans="1:31" x14ac:dyDescent="0.2">
      <c r="A320" s="27" t="s">
        <v>460</v>
      </c>
      <c r="B320" s="154" t="str">
        <f>'Survey-based_src_summary'!E320</f>
        <v>30</v>
      </c>
      <c r="C320" s="125" t="str">
        <f>'Survey-based_src_summary'!F320</f>
        <v>30037</v>
      </c>
      <c r="D320" s="125" t="str">
        <f>'Survey-based_src_summary'!G320</f>
        <v>2310000220</v>
      </c>
      <c r="E320" s="125" t="str">
        <f>'Survey-based_src_summary'!H320</f>
        <v>Drill rigs</v>
      </c>
      <c r="F320" s="125" t="str">
        <f>'Survey-based_src_summary'!B320</f>
        <v>Gas Wells</v>
      </c>
      <c r="G320" s="52">
        <f>'Survey-based_src_summary'!S320</f>
        <v>0</v>
      </c>
      <c r="H320" s="52">
        <f>'Survey-based_src_summary'!T320</f>
        <v>0</v>
      </c>
      <c r="I320" s="52">
        <f>'Survey-based_src_summary'!U320</f>
        <v>0</v>
      </c>
      <c r="J320" s="52">
        <f>'Survey-based_src_summary'!V320</f>
        <v>0</v>
      </c>
      <c r="K320" s="52">
        <f>'Survey-based_src_summary'!W320</f>
        <v>0</v>
      </c>
      <c r="L320" s="144">
        <f>'Survey-based_src_summary'!X320</f>
        <v>0</v>
      </c>
      <c r="M320" s="144">
        <f>'Survey-based_src_summary'!Y320</f>
        <v>0</v>
      </c>
      <c r="N320" s="144">
        <f>'Survey-based_src_summary'!Z320</f>
        <v>0</v>
      </c>
      <c r="O320" s="144">
        <f>'Survey-based_src_summary'!AA320</f>
        <v>0</v>
      </c>
      <c r="P320" s="144">
        <f>'Survey-based_src_summary'!AB320</f>
        <v>0</v>
      </c>
      <c r="Q320" s="155">
        <f>'Survey-based_src_summary'!AC320</f>
        <v>0</v>
      </c>
      <c r="R320" s="155">
        <f>'Survey-based_src_summary'!AD320</f>
        <v>0</v>
      </c>
      <c r="S320" s="155">
        <f>'Survey-based_src_summary'!AE320</f>
        <v>0</v>
      </c>
      <c r="T320" s="155">
        <f>'Survey-based_src_summary'!AF320</f>
        <v>0</v>
      </c>
      <c r="U320" s="155">
        <f>'Survey-based_src_summary'!AG320</f>
        <v>0</v>
      </c>
      <c r="V320" s="156">
        <f>'Survey-based_src_summary'!AH320</f>
        <v>0</v>
      </c>
      <c r="W320" s="156">
        <f>'Survey-based_src_summary'!AI320</f>
        <v>0</v>
      </c>
      <c r="X320" s="156">
        <f>'Survey-based_src_summary'!AJ320</f>
        <v>0</v>
      </c>
      <c r="Y320" s="156">
        <f>'Survey-based_src_summary'!AK320</f>
        <v>0</v>
      </c>
      <c r="Z320" s="156">
        <f>'Survey-based_src_summary'!AL320</f>
        <v>0</v>
      </c>
      <c r="AA320" s="171">
        <f>'Survey-based_src_summary'!AM320</f>
        <v>0</v>
      </c>
      <c r="AB320" s="171">
        <f>'Survey-based_src_summary'!AN320</f>
        <v>0</v>
      </c>
      <c r="AC320" s="171">
        <f>'Survey-based_src_summary'!AO320</f>
        <v>0</v>
      </c>
      <c r="AD320" s="171">
        <f>'Survey-based_src_summary'!AP320</f>
        <v>0</v>
      </c>
      <c r="AE320" s="171">
        <f>'Survey-based_src_summary'!AQ320</f>
        <v>0</v>
      </c>
    </row>
    <row r="321" spans="1:31" x14ac:dyDescent="0.2">
      <c r="A321" s="27" t="s">
        <v>460</v>
      </c>
      <c r="B321" s="154" t="str">
        <f>'Survey-based_src_summary'!E321</f>
        <v>30</v>
      </c>
      <c r="C321" s="125" t="str">
        <f>'Survey-based_src_summary'!F321</f>
        <v>30101</v>
      </c>
      <c r="D321" s="125" t="str">
        <f>'Survey-based_src_summary'!G321</f>
        <v>2310011000</v>
      </c>
      <c r="E321" s="125" t="str">
        <f>'Survey-based_src_summary'!H321</f>
        <v>Fracing</v>
      </c>
      <c r="F321" s="125" t="str">
        <f>'Survey-based_src_summary'!B321</f>
        <v>Oil Wells</v>
      </c>
      <c r="G321" s="52">
        <f>'Survey-based_src_summary'!S321</f>
        <v>5.0785007381722407</v>
      </c>
      <c r="H321" s="52">
        <f>'Survey-based_src_summary'!T321</f>
        <v>0.37095365590017787</v>
      </c>
      <c r="I321" s="52">
        <f>'Survey-based_src_summary'!U321</f>
        <v>1.5724420731780249</v>
      </c>
      <c r="J321" s="52">
        <f>'Survey-based_src_summary'!V321</f>
        <v>5.6754712448533013E-3</v>
      </c>
      <c r="K321" s="52">
        <f>'Survey-based_src_summary'!W321</f>
        <v>0.20555245120466847</v>
      </c>
      <c r="L321" s="144">
        <f>'Survey-based_src_summary'!X321</f>
        <v>0</v>
      </c>
      <c r="M321" s="144">
        <f>'Survey-based_src_summary'!Y321</f>
        <v>0</v>
      </c>
      <c r="N321" s="144">
        <f>'Survey-based_src_summary'!Z321</f>
        <v>0</v>
      </c>
      <c r="O321" s="144">
        <f>'Survey-based_src_summary'!AA321</f>
        <v>0</v>
      </c>
      <c r="P321" s="144">
        <f>'Survey-based_src_summary'!AB321</f>
        <v>0</v>
      </c>
      <c r="Q321" s="155">
        <f>'Survey-based_src_summary'!AC321</f>
        <v>0</v>
      </c>
      <c r="R321" s="155">
        <f>'Survey-based_src_summary'!AD321</f>
        <v>0</v>
      </c>
      <c r="S321" s="155">
        <f>'Survey-based_src_summary'!AE321</f>
        <v>0</v>
      </c>
      <c r="T321" s="155">
        <f>'Survey-based_src_summary'!AF321</f>
        <v>0</v>
      </c>
      <c r="U321" s="155">
        <f>'Survey-based_src_summary'!AG321</f>
        <v>0</v>
      </c>
      <c r="V321" s="156">
        <f>'Survey-based_src_summary'!AH321</f>
        <v>5.0785007381722407</v>
      </c>
      <c r="W321" s="156">
        <f>'Survey-based_src_summary'!AI321</f>
        <v>0.37095365590017787</v>
      </c>
      <c r="X321" s="156">
        <f>'Survey-based_src_summary'!AJ321</f>
        <v>1.5724420731780249</v>
      </c>
      <c r="Y321" s="156">
        <f>'Survey-based_src_summary'!AK321</f>
        <v>5.6754712448533013E-3</v>
      </c>
      <c r="Z321" s="156">
        <f>'Survey-based_src_summary'!AL321</f>
        <v>0.20555245120466845</v>
      </c>
      <c r="AA321" s="171">
        <f>'Survey-based_src_summary'!AM321</f>
        <v>0</v>
      </c>
      <c r="AB321" s="171">
        <f>'Survey-based_src_summary'!AN321</f>
        <v>0</v>
      </c>
      <c r="AC321" s="171">
        <f>'Survey-based_src_summary'!AO321</f>
        <v>0</v>
      </c>
      <c r="AD321" s="171">
        <f>'Survey-based_src_summary'!AP321</f>
        <v>0</v>
      </c>
      <c r="AE321" s="171">
        <f>'Survey-based_src_summary'!AQ321</f>
        <v>0</v>
      </c>
    </row>
    <row r="322" spans="1:31" x14ac:dyDescent="0.2">
      <c r="A322" s="27" t="s">
        <v>460</v>
      </c>
      <c r="B322" s="154" t="str">
        <f>'Survey-based_src_summary'!E322</f>
        <v>30</v>
      </c>
      <c r="C322" s="125" t="str">
        <f>'Survey-based_src_summary'!F322</f>
        <v>30051</v>
      </c>
      <c r="D322" s="125" t="str">
        <f>'Survey-based_src_summary'!G322</f>
        <v>2310011000</v>
      </c>
      <c r="E322" s="125" t="str">
        <f>'Survey-based_src_summary'!H322</f>
        <v>Fracing</v>
      </c>
      <c r="F322" s="125" t="str">
        <f>'Survey-based_src_summary'!B322</f>
        <v>Oil Wells</v>
      </c>
      <c r="G322" s="52">
        <f>'Survey-based_src_summary'!S322</f>
        <v>0.35035759653062221</v>
      </c>
      <c r="H322" s="52">
        <f>'Survey-based_src_summary'!T322</f>
        <v>2.5591495995766829E-2</v>
      </c>
      <c r="I322" s="52">
        <f>'Survey-based_src_summary'!U322</f>
        <v>0.1084802491612037</v>
      </c>
      <c r="J322" s="52">
        <f>'Survey-based_src_summary'!V322</f>
        <v>3.9154163148573347E-4</v>
      </c>
      <c r="K322" s="52">
        <f>'Survey-based_src_summary'!W322</f>
        <v>1.418073295209653E-2</v>
      </c>
      <c r="L322" s="144">
        <f>'Survey-based_src_summary'!X322</f>
        <v>0</v>
      </c>
      <c r="M322" s="144">
        <f>'Survey-based_src_summary'!Y322</f>
        <v>0</v>
      </c>
      <c r="N322" s="144">
        <f>'Survey-based_src_summary'!Z322</f>
        <v>0</v>
      </c>
      <c r="O322" s="144">
        <f>'Survey-based_src_summary'!AA322</f>
        <v>0</v>
      </c>
      <c r="P322" s="144">
        <f>'Survey-based_src_summary'!AB322</f>
        <v>0</v>
      </c>
      <c r="Q322" s="155">
        <f>'Survey-based_src_summary'!AC322</f>
        <v>0</v>
      </c>
      <c r="R322" s="155">
        <f>'Survey-based_src_summary'!AD322</f>
        <v>0</v>
      </c>
      <c r="S322" s="155">
        <f>'Survey-based_src_summary'!AE322</f>
        <v>0</v>
      </c>
      <c r="T322" s="155">
        <f>'Survey-based_src_summary'!AF322</f>
        <v>0</v>
      </c>
      <c r="U322" s="155">
        <f>'Survey-based_src_summary'!AG322</f>
        <v>0</v>
      </c>
      <c r="V322" s="156">
        <f>'Survey-based_src_summary'!AH322</f>
        <v>0.35035759653062221</v>
      </c>
      <c r="W322" s="156">
        <f>'Survey-based_src_summary'!AI322</f>
        <v>2.5591495995766829E-2</v>
      </c>
      <c r="X322" s="156">
        <f>'Survey-based_src_summary'!AJ322</f>
        <v>0.1084802491612037</v>
      </c>
      <c r="Y322" s="156">
        <f>'Survey-based_src_summary'!AK322</f>
        <v>3.9154163148573352E-4</v>
      </c>
      <c r="Z322" s="156">
        <f>'Survey-based_src_summary'!AL322</f>
        <v>1.418073295209653E-2</v>
      </c>
      <c r="AA322" s="171">
        <f>'Survey-based_src_summary'!AM322</f>
        <v>0</v>
      </c>
      <c r="AB322" s="171">
        <f>'Survey-based_src_summary'!AN322</f>
        <v>0</v>
      </c>
      <c r="AC322" s="171">
        <f>'Survey-based_src_summary'!AO322</f>
        <v>0</v>
      </c>
      <c r="AD322" s="171">
        <f>'Survey-based_src_summary'!AP322</f>
        <v>0</v>
      </c>
      <c r="AE322" s="171">
        <f>'Survey-based_src_summary'!AQ322</f>
        <v>0</v>
      </c>
    </row>
    <row r="323" spans="1:31" x14ac:dyDescent="0.2">
      <c r="A323" s="27" t="s">
        <v>460</v>
      </c>
      <c r="B323" s="154" t="str">
        <f>'Survey-based_src_summary'!E323</f>
        <v>30</v>
      </c>
      <c r="C323" s="125" t="str">
        <f>'Survey-based_src_summary'!F323</f>
        <v>30087</v>
      </c>
      <c r="D323" s="125" t="str">
        <f>'Survey-based_src_summary'!G323</f>
        <v>2310011000</v>
      </c>
      <c r="E323" s="125" t="str">
        <f>'Survey-based_src_summary'!H323</f>
        <v>Fracing</v>
      </c>
      <c r="F323" s="125" t="str">
        <f>'Survey-based_src_summary'!B323</f>
        <v>Oil Wells</v>
      </c>
      <c r="G323" s="52">
        <f>'Survey-based_src_summary'!S323</f>
        <v>0.47319006750363624</v>
      </c>
      <c r="H323" s="52">
        <f>'Survey-based_src_summary'!T323</f>
        <v>3.4563662491324129E-2</v>
      </c>
      <c r="I323" s="52">
        <f>'Survey-based_src_summary'!U323</f>
        <v>0.14651252586417005</v>
      </c>
      <c r="J323" s="52">
        <f>'Survey-based_src_summary'!V323</f>
        <v>5.2881288394448903E-4</v>
      </c>
      <c r="K323" s="52">
        <f>'Survey-based_src_summary'!W323</f>
        <v>1.9152380451574164E-2</v>
      </c>
      <c r="L323" s="144">
        <f>'Survey-based_src_summary'!X323</f>
        <v>0</v>
      </c>
      <c r="M323" s="144">
        <f>'Survey-based_src_summary'!Y323</f>
        <v>0</v>
      </c>
      <c r="N323" s="144">
        <f>'Survey-based_src_summary'!Z323</f>
        <v>0</v>
      </c>
      <c r="O323" s="144">
        <f>'Survey-based_src_summary'!AA323</f>
        <v>0</v>
      </c>
      <c r="P323" s="144">
        <f>'Survey-based_src_summary'!AB323</f>
        <v>0</v>
      </c>
      <c r="Q323" s="155">
        <f>'Survey-based_src_summary'!AC323</f>
        <v>0</v>
      </c>
      <c r="R323" s="155">
        <f>'Survey-based_src_summary'!AD323</f>
        <v>0</v>
      </c>
      <c r="S323" s="155">
        <f>'Survey-based_src_summary'!AE323</f>
        <v>0</v>
      </c>
      <c r="T323" s="155">
        <f>'Survey-based_src_summary'!AF323</f>
        <v>0</v>
      </c>
      <c r="U323" s="155">
        <f>'Survey-based_src_summary'!AG323</f>
        <v>0</v>
      </c>
      <c r="V323" s="156">
        <f>'Survey-based_src_summary'!AH323</f>
        <v>0.47319006750363629</v>
      </c>
      <c r="W323" s="156">
        <f>'Survey-based_src_summary'!AI323</f>
        <v>3.4563662491324129E-2</v>
      </c>
      <c r="X323" s="156">
        <f>'Survey-based_src_summary'!AJ323</f>
        <v>0.14651252586417005</v>
      </c>
      <c r="Y323" s="156">
        <f>'Survey-based_src_summary'!AK323</f>
        <v>5.2881288394448903E-4</v>
      </c>
      <c r="Z323" s="156">
        <f>'Survey-based_src_summary'!AL323</f>
        <v>1.9152380451574164E-2</v>
      </c>
      <c r="AA323" s="171">
        <f>'Survey-based_src_summary'!AM323</f>
        <v>0</v>
      </c>
      <c r="AB323" s="171">
        <f>'Survey-based_src_summary'!AN323</f>
        <v>0</v>
      </c>
      <c r="AC323" s="171">
        <f>'Survey-based_src_summary'!AO323</f>
        <v>0</v>
      </c>
      <c r="AD323" s="171">
        <f>'Survey-based_src_summary'!AP323</f>
        <v>0</v>
      </c>
      <c r="AE323" s="171">
        <f>'Survey-based_src_summary'!AQ323</f>
        <v>0</v>
      </c>
    </row>
    <row r="324" spans="1:31" x14ac:dyDescent="0.2">
      <c r="A324" s="27" t="s">
        <v>460</v>
      </c>
      <c r="B324" s="154" t="str">
        <f>'Survey-based_src_summary'!E324</f>
        <v>30</v>
      </c>
      <c r="C324" s="125" t="str">
        <f>'Survey-based_src_summary'!F324</f>
        <v>30099</v>
      </c>
      <c r="D324" s="125" t="str">
        <f>'Survey-based_src_summary'!G324</f>
        <v>2310011000</v>
      </c>
      <c r="E324" s="125" t="str">
        <f>'Survey-based_src_summary'!H324</f>
        <v>Fracing</v>
      </c>
      <c r="F324" s="125" t="str">
        <f>'Survey-based_src_summary'!B324</f>
        <v>Oil Wells</v>
      </c>
      <c r="G324" s="52">
        <f>'Survey-based_src_summary'!S324</f>
        <v>0.15392929906744793</v>
      </c>
      <c r="H324" s="52">
        <f>'Survey-based_src_summary'!T324</f>
        <v>1.1243601051394599E-2</v>
      </c>
      <c r="I324" s="52">
        <f>'Survey-based_src_summary'!U324</f>
        <v>4.7660701184730023E-2</v>
      </c>
      <c r="J324" s="52">
        <f>'Survey-based_src_summary'!V324</f>
        <v>1.7202346827109889E-4</v>
      </c>
      <c r="K324" s="52">
        <f>'Survey-based_src_summary'!W324</f>
        <v>6.2302924360542458E-3</v>
      </c>
      <c r="L324" s="144">
        <f>'Survey-based_src_summary'!X324</f>
        <v>0</v>
      </c>
      <c r="M324" s="144">
        <f>'Survey-based_src_summary'!Y324</f>
        <v>0</v>
      </c>
      <c r="N324" s="144">
        <f>'Survey-based_src_summary'!Z324</f>
        <v>0</v>
      </c>
      <c r="O324" s="144">
        <f>'Survey-based_src_summary'!AA324</f>
        <v>0</v>
      </c>
      <c r="P324" s="144">
        <f>'Survey-based_src_summary'!AB324</f>
        <v>0</v>
      </c>
      <c r="Q324" s="155">
        <f>'Survey-based_src_summary'!AC324</f>
        <v>0</v>
      </c>
      <c r="R324" s="155">
        <f>'Survey-based_src_summary'!AD324</f>
        <v>0</v>
      </c>
      <c r="S324" s="155">
        <f>'Survey-based_src_summary'!AE324</f>
        <v>0</v>
      </c>
      <c r="T324" s="155">
        <f>'Survey-based_src_summary'!AF324</f>
        <v>0</v>
      </c>
      <c r="U324" s="155">
        <f>'Survey-based_src_summary'!AG324</f>
        <v>0</v>
      </c>
      <c r="V324" s="156">
        <f>'Survey-based_src_summary'!AH324</f>
        <v>0.15392929906744793</v>
      </c>
      <c r="W324" s="156">
        <f>'Survey-based_src_summary'!AI324</f>
        <v>1.1243601051394599E-2</v>
      </c>
      <c r="X324" s="156">
        <f>'Survey-based_src_summary'!AJ324</f>
        <v>4.7660701184730023E-2</v>
      </c>
      <c r="Y324" s="156">
        <f>'Survey-based_src_summary'!AK324</f>
        <v>1.7202346827109889E-4</v>
      </c>
      <c r="Z324" s="156">
        <f>'Survey-based_src_summary'!AL324</f>
        <v>6.2302924360542458E-3</v>
      </c>
      <c r="AA324" s="171">
        <f>'Survey-based_src_summary'!AM324</f>
        <v>0</v>
      </c>
      <c r="AB324" s="171">
        <f>'Survey-based_src_summary'!AN324</f>
        <v>0</v>
      </c>
      <c r="AC324" s="171">
        <f>'Survey-based_src_summary'!AO324</f>
        <v>0</v>
      </c>
      <c r="AD324" s="171">
        <f>'Survey-based_src_summary'!AP324</f>
        <v>0</v>
      </c>
      <c r="AE324" s="171">
        <f>'Survey-based_src_summary'!AQ324</f>
        <v>0</v>
      </c>
    </row>
    <row r="325" spans="1:31" x14ac:dyDescent="0.2">
      <c r="A325" s="27" t="s">
        <v>460</v>
      </c>
      <c r="B325" s="154" t="str">
        <f>'Survey-based_src_summary'!E325</f>
        <v>30</v>
      </c>
      <c r="C325" s="125" t="str">
        <f>'Survey-based_src_summary'!F325</f>
        <v>30035</v>
      </c>
      <c r="D325" s="125" t="str">
        <f>'Survey-based_src_summary'!G325</f>
        <v>2310011000</v>
      </c>
      <c r="E325" s="125" t="str">
        <f>'Survey-based_src_summary'!H325</f>
        <v>Fracing</v>
      </c>
      <c r="F325" s="125" t="str">
        <f>'Survey-based_src_summary'!B325</f>
        <v>Oil Wells</v>
      </c>
      <c r="G325" s="52">
        <f>'Survey-based_src_summary'!S325</f>
        <v>4.6321316849000533</v>
      </c>
      <c r="H325" s="52">
        <f>'Survey-based_src_summary'!T325</f>
        <v>0.33834910571326338</v>
      </c>
      <c r="I325" s="52">
        <f>'Survey-based_src_summary'!U325</f>
        <v>1.4342340634293758</v>
      </c>
      <c r="J325" s="52">
        <f>'Survey-based_src_summary'!V325</f>
        <v>5.1766321470469575E-3</v>
      </c>
      <c r="K325" s="52">
        <f>'Survey-based_src_summary'!W325</f>
        <v>0.18748565201089162</v>
      </c>
      <c r="L325" s="144">
        <f>'Survey-based_src_summary'!X325</f>
        <v>0</v>
      </c>
      <c r="M325" s="144">
        <f>'Survey-based_src_summary'!Y325</f>
        <v>0</v>
      </c>
      <c r="N325" s="144">
        <f>'Survey-based_src_summary'!Z325</f>
        <v>0</v>
      </c>
      <c r="O325" s="144">
        <f>'Survey-based_src_summary'!AA325</f>
        <v>0</v>
      </c>
      <c r="P325" s="144">
        <f>'Survey-based_src_summary'!AB325</f>
        <v>0</v>
      </c>
      <c r="Q325" s="155">
        <f>'Survey-based_src_summary'!AC325</f>
        <v>4.6321316849000533</v>
      </c>
      <c r="R325" s="155">
        <f>'Survey-based_src_summary'!AD325</f>
        <v>0.33834910571326338</v>
      </c>
      <c r="S325" s="155">
        <f>'Survey-based_src_summary'!AE325</f>
        <v>1.434234063429376</v>
      </c>
      <c r="T325" s="155">
        <f>'Survey-based_src_summary'!AF325</f>
        <v>5.1766321470469575E-3</v>
      </c>
      <c r="U325" s="155">
        <f>'Survey-based_src_summary'!AG325</f>
        <v>0.18748565201089162</v>
      </c>
      <c r="V325" s="156">
        <f>'Survey-based_src_summary'!AH325</f>
        <v>0</v>
      </c>
      <c r="W325" s="156">
        <f>'Survey-based_src_summary'!AI325</f>
        <v>0</v>
      </c>
      <c r="X325" s="156">
        <f>'Survey-based_src_summary'!AJ325</f>
        <v>0</v>
      </c>
      <c r="Y325" s="156">
        <f>'Survey-based_src_summary'!AK325</f>
        <v>0</v>
      </c>
      <c r="Z325" s="156">
        <f>'Survey-based_src_summary'!AL325</f>
        <v>0</v>
      </c>
      <c r="AA325" s="171">
        <f>'Survey-based_src_summary'!AM325</f>
        <v>0</v>
      </c>
      <c r="AB325" s="171">
        <f>'Survey-based_src_summary'!AN325</f>
        <v>0</v>
      </c>
      <c r="AC325" s="171">
        <f>'Survey-based_src_summary'!AO325</f>
        <v>0</v>
      </c>
      <c r="AD325" s="171">
        <f>'Survey-based_src_summary'!AP325</f>
        <v>0</v>
      </c>
      <c r="AE325" s="171">
        <f>'Survey-based_src_summary'!AQ325</f>
        <v>0</v>
      </c>
    </row>
    <row r="326" spans="1:31" x14ac:dyDescent="0.2">
      <c r="A326" s="27" t="s">
        <v>460</v>
      </c>
      <c r="B326" s="154" t="str">
        <f>'Survey-based_src_summary'!E326</f>
        <v>30</v>
      </c>
      <c r="C326" s="125" t="str">
        <f>'Survey-based_src_summary'!F326</f>
        <v>30073</v>
      </c>
      <c r="D326" s="125" t="str">
        <f>'Survey-based_src_summary'!G326</f>
        <v>2310011000</v>
      </c>
      <c r="E326" s="125" t="str">
        <f>'Survey-based_src_summary'!H326</f>
        <v>Fracing</v>
      </c>
      <c r="F326" s="125" t="str">
        <f>'Survey-based_src_summary'!B326</f>
        <v>Oil Wells</v>
      </c>
      <c r="G326" s="52">
        <f>'Survey-based_src_summary'!S326</f>
        <v>0.18781188467867493</v>
      </c>
      <c r="H326" s="52">
        <f>'Survey-based_src_summary'!T326</f>
        <v>1.3718518286192315E-2</v>
      </c>
      <c r="I326" s="52">
        <f>'Survey-based_src_summary'!U326</f>
        <v>5.8151672026318331E-2</v>
      </c>
      <c r="J326" s="52">
        <f>'Survey-based_src_summary'!V326</f>
        <v>2.0988890341663122E-4</v>
      </c>
      <c r="K326" s="52">
        <f>'Survey-based_src_summary'!W326</f>
        <v>7.6016909815325171E-3</v>
      </c>
      <c r="L326" s="144">
        <f>'Survey-based_src_summary'!X326</f>
        <v>0</v>
      </c>
      <c r="M326" s="144">
        <f>'Survey-based_src_summary'!Y326</f>
        <v>0</v>
      </c>
      <c r="N326" s="144">
        <f>'Survey-based_src_summary'!Z326</f>
        <v>0</v>
      </c>
      <c r="O326" s="144">
        <f>'Survey-based_src_summary'!AA326</f>
        <v>0</v>
      </c>
      <c r="P326" s="144">
        <f>'Survey-based_src_summary'!AB326</f>
        <v>0</v>
      </c>
      <c r="Q326" s="155">
        <f>'Survey-based_src_summary'!AC326</f>
        <v>0</v>
      </c>
      <c r="R326" s="155">
        <f>'Survey-based_src_summary'!AD326</f>
        <v>0</v>
      </c>
      <c r="S326" s="155">
        <f>'Survey-based_src_summary'!AE326</f>
        <v>0</v>
      </c>
      <c r="T326" s="155">
        <f>'Survey-based_src_summary'!AF326</f>
        <v>0</v>
      </c>
      <c r="U326" s="155">
        <f>'Survey-based_src_summary'!AG326</f>
        <v>0</v>
      </c>
      <c r="V326" s="156">
        <f>'Survey-based_src_summary'!AH326</f>
        <v>0.18781188467867493</v>
      </c>
      <c r="W326" s="156">
        <f>'Survey-based_src_summary'!AI326</f>
        <v>1.3718518286192317E-2</v>
      </c>
      <c r="X326" s="156">
        <f>'Survey-based_src_summary'!AJ326</f>
        <v>5.8151672026318331E-2</v>
      </c>
      <c r="Y326" s="156">
        <f>'Survey-based_src_summary'!AK326</f>
        <v>2.0988890341663122E-4</v>
      </c>
      <c r="Z326" s="156">
        <f>'Survey-based_src_summary'!AL326</f>
        <v>7.6016909815325171E-3</v>
      </c>
      <c r="AA326" s="171">
        <f>'Survey-based_src_summary'!AM326</f>
        <v>0</v>
      </c>
      <c r="AB326" s="171">
        <f>'Survey-based_src_summary'!AN326</f>
        <v>0</v>
      </c>
      <c r="AC326" s="171">
        <f>'Survey-based_src_summary'!AO326</f>
        <v>0</v>
      </c>
      <c r="AD326" s="171">
        <f>'Survey-based_src_summary'!AP326</f>
        <v>0</v>
      </c>
      <c r="AE326" s="171">
        <f>'Survey-based_src_summary'!AQ326</f>
        <v>0</v>
      </c>
    </row>
    <row r="327" spans="1:31" x14ac:dyDescent="0.2">
      <c r="A327" s="27" t="s">
        <v>460</v>
      </c>
      <c r="B327" s="154" t="str">
        <f>'Survey-based_src_summary'!E327</f>
        <v>30</v>
      </c>
      <c r="C327" s="125" t="str">
        <f>'Survey-based_src_summary'!F327</f>
        <v>30065</v>
      </c>
      <c r="D327" s="125" t="str">
        <f>'Survey-based_src_summary'!G327</f>
        <v>2310011000</v>
      </c>
      <c r="E327" s="125" t="str">
        <f>'Survey-based_src_summary'!H327</f>
        <v>Fracing</v>
      </c>
      <c r="F327" s="125" t="str">
        <f>'Survey-based_src_summary'!B327</f>
        <v>Oil Wells</v>
      </c>
      <c r="G327" s="52">
        <f>'Survey-based_src_summary'!S327</f>
        <v>8.9792091122677956E-2</v>
      </c>
      <c r="H327" s="52">
        <f>'Survey-based_src_summary'!T327</f>
        <v>6.5587672799801806E-3</v>
      </c>
      <c r="I327" s="52">
        <f>'Survey-based_src_summary'!U327</f>
        <v>2.7802075691092505E-2</v>
      </c>
      <c r="J327" s="52">
        <f>'Survey-based_src_summary'!V327</f>
        <v>1.0034702315814099E-4</v>
      </c>
      <c r="K327" s="52">
        <f>'Survey-based_src_summary'!W327</f>
        <v>3.6343372543649753E-3</v>
      </c>
      <c r="L327" s="144">
        <f>'Survey-based_src_summary'!X327</f>
        <v>0</v>
      </c>
      <c r="M327" s="144">
        <f>'Survey-based_src_summary'!Y327</f>
        <v>0</v>
      </c>
      <c r="N327" s="144">
        <f>'Survey-based_src_summary'!Z327</f>
        <v>0</v>
      </c>
      <c r="O327" s="144">
        <f>'Survey-based_src_summary'!AA327</f>
        <v>0</v>
      </c>
      <c r="P327" s="144">
        <f>'Survey-based_src_summary'!AB327</f>
        <v>0</v>
      </c>
      <c r="Q327" s="155">
        <f>'Survey-based_src_summary'!AC327</f>
        <v>0</v>
      </c>
      <c r="R327" s="155">
        <f>'Survey-based_src_summary'!AD327</f>
        <v>0</v>
      </c>
      <c r="S327" s="155">
        <f>'Survey-based_src_summary'!AE327</f>
        <v>0</v>
      </c>
      <c r="T327" s="155">
        <f>'Survey-based_src_summary'!AF327</f>
        <v>0</v>
      </c>
      <c r="U327" s="155">
        <f>'Survey-based_src_summary'!AG327</f>
        <v>0</v>
      </c>
      <c r="V327" s="156">
        <f>'Survey-based_src_summary'!AH327</f>
        <v>8.9792091122677956E-2</v>
      </c>
      <c r="W327" s="156">
        <f>'Survey-based_src_summary'!AI327</f>
        <v>6.5587672799801806E-3</v>
      </c>
      <c r="X327" s="156">
        <f>'Survey-based_src_summary'!AJ327</f>
        <v>2.7802075691092505E-2</v>
      </c>
      <c r="Y327" s="156">
        <f>'Survey-based_src_summary'!AK327</f>
        <v>1.0034702315814099E-4</v>
      </c>
      <c r="Z327" s="156">
        <f>'Survey-based_src_summary'!AL327</f>
        <v>3.6343372543649749E-3</v>
      </c>
      <c r="AA327" s="171">
        <f>'Survey-based_src_summary'!AM327</f>
        <v>0</v>
      </c>
      <c r="AB327" s="171">
        <f>'Survey-based_src_summary'!AN327</f>
        <v>0</v>
      </c>
      <c r="AC327" s="171">
        <f>'Survey-based_src_summary'!AO327</f>
        <v>0</v>
      </c>
      <c r="AD327" s="171">
        <f>'Survey-based_src_summary'!AP327</f>
        <v>0</v>
      </c>
      <c r="AE327" s="171">
        <f>'Survey-based_src_summary'!AQ327</f>
        <v>0</v>
      </c>
    </row>
    <row r="328" spans="1:31" x14ac:dyDescent="0.2">
      <c r="A328" s="27" t="s">
        <v>460</v>
      </c>
      <c r="B328" s="154" t="str">
        <f>'Survey-based_src_summary'!E328</f>
        <v>30</v>
      </c>
      <c r="C328" s="125" t="str">
        <f>'Survey-based_src_summary'!F328</f>
        <v>30069</v>
      </c>
      <c r="D328" s="125" t="str">
        <f>'Survey-based_src_summary'!G328</f>
        <v>2310011000</v>
      </c>
      <c r="E328" s="125" t="str">
        <f>'Survey-based_src_summary'!H328</f>
        <v>Fracing</v>
      </c>
      <c r="F328" s="125" t="str">
        <f>'Survey-based_src_summary'!B328</f>
        <v>Oil Wells</v>
      </c>
      <c r="G328" s="52">
        <f>'Survey-based_src_summary'!S328</f>
        <v>0.40905285955886622</v>
      </c>
      <c r="H328" s="52">
        <f>'Survey-based_src_summary'!T328</f>
        <v>2.9878828719909715E-2</v>
      </c>
      <c r="I328" s="52">
        <f>'Survey-based_src_summary'!U328</f>
        <v>0.12665390037053254</v>
      </c>
      <c r="J328" s="52">
        <f>'Survey-based_src_summary'!V328</f>
        <v>4.5713643883153119E-4</v>
      </c>
      <c r="K328" s="52">
        <f>'Survey-based_src_summary'!W328</f>
        <v>1.6556425269884888E-2</v>
      </c>
      <c r="L328" s="144">
        <f>'Survey-based_src_summary'!X328</f>
        <v>0</v>
      </c>
      <c r="M328" s="144">
        <f>'Survey-based_src_summary'!Y328</f>
        <v>0</v>
      </c>
      <c r="N328" s="144">
        <f>'Survey-based_src_summary'!Z328</f>
        <v>0</v>
      </c>
      <c r="O328" s="144">
        <f>'Survey-based_src_summary'!AA328</f>
        <v>0</v>
      </c>
      <c r="P328" s="144">
        <f>'Survey-based_src_summary'!AB328</f>
        <v>0</v>
      </c>
      <c r="Q328" s="155">
        <f>'Survey-based_src_summary'!AC328</f>
        <v>0</v>
      </c>
      <c r="R328" s="155">
        <f>'Survey-based_src_summary'!AD328</f>
        <v>0</v>
      </c>
      <c r="S328" s="155">
        <f>'Survey-based_src_summary'!AE328</f>
        <v>0</v>
      </c>
      <c r="T328" s="155">
        <f>'Survey-based_src_summary'!AF328</f>
        <v>0</v>
      </c>
      <c r="U328" s="155">
        <f>'Survey-based_src_summary'!AG328</f>
        <v>0</v>
      </c>
      <c r="V328" s="156">
        <f>'Survey-based_src_summary'!AH328</f>
        <v>0.40905285955886622</v>
      </c>
      <c r="W328" s="156">
        <f>'Survey-based_src_summary'!AI328</f>
        <v>2.9878828719909715E-2</v>
      </c>
      <c r="X328" s="156">
        <f>'Survey-based_src_summary'!AJ328</f>
        <v>0.12665390037053254</v>
      </c>
      <c r="Y328" s="156">
        <f>'Survey-based_src_summary'!AK328</f>
        <v>4.5713643883153119E-4</v>
      </c>
      <c r="Z328" s="156">
        <f>'Survey-based_src_summary'!AL328</f>
        <v>1.6556425269884888E-2</v>
      </c>
      <c r="AA328" s="171">
        <f>'Survey-based_src_summary'!AM328</f>
        <v>0</v>
      </c>
      <c r="AB328" s="171">
        <f>'Survey-based_src_summary'!AN328</f>
        <v>0</v>
      </c>
      <c r="AC328" s="171">
        <f>'Survey-based_src_summary'!AO328</f>
        <v>0</v>
      </c>
      <c r="AD328" s="171">
        <f>'Survey-based_src_summary'!AP328</f>
        <v>0</v>
      </c>
      <c r="AE328" s="171">
        <f>'Survey-based_src_summary'!AQ328</f>
        <v>0</v>
      </c>
    </row>
    <row r="329" spans="1:31" x14ac:dyDescent="0.2">
      <c r="A329" s="27" t="s">
        <v>460</v>
      </c>
      <c r="B329" s="154" t="str">
        <f>'Survey-based_src_summary'!E329</f>
        <v>30</v>
      </c>
      <c r="C329" s="125" t="str">
        <f>'Survey-based_src_summary'!F329</f>
        <v>30005</v>
      </c>
      <c r="D329" s="125" t="str">
        <f>'Survey-based_src_summary'!G329</f>
        <v>2310011000</v>
      </c>
      <c r="E329" s="125" t="str">
        <f>'Survey-based_src_summary'!H329</f>
        <v>Fracing</v>
      </c>
      <c r="F329" s="125" t="str">
        <f>'Survey-based_src_summary'!B329</f>
        <v>Oil Wells</v>
      </c>
      <c r="G329" s="52">
        <f>'Survey-based_src_summary'!S329</f>
        <v>0.44468464175040506</v>
      </c>
      <c r="H329" s="52">
        <f>'Survey-based_src_summary'!T329</f>
        <v>3.2481514148473278E-2</v>
      </c>
      <c r="I329" s="52">
        <f>'Survey-based_src_summary'!U329</f>
        <v>0.13768647008922005</v>
      </c>
      <c r="J329" s="52">
        <f>'Survey-based_src_summary'!V329</f>
        <v>4.969566861165078E-4</v>
      </c>
      <c r="K329" s="52">
        <f>'Survey-based_src_summary'!W329</f>
        <v>1.7998622593045594E-2</v>
      </c>
      <c r="L329" s="144">
        <f>'Survey-based_src_summary'!X329</f>
        <v>0</v>
      </c>
      <c r="M329" s="144">
        <f>'Survey-based_src_summary'!Y329</f>
        <v>0</v>
      </c>
      <c r="N329" s="144">
        <f>'Survey-based_src_summary'!Z329</f>
        <v>0</v>
      </c>
      <c r="O329" s="144">
        <f>'Survey-based_src_summary'!AA329</f>
        <v>0</v>
      </c>
      <c r="P329" s="144">
        <f>'Survey-based_src_summary'!AB329</f>
        <v>0</v>
      </c>
      <c r="Q329" s="155">
        <f>'Survey-based_src_summary'!AC329</f>
        <v>0</v>
      </c>
      <c r="R329" s="155">
        <f>'Survey-based_src_summary'!AD329</f>
        <v>0</v>
      </c>
      <c r="S329" s="155">
        <f>'Survey-based_src_summary'!AE329</f>
        <v>0</v>
      </c>
      <c r="T329" s="155">
        <f>'Survey-based_src_summary'!AF329</f>
        <v>0</v>
      </c>
      <c r="U329" s="155">
        <f>'Survey-based_src_summary'!AG329</f>
        <v>0</v>
      </c>
      <c r="V329" s="156">
        <f>'Survey-based_src_summary'!AH329</f>
        <v>0.44468464175040501</v>
      </c>
      <c r="W329" s="156">
        <f>'Survey-based_src_summary'!AI329</f>
        <v>3.2481514148473278E-2</v>
      </c>
      <c r="X329" s="156">
        <f>'Survey-based_src_summary'!AJ329</f>
        <v>0.13768647008922005</v>
      </c>
      <c r="Y329" s="156">
        <f>'Survey-based_src_summary'!AK329</f>
        <v>4.969566861165078E-4</v>
      </c>
      <c r="Z329" s="156">
        <f>'Survey-based_src_summary'!AL329</f>
        <v>1.7998622593045594E-2</v>
      </c>
      <c r="AA329" s="171">
        <f>'Survey-based_src_summary'!AM329</f>
        <v>0</v>
      </c>
      <c r="AB329" s="171">
        <f>'Survey-based_src_summary'!AN329</f>
        <v>0</v>
      </c>
      <c r="AC329" s="171">
        <f>'Survey-based_src_summary'!AO329</f>
        <v>0</v>
      </c>
      <c r="AD329" s="171">
        <f>'Survey-based_src_summary'!AP329</f>
        <v>0</v>
      </c>
      <c r="AE329" s="171">
        <f>'Survey-based_src_summary'!AQ329</f>
        <v>0</v>
      </c>
    </row>
    <row r="330" spans="1:31" x14ac:dyDescent="0.2">
      <c r="A330" s="27" t="s">
        <v>460</v>
      </c>
      <c r="B330" s="154" t="str">
        <f>'Survey-based_src_summary'!E330</f>
        <v>30</v>
      </c>
      <c r="C330" s="125" t="str">
        <f>'Survey-based_src_summary'!F330</f>
        <v>30111</v>
      </c>
      <c r="D330" s="125" t="str">
        <f>'Survey-based_src_summary'!G330</f>
        <v>2310011000</v>
      </c>
      <c r="E330" s="125" t="str">
        <f>'Survey-based_src_summary'!H330</f>
        <v>Fracing</v>
      </c>
      <c r="F330" s="125" t="str">
        <f>'Survey-based_src_summary'!B330</f>
        <v>Oil Wells</v>
      </c>
      <c r="G330" s="52">
        <f>'Survey-based_src_summary'!S330</f>
        <v>0</v>
      </c>
      <c r="H330" s="52">
        <f>'Survey-based_src_summary'!T330</f>
        <v>0</v>
      </c>
      <c r="I330" s="52">
        <f>'Survey-based_src_summary'!U330</f>
        <v>0</v>
      </c>
      <c r="J330" s="52">
        <f>'Survey-based_src_summary'!V330</f>
        <v>0</v>
      </c>
      <c r="K330" s="52">
        <f>'Survey-based_src_summary'!W330</f>
        <v>0</v>
      </c>
      <c r="L330" s="144">
        <f>'Survey-based_src_summary'!X330</f>
        <v>0</v>
      </c>
      <c r="M330" s="144">
        <f>'Survey-based_src_summary'!Y330</f>
        <v>0</v>
      </c>
      <c r="N330" s="144">
        <f>'Survey-based_src_summary'!Z330</f>
        <v>0</v>
      </c>
      <c r="O330" s="144">
        <f>'Survey-based_src_summary'!AA330</f>
        <v>0</v>
      </c>
      <c r="P330" s="144">
        <f>'Survey-based_src_summary'!AB330</f>
        <v>0</v>
      </c>
      <c r="Q330" s="155">
        <f>'Survey-based_src_summary'!AC330</f>
        <v>0</v>
      </c>
      <c r="R330" s="155">
        <f>'Survey-based_src_summary'!AD330</f>
        <v>0</v>
      </c>
      <c r="S330" s="155">
        <f>'Survey-based_src_summary'!AE330</f>
        <v>0</v>
      </c>
      <c r="T330" s="155">
        <f>'Survey-based_src_summary'!AF330</f>
        <v>0</v>
      </c>
      <c r="U330" s="155">
        <f>'Survey-based_src_summary'!AG330</f>
        <v>0</v>
      </c>
      <c r="V330" s="156">
        <f>'Survey-based_src_summary'!AH330</f>
        <v>0</v>
      </c>
      <c r="W330" s="156">
        <f>'Survey-based_src_summary'!AI330</f>
        <v>0</v>
      </c>
      <c r="X330" s="156">
        <f>'Survey-based_src_summary'!AJ330</f>
        <v>0</v>
      </c>
      <c r="Y330" s="156">
        <f>'Survey-based_src_summary'!AK330</f>
        <v>0</v>
      </c>
      <c r="Z330" s="156">
        <f>'Survey-based_src_summary'!AL330</f>
        <v>0</v>
      </c>
      <c r="AA330" s="171">
        <f>'Survey-based_src_summary'!AM330</f>
        <v>0</v>
      </c>
      <c r="AB330" s="171">
        <f>'Survey-based_src_summary'!AN330</f>
        <v>0</v>
      </c>
      <c r="AC330" s="171">
        <f>'Survey-based_src_summary'!AO330</f>
        <v>0</v>
      </c>
      <c r="AD330" s="171">
        <f>'Survey-based_src_summary'!AP330</f>
        <v>0</v>
      </c>
      <c r="AE330" s="171">
        <f>'Survey-based_src_summary'!AQ330</f>
        <v>0</v>
      </c>
    </row>
    <row r="331" spans="1:31" x14ac:dyDescent="0.2">
      <c r="A331" s="27" t="s">
        <v>460</v>
      </c>
      <c r="B331" s="154" t="str">
        <f>'Survey-based_src_summary'!E331</f>
        <v>30</v>
      </c>
      <c r="C331" s="125" t="str">
        <f>'Survey-based_src_summary'!F331</f>
        <v>30041</v>
      </c>
      <c r="D331" s="125" t="str">
        <f>'Survey-based_src_summary'!G331</f>
        <v>2310011000</v>
      </c>
      <c r="E331" s="125" t="str">
        <f>'Survey-based_src_summary'!H331</f>
        <v>Fracing</v>
      </c>
      <c r="F331" s="125" t="str">
        <f>'Survey-based_src_summary'!B331</f>
        <v>Oil Wells</v>
      </c>
      <c r="G331" s="52">
        <f>'Survey-based_src_summary'!S331</f>
        <v>0</v>
      </c>
      <c r="H331" s="52">
        <f>'Survey-based_src_summary'!T331</f>
        <v>0</v>
      </c>
      <c r="I331" s="52">
        <f>'Survey-based_src_summary'!U331</f>
        <v>0</v>
      </c>
      <c r="J331" s="52">
        <f>'Survey-based_src_summary'!V331</f>
        <v>0</v>
      </c>
      <c r="K331" s="52">
        <f>'Survey-based_src_summary'!W331</f>
        <v>0</v>
      </c>
      <c r="L331" s="144">
        <f>'Survey-based_src_summary'!X331</f>
        <v>0</v>
      </c>
      <c r="M331" s="144">
        <f>'Survey-based_src_summary'!Y331</f>
        <v>0</v>
      </c>
      <c r="N331" s="144">
        <f>'Survey-based_src_summary'!Z331</f>
        <v>0</v>
      </c>
      <c r="O331" s="144">
        <f>'Survey-based_src_summary'!AA331</f>
        <v>0</v>
      </c>
      <c r="P331" s="144">
        <f>'Survey-based_src_summary'!AB331</f>
        <v>0</v>
      </c>
      <c r="Q331" s="155">
        <f>'Survey-based_src_summary'!AC331</f>
        <v>0</v>
      </c>
      <c r="R331" s="155">
        <f>'Survey-based_src_summary'!AD331</f>
        <v>0</v>
      </c>
      <c r="S331" s="155">
        <f>'Survey-based_src_summary'!AE331</f>
        <v>0</v>
      </c>
      <c r="T331" s="155">
        <f>'Survey-based_src_summary'!AF331</f>
        <v>0</v>
      </c>
      <c r="U331" s="155">
        <f>'Survey-based_src_summary'!AG331</f>
        <v>0</v>
      </c>
      <c r="V331" s="156">
        <f>'Survey-based_src_summary'!AH331</f>
        <v>0</v>
      </c>
      <c r="W331" s="156">
        <f>'Survey-based_src_summary'!AI331</f>
        <v>0</v>
      </c>
      <c r="X331" s="156">
        <f>'Survey-based_src_summary'!AJ331</f>
        <v>0</v>
      </c>
      <c r="Y331" s="156">
        <f>'Survey-based_src_summary'!AK331</f>
        <v>0</v>
      </c>
      <c r="Z331" s="156">
        <f>'Survey-based_src_summary'!AL331</f>
        <v>0</v>
      </c>
      <c r="AA331" s="171">
        <f>'Survey-based_src_summary'!AM331</f>
        <v>0</v>
      </c>
      <c r="AB331" s="171">
        <f>'Survey-based_src_summary'!AN331</f>
        <v>0</v>
      </c>
      <c r="AC331" s="171">
        <f>'Survey-based_src_summary'!AO331</f>
        <v>0</v>
      </c>
      <c r="AD331" s="171">
        <f>'Survey-based_src_summary'!AP331</f>
        <v>0</v>
      </c>
      <c r="AE331" s="171">
        <f>'Survey-based_src_summary'!AQ331</f>
        <v>0</v>
      </c>
    </row>
    <row r="332" spans="1:31" x14ac:dyDescent="0.2">
      <c r="A332" s="27" t="s">
        <v>460</v>
      </c>
      <c r="B332" s="154" t="str">
        <f>'Survey-based_src_summary'!E332</f>
        <v>30</v>
      </c>
      <c r="C332" s="125" t="str">
        <f>'Survey-based_src_summary'!F332</f>
        <v>30071</v>
      </c>
      <c r="D332" s="125" t="str">
        <f>'Survey-based_src_summary'!G332</f>
        <v>2310011000</v>
      </c>
      <c r="E332" s="125" t="str">
        <f>'Survey-based_src_summary'!H332</f>
        <v>Fracing</v>
      </c>
      <c r="F332" s="125" t="str">
        <f>'Survey-based_src_summary'!B332</f>
        <v>Oil Wells</v>
      </c>
      <c r="G332" s="52">
        <f>'Survey-based_src_summary'!S332</f>
        <v>4.6321316849000536E-3</v>
      </c>
      <c r="H332" s="52">
        <f>'Survey-based_src_summary'!T332</f>
        <v>3.3834910571326339E-4</v>
      </c>
      <c r="I332" s="52">
        <f>'Survey-based_src_summary'!U332</f>
        <v>1.4342340634293756E-3</v>
      </c>
      <c r="J332" s="52">
        <f>'Survey-based_src_summary'!V332</f>
        <v>5.1766321470469573E-6</v>
      </c>
      <c r="K332" s="52">
        <f>'Survey-based_src_summary'!W332</f>
        <v>1.8748565201089163E-4</v>
      </c>
      <c r="L332" s="144">
        <f>'Survey-based_src_summary'!X332</f>
        <v>0</v>
      </c>
      <c r="M332" s="144">
        <f>'Survey-based_src_summary'!Y332</f>
        <v>0</v>
      </c>
      <c r="N332" s="144">
        <f>'Survey-based_src_summary'!Z332</f>
        <v>0</v>
      </c>
      <c r="O332" s="144">
        <f>'Survey-based_src_summary'!AA332</f>
        <v>0</v>
      </c>
      <c r="P332" s="144">
        <f>'Survey-based_src_summary'!AB332</f>
        <v>0</v>
      </c>
      <c r="Q332" s="155">
        <f>'Survey-based_src_summary'!AC332</f>
        <v>0</v>
      </c>
      <c r="R332" s="155">
        <f>'Survey-based_src_summary'!AD332</f>
        <v>0</v>
      </c>
      <c r="S332" s="155">
        <f>'Survey-based_src_summary'!AE332</f>
        <v>0</v>
      </c>
      <c r="T332" s="155">
        <f>'Survey-based_src_summary'!AF332</f>
        <v>0</v>
      </c>
      <c r="U332" s="155">
        <f>'Survey-based_src_summary'!AG332</f>
        <v>0</v>
      </c>
      <c r="V332" s="156">
        <f>'Survey-based_src_summary'!AH332</f>
        <v>4.6321316849000536E-3</v>
      </c>
      <c r="W332" s="156">
        <f>'Survey-based_src_summary'!AI332</f>
        <v>3.3834910571326339E-4</v>
      </c>
      <c r="X332" s="156">
        <f>'Survey-based_src_summary'!AJ332</f>
        <v>1.4342340634293756E-3</v>
      </c>
      <c r="Y332" s="156">
        <f>'Survey-based_src_summary'!AK332</f>
        <v>5.1766321470469573E-6</v>
      </c>
      <c r="Z332" s="156">
        <f>'Survey-based_src_summary'!AL332</f>
        <v>1.8748565201089163E-4</v>
      </c>
      <c r="AA332" s="171">
        <f>'Survey-based_src_summary'!AM332</f>
        <v>0</v>
      </c>
      <c r="AB332" s="171">
        <f>'Survey-based_src_summary'!AN332</f>
        <v>0</v>
      </c>
      <c r="AC332" s="171">
        <f>'Survey-based_src_summary'!AO332</f>
        <v>0</v>
      </c>
      <c r="AD332" s="171">
        <f>'Survey-based_src_summary'!AP332</f>
        <v>0</v>
      </c>
      <c r="AE332" s="171">
        <f>'Survey-based_src_summary'!AQ332</f>
        <v>0</v>
      </c>
    </row>
    <row r="333" spans="1:31" x14ac:dyDescent="0.2">
      <c r="A333" s="27" t="s">
        <v>460</v>
      </c>
      <c r="B333" s="154" t="str">
        <f>'Survey-based_src_summary'!E333</f>
        <v>30</v>
      </c>
      <c r="C333" s="125" t="str">
        <f>'Survey-based_src_summary'!F333</f>
        <v>30015</v>
      </c>
      <c r="D333" s="125" t="str">
        <f>'Survey-based_src_summary'!G333</f>
        <v>2310011000</v>
      </c>
      <c r="E333" s="125" t="str">
        <f>'Survey-based_src_summary'!H333</f>
        <v>Fracing</v>
      </c>
      <c r="F333" s="125" t="str">
        <f>'Survey-based_src_summary'!B333</f>
        <v>Oil Wells</v>
      </c>
      <c r="G333" s="52">
        <f>'Survey-based_src_summary'!S333</f>
        <v>0</v>
      </c>
      <c r="H333" s="52">
        <f>'Survey-based_src_summary'!T333</f>
        <v>0</v>
      </c>
      <c r="I333" s="52">
        <f>'Survey-based_src_summary'!U333</f>
        <v>0</v>
      </c>
      <c r="J333" s="52">
        <f>'Survey-based_src_summary'!V333</f>
        <v>0</v>
      </c>
      <c r="K333" s="52">
        <f>'Survey-based_src_summary'!W333</f>
        <v>0</v>
      </c>
      <c r="L333" s="144">
        <f>'Survey-based_src_summary'!X333</f>
        <v>0</v>
      </c>
      <c r="M333" s="144">
        <f>'Survey-based_src_summary'!Y333</f>
        <v>0</v>
      </c>
      <c r="N333" s="144">
        <f>'Survey-based_src_summary'!Z333</f>
        <v>0</v>
      </c>
      <c r="O333" s="144">
        <f>'Survey-based_src_summary'!AA333</f>
        <v>0</v>
      </c>
      <c r="P333" s="144">
        <f>'Survey-based_src_summary'!AB333</f>
        <v>0</v>
      </c>
      <c r="Q333" s="155">
        <f>'Survey-based_src_summary'!AC333</f>
        <v>0</v>
      </c>
      <c r="R333" s="155">
        <f>'Survey-based_src_summary'!AD333</f>
        <v>0</v>
      </c>
      <c r="S333" s="155">
        <f>'Survey-based_src_summary'!AE333</f>
        <v>0</v>
      </c>
      <c r="T333" s="155">
        <f>'Survey-based_src_summary'!AF333</f>
        <v>0</v>
      </c>
      <c r="U333" s="155">
        <f>'Survey-based_src_summary'!AG333</f>
        <v>0</v>
      </c>
      <c r="V333" s="156">
        <f>'Survey-based_src_summary'!AH333</f>
        <v>0</v>
      </c>
      <c r="W333" s="156">
        <f>'Survey-based_src_summary'!AI333</f>
        <v>0</v>
      </c>
      <c r="X333" s="156">
        <f>'Survey-based_src_summary'!AJ333</f>
        <v>0</v>
      </c>
      <c r="Y333" s="156">
        <f>'Survey-based_src_summary'!AK333</f>
        <v>0</v>
      </c>
      <c r="Z333" s="156">
        <f>'Survey-based_src_summary'!AL333</f>
        <v>0</v>
      </c>
      <c r="AA333" s="171">
        <f>'Survey-based_src_summary'!AM333</f>
        <v>0</v>
      </c>
      <c r="AB333" s="171">
        <f>'Survey-based_src_summary'!AN333</f>
        <v>0</v>
      </c>
      <c r="AC333" s="171">
        <f>'Survey-based_src_summary'!AO333</f>
        <v>0</v>
      </c>
      <c r="AD333" s="171">
        <f>'Survey-based_src_summary'!AP333</f>
        <v>0</v>
      </c>
      <c r="AE333" s="171">
        <f>'Survey-based_src_summary'!AQ333</f>
        <v>0</v>
      </c>
    </row>
    <row r="334" spans="1:31" x14ac:dyDescent="0.2">
      <c r="A334" s="27" t="s">
        <v>460</v>
      </c>
      <c r="B334" s="154" t="str">
        <f>'Survey-based_src_summary'!E334</f>
        <v>30</v>
      </c>
      <c r="C334" s="125" t="str">
        <f>'Survey-based_src_summary'!F334</f>
        <v>30027</v>
      </c>
      <c r="D334" s="125" t="str">
        <f>'Survey-based_src_summary'!G334</f>
        <v>2310011000</v>
      </c>
      <c r="E334" s="125" t="str">
        <f>'Survey-based_src_summary'!H334</f>
        <v>Fracing</v>
      </c>
      <c r="F334" s="125" t="str">
        <f>'Survey-based_src_summary'!B334</f>
        <v>Oil Wells</v>
      </c>
      <c r="G334" s="52">
        <f>'Survey-based_src_summary'!S334</f>
        <v>0</v>
      </c>
      <c r="H334" s="52">
        <f>'Survey-based_src_summary'!T334</f>
        <v>0</v>
      </c>
      <c r="I334" s="52">
        <f>'Survey-based_src_summary'!U334</f>
        <v>0</v>
      </c>
      <c r="J334" s="52">
        <f>'Survey-based_src_summary'!V334</f>
        <v>0</v>
      </c>
      <c r="K334" s="52">
        <f>'Survey-based_src_summary'!W334</f>
        <v>0</v>
      </c>
      <c r="L334" s="144">
        <f>'Survey-based_src_summary'!X334</f>
        <v>0</v>
      </c>
      <c r="M334" s="144">
        <f>'Survey-based_src_summary'!Y334</f>
        <v>0</v>
      </c>
      <c r="N334" s="144">
        <f>'Survey-based_src_summary'!Z334</f>
        <v>0</v>
      </c>
      <c r="O334" s="144">
        <f>'Survey-based_src_summary'!AA334</f>
        <v>0</v>
      </c>
      <c r="P334" s="144">
        <f>'Survey-based_src_summary'!AB334</f>
        <v>0</v>
      </c>
      <c r="Q334" s="155">
        <f>'Survey-based_src_summary'!AC334</f>
        <v>0</v>
      </c>
      <c r="R334" s="155">
        <f>'Survey-based_src_summary'!AD334</f>
        <v>0</v>
      </c>
      <c r="S334" s="155">
        <f>'Survey-based_src_summary'!AE334</f>
        <v>0</v>
      </c>
      <c r="T334" s="155">
        <f>'Survey-based_src_summary'!AF334</f>
        <v>0</v>
      </c>
      <c r="U334" s="155">
        <f>'Survey-based_src_summary'!AG334</f>
        <v>0</v>
      </c>
      <c r="V334" s="156">
        <f>'Survey-based_src_summary'!AH334</f>
        <v>0</v>
      </c>
      <c r="W334" s="156">
        <f>'Survey-based_src_summary'!AI334</f>
        <v>0</v>
      </c>
      <c r="X334" s="156">
        <f>'Survey-based_src_summary'!AJ334</f>
        <v>0</v>
      </c>
      <c r="Y334" s="156">
        <f>'Survey-based_src_summary'!AK334</f>
        <v>0</v>
      </c>
      <c r="Z334" s="156">
        <f>'Survey-based_src_summary'!AL334</f>
        <v>0</v>
      </c>
      <c r="AA334" s="171">
        <f>'Survey-based_src_summary'!AM334</f>
        <v>0</v>
      </c>
      <c r="AB334" s="171">
        <f>'Survey-based_src_summary'!AN334</f>
        <v>0</v>
      </c>
      <c r="AC334" s="171">
        <f>'Survey-based_src_summary'!AO334</f>
        <v>0</v>
      </c>
      <c r="AD334" s="171">
        <f>'Survey-based_src_summary'!AP334</f>
        <v>0</v>
      </c>
      <c r="AE334" s="171">
        <f>'Survey-based_src_summary'!AQ334</f>
        <v>0</v>
      </c>
    </row>
    <row r="335" spans="1:31" x14ac:dyDescent="0.2">
      <c r="A335" s="27" t="s">
        <v>460</v>
      </c>
      <c r="B335" s="154" t="str">
        <f>'Survey-based_src_summary'!E335</f>
        <v>30</v>
      </c>
      <c r="C335" s="125" t="str">
        <f>'Survey-based_src_summary'!F335</f>
        <v>30037</v>
      </c>
      <c r="D335" s="125" t="str">
        <f>'Survey-based_src_summary'!G335</f>
        <v>2310011000</v>
      </c>
      <c r="E335" s="125" t="str">
        <f>'Survey-based_src_summary'!H335</f>
        <v>Fracing</v>
      </c>
      <c r="F335" s="125" t="str">
        <f>'Survey-based_src_summary'!B335</f>
        <v>Oil Wells</v>
      </c>
      <c r="G335" s="52">
        <f>'Survey-based_src_summary'!S335</f>
        <v>0</v>
      </c>
      <c r="H335" s="52">
        <f>'Survey-based_src_summary'!T335</f>
        <v>0</v>
      </c>
      <c r="I335" s="52">
        <f>'Survey-based_src_summary'!U335</f>
        <v>0</v>
      </c>
      <c r="J335" s="52">
        <f>'Survey-based_src_summary'!V335</f>
        <v>0</v>
      </c>
      <c r="K335" s="52">
        <f>'Survey-based_src_summary'!W335</f>
        <v>0</v>
      </c>
      <c r="L335" s="144">
        <f>'Survey-based_src_summary'!X335</f>
        <v>0</v>
      </c>
      <c r="M335" s="144">
        <f>'Survey-based_src_summary'!Y335</f>
        <v>0</v>
      </c>
      <c r="N335" s="144">
        <f>'Survey-based_src_summary'!Z335</f>
        <v>0</v>
      </c>
      <c r="O335" s="144">
        <f>'Survey-based_src_summary'!AA335</f>
        <v>0</v>
      </c>
      <c r="P335" s="144">
        <f>'Survey-based_src_summary'!AB335</f>
        <v>0</v>
      </c>
      <c r="Q335" s="155">
        <f>'Survey-based_src_summary'!AC335</f>
        <v>0</v>
      </c>
      <c r="R335" s="155">
        <f>'Survey-based_src_summary'!AD335</f>
        <v>0</v>
      </c>
      <c r="S335" s="155">
        <f>'Survey-based_src_summary'!AE335</f>
        <v>0</v>
      </c>
      <c r="T335" s="155">
        <f>'Survey-based_src_summary'!AF335</f>
        <v>0</v>
      </c>
      <c r="U335" s="155">
        <f>'Survey-based_src_summary'!AG335</f>
        <v>0</v>
      </c>
      <c r="V335" s="156">
        <f>'Survey-based_src_summary'!AH335</f>
        <v>0</v>
      </c>
      <c r="W335" s="156">
        <f>'Survey-based_src_summary'!AI335</f>
        <v>0</v>
      </c>
      <c r="X335" s="156">
        <f>'Survey-based_src_summary'!AJ335</f>
        <v>0</v>
      </c>
      <c r="Y335" s="156">
        <f>'Survey-based_src_summary'!AK335</f>
        <v>0</v>
      </c>
      <c r="Z335" s="156">
        <f>'Survey-based_src_summary'!AL335</f>
        <v>0</v>
      </c>
      <c r="AA335" s="171">
        <f>'Survey-based_src_summary'!AM335</f>
        <v>0</v>
      </c>
      <c r="AB335" s="171">
        <f>'Survey-based_src_summary'!AN335</f>
        <v>0</v>
      </c>
      <c r="AC335" s="171">
        <f>'Survey-based_src_summary'!AO335</f>
        <v>0</v>
      </c>
      <c r="AD335" s="171">
        <f>'Survey-based_src_summary'!AP335</f>
        <v>0</v>
      </c>
      <c r="AE335" s="171">
        <f>'Survey-based_src_summary'!AQ335</f>
        <v>0</v>
      </c>
    </row>
    <row r="336" spans="1:31" x14ac:dyDescent="0.2">
      <c r="A336" s="27" t="s">
        <v>460</v>
      </c>
      <c r="B336" s="154" t="str">
        <f>'Survey-based_src_summary'!E336</f>
        <v>30</v>
      </c>
      <c r="C336" s="125" t="str">
        <f>'Survey-based_src_summary'!F336</f>
        <v>30101</v>
      </c>
      <c r="D336" s="125" t="str">
        <f>'Survey-based_src_summary'!G336</f>
        <v>2310021000</v>
      </c>
      <c r="E336" s="125" t="str">
        <f>'Survey-based_src_summary'!H336</f>
        <v>Fracing</v>
      </c>
      <c r="F336" s="125" t="str">
        <f>'Survey-based_src_summary'!B336</f>
        <v>Gas Wells</v>
      </c>
      <c r="G336" s="52">
        <f>'Survey-based_src_summary'!S336</f>
        <v>8.3409107605416644</v>
      </c>
      <c r="H336" s="52">
        <f>'Survey-based_src_summary'!T336</f>
        <v>0.60925290743851135</v>
      </c>
      <c r="I336" s="52">
        <f>'Survey-based_src_summary'!U336</f>
        <v>2.5825730239470941</v>
      </c>
      <c r="J336" s="52">
        <f>'Survey-based_src_summary'!V336</f>
        <v>9.3213729047086687E-3</v>
      </c>
      <c r="K336" s="52">
        <f>'Survey-based_src_summary'!W336</f>
        <v>0.33759858283013355</v>
      </c>
      <c r="L336" s="144">
        <f>'Survey-based_src_summary'!X336</f>
        <v>0</v>
      </c>
      <c r="M336" s="144">
        <f>'Survey-based_src_summary'!Y336</f>
        <v>0</v>
      </c>
      <c r="N336" s="144">
        <f>'Survey-based_src_summary'!Z336</f>
        <v>0</v>
      </c>
      <c r="O336" s="144">
        <f>'Survey-based_src_summary'!AA336</f>
        <v>0</v>
      </c>
      <c r="P336" s="144">
        <f>'Survey-based_src_summary'!AB336</f>
        <v>0</v>
      </c>
      <c r="Q336" s="155">
        <f>'Survey-based_src_summary'!AC336</f>
        <v>0</v>
      </c>
      <c r="R336" s="155">
        <f>'Survey-based_src_summary'!AD336</f>
        <v>0</v>
      </c>
      <c r="S336" s="155">
        <f>'Survey-based_src_summary'!AE336</f>
        <v>0</v>
      </c>
      <c r="T336" s="155">
        <f>'Survey-based_src_summary'!AF336</f>
        <v>0</v>
      </c>
      <c r="U336" s="155">
        <f>'Survey-based_src_summary'!AG336</f>
        <v>0</v>
      </c>
      <c r="V336" s="156">
        <f>'Survey-based_src_summary'!AH336</f>
        <v>8.3409107605416644</v>
      </c>
      <c r="W336" s="156">
        <f>'Survey-based_src_summary'!AI336</f>
        <v>0.60925290743851135</v>
      </c>
      <c r="X336" s="156">
        <f>'Survey-based_src_summary'!AJ336</f>
        <v>2.5825730239470941</v>
      </c>
      <c r="Y336" s="156">
        <f>'Survey-based_src_summary'!AK336</f>
        <v>9.3213729047086687E-3</v>
      </c>
      <c r="Z336" s="156">
        <f>'Survey-based_src_summary'!AL336</f>
        <v>0.33759858283013355</v>
      </c>
      <c r="AA336" s="171">
        <f>'Survey-based_src_summary'!AM336</f>
        <v>0</v>
      </c>
      <c r="AB336" s="171">
        <f>'Survey-based_src_summary'!AN336</f>
        <v>0</v>
      </c>
      <c r="AC336" s="171">
        <f>'Survey-based_src_summary'!AO336</f>
        <v>0</v>
      </c>
      <c r="AD336" s="171">
        <f>'Survey-based_src_summary'!AP336</f>
        <v>0</v>
      </c>
      <c r="AE336" s="171">
        <f>'Survey-based_src_summary'!AQ336</f>
        <v>0</v>
      </c>
    </row>
    <row r="337" spans="1:31" x14ac:dyDescent="0.2">
      <c r="A337" s="27" t="s">
        <v>460</v>
      </c>
      <c r="B337" s="154" t="str">
        <f>'Survey-based_src_summary'!E337</f>
        <v>30</v>
      </c>
      <c r="C337" s="125" t="str">
        <f>'Survey-based_src_summary'!F337</f>
        <v>30051</v>
      </c>
      <c r="D337" s="125" t="str">
        <f>'Survey-based_src_summary'!G337</f>
        <v>2310021000</v>
      </c>
      <c r="E337" s="125" t="str">
        <f>'Survey-based_src_summary'!H337</f>
        <v>Fracing</v>
      </c>
      <c r="F337" s="125" t="str">
        <f>'Survey-based_src_summary'!B337</f>
        <v>Gas Wells</v>
      </c>
      <c r="G337" s="52">
        <f>'Survey-based_src_summary'!S337</f>
        <v>1.299526891761309</v>
      </c>
      <c r="H337" s="52">
        <f>'Survey-based_src_summary'!T337</f>
        <v>9.4922552204442109E-2</v>
      </c>
      <c r="I337" s="52">
        <f>'Survey-based_src_summary'!U337</f>
        <v>0.4023689008199654</v>
      </c>
      <c r="J337" s="52">
        <f>'Survey-based_src_summary'!V337</f>
        <v>1.4522844213978245E-3</v>
      </c>
      <c r="K337" s="52">
        <f>'Survey-based_src_summary'!W337</f>
        <v>5.2598385188786685E-2</v>
      </c>
      <c r="L337" s="144">
        <f>'Survey-based_src_summary'!X337</f>
        <v>0</v>
      </c>
      <c r="M337" s="144">
        <f>'Survey-based_src_summary'!Y337</f>
        <v>0</v>
      </c>
      <c r="N337" s="144">
        <f>'Survey-based_src_summary'!Z337</f>
        <v>0</v>
      </c>
      <c r="O337" s="144">
        <f>'Survey-based_src_summary'!AA337</f>
        <v>0</v>
      </c>
      <c r="P337" s="144">
        <f>'Survey-based_src_summary'!AB337</f>
        <v>0</v>
      </c>
      <c r="Q337" s="155">
        <f>'Survey-based_src_summary'!AC337</f>
        <v>0</v>
      </c>
      <c r="R337" s="155">
        <f>'Survey-based_src_summary'!AD337</f>
        <v>0</v>
      </c>
      <c r="S337" s="155">
        <f>'Survey-based_src_summary'!AE337</f>
        <v>0</v>
      </c>
      <c r="T337" s="155">
        <f>'Survey-based_src_summary'!AF337</f>
        <v>0</v>
      </c>
      <c r="U337" s="155">
        <f>'Survey-based_src_summary'!AG337</f>
        <v>0</v>
      </c>
      <c r="V337" s="156">
        <f>'Survey-based_src_summary'!AH337</f>
        <v>1.299526891761309</v>
      </c>
      <c r="W337" s="156">
        <f>'Survey-based_src_summary'!AI337</f>
        <v>9.4922552204442109E-2</v>
      </c>
      <c r="X337" s="156">
        <f>'Survey-based_src_summary'!AJ337</f>
        <v>0.4023689008199654</v>
      </c>
      <c r="Y337" s="156">
        <f>'Survey-based_src_summary'!AK337</f>
        <v>1.4522844213978245E-3</v>
      </c>
      <c r="Z337" s="156">
        <f>'Survey-based_src_summary'!AL337</f>
        <v>5.2598385188786685E-2</v>
      </c>
      <c r="AA337" s="171">
        <f>'Survey-based_src_summary'!AM337</f>
        <v>0</v>
      </c>
      <c r="AB337" s="171">
        <f>'Survey-based_src_summary'!AN337</f>
        <v>0</v>
      </c>
      <c r="AC337" s="171">
        <f>'Survey-based_src_summary'!AO337</f>
        <v>0</v>
      </c>
      <c r="AD337" s="171">
        <f>'Survey-based_src_summary'!AP337</f>
        <v>0</v>
      </c>
      <c r="AE337" s="171">
        <f>'Survey-based_src_summary'!AQ337</f>
        <v>0</v>
      </c>
    </row>
    <row r="338" spans="1:31" x14ac:dyDescent="0.2">
      <c r="A338" s="27" t="s">
        <v>460</v>
      </c>
      <c r="B338" s="154" t="str">
        <f>'Survey-based_src_summary'!E338</f>
        <v>30</v>
      </c>
      <c r="C338" s="125" t="str">
        <f>'Survey-based_src_summary'!F338</f>
        <v>30087</v>
      </c>
      <c r="D338" s="125" t="str">
        <f>'Survey-based_src_summary'!G338</f>
        <v>2310021000</v>
      </c>
      <c r="E338" s="125" t="str">
        <f>'Survey-based_src_summary'!H338</f>
        <v>Fracing</v>
      </c>
      <c r="F338" s="125" t="str">
        <f>'Survey-based_src_summary'!B338</f>
        <v>Gas Wells</v>
      </c>
      <c r="G338" s="52">
        <f>'Survey-based_src_summary'!S338</f>
        <v>0</v>
      </c>
      <c r="H338" s="52">
        <f>'Survey-based_src_summary'!T338</f>
        <v>0</v>
      </c>
      <c r="I338" s="52">
        <f>'Survey-based_src_summary'!U338</f>
        <v>0</v>
      </c>
      <c r="J338" s="52">
        <f>'Survey-based_src_summary'!V338</f>
        <v>0</v>
      </c>
      <c r="K338" s="52">
        <f>'Survey-based_src_summary'!W338</f>
        <v>0</v>
      </c>
      <c r="L338" s="144">
        <f>'Survey-based_src_summary'!X338</f>
        <v>0</v>
      </c>
      <c r="M338" s="144">
        <f>'Survey-based_src_summary'!Y338</f>
        <v>0</v>
      </c>
      <c r="N338" s="144">
        <f>'Survey-based_src_summary'!Z338</f>
        <v>0</v>
      </c>
      <c r="O338" s="144">
        <f>'Survey-based_src_summary'!AA338</f>
        <v>0</v>
      </c>
      <c r="P338" s="144">
        <f>'Survey-based_src_summary'!AB338</f>
        <v>0</v>
      </c>
      <c r="Q338" s="155">
        <f>'Survey-based_src_summary'!AC338</f>
        <v>0</v>
      </c>
      <c r="R338" s="155">
        <f>'Survey-based_src_summary'!AD338</f>
        <v>0</v>
      </c>
      <c r="S338" s="155">
        <f>'Survey-based_src_summary'!AE338</f>
        <v>0</v>
      </c>
      <c r="T338" s="155">
        <f>'Survey-based_src_summary'!AF338</f>
        <v>0</v>
      </c>
      <c r="U338" s="155">
        <f>'Survey-based_src_summary'!AG338</f>
        <v>0</v>
      </c>
      <c r="V338" s="156">
        <f>'Survey-based_src_summary'!AH338</f>
        <v>0</v>
      </c>
      <c r="W338" s="156">
        <f>'Survey-based_src_summary'!AI338</f>
        <v>0</v>
      </c>
      <c r="X338" s="156">
        <f>'Survey-based_src_summary'!AJ338</f>
        <v>0</v>
      </c>
      <c r="Y338" s="156">
        <f>'Survey-based_src_summary'!AK338</f>
        <v>0</v>
      </c>
      <c r="Z338" s="156">
        <f>'Survey-based_src_summary'!AL338</f>
        <v>0</v>
      </c>
      <c r="AA338" s="171">
        <f>'Survey-based_src_summary'!AM338</f>
        <v>0</v>
      </c>
      <c r="AB338" s="171">
        <f>'Survey-based_src_summary'!AN338</f>
        <v>0</v>
      </c>
      <c r="AC338" s="171">
        <f>'Survey-based_src_summary'!AO338</f>
        <v>0</v>
      </c>
      <c r="AD338" s="171">
        <f>'Survey-based_src_summary'!AP338</f>
        <v>0</v>
      </c>
      <c r="AE338" s="171">
        <f>'Survey-based_src_summary'!AQ338</f>
        <v>0</v>
      </c>
    </row>
    <row r="339" spans="1:31" x14ac:dyDescent="0.2">
      <c r="A339" s="27" t="s">
        <v>460</v>
      </c>
      <c r="B339" s="154" t="str">
        <f>'Survey-based_src_summary'!E339</f>
        <v>30</v>
      </c>
      <c r="C339" s="125" t="str">
        <f>'Survey-based_src_summary'!F339</f>
        <v>30099</v>
      </c>
      <c r="D339" s="125" t="str">
        <f>'Survey-based_src_summary'!G339</f>
        <v>2310021000</v>
      </c>
      <c r="E339" s="125" t="str">
        <f>'Survey-based_src_summary'!H339</f>
        <v>Fracing</v>
      </c>
      <c r="F339" s="125" t="str">
        <f>'Survey-based_src_summary'!B339</f>
        <v>Gas Wells</v>
      </c>
      <c r="G339" s="52">
        <f>'Survey-based_src_summary'!S339</f>
        <v>0</v>
      </c>
      <c r="H339" s="52">
        <f>'Survey-based_src_summary'!T339</f>
        <v>0</v>
      </c>
      <c r="I339" s="52">
        <f>'Survey-based_src_summary'!U339</f>
        <v>0</v>
      </c>
      <c r="J339" s="52">
        <f>'Survey-based_src_summary'!V339</f>
        <v>0</v>
      </c>
      <c r="K339" s="52">
        <f>'Survey-based_src_summary'!W339</f>
        <v>0</v>
      </c>
      <c r="L339" s="144">
        <f>'Survey-based_src_summary'!X339</f>
        <v>0</v>
      </c>
      <c r="M339" s="144">
        <f>'Survey-based_src_summary'!Y339</f>
        <v>0</v>
      </c>
      <c r="N339" s="144">
        <f>'Survey-based_src_summary'!Z339</f>
        <v>0</v>
      </c>
      <c r="O339" s="144">
        <f>'Survey-based_src_summary'!AA339</f>
        <v>0</v>
      </c>
      <c r="P339" s="144">
        <f>'Survey-based_src_summary'!AB339</f>
        <v>0</v>
      </c>
      <c r="Q339" s="155">
        <f>'Survey-based_src_summary'!AC339</f>
        <v>0</v>
      </c>
      <c r="R339" s="155">
        <f>'Survey-based_src_summary'!AD339</f>
        <v>0</v>
      </c>
      <c r="S339" s="155">
        <f>'Survey-based_src_summary'!AE339</f>
        <v>0</v>
      </c>
      <c r="T339" s="155">
        <f>'Survey-based_src_summary'!AF339</f>
        <v>0</v>
      </c>
      <c r="U339" s="155">
        <f>'Survey-based_src_summary'!AG339</f>
        <v>0</v>
      </c>
      <c r="V339" s="156">
        <f>'Survey-based_src_summary'!AH339</f>
        <v>0</v>
      </c>
      <c r="W339" s="156">
        <f>'Survey-based_src_summary'!AI339</f>
        <v>0</v>
      </c>
      <c r="X339" s="156">
        <f>'Survey-based_src_summary'!AJ339</f>
        <v>0</v>
      </c>
      <c r="Y339" s="156">
        <f>'Survey-based_src_summary'!AK339</f>
        <v>0</v>
      </c>
      <c r="Z339" s="156">
        <f>'Survey-based_src_summary'!AL339</f>
        <v>0</v>
      </c>
      <c r="AA339" s="171">
        <f>'Survey-based_src_summary'!AM339</f>
        <v>0</v>
      </c>
      <c r="AB339" s="171">
        <f>'Survey-based_src_summary'!AN339</f>
        <v>0</v>
      </c>
      <c r="AC339" s="171">
        <f>'Survey-based_src_summary'!AO339</f>
        <v>0</v>
      </c>
      <c r="AD339" s="171">
        <f>'Survey-based_src_summary'!AP339</f>
        <v>0</v>
      </c>
      <c r="AE339" s="171">
        <f>'Survey-based_src_summary'!AQ339</f>
        <v>0</v>
      </c>
    </row>
    <row r="340" spans="1:31" x14ac:dyDescent="0.2">
      <c r="A340" s="27" t="s">
        <v>460</v>
      </c>
      <c r="B340" s="154" t="str">
        <f>'Survey-based_src_summary'!E340</f>
        <v>30</v>
      </c>
      <c r="C340" s="125" t="str">
        <f>'Survey-based_src_summary'!F340</f>
        <v>30035</v>
      </c>
      <c r="D340" s="125" t="str">
        <f>'Survey-based_src_summary'!G340</f>
        <v>2310021000</v>
      </c>
      <c r="E340" s="125" t="str">
        <f>'Survey-based_src_summary'!H340</f>
        <v>Fracing</v>
      </c>
      <c r="F340" s="125" t="str">
        <f>'Survey-based_src_summary'!B340</f>
        <v>Gas Wells</v>
      </c>
      <c r="G340" s="52">
        <f>'Survey-based_src_summary'!S340</f>
        <v>4.0866700938283262</v>
      </c>
      <c r="H340" s="52">
        <f>'Survey-based_src_summary'!T340</f>
        <v>0.29850644706396923</v>
      </c>
      <c r="I340" s="52">
        <f>'Survey-based_src_summary'!U340</f>
        <v>1.2653443065259438</v>
      </c>
      <c r="J340" s="52">
        <f>'Survey-based_src_summary'!V340</f>
        <v>4.5670523251852627E-3</v>
      </c>
      <c r="K340" s="52">
        <f>'Survey-based_src_summary'!W340</f>
        <v>0.16540807973842125</v>
      </c>
      <c r="L340" s="144">
        <f>'Survey-based_src_summary'!X340</f>
        <v>0</v>
      </c>
      <c r="M340" s="144">
        <f>'Survey-based_src_summary'!Y340</f>
        <v>0</v>
      </c>
      <c r="N340" s="144">
        <f>'Survey-based_src_summary'!Z340</f>
        <v>0</v>
      </c>
      <c r="O340" s="144">
        <f>'Survey-based_src_summary'!AA340</f>
        <v>0</v>
      </c>
      <c r="P340" s="144">
        <f>'Survey-based_src_summary'!AB340</f>
        <v>0</v>
      </c>
      <c r="Q340" s="155">
        <f>'Survey-based_src_summary'!AC340</f>
        <v>4.0866700938283262</v>
      </c>
      <c r="R340" s="155">
        <f>'Survey-based_src_summary'!AD340</f>
        <v>0.29850644706396923</v>
      </c>
      <c r="S340" s="155">
        <f>'Survey-based_src_summary'!AE340</f>
        <v>1.2653443065259438</v>
      </c>
      <c r="T340" s="155">
        <f>'Survey-based_src_summary'!AF340</f>
        <v>4.5670523251852627E-3</v>
      </c>
      <c r="U340" s="155">
        <f>'Survey-based_src_summary'!AG340</f>
        <v>0.16540807973842125</v>
      </c>
      <c r="V340" s="156">
        <f>'Survey-based_src_summary'!AH340</f>
        <v>0</v>
      </c>
      <c r="W340" s="156">
        <f>'Survey-based_src_summary'!AI340</f>
        <v>0</v>
      </c>
      <c r="X340" s="156">
        <f>'Survey-based_src_summary'!AJ340</f>
        <v>0</v>
      </c>
      <c r="Y340" s="156">
        <f>'Survey-based_src_summary'!AK340</f>
        <v>0</v>
      </c>
      <c r="Z340" s="156">
        <f>'Survey-based_src_summary'!AL340</f>
        <v>0</v>
      </c>
      <c r="AA340" s="171">
        <f>'Survey-based_src_summary'!AM340</f>
        <v>0</v>
      </c>
      <c r="AB340" s="171">
        <f>'Survey-based_src_summary'!AN340</f>
        <v>0</v>
      </c>
      <c r="AC340" s="171">
        <f>'Survey-based_src_summary'!AO340</f>
        <v>0</v>
      </c>
      <c r="AD340" s="171">
        <f>'Survey-based_src_summary'!AP340</f>
        <v>0</v>
      </c>
      <c r="AE340" s="171">
        <f>'Survey-based_src_summary'!AQ340</f>
        <v>0</v>
      </c>
    </row>
    <row r="341" spans="1:31" x14ac:dyDescent="0.2">
      <c r="A341" s="27" t="s">
        <v>460</v>
      </c>
      <c r="B341" s="154" t="str">
        <f>'Survey-based_src_summary'!E341</f>
        <v>30</v>
      </c>
      <c r="C341" s="125" t="str">
        <f>'Survey-based_src_summary'!F341</f>
        <v>30073</v>
      </c>
      <c r="D341" s="125" t="str">
        <f>'Survey-based_src_summary'!G341</f>
        <v>2310021000</v>
      </c>
      <c r="E341" s="125" t="str">
        <f>'Survey-based_src_summary'!H341</f>
        <v>Fracing</v>
      </c>
      <c r="F341" s="125" t="str">
        <f>'Survey-based_src_summary'!B341</f>
        <v>Gas Wells</v>
      </c>
      <c r="G341" s="52">
        <f>'Survey-based_src_summary'!S341</f>
        <v>0.15047153483551998</v>
      </c>
      <c r="H341" s="52">
        <f>'Survey-based_src_summary'!T341</f>
        <v>1.0991032360514349E-2</v>
      </c>
      <c r="I341" s="52">
        <f>'Survey-based_src_summary'!U341</f>
        <v>4.6590083252838109E-2</v>
      </c>
      <c r="J341" s="52">
        <f>'Survey-based_src_summary'!V341</f>
        <v>1.6815924879343225E-4</v>
      </c>
      <c r="K341" s="52">
        <f>'Survey-based_src_summary'!W341</f>
        <v>6.0903393376489845E-3</v>
      </c>
      <c r="L341" s="144">
        <f>'Survey-based_src_summary'!X341</f>
        <v>0</v>
      </c>
      <c r="M341" s="144">
        <f>'Survey-based_src_summary'!Y341</f>
        <v>0</v>
      </c>
      <c r="N341" s="144">
        <f>'Survey-based_src_summary'!Z341</f>
        <v>0</v>
      </c>
      <c r="O341" s="144">
        <f>'Survey-based_src_summary'!AA341</f>
        <v>0</v>
      </c>
      <c r="P341" s="144">
        <f>'Survey-based_src_summary'!AB341</f>
        <v>0</v>
      </c>
      <c r="Q341" s="155">
        <f>'Survey-based_src_summary'!AC341</f>
        <v>0</v>
      </c>
      <c r="R341" s="155">
        <f>'Survey-based_src_summary'!AD341</f>
        <v>0</v>
      </c>
      <c r="S341" s="155">
        <f>'Survey-based_src_summary'!AE341</f>
        <v>0</v>
      </c>
      <c r="T341" s="155">
        <f>'Survey-based_src_summary'!AF341</f>
        <v>0</v>
      </c>
      <c r="U341" s="155">
        <f>'Survey-based_src_summary'!AG341</f>
        <v>0</v>
      </c>
      <c r="V341" s="156">
        <f>'Survey-based_src_summary'!AH341</f>
        <v>0.15047153483551998</v>
      </c>
      <c r="W341" s="156">
        <f>'Survey-based_src_summary'!AI341</f>
        <v>1.0991032360514349E-2</v>
      </c>
      <c r="X341" s="156">
        <f>'Survey-based_src_summary'!AJ341</f>
        <v>4.6590083252838109E-2</v>
      </c>
      <c r="Y341" s="156">
        <f>'Survey-based_src_summary'!AK341</f>
        <v>1.6815924879343225E-4</v>
      </c>
      <c r="Z341" s="156">
        <f>'Survey-based_src_summary'!AL341</f>
        <v>6.0903393376489845E-3</v>
      </c>
      <c r="AA341" s="171">
        <f>'Survey-based_src_summary'!AM341</f>
        <v>0</v>
      </c>
      <c r="AB341" s="171">
        <f>'Survey-based_src_summary'!AN341</f>
        <v>0</v>
      </c>
      <c r="AC341" s="171">
        <f>'Survey-based_src_summary'!AO341</f>
        <v>0</v>
      </c>
      <c r="AD341" s="171">
        <f>'Survey-based_src_summary'!AP341</f>
        <v>0</v>
      </c>
      <c r="AE341" s="171">
        <f>'Survey-based_src_summary'!AQ341</f>
        <v>0</v>
      </c>
    </row>
    <row r="342" spans="1:31" x14ac:dyDescent="0.2">
      <c r="A342" s="27" t="s">
        <v>460</v>
      </c>
      <c r="B342" s="154" t="str">
        <f>'Survey-based_src_summary'!E342</f>
        <v>30</v>
      </c>
      <c r="C342" s="125" t="str">
        <f>'Survey-based_src_summary'!F342</f>
        <v>30065</v>
      </c>
      <c r="D342" s="125" t="str">
        <f>'Survey-based_src_summary'!G342</f>
        <v>2310021000</v>
      </c>
      <c r="E342" s="125" t="str">
        <f>'Survey-based_src_summary'!H342</f>
        <v>Fracing</v>
      </c>
      <c r="F342" s="125" t="str">
        <f>'Survey-based_src_summary'!B342</f>
        <v>Gas Wells</v>
      </c>
      <c r="G342" s="52">
        <f>'Survey-based_src_summary'!S342</f>
        <v>0</v>
      </c>
      <c r="H342" s="52">
        <f>'Survey-based_src_summary'!T342</f>
        <v>0</v>
      </c>
      <c r="I342" s="52">
        <f>'Survey-based_src_summary'!U342</f>
        <v>0</v>
      </c>
      <c r="J342" s="52">
        <f>'Survey-based_src_summary'!V342</f>
        <v>0</v>
      </c>
      <c r="K342" s="52">
        <f>'Survey-based_src_summary'!W342</f>
        <v>0</v>
      </c>
      <c r="L342" s="144">
        <f>'Survey-based_src_summary'!X342</f>
        <v>0</v>
      </c>
      <c r="M342" s="144">
        <f>'Survey-based_src_summary'!Y342</f>
        <v>0</v>
      </c>
      <c r="N342" s="144">
        <f>'Survey-based_src_summary'!Z342</f>
        <v>0</v>
      </c>
      <c r="O342" s="144">
        <f>'Survey-based_src_summary'!AA342</f>
        <v>0</v>
      </c>
      <c r="P342" s="144">
        <f>'Survey-based_src_summary'!AB342</f>
        <v>0</v>
      </c>
      <c r="Q342" s="155">
        <f>'Survey-based_src_summary'!AC342</f>
        <v>0</v>
      </c>
      <c r="R342" s="155">
        <f>'Survey-based_src_summary'!AD342</f>
        <v>0</v>
      </c>
      <c r="S342" s="155">
        <f>'Survey-based_src_summary'!AE342</f>
        <v>0</v>
      </c>
      <c r="T342" s="155">
        <f>'Survey-based_src_summary'!AF342</f>
        <v>0</v>
      </c>
      <c r="U342" s="155">
        <f>'Survey-based_src_summary'!AG342</f>
        <v>0</v>
      </c>
      <c r="V342" s="156">
        <f>'Survey-based_src_summary'!AH342</f>
        <v>0</v>
      </c>
      <c r="W342" s="156">
        <f>'Survey-based_src_summary'!AI342</f>
        <v>0</v>
      </c>
      <c r="X342" s="156">
        <f>'Survey-based_src_summary'!AJ342</f>
        <v>0</v>
      </c>
      <c r="Y342" s="156">
        <f>'Survey-based_src_summary'!AK342</f>
        <v>0</v>
      </c>
      <c r="Z342" s="156">
        <f>'Survey-based_src_summary'!AL342</f>
        <v>0</v>
      </c>
      <c r="AA342" s="171">
        <f>'Survey-based_src_summary'!AM342</f>
        <v>0</v>
      </c>
      <c r="AB342" s="171">
        <f>'Survey-based_src_summary'!AN342</f>
        <v>0</v>
      </c>
      <c r="AC342" s="171">
        <f>'Survey-based_src_summary'!AO342</f>
        <v>0</v>
      </c>
      <c r="AD342" s="171">
        <f>'Survey-based_src_summary'!AP342</f>
        <v>0</v>
      </c>
      <c r="AE342" s="171">
        <f>'Survey-based_src_summary'!AQ342</f>
        <v>0</v>
      </c>
    </row>
    <row r="343" spans="1:31" x14ac:dyDescent="0.2">
      <c r="A343" s="27" t="s">
        <v>460</v>
      </c>
      <c r="B343" s="154" t="str">
        <f>'Survey-based_src_summary'!E343</f>
        <v>30</v>
      </c>
      <c r="C343" s="125" t="str">
        <f>'Survey-based_src_summary'!F343</f>
        <v>30069</v>
      </c>
      <c r="D343" s="125" t="str">
        <f>'Survey-based_src_summary'!G343</f>
        <v>2310021000</v>
      </c>
      <c r="E343" s="125" t="str">
        <f>'Survey-based_src_summary'!H343</f>
        <v>Fracing</v>
      </c>
      <c r="F343" s="125" t="str">
        <f>'Survey-based_src_summary'!B343</f>
        <v>Gas Wells</v>
      </c>
      <c r="G343" s="52">
        <f>'Survey-based_src_summary'!S343</f>
        <v>0</v>
      </c>
      <c r="H343" s="52">
        <f>'Survey-based_src_summary'!T343</f>
        <v>0</v>
      </c>
      <c r="I343" s="52">
        <f>'Survey-based_src_summary'!U343</f>
        <v>0</v>
      </c>
      <c r="J343" s="52">
        <f>'Survey-based_src_summary'!V343</f>
        <v>0</v>
      </c>
      <c r="K343" s="52">
        <f>'Survey-based_src_summary'!W343</f>
        <v>0</v>
      </c>
      <c r="L343" s="144">
        <f>'Survey-based_src_summary'!X343</f>
        <v>0</v>
      </c>
      <c r="M343" s="144">
        <f>'Survey-based_src_summary'!Y343</f>
        <v>0</v>
      </c>
      <c r="N343" s="144">
        <f>'Survey-based_src_summary'!Z343</f>
        <v>0</v>
      </c>
      <c r="O343" s="144">
        <f>'Survey-based_src_summary'!AA343</f>
        <v>0</v>
      </c>
      <c r="P343" s="144">
        <f>'Survey-based_src_summary'!AB343</f>
        <v>0</v>
      </c>
      <c r="Q343" s="155">
        <f>'Survey-based_src_summary'!AC343</f>
        <v>0</v>
      </c>
      <c r="R343" s="155">
        <f>'Survey-based_src_summary'!AD343</f>
        <v>0</v>
      </c>
      <c r="S343" s="155">
        <f>'Survey-based_src_summary'!AE343</f>
        <v>0</v>
      </c>
      <c r="T343" s="155">
        <f>'Survey-based_src_summary'!AF343</f>
        <v>0</v>
      </c>
      <c r="U343" s="155">
        <f>'Survey-based_src_summary'!AG343</f>
        <v>0</v>
      </c>
      <c r="V343" s="156">
        <f>'Survey-based_src_summary'!AH343</f>
        <v>0</v>
      </c>
      <c r="W343" s="156">
        <f>'Survey-based_src_summary'!AI343</f>
        <v>0</v>
      </c>
      <c r="X343" s="156">
        <f>'Survey-based_src_summary'!AJ343</f>
        <v>0</v>
      </c>
      <c r="Y343" s="156">
        <f>'Survey-based_src_summary'!AK343</f>
        <v>0</v>
      </c>
      <c r="Z343" s="156">
        <f>'Survey-based_src_summary'!AL343</f>
        <v>0</v>
      </c>
      <c r="AA343" s="171">
        <f>'Survey-based_src_summary'!AM343</f>
        <v>0</v>
      </c>
      <c r="AB343" s="171">
        <f>'Survey-based_src_summary'!AN343</f>
        <v>0</v>
      </c>
      <c r="AC343" s="171">
        <f>'Survey-based_src_summary'!AO343</f>
        <v>0</v>
      </c>
      <c r="AD343" s="171">
        <f>'Survey-based_src_summary'!AP343</f>
        <v>0</v>
      </c>
      <c r="AE343" s="171">
        <f>'Survey-based_src_summary'!AQ343</f>
        <v>0</v>
      </c>
    </row>
    <row r="344" spans="1:31" x14ac:dyDescent="0.2">
      <c r="A344" s="27" t="s">
        <v>460</v>
      </c>
      <c r="B344" s="154" t="str">
        <f>'Survey-based_src_summary'!E344</f>
        <v>30</v>
      </c>
      <c r="C344" s="125" t="str">
        <f>'Survey-based_src_summary'!F344</f>
        <v>30005</v>
      </c>
      <c r="D344" s="125" t="str">
        <f>'Survey-based_src_summary'!G344</f>
        <v>2310021000</v>
      </c>
      <c r="E344" s="125" t="str">
        <f>'Survey-based_src_summary'!H344</f>
        <v>Fracing</v>
      </c>
      <c r="F344" s="125" t="str">
        <f>'Survey-based_src_summary'!B344</f>
        <v>Gas Wells</v>
      </c>
      <c r="G344" s="52">
        <f>'Survey-based_src_summary'!S344</f>
        <v>10.56592308673167</v>
      </c>
      <c r="H344" s="52">
        <f>'Survey-based_src_summary'!T344</f>
        <v>0.77177655356486707</v>
      </c>
      <c r="I344" s="52">
        <f>'Survey-based_src_summary'!U344</f>
        <v>3.2714974084102257</v>
      </c>
      <c r="J344" s="52">
        <f>'Survey-based_src_summary'!V344</f>
        <v>1.1807932251213824E-2</v>
      </c>
      <c r="K344" s="52">
        <f>'Survey-based_src_summary'!W344</f>
        <v>0.42765601536553965</v>
      </c>
      <c r="L344" s="144">
        <f>'Survey-based_src_summary'!X344</f>
        <v>0</v>
      </c>
      <c r="M344" s="144">
        <f>'Survey-based_src_summary'!Y344</f>
        <v>0</v>
      </c>
      <c r="N344" s="144">
        <f>'Survey-based_src_summary'!Z344</f>
        <v>0</v>
      </c>
      <c r="O344" s="144">
        <f>'Survey-based_src_summary'!AA344</f>
        <v>0</v>
      </c>
      <c r="P344" s="144">
        <f>'Survey-based_src_summary'!AB344</f>
        <v>0</v>
      </c>
      <c r="Q344" s="155">
        <f>'Survey-based_src_summary'!AC344</f>
        <v>0</v>
      </c>
      <c r="R344" s="155">
        <f>'Survey-based_src_summary'!AD344</f>
        <v>0</v>
      </c>
      <c r="S344" s="155">
        <f>'Survey-based_src_summary'!AE344</f>
        <v>0</v>
      </c>
      <c r="T344" s="155">
        <f>'Survey-based_src_summary'!AF344</f>
        <v>0</v>
      </c>
      <c r="U344" s="155">
        <f>'Survey-based_src_summary'!AG344</f>
        <v>0</v>
      </c>
      <c r="V344" s="156">
        <f>'Survey-based_src_summary'!AH344</f>
        <v>10.56592308673167</v>
      </c>
      <c r="W344" s="156">
        <f>'Survey-based_src_summary'!AI344</f>
        <v>0.77177655356486707</v>
      </c>
      <c r="X344" s="156">
        <f>'Survey-based_src_summary'!AJ344</f>
        <v>3.2714974084102257</v>
      </c>
      <c r="Y344" s="156">
        <f>'Survey-based_src_summary'!AK344</f>
        <v>1.1807932251213824E-2</v>
      </c>
      <c r="Z344" s="156">
        <f>'Survey-based_src_summary'!AL344</f>
        <v>0.42765601536553965</v>
      </c>
      <c r="AA344" s="171">
        <f>'Survey-based_src_summary'!AM344</f>
        <v>0</v>
      </c>
      <c r="AB344" s="171">
        <f>'Survey-based_src_summary'!AN344</f>
        <v>0</v>
      </c>
      <c r="AC344" s="171">
        <f>'Survey-based_src_summary'!AO344</f>
        <v>0</v>
      </c>
      <c r="AD344" s="171">
        <f>'Survey-based_src_summary'!AP344</f>
        <v>0</v>
      </c>
      <c r="AE344" s="171">
        <f>'Survey-based_src_summary'!AQ344</f>
        <v>0</v>
      </c>
    </row>
    <row r="345" spans="1:31" x14ac:dyDescent="0.2">
      <c r="A345" s="27" t="s">
        <v>460</v>
      </c>
      <c r="B345" s="154" t="str">
        <f>'Survey-based_src_summary'!E345</f>
        <v>30</v>
      </c>
      <c r="C345" s="125" t="str">
        <f>'Survey-based_src_summary'!F345</f>
        <v>30111</v>
      </c>
      <c r="D345" s="125" t="str">
        <f>'Survey-based_src_summary'!G345</f>
        <v>2310021000</v>
      </c>
      <c r="E345" s="125" t="str">
        <f>'Survey-based_src_summary'!H345</f>
        <v>Fracing</v>
      </c>
      <c r="F345" s="125" t="str">
        <f>'Survey-based_src_summary'!B345</f>
        <v>Gas Wells</v>
      </c>
      <c r="G345" s="52">
        <f>'Survey-based_src_summary'!S345</f>
        <v>0</v>
      </c>
      <c r="H345" s="52">
        <f>'Survey-based_src_summary'!T345</f>
        <v>0</v>
      </c>
      <c r="I345" s="52">
        <f>'Survey-based_src_summary'!U345</f>
        <v>0</v>
      </c>
      <c r="J345" s="52">
        <f>'Survey-based_src_summary'!V345</f>
        <v>0</v>
      </c>
      <c r="K345" s="52">
        <f>'Survey-based_src_summary'!W345</f>
        <v>0</v>
      </c>
      <c r="L345" s="144">
        <f>'Survey-based_src_summary'!X345</f>
        <v>0</v>
      </c>
      <c r="M345" s="144">
        <f>'Survey-based_src_summary'!Y345</f>
        <v>0</v>
      </c>
      <c r="N345" s="144">
        <f>'Survey-based_src_summary'!Z345</f>
        <v>0</v>
      </c>
      <c r="O345" s="144">
        <f>'Survey-based_src_summary'!AA345</f>
        <v>0</v>
      </c>
      <c r="P345" s="144">
        <f>'Survey-based_src_summary'!AB345</f>
        <v>0</v>
      </c>
      <c r="Q345" s="155">
        <f>'Survey-based_src_summary'!AC345</f>
        <v>0</v>
      </c>
      <c r="R345" s="155">
        <f>'Survey-based_src_summary'!AD345</f>
        <v>0</v>
      </c>
      <c r="S345" s="155">
        <f>'Survey-based_src_summary'!AE345</f>
        <v>0</v>
      </c>
      <c r="T345" s="155">
        <f>'Survey-based_src_summary'!AF345</f>
        <v>0</v>
      </c>
      <c r="U345" s="155">
        <f>'Survey-based_src_summary'!AG345</f>
        <v>0</v>
      </c>
      <c r="V345" s="156">
        <f>'Survey-based_src_summary'!AH345</f>
        <v>0</v>
      </c>
      <c r="W345" s="156">
        <f>'Survey-based_src_summary'!AI345</f>
        <v>0</v>
      </c>
      <c r="X345" s="156">
        <f>'Survey-based_src_summary'!AJ345</f>
        <v>0</v>
      </c>
      <c r="Y345" s="156">
        <f>'Survey-based_src_summary'!AK345</f>
        <v>0</v>
      </c>
      <c r="Z345" s="156">
        <f>'Survey-based_src_summary'!AL345</f>
        <v>0</v>
      </c>
      <c r="AA345" s="171">
        <f>'Survey-based_src_summary'!AM345</f>
        <v>0</v>
      </c>
      <c r="AB345" s="171">
        <f>'Survey-based_src_summary'!AN345</f>
        <v>0</v>
      </c>
      <c r="AC345" s="171">
        <f>'Survey-based_src_summary'!AO345</f>
        <v>0</v>
      </c>
      <c r="AD345" s="171">
        <f>'Survey-based_src_summary'!AP345</f>
        <v>0</v>
      </c>
      <c r="AE345" s="171">
        <f>'Survey-based_src_summary'!AQ345</f>
        <v>0</v>
      </c>
    </row>
    <row r="346" spans="1:31" x14ac:dyDescent="0.2">
      <c r="A346" s="27" t="s">
        <v>460</v>
      </c>
      <c r="B346" s="154" t="str">
        <f>'Survey-based_src_summary'!E346</f>
        <v>30</v>
      </c>
      <c r="C346" s="125" t="str">
        <f>'Survey-based_src_summary'!F346</f>
        <v>30041</v>
      </c>
      <c r="D346" s="125" t="str">
        <f>'Survey-based_src_summary'!G346</f>
        <v>2310021000</v>
      </c>
      <c r="E346" s="125" t="str">
        <f>'Survey-based_src_summary'!H346</f>
        <v>Fracing</v>
      </c>
      <c r="F346" s="125" t="str">
        <f>'Survey-based_src_summary'!B346</f>
        <v>Gas Wells</v>
      </c>
      <c r="G346" s="52">
        <f>'Survey-based_src_summary'!S346</f>
        <v>0</v>
      </c>
      <c r="H346" s="52">
        <f>'Survey-based_src_summary'!T346</f>
        <v>0</v>
      </c>
      <c r="I346" s="52">
        <f>'Survey-based_src_summary'!U346</f>
        <v>0</v>
      </c>
      <c r="J346" s="52">
        <f>'Survey-based_src_summary'!V346</f>
        <v>0</v>
      </c>
      <c r="K346" s="52">
        <f>'Survey-based_src_summary'!W346</f>
        <v>0</v>
      </c>
      <c r="L346" s="144">
        <f>'Survey-based_src_summary'!X346</f>
        <v>0</v>
      </c>
      <c r="M346" s="144">
        <f>'Survey-based_src_summary'!Y346</f>
        <v>0</v>
      </c>
      <c r="N346" s="144">
        <f>'Survey-based_src_summary'!Z346</f>
        <v>0</v>
      </c>
      <c r="O346" s="144">
        <f>'Survey-based_src_summary'!AA346</f>
        <v>0</v>
      </c>
      <c r="P346" s="144">
        <f>'Survey-based_src_summary'!AB346</f>
        <v>0</v>
      </c>
      <c r="Q346" s="155">
        <f>'Survey-based_src_summary'!AC346</f>
        <v>0</v>
      </c>
      <c r="R346" s="155">
        <f>'Survey-based_src_summary'!AD346</f>
        <v>0</v>
      </c>
      <c r="S346" s="155">
        <f>'Survey-based_src_summary'!AE346</f>
        <v>0</v>
      </c>
      <c r="T346" s="155">
        <f>'Survey-based_src_summary'!AF346</f>
        <v>0</v>
      </c>
      <c r="U346" s="155">
        <f>'Survey-based_src_summary'!AG346</f>
        <v>0</v>
      </c>
      <c r="V346" s="156">
        <f>'Survey-based_src_summary'!AH346</f>
        <v>0</v>
      </c>
      <c r="W346" s="156">
        <f>'Survey-based_src_summary'!AI346</f>
        <v>0</v>
      </c>
      <c r="X346" s="156">
        <f>'Survey-based_src_summary'!AJ346</f>
        <v>0</v>
      </c>
      <c r="Y346" s="156">
        <f>'Survey-based_src_summary'!AK346</f>
        <v>0</v>
      </c>
      <c r="Z346" s="156">
        <f>'Survey-based_src_summary'!AL346</f>
        <v>0</v>
      </c>
      <c r="AA346" s="171">
        <f>'Survey-based_src_summary'!AM346</f>
        <v>0</v>
      </c>
      <c r="AB346" s="171">
        <f>'Survey-based_src_summary'!AN346</f>
        <v>0</v>
      </c>
      <c r="AC346" s="171">
        <f>'Survey-based_src_summary'!AO346</f>
        <v>0</v>
      </c>
      <c r="AD346" s="171">
        <f>'Survey-based_src_summary'!AP346</f>
        <v>0</v>
      </c>
      <c r="AE346" s="171">
        <f>'Survey-based_src_summary'!AQ346</f>
        <v>0</v>
      </c>
    </row>
    <row r="347" spans="1:31" x14ac:dyDescent="0.2">
      <c r="A347" s="27" t="s">
        <v>460</v>
      </c>
      <c r="B347" s="154" t="str">
        <f>'Survey-based_src_summary'!E347</f>
        <v>30</v>
      </c>
      <c r="C347" s="125" t="str">
        <f>'Survey-based_src_summary'!F347</f>
        <v>30071</v>
      </c>
      <c r="D347" s="125" t="str">
        <f>'Survey-based_src_summary'!G347</f>
        <v>2310021000</v>
      </c>
      <c r="E347" s="125" t="str">
        <f>'Survey-based_src_summary'!H347</f>
        <v>Fracing</v>
      </c>
      <c r="F347" s="125" t="str">
        <f>'Survey-based_src_summary'!B347</f>
        <v>Gas Wells</v>
      </c>
      <c r="G347" s="52">
        <f>'Survey-based_src_summary'!S347</f>
        <v>7.7633907504201103</v>
      </c>
      <c r="H347" s="52">
        <f>'Survey-based_src_summary'!T347</f>
        <v>0.56706857585028725</v>
      </c>
      <c r="I347" s="52">
        <f>'Survey-based_src_summary'!U347</f>
        <v>2.4037571078261157</v>
      </c>
      <c r="J347" s="52">
        <f>'Survey-based_src_summary'!V347</f>
        <v>8.6759662424361478E-3</v>
      </c>
      <c r="K347" s="52">
        <f>'Survey-based_src_summary'!W347</f>
        <v>0.31422344520182727</v>
      </c>
      <c r="L347" s="144">
        <f>'Survey-based_src_summary'!X347</f>
        <v>0</v>
      </c>
      <c r="M347" s="144">
        <f>'Survey-based_src_summary'!Y347</f>
        <v>0</v>
      </c>
      <c r="N347" s="144">
        <f>'Survey-based_src_summary'!Z347</f>
        <v>0</v>
      </c>
      <c r="O347" s="144">
        <f>'Survey-based_src_summary'!AA347</f>
        <v>0</v>
      </c>
      <c r="P347" s="144">
        <f>'Survey-based_src_summary'!AB347</f>
        <v>0</v>
      </c>
      <c r="Q347" s="155">
        <f>'Survey-based_src_summary'!AC347</f>
        <v>0</v>
      </c>
      <c r="R347" s="155">
        <f>'Survey-based_src_summary'!AD347</f>
        <v>0</v>
      </c>
      <c r="S347" s="155">
        <f>'Survey-based_src_summary'!AE347</f>
        <v>0</v>
      </c>
      <c r="T347" s="155">
        <f>'Survey-based_src_summary'!AF347</f>
        <v>0</v>
      </c>
      <c r="U347" s="155">
        <f>'Survey-based_src_summary'!AG347</f>
        <v>0</v>
      </c>
      <c r="V347" s="156">
        <f>'Survey-based_src_summary'!AH347</f>
        <v>7.7633907504201103</v>
      </c>
      <c r="W347" s="156">
        <f>'Survey-based_src_summary'!AI347</f>
        <v>0.56706857585028725</v>
      </c>
      <c r="X347" s="156">
        <f>'Survey-based_src_summary'!AJ347</f>
        <v>2.4037571078261162</v>
      </c>
      <c r="Y347" s="156">
        <f>'Survey-based_src_summary'!AK347</f>
        <v>8.6759662424361478E-3</v>
      </c>
      <c r="Z347" s="156">
        <f>'Survey-based_src_summary'!AL347</f>
        <v>0.31422344520182727</v>
      </c>
      <c r="AA347" s="171">
        <f>'Survey-based_src_summary'!AM347</f>
        <v>0</v>
      </c>
      <c r="AB347" s="171">
        <f>'Survey-based_src_summary'!AN347</f>
        <v>0</v>
      </c>
      <c r="AC347" s="171">
        <f>'Survey-based_src_summary'!AO347</f>
        <v>0</v>
      </c>
      <c r="AD347" s="171">
        <f>'Survey-based_src_summary'!AP347</f>
        <v>0</v>
      </c>
      <c r="AE347" s="171">
        <f>'Survey-based_src_summary'!AQ347</f>
        <v>0</v>
      </c>
    </row>
    <row r="348" spans="1:31" x14ac:dyDescent="0.2">
      <c r="A348" s="27" t="s">
        <v>460</v>
      </c>
      <c r="B348" s="154" t="str">
        <f>'Survey-based_src_summary'!E348</f>
        <v>30</v>
      </c>
      <c r="C348" s="125" t="str">
        <f>'Survey-based_src_summary'!F348</f>
        <v>30015</v>
      </c>
      <c r="D348" s="125" t="str">
        <f>'Survey-based_src_summary'!G348</f>
        <v>2310021000</v>
      </c>
      <c r="E348" s="125" t="str">
        <f>'Survey-based_src_summary'!H348</f>
        <v>Fracing</v>
      </c>
      <c r="F348" s="125" t="str">
        <f>'Survey-based_src_summary'!B348</f>
        <v>Gas Wells</v>
      </c>
      <c r="G348" s="52">
        <f>'Survey-based_src_summary'!S348</f>
        <v>0</v>
      </c>
      <c r="H348" s="52">
        <f>'Survey-based_src_summary'!T348</f>
        <v>0</v>
      </c>
      <c r="I348" s="52">
        <f>'Survey-based_src_summary'!U348</f>
        <v>0</v>
      </c>
      <c r="J348" s="52">
        <f>'Survey-based_src_summary'!V348</f>
        <v>0</v>
      </c>
      <c r="K348" s="52">
        <f>'Survey-based_src_summary'!W348</f>
        <v>0</v>
      </c>
      <c r="L348" s="144">
        <f>'Survey-based_src_summary'!X348</f>
        <v>0</v>
      </c>
      <c r="M348" s="144">
        <f>'Survey-based_src_summary'!Y348</f>
        <v>0</v>
      </c>
      <c r="N348" s="144">
        <f>'Survey-based_src_summary'!Z348</f>
        <v>0</v>
      </c>
      <c r="O348" s="144">
        <f>'Survey-based_src_summary'!AA348</f>
        <v>0</v>
      </c>
      <c r="P348" s="144">
        <f>'Survey-based_src_summary'!AB348</f>
        <v>0</v>
      </c>
      <c r="Q348" s="155">
        <f>'Survey-based_src_summary'!AC348</f>
        <v>0</v>
      </c>
      <c r="R348" s="155">
        <f>'Survey-based_src_summary'!AD348</f>
        <v>0</v>
      </c>
      <c r="S348" s="155">
        <f>'Survey-based_src_summary'!AE348</f>
        <v>0</v>
      </c>
      <c r="T348" s="155">
        <f>'Survey-based_src_summary'!AF348</f>
        <v>0</v>
      </c>
      <c r="U348" s="155">
        <f>'Survey-based_src_summary'!AG348</f>
        <v>0</v>
      </c>
      <c r="V348" s="156">
        <f>'Survey-based_src_summary'!AH348</f>
        <v>0</v>
      </c>
      <c r="W348" s="156">
        <f>'Survey-based_src_summary'!AI348</f>
        <v>0</v>
      </c>
      <c r="X348" s="156">
        <f>'Survey-based_src_summary'!AJ348</f>
        <v>0</v>
      </c>
      <c r="Y348" s="156">
        <f>'Survey-based_src_summary'!AK348</f>
        <v>0</v>
      </c>
      <c r="Z348" s="156">
        <f>'Survey-based_src_summary'!AL348</f>
        <v>0</v>
      </c>
      <c r="AA348" s="171">
        <f>'Survey-based_src_summary'!AM348</f>
        <v>0</v>
      </c>
      <c r="AB348" s="171">
        <f>'Survey-based_src_summary'!AN348</f>
        <v>0</v>
      </c>
      <c r="AC348" s="171">
        <f>'Survey-based_src_summary'!AO348</f>
        <v>0</v>
      </c>
      <c r="AD348" s="171">
        <f>'Survey-based_src_summary'!AP348</f>
        <v>0</v>
      </c>
      <c r="AE348" s="171">
        <f>'Survey-based_src_summary'!AQ348</f>
        <v>0</v>
      </c>
    </row>
    <row r="349" spans="1:31" x14ac:dyDescent="0.2">
      <c r="A349" s="27" t="s">
        <v>460</v>
      </c>
      <c r="B349" s="154" t="str">
        <f>'Survey-based_src_summary'!E349</f>
        <v>30</v>
      </c>
      <c r="C349" s="125" t="str">
        <f>'Survey-based_src_summary'!F349</f>
        <v>30027</v>
      </c>
      <c r="D349" s="125" t="str">
        <f>'Survey-based_src_summary'!G349</f>
        <v>2310021000</v>
      </c>
      <c r="E349" s="125" t="str">
        <f>'Survey-based_src_summary'!H349</f>
        <v>Fracing</v>
      </c>
      <c r="F349" s="125" t="str">
        <f>'Survey-based_src_summary'!B349</f>
        <v>Gas Wells</v>
      </c>
      <c r="G349" s="52">
        <f>'Survey-based_src_summary'!S349</f>
        <v>0</v>
      </c>
      <c r="H349" s="52">
        <f>'Survey-based_src_summary'!T349</f>
        <v>0</v>
      </c>
      <c r="I349" s="52">
        <f>'Survey-based_src_summary'!U349</f>
        <v>0</v>
      </c>
      <c r="J349" s="52">
        <f>'Survey-based_src_summary'!V349</f>
        <v>0</v>
      </c>
      <c r="K349" s="52">
        <f>'Survey-based_src_summary'!W349</f>
        <v>0</v>
      </c>
      <c r="L349" s="144">
        <f>'Survey-based_src_summary'!X349</f>
        <v>0</v>
      </c>
      <c r="M349" s="144">
        <f>'Survey-based_src_summary'!Y349</f>
        <v>0</v>
      </c>
      <c r="N349" s="144">
        <f>'Survey-based_src_summary'!Z349</f>
        <v>0</v>
      </c>
      <c r="O349" s="144">
        <f>'Survey-based_src_summary'!AA349</f>
        <v>0</v>
      </c>
      <c r="P349" s="144">
        <f>'Survey-based_src_summary'!AB349</f>
        <v>0</v>
      </c>
      <c r="Q349" s="155">
        <f>'Survey-based_src_summary'!AC349</f>
        <v>0</v>
      </c>
      <c r="R349" s="155">
        <f>'Survey-based_src_summary'!AD349</f>
        <v>0</v>
      </c>
      <c r="S349" s="155">
        <f>'Survey-based_src_summary'!AE349</f>
        <v>0</v>
      </c>
      <c r="T349" s="155">
        <f>'Survey-based_src_summary'!AF349</f>
        <v>0</v>
      </c>
      <c r="U349" s="155">
        <f>'Survey-based_src_summary'!AG349</f>
        <v>0</v>
      </c>
      <c r="V349" s="156">
        <f>'Survey-based_src_summary'!AH349</f>
        <v>0</v>
      </c>
      <c r="W349" s="156">
        <f>'Survey-based_src_summary'!AI349</f>
        <v>0</v>
      </c>
      <c r="X349" s="156">
        <f>'Survey-based_src_summary'!AJ349</f>
        <v>0</v>
      </c>
      <c r="Y349" s="156">
        <f>'Survey-based_src_summary'!AK349</f>
        <v>0</v>
      </c>
      <c r="Z349" s="156">
        <f>'Survey-based_src_summary'!AL349</f>
        <v>0</v>
      </c>
      <c r="AA349" s="171">
        <f>'Survey-based_src_summary'!AM349</f>
        <v>0</v>
      </c>
      <c r="AB349" s="171">
        <f>'Survey-based_src_summary'!AN349</f>
        <v>0</v>
      </c>
      <c r="AC349" s="171">
        <f>'Survey-based_src_summary'!AO349</f>
        <v>0</v>
      </c>
      <c r="AD349" s="171">
        <f>'Survey-based_src_summary'!AP349</f>
        <v>0</v>
      </c>
      <c r="AE349" s="171">
        <f>'Survey-based_src_summary'!AQ349</f>
        <v>0</v>
      </c>
    </row>
    <row r="350" spans="1:31" x14ac:dyDescent="0.2">
      <c r="A350" s="27" t="s">
        <v>460</v>
      </c>
      <c r="B350" s="154" t="str">
        <f>'Survey-based_src_summary'!E350</f>
        <v>30</v>
      </c>
      <c r="C350" s="125" t="str">
        <f>'Survey-based_src_summary'!F350</f>
        <v>30037</v>
      </c>
      <c r="D350" s="125" t="str">
        <f>'Survey-based_src_summary'!G350</f>
        <v>2310021000</v>
      </c>
      <c r="E350" s="125" t="str">
        <f>'Survey-based_src_summary'!H350</f>
        <v>Fracing</v>
      </c>
      <c r="F350" s="125" t="str">
        <f>'Survey-based_src_summary'!B350</f>
        <v>Gas Wells</v>
      </c>
      <c r="G350" s="52">
        <f>'Survey-based_src_summary'!S350</f>
        <v>0</v>
      </c>
      <c r="H350" s="52">
        <f>'Survey-based_src_summary'!T350</f>
        <v>0</v>
      </c>
      <c r="I350" s="52">
        <f>'Survey-based_src_summary'!U350</f>
        <v>0</v>
      </c>
      <c r="J350" s="52">
        <f>'Survey-based_src_summary'!V350</f>
        <v>0</v>
      </c>
      <c r="K350" s="52">
        <f>'Survey-based_src_summary'!W350</f>
        <v>0</v>
      </c>
      <c r="L350" s="144">
        <f>'Survey-based_src_summary'!X350</f>
        <v>0</v>
      </c>
      <c r="M350" s="144">
        <f>'Survey-based_src_summary'!Y350</f>
        <v>0</v>
      </c>
      <c r="N350" s="144">
        <f>'Survey-based_src_summary'!Z350</f>
        <v>0</v>
      </c>
      <c r="O350" s="144">
        <f>'Survey-based_src_summary'!AA350</f>
        <v>0</v>
      </c>
      <c r="P350" s="144">
        <f>'Survey-based_src_summary'!AB350</f>
        <v>0</v>
      </c>
      <c r="Q350" s="155">
        <f>'Survey-based_src_summary'!AC350</f>
        <v>0</v>
      </c>
      <c r="R350" s="155">
        <f>'Survey-based_src_summary'!AD350</f>
        <v>0</v>
      </c>
      <c r="S350" s="155">
        <f>'Survey-based_src_summary'!AE350</f>
        <v>0</v>
      </c>
      <c r="T350" s="155">
        <f>'Survey-based_src_summary'!AF350</f>
        <v>0</v>
      </c>
      <c r="U350" s="155">
        <f>'Survey-based_src_summary'!AG350</f>
        <v>0</v>
      </c>
      <c r="V350" s="156">
        <f>'Survey-based_src_summary'!AH350</f>
        <v>0</v>
      </c>
      <c r="W350" s="156">
        <f>'Survey-based_src_summary'!AI350</f>
        <v>0</v>
      </c>
      <c r="X350" s="156">
        <f>'Survey-based_src_summary'!AJ350</f>
        <v>0</v>
      </c>
      <c r="Y350" s="156">
        <f>'Survey-based_src_summary'!AK350</f>
        <v>0</v>
      </c>
      <c r="Z350" s="156">
        <f>'Survey-based_src_summary'!AL350</f>
        <v>0</v>
      </c>
      <c r="AA350" s="171">
        <f>'Survey-based_src_summary'!AM350</f>
        <v>0</v>
      </c>
      <c r="AB350" s="171">
        <f>'Survey-based_src_summary'!AN350</f>
        <v>0</v>
      </c>
      <c r="AC350" s="171">
        <f>'Survey-based_src_summary'!AO350</f>
        <v>0</v>
      </c>
      <c r="AD350" s="171">
        <f>'Survey-based_src_summary'!AP350</f>
        <v>0</v>
      </c>
      <c r="AE350" s="171">
        <f>'Survey-based_src_summary'!AQ350</f>
        <v>0</v>
      </c>
    </row>
    <row r="351" spans="1:31" x14ac:dyDescent="0.2">
      <c r="A351" s="27" t="s">
        <v>460</v>
      </c>
      <c r="B351" s="154" t="str">
        <f>'Survey-based_src_summary'!E351</f>
        <v>30</v>
      </c>
      <c r="C351" s="125" t="str">
        <f>'Survey-based_src_summary'!F351</f>
        <v>30101</v>
      </c>
      <c r="D351" s="125" t="str">
        <f>'Survey-based_src_summary'!G351</f>
        <v>2310010700</v>
      </c>
      <c r="E351" s="125" t="str">
        <f>'Survey-based_src_summary'!H351</f>
        <v>Survey-based Fugitives</v>
      </c>
      <c r="F351" s="125" t="str">
        <f>'Survey-based_src_summary'!B351</f>
        <v>Oil Wells</v>
      </c>
      <c r="G351" s="52">
        <f>'Survey-based_src_summary'!S351</f>
        <v>0</v>
      </c>
      <c r="H351" s="52">
        <f>'Survey-based_src_summary'!T351</f>
        <v>237.42882983921666</v>
      </c>
      <c r="I351" s="52">
        <f>'Survey-based_src_summary'!U351</f>
        <v>0</v>
      </c>
      <c r="J351" s="52">
        <f>'Survey-based_src_summary'!V351</f>
        <v>0</v>
      </c>
      <c r="K351" s="52">
        <f>'Survey-based_src_summary'!W351</f>
        <v>0</v>
      </c>
      <c r="L351" s="144">
        <f>'Survey-based_src_summary'!X351</f>
        <v>0</v>
      </c>
      <c r="M351" s="144">
        <f>'Survey-based_src_summary'!Y351</f>
        <v>36.854624333251543</v>
      </c>
      <c r="N351" s="144">
        <f>'Survey-based_src_summary'!Z351</f>
        <v>0</v>
      </c>
      <c r="O351" s="144">
        <f>'Survey-based_src_summary'!AA351</f>
        <v>0</v>
      </c>
      <c r="P351" s="144">
        <f>'Survey-based_src_summary'!AB351</f>
        <v>0</v>
      </c>
      <c r="Q351" s="155">
        <f>'Survey-based_src_summary'!AC351</f>
        <v>0</v>
      </c>
      <c r="R351" s="155">
        <f>'Survey-based_src_summary'!AD351</f>
        <v>0</v>
      </c>
      <c r="S351" s="155">
        <f>'Survey-based_src_summary'!AE351</f>
        <v>0</v>
      </c>
      <c r="T351" s="155">
        <f>'Survey-based_src_summary'!AF351</f>
        <v>0</v>
      </c>
      <c r="U351" s="155">
        <f>'Survey-based_src_summary'!AG351</f>
        <v>0</v>
      </c>
      <c r="V351" s="156">
        <f>'Survey-based_src_summary'!AH351</f>
        <v>0</v>
      </c>
      <c r="W351" s="156">
        <f>'Survey-based_src_summary'!AI351</f>
        <v>200.5742055059651</v>
      </c>
      <c r="X351" s="156">
        <f>'Survey-based_src_summary'!AJ351</f>
        <v>0</v>
      </c>
      <c r="Y351" s="156">
        <f>'Survey-based_src_summary'!AK351</f>
        <v>0</v>
      </c>
      <c r="Z351" s="156">
        <f>'Survey-based_src_summary'!AL351</f>
        <v>0</v>
      </c>
      <c r="AA351" s="171">
        <f>'Survey-based_src_summary'!AM351</f>
        <v>0</v>
      </c>
      <c r="AB351" s="171">
        <f>'Survey-based_src_summary'!AN351</f>
        <v>0</v>
      </c>
      <c r="AC351" s="171">
        <f>'Survey-based_src_summary'!AO351</f>
        <v>0</v>
      </c>
      <c r="AD351" s="171">
        <f>'Survey-based_src_summary'!AP351</f>
        <v>0</v>
      </c>
      <c r="AE351" s="171">
        <f>'Survey-based_src_summary'!AQ351</f>
        <v>0</v>
      </c>
    </row>
    <row r="352" spans="1:31" x14ac:dyDescent="0.2">
      <c r="A352" s="27" t="s">
        <v>460</v>
      </c>
      <c r="B352" s="154" t="str">
        <f>'Survey-based_src_summary'!E352</f>
        <v>30</v>
      </c>
      <c r="C352" s="125" t="str">
        <f>'Survey-based_src_summary'!F352</f>
        <v>30051</v>
      </c>
      <c r="D352" s="125" t="str">
        <f>'Survey-based_src_summary'!G352</f>
        <v>2310010700</v>
      </c>
      <c r="E352" s="125" t="str">
        <f>'Survey-based_src_summary'!H352</f>
        <v>Survey-based Fugitives</v>
      </c>
      <c r="F352" s="125" t="str">
        <f>'Survey-based_src_summary'!B352</f>
        <v>Oil Wells</v>
      </c>
      <c r="G352" s="52">
        <f>'Survey-based_src_summary'!S352</f>
        <v>0</v>
      </c>
      <c r="H352" s="52">
        <f>'Survey-based_src_summary'!T352</f>
        <v>24.56974955550103</v>
      </c>
      <c r="I352" s="52">
        <f>'Survey-based_src_summary'!U352</f>
        <v>0</v>
      </c>
      <c r="J352" s="52">
        <f>'Survey-based_src_summary'!V352</f>
        <v>0</v>
      </c>
      <c r="K352" s="52">
        <f>'Survey-based_src_summary'!W352</f>
        <v>0</v>
      </c>
      <c r="L352" s="144">
        <f>'Survey-based_src_summary'!X352</f>
        <v>0</v>
      </c>
      <c r="M352" s="144">
        <f>'Survey-based_src_summary'!Y352</f>
        <v>2.3399761481429553</v>
      </c>
      <c r="N352" s="144">
        <f>'Survey-based_src_summary'!Z352</f>
        <v>0</v>
      </c>
      <c r="O352" s="144">
        <f>'Survey-based_src_summary'!AA352</f>
        <v>0</v>
      </c>
      <c r="P352" s="144">
        <f>'Survey-based_src_summary'!AB352</f>
        <v>0</v>
      </c>
      <c r="Q352" s="155">
        <f>'Survey-based_src_summary'!AC352</f>
        <v>0</v>
      </c>
      <c r="R352" s="155">
        <f>'Survey-based_src_summary'!AD352</f>
        <v>0</v>
      </c>
      <c r="S352" s="155">
        <f>'Survey-based_src_summary'!AE352</f>
        <v>0</v>
      </c>
      <c r="T352" s="155">
        <f>'Survey-based_src_summary'!AF352</f>
        <v>0</v>
      </c>
      <c r="U352" s="155">
        <f>'Survey-based_src_summary'!AG352</f>
        <v>0</v>
      </c>
      <c r="V352" s="156">
        <f>'Survey-based_src_summary'!AH352</f>
        <v>0</v>
      </c>
      <c r="W352" s="156">
        <f>'Survey-based_src_summary'!AI352</f>
        <v>22.229773407358074</v>
      </c>
      <c r="X352" s="156">
        <f>'Survey-based_src_summary'!AJ352</f>
        <v>0</v>
      </c>
      <c r="Y352" s="156">
        <f>'Survey-based_src_summary'!AK352</f>
        <v>0</v>
      </c>
      <c r="Z352" s="156">
        <f>'Survey-based_src_summary'!AL352</f>
        <v>0</v>
      </c>
      <c r="AA352" s="171">
        <f>'Survey-based_src_summary'!AM352</f>
        <v>0</v>
      </c>
      <c r="AB352" s="171">
        <f>'Survey-based_src_summary'!AN352</f>
        <v>0</v>
      </c>
      <c r="AC352" s="171">
        <f>'Survey-based_src_summary'!AO352</f>
        <v>0</v>
      </c>
      <c r="AD352" s="171">
        <f>'Survey-based_src_summary'!AP352</f>
        <v>0</v>
      </c>
      <c r="AE352" s="171">
        <f>'Survey-based_src_summary'!AQ352</f>
        <v>0</v>
      </c>
    </row>
    <row r="353" spans="1:31" x14ac:dyDescent="0.2">
      <c r="A353" s="27" t="s">
        <v>460</v>
      </c>
      <c r="B353" s="154" t="str">
        <f>'Survey-based_src_summary'!E353</f>
        <v>30</v>
      </c>
      <c r="C353" s="125" t="str">
        <f>'Survey-based_src_summary'!F353</f>
        <v>30087</v>
      </c>
      <c r="D353" s="125" t="str">
        <f>'Survey-based_src_summary'!G353</f>
        <v>2310010700</v>
      </c>
      <c r="E353" s="125" t="str">
        <f>'Survey-based_src_summary'!H353</f>
        <v>Survey-based Fugitives</v>
      </c>
      <c r="F353" s="125" t="str">
        <f>'Survey-based_src_summary'!B353</f>
        <v>Oil Wells</v>
      </c>
      <c r="G353" s="52">
        <f>'Survey-based_src_summary'!S353</f>
        <v>0</v>
      </c>
      <c r="H353" s="52">
        <f>'Survey-based_src_summary'!T353</f>
        <v>21.157964113406635</v>
      </c>
      <c r="I353" s="52">
        <f>'Survey-based_src_summary'!U353</f>
        <v>0</v>
      </c>
      <c r="J353" s="52">
        <f>'Survey-based_src_summary'!V353</f>
        <v>0</v>
      </c>
      <c r="K353" s="52">
        <f>'Survey-based_src_summary'!W353</f>
        <v>0</v>
      </c>
      <c r="L353" s="144">
        <f>'Survey-based_src_summary'!X353</f>
        <v>0</v>
      </c>
      <c r="M353" s="144">
        <f>'Survey-based_src_summary'!Y353</f>
        <v>1.5294913816920459</v>
      </c>
      <c r="N353" s="144">
        <f>'Survey-based_src_summary'!Z353</f>
        <v>0</v>
      </c>
      <c r="O353" s="144">
        <f>'Survey-based_src_summary'!AA353</f>
        <v>0</v>
      </c>
      <c r="P353" s="144">
        <f>'Survey-based_src_summary'!AB353</f>
        <v>0</v>
      </c>
      <c r="Q353" s="155">
        <f>'Survey-based_src_summary'!AC353</f>
        <v>0</v>
      </c>
      <c r="R353" s="155">
        <f>'Survey-based_src_summary'!AD353</f>
        <v>0</v>
      </c>
      <c r="S353" s="155">
        <f>'Survey-based_src_summary'!AE353</f>
        <v>0</v>
      </c>
      <c r="T353" s="155">
        <f>'Survey-based_src_summary'!AF353</f>
        <v>0</v>
      </c>
      <c r="U353" s="155">
        <f>'Survey-based_src_summary'!AG353</f>
        <v>0</v>
      </c>
      <c r="V353" s="156">
        <f>'Survey-based_src_summary'!AH353</f>
        <v>0</v>
      </c>
      <c r="W353" s="156">
        <f>'Survey-based_src_summary'!AI353</f>
        <v>19.628472731714588</v>
      </c>
      <c r="X353" s="156">
        <f>'Survey-based_src_summary'!AJ353</f>
        <v>0</v>
      </c>
      <c r="Y353" s="156">
        <f>'Survey-based_src_summary'!AK353</f>
        <v>0</v>
      </c>
      <c r="Z353" s="156">
        <f>'Survey-based_src_summary'!AL353</f>
        <v>0</v>
      </c>
      <c r="AA353" s="171">
        <f>'Survey-based_src_summary'!AM353</f>
        <v>0</v>
      </c>
      <c r="AB353" s="171">
        <f>'Survey-based_src_summary'!AN353</f>
        <v>0</v>
      </c>
      <c r="AC353" s="171">
        <f>'Survey-based_src_summary'!AO353</f>
        <v>0</v>
      </c>
      <c r="AD353" s="171">
        <f>'Survey-based_src_summary'!AP353</f>
        <v>0</v>
      </c>
      <c r="AE353" s="171">
        <f>'Survey-based_src_summary'!AQ353</f>
        <v>0</v>
      </c>
    </row>
    <row r="354" spans="1:31" x14ac:dyDescent="0.2">
      <c r="A354" s="27" t="s">
        <v>460</v>
      </c>
      <c r="B354" s="154" t="str">
        <f>'Survey-based_src_summary'!E354</f>
        <v>30</v>
      </c>
      <c r="C354" s="125" t="str">
        <f>'Survey-based_src_summary'!F354</f>
        <v>30099</v>
      </c>
      <c r="D354" s="125" t="str">
        <f>'Survey-based_src_summary'!G354</f>
        <v>2310010700</v>
      </c>
      <c r="E354" s="125" t="str">
        <f>'Survey-based_src_summary'!H354</f>
        <v>Survey-based Fugitives</v>
      </c>
      <c r="F354" s="125" t="str">
        <f>'Survey-based_src_summary'!B354</f>
        <v>Oil Wells</v>
      </c>
      <c r="G354" s="52">
        <f>'Survey-based_src_summary'!S354</f>
        <v>0</v>
      </c>
      <c r="H354" s="52">
        <f>'Survey-based_src_summary'!T354</f>
        <v>27.530844870456832</v>
      </c>
      <c r="I354" s="52">
        <f>'Survey-based_src_summary'!U354</f>
        <v>0</v>
      </c>
      <c r="J354" s="52">
        <f>'Survey-based_src_summary'!V354</f>
        <v>0</v>
      </c>
      <c r="K354" s="52">
        <f>'Survey-based_src_summary'!W354</f>
        <v>0</v>
      </c>
      <c r="L354" s="144">
        <f>'Survey-based_src_summary'!X354</f>
        <v>0</v>
      </c>
      <c r="M354" s="144">
        <f>'Survey-based_src_summary'!Y354</f>
        <v>0</v>
      </c>
      <c r="N354" s="144">
        <f>'Survey-based_src_summary'!Z354</f>
        <v>0</v>
      </c>
      <c r="O354" s="144">
        <f>'Survey-based_src_summary'!AA354</f>
        <v>0</v>
      </c>
      <c r="P354" s="144">
        <f>'Survey-based_src_summary'!AB354</f>
        <v>0</v>
      </c>
      <c r="Q354" s="155">
        <f>'Survey-based_src_summary'!AC354</f>
        <v>0</v>
      </c>
      <c r="R354" s="155">
        <f>'Survey-based_src_summary'!AD354</f>
        <v>0</v>
      </c>
      <c r="S354" s="155">
        <f>'Survey-based_src_summary'!AE354</f>
        <v>0</v>
      </c>
      <c r="T354" s="155">
        <f>'Survey-based_src_summary'!AF354</f>
        <v>0</v>
      </c>
      <c r="U354" s="155">
        <f>'Survey-based_src_summary'!AG354</f>
        <v>0</v>
      </c>
      <c r="V354" s="156">
        <f>'Survey-based_src_summary'!AH354</f>
        <v>0</v>
      </c>
      <c r="W354" s="156">
        <f>'Survey-based_src_summary'!AI354</f>
        <v>27.530844870456832</v>
      </c>
      <c r="X354" s="156">
        <f>'Survey-based_src_summary'!AJ354</f>
        <v>0</v>
      </c>
      <c r="Y354" s="156">
        <f>'Survey-based_src_summary'!AK354</f>
        <v>0</v>
      </c>
      <c r="Z354" s="156">
        <f>'Survey-based_src_summary'!AL354</f>
        <v>0</v>
      </c>
      <c r="AA354" s="171">
        <f>'Survey-based_src_summary'!AM354</f>
        <v>0</v>
      </c>
      <c r="AB354" s="171">
        <f>'Survey-based_src_summary'!AN354</f>
        <v>0</v>
      </c>
      <c r="AC354" s="171">
        <f>'Survey-based_src_summary'!AO354</f>
        <v>0</v>
      </c>
      <c r="AD354" s="171">
        <f>'Survey-based_src_summary'!AP354</f>
        <v>0</v>
      </c>
      <c r="AE354" s="171">
        <f>'Survey-based_src_summary'!AQ354</f>
        <v>0</v>
      </c>
    </row>
    <row r="355" spans="1:31" x14ac:dyDescent="0.2">
      <c r="A355" s="27" t="s">
        <v>460</v>
      </c>
      <c r="B355" s="154" t="str">
        <f>'Survey-based_src_summary'!E355</f>
        <v>30</v>
      </c>
      <c r="C355" s="125" t="str">
        <f>'Survey-based_src_summary'!F355</f>
        <v>30035</v>
      </c>
      <c r="D355" s="125" t="str">
        <f>'Survey-based_src_summary'!G355</f>
        <v>2310010700</v>
      </c>
      <c r="E355" s="125" t="str">
        <f>'Survey-based_src_summary'!H355</f>
        <v>Survey-based Fugitives</v>
      </c>
      <c r="F355" s="125" t="str">
        <f>'Survey-based_src_summary'!B355</f>
        <v>Oil Wells</v>
      </c>
      <c r="G355" s="52">
        <f>'Survey-based_src_summary'!S355</f>
        <v>0</v>
      </c>
      <c r="H355" s="52">
        <f>'Survey-based_src_summary'!T355</f>
        <v>129.93617553389967</v>
      </c>
      <c r="I355" s="52">
        <f>'Survey-based_src_summary'!U355</f>
        <v>0</v>
      </c>
      <c r="J355" s="52">
        <f>'Survey-based_src_summary'!V355</f>
        <v>0</v>
      </c>
      <c r="K355" s="52">
        <f>'Survey-based_src_summary'!W355</f>
        <v>0</v>
      </c>
      <c r="L355" s="144">
        <f>'Survey-based_src_summary'!X355</f>
        <v>0</v>
      </c>
      <c r="M355" s="144">
        <f>'Survey-based_src_summary'!Y355</f>
        <v>2.3624759187981756</v>
      </c>
      <c r="N355" s="144">
        <f>'Survey-based_src_summary'!Z355</f>
        <v>0</v>
      </c>
      <c r="O355" s="144">
        <f>'Survey-based_src_summary'!AA355</f>
        <v>0</v>
      </c>
      <c r="P355" s="144">
        <f>'Survey-based_src_summary'!AB355</f>
        <v>0</v>
      </c>
      <c r="Q355" s="155">
        <f>'Survey-based_src_summary'!AC355</f>
        <v>0</v>
      </c>
      <c r="R355" s="155">
        <f>'Survey-based_src_summary'!AD355</f>
        <v>60.243135929353478</v>
      </c>
      <c r="S355" s="155">
        <f>'Survey-based_src_summary'!AE355</f>
        <v>0</v>
      </c>
      <c r="T355" s="155">
        <f>'Survey-based_src_summary'!AF355</f>
        <v>0</v>
      </c>
      <c r="U355" s="155">
        <f>'Survey-based_src_summary'!AG355</f>
        <v>0</v>
      </c>
      <c r="V355" s="156">
        <f>'Survey-based_src_summary'!AH355</f>
        <v>0</v>
      </c>
      <c r="W355" s="156">
        <f>'Survey-based_src_summary'!AI355</f>
        <v>67.330563685748018</v>
      </c>
      <c r="X355" s="156">
        <f>'Survey-based_src_summary'!AJ355</f>
        <v>0</v>
      </c>
      <c r="Y355" s="156">
        <f>'Survey-based_src_summary'!AK355</f>
        <v>0</v>
      </c>
      <c r="Z355" s="156">
        <f>'Survey-based_src_summary'!AL355</f>
        <v>0</v>
      </c>
      <c r="AA355" s="171">
        <f>'Survey-based_src_summary'!AM355</f>
        <v>0</v>
      </c>
      <c r="AB355" s="171">
        <f>'Survey-based_src_summary'!AN355</f>
        <v>0</v>
      </c>
      <c r="AC355" s="171">
        <f>'Survey-based_src_summary'!AO355</f>
        <v>0</v>
      </c>
      <c r="AD355" s="171">
        <f>'Survey-based_src_summary'!AP355</f>
        <v>0</v>
      </c>
      <c r="AE355" s="171">
        <f>'Survey-based_src_summary'!AQ355</f>
        <v>0</v>
      </c>
    </row>
    <row r="356" spans="1:31" x14ac:dyDescent="0.2">
      <c r="A356" s="27" t="s">
        <v>460</v>
      </c>
      <c r="B356" s="154" t="str">
        <f>'Survey-based_src_summary'!E356</f>
        <v>30</v>
      </c>
      <c r="C356" s="125" t="str">
        <f>'Survey-based_src_summary'!F356</f>
        <v>30073</v>
      </c>
      <c r="D356" s="125" t="str">
        <f>'Survey-based_src_summary'!G356</f>
        <v>2310010700</v>
      </c>
      <c r="E356" s="125" t="str">
        <f>'Survey-based_src_summary'!H356</f>
        <v>Survey-based Fugitives</v>
      </c>
      <c r="F356" s="125" t="str">
        <f>'Survey-based_src_summary'!B356</f>
        <v>Oil Wells</v>
      </c>
      <c r="G356" s="52">
        <f>'Survey-based_src_summary'!S356</f>
        <v>0</v>
      </c>
      <c r="H356" s="52">
        <f>'Survey-based_src_summary'!T356</f>
        <v>52.683212989199326</v>
      </c>
      <c r="I356" s="52">
        <f>'Survey-based_src_summary'!U356</f>
        <v>0</v>
      </c>
      <c r="J356" s="52">
        <f>'Survey-based_src_summary'!V356</f>
        <v>0</v>
      </c>
      <c r="K356" s="52">
        <f>'Survey-based_src_summary'!W356</f>
        <v>0</v>
      </c>
      <c r="L356" s="144">
        <f>'Survey-based_src_summary'!X356</f>
        <v>0</v>
      </c>
      <c r="M356" s="144">
        <f>'Survey-based_src_summary'!Y356</f>
        <v>0.23519291513035412</v>
      </c>
      <c r="N356" s="144">
        <f>'Survey-based_src_summary'!Z356</f>
        <v>0</v>
      </c>
      <c r="O356" s="144">
        <f>'Survey-based_src_summary'!AA356</f>
        <v>0</v>
      </c>
      <c r="P356" s="144">
        <f>'Survey-based_src_summary'!AB356</f>
        <v>0</v>
      </c>
      <c r="Q356" s="155">
        <f>'Survey-based_src_summary'!AC356</f>
        <v>0</v>
      </c>
      <c r="R356" s="155">
        <f>'Survey-based_src_summary'!AD356</f>
        <v>4.9390512177374379</v>
      </c>
      <c r="S356" s="155">
        <f>'Survey-based_src_summary'!AE356</f>
        <v>0</v>
      </c>
      <c r="T356" s="155">
        <f>'Survey-based_src_summary'!AF356</f>
        <v>0</v>
      </c>
      <c r="U356" s="155">
        <f>'Survey-based_src_summary'!AG356</f>
        <v>0</v>
      </c>
      <c r="V356" s="156">
        <f>'Survey-based_src_summary'!AH356</f>
        <v>0</v>
      </c>
      <c r="W356" s="156">
        <f>'Survey-based_src_summary'!AI356</f>
        <v>47.508968856331542</v>
      </c>
      <c r="X356" s="156">
        <f>'Survey-based_src_summary'!AJ356</f>
        <v>0</v>
      </c>
      <c r="Y356" s="156">
        <f>'Survey-based_src_summary'!AK356</f>
        <v>0</v>
      </c>
      <c r="Z356" s="156">
        <f>'Survey-based_src_summary'!AL356</f>
        <v>0</v>
      </c>
      <c r="AA356" s="171">
        <f>'Survey-based_src_summary'!AM356</f>
        <v>0</v>
      </c>
      <c r="AB356" s="171">
        <f>'Survey-based_src_summary'!AN356</f>
        <v>0</v>
      </c>
      <c r="AC356" s="171">
        <f>'Survey-based_src_summary'!AO356</f>
        <v>0</v>
      </c>
      <c r="AD356" s="171">
        <f>'Survey-based_src_summary'!AP356</f>
        <v>0</v>
      </c>
      <c r="AE356" s="171">
        <f>'Survey-based_src_summary'!AQ356</f>
        <v>0</v>
      </c>
    </row>
    <row r="357" spans="1:31" x14ac:dyDescent="0.2">
      <c r="A357" s="27" t="s">
        <v>460</v>
      </c>
      <c r="B357" s="154" t="str">
        <f>'Survey-based_src_summary'!E357</f>
        <v>30</v>
      </c>
      <c r="C357" s="125" t="str">
        <f>'Survey-based_src_summary'!F357</f>
        <v>30065</v>
      </c>
      <c r="D357" s="125" t="str">
        <f>'Survey-based_src_summary'!G357</f>
        <v>2310010700</v>
      </c>
      <c r="E357" s="125" t="str">
        <f>'Survey-based_src_summary'!H357</f>
        <v>Survey-based Fugitives</v>
      </c>
      <c r="F357" s="125" t="str">
        <f>'Survey-based_src_summary'!B357</f>
        <v>Oil Wells</v>
      </c>
      <c r="G357" s="52">
        <f>'Survey-based_src_summary'!S357</f>
        <v>0</v>
      </c>
      <c r="H357" s="52">
        <f>'Survey-based_src_summary'!T357</f>
        <v>16.059659507766483</v>
      </c>
      <c r="I357" s="52">
        <f>'Survey-based_src_summary'!U357</f>
        <v>0</v>
      </c>
      <c r="J357" s="52">
        <f>'Survey-based_src_summary'!V357</f>
        <v>0</v>
      </c>
      <c r="K357" s="52">
        <f>'Survey-based_src_summary'!W357</f>
        <v>0</v>
      </c>
      <c r="L357" s="144">
        <f>'Survey-based_src_summary'!X357</f>
        <v>0</v>
      </c>
      <c r="M357" s="144">
        <f>'Survey-based_src_summary'!Y357</f>
        <v>1.2745761514100382</v>
      </c>
      <c r="N357" s="144">
        <f>'Survey-based_src_summary'!Z357</f>
        <v>0</v>
      </c>
      <c r="O357" s="144">
        <f>'Survey-based_src_summary'!AA357</f>
        <v>0</v>
      </c>
      <c r="P357" s="144">
        <f>'Survey-based_src_summary'!AB357</f>
        <v>0</v>
      </c>
      <c r="Q357" s="155">
        <f>'Survey-based_src_summary'!AC357</f>
        <v>0</v>
      </c>
      <c r="R357" s="155">
        <f>'Survey-based_src_summary'!AD357</f>
        <v>0</v>
      </c>
      <c r="S357" s="155">
        <f>'Survey-based_src_summary'!AE357</f>
        <v>0</v>
      </c>
      <c r="T357" s="155">
        <f>'Survey-based_src_summary'!AF357</f>
        <v>0</v>
      </c>
      <c r="U357" s="155">
        <f>'Survey-based_src_summary'!AG357</f>
        <v>0</v>
      </c>
      <c r="V357" s="156">
        <f>'Survey-based_src_summary'!AH357</f>
        <v>0</v>
      </c>
      <c r="W357" s="156">
        <f>'Survey-based_src_summary'!AI357</f>
        <v>14.785083356356443</v>
      </c>
      <c r="X357" s="156">
        <f>'Survey-based_src_summary'!AJ357</f>
        <v>0</v>
      </c>
      <c r="Y357" s="156">
        <f>'Survey-based_src_summary'!AK357</f>
        <v>0</v>
      </c>
      <c r="Z357" s="156">
        <f>'Survey-based_src_summary'!AL357</f>
        <v>0</v>
      </c>
      <c r="AA357" s="171">
        <f>'Survey-based_src_summary'!AM357</f>
        <v>0</v>
      </c>
      <c r="AB357" s="171">
        <f>'Survey-based_src_summary'!AN357</f>
        <v>0</v>
      </c>
      <c r="AC357" s="171">
        <f>'Survey-based_src_summary'!AO357</f>
        <v>0</v>
      </c>
      <c r="AD357" s="171">
        <f>'Survey-based_src_summary'!AP357</f>
        <v>0</v>
      </c>
      <c r="AE357" s="171">
        <f>'Survey-based_src_summary'!AQ357</f>
        <v>0</v>
      </c>
    </row>
    <row r="358" spans="1:31" x14ac:dyDescent="0.2">
      <c r="A358" s="27" t="s">
        <v>460</v>
      </c>
      <c r="B358" s="154" t="str">
        <f>'Survey-based_src_summary'!E358</f>
        <v>30</v>
      </c>
      <c r="C358" s="125" t="str">
        <f>'Survey-based_src_summary'!F358</f>
        <v>30069</v>
      </c>
      <c r="D358" s="125" t="str">
        <f>'Survey-based_src_summary'!G358</f>
        <v>2310010700</v>
      </c>
      <c r="E358" s="125" t="str">
        <f>'Survey-based_src_summary'!H358</f>
        <v>Survey-based Fugitives</v>
      </c>
      <c r="F358" s="125" t="str">
        <f>'Survey-based_src_summary'!B358</f>
        <v>Oil Wells</v>
      </c>
      <c r="G358" s="52">
        <f>'Survey-based_src_summary'!S358</f>
        <v>0</v>
      </c>
      <c r="H358" s="52">
        <f>'Survey-based_src_summary'!T358</f>
        <v>10.451524441562315</v>
      </c>
      <c r="I358" s="52">
        <f>'Survey-based_src_summary'!U358</f>
        <v>0</v>
      </c>
      <c r="J358" s="52">
        <f>'Survey-based_src_summary'!V358</f>
        <v>0</v>
      </c>
      <c r="K358" s="52">
        <f>'Survey-based_src_summary'!W358</f>
        <v>0</v>
      </c>
      <c r="L358" s="144">
        <f>'Survey-based_src_summary'!X358</f>
        <v>0</v>
      </c>
      <c r="M358" s="144">
        <f>'Survey-based_src_summary'!Y358</f>
        <v>4.3335589147941302</v>
      </c>
      <c r="N358" s="144">
        <f>'Survey-based_src_summary'!Z358</f>
        <v>0</v>
      </c>
      <c r="O358" s="144">
        <f>'Survey-based_src_summary'!AA358</f>
        <v>0</v>
      </c>
      <c r="P358" s="144">
        <f>'Survey-based_src_summary'!AB358</f>
        <v>0</v>
      </c>
      <c r="Q358" s="155">
        <f>'Survey-based_src_summary'!AC358</f>
        <v>0</v>
      </c>
      <c r="R358" s="155">
        <f>'Survey-based_src_summary'!AD358</f>
        <v>0</v>
      </c>
      <c r="S358" s="155">
        <f>'Survey-based_src_summary'!AE358</f>
        <v>0</v>
      </c>
      <c r="T358" s="155">
        <f>'Survey-based_src_summary'!AF358</f>
        <v>0</v>
      </c>
      <c r="U358" s="155">
        <f>'Survey-based_src_summary'!AG358</f>
        <v>0</v>
      </c>
      <c r="V358" s="156">
        <f>'Survey-based_src_summary'!AH358</f>
        <v>0</v>
      </c>
      <c r="W358" s="156">
        <f>'Survey-based_src_summary'!AI358</f>
        <v>6.1179655267681836</v>
      </c>
      <c r="X358" s="156">
        <f>'Survey-based_src_summary'!AJ358</f>
        <v>0</v>
      </c>
      <c r="Y358" s="156">
        <f>'Survey-based_src_summary'!AK358</f>
        <v>0</v>
      </c>
      <c r="Z358" s="156">
        <f>'Survey-based_src_summary'!AL358</f>
        <v>0</v>
      </c>
      <c r="AA358" s="171">
        <f>'Survey-based_src_summary'!AM358</f>
        <v>0</v>
      </c>
      <c r="AB358" s="171">
        <f>'Survey-based_src_summary'!AN358</f>
        <v>0</v>
      </c>
      <c r="AC358" s="171">
        <f>'Survey-based_src_summary'!AO358</f>
        <v>0</v>
      </c>
      <c r="AD358" s="171">
        <f>'Survey-based_src_summary'!AP358</f>
        <v>0</v>
      </c>
      <c r="AE358" s="171">
        <f>'Survey-based_src_summary'!AQ358</f>
        <v>0</v>
      </c>
    </row>
    <row r="359" spans="1:31" x14ac:dyDescent="0.2">
      <c r="A359" s="27" t="s">
        <v>460</v>
      </c>
      <c r="B359" s="154" t="str">
        <f>'Survey-based_src_summary'!E359</f>
        <v>30</v>
      </c>
      <c r="C359" s="125" t="str">
        <f>'Survey-based_src_summary'!F359</f>
        <v>30005</v>
      </c>
      <c r="D359" s="125" t="str">
        <f>'Survey-based_src_summary'!G359</f>
        <v>2310010700</v>
      </c>
      <c r="E359" s="125" t="str">
        <f>'Survey-based_src_summary'!H359</f>
        <v>Survey-based Fugitives</v>
      </c>
      <c r="F359" s="125" t="str">
        <f>'Survey-based_src_summary'!B359</f>
        <v>Oil Wells</v>
      </c>
      <c r="G359" s="52">
        <f>'Survey-based_src_summary'!S359</f>
        <v>0</v>
      </c>
      <c r="H359" s="52">
        <f>'Survey-based_src_summary'!T359</f>
        <v>14.838142635057679</v>
      </c>
      <c r="I359" s="52">
        <f>'Survey-based_src_summary'!U359</f>
        <v>0</v>
      </c>
      <c r="J359" s="52">
        <f>'Survey-based_src_summary'!V359</f>
        <v>0</v>
      </c>
      <c r="K359" s="52">
        <f>'Survey-based_src_summary'!W359</f>
        <v>0</v>
      </c>
      <c r="L359" s="144">
        <f>'Survey-based_src_summary'!X359</f>
        <v>0</v>
      </c>
      <c r="M359" s="144">
        <f>'Survey-based_src_summary'!Y359</f>
        <v>3.1474848013758714</v>
      </c>
      <c r="N359" s="144">
        <f>'Survey-based_src_summary'!Z359</f>
        <v>0</v>
      </c>
      <c r="O359" s="144">
        <f>'Survey-based_src_summary'!AA359</f>
        <v>0</v>
      </c>
      <c r="P359" s="144">
        <f>'Survey-based_src_summary'!AB359</f>
        <v>0</v>
      </c>
      <c r="Q359" s="155">
        <f>'Survey-based_src_summary'!AC359</f>
        <v>0</v>
      </c>
      <c r="R359" s="155">
        <f>'Survey-based_src_summary'!AD359</f>
        <v>0</v>
      </c>
      <c r="S359" s="155">
        <f>'Survey-based_src_summary'!AE359</f>
        <v>0</v>
      </c>
      <c r="T359" s="155">
        <f>'Survey-based_src_summary'!AF359</f>
        <v>0</v>
      </c>
      <c r="U359" s="155">
        <f>'Survey-based_src_summary'!AG359</f>
        <v>0</v>
      </c>
      <c r="V359" s="156">
        <f>'Survey-based_src_summary'!AH359</f>
        <v>0</v>
      </c>
      <c r="W359" s="156">
        <f>'Survey-based_src_summary'!AI359</f>
        <v>11.690657833681806</v>
      </c>
      <c r="X359" s="156">
        <f>'Survey-based_src_summary'!AJ359</f>
        <v>0</v>
      </c>
      <c r="Y359" s="156">
        <f>'Survey-based_src_summary'!AK359</f>
        <v>0</v>
      </c>
      <c r="Z359" s="156">
        <f>'Survey-based_src_summary'!AL359</f>
        <v>0</v>
      </c>
      <c r="AA359" s="171">
        <f>'Survey-based_src_summary'!AM359</f>
        <v>0</v>
      </c>
      <c r="AB359" s="171">
        <f>'Survey-based_src_summary'!AN359</f>
        <v>0</v>
      </c>
      <c r="AC359" s="171">
        <f>'Survey-based_src_summary'!AO359</f>
        <v>0</v>
      </c>
      <c r="AD359" s="171">
        <f>'Survey-based_src_summary'!AP359</f>
        <v>0</v>
      </c>
      <c r="AE359" s="171">
        <f>'Survey-based_src_summary'!AQ359</f>
        <v>0</v>
      </c>
    </row>
    <row r="360" spans="1:31" x14ac:dyDescent="0.2">
      <c r="A360" s="27" t="s">
        <v>460</v>
      </c>
      <c r="B360" s="154" t="str">
        <f>'Survey-based_src_summary'!E360</f>
        <v>30</v>
      </c>
      <c r="C360" s="125" t="str">
        <f>'Survey-based_src_summary'!F360</f>
        <v>30111</v>
      </c>
      <c r="D360" s="125" t="str">
        <f>'Survey-based_src_summary'!G360</f>
        <v>2310010700</v>
      </c>
      <c r="E360" s="125" t="str">
        <f>'Survey-based_src_summary'!H360</f>
        <v>Survey-based Fugitives</v>
      </c>
      <c r="F360" s="125" t="str">
        <f>'Survey-based_src_summary'!B360</f>
        <v>Oil Wells</v>
      </c>
      <c r="G360" s="52">
        <f>'Survey-based_src_summary'!S360</f>
        <v>0</v>
      </c>
      <c r="H360" s="52">
        <f>'Survey-based_src_summary'!T360</f>
        <v>7.3925416781782234</v>
      </c>
      <c r="I360" s="52">
        <f>'Survey-based_src_summary'!U360</f>
        <v>0</v>
      </c>
      <c r="J360" s="52">
        <f>'Survey-based_src_summary'!V360</f>
        <v>0</v>
      </c>
      <c r="K360" s="52">
        <f>'Survey-based_src_summary'!W360</f>
        <v>0</v>
      </c>
      <c r="L360" s="144">
        <f>'Survey-based_src_summary'!X360</f>
        <v>0</v>
      </c>
      <c r="M360" s="144">
        <f>'Survey-based_src_summary'!Y360</f>
        <v>0.25491523028200769</v>
      </c>
      <c r="N360" s="144">
        <f>'Survey-based_src_summary'!Z360</f>
        <v>0</v>
      </c>
      <c r="O360" s="144">
        <f>'Survey-based_src_summary'!AA360</f>
        <v>0</v>
      </c>
      <c r="P360" s="144">
        <f>'Survey-based_src_summary'!AB360</f>
        <v>0</v>
      </c>
      <c r="Q360" s="155">
        <f>'Survey-based_src_summary'!AC360</f>
        <v>0</v>
      </c>
      <c r="R360" s="155">
        <f>'Survey-based_src_summary'!AD360</f>
        <v>0</v>
      </c>
      <c r="S360" s="155">
        <f>'Survey-based_src_summary'!AE360</f>
        <v>0</v>
      </c>
      <c r="T360" s="155">
        <f>'Survey-based_src_summary'!AF360</f>
        <v>0</v>
      </c>
      <c r="U360" s="155">
        <f>'Survey-based_src_summary'!AG360</f>
        <v>0</v>
      </c>
      <c r="V360" s="156">
        <f>'Survey-based_src_summary'!AH360</f>
        <v>0</v>
      </c>
      <c r="W360" s="156">
        <f>'Survey-based_src_summary'!AI360</f>
        <v>7.1376264478962161</v>
      </c>
      <c r="X360" s="156">
        <f>'Survey-based_src_summary'!AJ360</f>
        <v>0</v>
      </c>
      <c r="Y360" s="156">
        <f>'Survey-based_src_summary'!AK360</f>
        <v>0</v>
      </c>
      <c r="Z360" s="156">
        <f>'Survey-based_src_summary'!AL360</f>
        <v>0</v>
      </c>
      <c r="AA360" s="171">
        <f>'Survey-based_src_summary'!AM360</f>
        <v>0</v>
      </c>
      <c r="AB360" s="171">
        <f>'Survey-based_src_summary'!AN360</f>
        <v>0</v>
      </c>
      <c r="AC360" s="171">
        <f>'Survey-based_src_summary'!AO360</f>
        <v>0</v>
      </c>
      <c r="AD360" s="171">
        <f>'Survey-based_src_summary'!AP360</f>
        <v>0</v>
      </c>
      <c r="AE360" s="171">
        <f>'Survey-based_src_summary'!AQ360</f>
        <v>0</v>
      </c>
    </row>
    <row r="361" spans="1:31" x14ac:dyDescent="0.2">
      <c r="A361" s="27" t="s">
        <v>460</v>
      </c>
      <c r="B361" s="154" t="str">
        <f>'Survey-based_src_summary'!E361</f>
        <v>30</v>
      </c>
      <c r="C361" s="125" t="str">
        <f>'Survey-based_src_summary'!F361</f>
        <v>30041</v>
      </c>
      <c r="D361" s="125" t="str">
        <f>'Survey-based_src_summary'!G361</f>
        <v>2310010700</v>
      </c>
      <c r="E361" s="125" t="str">
        <f>'Survey-based_src_summary'!H361</f>
        <v>Survey-based Fugitives</v>
      </c>
      <c r="F361" s="125" t="str">
        <f>'Survey-based_src_summary'!B361</f>
        <v>Oil Wells</v>
      </c>
      <c r="G361" s="52">
        <f>'Survey-based_src_summary'!S361</f>
        <v>0</v>
      </c>
      <c r="H361" s="52">
        <f>'Survey-based_src_summary'!T361</f>
        <v>0.46369195734555246</v>
      </c>
      <c r="I361" s="52">
        <f>'Survey-based_src_summary'!U361</f>
        <v>0</v>
      </c>
      <c r="J361" s="52">
        <f>'Survey-based_src_summary'!V361</f>
        <v>0</v>
      </c>
      <c r="K361" s="52">
        <f>'Survey-based_src_summary'!W361</f>
        <v>0</v>
      </c>
      <c r="L361" s="144">
        <f>'Survey-based_src_summary'!X361</f>
        <v>0</v>
      </c>
      <c r="M361" s="144">
        <f>'Survey-based_src_summary'!Y361</f>
        <v>0</v>
      </c>
      <c r="N361" s="144">
        <f>'Survey-based_src_summary'!Z361</f>
        <v>0</v>
      </c>
      <c r="O361" s="144">
        <f>'Survey-based_src_summary'!AA361</f>
        <v>0</v>
      </c>
      <c r="P361" s="144">
        <f>'Survey-based_src_summary'!AB361</f>
        <v>0</v>
      </c>
      <c r="Q361" s="155">
        <f>'Survey-based_src_summary'!AC361</f>
        <v>0</v>
      </c>
      <c r="R361" s="155">
        <f>'Survey-based_src_summary'!AD361</f>
        <v>0</v>
      </c>
      <c r="S361" s="155">
        <f>'Survey-based_src_summary'!AE361</f>
        <v>0</v>
      </c>
      <c r="T361" s="155">
        <f>'Survey-based_src_summary'!AF361</f>
        <v>0</v>
      </c>
      <c r="U361" s="155">
        <f>'Survey-based_src_summary'!AG361</f>
        <v>0</v>
      </c>
      <c r="V361" s="156">
        <f>'Survey-based_src_summary'!AH361</f>
        <v>0</v>
      </c>
      <c r="W361" s="156">
        <f>'Survey-based_src_summary'!AI361</f>
        <v>0.46369195734555246</v>
      </c>
      <c r="X361" s="156">
        <f>'Survey-based_src_summary'!AJ361</f>
        <v>0</v>
      </c>
      <c r="Y361" s="156">
        <f>'Survey-based_src_summary'!AK361</f>
        <v>0</v>
      </c>
      <c r="Z361" s="156">
        <f>'Survey-based_src_summary'!AL361</f>
        <v>0</v>
      </c>
      <c r="AA361" s="171">
        <f>'Survey-based_src_summary'!AM361</f>
        <v>0</v>
      </c>
      <c r="AB361" s="171">
        <f>'Survey-based_src_summary'!AN361</f>
        <v>0</v>
      </c>
      <c r="AC361" s="171">
        <f>'Survey-based_src_summary'!AO361</f>
        <v>0</v>
      </c>
      <c r="AD361" s="171">
        <f>'Survey-based_src_summary'!AP361</f>
        <v>0</v>
      </c>
      <c r="AE361" s="171">
        <f>'Survey-based_src_summary'!AQ361</f>
        <v>0</v>
      </c>
    </row>
    <row r="362" spans="1:31" x14ac:dyDescent="0.2">
      <c r="A362" s="27" t="s">
        <v>460</v>
      </c>
      <c r="B362" s="154" t="str">
        <f>'Survey-based_src_summary'!E362</f>
        <v>30</v>
      </c>
      <c r="C362" s="125" t="str">
        <f>'Survey-based_src_summary'!F362</f>
        <v>30071</v>
      </c>
      <c r="D362" s="125" t="str">
        <f>'Survey-based_src_summary'!G362</f>
        <v>2310010700</v>
      </c>
      <c r="E362" s="125" t="str">
        <f>'Survey-based_src_summary'!H362</f>
        <v>Survey-based Fugitives</v>
      </c>
      <c r="F362" s="125" t="str">
        <f>'Survey-based_src_summary'!B362</f>
        <v>Oil Wells</v>
      </c>
      <c r="G362" s="52">
        <f>'Survey-based_src_summary'!S362</f>
        <v>0</v>
      </c>
      <c r="H362" s="52">
        <f>'Survey-based_src_summary'!T362</f>
        <v>0.47061273282832189</v>
      </c>
      <c r="I362" s="52">
        <f>'Survey-based_src_summary'!U362</f>
        <v>0</v>
      </c>
      <c r="J362" s="52">
        <f>'Survey-based_src_summary'!V362</f>
        <v>0</v>
      </c>
      <c r="K362" s="52">
        <f>'Survey-based_src_summary'!W362</f>
        <v>0</v>
      </c>
      <c r="L362" s="144">
        <f>'Survey-based_src_summary'!X362</f>
        <v>0</v>
      </c>
      <c r="M362" s="144">
        <f>'Survey-based_src_summary'!Y362</f>
        <v>0.23530636641416094</v>
      </c>
      <c r="N362" s="144">
        <f>'Survey-based_src_summary'!Z362</f>
        <v>0</v>
      </c>
      <c r="O362" s="144">
        <f>'Survey-based_src_summary'!AA362</f>
        <v>0</v>
      </c>
      <c r="P362" s="144">
        <f>'Survey-based_src_summary'!AB362</f>
        <v>0</v>
      </c>
      <c r="Q362" s="155">
        <f>'Survey-based_src_summary'!AC362</f>
        <v>0</v>
      </c>
      <c r="R362" s="155">
        <f>'Survey-based_src_summary'!AD362</f>
        <v>0</v>
      </c>
      <c r="S362" s="155">
        <f>'Survey-based_src_summary'!AE362</f>
        <v>0</v>
      </c>
      <c r="T362" s="155">
        <f>'Survey-based_src_summary'!AF362</f>
        <v>0</v>
      </c>
      <c r="U362" s="155">
        <f>'Survey-based_src_summary'!AG362</f>
        <v>0</v>
      </c>
      <c r="V362" s="156">
        <f>'Survey-based_src_summary'!AH362</f>
        <v>0</v>
      </c>
      <c r="W362" s="156">
        <f>'Survey-based_src_summary'!AI362</f>
        <v>0.23530636641416094</v>
      </c>
      <c r="X362" s="156">
        <f>'Survey-based_src_summary'!AJ362</f>
        <v>0</v>
      </c>
      <c r="Y362" s="156">
        <f>'Survey-based_src_summary'!AK362</f>
        <v>0</v>
      </c>
      <c r="Z362" s="156">
        <f>'Survey-based_src_summary'!AL362</f>
        <v>0</v>
      </c>
      <c r="AA362" s="171">
        <f>'Survey-based_src_summary'!AM362</f>
        <v>0</v>
      </c>
      <c r="AB362" s="171">
        <f>'Survey-based_src_summary'!AN362</f>
        <v>0</v>
      </c>
      <c r="AC362" s="171">
        <f>'Survey-based_src_summary'!AO362</f>
        <v>0</v>
      </c>
      <c r="AD362" s="171">
        <f>'Survey-based_src_summary'!AP362</f>
        <v>0</v>
      </c>
      <c r="AE362" s="171">
        <f>'Survey-based_src_summary'!AQ362</f>
        <v>0</v>
      </c>
    </row>
    <row r="363" spans="1:31" x14ac:dyDescent="0.2">
      <c r="A363" s="27" t="s">
        <v>460</v>
      </c>
      <c r="B363" s="154" t="str">
        <f>'Survey-based_src_summary'!E363</f>
        <v>30</v>
      </c>
      <c r="C363" s="125" t="str">
        <f>'Survey-based_src_summary'!F363</f>
        <v>30015</v>
      </c>
      <c r="D363" s="125" t="str">
        <f>'Survey-based_src_summary'!G363</f>
        <v>2310010700</v>
      </c>
      <c r="E363" s="125" t="str">
        <f>'Survey-based_src_summary'!H363</f>
        <v>Survey-based Fugitives</v>
      </c>
      <c r="F363" s="125" t="str">
        <f>'Survey-based_src_summary'!B363</f>
        <v>Oil Wells</v>
      </c>
      <c r="G363" s="52">
        <f>'Survey-based_src_summary'!S363</f>
        <v>0</v>
      </c>
      <c r="H363" s="52">
        <f>'Survey-based_src_summary'!T363</f>
        <v>0.23184597867277623</v>
      </c>
      <c r="I363" s="52">
        <f>'Survey-based_src_summary'!U363</f>
        <v>0</v>
      </c>
      <c r="J363" s="52">
        <f>'Survey-based_src_summary'!V363</f>
        <v>0</v>
      </c>
      <c r="K363" s="52">
        <f>'Survey-based_src_summary'!W363</f>
        <v>0</v>
      </c>
      <c r="L363" s="144">
        <f>'Survey-based_src_summary'!X363</f>
        <v>0</v>
      </c>
      <c r="M363" s="144">
        <f>'Survey-based_src_summary'!Y363</f>
        <v>0</v>
      </c>
      <c r="N363" s="144">
        <f>'Survey-based_src_summary'!Z363</f>
        <v>0</v>
      </c>
      <c r="O363" s="144">
        <f>'Survey-based_src_summary'!AA363</f>
        <v>0</v>
      </c>
      <c r="P363" s="144">
        <f>'Survey-based_src_summary'!AB363</f>
        <v>0</v>
      </c>
      <c r="Q363" s="155">
        <f>'Survey-based_src_summary'!AC363</f>
        <v>0</v>
      </c>
      <c r="R363" s="155">
        <f>'Survey-based_src_summary'!AD363</f>
        <v>0</v>
      </c>
      <c r="S363" s="155">
        <f>'Survey-based_src_summary'!AE363</f>
        <v>0</v>
      </c>
      <c r="T363" s="155">
        <f>'Survey-based_src_summary'!AF363</f>
        <v>0</v>
      </c>
      <c r="U363" s="155">
        <f>'Survey-based_src_summary'!AG363</f>
        <v>0</v>
      </c>
      <c r="V363" s="156">
        <f>'Survey-based_src_summary'!AH363</f>
        <v>0</v>
      </c>
      <c r="W363" s="156">
        <f>'Survey-based_src_summary'!AI363</f>
        <v>0.23184597867277623</v>
      </c>
      <c r="X363" s="156">
        <f>'Survey-based_src_summary'!AJ363</f>
        <v>0</v>
      </c>
      <c r="Y363" s="156">
        <f>'Survey-based_src_summary'!AK363</f>
        <v>0</v>
      </c>
      <c r="Z363" s="156">
        <f>'Survey-based_src_summary'!AL363</f>
        <v>0</v>
      </c>
      <c r="AA363" s="171">
        <f>'Survey-based_src_summary'!AM363</f>
        <v>0</v>
      </c>
      <c r="AB363" s="171">
        <f>'Survey-based_src_summary'!AN363</f>
        <v>0</v>
      </c>
      <c r="AC363" s="171">
        <f>'Survey-based_src_summary'!AO363</f>
        <v>0</v>
      </c>
      <c r="AD363" s="171">
        <f>'Survey-based_src_summary'!AP363</f>
        <v>0</v>
      </c>
      <c r="AE363" s="171">
        <f>'Survey-based_src_summary'!AQ363</f>
        <v>0</v>
      </c>
    </row>
    <row r="364" spans="1:31" x14ac:dyDescent="0.2">
      <c r="A364" s="27" t="s">
        <v>460</v>
      </c>
      <c r="B364" s="154" t="str">
        <f>'Survey-based_src_summary'!E364</f>
        <v>30</v>
      </c>
      <c r="C364" s="125" t="str">
        <f>'Survey-based_src_summary'!F364</f>
        <v>30027</v>
      </c>
      <c r="D364" s="125" t="str">
        <f>'Survey-based_src_summary'!G364</f>
        <v>2310010700</v>
      </c>
      <c r="E364" s="125" t="str">
        <f>'Survey-based_src_summary'!H364</f>
        <v>Survey-based Fugitives</v>
      </c>
      <c r="F364" s="125" t="str">
        <f>'Survey-based_src_summary'!B364</f>
        <v>Oil Wells</v>
      </c>
      <c r="G364" s="52">
        <f>'Survey-based_src_summary'!S364</f>
        <v>0</v>
      </c>
      <c r="H364" s="52">
        <f>'Survey-based_src_summary'!T364</f>
        <v>0</v>
      </c>
      <c r="I364" s="52">
        <f>'Survey-based_src_summary'!U364</f>
        <v>0</v>
      </c>
      <c r="J364" s="52">
        <f>'Survey-based_src_summary'!V364</f>
        <v>0</v>
      </c>
      <c r="K364" s="52">
        <f>'Survey-based_src_summary'!W364</f>
        <v>0</v>
      </c>
      <c r="L364" s="144">
        <f>'Survey-based_src_summary'!X364</f>
        <v>0</v>
      </c>
      <c r="M364" s="144">
        <f>'Survey-based_src_summary'!Y364</f>
        <v>0</v>
      </c>
      <c r="N364" s="144">
        <f>'Survey-based_src_summary'!Z364</f>
        <v>0</v>
      </c>
      <c r="O364" s="144">
        <f>'Survey-based_src_summary'!AA364</f>
        <v>0</v>
      </c>
      <c r="P364" s="144">
        <f>'Survey-based_src_summary'!AB364</f>
        <v>0</v>
      </c>
      <c r="Q364" s="155">
        <f>'Survey-based_src_summary'!AC364</f>
        <v>0</v>
      </c>
      <c r="R364" s="155">
        <f>'Survey-based_src_summary'!AD364</f>
        <v>0</v>
      </c>
      <c r="S364" s="155">
        <f>'Survey-based_src_summary'!AE364</f>
        <v>0</v>
      </c>
      <c r="T364" s="155">
        <f>'Survey-based_src_summary'!AF364</f>
        <v>0</v>
      </c>
      <c r="U364" s="155">
        <f>'Survey-based_src_summary'!AG364</f>
        <v>0</v>
      </c>
      <c r="V364" s="156">
        <f>'Survey-based_src_summary'!AH364</f>
        <v>0</v>
      </c>
      <c r="W364" s="156">
        <f>'Survey-based_src_summary'!AI364</f>
        <v>0</v>
      </c>
      <c r="X364" s="156">
        <f>'Survey-based_src_summary'!AJ364</f>
        <v>0</v>
      </c>
      <c r="Y364" s="156">
        <f>'Survey-based_src_summary'!AK364</f>
        <v>0</v>
      </c>
      <c r="Z364" s="156">
        <f>'Survey-based_src_summary'!AL364</f>
        <v>0</v>
      </c>
      <c r="AA364" s="171">
        <f>'Survey-based_src_summary'!AM364</f>
        <v>0</v>
      </c>
      <c r="AB364" s="171">
        <f>'Survey-based_src_summary'!AN364</f>
        <v>0</v>
      </c>
      <c r="AC364" s="171">
        <f>'Survey-based_src_summary'!AO364</f>
        <v>0</v>
      </c>
      <c r="AD364" s="171">
        <f>'Survey-based_src_summary'!AP364</f>
        <v>0</v>
      </c>
      <c r="AE364" s="171">
        <f>'Survey-based_src_summary'!AQ364</f>
        <v>0</v>
      </c>
    </row>
    <row r="365" spans="1:31" x14ac:dyDescent="0.2">
      <c r="A365" s="27" t="s">
        <v>460</v>
      </c>
      <c r="B365" s="154" t="str">
        <f>'Survey-based_src_summary'!E365</f>
        <v>30</v>
      </c>
      <c r="C365" s="125" t="str">
        <f>'Survey-based_src_summary'!F365</f>
        <v>30037</v>
      </c>
      <c r="D365" s="125" t="str">
        <f>'Survey-based_src_summary'!G365</f>
        <v>2310010700</v>
      </c>
      <c r="E365" s="125" t="str">
        <f>'Survey-based_src_summary'!H365</f>
        <v>Survey-based Fugitives</v>
      </c>
      <c r="F365" s="125" t="str">
        <f>'Survey-based_src_summary'!B365</f>
        <v>Oil Wells</v>
      </c>
      <c r="G365" s="52">
        <f>'Survey-based_src_summary'!S365</f>
        <v>0</v>
      </c>
      <c r="H365" s="52">
        <f>'Survey-based_src_summary'!T365</f>
        <v>0</v>
      </c>
      <c r="I365" s="52">
        <f>'Survey-based_src_summary'!U365</f>
        <v>0</v>
      </c>
      <c r="J365" s="52">
        <f>'Survey-based_src_summary'!V365</f>
        <v>0</v>
      </c>
      <c r="K365" s="52">
        <f>'Survey-based_src_summary'!W365</f>
        <v>0</v>
      </c>
      <c r="L365" s="144">
        <f>'Survey-based_src_summary'!X365</f>
        <v>0</v>
      </c>
      <c r="M365" s="144">
        <f>'Survey-based_src_summary'!Y365</f>
        <v>0</v>
      </c>
      <c r="N365" s="144">
        <f>'Survey-based_src_summary'!Z365</f>
        <v>0</v>
      </c>
      <c r="O365" s="144">
        <f>'Survey-based_src_summary'!AA365</f>
        <v>0</v>
      </c>
      <c r="P365" s="144">
        <f>'Survey-based_src_summary'!AB365</f>
        <v>0</v>
      </c>
      <c r="Q365" s="155">
        <f>'Survey-based_src_summary'!AC365</f>
        <v>0</v>
      </c>
      <c r="R365" s="155">
        <f>'Survey-based_src_summary'!AD365</f>
        <v>0</v>
      </c>
      <c r="S365" s="155">
        <f>'Survey-based_src_summary'!AE365</f>
        <v>0</v>
      </c>
      <c r="T365" s="155">
        <f>'Survey-based_src_summary'!AF365</f>
        <v>0</v>
      </c>
      <c r="U365" s="155">
        <f>'Survey-based_src_summary'!AG365</f>
        <v>0</v>
      </c>
      <c r="V365" s="156">
        <f>'Survey-based_src_summary'!AH365</f>
        <v>0</v>
      </c>
      <c r="W365" s="156">
        <f>'Survey-based_src_summary'!AI365</f>
        <v>0</v>
      </c>
      <c r="X365" s="156">
        <f>'Survey-based_src_summary'!AJ365</f>
        <v>0</v>
      </c>
      <c r="Y365" s="156">
        <f>'Survey-based_src_summary'!AK365</f>
        <v>0</v>
      </c>
      <c r="Z365" s="156">
        <f>'Survey-based_src_summary'!AL365</f>
        <v>0</v>
      </c>
      <c r="AA365" s="171">
        <f>'Survey-based_src_summary'!AM365</f>
        <v>0</v>
      </c>
      <c r="AB365" s="171">
        <f>'Survey-based_src_summary'!AN365</f>
        <v>0</v>
      </c>
      <c r="AC365" s="171">
        <f>'Survey-based_src_summary'!AO365</f>
        <v>0</v>
      </c>
      <c r="AD365" s="171">
        <f>'Survey-based_src_summary'!AP365</f>
        <v>0</v>
      </c>
      <c r="AE365" s="171">
        <f>'Survey-based_src_summary'!AQ365</f>
        <v>0</v>
      </c>
    </row>
    <row r="366" spans="1:31" x14ac:dyDescent="0.2">
      <c r="A366" s="27" t="s">
        <v>460</v>
      </c>
      <c r="B366" s="154" t="str">
        <f>'Survey-based_src_summary'!E366</f>
        <v>30</v>
      </c>
      <c r="C366" s="125" t="str">
        <f>'Survey-based_src_summary'!F366</f>
        <v>30101</v>
      </c>
      <c r="D366" s="125" t="str">
        <f>'Survey-based_src_summary'!G366</f>
        <v>2310021509</v>
      </c>
      <c r="E366" s="125" t="str">
        <f>'Survey-based_src_summary'!H366</f>
        <v>Survey-based Fugitives</v>
      </c>
      <c r="F366" s="125" t="str">
        <f>'Survey-based_src_summary'!B366</f>
        <v>Gas Wells</v>
      </c>
      <c r="G366" s="52">
        <f>'Survey-based_src_summary'!S366</f>
        <v>0</v>
      </c>
      <c r="H366" s="52">
        <f>'Survey-based_src_summary'!T366</f>
        <v>7.085656122649822</v>
      </c>
      <c r="I366" s="52">
        <f>'Survey-based_src_summary'!U366</f>
        <v>0</v>
      </c>
      <c r="J366" s="52">
        <f>'Survey-based_src_summary'!V366</f>
        <v>0</v>
      </c>
      <c r="K366" s="52">
        <f>'Survey-based_src_summary'!W366</f>
        <v>0</v>
      </c>
      <c r="L366" s="144">
        <f>'Survey-based_src_summary'!X366</f>
        <v>0</v>
      </c>
      <c r="M366" s="144">
        <f>'Survey-based_src_summary'!Y366</f>
        <v>0.34074055337033671</v>
      </c>
      <c r="N366" s="144">
        <f>'Survey-based_src_summary'!Z366</f>
        <v>0</v>
      </c>
      <c r="O366" s="144">
        <f>'Survey-based_src_summary'!AA366</f>
        <v>0</v>
      </c>
      <c r="P366" s="144">
        <f>'Survey-based_src_summary'!AB366</f>
        <v>0</v>
      </c>
      <c r="Q366" s="155">
        <f>'Survey-based_src_summary'!AC366</f>
        <v>0</v>
      </c>
      <c r="R366" s="155">
        <f>'Survey-based_src_summary'!AD366</f>
        <v>0</v>
      </c>
      <c r="S366" s="155">
        <f>'Survey-based_src_summary'!AE366</f>
        <v>0</v>
      </c>
      <c r="T366" s="155">
        <f>'Survey-based_src_summary'!AF366</f>
        <v>0</v>
      </c>
      <c r="U366" s="155">
        <f>'Survey-based_src_summary'!AG366</f>
        <v>0</v>
      </c>
      <c r="V366" s="156">
        <f>'Survey-based_src_summary'!AH366</f>
        <v>0</v>
      </c>
      <c r="W366" s="156">
        <f>'Survey-based_src_summary'!AI366</f>
        <v>6.7449155692794855</v>
      </c>
      <c r="X366" s="156">
        <f>'Survey-based_src_summary'!AJ366</f>
        <v>0</v>
      </c>
      <c r="Y366" s="156">
        <f>'Survey-based_src_summary'!AK366</f>
        <v>0</v>
      </c>
      <c r="Z366" s="156">
        <f>'Survey-based_src_summary'!AL366</f>
        <v>0</v>
      </c>
      <c r="AA366" s="171">
        <f>'Survey-based_src_summary'!AM366</f>
        <v>0</v>
      </c>
      <c r="AB366" s="171">
        <f>'Survey-based_src_summary'!AN366</f>
        <v>0</v>
      </c>
      <c r="AC366" s="171">
        <f>'Survey-based_src_summary'!AO366</f>
        <v>0</v>
      </c>
      <c r="AD366" s="171">
        <f>'Survey-based_src_summary'!AP366</f>
        <v>0</v>
      </c>
      <c r="AE366" s="171">
        <f>'Survey-based_src_summary'!AQ366</f>
        <v>0</v>
      </c>
    </row>
    <row r="367" spans="1:31" x14ac:dyDescent="0.2">
      <c r="A367" s="27" t="s">
        <v>460</v>
      </c>
      <c r="B367" s="154" t="str">
        <f>'Survey-based_src_summary'!E367</f>
        <v>30</v>
      </c>
      <c r="C367" s="125" t="str">
        <f>'Survey-based_src_summary'!F367</f>
        <v>30051</v>
      </c>
      <c r="D367" s="125" t="str">
        <f>'Survey-based_src_summary'!G367</f>
        <v>2310021509</v>
      </c>
      <c r="E367" s="125" t="str">
        <f>'Survey-based_src_summary'!H367</f>
        <v>Survey-based Fugitives</v>
      </c>
      <c r="F367" s="125" t="str">
        <f>'Survey-based_src_summary'!B367</f>
        <v>Gas Wells</v>
      </c>
      <c r="G367" s="52">
        <f>'Survey-based_src_summary'!S367</f>
        <v>0</v>
      </c>
      <c r="H367" s="52">
        <f>'Survey-based_src_summary'!T367</f>
        <v>1.6559343952072154</v>
      </c>
      <c r="I367" s="52">
        <f>'Survey-based_src_summary'!U367</f>
        <v>0</v>
      </c>
      <c r="J367" s="52">
        <f>'Survey-based_src_summary'!V367</f>
        <v>0</v>
      </c>
      <c r="K367" s="52">
        <f>'Survey-based_src_summary'!W367</f>
        <v>0</v>
      </c>
      <c r="L367" s="144">
        <f>'Survey-based_src_summary'!X367</f>
        <v>0</v>
      </c>
      <c r="M367" s="144">
        <f>'Survey-based_src_summary'!Y367</f>
        <v>0.14816255115011928</v>
      </c>
      <c r="N367" s="144">
        <f>'Survey-based_src_summary'!Z367</f>
        <v>0</v>
      </c>
      <c r="O367" s="144">
        <f>'Survey-based_src_summary'!AA367</f>
        <v>0</v>
      </c>
      <c r="P367" s="144">
        <f>'Survey-based_src_summary'!AB367</f>
        <v>0</v>
      </c>
      <c r="Q367" s="155">
        <f>'Survey-based_src_summary'!AC367</f>
        <v>0</v>
      </c>
      <c r="R367" s="155">
        <f>'Survey-based_src_summary'!AD367</f>
        <v>0</v>
      </c>
      <c r="S367" s="155">
        <f>'Survey-based_src_summary'!AE367</f>
        <v>0</v>
      </c>
      <c r="T367" s="155">
        <f>'Survey-based_src_summary'!AF367</f>
        <v>0</v>
      </c>
      <c r="U367" s="155">
        <f>'Survey-based_src_summary'!AG367</f>
        <v>0</v>
      </c>
      <c r="V367" s="156">
        <f>'Survey-based_src_summary'!AH367</f>
        <v>0</v>
      </c>
      <c r="W367" s="156">
        <f>'Survey-based_src_summary'!AI367</f>
        <v>1.5077718440570962</v>
      </c>
      <c r="X367" s="156">
        <f>'Survey-based_src_summary'!AJ367</f>
        <v>0</v>
      </c>
      <c r="Y367" s="156">
        <f>'Survey-based_src_summary'!AK367</f>
        <v>0</v>
      </c>
      <c r="Z367" s="156">
        <f>'Survey-based_src_summary'!AL367</f>
        <v>0</v>
      </c>
      <c r="AA367" s="171">
        <f>'Survey-based_src_summary'!AM367</f>
        <v>0</v>
      </c>
      <c r="AB367" s="171">
        <f>'Survey-based_src_summary'!AN367</f>
        <v>0</v>
      </c>
      <c r="AC367" s="171">
        <f>'Survey-based_src_summary'!AO367</f>
        <v>0</v>
      </c>
      <c r="AD367" s="171">
        <f>'Survey-based_src_summary'!AP367</f>
        <v>0</v>
      </c>
      <c r="AE367" s="171">
        <f>'Survey-based_src_summary'!AQ367</f>
        <v>0</v>
      </c>
    </row>
    <row r="368" spans="1:31" x14ac:dyDescent="0.2">
      <c r="A368" s="27" t="s">
        <v>460</v>
      </c>
      <c r="B368" s="154" t="str">
        <f>'Survey-based_src_summary'!E368</f>
        <v>30</v>
      </c>
      <c r="C368" s="125" t="str">
        <f>'Survey-based_src_summary'!F368</f>
        <v>30087</v>
      </c>
      <c r="D368" s="125" t="str">
        <f>'Survey-based_src_summary'!G368</f>
        <v>2310021509</v>
      </c>
      <c r="E368" s="125" t="str">
        <f>'Survey-based_src_summary'!H368</f>
        <v>Survey-based Fugitives</v>
      </c>
      <c r="F368" s="125" t="str">
        <f>'Survey-based_src_summary'!B368</f>
        <v>Gas Wells</v>
      </c>
      <c r="G368" s="52">
        <f>'Survey-based_src_summary'!S368</f>
        <v>0</v>
      </c>
      <c r="H368" s="52">
        <f>'Survey-based_src_summary'!T368</f>
        <v>9.6219169106807351E-3</v>
      </c>
      <c r="I368" s="52">
        <f>'Survey-based_src_summary'!U368</f>
        <v>0</v>
      </c>
      <c r="J368" s="52">
        <f>'Survey-based_src_summary'!V368</f>
        <v>0</v>
      </c>
      <c r="K368" s="52">
        <f>'Survey-based_src_summary'!W368</f>
        <v>0</v>
      </c>
      <c r="L368" s="144">
        <f>'Survey-based_src_summary'!X368</f>
        <v>0</v>
      </c>
      <c r="M368" s="144">
        <f>'Survey-based_src_summary'!Y368</f>
        <v>0</v>
      </c>
      <c r="N368" s="144">
        <f>'Survey-based_src_summary'!Z368</f>
        <v>0</v>
      </c>
      <c r="O368" s="144">
        <f>'Survey-based_src_summary'!AA368</f>
        <v>0</v>
      </c>
      <c r="P368" s="144">
        <f>'Survey-based_src_summary'!AB368</f>
        <v>0</v>
      </c>
      <c r="Q368" s="155">
        <f>'Survey-based_src_summary'!AC368</f>
        <v>0</v>
      </c>
      <c r="R368" s="155">
        <f>'Survey-based_src_summary'!AD368</f>
        <v>0</v>
      </c>
      <c r="S368" s="155">
        <f>'Survey-based_src_summary'!AE368</f>
        <v>0</v>
      </c>
      <c r="T368" s="155">
        <f>'Survey-based_src_summary'!AF368</f>
        <v>0</v>
      </c>
      <c r="U368" s="155">
        <f>'Survey-based_src_summary'!AG368</f>
        <v>0</v>
      </c>
      <c r="V368" s="156">
        <f>'Survey-based_src_summary'!AH368</f>
        <v>0</v>
      </c>
      <c r="W368" s="156">
        <f>'Survey-based_src_summary'!AI368</f>
        <v>9.6219169106807351E-3</v>
      </c>
      <c r="X368" s="156">
        <f>'Survey-based_src_summary'!AJ368</f>
        <v>0</v>
      </c>
      <c r="Y368" s="156">
        <f>'Survey-based_src_summary'!AK368</f>
        <v>0</v>
      </c>
      <c r="Z368" s="156">
        <f>'Survey-based_src_summary'!AL368</f>
        <v>0</v>
      </c>
      <c r="AA368" s="171">
        <f>'Survey-based_src_summary'!AM368</f>
        <v>0</v>
      </c>
      <c r="AB368" s="171">
        <f>'Survey-based_src_summary'!AN368</f>
        <v>0</v>
      </c>
      <c r="AC368" s="171">
        <f>'Survey-based_src_summary'!AO368</f>
        <v>0</v>
      </c>
      <c r="AD368" s="171">
        <f>'Survey-based_src_summary'!AP368</f>
        <v>0</v>
      </c>
      <c r="AE368" s="171">
        <f>'Survey-based_src_summary'!AQ368</f>
        <v>0</v>
      </c>
    </row>
    <row r="369" spans="1:31" x14ac:dyDescent="0.2">
      <c r="A369" s="27" t="s">
        <v>460</v>
      </c>
      <c r="B369" s="154" t="str">
        <f>'Survey-based_src_summary'!E369</f>
        <v>30</v>
      </c>
      <c r="C369" s="125" t="str">
        <f>'Survey-based_src_summary'!F369</f>
        <v>30099</v>
      </c>
      <c r="D369" s="125" t="str">
        <f>'Survey-based_src_summary'!G369</f>
        <v>2310021509</v>
      </c>
      <c r="E369" s="125" t="str">
        <f>'Survey-based_src_summary'!H369</f>
        <v>Survey-based Fugitives</v>
      </c>
      <c r="F369" s="125" t="str">
        <f>'Survey-based_src_summary'!B369</f>
        <v>Gas Wells</v>
      </c>
      <c r="G369" s="52">
        <f>'Survey-based_src_summary'!S369</f>
        <v>0</v>
      </c>
      <c r="H369" s="52">
        <f>'Survey-based_src_summary'!T369</f>
        <v>3.8487667642722941E-2</v>
      </c>
      <c r="I369" s="52">
        <f>'Survey-based_src_summary'!U369</f>
        <v>0</v>
      </c>
      <c r="J369" s="52">
        <f>'Survey-based_src_summary'!V369</f>
        <v>0</v>
      </c>
      <c r="K369" s="52">
        <f>'Survey-based_src_summary'!W369</f>
        <v>0</v>
      </c>
      <c r="L369" s="144">
        <f>'Survey-based_src_summary'!X369</f>
        <v>0</v>
      </c>
      <c r="M369" s="144">
        <f>'Survey-based_src_summary'!Y369</f>
        <v>0</v>
      </c>
      <c r="N369" s="144">
        <f>'Survey-based_src_summary'!Z369</f>
        <v>0</v>
      </c>
      <c r="O369" s="144">
        <f>'Survey-based_src_summary'!AA369</f>
        <v>0</v>
      </c>
      <c r="P369" s="144">
        <f>'Survey-based_src_summary'!AB369</f>
        <v>0</v>
      </c>
      <c r="Q369" s="155">
        <f>'Survey-based_src_summary'!AC369</f>
        <v>0</v>
      </c>
      <c r="R369" s="155">
        <f>'Survey-based_src_summary'!AD369</f>
        <v>0</v>
      </c>
      <c r="S369" s="155">
        <f>'Survey-based_src_summary'!AE369</f>
        <v>0</v>
      </c>
      <c r="T369" s="155">
        <f>'Survey-based_src_summary'!AF369</f>
        <v>0</v>
      </c>
      <c r="U369" s="155">
        <f>'Survey-based_src_summary'!AG369</f>
        <v>0</v>
      </c>
      <c r="V369" s="156">
        <f>'Survey-based_src_summary'!AH369</f>
        <v>0</v>
      </c>
      <c r="W369" s="156">
        <f>'Survey-based_src_summary'!AI369</f>
        <v>3.8487667642722941E-2</v>
      </c>
      <c r="X369" s="156">
        <f>'Survey-based_src_summary'!AJ369</f>
        <v>0</v>
      </c>
      <c r="Y369" s="156">
        <f>'Survey-based_src_summary'!AK369</f>
        <v>0</v>
      </c>
      <c r="Z369" s="156">
        <f>'Survey-based_src_summary'!AL369</f>
        <v>0</v>
      </c>
      <c r="AA369" s="171">
        <f>'Survey-based_src_summary'!AM369</f>
        <v>0</v>
      </c>
      <c r="AB369" s="171">
        <f>'Survey-based_src_summary'!AN369</f>
        <v>0</v>
      </c>
      <c r="AC369" s="171">
        <f>'Survey-based_src_summary'!AO369</f>
        <v>0</v>
      </c>
      <c r="AD369" s="171">
        <f>'Survey-based_src_summary'!AP369</f>
        <v>0</v>
      </c>
      <c r="AE369" s="171">
        <f>'Survey-based_src_summary'!AQ369</f>
        <v>0</v>
      </c>
    </row>
    <row r="370" spans="1:31" x14ac:dyDescent="0.2">
      <c r="A370" s="27" t="s">
        <v>460</v>
      </c>
      <c r="B370" s="154" t="str">
        <f>'Survey-based_src_summary'!E370</f>
        <v>30</v>
      </c>
      <c r="C370" s="125" t="str">
        <f>'Survey-based_src_summary'!F370</f>
        <v>30035</v>
      </c>
      <c r="D370" s="125" t="str">
        <f>'Survey-based_src_summary'!G370</f>
        <v>2310021509</v>
      </c>
      <c r="E370" s="125" t="str">
        <f>'Survey-based_src_summary'!H370</f>
        <v>Survey-based Fugitives</v>
      </c>
      <c r="F370" s="125" t="str">
        <f>'Survey-based_src_summary'!B370</f>
        <v>Gas Wells</v>
      </c>
      <c r="G370" s="52">
        <f>'Survey-based_src_summary'!S370</f>
        <v>0</v>
      </c>
      <c r="H370" s="52">
        <f>'Survey-based_src_summary'!T370</f>
        <v>2.0829911602869711</v>
      </c>
      <c r="I370" s="52">
        <f>'Survey-based_src_summary'!U370</f>
        <v>0</v>
      </c>
      <c r="J370" s="52">
        <f>'Survey-based_src_summary'!V370</f>
        <v>0</v>
      </c>
      <c r="K370" s="52">
        <f>'Survey-based_src_summary'!W370</f>
        <v>0</v>
      </c>
      <c r="L370" s="144">
        <f>'Survey-based_src_summary'!X370</f>
        <v>0</v>
      </c>
      <c r="M370" s="144">
        <f>'Survey-based_src_summary'!Y370</f>
        <v>1.7430888370602266E-2</v>
      </c>
      <c r="N370" s="144">
        <f>'Survey-based_src_summary'!Z370</f>
        <v>0</v>
      </c>
      <c r="O370" s="144">
        <f>'Survey-based_src_summary'!AA370</f>
        <v>0</v>
      </c>
      <c r="P370" s="144">
        <f>'Survey-based_src_summary'!AB370</f>
        <v>0</v>
      </c>
      <c r="Q370" s="155">
        <f>'Survey-based_src_summary'!AC370</f>
        <v>0</v>
      </c>
      <c r="R370" s="155">
        <f>'Survey-based_src_summary'!AD370</f>
        <v>0.33118687904144306</v>
      </c>
      <c r="S370" s="155">
        <f>'Survey-based_src_summary'!AE370</f>
        <v>0</v>
      </c>
      <c r="T370" s="155">
        <f>'Survey-based_src_summary'!AF370</f>
        <v>0</v>
      </c>
      <c r="U370" s="155">
        <f>'Survey-based_src_summary'!AG370</f>
        <v>0</v>
      </c>
      <c r="V370" s="156">
        <f>'Survey-based_src_summary'!AH370</f>
        <v>0</v>
      </c>
      <c r="W370" s="156">
        <f>'Survey-based_src_summary'!AI370</f>
        <v>1.7343733928749256</v>
      </c>
      <c r="X370" s="156">
        <f>'Survey-based_src_summary'!AJ370</f>
        <v>0</v>
      </c>
      <c r="Y370" s="156">
        <f>'Survey-based_src_summary'!AK370</f>
        <v>0</v>
      </c>
      <c r="Z370" s="156">
        <f>'Survey-based_src_summary'!AL370</f>
        <v>0</v>
      </c>
      <c r="AA370" s="171">
        <f>'Survey-based_src_summary'!AM370</f>
        <v>0</v>
      </c>
      <c r="AB370" s="171">
        <f>'Survey-based_src_summary'!AN370</f>
        <v>0</v>
      </c>
      <c r="AC370" s="171">
        <f>'Survey-based_src_summary'!AO370</f>
        <v>0</v>
      </c>
      <c r="AD370" s="171">
        <f>'Survey-based_src_summary'!AP370</f>
        <v>0</v>
      </c>
      <c r="AE370" s="171">
        <f>'Survey-based_src_summary'!AQ370</f>
        <v>0</v>
      </c>
    </row>
    <row r="371" spans="1:31" x14ac:dyDescent="0.2">
      <c r="A371" s="27" t="s">
        <v>460</v>
      </c>
      <c r="B371" s="154" t="str">
        <f>'Survey-based_src_summary'!E371</f>
        <v>30</v>
      </c>
      <c r="C371" s="125" t="str">
        <f>'Survey-based_src_summary'!F371</f>
        <v>30073</v>
      </c>
      <c r="D371" s="125" t="str">
        <f>'Survey-based_src_summary'!G371</f>
        <v>2310021509</v>
      </c>
      <c r="E371" s="125" t="str">
        <f>'Survey-based_src_summary'!H371</f>
        <v>Survey-based Fugitives</v>
      </c>
      <c r="F371" s="125" t="str">
        <f>'Survey-based_src_summary'!B371</f>
        <v>Gas Wells</v>
      </c>
      <c r="G371" s="52">
        <f>'Survey-based_src_summary'!S371</f>
        <v>0</v>
      </c>
      <c r="H371" s="52">
        <f>'Survey-based_src_summary'!T371</f>
        <v>0.76695908830649984</v>
      </c>
      <c r="I371" s="52">
        <f>'Survey-based_src_summary'!U371</f>
        <v>0</v>
      </c>
      <c r="J371" s="52">
        <f>'Survey-based_src_summary'!V371</f>
        <v>0</v>
      </c>
      <c r="K371" s="52">
        <f>'Survey-based_src_summary'!W371</f>
        <v>0</v>
      </c>
      <c r="L371" s="144">
        <f>'Survey-based_src_summary'!X371</f>
        <v>0</v>
      </c>
      <c r="M371" s="144">
        <f>'Survey-based_src_summary'!Y371</f>
        <v>2.6146332555903401E-2</v>
      </c>
      <c r="N371" s="144">
        <f>'Survey-based_src_summary'!Z371</f>
        <v>0</v>
      </c>
      <c r="O371" s="144">
        <f>'Survey-based_src_summary'!AA371</f>
        <v>0</v>
      </c>
      <c r="P371" s="144">
        <f>'Survey-based_src_summary'!AB371</f>
        <v>0</v>
      </c>
      <c r="Q371" s="155">
        <f>'Survey-based_src_summary'!AC371</f>
        <v>0</v>
      </c>
      <c r="R371" s="155">
        <f>'Survey-based_src_summary'!AD371</f>
        <v>0</v>
      </c>
      <c r="S371" s="155">
        <f>'Survey-based_src_summary'!AE371</f>
        <v>0</v>
      </c>
      <c r="T371" s="155">
        <f>'Survey-based_src_summary'!AF371</f>
        <v>0</v>
      </c>
      <c r="U371" s="155">
        <f>'Survey-based_src_summary'!AG371</f>
        <v>0</v>
      </c>
      <c r="V371" s="156">
        <f>'Survey-based_src_summary'!AH371</f>
        <v>0</v>
      </c>
      <c r="W371" s="156">
        <f>'Survey-based_src_summary'!AI371</f>
        <v>0.74081275575059646</v>
      </c>
      <c r="X371" s="156">
        <f>'Survey-based_src_summary'!AJ371</f>
        <v>0</v>
      </c>
      <c r="Y371" s="156">
        <f>'Survey-based_src_summary'!AK371</f>
        <v>0</v>
      </c>
      <c r="Z371" s="156">
        <f>'Survey-based_src_summary'!AL371</f>
        <v>0</v>
      </c>
      <c r="AA371" s="171">
        <f>'Survey-based_src_summary'!AM371</f>
        <v>0</v>
      </c>
      <c r="AB371" s="171">
        <f>'Survey-based_src_summary'!AN371</f>
        <v>0</v>
      </c>
      <c r="AC371" s="171">
        <f>'Survey-based_src_summary'!AO371</f>
        <v>0</v>
      </c>
      <c r="AD371" s="171">
        <f>'Survey-based_src_summary'!AP371</f>
        <v>0</v>
      </c>
      <c r="AE371" s="171">
        <f>'Survey-based_src_summary'!AQ371</f>
        <v>0</v>
      </c>
    </row>
    <row r="372" spans="1:31" x14ac:dyDescent="0.2">
      <c r="A372" s="27" t="s">
        <v>460</v>
      </c>
      <c r="B372" s="154" t="str">
        <f>'Survey-based_src_summary'!E372</f>
        <v>30</v>
      </c>
      <c r="C372" s="125" t="str">
        <f>'Survey-based_src_summary'!F372</f>
        <v>30065</v>
      </c>
      <c r="D372" s="125" t="str">
        <f>'Survey-based_src_summary'!G372</f>
        <v>2310021509</v>
      </c>
      <c r="E372" s="125" t="str">
        <f>'Survey-based_src_summary'!H372</f>
        <v>Survey-based Fugitives</v>
      </c>
      <c r="F372" s="125" t="str">
        <f>'Survey-based_src_summary'!B372</f>
        <v>Gas Wells</v>
      </c>
      <c r="G372" s="52">
        <f>'Survey-based_src_summary'!S372</f>
        <v>0</v>
      </c>
      <c r="H372" s="52">
        <f>'Survey-based_src_summary'!T372</f>
        <v>0</v>
      </c>
      <c r="I372" s="52">
        <f>'Survey-based_src_summary'!U372</f>
        <v>0</v>
      </c>
      <c r="J372" s="52">
        <f>'Survey-based_src_summary'!V372</f>
        <v>0</v>
      </c>
      <c r="K372" s="52">
        <f>'Survey-based_src_summary'!W372</f>
        <v>0</v>
      </c>
      <c r="L372" s="144">
        <f>'Survey-based_src_summary'!X372</f>
        <v>0</v>
      </c>
      <c r="M372" s="144">
        <f>'Survey-based_src_summary'!Y372</f>
        <v>0</v>
      </c>
      <c r="N372" s="144">
        <f>'Survey-based_src_summary'!Z372</f>
        <v>0</v>
      </c>
      <c r="O372" s="144">
        <f>'Survey-based_src_summary'!AA372</f>
        <v>0</v>
      </c>
      <c r="P372" s="144">
        <f>'Survey-based_src_summary'!AB372</f>
        <v>0</v>
      </c>
      <c r="Q372" s="155">
        <f>'Survey-based_src_summary'!AC372</f>
        <v>0</v>
      </c>
      <c r="R372" s="155">
        <f>'Survey-based_src_summary'!AD372</f>
        <v>0</v>
      </c>
      <c r="S372" s="155">
        <f>'Survey-based_src_summary'!AE372</f>
        <v>0</v>
      </c>
      <c r="T372" s="155">
        <f>'Survey-based_src_summary'!AF372</f>
        <v>0</v>
      </c>
      <c r="U372" s="155">
        <f>'Survey-based_src_summary'!AG372</f>
        <v>0</v>
      </c>
      <c r="V372" s="156">
        <f>'Survey-based_src_summary'!AH372</f>
        <v>0</v>
      </c>
      <c r="W372" s="156">
        <f>'Survey-based_src_summary'!AI372</f>
        <v>0</v>
      </c>
      <c r="X372" s="156">
        <f>'Survey-based_src_summary'!AJ372</f>
        <v>0</v>
      </c>
      <c r="Y372" s="156">
        <f>'Survey-based_src_summary'!AK372</f>
        <v>0</v>
      </c>
      <c r="Z372" s="156">
        <f>'Survey-based_src_summary'!AL372</f>
        <v>0</v>
      </c>
      <c r="AA372" s="171">
        <f>'Survey-based_src_summary'!AM372</f>
        <v>0</v>
      </c>
      <c r="AB372" s="171">
        <f>'Survey-based_src_summary'!AN372</f>
        <v>0</v>
      </c>
      <c r="AC372" s="171">
        <f>'Survey-based_src_summary'!AO372</f>
        <v>0</v>
      </c>
      <c r="AD372" s="171">
        <f>'Survey-based_src_summary'!AP372</f>
        <v>0</v>
      </c>
      <c r="AE372" s="171">
        <f>'Survey-based_src_summary'!AQ372</f>
        <v>0</v>
      </c>
    </row>
    <row r="373" spans="1:31" x14ac:dyDescent="0.2">
      <c r="A373" s="27" t="s">
        <v>460</v>
      </c>
      <c r="B373" s="154" t="str">
        <f>'Survey-based_src_summary'!E373</f>
        <v>30</v>
      </c>
      <c r="C373" s="125" t="str">
        <f>'Survey-based_src_summary'!F373</f>
        <v>30069</v>
      </c>
      <c r="D373" s="125" t="str">
        <f>'Survey-based_src_summary'!G373</f>
        <v>2310021509</v>
      </c>
      <c r="E373" s="125" t="str">
        <f>'Survey-based_src_summary'!H373</f>
        <v>Survey-based Fugitives</v>
      </c>
      <c r="F373" s="125" t="str">
        <f>'Survey-based_src_summary'!B373</f>
        <v>Gas Wells</v>
      </c>
      <c r="G373" s="52">
        <f>'Survey-based_src_summary'!S373</f>
        <v>0</v>
      </c>
      <c r="H373" s="52">
        <f>'Survey-based_src_summary'!T373</f>
        <v>0</v>
      </c>
      <c r="I373" s="52">
        <f>'Survey-based_src_summary'!U373</f>
        <v>0</v>
      </c>
      <c r="J373" s="52">
        <f>'Survey-based_src_summary'!V373</f>
        <v>0</v>
      </c>
      <c r="K373" s="52">
        <f>'Survey-based_src_summary'!W373</f>
        <v>0</v>
      </c>
      <c r="L373" s="144">
        <f>'Survey-based_src_summary'!X373</f>
        <v>0</v>
      </c>
      <c r="M373" s="144">
        <f>'Survey-based_src_summary'!Y373</f>
        <v>0</v>
      </c>
      <c r="N373" s="144">
        <f>'Survey-based_src_summary'!Z373</f>
        <v>0</v>
      </c>
      <c r="O373" s="144">
        <f>'Survey-based_src_summary'!AA373</f>
        <v>0</v>
      </c>
      <c r="P373" s="144">
        <f>'Survey-based_src_summary'!AB373</f>
        <v>0</v>
      </c>
      <c r="Q373" s="155">
        <f>'Survey-based_src_summary'!AC373</f>
        <v>0</v>
      </c>
      <c r="R373" s="155">
        <f>'Survey-based_src_summary'!AD373</f>
        <v>0</v>
      </c>
      <c r="S373" s="155">
        <f>'Survey-based_src_summary'!AE373</f>
        <v>0</v>
      </c>
      <c r="T373" s="155">
        <f>'Survey-based_src_summary'!AF373</f>
        <v>0</v>
      </c>
      <c r="U373" s="155">
        <f>'Survey-based_src_summary'!AG373</f>
        <v>0</v>
      </c>
      <c r="V373" s="156">
        <f>'Survey-based_src_summary'!AH373</f>
        <v>0</v>
      </c>
      <c r="W373" s="156">
        <f>'Survey-based_src_summary'!AI373</f>
        <v>0</v>
      </c>
      <c r="X373" s="156">
        <f>'Survey-based_src_summary'!AJ373</f>
        <v>0</v>
      </c>
      <c r="Y373" s="156">
        <f>'Survey-based_src_summary'!AK373</f>
        <v>0</v>
      </c>
      <c r="Z373" s="156">
        <f>'Survey-based_src_summary'!AL373</f>
        <v>0</v>
      </c>
      <c r="AA373" s="171">
        <f>'Survey-based_src_summary'!AM373</f>
        <v>0</v>
      </c>
      <c r="AB373" s="171">
        <f>'Survey-based_src_summary'!AN373</f>
        <v>0</v>
      </c>
      <c r="AC373" s="171">
        <f>'Survey-based_src_summary'!AO373</f>
        <v>0</v>
      </c>
      <c r="AD373" s="171">
        <f>'Survey-based_src_summary'!AP373</f>
        <v>0</v>
      </c>
      <c r="AE373" s="171">
        <f>'Survey-based_src_summary'!AQ373</f>
        <v>0</v>
      </c>
    </row>
    <row r="374" spans="1:31" x14ac:dyDescent="0.2">
      <c r="A374" s="27" t="s">
        <v>460</v>
      </c>
      <c r="B374" s="154" t="str">
        <f>'Survey-based_src_summary'!E374</f>
        <v>30</v>
      </c>
      <c r="C374" s="125" t="str">
        <f>'Survey-based_src_summary'!F374</f>
        <v>30005</v>
      </c>
      <c r="D374" s="125" t="str">
        <f>'Survey-based_src_summary'!G374</f>
        <v>2310021509</v>
      </c>
      <c r="E374" s="125" t="str">
        <f>'Survey-based_src_summary'!H374</f>
        <v>Survey-based Fugitives</v>
      </c>
      <c r="F374" s="125" t="str">
        <f>'Survey-based_src_summary'!B374</f>
        <v>Gas Wells</v>
      </c>
      <c r="G374" s="52">
        <f>'Survey-based_src_summary'!S374</f>
        <v>0</v>
      </c>
      <c r="H374" s="52">
        <f>'Survey-based_src_summary'!T374</f>
        <v>6.4934046215363921</v>
      </c>
      <c r="I374" s="52">
        <f>'Survey-based_src_summary'!U374</f>
        <v>0</v>
      </c>
      <c r="J374" s="52">
        <f>'Survey-based_src_summary'!V374</f>
        <v>0</v>
      </c>
      <c r="K374" s="52">
        <f>'Survey-based_src_summary'!W374</f>
        <v>0</v>
      </c>
      <c r="L374" s="144">
        <f>'Survey-based_src_summary'!X374</f>
        <v>0</v>
      </c>
      <c r="M374" s="144">
        <f>'Survey-based_src_summary'!Y374</f>
        <v>1.3455584443023272</v>
      </c>
      <c r="N374" s="144">
        <f>'Survey-based_src_summary'!Z374</f>
        <v>0</v>
      </c>
      <c r="O374" s="144">
        <f>'Survey-based_src_summary'!AA374</f>
        <v>0</v>
      </c>
      <c r="P374" s="144">
        <f>'Survey-based_src_summary'!AB374</f>
        <v>0</v>
      </c>
      <c r="Q374" s="155">
        <f>'Survey-based_src_summary'!AC374</f>
        <v>0</v>
      </c>
      <c r="R374" s="155">
        <f>'Survey-based_src_summary'!AD374</f>
        <v>6.9448177770442696E-2</v>
      </c>
      <c r="S374" s="155">
        <f>'Survey-based_src_summary'!AE374</f>
        <v>0</v>
      </c>
      <c r="T374" s="155">
        <f>'Survey-based_src_summary'!AF374</f>
        <v>0</v>
      </c>
      <c r="U374" s="155">
        <f>'Survey-based_src_summary'!AG374</f>
        <v>0</v>
      </c>
      <c r="V374" s="156">
        <f>'Survey-based_src_summary'!AH374</f>
        <v>0</v>
      </c>
      <c r="W374" s="156">
        <f>'Survey-based_src_summary'!AI374</f>
        <v>5.0783979994636228</v>
      </c>
      <c r="X374" s="156">
        <f>'Survey-based_src_summary'!AJ374</f>
        <v>0</v>
      </c>
      <c r="Y374" s="156">
        <f>'Survey-based_src_summary'!AK374</f>
        <v>0</v>
      </c>
      <c r="Z374" s="156">
        <f>'Survey-based_src_summary'!AL374</f>
        <v>0</v>
      </c>
      <c r="AA374" s="171">
        <f>'Survey-based_src_summary'!AM374</f>
        <v>0</v>
      </c>
      <c r="AB374" s="171">
        <f>'Survey-based_src_summary'!AN374</f>
        <v>0</v>
      </c>
      <c r="AC374" s="171">
        <f>'Survey-based_src_summary'!AO374</f>
        <v>0</v>
      </c>
      <c r="AD374" s="171">
        <f>'Survey-based_src_summary'!AP374</f>
        <v>0</v>
      </c>
      <c r="AE374" s="171">
        <f>'Survey-based_src_summary'!AQ374</f>
        <v>0</v>
      </c>
    </row>
    <row r="375" spans="1:31" x14ac:dyDescent="0.2">
      <c r="A375" s="27" t="s">
        <v>460</v>
      </c>
      <c r="B375" s="154" t="str">
        <f>'Survey-based_src_summary'!E375</f>
        <v>30</v>
      </c>
      <c r="C375" s="125" t="str">
        <f>'Survey-based_src_summary'!F375</f>
        <v>30111</v>
      </c>
      <c r="D375" s="125" t="str">
        <f>'Survey-based_src_summary'!G375</f>
        <v>2310021509</v>
      </c>
      <c r="E375" s="125" t="str">
        <f>'Survey-based_src_summary'!H375</f>
        <v>Survey-based Fugitives</v>
      </c>
      <c r="F375" s="125" t="str">
        <f>'Survey-based_src_summary'!B375</f>
        <v>Gas Wells</v>
      </c>
      <c r="G375" s="52">
        <f>'Survey-based_src_summary'!S375</f>
        <v>0</v>
      </c>
      <c r="H375" s="52">
        <f>'Survey-based_src_summary'!T375</f>
        <v>0</v>
      </c>
      <c r="I375" s="52">
        <f>'Survey-based_src_summary'!U375</f>
        <v>0</v>
      </c>
      <c r="J375" s="52">
        <f>'Survey-based_src_summary'!V375</f>
        <v>0</v>
      </c>
      <c r="K375" s="52">
        <f>'Survey-based_src_summary'!W375</f>
        <v>0</v>
      </c>
      <c r="L375" s="144">
        <f>'Survey-based_src_summary'!X375</f>
        <v>0</v>
      </c>
      <c r="M375" s="144">
        <f>'Survey-based_src_summary'!Y375</f>
        <v>0</v>
      </c>
      <c r="N375" s="144">
        <f>'Survey-based_src_summary'!Z375</f>
        <v>0</v>
      </c>
      <c r="O375" s="144">
        <f>'Survey-based_src_summary'!AA375</f>
        <v>0</v>
      </c>
      <c r="P375" s="144">
        <f>'Survey-based_src_summary'!AB375</f>
        <v>0</v>
      </c>
      <c r="Q375" s="155">
        <f>'Survey-based_src_summary'!AC375</f>
        <v>0</v>
      </c>
      <c r="R375" s="155">
        <f>'Survey-based_src_summary'!AD375</f>
        <v>0</v>
      </c>
      <c r="S375" s="155">
        <f>'Survey-based_src_summary'!AE375</f>
        <v>0</v>
      </c>
      <c r="T375" s="155">
        <f>'Survey-based_src_summary'!AF375</f>
        <v>0</v>
      </c>
      <c r="U375" s="155">
        <f>'Survey-based_src_summary'!AG375</f>
        <v>0</v>
      </c>
      <c r="V375" s="156">
        <f>'Survey-based_src_summary'!AH375</f>
        <v>0</v>
      </c>
      <c r="W375" s="156">
        <f>'Survey-based_src_summary'!AI375</f>
        <v>0</v>
      </c>
      <c r="X375" s="156">
        <f>'Survey-based_src_summary'!AJ375</f>
        <v>0</v>
      </c>
      <c r="Y375" s="156">
        <f>'Survey-based_src_summary'!AK375</f>
        <v>0</v>
      </c>
      <c r="Z375" s="156">
        <f>'Survey-based_src_summary'!AL375</f>
        <v>0</v>
      </c>
      <c r="AA375" s="171">
        <f>'Survey-based_src_summary'!AM375</f>
        <v>0</v>
      </c>
      <c r="AB375" s="171">
        <f>'Survey-based_src_summary'!AN375</f>
        <v>0</v>
      </c>
      <c r="AC375" s="171">
        <f>'Survey-based_src_summary'!AO375</f>
        <v>0</v>
      </c>
      <c r="AD375" s="171">
        <f>'Survey-based_src_summary'!AP375</f>
        <v>0</v>
      </c>
      <c r="AE375" s="171">
        <f>'Survey-based_src_summary'!AQ375</f>
        <v>0</v>
      </c>
    </row>
    <row r="376" spans="1:31" x14ac:dyDescent="0.2">
      <c r="A376" s="27" t="s">
        <v>460</v>
      </c>
      <c r="B376" s="154" t="str">
        <f>'Survey-based_src_summary'!E376</f>
        <v>30</v>
      </c>
      <c r="C376" s="125" t="str">
        <f>'Survey-based_src_summary'!F376</f>
        <v>30041</v>
      </c>
      <c r="D376" s="125" t="str">
        <f>'Survey-based_src_summary'!G376</f>
        <v>2310021509</v>
      </c>
      <c r="E376" s="125" t="str">
        <f>'Survey-based_src_summary'!H376</f>
        <v>Survey-based Fugitives</v>
      </c>
      <c r="F376" s="125" t="str">
        <f>'Survey-based_src_summary'!B376</f>
        <v>Gas Wells</v>
      </c>
      <c r="G376" s="52">
        <f>'Survey-based_src_summary'!S376</f>
        <v>0</v>
      </c>
      <c r="H376" s="52">
        <f>'Survey-based_src_summary'!T376</f>
        <v>5.1929898108148178</v>
      </c>
      <c r="I376" s="52">
        <f>'Survey-based_src_summary'!U376</f>
        <v>0</v>
      </c>
      <c r="J376" s="52">
        <f>'Survey-based_src_summary'!V376</f>
        <v>0</v>
      </c>
      <c r="K376" s="52">
        <f>'Survey-based_src_summary'!W376</f>
        <v>0</v>
      </c>
      <c r="L376" s="144">
        <f>'Survey-based_src_summary'!X376</f>
        <v>0</v>
      </c>
      <c r="M376" s="144">
        <f>'Survey-based_src_summary'!Y376</f>
        <v>0.13004148107215735</v>
      </c>
      <c r="N376" s="144">
        <f>'Survey-based_src_summary'!Z376</f>
        <v>0</v>
      </c>
      <c r="O376" s="144">
        <f>'Survey-based_src_summary'!AA376</f>
        <v>0</v>
      </c>
      <c r="P376" s="144">
        <f>'Survey-based_src_summary'!AB376</f>
        <v>0</v>
      </c>
      <c r="Q376" s="155">
        <f>'Survey-based_src_summary'!AC376</f>
        <v>0</v>
      </c>
      <c r="R376" s="155">
        <f>'Survey-based_src_summary'!AD376</f>
        <v>0.5288353563601067</v>
      </c>
      <c r="S376" s="155">
        <f>'Survey-based_src_summary'!AE376</f>
        <v>0</v>
      </c>
      <c r="T376" s="155">
        <f>'Survey-based_src_summary'!AF376</f>
        <v>0</v>
      </c>
      <c r="U376" s="155">
        <f>'Survey-based_src_summary'!AG376</f>
        <v>0</v>
      </c>
      <c r="V376" s="156">
        <f>'Survey-based_src_summary'!AH376</f>
        <v>0</v>
      </c>
      <c r="W376" s="156">
        <f>'Survey-based_src_summary'!AI376</f>
        <v>4.5341129733825545</v>
      </c>
      <c r="X376" s="156">
        <f>'Survey-based_src_summary'!AJ376</f>
        <v>0</v>
      </c>
      <c r="Y376" s="156">
        <f>'Survey-based_src_summary'!AK376</f>
        <v>0</v>
      </c>
      <c r="Z376" s="156">
        <f>'Survey-based_src_summary'!AL376</f>
        <v>0</v>
      </c>
      <c r="AA376" s="171">
        <f>'Survey-based_src_summary'!AM376</f>
        <v>0</v>
      </c>
      <c r="AB376" s="171">
        <f>'Survey-based_src_summary'!AN376</f>
        <v>0</v>
      </c>
      <c r="AC376" s="171">
        <f>'Survey-based_src_summary'!AO376</f>
        <v>0</v>
      </c>
      <c r="AD376" s="171">
        <f>'Survey-based_src_summary'!AP376</f>
        <v>0</v>
      </c>
      <c r="AE376" s="171">
        <f>'Survey-based_src_summary'!AQ376</f>
        <v>0</v>
      </c>
    </row>
    <row r="377" spans="1:31" x14ac:dyDescent="0.2">
      <c r="A377" s="27" t="s">
        <v>460</v>
      </c>
      <c r="B377" s="154" t="str">
        <f>'Survey-based_src_summary'!E377</f>
        <v>30</v>
      </c>
      <c r="C377" s="125" t="str">
        <f>'Survey-based_src_summary'!F377</f>
        <v>30071</v>
      </c>
      <c r="D377" s="125" t="str">
        <f>'Survey-based_src_summary'!G377</f>
        <v>2310021509</v>
      </c>
      <c r="E377" s="125" t="str">
        <f>'Survey-based_src_summary'!H377</f>
        <v>Survey-based Fugitives</v>
      </c>
      <c r="F377" s="125" t="str">
        <f>'Survey-based_src_summary'!B377</f>
        <v>Gas Wells</v>
      </c>
      <c r="G377" s="52">
        <f>'Survey-based_src_summary'!S377</f>
        <v>0</v>
      </c>
      <c r="H377" s="52">
        <f>'Survey-based_src_summary'!T377</f>
        <v>14.583913834137192</v>
      </c>
      <c r="I377" s="52">
        <f>'Survey-based_src_summary'!U377</f>
        <v>0</v>
      </c>
      <c r="J377" s="52">
        <f>'Survey-based_src_summary'!V377</f>
        <v>0</v>
      </c>
      <c r="K377" s="52">
        <f>'Survey-based_src_summary'!W377</f>
        <v>0</v>
      </c>
      <c r="L377" s="144">
        <f>'Survey-based_src_summary'!X377</f>
        <v>0</v>
      </c>
      <c r="M377" s="144">
        <f>'Survey-based_src_summary'!Y377</f>
        <v>9.97288838203567</v>
      </c>
      <c r="N377" s="144">
        <f>'Survey-based_src_summary'!Z377</f>
        <v>0</v>
      </c>
      <c r="O377" s="144">
        <f>'Survey-based_src_summary'!AA377</f>
        <v>0</v>
      </c>
      <c r="P377" s="144">
        <f>'Survey-based_src_summary'!AB377</f>
        <v>0</v>
      </c>
      <c r="Q377" s="155">
        <f>'Survey-based_src_summary'!AC377</f>
        <v>0</v>
      </c>
      <c r="R377" s="155">
        <f>'Survey-based_src_summary'!AD377</f>
        <v>0.15016749556652473</v>
      </c>
      <c r="S377" s="155">
        <f>'Survey-based_src_summary'!AE377</f>
        <v>0</v>
      </c>
      <c r="T377" s="155">
        <f>'Survey-based_src_summary'!AF377</f>
        <v>0</v>
      </c>
      <c r="U377" s="155">
        <f>'Survey-based_src_summary'!AG377</f>
        <v>0</v>
      </c>
      <c r="V377" s="156">
        <f>'Survey-based_src_summary'!AH377</f>
        <v>0</v>
      </c>
      <c r="W377" s="156">
        <f>'Survey-based_src_summary'!AI377</f>
        <v>4.4608579565349986</v>
      </c>
      <c r="X377" s="156">
        <f>'Survey-based_src_summary'!AJ377</f>
        <v>0</v>
      </c>
      <c r="Y377" s="156">
        <f>'Survey-based_src_summary'!AK377</f>
        <v>0</v>
      </c>
      <c r="Z377" s="156">
        <f>'Survey-based_src_summary'!AL377</f>
        <v>0</v>
      </c>
      <c r="AA377" s="171">
        <f>'Survey-based_src_summary'!AM377</f>
        <v>0</v>
      </c>
      <c r="AB377" s="171">
        <f>'Survey-based_src_summary'!AN377</f>
        <v>0</v>
      </c>
      <c r="AC377" s="171">
        <f>'Survey-based_src_summary'!AO377</f>
        <v>0</v>
      </c>
      <c r="AD377" s="171">
        <f>'Survey-based_src_summary'!AP377</f>
        <v>0</v>
      </c>
      <c r="AE377" s="171">
        <f>'Survey-based_src_summary'!AQ377</f>
        <v>0</v>
      </c>
    </row>
    <row r="378" spans="1:31" x14ac:dyDescent="0.2">
      <c r="A378" s="27" t="s">
        <v>460</v>
      </c>
      <c r="B378" s="154" t="str">
        <f>'Survey-based_src_summary'!E378</f>
        <v>30</v>
      </c>
      <c r="C378" s="125" t="str">
        <f>'Survey-based_src_summary'!F378</f>
        <v>30015</v>
      </c>
      <c r="D378" s="125" t="str">
        <f>'Survey-based_src_summary'!G378</f>
        <v>2310021509</v>
      </c>
      <c r="E378" s="125" t="str">
        <f>'Survey-based_src_summary'!H378</f>
        <v>Survey-based Fugitives</v>
      </c>
      <c r="F378" s="125" t="str">
        <f>'Survey-based_src_summary'!B378</f>
        <v>Gas Wells</v>
      </c>
      <c r="G378" s="52">
        <f>'Survey-based_src_summary'!S378</f>
        <v>0</v>
      </c>
      <c r="H378" s="52">
        <f>'Survey-based_src_summary'!T378</f>
        <v>1.0056541202913505</v>
      </c>
      <c r="I378" s="52">
        <f>'Survey-based_src_summary'!U378</f>
        <v>0</v>
      </c>
      <c r="J378" s="52">
        <f>'Survey-based_src_summary'!V378</f>
        <v>0</v>
      </c>
      <c r="K378" s="52">
        <f>'Survey-based_src_summary'!W378</f>
        <v>0</v>
      </c>
      <c r="L378" s="144">
        <f>'Survey-based_src_summary'!X378</f>
        <v>0</v>
      </c>
      <c r="M378" s="144">
        <f>'Survey-based_src_summary'!Y378</f>
        <v>0.13871091314363454</v>
      </c>
      <c r="N378" s="144">
        <f>'Survey-based_src_summary'!Z378</f>
        <v>0</v>
      </c>
      <c r="O378" s="144">
        <f>'Survey-based_src_summary'!AA378</f>
        <v>0</v>
      </c>
      <c r="P378" s="144">
        <f>'Survey-based_src_summary'!AB378</f>
        <v>0</v>
      </c>
      <c r="Q378" s="155">
        <f>'Survey-based_src_summary'!AC378</f>
        <v>0</v>
      </c>
      <c r="R378" s="155">
        <f>'Survey-based_src_summary'!AD378</f>
        <v>8.6694320714771587E-3</v>
      </c>
      <c r="S378" s="155">
        <f>'Survey-based_src_summary'!AE378</f>
        <v>0</v>
      </c>
      <c r="T378" s="155">
        <f>'Survey-based_src_summary'!AF378</f>
        <v>0</v>
      </c>
      <c r="U378" s="155">
        <f>'Survey-based_src_summary'!AG378</f>
        <v>0</v>
      </c>
      <c r="V378" s="156">
        <f>'Survey-based_src_summary'!AH378</f>
        <v>0</v>
      </c>
      <c r="W378" s="156">
        <f>'Survey-based_src_summary'!AI378</f>
        <v>0.8582737750762387</v>
      </c>
      <c r="X378" s="156">
        <f>'Survey-based_src_summary'!AJ378</f>
        <v>0</v>
      </c>
      <c r="Y378" s="156">
        <f>'Survey-based_src_summary'!AK378</f>
        <v>0</v>
      </c>
      <c r="Z378" s="156">
        <f>'Survey-based_src_summary'!AL378</f>
        <v>0</v>
      </c>
      <c r="AA378" s="171">
        <f>'Survey-based_src_summary'!AM378</f>
        <v>0</v>
      </c>
      <c r="AB378" s="171">
        <f>'Survey-based_src_summary'!AN378</f>
        <v>0</v>
      </c>
      <c r="AC378" s="171">
        <f>'Survey-based_src_summary'!AO378</f>
        <v>0</v>
      </c>
      <c r="AD378" s="171">
        <f>'Survey-based_src_summary'!AP378</f>
        <v>0</v>
      </c>
      <c r="AE378" s="171">
        <f>'Survey-based_src_summary'!AQ378</f>
        <v>0</v>
      </c>
    </row>
    <row r="379" spans="1:31" x14ac:dyDescent="0.2">
      <c r="A379" s="27" t="s">
        <v>460</v>
      </c>
      <c r="B379" s="154" t="str">
        <f>'Survey-based_src_summary'!E379</f>
        <v>30</v>
      </c>
      <c r="C379" s="125" t="str">
        <f>'Survey-based_src_summary'!F379</f>
        <v>30027</v>
      </c>
      <c r="D379" s="125" t="str">
        <f>'Survey-based_src_summary'!G379</f>
        <v>2310021509</v>
      </c>
      <c r="E379" s="125" t="str">
        <f>'Survey-based_src_summary'!H379</f>
        <v>Survey-based Fugitives</v>
      </c>
      <c r="F379" s="125" t="str">
        <f>'Survey-based_src_summary'!B379</f>
        <v>Gas Wells</v>
      </c>
      <c r="G379" s="52">
        <f>'Survey-based_src_summary'!S379</f>
        <v>0</v>
      </c>
      <c r="H379" s="52">
        <f>'Survey-based_src_summary'!T379</f>
        <v>6.7353418374765148E-2</v>
      </c>
      <c r="I379" s="52">
        <f>'Survey-based_src_summary'!U379</f>
        <v>0</v>
      </c>
      <c r="J379" s="52">
        <f>'Survey-based_src_summary'!V379</f>
        <v>0</v>
      </c>
      <c r="K379" s="52">
        <f>'Survey-based_src_summary'!W379</f>
        <v>0</v>
      </c>
      <c r="L379" s="144">
        <f>'Survey-based_src_summary'!X379</f>
        <v>0</v>
      </c>
      <c r="M379" s="144">
        <f>'Survey-based_src_summary'!Y379</f>
        <v>6.7353418374765148E-2</v>
      </c>
      <c r="N379" s="144">
        <f>'Survey-based_src_summary'!Z379</f>
        <v>0</v>
      </c>
      <c r="O379" s="144">
        <f>'Survey-based_src_summary'!AA379</f>
        <v>0</v>
      </c>
      <c r="P379" s="144">
        <f>'Survey-based_src_summary'!AB379</f>
        <v>0</v>
      </c>
      <c r="Q379" s="155">
        <f>'Survey-based_src_summary'!AC379</f>
        <v>0</v>
      </c>
      <c r="R379" s="155">
        <f>'Survey-based_src_summary'!AD379</f>
        <v>0</v>
      </c>
      <c r="S379" s="155">
        <f>'Survey-based_src_summary'!AE379</f>
        <v>0</v>
      </c>
      <c r="T379" s="155">
        <f>'Survey-based_src_summary'!AF379</f>
        <v>0</v>
      </c>
      <c r="U379" s="155">
        <f>'Survey-based_src_summary'!AG379</f>
        <v>0</v>
      </c>
      <c r="V379" s="156">
        <f>'Survey-based_src_summary'!AH379</f>
        <v>0</v>
      </c>
      <c r="W379" s="156">
        <f>'Survey-based_src_summary'!AI379</f>
        <v>0</v>
      </c>
      <c r="X379" s="156">
        <f>'Survey-based_src_summary'!AJ379</f>
        <v>0</v>
      </c>
      <c r="Y379" s="156">
        <f>'Survey-based_src_summary'!AK379</f>
        <v>0</v>
      </c>
      <c r="Z379" s="156">
        <f>'Survey-based_src_summary'!AL379</f>
        <v>0</v>
      </c>
      <c r="AA379" s="171">
        <f>'Survey-based_src_summary'!AM379</f>
        <v>0</v>
      </c>
      <c r="AB379" s="171">
        <f>'Survey-based_src_summary'!AN379</f>
        <v>0</v>
      </c>
      <c r="AC379" s="171">
        <f>'Survey-based_src_summary'!AO379</f>
        <v>0</v>
      </c>
      <c r="AD379" s="171">
        <f>'Survey-based_src_summary'!AP379</f>
        <v>0</v>
      </c>
      <c r="AE379" s="171">
        <f>'Survey-based_src_summary'!AQ379</f>
        <v>0</v>
      </c>
    </row>
    <row r="380" spans="1:31" x14ac:dyDescent="0.2">
      <c r="A380" s="27" t="s">
        <v>460</v>
      </c>
      <c r="B380" s="154" t="str">
        <f>'Survey-based_src_summary'!E380</f>
        <v>30</v>
      </c>
      <c r="C380" s="125" t="str">
        <f>'Survey-based_src_summary'!F380</f>
        <v>30037</v>
      </c>
      <c r="D380" s="125" t="str">
        <f>'Survey-based_src_summary'!G380</f>
        <v>2310021509</v>
      </c>
      <c r="E380" s="125" t="str">
        <f>'Survey-based_src_summary'!H380</f>
        <v>Survey-based Fugitives</v>
      </c>
      <c r="F380" s="125" t="str">
        <f>'Survey-based_src_summary'!B380</f>
        <v>Gas Wells</v>
      </c>
      <c r="G380" s="52">
        <f>'Survey-based_src_summary'!S380</f>
        <v>0</v>
      </c>
      <c r="H380" s="52">
        <f>'Survey-based_src_summary'!T380</f>
        <v>3.8487667642722941E-2</v>
      </c>
      <c r="I380" s="52">
        <f>'Survey-based_src_summary'!U380</f>
        <v>0</v>
      </c>
      <c r="J380" s="52">
        <f>'Survey-based_src_summary'!V380</f>
        <v>0</v>
      </c>
      <c r="K380" s="52">
        <f>'Survey-based_src_summary'!W380</f>
        <v>0</v>
      </c>
      <c r="L380" s="144">
        <f>'Survey-based_src_summary'!X380</f>
        <v>0</v>
      </c>
      <c r="M380" s="144">
        <f>'Survey-based_src_summary'!Y380</f>
        <v>0</v>
      </c>
      <c r="N380" s="144">
        <f>'Survey-based_src_summary'!Z380</f>
        <v>0</v>
      </c>
      <c r="O380" s="144">
        <f>'Survey-based_src_summary'!AA380</f>
        <v>0</v>
      </c>
      <c r="P380" s="144">
        <f>'Survey-based_src_summary'!AB380</f>
        <v>0</v>
      </c>
      <c r="Q380" s="155">
        <f>'Survey-based_src_summary'!AC380</f>
        <v>0</v>
      </c>
      <c r="R380" s="155">
        <f>'Survey-based_src_summary'!AD380</f>
        <v>0</v>
      </c>
      <c r="S380" s="155">
        <f>'Survey-based_src_summary'!AE380</f>
        <v>0</v>
      </c>
      <c r="T380" s="155">
        <f>'Survey-based_src_summary'!AF380</f>
        <v>0</v>
      </c>
      <c r="U380" s="155">
        <f>'Survey-based_src_summary'!AG380</f>
        <v>0</v>
      </c>
      <c r="V380" s="156">
        <f>'Survey-based_src_summary'!AH380</f>
        <v>0</v>
      </c>
      <c r="W380" s="156">
        <f>'Survey-based_src_summary'!AI380</f>
        <v>3.8487667642722941E-2</v>
      </c>
      <c r="X380" s="156">
        <f>'Survey-based_src_summary'!AJ380</f>
        <v>0</v>
      </c>
      <c r="Y380" s="156">
        <f>'Survey-based_src_summary'!AK380</f>
        <v>0</v>
      </c>
      <c r="Z380" s="156">
        <f>'Survey-based_src_summary'!AL380</f>
        <v>0</v>
      </c>
      <c r="AA380" s="171">
        <f>'Survey-based_src_summary'!AM380</f>
        <v>0</v>
      </c>
      <c r="AB380" s="171">
        <f>'Survey-based_src_summary'!AN380</f>
        <v>0</v>
      </c>
      <c r="AC380" s="171">
        <f>'Survey-based_src_summary'!AO380</f>
        <v>0</v>
      </c>
      <c r="AD380" s="171">
        <f>'Survey-based_src_summary'!AP380</f>
        <v>0</v>
      </c>
      <c r="AE380" s="171">
        <f>'Survey-based_src_summary'!AQ380</f>
        <v>0</v>
      </c>
    </row>
    <row r="381" spans="1:31" x14ac:dyDescent="0.2">
      <c r="A381" s="27" t="s">
        <v>460</v>
      </c>
      <c r="B381" s="154" t="str">
        <f>'Survey-based_src_summary'!E381</f>
        <v>30</v>
      </c>
      <c r="C381" s="125" t="str">
        <f>'Survey-based_src_summary'!F381</f>
        <v>30101</v>
      </c>
      <c r="D381" s="125" t="str">
        <f>'Survey-based_src_summary'!G381</f>
        <v>2310010100</v>
      </c>
      <c r="E381" s="125" t="str">
        <f>'Survey-based_src_summary'!H381</f>
        <v>Heaters</v>
      </c>
      <c r="F381" s="125" t="str">
        <f>'Survey-based_src_summary'!B381</f>
        <v>Oil Wells</v>
      </c>
      <c r="G381" s="52">
        <f>'Survey-based_src_summary'!S381</f>
        <v>37.918128951814545</v>
      </c>
      <c r="H381" s="52">
        <f>'Survey-based_src_summary'!T381</f>
        <v>2.0854970923498004</v>
      </c>
      <c r="I381" s="52">
        <f>'Survey-based_src_summary'!U381</f>
        <v>31.851228319524218</v>
      </c>
      <c r="J381" s="52">
        <f>'Survey-based_src_summary'!V381</f>
        <v>0</v>
      </c>
      <c r="K381" s="52">
        <f>'Survey-based_src_summary'!W381</f>
        <v>2.8817778003379058</v>
      </c>
      <c r="L381" s="144">
        <f>'Survey-based_src_summary'!X381</f>
        <v>5.8857991208786746</v>
      </c>
      <c r="M381" s="144">
        <f>'Survey-based_src_summary'!Y381</f>
        <v>0.3237189516483272</v>
      </c>
      <c r="N381" s="144">
        <f>'Survey-based_src_summary'!Z381</f>
        <v>4.9440712615380873</v>
      </c>
      <c r="O381" s="144">
        <f>'Survey-based_src_summary'!AA381</f>
        <v>0</v>
      </c>
      <c r="P381" s="144">
        <f>'Survey-based_src_summary'!AB381</f>
        <v>0.44732073318677945</v>
      </c>
      <c r="Q381" s="155">
        <f>'Survey-based_src_summary'!AC381</f>
        <v>0</v>
      </c>
      <c r="R381" s="155">
        <f>'Survey-based_src_summary'!AD381</f>
        <v>0</v>
      </c>
      <c r="S381" s="155">
        <f>'Survey-based_src_summary'!AE381</f>
        <v>0</v>
      </c>
      <c r="T381" s="155">
        <f>'Survey-based_src_summary'!AF381</f>
        <v>0</v>
      </c>
      <c r="U381" s="155">
        <f>'Survey-based_src_summary'!AG381</f>
        <v>0</v>
      </c>
      <c r="V381" s="156">
        <f>'Survey-based_src_summary'!AH381</f>
        <v>32.032329830935872</v>
      </c>
      <c r="W381" s="156">
        <f>'Survey-based_src_summary'!AI381</f>
        <v>1.761778140701473</v>
      </c>
      <c r="X381" s="156">
        <f>'Survey-based_src_summary'!AJ381</f>
        <v>26.907157057986129</v>
      </c>
      <c r="Y381" s="156">
        <f>'Survey-based_src_summary'!AK381</f>
        <v>0</v>
      </c>
      <c r="Z381" s="156">
        <f>'Survey-based_src_summary'!AL381</f>
        <v>2.4344570671511261</v>
      </c>
      <c r="AA381" s="171">
        <f>'Survey-based_src_summary'!AM381</f>
        <v>0</v>
      </c>
      <c r="AB381" s="171">
        <f>'Survey-based_src_summary'!AN381</f>
        <v>0</v>
      </c>
      <c r="AC381" s="171">
        <f>'Survey-based_src_summary'!AO381</f>
        <v>0</v>
      </c>
      <c r="AD381" s="171">
        <f>'Survey-based_src_summary'!AP381</f>
        <v>0</v>
      </c>
      <c r="AE381" s="171">
        <f>'Survey-based_src_summary'!AQ381</f>
        <v>0</v>
      </c>
    </row>
    <row r="382" spans="1:31" x14ac:dyDescent="0.2">
      <c r="A382" s="27" t="s">
        <v>460</v>
      </c>
      <c r="B382" s="154" t="str">
        <f>'Survey-based_src_summary'!E382</f>
        <v>30</v>
      </c>
      <c r="C382" s="125" t="str">
        <f>'Survey-based_src_summary'!F382</f>
        <v>30051</v>
      </c>
      <c r="D382" s="125" t="str">
        <f>'Survey-based_src_summary'!G382</f>
        <v>2310010100</v>
      </c>
      <c r="E382" s="125" t="str">
        <f>'Survey-based_src_summary'!H382</f>
        <v>Heaters</v>
      </c>
      <c r="F382" s="125" t="str">
        <f>'Survey-based_src_summary'!B382</f>
        <v>Oil Wells</v>
      </c>
      <c r="G382" s="52">
        <f>'Survey-based_src_summary'!S382</f>
        <v>3.9238660805857841</v>
      </c>
      <c r="H382" s="52">
        <f>'Survey-based_src_summary'!T382</f>
        <v>0.21581263443221813</v>
      </c>
      <c r="I382" s="52">
        <f>'Survey-based_src_summary'!U382</f>
        <v>3.2960475076920588</v>
      </c>
      <c r="J382" s="52">
        <f>'Survey-based_src_summary'!V382</f>
        <v>0</v>
      </c>
      <c r="K382" s="52">
        <f>'Survey-based_src_summary'!W382</f>
        <v>0.29821382212451958</v>
      </c>
      <c r="L382" s="144">
        <f>'Survey-based_src_summary'!X382</f>
        <v>0.37370153148436036</v>
      </c>
      <c r="M382" s="144">
        <f>'Survey-based_src_summary'!Y382</f>
        <v>2.0553584231639822E-2</v>
      </c>
      <c r="N382" s="144">
        <f>'Survey-based_src_summary'!Z382</f>
        <v>0.31390928644686272</v>
      </c>
      <c r="O382" s="144">
        <f>'Survey-based_src_summary'!AA382</f>
        <v>0</v>
      </c>
      <c r="P382" s="144">
        <f>'Survey-based_src_summary'!AB382</f>
        <v>2.8401316392811387E-2</v>
      </c>
      <c r="Q382" s="155">
        <f>'Survey-based_src_summary'!AC382</f>
        <v>0</v>
      </c>
      <c r="R382" s="155">
        <f>'Survey-based_src_summary'!AD382</f>
        <v>0</v>
      </c>
      <c r="S382" s="155">
        <f>'Survey-based_src_summary'!AE382</f>
        <v>0</v>
      </c>
      <c r="T382" s="155">
        <f>'Survey-based_src_summary'!AF382</f>
        <v>0</v>
      </c>
      <c r="U382" s="155">
        <f>'Survey-based_src_summary'!AG382</f>
        <v>0</v>
      </c>
      <c r="V382" s="156">
        <f>'Survey-based_src_summary'!AH382</f>
        <v>3.550164549101424</v>
      </c>
      <c r="W382" s="156">
        <f>'Survey-based_src_summary'!AI382</f>
        <v>0.19525905020057829</v>
      </c>
      <c r="X382" s="156">
        <f>'Survey-based_src_summary'!AJ382</f>
        <v>2.9821382212451963</v>
      </c>
      <c r="Y382" s="156">
        <f>'Survey-based_src_summary'!AK382</f>
        <v>0</v>
      </c>
      <c r="Z382" s="156">
        <f>'Survey-based_src_summary'!AL382</f>
        <v>0.26981250573170817</v>
      </c>
      <c r="AA382" s="171">
        <f>'Survey-based_src_summary'!AM382</f>
        <v>0</v>
      </c>
      <c r="AB382" s="171">
        <f>'Survey-based_src_summary'!AN382</f>
        <v>0</v>
      </c>
      <c r="AC382" s="171">
        <f>'Survey-based_src_summary'!AO382</f>
        <v>0</v>
      </c>
      <c r="AD382" s="171">
        <f>'Survey-based_src_summary'!AP382</f>
        <v>0</v>
      </c>
      <c r="AE382" s="171">
        <f>'Survey-based_src_summary'!AQ382</f>
        <v>0</v>
      </c>
    </row>
    <row r="383" spans="1:31" x14ac:dyDescent="0.2">
      <c r="A383" s="27" t="s">
        <v>460</v>
      </c>
      <c r="B383" s="154" t="str">
        <f>'Survey-based_src_summary'!E383</f>
        <v>30</v>
      </c>
      <c r="C383" s="125" t="str">
        <f>'Survey-based_src_summary'!F383</f>
        <v>30087</v>
      </c>
      <c r="D383" s="125" t="str">
        <f>'Survey-based_src_summary'!G383</f>
        <v>2310010100</v>
      </c>
      <c r="E383" s="125" t="str">
        <f>'Survey-based_src_summary'!H383</f>
        <v>Heaters</v>
      </c>
      <c r="F383" s="125" t="str">
        <f>'Survey-based_src_summary'!B383</f>
        <v>Oil Wells</v>
      </c>
      <c r="G383" s="52">
        <f>'Survey-based_src_summary'!S383</f>
        <v>3.3789932425363141</v>
      </c>
      <c r="H383" s="52">
        <f>'Survey-based_src_summary'!T383</f>
        <v>0.18584462833949728</v>
      </c>
      <c r="I383" s="52">
        <f>'Survey-based_src_summary'!U383</f>
        <v>2.8383543237305036</v>
      </c>
      <c r="J383" s="52">
        <f>'Survey-based_src_summary'!V383</f>
        <v>0</v>
      </c>
      <c r="K383" s="52">
        <f>'Survey-based_src_summary'!W383</f>
        <v>0.25680348643275985</v>
      </c>
      <c r="L383" s="144">
        <f>'Survey-based_src_summary'!X383</f>
        <v>0.24426457174961305</v>
      </c>
      <c r="M383" s="144">
        <f>'Survey-based_src_summary'!Y383</f>
        <v>1.3434551446228717E-2</v>
      </c>
      <c r="N383" s="144">
        <f>'Survey-based_src_summary'!Z383</f>
        <v>0.20518224026967491</v>
      </c>
      <c r="O383" s="144">
        <f>'Survey-based_src_summary'!AA383</f>
        <v>0</v>
      </c>
      <c r="P383" s="144">
        <f>'Survey-based_src_summary'!AB383</f>
        <v>1.8564107452970591E-2</v>
      </c>
      <c r="Q383" s="155">
        <f>'Survey-based_src_summary'!AC383</f>
        <v>0</v>
      </c>
      <c r="R383" s="155">
        <f>'Survey-based_src_summary'!AD383</f>
        <v>0</v>
      </c>
      <c r="S383" s="155">
        <f>'Survey-based_src_summary'!AE383</f>
        <v>0</v>
      </c>
      <c r="T383" s="155">
        <f>'Survey-based_src_summary'!AF383</f>
        <v>0</v>
      </c>
      <c r="U383" s="155">
        <f>'Survey-based_src_summary'!AG383</f>
        <v>0</v>
      </c>
      <c r="V383" s="156">
        <f>'Survey-based_src_summary'!AH383</f>
        <v>3.1347286707867008</v>
      </c>
      <c r="W383" s="156">
        <f>'Survey-based_src_summary'!AI383</f>
        <v>0.17241007689326854</v>
      </c>
      <c r="X383" s="156">
        <f>'Survey-based_src_summary'!AJ383</f>
        <v>2.6331720834608285</v>
      </c>
      <c r="Y383" s="156">
        <f>'Survey-based_src_summary'!AK383</f>
        <v>0</v>
      </c>
      <c r="Z383" s="156">
        <f>'Survey-based_src_summary'!AL383</f>
        <v>0.23823937897978925</v>
      </c>
      <c r="AA383" s="171">
        <f>'Survey-based_src_summary'!AM383</f>
        <v>0</v>
      </c>
      <c r="AB383" s="171">
        <f>'Survey-based_src_summary'!AN383</f>
        <v>0</v>
      </c>
      <c r="AC383" s="171">
        <f>'Survey-based_src_summary'!AO383</f>
        <v>0</v>
      </c>
      <c r="AD383" s="171">
        <f>'Survey-based_src_summary'!AP383</f>
        <v>0</v>
      </c>
      <c r="AE383" s="171">
        <f>'Survey-based_src_summary'!AQ383</f>
        <v>0</v>
      </c>
    </row>
    <row r="384" spans="1:31" x14ac:dyDescent="0.2">
      <c r="A384" s="27" t="s">
        <v>460</v>
      </c>
      <c r="B384" s="154" t="str">
        <f>'Survey-based_src_summary'!E384</f>
        <v>30</v>
      </c>
      <c r="C384" s="125" t="str">
        <f>'Survey-based_src_summary'!F384</f>
        <v>30099</v>
      </c>
      <c r="D384" s="125" t="str">
        <f>'Survey-based_src_summary'!G384</f>
        <v>2310010100</v>
      </c>
      <c r="E384" s="125" t="str">
        <f>'Survey-based_src_summary'!H384</f>
        <v>Heaters</v>
      </c>
      <c r="F384" s="125" t="str">
        <f>'Survey-based_src_summary'!B384</f>
        <v>Oil Wells</v>
      </c>
      <c r="G384" s="52">
        <f>'Survey-based_src_summary'!S384</f>
        <v>4.3967622914930349</v>
      </c>
      <c r="H384" s="52">
        <f>'Survey-based_src_summary'!T384</f>
        <v>0.24182192603211694</v>
      </c>
      <c r="I384" s="52">
        <f>'Survey-based_src_summary'!U384</f>
        <v>3.6932803248541495</v>
      </c>
      <c r="J384" s="52">
        <f>'Survey-based_src_summary'!V384</f>
        <v>0</v>
      </c>
      <c r="K384" s="52">
        <f>'Survey-based_src_summary'!W384</f>
        <v>0.33415393415347061</v>
      </c>
      <c r="L384" s="144">
        <f>'Survey-based_src_summary'!X384</f>
        <v>0</v>
      </c>
      <c r="M384" s="144">
        <f>'Survey-based_src_summary'!Y384</f>
        <v>0</v>
      </c>
      <c r="N384" s="144">
        <f>'Survey-based_src_summary'!Z384</f>
        <v>0</v>
      </c>
      <c r="O384" s="144">
        <f>'Survey-based_src_summary'!AA384</f>
        <v>0</v>
      </c>
      <c r="P384" s="144">
        <f>'Survey-based_src_summary'!AB384</f>
        <v>0</v>
      </c>
      <c r="Q384" s="155">
        <f>'Survey-based_src_summary'!AC384</f>
        <v>0</v>
      </c>
      <c r="R384" s="155">
        <f>'Survey-based_src_summary'!AD384</f>
        <v>0</v>
      </c>
      <c r="S384" s="155">
        <f>'Survey-based_src_summary'!AE384</f>
        <v>0</v>
      </c>
      <c r="T384" s="155">
        <f>'Survey-based_src_summary'!AF384</f>
        <v>0</v>
      </c>
      <c r="U384" s="155">
        <f>'Survey-based_src_summary'!AG384</f>
        <v>0</v>
      </c>
      <c r="V384" s="156">
        <f>'Survey-based_src_summary'!AH384</f>
        <v>4.3967622914930349</v>
      </c>
      <c r="W384" s="156">
        <f>'Survey-based_src_summary'!AI384</f>
        <v>0.24182192603211694</v>
      </c>
      <c r="X384" s="156">
        <f>'Survey-based_src_summary'!AJ384</f>
        <v>3.6932803248541495</v>
      </c>
      <c r="Y384" s="156">
        <f>'Survey-based_src_summary'!AK384</f>
        <v>0</v>
      </c>
      <c r="Z384" s="156">
        <f>'Survey-based_src_summary'!AL384</f>
        <v>0.33415393415347061</v>
      </c>
      <c r="AA384" s="171">
        <f>'Survey-based_src_summary'!AM384</f>
        <v>0</v>
      </c>
      <c r="AB384" s="171">
        <f>'Survey-based_src_summary'!AN384</f>
        <v>0</v>
      </c>
      <c r="AC384" s="171">
        <f>'Survey-based_src_summary'!AO384</f>
        <v>0</v>
      </c>
      <c r="AD384" s="171">
        <f>'Survey-based_src_summary'!AP384</f>
        <v>0</v>
      </c>
      <c r="AE384" s="171">
        <f>'Survey-based_src_summary'!AQ384</f>
        <v>0</v>
      </c>
    </row>
    <row r="385" spans="1:31" x14ac:dyDescent="0.2">
      <c r="A385" s="27" t="s">
        <v>460</v>
      </c>
      <c r="B385" s="154" t="str">
        <f>'Survey-based_src_summary'!E385</f>
        <v>30</v>
      </c>
      <c r="C385" s="125" t="str">
        <f>'Survey-based_src_summary'!F385</f>
        <v>30035</v>
      </c>
      <c r="D385" s="125" t="str">
        <f>'Survey-based_src_summary'!G385</f>
        <v>2310010100</v>
      </c>
      <c r="E385" s="125" t="str">
        <f>'Survey-based_src_summary'!H385</f>
        <v>Heaters</v>
      </c>
      <c r="F385" s="125" t="str">
        <f>'Survey-based_src_summary'!B385</f>
        <v>Oil Wells</v>
      </c>
      <c r="G385" s="52">
        <f>'Survey-based_src_summary'!S385</f>
        <v>20.751214849251745</v>
      </c>
      <c r="H385" s="52">
        <f>'Survey-based_src_summary'!T385</f>
        <v>1.1413168167088461</v>
      </c>
      <c r="I385" s="52">
        <f>'Survey-based_src_summary'!U385</f>
        <v>17.431020473371461</v>
      </c>
      <c r="J385" s="52">
        <f>'Survey-based_src_summary'!V385</f>
        <v>0</v>
      </c>
      <c r="K385" s="52">
        <f>'Survey-based_src_summary'!W385</f>
        <v>1.5770923285431324</v>
      </c>
      <c r="L385" s="144">
        <f>'Survey-based_src_summary'!X385</f>
        <v>0.37729481544094079</v>
      </c>
      <c r="M385" s="144">
        <f>'Survey-based_src_summary'!Y385</f>
        <v>2.0751214849251749E-2</v>
      </c>
      <c r="N385" s="144">
        <f>'Survey-based_src_summary'!Z385</f>
        <v>0.31692764497039017</v>
      </c>
      <c r="O385" s="144">
        <f>'Survey-based_src_summary'!AA385</f>
        <v>0</v>
      </c>
      <c r="P385" s="144">
        <f>'Survey-based_src_summary'!AB385</f>
        <v>2.8674405973511494E-2</v>
      </c>
      <c r="Q385" s="155">
        <f>'Survey-based_src_summary'!AC385</f>
        <v>9.6210177937439898</v>
      </c>
      <c r="R385" s="155">
        <f>'Survey-based_src_summary'!AD385</f>
        <v>0.52915597865591946</v>
      </c>
      <c r="S385" s="155">
        <f>'Survey-based_src_summary'!AE385</f>
        <v>8.0816549467449494</v>
      </c>
      <c r="T385" s="155">
        <f>'Survey-based_src_summary'!AF385</f>
        <v>0</v>
      </c>
      <c r="U385" s="155">
        <f>'Survey-based_src_summary'!AG385</f>
        <v>0.73119735232454319</v>
      </c>
      <c r="V385" s="156">
        <f>'Survey-based_src_summary'!AH385</f>
        <v>10.752902240066813</v>
      </c>
      <c r="W385" s="156">
        <f>'Survey-based_src_summary'!AI385</f>
        <v>0.59140962320367485</v>
      </c>
      <c r="X385" s="156">
        <f>'Survey-based_src_summary'!AJ385</f>
        <v>9.0324378816561204</v>
      </c>
      <c r="Y385" s="156">
        <f>'Survey-based_src_summary'!AK385</f>
        <v>0</v>
      </c>
      <c r="Z385" s="156">
        <f>'Survey-based_src_summary'!AL385</f>
        <v>0.81722057024507777</v>
      </c>
      <c r="AA385" s="171">
        <f>'Survey-based_src_summary'!AM385</f>
        <v>0</v>
      </c>
      <c r="AB385" s="171">
        <f>'Survey-based_src_summary'!AN385</f>
        <v>0</v>
      </c>
      <c r="AC385" s="171">
        <f>'Survey-based_src_summary'!AO385</f>
        <v>0</v>
      </c>
      <c r="AD385" s="171">
        <f>'Survey-based_src_summary'!AP385</f>
        <v>0</v>
      </c>
      <c r="AE385" s="171">
        <f>'Survey-based_src_summary'!AQ385</f>
        <v>0</v>
      </c>
    </row>
    <row r="386" spans="1:31" x14ac:dyDescent="0.2">
      <c r="A386" s="27" t="s">
        <v>460</v>
      </c>
      <c r="B386" s="154" t="str">
        <f>'Survey-based_src_summary'!E386</f>
        <v>30</v>
      </c>
      <c r="C386" s="125" t="str">
        <f>'Survey-based_src_summary'!F386</f>
        <v>30073</v>
      </c>
      <c r="D386" s="125" t="str">
        <f>'Survey-based_src_summary'!G386</f>
        <v>2310010100</v>
      </c>
      <c r="E386" s="125" t="str">
        <f>'Survey-based_src_summary'!H386</f>
        <v>Heaters</v>
      </c>
      <c r="F386" s="125" t="str">
        <f>'Survey-based_src_summary'!B386</f>
        <v>Oil Wells</v>
      </c>
      <c r="G386" s="52">
        <f>'Survey-based_src_summary'!S386</f>
        <v>8.41367438433298</v>
      </c>
      <c r="H386" s="52">
        <f>'Survey-based_src_summary'!T386</f>
        <v>0.46275209113831389</v>
      </c>
      <c r="I386" s="52">
        <f>'Survey-based_src_summary'!U386</f>
        <v>7.067486482839703</v>
      </c>
      <c r="J386" s="52">
        <f>'Survey-based_src_summary'!V386</f>
        <v>0</v>
      </c>
      <c r="K386" s="52">
        <f>'Survey-based_src_summary'!W386</f>
        <v>0.63943925320930639</v>
      </c>
      <c r="L386" s="144">
        <f>'Survey-based_src_summary'!X386</f>
        <v>3.7561046358629377E-2</v>
      </c>
      <c r="M386" s="144">
        <f>'Survey-based_src_summary'!Y386</f>
        <v>2.0658575497246156E-3</v>
      </c>
      <c r="N386" s="144">
        <f>'Survey-based_src_summary'!Z386</f>
        <v>3.1551278941248671E-2</v>
      </c>
      <c r="O386" s="144">
        <f>'Survey-based_src_summary'!AA386</f>
        <v>0</v>
      </c>
      <c r="P386" s="144">
        <f>'Survey-based_src_summary'!AB386</f>
        <v>2.8546395232558319E-3</v>
      </c>
      <c r="Q386" s="155">
        <f>'Survey-based_src_summary'!AC386</f>
        <v>0.78878197353121693</v>
      </c>
      <c r="R386" s="155">
        <f>'Survey-based_src_summary'!AD386</f>
        <v>4.3383008544216929E-2</v>
      </c>
      <c r="S386" s="155">
        <f>'Survey-based_src_summary'!AE386</f>
        <v>0.66257685776622222</v>
      </c>
      <c r="T386" s="155">
        <f>'Survey-based_src_summary'!AF386</f>
        <v>0</v>
      </c>
      <c r="U386" s="155">
        <f>'Survey-based_src_summary'!AG386</f>
        <v>5.9947429988372471E-2</v>
      </c>
      <c r="V386" s="156">
        <f>'Survey-based_src_summary'!AH386</f>
        <v>7.5873313644431342</v>
      </c>
      <c r="W386" s="156">
        <f>'Survey-based_src_summary'!AI386</f>
        <v>0.41730322504437234</v>
      </c>
      <c r="X386" s="156">
        <f>'Survey-based_src_summary'!AJ386</f>
        <v>6.3733583461322327</v>
      </c>
      <c r="Y386" s="156">
        <f>'Survey-based_src_summary'!AK386</f>
        <v>0</v>
      </c>
      <c r="Z386" s="156">
        <f>'Survey-based_src_summary'!AL386</f>
        <v>0.57663718369767814</v>
      </c>
      <c r="AA386" s="171">
        <f>'Survey-based_src_summary'!AM386</f>
        <v>0</v>
      </c>
      <c r="AB386" s="171">
        <f>'Survey-based_src_summary'!AN386</f>
        <v>0</v>
      </c>
      <c r="AC386" s="171">
        <f>'Survey-based_src_summary'!AO386</f>
        <v>0</v>
      </c>
      <c r="AD386" s="171">
        <f>'Survey-based_src_summary'!AP386</f>
        <v>0</v>
      </c>
      <c r="AE386" s="171">
        <f>'Survey-based_src_summary'!AQ386</f>
        <v>0</v>
      </c>
    </row>
    <row r="387" spans="1:31" x14ac:dyDescent="0.2">
      <c r="A387" s="27" t="s">
        <v>460</v>
      </c>
      <c r="B387" s="154" t="str">
        <f>'Survey-based_src_summary'!E387</f>
        <v>30</v>
      </c>
      <c r="C387" s="125" t="str">
        <f>'Survey-based_src_summary'!F387</f>
        <v>30065</v>
      </c>
      <c r="D387" s="125" t="str">
        <f>'Survey-based_src_summary'!G387</f>
        <v>2310010100</v>
      </c>
      <c r="E387" s="125" t="str">
        <f>'Survey-based_src_summary'!H387</f>
        <v>Heaters</v>
      </c>
      <c r="F387" s="125" t="str">
        <f>'Survey-based_src_summary'!B387</f>
        <v>Oil Wells</v>
      </c>
      <c r="G387" s="52">
        <f>'Survey-based_src_summary'!S387</f>
        <v>2.5647780033709373</v>
      </c>
      <c r="H387" s="52">
        <f>'Survey-based_src_summary'!T387</f>
        <v>0.14106279018540155</v>
      </c>
      <c r="I387" s="52">
        <f>'Survey-based_src_summary'!U387</f>
        <v>2.1544135228315868</v>
      </c>
      <c r="J387" s="52">
        <f>'Survey-based_src_summary'!V387</f>
        <v>0</v>
      </c>
      <c r="K387" s="52">
        <f>'Survey-based_src_summary'!W387</f>
        <v>0.19492312825619121</v>
      </c>
      <c r="L387" s="144">
        <f>'Survey-based_src_summary'!X387</f>
        <v>0.20355380979134421</v>
      </c>
      <c r="M387" s="144">
        <f>'Survey-based_src_summary'!Y387</f>
        <v>1.1195459538523933E-2</v>
      </c>
      <c r="N387" s="144">
        <f>'Survey-based_src_summary'!Z387</f>
        <v>0.1709852002247291</v>
      </c>
      <c r="O387" s="144">
        <f>'Survey-based_src_summary'!AA387</f>
        <v>0</v>
      </c>
      <c r="P387" s="144">
        <f>'Survey-based_src_summary'!AB387</f>
        <v>1.5470089544142158E-2</v>
      </c>
      <c r="Q387" s="155">
        <f>'Survey-based_src_summary'!AC387</f>
        <v>0</v>
      </c>
      <c r="R387" s="155">
        <f>'Survey-based_src_summary'!AD387</f>
        <v>0</v>
      </c>
      <c r="S387" s="155">
        <f>'Survey-based_src_summary'!AE387</f>
        <v>0</v>
      </c>
      <c r="T387" s="155">
        <f>'Survey-based_src_summary'!AF387</f>
        <v>0</v>
      </c>
      <c r="U387" s="155">
        <f>'Survey-based_src_summary'!AG387</f>
        <v>0</v>
      </c>
      <c r="V387" s="156">
        <f>'Survey-based_src_summary'!AH387</f>
        <v>2.3612241935795928</v>
      </c>
      <c r="W387" s="156">
        <f>'Survey-based_src_summary'!AI387</f>
        <v>0.12986733064687764</v>
      </c>
      <c r="X387" s="156">
        <f>'Survey-based_src_summary'!AJ387</f>
        <v>1.9834283226068576</v>
      </c>
      <c r="Y387" s="156">
        <f>'Survey-based_src_summary'!AK387</f>
        <v>0</v>
      </c>
      <c r="Z387" s="156">
        <f>'Survey-based_src_summary'!AL387</f>
        <v>0.17945303871204904</v>
      </c>
      <c r="AA387" s="171">
        <f>'Survey-based_src_summary'!AM387</f>
        <v>0</v>
      </c>
      <c r="AB387" s="171">
        <f>'Survey-based_src_summary'!AN387</f>
        <v>0</v>
      </c>
      <c r="AC387" s="171">
        <f>'Survey-based_src_summary'!AO387</f>
        <v>0</v>
      </c>
      <c r="AD387" s="171">
        <f>'Survey-based_src_summary'!AP387</f>
        <v>0</v>
      </c>
      <c r="AE387" s="171">
        <f>'Survey-based_src_summary'!AQ387</f>
        <v>0</v>
      </c>
    </row>
    <row r="388" spans="1:31" x14ac:dyDescent="0.2">
      <c r="A388" s="27" t="s">
        <v>460</v>
      </c>
      <c r="B388" s="154" t="str">
        <f>'Survey-based_src_summary'!E388</f>
        <v>30</v>
      </c>
      <c r="C388" s="125" t="str">
        <f>'Survey-based_src_summary'!F388</f>
        <v>30069</v>
      </c>
      <c r="D388" s="125" t="str">
        <f>'Survey-based_src_summary'!G388</f>
        <v>2310010100</v>
      </c>
      <c r="E388" s="125" t="str">
        <f>'Survey-based_src_summary'!H388</f>
        <v>Heaters</v>
      </c>
      <c r="F388" s="125" t="str">
        <f>'Survey-based_src_summary'!B388</f>
        <v>Oil Wells</v>
      </c>
      <c r="G388" s="52">
        <f>'Survey-based_src_summary'!S388</f>
        <v>1.6691412402890224</v>
      </c>
      <c r="H388" s="52">
        <f>'Survey-based_src_summary'!T388</f>
        <v>9.1802768215896238E-2</v>
      </c>
      <c r="I388" s="52">
        <f>'Survey-based_src_summary'!U388</f>
        <v>1.4020786418427789</v>
      </c>
      <c r="J388" s="52">
        <f>'Survey-based_src_summary'!V388</f>
        <v>0</v>
      </c>
      <c r="K388" s="52">
        <f>'Survey-based_src_summary'!W388</f>
        <v>0.1268547342619657</v>
      </c>
      <c r="L388" s="144">
        <f>'Survey-based_src_summary'!X388</f>
        <v>0.69208295329057035</v>
      </c>
      <c r="M388" s="144">
        <f>'Survey-based_src_summary'!Y388</f>
        <v>3.8064562430981365E-2</v>
      </c>
      <c r="N388" s="144">
        <f>'Survey-based_src_summary'!Z388</f>
        <v>0.58134968076407889</v>
      </c>
      <c r="O388" s="144">
        <f>'Survey-based_src_summary'!AA388</f>
        <v>0</v>
      </c>
      <c r="P388" s="144">
        <f>'Survey-based_src_summary'!AB388</f>
        <v>5.2598304450083337E-2</v>
      </c>
      <c r="Q388" s="155">
        <f>'Survey-based_src_summary'!AC388</f>
        <v>0</v>
      </c>
      <c r="R388" s="155">
        <f>'Survey-based_src_summary'!AD388</f>
        <v>0</v>
      </c>
      <c r="S388" s="155">
        <f>'Survey-based_src_summary'!AE388</f>
        <v>0</v>
      </c>
      <c r="T388" s="155">
        <f>'Survey-based_src_summary'!AF388</f>
        <v>0</v>
      </c>
      <c r="U388" s="155">
        <f>'Survey-based_src_summary'!AG388</f>
        <v>0</v>
      </c>
      <c r="V388" s="156">
        <f>'Survey-based_src_summary'!AH388</f>
        <v>0.9770582869984521</v>
      </c>
      <c r="W388" s="156">
        <f>'Survey-based_src_summary'!AI388</f>
        <v>5.3738205784914859E-2</v>
      </c>
      <c r="X388" s="156">
        <f>'Survey-based_src_summary'!AJ388</f>
        <v>0.82072896107869975</v>
      </c>
      <c r="Y388" s="156">
        <f>'Survey-based_src_summary'!AK388</f>
        <v>0</v>
      </c>
      <c r="Z388" s="156">
        <f>'Survey-based_src_summary'!AL388</f>
        <v>7.4256429811882366E-2</v>
      </c>
      <c r="AA388" s="171">
        <f>'Survey-based_src_summary'!AM388</f>
        <v>0</v>
      </c>
      <c r="AB388" s="171">
        <f>'Survey-based_src_summary'!AN388</f>
        <v>0</v>
      </c>
      <c r="AC388" s="171">
        <f>'Survey-based_src_summary'!AO388</f>
        <v>0</v>
      </c>
      <c r="AD388" s="171">
        <f>'Survey-based_src_summary'!AP388</f>
        <v>0</v>
      </c>
      <c r="AE388" s="171">
        <f>'Survey-based_src_summary'!AQ388</f>
        <v>0</v>
      </c>
    </row>
    <row r="389" spans="1:31" x14ac:dyDescent="0.2">
      <c r="A389" s="27" t="s">
        <v>460</v>
      </c>
      <c r="B389" s="154" t="str">
        <f>'Survey-based_src_summary'!E389</f>
        <v>30</v>
      </c>
      <c r="C389" s="125" t="str">
        <f>'Survey-based_src_summary'!F389</f>
        <v>30005</v>
      </c>
      <c r="D389" s="125" t="str">
        <f>'Survey-based_src_summary'!G389</f>
        <v>2310010100</v>
      </c>
      <c r="E389" s="125" t="str">
        <f>'Survey-based_src_summary'!H389</f>
        <v>Heaters</v>
      </c>
      <c r="F389" s="125" t="str">
        <f>'Survey-based_src_summary'!B389</f>
        <v>Oil Wells</v>
      </c>
      <c r="G389" s="52">
        <f>'Survey-based_src_summary'!S389</f>
        <v>2.3696979268378753</v>
      </c>
      <c r="H389" s="52">
        <f>'Survey-based_src_summary'!T389</f>
        <v>0.13033338597608315</v>
      </c>
      <c r="I389" s="52">
        <f>'Survey-based_src_summary'!U389</f>
        <v>1.9905462585438152</v>
      </c>
      <c r="J389" s="52">
        <f>'Survey-based_src_summary'!V389</f>
        <v>0</v>
      </c>
      <c r="K389" s="52">
        <f>'Survey-based_src_summary'!W389</f>
        <v>0.18009704243967853</v>
      </c>
      <c r="L389" s="144">
        <f>'Survey-based_src_summary'!X389</f>
        <v>0.50266319660197356</v>
      </c>
      <c r="M389" s="144">
        <f>'Survey-based_src_summary'!Y389</f>
        <v>2.7646475813108549E-2</v>
      </c>
      <c r="N389" s="144">
        <f>'Survey-based_src_summary'!Z389</f>
        <v>0.42223708514565772</v>
      </c>
      <c r="O389" s="144">
        <f>'Survey-based_src_summary'!AA389</f>
        <v>0</v>
      </c>
      <c r="P389" s="144">
        <f>'Survey-based_src_summary'!AB389</f>
        <v>3.8202402941749994E-2</v>
      </c>
      <c r="Q389" s="155">
        <f>'Survey-based_src_summary'!AC389</f>
        <v>0</v>
      </c>
      <c r="R389" s="155">
        <f>'Survey-based_src_summary'!AD389</f>
        <v>0</v>
      </c>
      <c r="S389" s="155">
        <f>'Survey-based_src_summary'!AE389</f>
        <v>0</v>
      </c>
      <c r="T389" s="155">
        <f>'Survey-based_src_summary'!AF389</f>
        <v>0</v>
      </c>
      <c r="U389" s="155">
        <f>'Survey-based_src_summary'!AG389</f>
        <v>0</v>
      </c>
      <c r="V389" s="156">
        <f>'Survey-based_src_summary'!AH389</f>
        <v>1.8670347302359014</v>
      </c>
      <c r="W389" s="156">
        <f>'Survey-based_src_summary'!AI389</f>
        <v>0.1026869101629746</v>
      </c>
      <c r="X389" s="156">
        <f>'Survey-based_src_summary'!AJ389</f>
        <v>1.5683091733981573</v>
      </c>
      <c r="Y389" s="156">
        <f>'Survey-based_src_summary'!AK389</f>
        <v>0</v>
      </c>
      <c r="Z389" s="156">
        <f>'Survey-based_src_summary'!AL389</f>
        <v>0.14189463949792852</v>
      </c>
      <c r="AA389" s="171">
        <f>'Survey-based_src_summary'!AM389</f>
        <v>0</v>
      </c>
      <c r="AB389" s="171">
        <f>'Survey-based_src_summary'!AN389</f>
        <v>0</v>
      </c>
      <c r="AC389" s="171">
        <f>'Survey-based_src_summary'!AO389</f>
        <v>0</v>
      </c>
      <c r="AD389" s="171">
        <f>'Survey-based_src_summary'!AP389</f>
        <v>0</v>
      </c>
      <c r="AE389" s="171">
        <f>'Survey-based_src_summary'!AQ389</f>
        <v>0</v>
      </c>
    </row>
    <row r="390" spans="1:31" x14ac:dyDescent="0.2">
      <c r="A390" s="27" t="s">
        <v>460</v>
      </c>
      <c r="B390" s="154" t="str">
        <f>'Survey-based_src_summary'!E390</f>
        <v>30</v>
      </c>
      <c r="C390" s="125" t="str">
        <f>'Survey-based_src_summary'!F390</f>
        <v>30111</v>
      </c>
      <c r="D390" s="125" t="str">
        <f>'Survey-based_src_summary'!G390</f>
        <v>2310010100</v>
      </c>
      <c r="E390" s="125" t="str">
        <f>'Survey-based_src_summary'!H390</f>
        <v>Heaters</v>
      </c>
      <c r="F390" s="125" t="str">
        <f>'Survey-based_src_summary'!B390</f>
        <v>Oil Wells</v>
      </c>
      <c r="G390" s="52">
        <f>'Survey-based_src_summary'!S390</f>
        <v>1.1806120967897964</v>
      </c>
      <c r="H390" s="52">
        <f>'Survey-based_src_summary'!T390</f>
        <v>6.4933665323438805E-2</v>
      </c>
      <c r="I390" s="52">
        <f>'Survey-based_src_summary'!U390</f>
        <v>0.99171416130342893</v>
      </c>
      <c r="J390" s="52">
        <f>'Survey-based_src_summary'!V390</f>
        <v>0</v>
      </c>
      <c r="K390" s="52">
        <f>'Survey-based_src_summary'!W390</f>
        <v>8.972651935602452E-2</v>
      </c>
      <c r="L390" s="144">
        <f>'Survey-based_src_summary'!X390</f>
        <v>4.0710761958268837E-2</v>
      </c>
      <c r="M390" s="144">
        <f>'Survey-based_src_summary'!Y390</f>
        <v>2.2390919077047862E-3</v>
      </c>
      <c r="N390" s="144">
        <f>'Survey-based_src_summary'!Z390</f>
        <v>3.4197040044945823E-2</v>
      </c>
      <c r="O390" s="144">
        <f>'Survey-based_src_summary'!AA390</f>
        <v>0</v>
      </c>
      <c r="P390" s="144">
        <f>'Survey-based_src_summary'!AB390</f>
        <v>3.0940179088284319E-3</v>
      </c>
      <c r="Q390" s="155">
        <f>'Survey-based_src_summary'!AC390</f>
        <v>0</v>
      </c>
      <c r="R390" s="155">
        <f>'Survey-based_src_summary'!AD390</f>
        <v>0</v>
      </c>
      <c r="S390" s="155">
        <f>'Survey-based_src_summary'!AE390</f>
        <v>0</v>
      </c>
      <c r="T390" s="155">
        <f>'Survey-based_src_summary'!AF390</f>
        <v>0</v>
      </c>
      <c r="U390" s="155">
        <f>'Survey-based_src_summary'!AG390</f>
        <v>0</v>
      </c>
      <c r="V390" s="156">
        <f>'Survey-based_src_summary'!AH390</f>
        <v>1.1399013348315277</v>
      </c>
      <c r="W390" s="156">
        <f>'Survey-based_src_summary'!AI390</f>
        <v>6.269457341573402E-2</v>
      </c>
      <c r="X390" s="156">
        <f>'Survey-based_src_summary'!AJ390</f>
        <v>0.95751712125848321</v>
      </c>
      <c r="Y390" s="156">
        <f>'Survey-based_src_summary'!AK390</f>
        <v>0</v>
      </c>
      <c r="Z390" s="156">
        <f>'Survey-based_src_summary'!AL390</f>
        <v>8.6632501447196086E-2</v>
      </c>
      <c r="AA390" s="171">
        <f>'Survey-based_src_summary'!AM390</f>
        <v>0</v>
      </c>
      <c r="AB390" s="171">
        <f>'Survey-based_src_summary'!AN390</f>
        <v>0</v>
      </c>
      <c r="AC390" s="171">
        <f>'Survey-based_src_summary'!AO390</f>
        <v>0</v>
      </c>
      <c r="AD390" s="171">
        <f>'Survey-based_src_summary'!AP390</f>
        <v>0</v>
      </c>
      <c r="AE390" s="171">
        <f>'Survey-based_src_summary'!AQ390</f>
        <v>0</v>
      </c>
    </row>
    <row r="391" spans="1:31" x14ac:dyDescent="0.2">
      <c r="A391" s="27" t="s">
        <v>460</v>
      </c>
      <c r="B391" s="154" t="str">
        <f>'Survey-based_src_summary'!E391</f>
        <v>30</v>
      </c>
      <c r="C391" s="125" t="str">
        <f>'Survey-based_src_summary'!F391</f>
        <v>30041</v>
      </c>
      <c r="D391" s="125" t="str">
        <f>'Survey-based_src_summary'!G391</f>
        <v>2310010100</v>
      </c>
      <c r="E391" s="125" t="str">
        <f>'Survey-based_src_summary'!H391</f>
        <v>Heaters</v>
      </c>
      <c r="F391" s="125" t="str">
        <f>'Survey-based_src_summary'!B391</f>
        <v>Oil Wells</v>
      </c>
      <c r="G391" s="52">
        <f>'Survey-based_src_summary'!S391</f>
        <v>7.4053060213683602E-2</v>
      </c>
      <c r="H391" s="52">
        <f>'Survey-based_src_summary'!T391</f>
        <v>4.0729183117525986E-3</v>
      </c>
      <c r="I391" s="52">
        <f>'Survey-based_src_summary'!U391</f>
        <v>6.2204570579494224E-2</v>
      </c>
      <c r="J391" s="52">
        <f>'Survey-based_src_summary'!V391</f>
        <v>0</v>
      </c>
      <c r="K391" s="52">
        <f>'Survey-based_src_summary'!W391</f>
        <v>5.628032576239954E-3</v>
      </c>
      <c r="L391" s="144">
        <f>'Survey-based_src_summary'!X391</f>
        <v>0</v>
      </c>
      <c r="M391" s="144">
        <f>'Survey-based_src_summary'!Y391</f>
        <v>0</v>
      </c>
      <c r="N391" s="144">
        <f>'Survey-based_src_summary'!Z391</f>
        <v>0</v>
      </c>
      <c r="O391" s="144">
        <f>'Survey-based_src_summary'!AA391</f>
        <v>0</v>
      </c>
      <c r="P391" s="144">
        <f>'Survey-based_src_summary'!AB391</f>
        <v>0</v>
      </c>
      <c r="Q391" s="155">
        <f>'Survey-based_src_summary'!AC391</f>
        <v>0</v>
      </c>
      <c r="R391" s="155">
        <f>'Survey-based_src_summary'!AD391</f>
        <v>0</v>
      </c>
      <c r="S391" s="155">
        <f>'Survey-based_src_summary'!AE391</f>
        <v>0</v>
      </c>
      <c r="T391" s="155">
        <f>'Survey-based_src_summary'!AF391</f>
        <v>0</v>
      </c>
      <c r="U391" s="155">
        <f>'Survey-based_src_summary'!AG391</f>
        <v>0</v>
      </c>
      <c r="V391" s="156">
        <f>'Survey-based_src_summary'!AH391</f>
        <v>7.4053060213683602E-2</v>
      </c>
      <c r="W391" s="156">
        <f>'Survey-based_src_summary'!AI391</f>
        <v>4.0729183117525986E-3</v>
      </c>
      <c r="X391" s="156">
        <f>'Survey-based_src_summary'!AJ391</f>
        <v>6.2204570579494231E-2</v>
      </c>
      <c r="Y391" s="156">
        <f>'Survey-based_src_summary'!AK391</f>
        <v>0</v>
      </c>
      <c r="Z391" s="156">
        <f>'Survey-based_src_summary'!AL391</f>
        <v>5.628032576239954E-3</v>
      </c>
      <c r="AA391" s="171">
        <f>'Survey-based_src_summary'!AM391</f>
        <v>0</v>
      </c>
      <c r="AB391" s="171">
        <f>'Survey-based_src_summary'!AN391</f>
        <v>0</v>
      </c>
      <c r="AC391" s="171">
        <f>'Survey-based_src_summary'!AO391</f>
        <v>0</v>
      </c>
      <c r="AD391" s="171">
        <f>'Survey-based_src_summary'!AP391</f>
        <v>0</v>
      </c>
      <c r="AE391" s="171">
        <f>'Survey-based_src_summary'!AQ391</f>
        <v>0</v>
      </c>
    </row>
    <row r="392" spans="1:31" x14ac:dyDescent="0.2">
      <c r="A392" s="27" t="s">
        <v>460</v>
      </c>
      <c r="B392" s="154" t="str">
        <f>'Survey-based_src_summary'!E392</f>
        <v>30</v>
      </c>
      <c r="C392" s="125" t="str">
        <f>'Survey-based_src_summary'!F392</f>
        <v>30071</v>
      </c>
      <c r="D392" s="125" t="str">
        <f>'Survey-based_src_summary'!G392</f>
        <v>2310010100</v>
      </c>
      <c r="E392" s="125" t="str">
        <f>'Survey-based_src_summary'!H392</f>
        <v>Heaters</v>
      </c>
      <c r="F392" s="125" t="str">
        <f>'Survey-based_src_summary'!B392</f>
        <v>Oil Wells</v>
      </c>
      <c r="G392" s="52">
        <f>'Survey-based_src_summary'!S392</f>
        <v>7.5158329769111715E-2</v>
      </c>
      <c r="H392" s="52">
        <f>'Survey-based_src_summary'!T392</f>
        <v>4.1337081373011442E-3</v>
      </c>
      <c r="I392" s="52">
        <f>'Survey-based_src_summary'!U392</f>
        <v>6.3132997006053834E-2</v>
      </c>
      <c r="J392" s="52">
        <f>'Survey-based_src_summary'!V392</f>
        <v>0</v>
      </c>
      <c r="K392" s="52">
        <f>'Survey-based_src_summary'!W392</f>
        <v>5.7120330624524903E-3</v>
      </c>
      <c r="L392" s="144">
        <f>'Survey-based_src_summary'!X392</f>
        <v>3.7579164884555857E-2</v>
      </c>
      <c r="M392" s="144">
        <f>'Survey-based_src_summary'!Y392</f>
        <v>2.0668540686505721E-3</v>
      </c>
      <c r="N392" s="144">
        <f>'Survey-based_src_summary'!Z392</f>
        <v>3.1566498503026917E-2</v>
      </c>
      <c r="O392" s="144">
        <f>'Survey-based_src_summary'!AA392</f>
        <v>0</v>
      </c>
      <c r="P392" s="144">
        <f>'Survey-based_src_summary'!AB392</f>
        <v>2.8560165312262451E-3</v>
      </c>
      <c r="Q392" s="155">
        <f>'Survey-based_src_summary'!AC392</f>
        <v>0</v>
      </c>
      <c r="R392" s="155">
        <f>'Survey-based_src_summary'!AD392</f>
        <v>0</v>
      </c>
      <c r="S392" s="155">
        <f>'Survey-based_src_summary'!AE392</f>
        <v>0</v>
      </c>
      <c r="T392" s="155">
        <f>'Survey-based_src_summary'!AF392</f>
        <v>0</v>
      </c>
      <c r="U392" s="155">
        <f>'Survey-based_src_summary'!AG392</f>
        <v>0</v>
      </c>
      <c r="V392" s="156">
        <f>'Survey-based_src_summary'!AH392</f>
        <v>3.7579164884555857E-2</v>
      </c>
      <c r="W392" s="156">
        <f>'Survey-based_src_summary'!AI392</f>
        <v>2.0668540686505721E-3</v>
      </c>
      <c r="X392" s="156">
        <f>'Survey-based_src_summary'!AJ392</f>
        <v>3.1566498503026917E-2</v>
      </c>
      <c r="Y392" s="156">
        <f>'Survey-based_src_summary'!AK392</f>
        <v>0</v>
      </c>
      <c r="Z392" s="156">
        <f>'Survey-based_src_summary'!AL392</f>
        <v>2.8560165312262451E-3</v>
      </c>
      <c r="AA392" s="171">
        <f>'Survey-based_src_summary'!AM392</f>
        <v>0</v>
      </c>
      <c r="AB392" s="171">
        <f>'Survey-based_src_summary'!AN392</f>
        <v>0</v>
      </c>
      <c r="AC392" s="171">
        <f>'Survey-based_src_summary'!AO392</f>
        <v>0</v>
      </c>
      <c r="AD392" s="171">
        <f>'Survey-based_src_summary'!AP392</f>
        <v>0</v>
      </c>
      <c r="AE392" s="171">
        <f>'Survey-based_src_summary'!AQ392</f>
        <v>0</v>
      </c>
    </row>
    <row r="393" spans="1:31" x14ac:dyDescent="0.2">
      <c r="A393" s="27" t="s">
        <v>460</v>
      </c>
      <c r="B393" s="154" t="str">
        <f>'Survey-based_src_summary'!E393</f>
        <v>30</v>
      </c>
      <c r="C393" s="125" t="str">
        <f>'Survey-based_src_summary'!F393</f>
        <v>30015</v>
      </c>
      <c r="D393" s="125" t="str">
        <f>'Survey-based_src_summary'!G393</f>
        <v>2310010100</v>
      </c>
      <c r="E393" s="125" t="str">
        <f>'Survey-based_src_summary'!H393</f>
        <v>Heaters</v>
      </c>
      <c r="F393" s="125" t="str">
        <f>'Survey-based_src_summary'!B393</f>
        <v>Oil Wells</v>
      </c>
      <c r="G393" s="52">
        <f>'Survey-based_src_summary'!S393</f>
        <v>3.7026530106841801E-2</v>
      </c>
      <c r="H393" s="52">
        <f>'Survey-based_src_summary'!T393</f>
        <v>2.0364591558762993E-3</v>
      </c>
      <c r="I393" s="52">
        <f>'Survey-based_src_summary'!U393</f>
        <v>3.1102285289747112E-2</v>
      </c>
      <c r="J393" s="52">
        <f>'Survey-based_src_summary'!V393</f>
        <v>0</v>
      </c>
      <c r="K393" s="52">
        <f>'Survey-based_src_summary'!W393</f>
        <v>2.814016288119977E-3</v>
      </c>
      <c r="L393" s="144">
        <f>'Survey-based_src_summary'!X393</f>
        <v>0</v>
      </c>
      <c r="M393" s="144">
        <f>'Survey-based_src_summary'!Y393</f>
        <v>0</v>
      </c>
      <c r="N393" s="144">
        <f>'Survey-based_src_summary'!Z393</f>
        <v>0</v>
      </c>
      <c r="O393" s="144">
        <f>'Survey-based_src_summary'!AA393</f>
        <v>0</v>
      </c>
      <c r="P393" s="144">
        <f>'Survey-based_src_summary'!AB393</f>
        <v>0</v>
      </c>
      <c r="Q393" s="155">
        <f>'Survey-based_src_summary'!AC393</f>
        <v>0</v>
      </c>
      <c r="R393" s="155">
        <f>'Survey-based_src_summary'!AD393</f>
        <v>0</v>
      </c>
      <c r="S393" s="155">
        <f>'Survey-based_src_summary'!AE393</f>
        <v>0</v>
      </c>
      <c r="T393" s="155">
        <f>'Survey-based_src_summary'!AF393</f>
        <v>0</v>
      </c>
      <c r="U393" s="155">
        <f>'Survey-based_src_summary'!AG393</f>
        <v>0</v>
      </c>
      <c r="V393" s="156">
        <f>'Survey-based_src_summary'!AH393</f>
        <v>3.7026530106841801E-2</v>
      </c>
      <c r="W393" s="156">
        <f>'Survey-based_src_summary'!AI393</f>
        <v>2.0364591558762993E-3</v>
      </c>
      <c r="X393" s="156">
        <f>'Survey-based_src_summary'!AJ393</f>
        <v>3.1102285289747116E-2</v>
      </c>
      <c r="Y393" s="156">
        <f>'Survey-based_src_summary'!AK393</f>
        <v>0</v>
      </c>
      <c r="Z393" s="156">
        <f>'Survey-based_src_summary'!AL393</f>
        <v>2.814016288119977E-3</v>
      </c>
      <c r="AA393" s="171">
        <f>'Survey-based_src_summary'!AM393</f>
        <v>0</v>
      </c>
      <c r="AB393" s="171">
        <f>'Survey-based_src_summary'!AN393</f>
        <v>0</v>
      </c>
      <c r="AC393" s="171">
        <f>'Survey-based_src_summary'!AO393</f>
        <v>0</v>
      </c>
      <c r="AD393" s="171">
        <f>'Survey-based_src_summary'!AP393</f>
        <v>0</v>
      </c>
      <c r="AE393" s="171">
        <f>'Survey-based_src_summary'!AQ393</f>
        <v>0</v>
      </c>
    </row>
    <row r="394" spans="1:31" x14ac:dyDescent="0.2">
      <c r="A394" s="27" t="s">
        <v>460</v>
      </c>
      <c r="B394" s="154" t="str">
        <f>'Survey-based_src_summary'!E394</f>
        <v>30</v>
      </c>
      <c r="C394" s="125" t="str">
        <f>'Survey-based_src_summary'!F394</f>
        <v>30027</v>
      </c>
      <c r="D394" s="125" t="str">
        <f>'Survey-based_src_summary'!G394</f>
        <v>2310010100</v>
      </c>
      <c r="E394" s="125" t="str">
        <f>'Survey-based_src_summary'!H394</f>
        <v>Heaters</v>
      </c>
      <c r="F394" s="125" t="str">
        <f>'Survey-based_src_summary'!B394</f>
        <v>Oil Wells</v>
      </c>
      <c r="G394" s="52">
        <f>'Survey-based_src_summary'!S394</f>
        <v>0</v>
      </c>
      <c r="H394" s="52">
        <f>'Survey-based_src_summary'!T394</f>
        <v>0</v>
      </c>
      <c r="I394" s="52">
        <f>'Survey-based_src_summary'!U394</f>
        <v>0</v>
      </c>
      <c r="J394" s="52">
        <f>'Survey-based_src_summary'!V394</f>
        <v>0</v>
      </c>
      <c r="K394" s="52">
        <f>'Survey-based_src_summary'!W394</f>
        <v>0</v>
      </c>
      <c r="L394" s="144">
        <f>'Survey-based_src_summary'!X394</f>
        <v>0</v>
      </c>
      <c r="M394" s="144">
        <f>'Survey-based_src_summary'!Y394</f>
        <v>0</v>
      </c>
      <c r="N394" s="144">
        <f>'Survey-based_src_summary'!Z394</f>
        <v>0</v>
      </c>
      <c r="O394" s="144">
        <f>'Survey-based_src_summary'!AA394</f>
        <v>0</v>
      </c>
      <c r="P394" s="144">
        <f>'Survey-based_src_summary'!AB394</f>
        <v>0</v>
      </c>
      <c r="Q394" s="155">
        <f>'Survey-based_src_summary'!AC394</f>
        <v>0</v>
      </c>
      <c r="R394" s="155">
        <f>'Survey-based_src_summary'!AD394</f>
        <v>0</v>
      </c>
      <c r="S394" s="155">
        <f>'Survey-based_src_summary'!AE394</f>
        <v>0</v>
      </c>
      <c r="T394" s="155">
        <f>'Survey-based_src_summary'!AF394</f>
        <v>0</v>
      </c>
      <c r="U394" s="155">
        <f>'Survey-based_src_summary'!AG394</f>
        <v>0</v>
      </c>
      <c r="V394" s="156">
        <f>'Survey-based_src_summary'!AH394</f>
        <v>0</v>
      </c>
      <c r="W394" s="156">
        <f>'Survey-based_src_summary'!AI394</f>
        <v>0</v>
      </c>
      <c r="X394" s="156">
        <f>'Survey-based_src_summary'!AJ394</f>
        <v>0</v>
      </c>
      <c r="Y394" s="156">
        <f>'Survey-based_src_summary'!AK394</f>
        <v>0</v>
      </c>
      <c r="Z394" s="156">
        <f>'Survey-based_src_summary'!AL394</f>
        <v>0</v>
      </c>
      <c r="AA394" s="171">
        <f>'Survey-based_src_summary'!AM394</f>
        <v>0</v>
      </c>
      <c r="AB394" s="171">
        <f>'Survey-based_src_summary'!AN394</f>
        <v>0</v>
      </c>
      <c r="AC394" s="171">
        <f>'Survey-based_src_summary'!AO394</f>
        <v>0</v>
      </c>
      <c r="AD394" s="171">
        <f>'Survey-based_src_summary'!AP394</f>
        <v>0</v>
      </c>
      <c r="AE394" s="171">
        <f>'Survey-based_src_summary'!AQ394</f>
        <v>0</v>
      </c>
    </row>
    <row r="395" spans="1:31" x14ac:dyDescent="0.2">
      <c r="A395" s="27" t="s">
        <v>460</v>
      </c>
      <c r="B395" s="154" t="str">
        <f>'Survey-based_src_summary'!E395</f>
        <v>30</v>
      </c>
      <c r="C395" s="125" t="str">
        <f>'Survey-based_src_summary'!F395</f>
        <v>30037</v>
      </c>
      <c r="D395" s="125" t="str">
        <f>'Survey-based_src_summary'!G395</f>
        <v>2310010100</v>
      </c>
      <c r="E395" s="125" t="str">
        <f>'Survey-based_src_summary'!H395</f>
        <v>Heaters</v>
      </c>
      <c r="F395" s="125" t="str">
        <f>'Survey-based_src_summary'!B395</f>
        <v>Oil Wells</v>
      </c>
      <c r="G395" s="52">
        <f>'Survey-based_src_summary'!S395</f>
        <v>0</v>
      </c>
      <c r="H395" s="52">
        <f>'Survey-based_src_summary'!T395</f>
        <v>0</v>
      </c>
      <c r="I395" s="52">
        <f>'Survey-based_src_summary'!U395</f>
        <v>0</v>
      </c>
      <c r="J395" s="52">
        <f>'Survey-based_src_summary'!V395</f>
        <v>0</v>
      </c>
      <c r="K395" s="52">
        <f>'Survey-based_src_summary'!W395</f>
        <v>0</v>
      </c>
      <c r="L395" s="144">
        <f>'Survey-based_src_summary'!X395</f>
        <v>0</v>
      </c>
      <c r="M395" s="144">
        <f>'Survey-based_src_summary'!Y395</f>
        <v>0</v>
      </c>
      <c r="N395" s="144">
        <f>'Survey-based_src_summary'!Z395</f>
        <v>0</v>
      </c>
      <c r="O395" s="144">
        <f>'Survey-based_src_summary'!AA395</f>
        <v>0</v>
      </c>
      <c r="P395" s="144">
        <f>'Survey-based_src_summary'!AB395</f>
        <v>0</v>
      </c>
      <c r="Q395" s="155">
        <f>'Survey-based_src_summary'!AC395</f>
        <v>0</v>
      </c>
      <c r="R395" s="155">
        <f>'Survey-based_src_summary'!AD395</f>
        <v>0</v>
      </c>
      <c r="S395" s="155">
        <f>'Survey-based_src_summary'!AE395</f>
        <v>0</v>
      </c>
      <c r="T395" s="155">
        <f>'Survey-based_src_summary'!AF395</f>
        <v>0</v>
      </c>
      <c r="U395" s="155">
        <f>'Survey-based_src_summary'!AG395</f>
        <v>0</v>
      </c>
      <c r="V395" s="156">
        <f>'Survey-based_src_summary'!AH395</f>
        <v>0</v>
      </c>
      <c r="W395" s="156">
        <f>'Survey-based_src_summary'!AI395</f>
        <v>0</v>
      </c>
      <c r="X395" s="156">
        <f>'Survey-based_src_summary'!AJ395</f>
        <v>0</v>
      </c>
      <c r="Y395" s="156">
        <f>'Survey-based_src_summary'!AK395</f>
        <v>0</v>
      </c>
      <c r="Z395" s="156">
        <f>'Survey-based_src_summary'!AL395</f>
        <v>0</v>
      </c>
      <c r="AA395" s="171">
        <f>'Survey-based_src_summary'!AM395</f>
        <v>0</v>
      </c>
      <c r="AB395" s="171">
        <f>'Survey-based_src_summary'!AN395</f>
        <v>0</v>
      </c>
      <c r="AC395" s="171">
        <f>'Survey-based_src_summary'!AO395</f>
        <v>0</v>
      </c>
      <c r="AD395" s="171">
        <f>'Survey-based_src_summary'!AP395</f>
        <v>0</v>
      </c>
      <c r="AE395" s="171">
        <f>'Survey-based_src_summary'!AQ395</f>
        <v>0</v>
      </c>
    </row>
    <row r="396" spans="1:31" x14ac:dyDescent="0.2">
      <c r="A396" s="27" t="s">
        <v>460</v>
      </c>
      <c r="B396" s="154" t="str">
        <f>'Survey-based_src_summary'!E396</f>
        <v>30</v>
      </c>
      <c r="C396" s="125" t="str">
        <f>'Survey-based_src_summary'!F396</f>
        <v>30101</v>
      </c>
      <c r="D396" s="125" t="str">
        <f>'Survey-based_src_summary'!G396</f>
        <v>2310021100</v>
      </c>
      <c r="E396" s="125" t="str">
        <f>'Survey-based_src_summary'!H396</f>
        <v>Heaters</v>
      </c>
      <c r="F396" s="125" t="str">
        <f>'Survey-based_src_summary'!B396</f>
        <v>Gas Wells</v>
      </c>
      <c r="G396" s="52">
        <f>'Survey-based_src_summary'!S396</f>
        <v>3.3319680003732532</v>
      </c>
      <c r="H396" s="52">
        <f>'Survey-based_src_summary'!T396</f>
        <v>0.1832582400205289</v>
      </c>
      <c r="I396" s="52">
        <f>'Survey-based_src_summary'!U396</f>
        <v>2.7988531203135327</v>
      </c>
      <c r="J396" s="52">
        <f>'Survey-based_src_summary'!V396</f>
        <v>0</v>
      </c>
      <c r="K396" s="52">
        <f>'Survey-based_src_summary'!W396</f>
        <v>0.25322956802836727</v>
      </c>
      <c r="L396" s="144">
        <f>'Survey-based_src_summary'!X396</f>
        <v>0.16023027375407753</v>
      </c>
      <c r="M396" s="144">
        <f>'Survey-based_src_summary'!Y396</f>
        <v>8.8126650564742635E-3</v>
      </c>
      <c r="N396" s="144">
        <f>'Survey-based_src_summary'!Z396</f>
        <v>0.13459342995342513</v>
      </c>
      <c r="O396" s="144">
        <f>'Survey-based_src_summary'!AA396</f>
        <v>0</v>
      </c>
      <c r="P396" s="144">
        <f>'Survey-based_src_summary'!AB396</f>
        <v>1.2177500805309893E-2</v>
      </c>
      <c r="Q396" s="155">
        <f>'Survey-based_src_summary'!AC396</f>
        <v>0</v>
      </c>
      <c r="R396" s="155">
        <f>'Survey-based_src_summary'!AD396</f>
        <v>0</v>
      </c>
      <c r="S396" s="155">
        <f>'Survey-based_src_summary'!AE396</f>
        <v>0</v>
      </c>
      <c r="T396" s="155">
        <f>'Survey-based_src_summary'!AF396</f>
        <v>0</v>
      </c>
      <c r="U396" s="155">
        <f>'Survey-based_src_summary'!AG396</f>
        <v>0</v>
      </c>
      <c r="V396" s="156">
        <f>'Survey-based_src_summary'!AH396</f>
        <v>3.1717377266191757</v>
      </c>
      <c r="W396" s="156">
        <f>'Survey-based_src_summary'!AI396</f>
        <v>0.17444557496405463</v>
      </c>
      <c r="X396" s="156">
        <f>'Survey-based_src_summary'!AJ396</f>
        <v>2.6642596903601077</v>
      </c>
      <c r="Y396" s="156">
        <f>'Survey-based_src_summary'!AK396</f>
        <v>0</v>
      </c>
      <c r="Z396" s="156">
        <f>'Survey-based_src_summary'!AL396</f>
        <v>0.24105206722305736</v>
      </c>
      <c r="AA396" s="171">
        <f>'Survey-based_src_summary'!AM396</f>
        <v>0</v>
      </c>
      <c r="AB396" s="171">
        <f>'Survey-based_src_summary'!AN396</f>
        <v>0</v>
      </c>
      <c r="AC396" s="171">
        <f>'Survey-based_src_summary'!AO396</f>
        <v>0</v>
      </c>
      <c r="AD396" s="171">
        <f>'Survey-based_src_summary'!AP396</f>
        <v>0</v>
      </c>
      <c r="AE396" s="171">
        <f>'Survey-based_src_summary'!AQ396</f>
        <v>0</v>
      </c>
    </row>
    <row r="397" spans="1:31" x14ac:dyDescent="0.2">
      <c r="A397" s="27" t="s">
        <v>460</v>
      </c>
      <c r="B397" s="154" t="str">
        <f>'Survey-based_src_summary'!E397</f>
        <v>30</v>
      </c>
      <c r="C397" s="125" t="str">
        <f>'Survey-based_src_summary'!F397</f>
        <v>30051</v>
      </c>
      <c r="D397" s="125" t="str">
        <f>'Survey-based_src_summary'!G397</f>
        <v>2310021100</v>
      </c>
      <c r="E397" s="125" t="str">
        <f>'Survey-based_src_summary'!H397</f>
        <v>Heaters</v>
      </c>
      <c r="F397" s="125" t="str">
        <f>'Survey-based_src_summary'!B397</f>
        <v>Gas Wells</v>
      </c>
      <c r="G397" s="52">
        <f>'Survey-based_src_summary'!S397</f>
        <v>0.77868870857431505</v>
      </c>
      <c r="H397" s="52">
        <f>'Survey-based_src_summary'!T397</f>
        <v>4.2827878971587317E-2</v>
      </c>
      <c r="I397" s="52">
        <f>'Survey-based_src_summary'!U397</f>
        <v>0.65409851520242457</v>
      </c>
      <c r="J397" s="52">
        <f>'Survey-based_src_summary'!V397</f>
        <v>0</v>
      </c>
      <c r="K397" s="52">
        <f>'Survey-based_src_summary'!W397</f>
        <v>5.9180341851647951E-2</v>
      </c>
      <c r="L397" s="144">
        <f>'Survey-based_src_summary'!X397</f>
        <v>6.9672147609280824E-2</v>
      </c>
      <c r="M397" s="144">
        <f>'Survey-based_src_summary'!Y397</f>
        <v>3.8319681185104443E-3</v>
      </c>
      <c r="N397" s="144">
        <f>'Survey-based_src_summary'!Z397</f>
        <v>5.8524603991795876E-2</v>
      </c>
      <c r="O397" s="144">
        <f>'Survey-based_src_summary'!AA397</f>
        <v>0</v>
      </c>
      <c r="P397" s="144">
        <f>'Survey-based_src_summary'!AB397</f>
        <v>5.2950832183053425E-3</v>
      </c>
      <c r="Q397" s="155">
        <f>'Survey-based_src_summary'!AC397</f>
        <v>0</v>
      </c>
      <c r="R397" s="155">
        <f>'Survey-based_src_summary'!AD397</f>
        <v>0</v>
      </c>
      <c r="S397" s="155">
        <f>'Survey-based_src_summary'!AE397</f>
        <v>0</v>
      </c>
      <c r="T397" s="155">
        <f>'Survey-based_src_summary'!AF397</f>
        <v>0</v>
      </c>
      <c r="U397" s="155">
        <f>'Survey-based_src_summary'!AG397</f>
        <v>0</v>
      </c>
      <c r="V397" s="156">
        <f>'Survey-based_src_summary'!AH397</f>
        <v>0.70901656096503418</v>
      </c>
      <c r="W397" s="156">
        <f>'Survey-based_src_summary'!AI397</f>
        <v>3.8995910853076875E-2</v>
      </c>
      <c r="X397" s="156">
        <f>'Survey-based_src_summary'!AJ397</f>
        <v>0.59557391121062875</v>
      </c>
      <c r="Y397" s="156">
        <f>'Survey-based_src_summary'!AK397</f>
        <v>0</v>
      </c>
      <c r="Z397" s="156">
        <f>'Survey-based_src_summary'!AL397</f>
        <v>5.3885258633342606E-2</v>
      </c>
      <c r="AA397" s="171">
        <f>'Survey-based_src_summary'!AM397</f>
        <v>0</v>
      </c>
      <c r="AB397" s="171">
        <f>'Survey-based_src_summary'!AN397</f>
        <v>0</v>
      </c>
      <c r="AC397" s="171">
        <f>'Survey-based_src_summary'!AO397</f>
        <v>0</v>
      </c>
      <c r="AD397" s="171">
        <f>'Survey-based_src_summary'!AP397</f>
        <v>0</v>
      </c>
      <c r="AE397" s="171">
        <f>'Survey-based_src_summary'!AQ397</f>
        <v>0</v>
      </c>
    </row>
    <row r="398" spans="1:31" x14ac:dyDescent="0.2">
      <c r="A398" s="27" t="s">
        <v>460</v>
      </c>
      <c r="B398" s="154" t="str">
        <f>'Survey-based_src_summary'!E398</f>
        <v>30</v>
      </c>
      <c r="C398" s="125" t="str">
        <f>'Survey-based_src_summary'!F398</f>
        <v>30087</v>
      </c>
      <c r="D398" s="125" t="str">
        <f>'Survey-based_src_summary'!G398</f>
        <v>2310021100</v>
      </c>
      <c r="E398" s="125" t="str">
        <f>'Survey-based_src_summary'!H398</f>
        <v>Heaters</v>
      </c>
      <c r="F398" s="125" t="str">
        <f>'Survey-based_src_summary'!B398</f>
        <v>Gas Wells</v>
      </c>
      <c r="G398" s="52">
        <f>'Survey-based_src_summary'!S398</f>
        <v>4.5246225181824152E-3</v>
      </c>
      <c r="H398" s="52">
        <f>'Survey-based_src_summary'!T398</f>
        <v>2.4885423850003278E-4</v>
      </c>
      <c r="I398" s="52">
        <f>'Survey-based_src_summary'!U398</f>
        <v>3.8006829152732284E-3</v>
      </c>
      <c r="J398" s="52">
        <f>'Survey-based_src_summary'!V398</f>
        <v>0</v>
      </c>
      <c r="K398" s="52">
        <f>'Survey-based_src_summary'!W398</f>
        <v>3.4387131138186359E-4</v>
      </c>
      <c r="L398" s="144">
        <f>'Survey-based_src_summary'!X398</f>
        <v>0</v>
      </c>
      <c r="M398" s="144">
        <f>'Survey-based_src_summary'!Y398</f>
        <v>0</v>
      </c>
      <c r="N398" s="144">
        <f>'Survey-based_src_summary'!Z398</f>
        <v>0</v>
      </c>
      <c r="O398" s="144">
        <f>'Survey-based_src_summary'!AA398</f>
        <v>0</v>
      </c>
      <c r="P398" s="144">
        <f>'Survey-based_src_summary'!AB398</f>
        <v>0</v>
      </c>
      <c r="Q398" s="155">
        <f>'Survey-based_src_summary'!AC398</f>
        <v>0</v>
      </c>
      <c r="R398" s="155">
        <f>'Survey-based_src_summary'!AD398</f>
        <v>0</v>
      </c>
      <c r="S398" s="155">
        <f>'Survey-based_src_summary'!AE398</f>
        <v>0</v>
      </c>
      <c r="T398" s="155">
        <f>'Survey-based_src_summary'!AF398</f>
        <v>0</v>
      </c>
      <c r="U398" s="155">
        <f>'Survey-based_src_summary'!AG398</f>
        <v>0</v>
      </c>
      <c r="V398" s="156">
        <f>'Survey-based_src_summary'!AH398</f>
        <v>4.5246225181824152E-3</v>
      </c>
      <c r="W398" s="156">
        <f>'Survey-based_src_summary'!AI398</f>
        <v>2.4885423850003278E-4</v>
      </c>
      <c r="X398" s="156">
        <f>'Survey-based_src_summary'!AJ398</f>
        <v>3.800682915273228E-3</v>
      </c>
      <c r="Y398" s="156">
        <f>'Survey-based_src_summary'!AK398</f>
        <v>0</v>
      </c>
      <c r="Z398" s="156">
        <f>'Survey-based_src_summary'!AL398</f>
        <v>3.4387131138186359E-4</v>
      </c>
      <c r="AA398" s="171">
        <f>'Survey-based_src_summary'!AM398</f>
        <v>0</v>
      </c>
      <c r="AB398" s="171">
        <f>'Survey-based_src_summary'!AN398</f>
        <v>0</v>
      </c>
      <c r="AC398" s="171">
        <f>'Survey-based_src_summary'!AO398</f>
        <v>0</v>
      </c>
      <c r="AD398" s="171">
        <f>'Survey-based_src_summary'!AP398</f>
        <v>0</v>
      </c>
      <c r="AE398" s="171">
        <f>'Survey-based_src_summary'!AQ398</f>
        <v>0</v>
      </c>
    </row>
    <row r="399" spans="1:31" x14ac:dyDescent="0.2">
      <c r="A399" s="27" t="s">
        <v>460</v>
      </c>
      <c r="B399" s="154" t="str">
        <f>'Survey-based_src_summary'!E399</f>
        <v>30</v>
      </c>
      <c r="C399" s="125" t="str">
        <f>'Survey-based_src_summary'!F399</f>
        <v>30099</v>
      </c>
      <c r="D399" s="125" t="str">
        <f>'Survey-based_src_summary'!G399</f>
        <v>2310021100</v>
      </c>
      <c r="E399" s="125" t="str">
        <f>'Survey-based_src_summary'!H399</f>
        <v>Heaters</v>
      </c>
      <c r="F399" s="125" t="str">
        <f>'Survey-based_src_summary'!B399</f>
        <v>Gas Wells</v>
      </c>
      <c r="G399" s="52">
        <f>'Survey-based_src_summary'!S399</f>
        <v>1.8098490072729661E-2</v>
      </c>
      <c r="H399" s="52">
        <f>'Survey-based_src_summary'!T399</f>
        <v>9.9541695400013112E-4</v>
      </c>
      <c r="I399" s="52">
        <f>'Survey-based_src_summary'!U399</f>
        <v>1.5202731661092914E-2</v>
      </c>
      <c r="J399" s="52">
        <f>'Survey-based_src_summary'!V399</f>
        <v>0</v>
      </c>
      <c r="K399" s="52">
        <f>'Survey-based_src_summary'!W399</f>
        <v>1.3754852455274543E-3</v>
      </c>
      <c r="L399" s="144">
        <f>'Survey-based_src_summary'!X399</f>
        <v>0</v>
      </c>
      <c r="M399" s="144">
        <f>'Survey-based_src_summary'!Y399</f>
        <v>0</v>
      </c>
      <c r="N399" s="144">
        <f>'Survey-based_src_summary'!Z399</f>
        <v>0</v>
      </c>
      <c r="O399" s="144">
        <f>'Survey-based_src_summary'!AA399</f>
        <v>0</v>
      </c>
      <c r="P399" s="144">
        <f>'Survey-based_src_summary'!AB399</f>
        <v>0</v>
      </c>
      <c r="Q399" s="155">
        <f>'Survey-based_src_summary'!AC399</f>
        <v>0</v>
      </c>
      <c r="R399" s="155">
        <f>'Survey-based_src_summary'!AD399</f>
        <v>0</v>
      </c>
      <c r="S399" s="155">
        <f>'Survey-based_src_summary'!AE399</f>
        <v>0</v>
      </c>
      <c r="T399" s="155">
        <f>'Survey-based_src_summary'!AF399</f>
        <v>0</v>
      </c>
      <c r="U399" s="155">
        <f>'Survey-based_src_summary'!AG399</f>
        <v>0</v>
      </c>
      <c r="V399" s="156">
        <f>'Survey-based_src_summary'!AH399</f>
        <v>1.8098490072729661E-2</v>
      </c>
      <c r="W399" s="156">
        <f>'Survey-based_src_summary'!AI399</f>
        <v>9.9541695400013112E-4</v>
      </c>
      <c r="X399" s="156">
        <f>'Survey-based_src_summary'!AJ399</f>
        <v>1.5202731661092912E-2</v>
      </c>
      <c r="Y399" s="156">
        <f>'Survey-based_src_summary'!AK399</f>
        <v>0</v>
      </c>
      <c r="Z399" s="156">
        <f>'Survey-based_src_summary'!AL399</f>
        <v>1.3754852455274543E-3</v>
      </c>
      <c r="AA399" s="171">
        <f>'Survey-based_src_summary'!AM399</f>
        <v>0</v>
      </c>
      <c r="AB399" s="171">
        <f>'Survey-based_src_summary'!AN399</f>
        <v>0</v>
      </c>
      <c r="AC399" s="171">
        <f>'Survey-based_src_summary'!AO399</f>
        <v>0</v>
      </c>
      <c r="AD399" s="171">
        <f>'Survey-based_src_summary'!AP399</f>
        <v>0</v>
      </c>
      <c r="AE399" s="171">
        <f>'Survey-based_src_summary'!AQ399</f>
        <v>0</v>
      </c>
    </row>
    <row r="400" spans="1:31" x14ac:dyDescent="0.2">
      <c r="A400" s="27" t="s">
        <v>460</v>
      </c>
      <c r="B400" s="154" t="str">
        <f>'Survey-based_src_summary'!E400</f>
        <v>30</v>
      </c>
      <c r="C400" s="125" t="str">
        <f>'Survey-based_src_summary'!F400</f>
        <v>30035</v>
      </c>
      <c r="D400" s="125" t="str">
        <f>'Survey-based_src_summary'!G400</f>
        <v>2310021100</v>
      </c>
      <c r="E400" s="125" t="str">
        <f>'Survey-based_src_summary'!H400</f>
        <v>Heaters</v>
      </c>
      <c r="F400" s="125" t="str">
        <f>'Survey-based_src_summary'!B400</f>
        <v>Gas Wells</v>
      </c>
      <c r="G400" s="52">
        <f>'Survey-based_src_summary'!S400</f>
        <v>0.97950842815400685</v>
      </c>
      <c r="H400" s="52">
        <f>'Survey-based_src_summary'!T400</f>
        <v>5.3872963548470369E-2</v>
      </c>
      <c r="I400" s="52">
        <f>'Survey-based_src_summary'!U400</f>
        <v>0.8227870796493657</v>
      </c>
      <c r="J400" s="52">
        <f>'Survey-based_src_summary'!V400</f>
        <v>0</v>
      </c>
      <c r="K400" s="52">
        <f>'Survey-based_src_summary'!W400</f>
        <v>7.4442640539704522E-2</v>
      </c>
      <c r="L400" s="144">
        <f>'Survey-based_src_summary'!X400</f>
        <v>8.1967232481506853E-3</v>
      </c>
      <c r="M400" s="144">
        <f>'Survey-based_src_summary'!Y400</f>
        <v>4.5081977864828754E-4</v>
      </c>
      <c r="N400" s="144">
        <f>'Survey-based_src_summary'!Z400</f>
        <v>6.8852475284465744E-3</v>
      </c>
      <c r="O400" s="144">
        <f>'Survey-based_src_summary'!AA400</f>
        <v>0</v>
      </c>
      <c r="P400" s="144">
        <f>'Survey-based_src_summary'!AB400</f>
        <v>6.2295096685945203E-4</v>
      </c>
      <c r="Q400" s="155">
        <f>'Survey-based_src_summary'!AC400</f>
        <v>0.15573774171486301</v>
      </c>
      <c r="R400" s="155">
        <f>'Survey-based_src_summary'!AD400</f>
        <v>8.5655757943174649E-3</v>
      </c>
      <c r="S400" s="155">
        <f>'Survey-based_src_summary'!AE400</f>
        <v>0.13081970304048493</v>
      </c>
      <c r="T400" s="155">
        <f>'Survey-based_src_summary'!AF400</f>
        <v>0</v>
      </c>
      <c r="U400" s="155">
        <f>'Survey-based_src_summary'!AG400</f>
        <v>1.1836068370329588E-2</v>
      </c>
      <c r="V400" s="156">
        <f>'Survey-based_src_summary'!AH400</f>
        <v>0.81557396319099307</v>
      </c>
      <c r="W400" s="156">
        <f>'Survey-based_src_summary'!AI400</f>
        <v>4.4856567975504615E-2</v>
      </c>
      <c r="X400" s="156">
        <f>'Survey-based_src_summary'!AJ400</f>
        <v>0.6850821290804342</v>
      </c>
      <c r="Y400" s="156">
        <f>'Survey-based_src_summary'!AK400</f>
        <v>0</v>
      </c>
      <c r="Z400" s="156">
        <f>'Survey-based_src_summary'!AL400</f>
        <v>6.1983621202515472E-2</v>
      </c>
      <c r="AA400" s="171">
        <f>'Survey-based_src_summary'!AM400</f>
        <v>0</v>
      </c>
      <c r="AB400" s="171">
        <f>'Survey-based_src_summary'!AN400</f>
        <v>0</v>
      </c>
      <c r="AC400" s="171">
        <f>'Survey-based_src_summary'!AO400</f>
        <v>0</v>
      </c>
      <c r="AD400" s="171">
        <f>'Survey-based_src_summary'!AP400</f>
        <v>0</v>
      </c>
      <c r="AE400" s="171">
        <f>'Survey-based_src_summary'!AQ400</f>
        <v>0</v>
      </c>
    </row>
    <row r="401" spans="1:31" x14ac:dyDescent="0.2">
      <c r="A401" s="27" t="s">
        <v>460</v>
      </c>
      <c r="B401" s="154" t="str">
        <f>'Survey-based_src_summary'!E401</f>
        <v>30</v>
      </c>
      <c r="C401" s="125" t="str">
        <f>'Survey-based_src_summary'!F401</f>
        <v>30073</v>
      </c>
      <c r="D401" s="125" t="str">
        <f>'Survey-based_src_summary'!G401</f>
        <v>2310021100</v>
      </c>
      <c r="E401" s="125" t="str">
        <f>'Survey-based_src_summary'!H401</f>
        <v>Heaters</v>
      </c>
      <c r="F401" s="125" t="str">
        <f>'Survey-based_src_summary'!B401</f>
        <v>Gas Wells</v>
      </c>
      <c r="G401" s="52">
        <f>'Survey-based_src_summary'!S401</f>
        <v>0.36065582291863013</v>
      </c>
      <c r="H401" s="52">
        <f>'Survey-based_src_summary'!T401</f>
        <v>1.9836070260524658E-2</v>
      </c>
      <c r="I401" s="52">
        <f>'Survey-based_src_summary'!U401</f>
        <v>0.30295089125164931</v>
      </c>
      <c r="J401" s="52">
        <f>'Survey-based_src_summary'!V401</f>
        <v>0</v>
      </c>
      <c r="K401" s="52">
        <f>'Survey-based_src_summary'!W401</f>
        <v>2.7409842541815898E-2</v>
      </c>
      <c r="L401" s="144">
        <f>'Survey-based_src_summary'!X401</f>
        <v>1.2295084872226027E-2</v>
      </c>
      <c r="M401" s="144">
        <f>'Survey-based_src_summary'!Y401</f>
        <v>6.7622966797243147E-4</v>
      </c>
      <c r="N401" s="144">
        <f>'Survey-based_src_summary'!Z401</f>
        <v>1.0327871292669861E-2</v>
      </c>
      <c r="O401" s="144">
        <f>'Survey-based_src_summary'!AA401</f>
        <v>0</v>
      </c>
      <c r="P401" s="144">
        <f>'Survey-based_src_summary'!AB401</f>
        <v>9.3442645028917826E-4</v>
      </c>
      <c r="Q401" s="155">
        <f>'Survey-based_src_summary'!AC401</f>
        <v>0</v>
      </c>
      <c r="R401" s="155">
        <f>'Survey-based_src_summary'!AD401</f>
        <v>0</v>
      </c>
      <c r="S401" s="155">
        <f>'Survey-based_src_summary'!AE401</f>
        <v>0</v>
      </c>
      <c r="T401" s="155">
        <f>'Survey-based_src_summary'!AF401</f>
        <v>0</v>
      </c>
      <c r="U401" s="155">
        <f>'Survey-based_src_summary'!AG401</f>
        <v>0</v>
      </c>
      <c r="V401" s="156">
        <f>'Survey-based_src_summary'!AH401</f>
        <v>0.34836073804640411</v>
      </c>
      <c r="W401" s="156">
        <f>'Survey-based_src_summary'!AI401</f>
        <v>1.915984059255223E-2</v>
      </c>
      <c r="X401" s="156">
        <f>'Survey-based_src_summary'!AJ401</f>
        <v>0.29262301995897944</v>
      </c>
      <c r="Y401" s="156">
        <f>'Survey-based_src_summary'!AK401</f>
        <v>0</v>
      </c>
      <c r="Z401" s="156">
        <f>'Survey-based_src_summary'!AL401</f>
        <v>2.6475416091526722E-2</v>
      </c>
      <c r="AA401" s="171">
        <f>'Survey-based_src_summary'!AM401</f>
        <v>0</v>
      </c>
      <c r="AB401" s="171">
        <f>'Survey-based_src_summary'!AN401</f>
        <v>0</v>
      </c>
      <c r="AC401" s="171">
        <f>'Survey-based_src_summary'!AO401</f>
        <v>0</v>
      </c>
      <c r="AD401" s="171">
        <f>'Survey-based_src_summary'!AP401</f>
        <v>0</v>
      </c>
      <c r="AE401" s="171">
        <f>'Survey-based_src_summary'!AQ401</f>
        <v>0</v>
      </c>
    </row>
    <row r="402" spans="1:31" x14ac:dyDescent="0.2">
      <c r="A402" s="27" t="s">
        <v>460</v>
      </c>
      <c r="B402" s="154" t="str">
        <f>'Survey-based_src_summary'!E402</f>
        <v>30</v>
      </c>
      <c r="C402" s="125" t="str">
        <f>'Survey-based_src_summary'!F402</f>
        <v>30065</v>
      </c>
      <c r="D402" s="125" t="str">
        <f>'Survey-based_src_summary'!G402</f>
        <v>2310021100</v>
      </c>
      <c r="E402" s="125" t="str">
        <f>'Survey-based_src_summary'!H402</f>
        <v>Heaters</v>
      </c>
      <c r="F402" s="125" t="str">
        <f>'Survey-based_src_summary'!B402</f>
        <v>Gas Wells</v>
      </c>
      <c r="G402" s="52">
        <f>'Survey-based_src_summary'!S402</f>
        <v>0</v>
      </c>
      <c r="H402" s="52">
        <f>'Survey-based_src_summary'!T402</f>
        <v>0</v>
      </c>
      <c r="I402" s="52">
        <f>'Survey-based_src_summary'!U402</f>
        <v>0</v>
      </c>
      <c r="J402" s="52">
        <f>'Survey-based_src_summary'!V402</f>
        <v>0</v>
      </c>
      <c r="K402" s="52">
        <f>'Survey-based_src_summary'!W402</f>
        <v>0</v>
      </c>
      <c r="L402" s="144">
        <f>'Survey-based_src_summary'!X402</f>
        <v>0</v>
      </c>
      <c r="M402" s="144">
        <f>'Survey-based_src_summary'!Y402</f>
        <v>0</v>
      </c>
      <c r="N402" s="144">
        <f>'Survey-based_src_summary'!Z402</f>
        <v>0</v>
      </c>
      <c r="O402" s="144">
        <f>'Survey-based_src_summary'!AA402</f>
        <v>0</v>
      </c>
      <c r="P402" s="144">
        <f>'Survey-based_src_summary'!AB402</f>
        <v>0</v>
      </c>
      <c r="Q402" s="155">
        <f>'Survey-based_src_summary'!AC402</f>
        <v>0</v>
      </c>
      <c r="R402" s="155">
        <f>'Survey-based_src_summary'!AD402</f>
        <v>0</v>
      </c>
      <c r="S402" s="155">
        <f>'Survey-based_src_summary'!AE402</f>
        <v>0</v>
      </c>
      <c r="T402" s="155">
        <f>'Survey-based_src_summary'!AF402</f>
        <v>0</v>
      </c>
      <c r="U402" s="155">
        <f>'Survey-based_src_summary'!AG402</f>
        <v>0</v>
      </c>
      <c r="V402" s="156">
        <f>'Survey-based_src_summary'!AH402</f>
        <v>0</v>
      </c>
      <c r="W402" s="156">
        <f>'Survey-based_src_summary'!AI402</f>
        <v>0</v>
      </c>
      <c r="X402" s="156">
        <f>'Survey-based_src_summary'!AJ402</f>
        <v>0</v>
      </c>
      <c r="Y402" s="156">
        <f>'Survey-based_src_summary'!AK402</f>
        <v>0</v>
      </c>
      <c r="Z402" s="156">
        <f>'Survey-based_src_summary'!AL402</f>
        <v>0</v>
      </c>
      <c r="AA402" s="171">
        <f>'Survey-based_src_summary'!AM402</f>
        <v>0</v>
      </c>
      <c r="AB402" s="171">
        <f>'Survey-based_src_summary'!AN402</f>
        <v>0</v>
      </c>
      <c r="AC402" s="171">
        <f>'Survey-based_src_summary'!AO402</f>
        <v>0</v>
      </c>
      <c r="AD402" s="171">
        <f>'Survey-based_src_summary'!AP402</f>
        <v>0</v>
      </c>
      <c r="AE402" s="171">
        <f>'Survey-based_src_summary'!AQ402</f>
        <v>0</v>
      </c>
    </row>
    <row r="403" spans="1:31" x14ac:dyDescent="0.2">
      <c r="A403" s="27" t="s">
        <v>460</v>
      </c>
      <c r="B403" s="154" t="str">
        <f>'Survey-based_src_summary'!E403</f>
        <v>30</v>
      </c>
      <c r="C403" s="125" t="str">
        <f>'Survey-based_src_summary'!F403</f>
        <v>30069</v>
      </c>
      <c r="D403" s="125" t="str">
        <f>'Survey-based_src_summary'!G403</f>
        <v>2310021100</v>
      </c>
      <c r="E403" s="125" t="str">
        <f>'Survey-based_src_summary'!H403</f>
        <v>Heaters</v>
      </c>
      <c r="F403" s="125" t="str">
        <f>'Survey-based_src_summary'!B403</f>
        <v>Gas Wells</v>
      </c>
      <c r="G403" s="52">
        <f>'Survey-based_src_summary'!S403</f>
        <v>0</v>
      </c>
      <c r="H403" s="52">
        <f>'Survey-based_src_summary'!T403</f>
        <v>0</v>
      </c>
      <c r="I403" s="52">
        <f>'Survey-based_src_summary'!U403</f>
        <v>0</v>
      </c>
      <c r="J403" s="52">
        <f>'Survey-based_src_summary'!V403</f>
        <v>0</v>
      </c>
      <c r="K403" s="52">
        <f>'Survey-based_src_summary'!W403</f>
        <v>0</v>
      </c>
      <c r="L403" s="144">
        <f>'Survey-based_src_summary'!X403</f>
        <v>0</v>
      </c>
      <c r="M403" s="144">
        <f>'Survey-based_src_summary'!Y403</f>
        <v>0</v>
      </c>
      <c r="N403" s="144">
        <f>'Survey-based_src_summary'!Z403</f>
        <v>0</v>
      </c>
      <c r="O403" s="144">
        <f>'Survey-based_src_summary'!AA403</f>
        <v>0</v>
      </c>
      <c r="P403" s="144">
        <f>'Survey-based_src_summary'!AB403</f>
        <v>0</v>
      </c>
      <c r="Q403" s="155">
        <f>'Survey-based_src_summary'!AC403</f>
        <v>0</v>
      </c>
      <c r="R403" s="155">
        <f>'Survey-based_src_summary'!AD403</f>
        <v>0</v>
      </c>
      <c r="S403" s="155">
        <f>'Survey-based_src_summary'!AE403</f>
        <v>0</v>
      </c>
      <c r="T403" s="155">
        <f>'Survey-based_src_summary'!AF403</f>
        <v>0</v>
      </c>
      <c r="U403" s="155">
        <f>'Survey-based_src_summary'!AG403</f>
        <v>0</v>
      </c>
      <c r="V403" s="156">
        <f>'Survey-based_src_summary'!AH403</f>
        <v>0</v>
      </c>
      <c r="W403" s="156">
        <f>'Survey-based_src_summary'!AI403</f>
        <v>0</v>
      </c>
      <c r="X403" s="156">
        <f>'Survey-based_src_summary'!AJ403</f>
        <v>0</v>
      </c>
      <c r="Y403" s="156">
        <f>'Survey-based_src_summary'!AK403</f>
        <v>0</v>
      </c>
      <c r="Z403" s="156">
        <f>'Survey-based_src_summary'!AL403</f>
        <v>0</v>
      </c>
      <c r="AA403" s="171">
        <f>'Survey-based_src_summary'!AM403</f>
        <v>0</v>
      </c>
      <c r="AB403" s="171">
        <f>'Survey-based_src_summary'!AN403</f>
        <v>0</v>
      </c>
      <c r="AC403" s="171">
        <f>'Survey-based_src_summary'!AO403</f>
        <v>0</v>
      </c>
      <c r="AD403" s="171">
        <f>'Survey-based_src_summary'!AP403</f>
        <v>0</v>
      </c>
      <c r="AE403" s="171">
        <f>'Survey-based_src_summary'!AQ403</f>
        <v>0</v>
      </c>
    </row>
    <row r="404" spans="1:31" x14ac:dyDescent="0.2">
      <c r="A404" s="27" t="s">
        <v>460</v>
      </c>
      <c r="B404" s="154" t="str">
        <f>'Survey-based_src_summary'!E404</f>
        <v>30</v>
      </c>
      <c r="C404" s="125" t="str">
        <f>'Survey-based_src_summary'!F404</f>
        <v>30005</v>
      </c>
      <c r="D404" s="125" t="str">
        <f>'Survey-based_src_summary'!G404</f>
        <v>2310021100</v>
      </c>
      <c r="E404" s="125" t="str">
        <f>'Survey-based_src_summary'!H404</f>
        <v>Heaters</v>
      </c>
      <c r="F404" s="125" t="str">
        <f>'Survey-based_src_summary'!B404</f>
        <v>Gas Wells</v>
      </c>
      <c r="G404" s="52">
        <f>'Survey-based_src_summary'!S404</f>
        <v>3.0534668967739731</v>
      </c>
      <c r="H404" s="52">
        <f>'Survey-based_src_summary'!T404</f>
        <v>0.16794067932256851</v>
      </c>
      <c r="I404" s="52">
        <f>'Survey-based_src_summary'!U404</f>
        <v>2.5649121932901369</v>
      </c>
      <c r="J404" s="52">
        <f>'Survey-based_src_summary'!V404</f>
        <v>0</v>
      </c>
      <c r="K404" s="52">
        <f>'Survey-based_src_summary'!W404</f>
        <v>0.232063484154822</v>
      </c>
      <c r="L404" s="144">
        <f>'Survey-based_src_summary'!X404</f>
        <v>0.63273712433150509</v>
      </c>
      <c r="M404" s="144">
        <f>'Survey-based_src_summary'!Y404</f>
        <v>3.4800541838232779E-2</v>
      </c>
      <c r="N404" s="144">
        <f>'Survey-based_src_summary'!Z404</f>
        <v>0.53149918443846422</v>
      </c>
      <c r="O404" s="144">
        <f>'Survey-based_src_summary'!AA404</f>
        <v>0</v>
      </c>
      <c r="P404" s="144">
        <f>'Survey-based_src_summary'!AB404</f>
        <v>4.8088021449194392E-2</v>
      </c>
      <c r="Q404" s="155">
        <f>'Survey-based_src_summary'!AC404</f>
        <v>3.2657399965497033E-2</v>
      </c>
      <c r="R404" s="155">
        <f>'Survey-based_src_summary'!AD404</f>
        <v>1.796156998102337E-3</v>
      </c>
      <c r="S404" s="155">
        <f>'Survey-based_src_summary'!AE404</f>
        <v>2.7432215971017509E-2</v>
      </c>
      <c r="T404" s="155">
        <f>'Survey-based_src_summary'!AF404</f>
        <v>0</v>
      </c>
      <c r="U404" s="155">
        <f>'Survey-based_src_summary'!AG404</f>
        <v>2.4819623973777751E-3</v>
      </c>
      <c r="V404" s="156">
        <f>'Survey-based_src_summary'!AH404</f>
        <v>2.3880723724769708</v>
      </c>
      <c r="W404" s="156">
        <f>'Survey-based_src_summary'!AI404</f>
        <v>0.13134398048623339</v>
      </c>
      <c r="X404" s="156">
        <f>'Survey-based_src_summary'!AJ404</f>
        <v>2.005980792880655</v>
      </c>
      <c r="Y404" s="156">
        <f>'Survey-based_src_summary'!AK404</f>
        <v>0</v>
      </c>
      <c r="Z404" s="156">
        <f>'Survey-based_src_summary'!AL404</f>
        <v>0.18149350030824982</v>
      </c>
      <c r="AA404" s="171">
        <f>'Survey-based_src_summary'!AM404</f>
        <v>0</v>
      </c>
      <c r="AB404" s="171">
        <f>'Survey-based_src_summary'!AN404</f>
        <v>0</v>
      </c>
      <c r="AC404" s="171">
        <f>'Survey-based_src_summary'!AO404</f>
        <v>0</v>
      </c>
      <c r="AD404" s="171">
        <f>'Survey-based_src_summary'!AP404</f>
        <v>0</v>
      </c>
      <c r="AE404" s="171">
        <f>'Survey-based_src_summary'!AQ404</f>
        <v>0</v>
      </c>
    </row>
    <row r="405" spans="1:31" x14ac:dyDescent="0.2">
      <c r="A405" s="27" t="s">
        <v>460</v>
      </c>
      <c r="B405" s="154" t="str">
        <f>'Survey-based_src_summary'!E405</f>
        <v>30</v>
      </c>
      <c r="C405" s="125" t="str">
        <f>'Survey-based_src_summary'!F405</f>
        <v>30111</v>
      </c>
      <c r="D405" s="125" t="str">
        <f>'Survey-based_src_summary'!G405</f>
        <v>2310021100</v>
      </c>
      <c r="E405" s="125" t="str">
        <f>'Survey-based_src_summary'!H405</f>
        <v>Heaters</v>
      </c>
      <c r="F405" s="125" t="str">
        <f>'Survey-based_src_summary'!B405</f>
        <v>Gas Wells</v>
      </c>
      <c r="G405" s="52">
        <f>'Survey-based_src_summary'!S405</f>
        <v>0</v>
      </c>
      <c r="H405" s="52">
        <f>'Survey-based_src_summary'!T405</f>
        <v>0</v>
      </c>
      <c r="I405" s="52">
        <f>'Survey-based_src_summary'!U405</f>
        <v>0</v>
      </c>
      <c r="J405" s="52">
        <f>'Survey-based_src_summary'!V405</f>
        <v>0</v>
      </c>
      <c r="K405" s="52">
        <f>'Survey-based_src_summary'!W405</f>
        <v>0</v>
      </c>
      <c r="L405" s="144">
        <f>'Survey-based_src_summary'!X405</f>
        <v>0</v>
      </c>
      <c r="M405" s="144">
        <f>'Survey-based_src_summary'!Y405</f>
        <v>0</v>
      </c>
      <c r="N405" s="144">
        <f>'Survey-based_src_summary'!Z405</f>
        <v>0</v>
      </c>
      <c r="O405" s="144">
        <f>'Survey-based_src_summary'!AA405</f>
        <v>0</v>
      </c>
      <c r="P405" s="144">
        <f>'Survey-based_src_summary'!AB405</f>
        <v>0</v>
      </c>
      <c r="Q405" s="155">
        <f>'Survey-based_src_summary'!AC405</f>
        <v>0</v>
      </c>
      <c r="R405" s="155">
        <f>'Survey-based_src_summary'!AD405</f>
        <v>0</v>
      </c>
      <c r="S405" s="155">
        <f>'Survey-based_src_summary'!AE405</f>
        <v>0</v>
      </c>
      <c r="T405" s="155">
        <f>'Survey-based_src_summary'!AF405</f>
        <v>0</v>
      </c>
      <c r="U405" s="155">
        <f>'Survey-based_src_summary'!AG405</f>
        <v>0</v>
      </c>
      <c r="V405" s="156">
        <f>'Survey-based_src_summary'!AH405</f>
        <v>0</v>
      </c>
      <c r="W405" s="156">
        <f>'Survey-based_src_summary'!AI405</f>
        <v>0</v>
      </c>
      <c r="X405" s="156">
        <f>'Survey-based_src_summary'!AJ405</f>
        <v>0</v>
      </c>
      <c r="Y405" s="156">
        <f>'Survey-based_src_summary'!AK405</f>
        <v>0</v>
      </c>
      <c r="Z405" s="156">
        <f>'Survey-based_src_summary'!AL405</f>
        <v>0</v>
      </c>
      <c r="AA405" s="171">
        <f>'Survey-based_src_summary'!AM405</f>
        <v>0</v>
      </c>
      <c r="AB405" s="171">
        <f>'Survey-based_src_summary'!AN405</f>
        <v>0</v>
      </c>
      <c r="AC405" s="171">
        <f>'Survey-based_src_summary'!AO405</f>
        <v>0</v>
      </c>
      <c r="AD405" s="171">
        <f>'Survey-based_src_summary'!AP405</f>
        <v>0</v>
      </c>
      <c r="AE405" s="171">
        <f>'Survey-based_src_summary'!AQ405</f>
        <v>0</v>
      </c>
    </row>
    <row r="406" spans="1:31" x14ac:dyDescent="0.2">
      <c r="A406" s="27" t="s">
        <v>460</v>
      </c>
      <c r="B406" s="154" t="str">
        <f>'Survey-based_src_summary'!E406</f>
        <v>30</v>
      </c>
      <c r="C406" s="125" t="str">
        <f>'Survey-based_src_summary'!F406</f>
        <v>30041</v>
      </c>
      <c r="D406" s="125" t="str">
        <f>'Survey-based_src_summary'!G406</f>
        <v>2310021100</v>
      </c>
      <c r="E406" s="125" t="str">
        <f>'Survey-based_src_summary'!H406</f>
        <v>Heaters</v>
      </c>
      <c r="F406" s="125" t="str">
        <f>'Survey-based_src_summary'!B406</f>
        <v>Gas Wells</v>
      </c>
      <c r="G406" s="52">
        <f>'Survey-based_src_summary'!S406</f>
        <v>2.4419581724534174</v>
      </c>
      <c r="H406" s="52">
        <f>'Survey-based_src_summary'!T406</f>
        <v>0.13430769948493795</v>
      </c>
      <c r="I406" s="52">
        <f>'Survey-based_src_summary'!U406</f>
        <v>2.051244864860871</v>
      </c>
      <c r="J406" s="52">
        <f>'Survey-based_src_summary'!V406</f>
        <v>0</v>
      </c>
      <c r="K406" s="52">
        <f>'Survey-based_src_summary'!W406</f>
        <v>0.18558882110645977</v>
      </c>
      <c r="L406" s="144">
        <f>'Survey-based_src_summary'!X406</f>
        <v>6.1150872432055539E-2</v>
      </c>
      <c r="M406" s="144">
        <f>'Survey-based_src_summary'!Y406</f>
        <v>3.363297983763054E-3</v>
      </c>
      <c r="N406" s="144">
        <f>'Survey-based_src_summary'!Z406</f>
        <v>5.136673284292665E-2</v>
      </c>
      <c r="O406" s="144">
        <f>'Survey-based_src_summary'!AA406</f>
        <v>0</v>
      </c>
      <c r="P406" s="144">
        <f>'Survey-based_src_summary'!AB406</f>
        <v>4.6474663048362208E-3</v>
      </c>
      <c r="Q406" s="155">
        <f>'Survey-based_src_summary'!AC406</f>
        <v>0.2486802145570258</v>
      </c>
      <c r="R406" s="155">
        <f>'Survey-based_src_summary'!AD406</f>
        <v>1.3677411800636419E-2</v>
      </c>
      <c r="S406" s="155">
        <f>'Survey-based_src_summary'!AE406</f>
        <v>0.20889138022790174</v>
      </c>
      <c r="T406" s="155">
        <f>'Survey-based_src_summary'!AF406</f>
        <v>0</v>
      </c>
      <c r="U406" s="155">
        <f>'Survey-based_src_summary'!AG406</f>
        <v>1.8899696306333969E-2</v>
      </c>
      <c r="V406" s="156">
        <f>'Survey-based_src_summary'!AH406</f>
        <v>2.1321270854643362</v>
      </c>
      <c r="W406" s="156">
        <f>'Survey-based_src_summary'!AI406</f>
        <v>0.11726698970053848</v>
      </c>
      <c r="X406" s="156">
        <f>'Survey-based_src_summary'!AJ406</f>
        <v>1.7909867517900424</v>
      </c>
      <c r="Y406" s="156">
        <f>'Survey-based_src_summary'!AK406</f>
        <v>0</v>
      </c>
      <c r="Z406" s="156">
        <f>'Survey-based_src_summary'!AL406</f>
        <v>0.16204165849528956</v>
      </c>
      <c r="AA406" s="171">
        <f>'Survey-based_src_summary'!AM406</f>
        <v>0</v>
      </c>
      <c r="AB406" s="171">
        <f>'Survey-based_src_summary'!AN406</f>
        <v>0</v>
      </c>
      <c r="AC406" s="171">
        <f>'Survey-based_src_summary'!AO406</f>
        <v>0</v>
      </c>
      <c r="AD406" s="171">
        <f>'Survey-based_src_summary'!AP406</f>
        <v>0</v>
      </c>
      <c r="AE406" s="171">
        <f>'Survey-based_src_summary'!AQ406</f>
        <v>0</v>
      </c>
    </row>
    <row r="407" spans="1:31" x14ac:dyDescent="0.2">
      <c r="A407" s="27" t="s">
        <v>460</v>
      </c>
      <c r="B407" s="154" t="str">
        <f>'Survey-based_src_summary'!E407</f>
        <v>30</v>
      </c>
      <c r="C407" s="125" t="str">
        <f>'Survey-based_src_summary'!F407</f>
        <v>30071</v>
      </c>
      <c r="D407" s="125" t="str">
        <f>'Survey-based_src_summary'!G407</f>
        <v>2310021100</v>
      </c>
      <c r="E407" s="125" t="str">
        <f>'Survey-based_src_summary'!H407</f>
        <v>Heaters</v>
      </c>
      <c r="F407" s="125" t="str">
        <f>'Survey-based_src_summary'!B407</f>
        <v>Gas Wells</v>
      </c>
      <c r="G407" s="52">
        <f>'Survey-based_src_summary'!S407</f>
        <v>6.8579582997563744</v>
      </c>
      <c r="H407" s="52">
        <f>'Survey-based_src_summary'!T407</f>
        <v>0.37718770648660055</v>
      </c>
      <c r="I407" s="52">
        <f>'Survey-based_src_summary'!U407</f>
        <v>5.7606849717953539</v>
      </c>
      <c r="J407" s="52">
        <f>'Survey-based_src_summary'!V407</f>
        <v>0</v>
      </c>
      <c r="K407" s="52">
        <f>'Survey-based_src_summary'!W407</f>
        <v>0.52120483078148461</v>
      </c>
      <c r="L407" s="144">
        <f>'Survey-based_src_summary'!X407</f>
        <v>4.6896637918988171</v>
      </c>
      <c r="M407" s="144">
        <f>'Survey-based_src_summary'!Y407</f>
        <v>0.25793150855443492</v>
      </c>
      <c r="N407" s="144">
        <f>'Survey-based_src_summary'!Z407</f>
        <v>3.9393175851950053</v>
      </c>
      <c r="O407" s="144">
        <f>'Survey-based_src_summary'!AA407</f>
        <v>0</v>
      </c>
      <c r="P407" s="144">
        <f>'Survey-based_src_summary'!AB407</f>
        <v>0.35641444818431017</v>
      </c>
      <c r="Q407" s="155">
        <f>'Survey-based_src_summary'!AC407</f>
        <v>7.0614955236740384E-2</v>
      </c>
      <c r="R407" s="155">
        <f>'Survey-based_src_summary'!AD407</f>
        <v>3.8838225380207207E-3</v>
      </c>
      <c r="S407" s="155">
        <f>'Survey-based_src_summary'!AE407</f>
        <v>5.9316562398861912E-2</v>
      </c>
      <c r="T407" s="155">
        <f>'Survey-based_src_summary'!AF407</f>
        <v>0</v>
      </c>
      <c r="U407" s="155">
        <f>'Survey-based_src_summary'!AG407</f>
        <v>5.3667365979922707E-3</v>
      </c>
      <c r="V407" s="156">
        <f>'Survey-based_src_summary'!AH407</f>
        <v>2.0976795526208174</v>
      </c>
      <c r="W407" s="156">
        <f>'Survey-based_src_summary'!AI407</f>
        <v>0.11537237539414492</v>
      </c>
      <c r="X407" s="156">
        <f>'Survey-based_src_summary'!AJ407</f>
        <v>1.7620508242014863</v>
      </c>
      <c r="Y407" s="156">
        <f>'Survey-based_src_summary'!AK407</f>
        <v>0</v>
      </c>
      <c r="Z407" s="156">
        <f>'Survey-based_src_summary'!AL407</f>
        <v>0.15942364599918216</v>
      </c>
      <c r="AA407" s="171">
        <f>'Survey-based_src_summary'!AM407</f>
        <v>0</v>
      </c>
      <c r="AB407" s="171">
        <f>'Survey-based_src_summary'!AN407</f>
        <v>0</v>
      </c>
      <c r="AC407" s="171">
        <f>'Survey-based_src_summary'!AO407</f>
        <v>0</v>
      </c>
      <c r="AD407" s="171">
        <f>'Survey-based_src_summary'!AP407</f>
        <v>0</v>
      </c>
      <c r="AE407" s="171">
        <f>'Survey-based_src_summary'!AQ407</f>
        <v>0</v>
      </c>
    </row>
    <row r="408" spans="1:31" x14ac:dyDescent="0.2">
      <c r="A408" s="27" t="s">
        <v>460</v>
      </c>
      <c r="B408" s="154" t="str">
        <f>'Survey-based_src_summary'!E408</f>
        <v>30</v>
      </c>
      <c r="C408" s="125" t="str">
        <f>'Survey-based_src_summary'!F408</f>
        <v>30015</v>
      </c>
      <c r="D408" s="125" t="str">
        <f>'Survey-based_src_summary'!G408</f>
        <v>2310021100</v>
      </c>
      <c r="E408" s="125" t="str">
        <f>'Survey-based_src_summary'!H408</f>
        <v>Heaters</v>
      </c>
      <c r="F408" s="125" t="str">
        <f>'Survey-based_src_summary'!B408</f>
        <v>Gas Wells</v>
      </c>
      <c r="G408" s="52">
        <f>'Survey-based_src_summary'!S408</f>
        <v>0.47290008014122942</v>
      </c>
      <c r="H408" s="52">
        <f>'Survey-based_src_summary'!T408</f>
        <v>2.6009504407767618E-2</v>
      </c>
      <c r="I408" s="52">
        <f>'Survey-based_src_summary'!U408</f>
        <v>0.3972360673186327</v>
      </c>
      <c r="J408" s="52">
        <f>'Survey-based_src_summary'!V408</f>
        <v>0</v>
      </c>
      <c r="K408" s="52">
        <f>'Survey-based_src_summary'!W408</f>
        <v>3.5940406090733443E-2</v>
      </c>
      <c r="L408" s="144">
        <f>'Survey-based_src_summary'!X408</f>
        <v>6.5227597260859235E-2</v>
      </c>
      <c r="M408" s="144">
        <f>'Survey-based_src_summary'!Y408</f>
        <v>3.5875178493472576E-3</v>
      </c>
      <c r="N408" s="144">
        <f>'Survey-based_src_summary'!Z408</f>
        <v>5.4791181699121748E-2</v>
      </c>
      <c r="O408" s="144">
        <f>'Survey-based_src_summary'!AA408</f>
        <v>0</v>
      </c>
      <c r="P408" s="144">
        <f>'Survey-based_src_summary'!AB408</f>
        <v>4.9572973918253025E-3</v>
      </c>
      <c r="Q408" s="155">
        <f>'Survey-based_src_summary'!AC408</f>
        <v>4.0767248288037022E-3</v>
      </c>
      <c r="R408" s="155">
        <f>'Survey-based_src_summary'!AD408</f>
        <v>2.242198655842036E-4</v>
      </c>
      <c r="S408" s="155">
        <f>'Survey-based_src_summary'!AE408</f>
        <v>3.4244488561951092E-3</v>
      </c>
      <c r="T408" s="155">
        <f>'Survey-based_src_summary'!AF408</f>
        <v>0</v>
      </c>
      <c r="U408" s="155">
        <f>'Survey-based_src_summary'!AG408</f>
        <v>3.0983108698908141E-4</v>
      </c>
      <c r="V408" s="156">
        <f>'Survey-based_src_summary'!AH408</f>
        <v>0.40359575805156644</v>
      </c>
      <c r="W408" s="156">
        <f>'Survey-based_src_summary'!AI408</f>
        <v>2.2197766692836157E-2</v>
      </c>
      <c r="X408" s="156">
        <f>'Survey-based_src_summary'!AJ408</f>
        <v>0.33902043676331589</v>
      </c>
      <c r="Y408" s="156">
        <f>'Survey-based_src_summary'!AK408</f>
        <v>0</v>
      </c>
      <c r="Z408" s="156">
        <f>'Survey-based_src_summary'!AL408</f>
        <v>3.0673277611919059E-2</v>
      </c>
      <c r="AA408" s="171">
        <f>'Survey-based_src_summary'!AM408</f>
        <v>0</v>
      </c>
      <c r="AB408" s="171">
        <f>'Survey-based_src_summary'!AN408</f>
        <v>0</v>
      </c>
      <c r="AC408" s="171">
        <f>'Survey-based_src_summary'!AO408</f>
        <v>0</v>
      </c>
      <c r="AD408" s="171">
        <f>'Survey-based_src_summary'!AP408</f>
        <v>0</v>
      </c>
      <c r="AE408" s="171">
        <f>'Survey-based_src_summary'!AQ408</f>
        <v>0</v>
      </c>
    </row>
    <row r="409" spans="1:31" x14ac:dyDescent="0.2">
      <c r="A409" s="27" t="s">
        <v>460</v>
      </c>
      <c r="B409" s="154" t="str">
        <f>'Survey-based_src_summary'!E409</f>
        <v>30</v>
      </c>
      <c r="C409" s="125" t="str">
        <f>'Survey-based_src_summary'!F409</f>
        <v>30027</v>
      </c>
      <c r="D409" s="125" t="str">
        <f>'Survey-based_src_summary'!G409</f>
        <v>2310021100</v>
      </c>
      <c r="E409" s="125" t="str">
        <f>'Survey-based_src_summary'!H409</f>
        <v>Heaters</v>
      </c>
      <c r="F409" s="125" t="str">
        <f>'Survey-based_src_summary'!B409</f>
        <v>Gas Wells</v>
      </c>
      <c r="G409" s="52">
        <f>'Survey-based_src_summary'!S409</f>
        <v>3.1672357627276909E-2</v>
      </c>
      <c r="H409" s="52">
        <f>'Survey-based_src_summary'!T409</f>
        <v>1.7419796695002296E-3</v>
      </c>
      <c r="I409" s="52">
        <f>'Survey-based_src_summary'!U409</f>
        <v>2.6604780406912599E-2</v>
      </c>
      <c r="J409" s="52">
        <f>'Survey-based_src_summary'!V409</f>
        <v>0</v>
      </c>
      <c r="K409" s="52">
        <f>'Survey-based_src_summary'!W409</f>
        <v>2.4070991796730453E-3</v>
      </c>
      <c r="L409" s="144">
        <f>'Survey-based_src_summary'!X409</f>
        <v>3.1672357627276909E-2</v>
      </c>
      <c r="M409" s="144">
        <f>'Survey-based_src_summary'!Y409</f>
        <v>1.7419796695002296E-3</v>
      </c>
      <c r="N409" s="144">
        <f>'Survey-based_src_summary'!Z409</f>
        <v>2.6604780406912595E-2</v>
      </c>
      <c r="O409" s="144">
        <f>'Survey-based_src_summary'!AA409</f>
        <v>0</v>
      </c>
      <c r="P409" s="144">
        <f>'Survey-based_src_summary'!AB409</f>
        <v>2.4070991796730453E-3</v>
      </c>
      <c r="Q409" s="155">
        <f>'Survey-based_src_summary'!AC409</f>
        <v>0</v>
      </c>
      <c r="R409" s="155">
        <f>'Survey-based_src_summary'!AD409</f>
        <v>0</v>
      </c>
      <c r="S409" s="155">
        <f>'Survey-based_src_summary'!AE409</f>
        <v>0</v>
      </c>
      <c r="T409" s="155">
        <f>'Survey-based_src_summary'!AF409</f>
        <v>0</v>
      </c>
      <c r="U409" s="155">
        <f>'Survey-based_src_summary'!AG409</f>
        <v>0</v>
      </c>
      <c r="V409" s="156">
        <f>'Survey-based_src_summary'!AH409</f>
        <v>0</v>
      </c>
      <c r="W409" s="156">
        <f>'Survey-based_src_summary'!AI409</f>
        <v>0</v>
      </c>
      <c r="X409" s="156">
        <f>'Survey-based_src_summary'!AJ409</f>
        <v>0</v>
      </c>
      <c r="Y409" s="156">
        <f>'Survey-based_src_summary'!AK409</f>
        <v>0</v>
      </c>
      <c r="Z409" s="156">
        <f>'Survey-based_src_summary'!AL409</f>
        <v>0</v>
      </c>
      <c r="AA409" s="171">
        <f>'Survey-based_src_summary'!AM409</f>
        <v>0</v>
      </c>
      <c r="AB409" s="171">
        <f>'Survey-based_src_summary'!AN409</f>
        <v>0</v>
      </c>
      <c r="AC409" s="171">
        <f>'Survey-based_src_summary'!AO409</f>
        <v>0</v>
      </c>
      <c r="AD409" s="171">
        <f>'Survey-based_src_summary'!AP409</f>
        <v>0</v>
      </c>
      <c r="AE409" s="171">
        <f>'Survey-based_src_summary'!AQ409</f>
        <v>0</v>
      </c>
    </row>
    <row r="410" spans="1:31" x14ac:dyDescent="0.2">
      <c r="A410" s="27" t="s">
        <v>460</v>
      </c>
      <c r="B410" s="154" t="str">
        <f>'Survey-based_src_summary'!E410</f>
        <v>30</v>
      </c>
      <c r="C410" s="125" t="str">
        <f>'Survey-based_src_summary'!F410</f>
        <v>30037</v>
      </c>
      <c r="D410" s="125" t="str">
        <f>'Survey-based_src_summary'!G410</f>
        <v>2310021100</v>
      </c>
      <c r="E410" s="125" t="str">
        <f>'Survey-based_src_summary'!H410</f>
        <v>Heaters</v>
      </c>
      <c r="F410" s="125" t="str">
        <f>'Survey-based_src_summary'!B410</f>
        <v>Gas Wells</v>
      </c>
      <c r="G410" s="52">
        <f>'Survey-based_src_summary'!S410</f>
        <v>1.8098490072729661E-2</v>
      </c>
      <c r="H410" s="52">
        <f>'Survey-based_src_summary'!T410</f>
        <v>9.9541695400013112E-4</v>
      </c>
      <c r="I410" s="52">
        <f>'Survey-based_src_summary'!U410</f>
        <v>1.5202731661092914E-2</v>
      </c>
      <c r="J410" s="52">
        <f>'Survey-based_src_summary'!V410</f>
        <v>0</v>
      </c>
      <c r="K410" s="52">
        <f>'Survey-based_src_summary'!W410</f>
        <v>1.3754852455274543E-3</v>
      </c>
      <c r="L410" s="144">
        <f>'Survey-based_src_summary'!X410</f>
        <v>0</v>
      </c>
      <c r="M410" s="144">
        <f>'Survey-based_src_summary'!Y410</f>
        <v>0</v>
      </c>
      <c r="N410" s="144">
        <f>'Survey-based_src_summary'!Z410</f>
        <v>0</v>
      </c>
      <c r="O410" s="144">
        <f>'Survey-based_src_summary'!AA410</f>
        <v>0</v>
      </c>
      <c r="P410" s="144">
        <f>'Survey-based_src_summary'!AB410</f>
        <v>0</v>
      </c>
      <c r="Q410" s="155">
        <f>'Survey-based_src_summary'!AC410</f>
        <v>0</v>
      </c>
      <c r="R410" s="155">
        <f>'Survey-based_src_summary'!AD410</f>
        <v>0</v>
      </c>
      <c r="S410" s="155">
        <f>'Survey-based_src_summary'!AE410</f>
        <v>0</v>
      </c>
      <c r="T410" s="155">
        <f>'Survey-based_src_summary'!AF410</f>
        <v>0</v>
      </c>
      <c r="U410" s="155">
        <f>'Survey-based_src_summary'!AG410</f>
        <v>0</v>
      </c>
      <c r="V410" s="156">
        <f>'Survey-based_src_summary'!AH410</f>
        <v>1.8098490072729661E-2</v>
      </c>
      <c r="W410" s="156">
        <f>'Survey-based_src_summary'!AI410</f>
        <v>9.9541695400013112E-4</v>
      </c>
      <c r="X410" s="156">
        <f>'Survey-based_src_summary'!AJ410</f>
        <v>1.5202731661092912E-2</v>
      </c>
      <c r="Y410" s="156">
        <f>'Survey-based_src_summary'!AK410</f>
        <v>0</v>
      </c>
      <c r="Z410" s="156">
        <f>'Survey-based_src_summary'!AL410</f>
        <v>1.3754852455274543E-3</v>
      </c>
      <c r="AA410" s="171">
        <f>'Survey-based_src_summary'!AM410</f>
        <v>0</v>
      </c>
      <c r="AB410" s="171">
        <f>'Survey-based_src_summary'!AN410</f>
        <v>0</v>
      </c>
      <c r="AC410" s="171">
        <f>'Survey-based_src_summary'!AO410</f>
        <v>0</v>
      </c>
      <c r="AD410" s="171">
        <f>'Survey-based_src_summary'!AP410</f>
        <v>0</v>
      </c>
      <c r="AE410" s="171">
        <f>'Survey-based_src_summary'!AQ410</f>
        <v>0</v>
      </c>
    </row>
    <row r="411" spans="1:31" x14ac:dyDescent="0.2">
      <c r="A411" s="27" t="s">
        <v>460</v>
      </c>
      <c r="B411" s="154" t="str">
        <f>'Survey-based_src_summary'!E411</f>
        <v>30</v>
      </c>
      <c r="C411" s="125" t="str">
        <f>'Survey-based_src_summary'!F411</f>
        <v>30101</v>
      </c>
      <c r="D411" s="125" t="str">
        <f>'Survey-based_src_summary'!G411</f>
        <v>2310111702</v>
      </c>
      <c r="E411" s="125" t="str">
        <f>'Survey-based_src_summary'!H411</f>
        <v>Venting - initial completions</v>
      </c>
      <c r="F411" s="125" t="str">
        <f>'Survey-based_src_summary'!B411</f>
        <v>Oil Wells</v>
      </c>
      <c r="G411" s="52">
        <f>'Survey-based_src_summary'!S411</f>
        <v>0</v>
      </c>
      <c r="H411" s="52">
        <f>'Survey-based_src_summary'!T411</f>
        <v>1.9255570779523072</v>
      </c>
      <c r="I411" s="52">
        <f>'Survey-based_src_summary'!U411</f>
        <v>0</v>
      </c>
      <c r="J411" s="52">
        <f>'Survey-based_src_summary'!V411</f>
        <v>0</v>
      </c>
      <c r="K411" s="52">
        <f>'Survey-based_src_summary'!W411</f>
        <v>0</v>
      </c>
      <c r="L411" s="144">
        <f>'Survey-based_src_summary'!X411</f>
        <v>0</v>
      </c>
      <c r="M411" s="144">
        <f>'Survey-based_src_summary'!Y411</f>
        <v>0</v>
      </c>
      <c r="N411" s="144">
        <f>'Survey-based_src_summary'!Z411</f>
        <v>0</v>
      </c>
      <c r="O411" s="144">
        <f>'Survey-based_src_summary'!AA411</f>
        <v>0</v>
      </c>
      <c r="P411" s="144">
        <f>'Survey-based_src_summary'!AB411</f>
        <v>0</v>
      </c>
      <c r="Q411" s="155">
        <f>'Survey-based_src_summary'!AC411</f>
        <v>0</v>
      </c>
      <c r="R411" s="155">
        <f>'Survey-based_src_summary'!AD411</f>
        <v>0</v>
      </c>
      <c r="S411" s="155">
        <f>'Survey-based_src_summary'!AE411</f>
        <v>0</v>
      </c>
      <c r="T411" s="155">
        <f>'Survey-based_src_summary'!AF411</f>
        <v>0</v>
      </c>
      <c r="U411" s="155">
        <f>'Survey-based_src_summary'!AG411</f>
        <v>0</v>
      </c>
      <c r="V411" s="156">
        <f>'Survey-based_src_summary'!AH411</f>
        <v>0</v>
      </c>
      <c r="W411" s="156">
        <f>'Survey-based_src_summary'!AI411</f>
        <v>1.9255570779523072</v>
      </c>
      <c r="X411" s="156">
        <f>'Survey-based_src_summary'!AJ411</f>
        <v>0</v>
      </c>
      <c r="Y411" s="156">
        <f>'Survey-based_src_summary'!AK411</f>
        <v>0</v>
      </c>
      <c r="Z411" s="156">
        <f>'Survey-based_src_summary'!AL411</f>
        <v>0</v>
      </c>
      <c r="AA411" s="171">
        <f>'Survey-based_src_summary'!AM411</f>
        <v>0</v>
      </c>
      <c r="AB411" s="171">
        <f>'Survey-based_src_summary'!AN411</f>
        <v>0</v>
      </c>
      <c r="AC411" s="171">
        <f>'Survey-based_src_summary'!AO411</f>
        <v>0</v>
      </c>
      <c r="AD411" s="171">
        <f>'Survey-based_src_summary'!AP411</f>
        <v>0</v>
      </c>
      <c r="AE411" s="171">
        <f>'Survey-based_src_summary'!AQ411</f>
        <v>0</v>
      </c>
    </row>
    <row r="412" spans="1:31" x14ac:dyDescent="0.2">
      <c r="A412" s="27" t="s">
        <v>460</v>
      </c>
      <c r="B412" s="154" t="str">
        <f>'Survey-based_src_summary'!E412</f>
        <v>30</v>
      </c>
      <c r="C412" s="125" t="str">
        <f>'Survey-based_src_summary'!F412</f>
        <v>30051</v>
      </c>
      <c r="D412" s="125" t="str">
        <f>'Survey-based_src_summary'!G412</f>
        <v>2310111702</v>
      </c>
      <c r="E412" s="125" t="str">
        <f>'Survey-based_src_summary'!H412</f>
        <v>Venting - initial completions</v>
      </c>
      <c r="F412" s="125" t="str">
        <f>'Survey-based_src_summary'!B412</f>
        <v>Oil Wells</v>
      </c>
      <c r="G412" s="52">
        <f>'Survey-based_src_summary'!S412</f>
        <v>0</v>
      </c>
      <c r="H412" s="52">
        <f>'Survey-based_src_summary'!T412</f>
        <v>0.13284108531146926</v>
      </c>
      <c r="I412" s="52">
        <f>'Survey-based_src_summary'!U412</f>
        <v>0</v>
      </c>
      <c r="J412" s="52">
        <f>'Survey-based_src_summary'!V412</f>
        <v>0</v>
      </c>
      <c r="K412" s="52">
        <f>'Survey-based_src_summary'!W412</f>
        <v>0</v>
      </c>
      <c r="L412" s="144">
        <f>'Survey-based_src_summary'!X412</f>
        <v>0</v>
      </c>
      <c r="M412" s="144">
        <f>'Survey-based_src_summary'!Y412</f>
        <v>0</v>
      </c>
      <c r="N412" s="144">
        <f>'Survey-based_src_summary'!Z412</f>
        <v>0</v>
      </c>
      <c r="O412" s="144">
        <f>'Survey-based_src_summary'!AA412</f>
        <v>0</v>
      </c>
      <c r="P412" s="144">
        <f>'Survey-based_src_summary'!AB412</f>
        <v>0</v>
      </c>
      <c r="Q412" s="155">
        <f>'Survey-based_src_summary'!AC412</f>
        <v>0</v>
      </c>
      <c r="R412" s="155">
        <f>'Survey-based_src_summary'!AD412</f>
        <v>0</v>
      </c>
      <c r="S412" s="155">
        <f>'Survey-based_src_summary'!AE412</f>
        <v>0</v>
      </c>
      <c r="T412" s="155">
        <f>'Survey-based_src_summary'!AF412</f>
        <v>0</v>
      </c>
      <c r="U412" s="155">
        <f>'Survey-based_src_summary'!AG412</f>
        <v>0</v>
      </c>
      <c r="V412" s="156">
        <f>'Survey-based_src_summary'!AH412</f>
        <v>0</v>
      </c>
      <c r="W412" s="156">
        <f>'Survey-based_src_summary'!AI412</f>
        <v>0.13284108531146926</v>
      </c>
      <c r="X412" s="156">
        <f>'Survey-based_src_summary'!AJ412</f>
        <v>0</v>
      </c>
      <c r="Y412" s="156">
        <f>'Survey-based_src_summary'!AK412</f>
        <v>0</v>
      </c>
      <c r="Z412" s="156">
        <f>'Survey-based_src_summary'!AL412</f>
        <v>0</v>
      </c>
      <c r="AA412" s="171">
        <f>'Survey-based_src_summary'!AM412</f>
        <v>0</v>
      </c>
      <c r="AB412" s="171">
        <f>'Survey-based_src_summary'!AN412</f>
        <v>0</v>
      </c>
      <c r="AC412" s="171">
        <f>'Survey-based_src_summary'!AO412</f>
        <v>0</v>
      </c>
      <c r="AD412" s="171">
        <f>'Survey-based_src_summary'!AP412</f>
        <v>0</v>
      </c>
      <c r="AE412" s="171">
        <f>'Survey-based_src_summary'!AQ412</f>
        <v>0</v>
      </c>
    </row>
    <row r="413" spans="1:31" x14ac:dyDescent="0.2">
      <c r="A413" s="27" t="s">
        <v>460</v>
      </c>
      <c r="B413" s="154" t="str">
        <f>'Survey-based_src_summary'!E413</f>
        <v>30</v>
      </c>
      <c r="C413" s="125" t="str">
        <f>'Survey-based_src_summary'!F413</f>
        <v>30087</v>
      </c>
      <c r="D413" s="125" t="str">
        <f>'Survey-based_src_summary'!G413</f>
        <v>2310111702</v>
      </c>
      <c r="E413" s="125" t="str">
        <f>'Survey-based_src_summary'!H413</f>
        <v>Venting - initial completions</v>
      </c>
      <c r="F413" s="125" t="str">
        <f>'Survey-based_src_summary'!B413</f>
        <v>Oil Wells</v>
      </c>
      <c r="G413" s="52">
        <f>'Survey-based_src_summary'!S413</f>
        <v>0</v>
      </c>
      <c r="H413" s="52">
        <f>'Survey-based_src_summary'!T413</f>
        <v>0.17941406936297546</v>
      </c>
      <c r="I413" s="52">
        <f>'Survey-based_src_summary'!U413</f>
        <v>0</v>
      </c>
      <c r="J413" s="52">
        <f>'Survey-based_src_summary'!V413</f>
        <v>0</v>
      </c>
      <c r="K413" s="52">
        <f>'Survey-based_src_summary'!W413</f>
        <v>0</v>
      </c>
      <c r="L413" s="144">
        <f>'Survey-based_src_summary'!X413</f>
        <v>0</v>
      </c>
      <c r="M413" s="144">
        <f>'Survey-based_src_summary'!Y413</f>
        <v>0</v>
      </c>
      <c r="N413" s="144">
        <f>'Survey-based_src_summary'!Z413</f>
        <v>0</v>
      </c>
      <c r="O413" s="144">
        <f>'Survey-based_src_summary'!AA413</f>
        <v>0</v>
      </c>
      <c r="P413" s="144">
        <f>'Survey-based_src_summary'!AB413</f>
        <v>0</v>
      </c>
      <c r="Q413" s="155">
        <f>'Survey-based_src_summary'!AC413</f>
        <v>0</v>
      </c>
      <c r="R413" s="155">
        <f>'Survey-based_src_summary'!AD413</f>
        <v>0</v>
      </c>
      <c r="S413" s="155">
        <f>'Survey-based_src_summary'!AE413</f>
        <v>0</v>
      </c>
      <c r="T413" s="155">
        <f>'Survey-based_src_summary'!AF413</f>
        <v>0</v>
      </c>
      <c r="U413" s="155">
        <f>'Survey-based_src_summary'!AG413</f>
        <v>0</v>
      </c>
      <c r="V413" s="156">
        <f>'Survey-based_src_summary'!AH413</f>
        <v>0</v>
      </c>
      <c r="W413" s="156">
        <f>'Survey-based_src_summary'!AI413</f>
        <v>0.17941406936297546</v>
      </c>
      <c r="X413" s="156">
        <f>'Survey-based_src_summary'!AJ413</f>
        <v>0</v>
      </c>
      <c r="Y413" s="156">
        <f>'Survey-based_src_summary'!AK413</f>
        <v>0</v>
      </c>
      <c r="Z413" s="156">
        <f>'Survey-based_src_summary'!AL413</f>
        <v>0</v>
      </c>
      <c r="AA413" s="171">
        <f>'Survey-based_src_summary'!AM413</f>
        <v>0</v>
      </c>
      <c r="AB413" s="171">
        <f>'Survey-based_src_summary'!AN413</f>
        <v>0</v>
      </c>
      <c r="AC413" s="171">
        <f>'Survey-based_src_summary'!AO413</f>
        <v>0</v>
      </c>
      <c r="AD413" s="171">
        <f>'Survey-based_src_summary'!AP413</f>
        <v>0</v>
      </c>
      <c r="AE413" s="171">
        <f>'Survey-based_src_summary'!AQ413</f>
        <v>0</v>
      </c>
    </row>
    <row r="414" spans="1:31" x14ac:dyDescent="0.2">
      <c r="A414" s="27" t="s">
        <v>460</v>
      </c>
      <c r="B414" s="154" t="str">
        <f>'Survey-based_src_summary'!E414</f>
        <v>30</v>
      </c>
      <c r="C414" s="125" t="str">
        <f>'Survey-based_src_summary'!F414</f>
        <v>30099</v>
      </c>
      <c r="D414" s="125" t="str">
        <f>'Survey-based_src_summary'!G414</f>
        <v>2310111702</v>
      </c>
      <c r="E414" s="125" t="str">
        <f>'Survey-based_src_summary'!H414</f>
        <v>Venting - initial completions</v>
      </c>
      <c r="F414" s="125" t="str">
        <f>'Survey-based_src_summary'!B414</f>
        <v>Oil Wells</v>
      </c>
      <c r="G414" s="52">
        <f>'Survey-based_src_summary'!S414</f>
        <v>0</v>
      </c>
      <c r="H414" s="52">
        <f>'Survey-based_src_summary'!T414</f>
        <v>5.8363612925305286E-2</v>
      </c>
      <c r="I414" s="52">
        <f>'Survey-based_src_summary'!U414</f>
        <v>0</v>
      </c>
      <c r="J414" s="52">
        <f>'Survey-based_src_summary'!V414</f>
        <v>0</v>
      </c>
      <c r="K414" s="52">
        <f>'Survey-based_src_summary'!W414</f>
        <v>0</v>
      </c>
      <c r="L414" s="144">
        <f>'Survey-based_src_summary'!X414</f>
        <v>0</v>
      </c>
      <c r="M414" s="144">
        <f>'Survey-based_src_summary'!Y414</f>
        <v>0</v>
      </c>
      <c r="N414" s="144">
        <f>'Survey-based_src_summary'!Z414</f>
        <v>0</v>
      </c>
      <c r="O414" s="144">
        <f>'Survey-based_src_summary'!AA414</f>
        <v>0</v>
      </c>
      <c r="P414" s="144">
        <f>'Survey-based_src_summary'!AB414</f>
        <v>0</v>
      </c>
      <c r="Q414" s="155">
        <f>'Survey-based_src_summary'!AC414</f>
        <v>0</v>
      </c>
      <c r="R414" s="155">
        <f>'Survey-based_src_summary'!AD414</f>
        <v>0</v>
      </c>
      <c r="S414" s="155">
        <f>'Survey-based_src_summary'!AE414</f>
        <v>0</v>
      </c>
      <c r="T414" s="155">
        <f>'Survey-based_src_summary'!AF414</f>
        <v>0</v>
      </c>
      <c r="U414" s="155">
        <f>'Survey-based_src_summary'!AG414</f>
        <v>0</v>
      </c>
      <c r="V414" s="156">
        <f>'Survey-based_src_summary'!AH414</f>
        <v>0</v>
      </c>
      <c r="W414" s="156">
        <f>'Survey-based_src_summary'!AI414</f>
        <v>5.8363612925305286E-2</v>
      </c>
      <c r="X414" s="156">
        <f>'Survey-based_src_summary'!AJ414</f>
        <v>0</v>
      </c>
      <c r="Y414" s="156">
        <f>'Survey-based_src_summary'!AK414</f>
        <v>0</v>
      </c>
      <c r="Z414" s="156">
        <f>'Survey-based_src_summary'!AL414</f>
        <v>0</v>
      </c>
      <c r="AA414" s="171">
        <f>'Survey-based_src_summary'!AM414</f>
        <v>0</v>
      </c>
      <c r="AB414" s="171">
        <f>'Survey-based_src_summary'!AN414</f>
        <v>0</v>
      </c>
      <c r="AC414" s="171">
        <f>'Survey-based_src_summary'!AO414</f>
        <v>0</v>
      </c>
      <c r="AD414" s="171">
        <f>'Survey-based_src_summary'!AP414</f>
        <v>0</v>
      </c>
      <c r="AE414" s="171">
        <f>'Survey-based_src_summary'!AQ414</f>
        <v>0</v>
      </c>
    </row>
    <row r="415" spans="1:31" x14ac:dyDescent="0.2">
      <c r="A415" s="27" t="s">
        <v>460</v>
      </c>
      <c r="B415" s="154" t="str">
        <f>'Survey-based_src_summary'!E415</f>
        <v>30</v>
      </c>
      <c r="C415" s="125" t="str">
        <f>'Survey-based_src_summary'!F415</f>
        <v>30035</v>
      </c>
      <c r="D415" s="125" t="str">
        <f>'Survey-based_src_summary'!G415</f>
        <v>2310111702</v>
      </c>
      <c r="E415" s="125" t="str">
        <f>'Survey-based_src_summary'!H415</f>
        <v>Venting - initial completions</v>
      </c>
      <c r="F415" s="125" t="str">
        <f>'Survey-based_src_summary'!B415</f>
        <v>Oil Wells</v>
      </c>
      <c r="G415" s="52">
        <f>'Survey-based_src_summary'!S415</f>
        <v>0</v>
      </c>
      <c r="H415" s="52">
        <f>'Survey-based_src_summary'!T415</f>
        <v>1.756312425992983</v>
      </c>
      <c r="I415" s="52">
        <f>'Survey-based_src_summary'!U415</f>
        <v>0</v>
      </c>
      <c r="J415" s="52">
        <f>'Survey-based_src_summary'!V415</f>
        <v>0</v>
      </c>
      <c r="K415" s="52">
        <f>'Survey-based_src_summary'!W415</f>
        <v>0</v>
      </c>
      <c r="L415" s="144">
        <f>'Survey-based_src_summary'!X415</f>
        <v>0</v>
      </c>
      <c r="M415" s="144">
        <f>'Survey-based_src_summary'!Y415</f>
        <v>0</v>
      </c>
      <c r="N415" s="144">
        <f>'Survey-based_src_summary'!Z415</f>
        <v>0</v>
      </c>
      <c r="O415" s="144">
        <f>'Survey-based_src_summary'!AA415</f>
        <v>0</v>
      </c>
      <c r="P415" s="144">
        <f>'Survey-based_src_summary'!AB415</f>
        <v>0</v>
      </c>
      <c r="Q415" s="155">
        <f>'Survey-based_src_summary'!AC415</f>
        <v>0</v>
      </c>
      <c r="R415" s="155">
        <f>'Survey-based_src_summary'!AD415</f>
        <v>1.756312425992983</v>
      </c>
      <c r="S415" s="155">
        <f>'Survey-based_src_summary'!AE415</f>
        <v>0</v>
      </c>
      <c r="T415" s="155">
        <f>'Survey-based_src_summary'!AF415</f>
        <v>0</v>
      </c>
      <c r="U415" s="155">
        <f>'Survey-based_src_summary'!AG415</f>
        <v>0</v>
      </c>
      <c r="V415" s="156">
        <f>'Survey-based_src_summary'!AH415</f>
        <v>0</v>
      </c>
      <c r="W415" s="156">
        <f>'Survey-based_src_summary'!AI415</f>
        <v>0</v>
      </c>
      <c r="X415" s="156">
        <f>'Survey-based_src_summary'!AJ415</f>
        <v>0</v>
      </c>
      <c r="Y415" s="156">
        <f>'Survey-based_src_summary'!AK415</f>
        <v>0</v>
      </c>
      <c r="Z415" s="156">
        <f>'Survey-based_src_summary'!AL415</f>
        <v>0</v>
      </c>
      <c r="AA415" s="171">
        <f>'Survey-based_src_summary'!AM415</f>
        <v>0</v>
      </c>
      <c r="AB415" s="171">
        <f>'Survey-based_src_summary'!AN415</f>
        <v>0</v>
      </c>
      <c r="AC415" s="171">
        <f>'Survey-based_src_summary'!AO415</f>
        <v>0</v>
      </c>
      <c r="AD415" s="171">
        <f>'Survey-based_src_summary'!AP415</f>
        <v>0</v>
      </c>
      <c r="AE415" s="171">
        <f>'Survey-based_src_summary'!AQ415</f>
        <v>0</v>
      </c>
    </row>
    <row r="416" spans="1:31" x14ac:dyDescent="0.2">
      <c r="A416" s="27" t="s">
        <v>460</v>
      </c>
      <c r="B416" s="154" t="str">
        <f>'Survey-based_src_summary'!E416</f>
        <v>30</v>
      </c>
      <c r="C416" s="125" t="str">
        <f>'Survey-based_src_summary'!F416</f>
        <v>30073</v>
      </c>
      <c r="D416" s="125" t="str">
        <f>'Survey-based_src_summary'!G416</f>
        <v>2310111702</v>
      </c>
      <c r="E416" s="125" t="str">
        <f>'Survey-based_src_summary'!H416</f>
        <v>Venting - initial completions</v>
      </c>
      <c r="F416" s="125" t="str">
        <f>'Survey-based_src_summary'!B416</f>
        <v>Oil Wells</v>
      </c>
      <c r="G416" s="52">
        <f>'Survey-based_src_summary'!S416</f>
        <v>0</v>
      </c>
      <c r="H416" s="52">
        <f>'Survey-based_src_summary'!T416</f>
        <v>7.1210485635715512E-2</v>
      </c>
      <c r="I416" s="52">
        <f>'Survey-based_src_summary'!U416</f>
        <v>0</v>
      </c>
      <c r="J416" s="52">
        <f>'Survey-based_src_summary'!V416</f>
        <v>0</v>
      </c>
      <c r="K416" s="52">
        <f>'Survey-based_src_summary'!W416</f>
        <v>0</v>
      </c>
      <c r="L416" s="144">
        <f>'Survey-based_src_summary'!X416</f>
        <v>0</v>
      </c>
      <c r="M416" s="144">
        <f>'Survey-based_src_summary'!Y416</f>
        <v>0</v>
      </c>
      <c r="N416" s="144">
        <f>'Survey-based_src_summary'!Z416</f>
        <v>0</v>
      </c>
      <c r="O416" s="144">
        <f>'Survey-based_src_summary'!AA416</f>
        <v>0</v>
      </c>
      <c r="P416" s="144">
        <f>'Survey-based_src_summary'!AB416</f>
        <v>0</v>
      </c>
      <c r="Q416" s="155">
        <f>'Survey-based_src_summary'!AC416</f>
        <v>0</v>
      </c>
      <c r="R416" s="155">
        <f>'Survey-based_src_summary'!AD416</f>
        <v>0</v>
      </c>
      <c r="S416" s="155">
        <f>'Survey-based_src_summary'!AE416</f>
        <v>0</v>
      </c>
      <c r="T416" s="155">
        <f>'Survey-based_src_summary'!AF416</f>
        <v>0</v>
      </c>
      <c r="U416" s="155">
        <f>'Survey-based_src_summary'!AG416</f>
        <v>0</v>
      </c>
      <c r="V416" s="156">
        <f>'Survey-based_src_summary'!AH416</f>
        <v>0</v>
      </c>
      <c r="W416" s="156">
        <f>'Survey-based_src_summary'!AI416</f>
        <v>7.1210485635715512E-2</v>
      </c>
      <c r="X416" s="156">
        <f>'Survey-based_src_summary'!AJ416</f>
        <v>0</v>
      </c>
      <c r="Y416" s="156">
        <f>'Survey-based_src_summary'!AK416</f>
        <v>0</v>
      </c>
      <c r="Z416" s="156">
        <f>'Survey-based_src_summary'!AL416</f>
        <v>0</v>
      </c>
      <c r="AA416" s="171">
        <f>'Survey-based_src_summary'!AM416</f>
        <v>0</v>
      </c>
      <c r="AB416" s="171">
        <f>'Survey-based_src_summary'!AN416</f>
        <v>0</v>
      </c>
      <c r="AC416" s="171">
        <f>'Survey-based_src_summary'!AO416</f>
        <v>0</v>
      </c>
      <c r="AD416" s="171">
        <f>'Survey-based_src_summary'!AP416</f>
        <v>0</v>
      </c>
      <c r="AE416" s="171">
        <f>'Survey-based_src_summary'!AQ416</f>
        <v>0</v>
      </c>
    </row>
    <row r="417" spans="1:31" x14ac:dyDescent="0.2">
      <c r="A417" s="27" t="s">
        <v>460</v>
      </c>
      <c r="B417" s="154" t="str">
        <f>'Survey-based_src_summary'!E417</f>
        <v>30</v>
      </c>
      <c r="C417" s="125" t="str">
        <f>'Survey-based_src_summary'!F417</f>
        <v>30065</v>
      </c>
      <c r="D417" s="125" t="str">
        <f>'Survey-based_src_summary'!G417</f>
        <v>2310111702</v>
      </c>
      <c r="E417" s="125" t="str">
        <f>'Survey-based_src_summary'!H417</f>
        <v>Venting - initial completions</v>
      </c>
      <c r="F417" s="125" t="str">
        <f>'Survey-based_src_summary'!B417</f>
        <v>Oil Wells</v>
      </c>
      <c r="G417" s="52">
        <f>'Survey-based_src_summary'!S417</f>
        <v>0</v>
      </c>
      <c r="H417" s="52">
        <f>'Survey-based_src_summary'!T417</f>
        <v>3.4045440873094739E-2</v>
      </c>
      <c r="I417" s="52">
        <f>'Survey-based_src_summary'!U417</f>
        <v>0</v>
      </c>
      <c r="J417" s="52">
        <f>'Survey-based_src_summary'!V417</f>
        <v>0</v>
      </c>
      <c r="K417" s="52">
        <f>'Survey-based_src_summary'!W417</f>
        <v>0</v>
      </c>
      <c r="L417" s="144">
        <f>'Survey-based_src_summary'!X417</f>
        <v>0</v>
      </c>
      <c r="M417" s="144">
        <f>'Survey-based_src_summary'!Y417</f>
        <v>0</v>
      </c>
      <c r="N417" s="144">
        <f>'Survey-based_src_summary'!Z417</f>
        <v>0</v>
      </c>
      <c r="O417" s="144">
        <f>'Survey-based_src_summary'!AA417</f>
        <v>0</v>
      </c>
      <c r="P417" s="144">
        <f>'Survey-based_src_summary'!AB417</f>
        <v>0</v>
      </c>
      <c r="Q417" s="155">
        <f>'Survey-based_src_summary'!AC417</f>
        <v>0</v>
      </c>
      <c r="R417" s="155">
        <f>'Survey-based_src_summary'!AD417</f>
        <v>0</v>
      </c>
      <c r="S417" s="155">
        <f>'Survey-based_src_summary'!AE417</f>
        <v>0</v>
      </c>
      <c r="T417" s="155">
        <f>'Survey-based_src_summary'!AF417</f>
        <v>0</v>
      </c>
      <c r="U417" s="155">
        <f>'Survey-based_src_summary'!AG417</f>
        <v>0</v>
      </c>
      <c r="V417" s="156">
        <f>'Survey-based_src_summary'!AH417</f>
        <v>0</v>
      </c>
      <c r="W417" s="156">
        <f>'Survey-based_src_summary'!AI417</f>
        <v>3.4045440873094739E-2</v>
      </c>
      <c r="X417" s="156">
        <f>'Survey-based_src_summary'!AJ417</f>
        <v>0</v>
      </c>
      <c r="Y417" s="156">
        <f>'Survey-based_src_summary'!AK417</f>
        <v>0</v>
      </c>
      <c r="Z417" s="156">
        <f>'Survey-based_src_summary'!AL417</f>
        <v>0</v>
      </c>
      <c r="AA417" s="171">
        <f>'Survey-based_src_summary'!AM417</f>
        <v>0</v>
      </c>
      <c r="AB417" s="171">
        <f>'Survey-based_src_summary'!AN417</f>
        <v>0</v>
      </c>
      <c r="AC417" s="171">
        <f>'Survey-based_src_summary'!AO417</f>
        <v>0</v>
      </c>
      <c r="AD417" s="171">
        <f>'Survey-based_src_summary'!AP417</f>
        <v>0</v>
      </c>
      <c r="AE417" s="171">
        <f>'Survey-based_src_summary'!AQ417</f>
        <v>0</v>
      </c>
    </row>
    <row r="418" spans="1:31" x14ac:dyDescent="0.2">
      <c r="A418" s="27" t="s">
        <v>460</v>
      </c>
      <c r="B418" s="154" t="str">
        <f>'Survey-based_src_summary'!E418</f>
        <v>30</v>
      </c>
      <c r="C418" s="125" t="str">
        <f>'Survey-based_src_summary'!F418</f>
        <v>30069</v>
      </c>
      <c r="D418" s="125" t="str">
        <f>'Survey-based_src_summary'!G418</f>
        <v>2310111702</v>
      </c>
      <c r="E418" s="125" t="str">
        <f>'Survey-based_src_summary'!H418</f>
        <v>Venting - initial completions</v>
      </c>
      <c r="F418" s="125" t="str">
        <f>'Survey-based_src_summary'!B418</f>
        <v>Oil Wells</v>
      </c>
      <c r="G418" s="52">
        <f>'Survey-based_src_summary'!S418</f>
        <v>0</v>
      </c>
      <c r="H418" s="52">
        <f>'Survey-based_src_summary'!T418</f>
        <v>0.15509589731076495</v>
      </c>
      <c r="I418" s="52">
        <f>'Survey-based_src_summary'!U418</f>
        <v>0</v>
      </c>
      <c r="J418" s="52">
        <f>'Survey-based_src_summary'!V418</f>
        <v>0</v>
      </c>
      <c r="K418" s="52">
        <f>'Survey-based_src_summary'!W418</f>
        <v>0</v>
      </c>
      <c r="L418" s="144">
        <f>'Survey-based_src_summary'!X418</f>
        <v>0</v>
      </c>
      <c r="M418" s="144">
        <f>'Survey-based_src_summary'!Y418</f>
        <v>0</v>
      </c>
      <c r="N418" s="144">
        <f>'Survey-based_src_summary'!Z418</f>
        <v>0</v>
      </c>
      <c r="O418" s="144">
        <f>'Survey-based_src_summary'!AA418</f>
        <v>0</v>
      </c>
      <c r="P418" s="144">
        <f>'Survey-based_src_summary'!AB418</f>
        <v>0</v>
      </c>
      <c r="Q418" s="155">
        <f>'Survey-based_src_summary'!AC418</f>
        <v>0</v>
      </c>
      <c r="R418" s="155">
        <f>'Survey-based_src_summary'!AD418</f>
        <v>0</v>
      </c>
      <c r="S418" s="155">
        <f>'Survey-based_src_summary'!AE418</f>
        <v>0</v>
      </c>
      <c r="T418" s="155">
        <f>'Survey-based_src_summary'!AF418</f>
        <v>0</v>
      </c>
      <c r="U418" s="155">
        <f>'Survey-based_src_summary'!AG418</f>
        <v>0</v>
      </c>
      <c r="V418" s="156">
        <f>'Survey-based_src_summary'!AH418</f>
        <v>0</v>
      </c>
      <c r="W418" s="156">
        <f>'Survey-based_src_summary'!AI418</f>
        <v>0.15509589731076495</v>
      </c>
      <c r="X418" s="156">
        <f>'Survey-based_src_summary'!AJ418</f>
        <v>0</v>
      </c>
      <c r="Y418" s="156">
        <f>'Survey-based_src_summary'!AK418</f>
        <v>0</v>
      </c>
      <c r="Z418" s="156">
        <f>'Survey-based_src_summary'!AL418</f>
        <v>0</v>
      </c>
      <c r="AA418" s="171">
        <f>'Survey-based_src_summary'!AM418</f>
        <v>0</v>
      </c>
      <c r="AB418" s="171">
        <f>'Survey-based_src_summary'!AN418</f>
        <v>0</v>
      </c>
      <c r="AC418" s="171">
        <f>'Survey-based_src_summary'!AO418</f>
        <v>0</v>
      </c>
      <c r="AD418" s="171">
        <f>'Survey-based_src_summary'!AP418</f>
        <v>0</v>
      </c>
      <c r="AE418" s="171">
        <f>'Survey-based_src_summary'!AQ418</f>
        <v>0</v>
      </c>
    </row>
    <row r="419" spans="1:31" x14ac:dyDescent="0.2">
      <c r="A419" s="27" t="s">
        <v>460</v>
      </c>
      <c r="B419" s="154" t="str">
        <f>'Survey-based_src_summary'!E419</f>
        <v>30</v>
      </c>
      <c r="C419" s="125" t="str">
        <f>'Survey-based_src_summary'!F419</f>
        <v>30005</v>
      </c>
      <c r="D419" s="125" t="str">
        <f>'Survey-based_src_summary'!G419</f>
        <v>2310111702</v>
      </c>
      <c r="E419" s="125" t="str">
        <f>'Survey-based_src_summary'!H419</f>
        <v>Venting - initial completions</v>
      </c>
      <c r="F419" s="125" t="str">
        <f>'Survey-based_src_summary'!B419</f>
        <v>Oil Wells</v>
      </c>
      <c r="G419" s="52">
        <f>'Survey-based_src_summary'!S419</f>
        <v>0</v>
      </c>
      <c r="H419" s="52">
        <f>'Survey-based_src_summary'!T419</f>
        <v>0.16860599289532635</v>
      </c>
      <c r="I419" s="52">
        <f>'Survey-based_src_summary'!U419</f>
        <v>0</v>
      </c>
      <c r="J419" s="52">
        <f>'Survey-based_src_summary'!V419</f>
        <v>0</v>
      </c>
      <c r="K419" s="52">
        <f>'Survey-based_src_summary'!W419</f>
        <v>0</v>
      </c>
      <c r="L419" s="144">
        <f>'Survey-based_src_summary'!X419</f>
        <v>0</v>
      </c>
      <c r="M419" s="144">
        <f>'Survey-based_src_summary'!Y419</f>
        <v>0</v>
      </c>
      <c r="N419" s="144">
        <f>'Survey-based_src_summary'!Z419</f>
        <v>0</v>
      </c>
      <c r="O419" s="144">
        <f>'Survey-based_src_summary'!AA419</f>
        <v>0</v>
      </c>
      <c r="P419" s="144">
        <f>'Survey-based_src_summary'!AB419</f>
        <v>0</v>
      </c>
      <c r="Q419" s="155">
        <f>'Survey-based_src_summary'!AC419</f>
        <v>0</v>
      </c>
      <c r="R419" s="155">
        <f>'Survey-based_src_summary'!AD419</f>
        <v>0</v>
      </c>
      <c r="S419" s="155">
        <f>'Survey-based_src_summary'!AE419</f>
        <v>0</v>
      </c>
      <c r="T419" s="155">
        <f>'Survey-based_src_summary'!AF419</f>
        <v>0</v>
      </c>
      <c r="U419" s="155">
        <f>'Survey-based_src_summary'!AG419</f>
        <v>0</v>
      </c>
      <c r="V419" s="156">
        <f>'Survey-based_src_summary'!AH419</f>
        <v>0</v>
      </c>
      <c r="W419" s="156">
        <f>'Survey-based_src_summary'!AI419</f>
        <v>0.16860599289532635</v>
      </c>
      <c r="X419" s="156">
        <f>'Survey-based_src_summary'!AJ419</f>
        <v>0</v>
      </c>
      <c r="Y419" s="156">
        <f>'Survey-based_src_summary'!AK419</f>
        <v>0</v>
      </c>
      <c r="Z419" s="156">
        <f>'Survey-based_src_summary'!AL419</f>
        <v>0</v>
      </c>
      <c r="AA419" s="171">
        <f>'Survey-based_src_summary'!AM419</f>
        <v>0</v>
      </c>
      <c r="AB419" s="171">
        <f>'Survey-based_src_summary'!AN419</f>
        <v>0</v>
      </c>
      <c r="AC419" s="171">
        <f>'Survey-based_src_summary'!AO419</f>
        <v>0</v>
      </c>
      <c r="AD419" s="171">
        <f>'Survey-based_src_summary'!AP419</f>
        <v>0</v>
      </c>
      <c r="AE419" s="171">
        <f>'Survey-based_src_summary'!AQ419</f>
        <v>0</v>
      </c>
    </row>
    <row r="420" spans="1:31" x14ac:dyDescent="0.2">
      <c r="A420" s="27" t="s">
        <v>460</v>
      </c>
      <c r="B420" s="154" t="str">
        <f>'Survey-based_src_summary'!E420</f>
        <v>30</v>
      </c>
      <c r="C420" s="125" t="str">
        <f>'Survey-based_src_summary'!F420</f>
        <v>30111</v>
      </c>
      <c r="D420" s="125" t="str">
        <f>'Survey-based_src_summary'!G420</f>
        <v>2310111702</v>
      </c>
      <c r="E420" s="125" t="str">
        <f>'Survey-based_src_summary'!H420</f>
        <v>Venting - initial completions</v>
      </c>
      <c r="F420" s="125" t="str">
        <f>'Survey-based_src_summary'!B420</f>
        <v>Oil Wells</v>
      </c>
      <c r="G420" s="52">
        <f>'Survey-based_src_summary'!S420</f>
        <v>0</v>
      </c>
      <c r="H420" s="52">
        <f>'Survey-based_src_summary'!T420</f>
        <v>0</v>
      </c>
      <c r="I420" s="52">
        <f>'Survey-based_src_summary'!U420</f>
        <v>0</v>
      </c>
      <c r="J420" s="52">
        <f>'Survey-based_src_summary'!V420</f>
        <v>0</v>
      </c>
      <c r="K420" s="52">
        <f>'Survey-based_src_summary'!W420</f>
        <v>0</v>
      </c>
      <c r="L420" s="144">
        <f>'Survey-based_src_summary'!X420</f>
        <v>0</v>
      </c>
      <c r="M420" s="144">
        <f>'Survey-based_src_summary'!Y420</f>
        <v>0</v>
      </c>
      <c r="N420" s="144">
        <f>'Survey-based_src_summary'!Z420</f>
        <v>0</v>
      </c>
      <c r="O420" s="144">
        <f>'Survey-based_src_summary'!AA420</f>
        <v>0</v>
      </c>
      <c r="P420" s="144">
        <f>'Survey-based_src_summary'!AB420</f>
        <v>0</v>
      </c>
      <c r="Q420" s="155">
        <f>'Survey-based_src_summary'!AC420</f>
        <v>0</v>
      </c>
      <c r="R420" s="155">
        <f>'Survey-based_src_summary'!AD420</f>
        <v>0</v>
      </c>
      <c r="S420" s="155">
        <f>'Survey-based_src_summary'!AE420</f>
        <v>0</v>
      </c>
      <c r="T420" s="155">
        <f>'Survey-based_src_summary'!AF420</f>
        <v>0</v>
      </c>
      <c r="U420" s="155">
        <f>'Survey-based_src_summary'!AG420</f>
        <v>0</v>
      </c>
      <c r="V420" s="156">
        <f>'Survey-based_src_summary'!AH420</f>
        <v>0</v>
      </c>
      <c r="W420" s="156">
        <f>'Survey-based_src_summary'!AI420</f>
        <v>0</v>
      </c>
      <c r="X420" s="156">
        <f>'Survey-based_src_summary'!AJ420</f>
        <v>0</v>
      </c>
      <c r="Y420" s="156">
        <f>'Survey-based_src_summary'!AK420</f>
        <v>0</v>
      </c>
      <c r="Z420" s="156">
        <f>'Survey-based_src_summary'!AL420</f>
        <v>0</v>
      </c>
      <c r="AA420" s="171">
        <f>'Survey-based_src_summary'!AM420</f>
        <v>0</v>
      </c>
      <c r="AB420" s="171">
        <f>'Survey-based_src_summary'!AN420</f>
        <v>0</v>
      </c>
      <c r="AC420" s="171">
        <f>'Survey-based_src_summary'!AO420</f>
        <v>0</v>
      </c>
      <c r="AD420" s="171">
        <f>'Survey-based_src_summary'!AP420</f>
        <v>0</v>
      </c>
      <c r="AE420" s="171">
        <f>'Survey-based_src_summary'!AQ420</f>
        <v>0</v>
      </c>
    </row>
    <row r="421" spans="1:31" x14ac:dyDescent="0.2">
      <c r="A421" s="27" t="s">
        <v>460</v>
      </c>
      <c r="B421" s="154" t="str">
        <f>'Survey-based_src_summary'!E421</f>
        <v>30</v>
      </c>
      <c r="C421" s="125" t="str">
        <f>'Survey-based_src_summary'!F421</f>
        <v>30041</v>
      </c>
      <c r="D421" s="125" t="str">
        <f>'Survey-based_src_summary'!G421</f>
        <v>2310111702</v>
      </c>
      <c r="E421" s="125" t="str">
        <f>'Survey-based_src_summary'!H421</f>
        <v>Venting - initial completions</v>
      </c>
      <c r="F421" s="125" t="str">
        <f>'Survey-based_src_summary'!B421</f>
        <v>Oil Wells</v>
      </c>
      <c r="G421" s="52">
        <f>'Survey-based_src_summary'!S421</f>
        <v>0</v>
      </c>
      <c r="H421" s="52">
        <f>'Survey-based_src_summary'!T421</f>
        <v>0</v>
      </c>
      <c r="I421" s="52">
        <f>'Survey-based_src_summary'!U421</f>
        <v>0</v>
      </c>
      <c r="J421" s="52">
        <f>'Survey-based_src_summary'!V421</f>
        <v>0</v>
      </c>
      <c r="K421" s="52">
        <f>'Survey-based_src_summary'!W421</f>
        <v>0</v>
      </c>
      <c r="L421" s="144">
        <f>'Survey-based_src_summary'!X421</f>
        <v>0</v>
      </c>
      <c r="M421" s="144">
        <f>'Survey-based_src_summary'!Y421</f>
        <v>0</v>
      </c>
      <c r="N421" s="144">
        <f>'Survey-based_src_summary'!Z421</f>
        <v>0</v>
      </c>
      <c r="O421" s="144">
        <f>'Survey-based_src_summary'!AA421</f>
        <v>0</v>
      </c>
      <c r="P421" s="144">
        <f>'Survey-based_src_summary'!AB421</f>
        <v>0</v>
      </c>
      <c r="Q421" s="155">
        <f>'Survey-based_src_summary'!AC421</f>
        <v>0</v>
      </c>
      <c r="R421" s="155">
        <f>'Survey-based_src_summary'!AD421</f>
        <v>0</v>
      </c>
      <c r="S421" s="155">
        <f>'Survey-based_src_summary'!AE421</f>
        <v>0</v>
      </c>
      <c r="T421" s="155">
        <f>'Survey-based_src_summary'!AF421</f>
        <v>0</v>
      </c>
      <c r="U421" s="155">
        <f>'Survey-based_src_summary'!AG421</f>
        <v>0</v>
      </c>
      <c r="V421" s="156">
        <f>'Survey-based_src_summary'!AH421</f>
        <v>0</v>
      </c>
      <c r="W421" s="156">
        <f>'Survey-based_src_summary'!AI421</f>
        <v>0</v>
      </c>
      <c r="X421" s="156">
        <f>'Survey-based_src_summary'!AJ421</f>
        <v>0</v>
      </c>
      <c r="Y421" s="156">
        <f>'Survey-based_src_summary'!AK421</f>
        <v>0</v>
      </c>
      <c r="Z421" s="156">
        <f>'Survey-based_src_summary'!AL421</f>
        <v>0</v>
      </c>
      <c r="AA421" s="171">
        <f>'Survey-based_src_summary'!AM421</f>
        <v>0</v>
      </c>
      <c r="AB421" s="171">
        <f>'Survey-based_src_summary'!AN421</f>
        <v>0</v>
      </c>
      <c r="AC421" s="171">
        <f>'Survey-based_src_summary'!AO421</f>
        <v>0</v>
      </c>
      <c r="AD421" s="171">
        <f>'Survey-based_src_summary'!AP421</f>
        <v>0</v>
      </c>
      <c r="AE421" s="171">
        <f>'Survey-based_src_summary'!AQ421</f>
        <v>0</v>
      </c>
    </row>
    <row r="422" spans="1:31" x14ac:dyDescent="0.2">
      <c r="A422" s="27" t="s">
        <v>460</v>
      </c>
      <c r="B422" s="154" t="str">
        <f>'Survey-based_src_summary'!E422</f>
        <v>30</v>
      </c>
      <c r="C422" s="125" t="str">
        <f>'Survey-based_src_summary'!F422</f>
        <v>30071</v>
      </c>
      <c r="D422" s="125" t="str">
        <f>'Survey-based_src_summary'!G422</f>
        <v>2310111702</v>
      </c>
      <c r="E422" s="125" t="str">
        <f>'Survey-based_src_summary'!H422</f>
        <v>Venting - initial completions</v>
      </c>
      <c r="F422" s="125" t="str">
        <f>'Survey-based_src_summary'!B422</f>
        <v>Oil Wells</v>
      </c>
      <c r="G422" s="52">
        <f>'Survey-based_src_summary'!S422</f>
        <v>0</v>
      </c>
      <c r="H422" s="52">
        <f>'Survey-based_src_summary'!T422</f>
        <v>1.7563124259929832E-3</v>
      </c>
      <c r="I422" s="52">
        <f>'Survey-based_src_summary'!U422</f>
        <v>0</v>
      </c>
      <c r="J422" s="52">
        <f>'Survey-based_src_summary'!V422</f>
        <v>0</v>
      </c>
      <c r="K422" s="52">
        <f>'Survey-based_src_summary'!W422</f>
        <v>0</v>
      </c>
      <c r="L422" s="144">
        <f>'Survey-based_src_summary'!X422</f>
        <v>0</v>
      </c>
      <c r="M422" s="144">
        <f>'Survey-based_src_summary'!Y422</f>
        <v>0</v>
      </c>
      <c r="N422" s="144">
        <f>'Survey-based_src_summary'!Z422</f>
        <v>0</v>
      </c>
      <c r="O422" s="144">
        <f>'Survey-based_src_summary'!AA422</f>
        <v>0</v>
      </c>
      <c r="P422" s="144">
        <f>'Survey-based_src_summary'!AB422</f>
        <v>0</v>
      </c>
      <c r="Q422" s="155">
        <f>'Survey-based_src_summary'!AC422</f>
        <v>0</v>
      </c>
      <c r="R422" s="155">
        <f>'Survey-based_src_summary'!AD422</f>
        <v>0</v>
      </c>
      <c r="S422" s="155">
        <f>'Survey-based_src_summary'!AE422</f>
        <v>0</v>
      </c>
      <c r="T422" s="155">
        <f>'Survey-based_src_summary'!AF422</f>
        <v>0</v>
      </c>
      <c r="U422" s="155">
        <f>'Survey-based_src_summary'!AG422</f>
        <v>0</v>
      </c>
      <c r="V422" s="156">
        <f>'Survey-based_src_summary'!AH422</f>
        <v>0</v>
      </c>
      <c r="W422" s="156">
        <f>'Survey-based_src_summary'!AI422</f>
        <v>1.7563124259929832E-3</v>
      </c>
      <c r="X422" s="156">
        <f>'Survey-based_src_summary'!AJ422</f>
        <v>0</v>
      </c>
      <c r="Y422" s="156">
        <f>'Survey-based_src_summary'!AK422</f>
        <v>0</v>
      </c>
      <c r="Z422" s="156">
        <f>'Survey-based_src_summary'!AL422</f>
        <v>0</v>
      </c>
      <c r="AA422" s="171">
        <f>'Survey-based_src_summary'!AM422</f>
        <v>0</v>
      </c>
      <c r="AB422" s="171">
        <f>'Survey-based_src_summary'!AN422</f>
        <v>0</v>
      </c>
      <c r="AC422" s="171">
        <f>'Survey-based_src_summary'!AO422</f>
        <v>0</v>
      </c>
      <c r="AD422" s="171">
        <f>'Survey-based_src_summary'!AP422</f>
        <v>0</v>
      </c>
      <c r="AE422" s="171">
        <f>'Survey-based_src_summary'!AQ422</f>
        <v>0</v>
      </c>
    </row>
    <row r="423" spans="1:31" x14ac:dyDescent="0.2">
      <c r="A423" s="27" t="s">
        <v>460</v>
      </c>
      <c r="B423" s="154" t="str">
        <f>'Survey-based_src_summary'!E423</f>
        <v>30</v>
      </c>
      <c r="C423" s="125" t="str">
        <f>'Survey-based_src_summary'!F423</f>
        <v>30015</v>
      </c>
      <c r="D423" s="125" t="str">
        <f>'Survey-based_src_summary'!G423</f>
        <v>2310111702</v>
      </c>
      <c r="E423" s="125" t="str">
        <f>'Survey-based_src_summary'!H423</f>
        <v>Venting - initial completions</v>
      </c>
      <c r="F423" s="125" t="str">
        <f>'Survey-based_src_summary'!B423</f>
        <v>Oil Wells</v>
      </c>
      <c r="G423" s="52">
        <f>'Survey-based_src_summary'!S423</f>
        <v>0</v>
      </c>
      <c r="H423" s="52">
        <f>'Survey-based_src_summary'!T423</f>
        <v>0</v>
      </c>
      <c r="I423" s="52">
        <f>'Survey-based_src_summary'!U423</f>
        <v>0</v>
      </c>
      <c r="J423" s="52">
        <f>'Survey-based_src_summary'!V423</f>
        <v>0</v>
      </c>
      <c r="K423" s="52">
        <f>'Survey-based_src_summary'!W423</f>
        <v>0</v>
      </c>
      <c r="L423" s="144">
        <f>'Survey-based_src_summary'!X423</f>
        <v>0</v>
      </c>
      <c r="M423" s="144">
        <f>'Survey-based_src_summary'!Y423</f>
        <v>0</v>
      </c>
      <c r="N423" s="144">
        <f>'Survey-based_src_summary'!Z423</f>
        <v>0</v>
      </c>
      <c r="O423" s="144">
        <f>'Survey-based_src_summary'!AA423</f>
        <v>0</v>
      </c>
      <c r="P423" s="144">
        <f>'Survey-based_src_summary'!AB423</f>
        <v>0</v>
      </c>
      <c r="Q423" s="155">
        <f>'Survey-based_src_summary'!AC423</f>
        <v>0</v>
      </c>
      <c r="R423" s="155">
        <f>'Survey-based_src_summary'!AD423</f>
        <v>0</v>
      </c>
      <c r="S423" s="155">
        <f>'Survey-based_src_summary'!AE423</f>
        <v>0</v>
      </c>
      <c r="T423" s="155">
        <f>'Survey-based_src_summary'!AF423</f>
        <v>0</v>
      </c>
      <c r="U423" s="155">
        <f>'Survey-based_src_summary'!AG423</f>
        <v>0</v>
      </c>
      <c r="V423" s="156">
        <f>'Survey-based_src_summary'!AH423</f>
        <v>0</v>
      </c>
      <c r="W423" s="156">
        <f>'Survey-based_src_summary'!AI423</f>
        <v>0</v>
      </c>
      <c r="X423" s="156">
        <f>'Survey-based_src_summary'!AJ423</f>
        <v>0</v>
      </c>
      <c r="Y423" s="156">
        <f>'Survey-based_src_summary'!AK423</f>
        <v>0</v>
      </c>
      <c r="Z423" s="156">
        <f>'Survey-based_src_summary'!AL423</f>
        <v>0</v>
      </c>
      <c r="AA423" s="171">
        <f>'Survey-based_src_summary'!AM423</f>
        <v>0</v>
      </c>
      <c r="AB423" s="171">
        <f>'Survey-based_src_summary'!AN423</f>
        <v>0</v>
      </c>
      <c r="AC423" s="171">
        <f>'Survey-based_src_summary'!AO423</f>
        <v>0</v>
      </c>
      <c r="AD423" s="171">
        <f>'Survey-based_src_summary'!AP423</f>
        <v>0</v>
      </c>
      <c r="AE423" s="171">
        <f>'Survey-based_src_summary'!AQ423</f>
        <v>0</v>
      </c>
    </row>
    <row r="424" spans="1:31" x14ac:dyDescent="0.2">
      <c r="A424" s="27" t="s">
        <v>460</v>
      </c>
      <c r="B424" s="154" t="str">
        <f>'Survey-based_src_summary'!E424</f>
        <v>30</v>
      </c>
      <c r="C424" s="125" t="str">
        <f>'Survey-based_src_summary'!F424</f>
        <v>30027</v>
      </c>
      <c r="D424" s="125" t="str">
        <f>'Survey-based_src_summary'!G424</f>
        <v>2310111702</v>
      </c>
      <c r="E424" s="125" t="str">
        <f>'Survey-based_src_summary'!H424</f>
        <v>Venting - initial completions</v>
      </c>
      <c r="F424" s="125" t="str">
        <f>'Survey-based_src_summary'!B424</f>
        <v>Oil Wells</v>
      </c>
      <c r="G424" s="52">
        <f>'Survey-based_src_summary'!S424</f>
        <v>0</v>
      </c>
      <c r="H424" s="52">
        <f>'Survey-based_src_summary'!T424</f>
        <v>0</v>
      </c>
      <c r="I424" s="52">
        <f>'Survey-based_src_summary'!U424</f>
        <v>0</v>
      </c>
      <c r="J424" s="52">
        <f>'Survey-based_src_summary'!V424</f>
        <v>0</v>
      </c>
      <c r="K424" s="52">
        <f>'Survey-based_src_summary'!W424</f>
        <v>0</v>
      </c>
      <c r="L424" s="144">
        <f>'Survey-based_src_summary'!X424</f>
        <v>0</v>
      </c>
      <c r="M424" s="144">
        <f>'Survey-based_src_summary'!Y424</f>
        <v>0</v>
      </c>
      <c r="N424" s="144">
        <f>'Survey-based_src_summary'!Z424</f>
        <v>0</v>
      </c>
      <c r="O424" s="144">
        <f>'Survey-based_src_summary'!AA424</f>
        <v>0</v>
      </c>
      <c r="P424" s="144">
        <f>'Survey-based_src_summary'!AB424</f>
        <v>0</v>
      </c>
      <c r="Q424" s="155">
        <f>'Survey-based_src_summary'!AC424</f>
        <v>0</v>
      </c>
      <c r="R424" s="155">
        <f>'Survey-based_src_summary'!AD424</f>
        <v>0</v>
      </c>
      <c r="S424" s="155">
        <f>'Survey-based_src_summary'!AE424</f>
        <v>0</v>
      </c>
      <c r="T424" s="155">
        <f>'Survey-based_src_summary'!AF424</f>
        <v>0</v>
      </c>
      <c r="U424" s="155">
        <f>'Survey-based_src_summary'!AG424</f>
        <v>0</v>
      </c>
      <c r="V424" s="156">
        <f>'Survey-based_src_summary'!AH424</f>
        <v>0</v>
      </c>
      <c r="W424" s="156">
        <f>'Survey-based_src_summary'!AI424</f>
        <v>0</v>
      </c>
      <c r="X424" s="156">
        <f>'Survey-based_src_summary'!AJ424</f>
        <v>0</v>
      </c>
      <c r="Y424" s="156">
        <f>'Survey-based_src_summary'!AK424</f>
        <v>0</v>
      </c>
      <c r="Z424" s="156">
        <f>'Survey-based_src_summary'!AL424</f>
        <v>0</v>
      </c>
      <c r="AA424" s="171">
        <f>'Survey-based_src_summary'!AM424</f>
        <v>0</v>
      </c>
      <c r="AB424" s="171">
        <f>'Survey-based_src_summary'!AN424</f>
        <v>0</v>
      </c>
      <c r="AC424" s="171">
        <f>'Survey-based_src_summary'!AO424</f>
        <v>0</v>
      </c>
      <c r="AD424" s="171">
        <f>'Survey-based_src_summary'!AP424</f>
        <v>0</v>
      </c>
      <c r="AE424" s="171">
        <f>'Survey-based_src_summary'!AQ424</f>
        <v>0</v>
      </c>
    </row>
    <row r="425" spans="1:31" x14ac:dyDescent="0.2">
      <c r="A425" s="27" t="s">
        <v>460</v>
      </c>
      <c r="B425" s="154" t="str">
        <f>'Survey-based_src_summary'!E425</f>
        <v>30</v>
      </c>
      <c r="C425" s="125" t="str">
        <f>'Survey-based_src_summary'!F425</f>
        <v>30037</v>
      </c>
      <c r="D425" s="125" t="str">
        <f>'Survey-based_src_summary'!G425</f>
        <v>2310111702</v>
      </c>
      <c r="E425" s="125" t="str">
        <f>'Survey-based_src_summary'!H425</f>
        <v>Venting - initial completions</v>
      </c>
      <c r="F425" s="125" t="str">
        <f>'Survey-based_src_summary'!B425</f>
        <v>Oil Wells</v>
      </c>
      <c r="G425" s="52">
        <f>'Survey-based_src_summary'!S425</f>
        <v>0</v>
      </c>
      <c r="H425" s="52">
        <f>'Survey-based_src_summary'!T425</f>
        <v>0</v>
      </c>
      <c r="I425" s="52">
        <f>'Survey-based_src_summary'!U425</f>
        <v>0</v>
      </c>
      <c r="J425" s="52">
        <f>'Survey-based_src_summary'!V425</f>
        <v>0</v>
      </c>
      <c r="K425" s="52">
        <f>'Survey-based_src_summary'!W425</f>
        <v>0</v>
      </c>
      <c r="L425" s="144">
        <f>'Survey-based_src_summary'!X425</f>
        <v>0</v>
      </c>
      <c r="M425" s="144">
        <f>'Survey-based_src_summary'!Y425</f>
        <v>0</v>
      </c>
      <c r="N425" s="144">
        <f>'Survey-based_src_summary'!Z425</f>
        <v>0</v>
      </c>
      <c r="O425" s="144">
        <f>'Survey-based_src_summary'!AA425</f>
        <v>0</v>
      </c>
      <c r="P425" s="144">
        <f>'Survey-based_src_summary'!AB425</f>
        <v>0</v>
      </c>
      <c r="Q425" s="155">
        <f>'Survey-based_src_summary'!AC425</f>
        <v>0</v>
      </c>
      <c r="R425" s="155">
        <f>'Survey-based_src_summary'!AD425</f>
        <v>0</v>
      </c>
      <c r="S425" s="155">
        <f>'Survey-based_src_summary'!AE425</f>
        <v>0</v>
      </c>
      <c r="T425" s="155">
        <f>'Survey-based_src_summary'!AF425</f>
        <v>0</v>
      </c>
      <c r="U425" s="155">
        <f>'Survey-based_src_summary'!AG425</f>
        <v>0</v>
      </c>
      <c r="V425" s="156">
        <f>'Survey-based_src_summary'!AH425</f>
        <v>0</v>
      </c>
      <c r="W425" s="156">
        <f>'Survey-based_src_summary'!AI425</f>
        <v>0</v>
      </c>
      <c r="X425" s="156">
        <f>'Survey-based_src_summary'!AJ425</f>
        <v>0</v>
      </c>
      <c r="Y425" s="156">
        <f>'Survey-based_src_summary'!AK425</f>
        <v>0</v>
      </c>
      <c r="Z425" s="156">
        <f>'Survey-based_src_summary'!AL425</f>
        <v>0</v>
      </c>
      <c r="AA425" s="171">
        <f>'Survey-based_src_summary'!AM425</f>
        <v>0</v>
      </c>
      <c r="AB425" s="171">
        <f>'Survey-based_src_summary'!AN425</f>
        <v>0</v>
      </c>
      <c r="AC425" s="171">
        <f>'Survey-based_src_summary'!AO425</f>
        <v>0</v>
      </c>
      <c r="AD425" s="171">
        <f>'Survey-based_src_summary'!AP425</f>
        <v>0</v>
      </c>
      <c r="AE425" s="171">
        <f>'Survey-based_src_summary'!AQ425</f>
        <v>0</v>
      </c>
    </row>
    <row r="426" spans="1:31" x14ac:dyDescent="0.2">
      <c r="A426" s="27" t="s">
        <v>460</v>
      </c>
      <c r="B426" s="154" t="str">
        <f>'Survey-based_src_summary'!E426</f>
        <v>30</v>
      </c>
      <c r="C426" s="125" t="str">
        <f>'Survey-based_src_summary'!F426</f>
        <v>30101</v>
      </c>
      <c r="D426" s="125" t="str">
        <f>'Survey-based_src_summary'!G426</f>
        <v>2310021601</v>
      </c>
      <c r="E426" s="125" t="str">
        <f>'Survey-based_src_summary'!H426</f>
        <v>Venting - initial completions</v>
      </c>
      <c r="F426" s="125" t="str">
        <f>'Survey-based_src_summary'!B426</f>
        <v>Gas Wells</v>
      </c>
      <c r="G426" s="52">
        <f>'Survey-based_src_summary'!S426</f>
        <v>0</v>
      </c>
      <c r="H426" s="52">
        <f>'Survey-based_src_summary'!T426</f>
        <v>8.7381911289404188E-2</v>
      </c>
      <c r="I426" s="52">
        <f>'Survey-based_src_summary'!U426</f>
        <v>0</v>
      </c>
      <c r="J426" s="52">
        <f>'Survey-based_src_summary'!V426</f>
        <v>0</v>
      </c>
      <c r="K426" s="52">
        <f>'Survey-based_src_summary'!W426</f>
        <v>0</v>
      </c>
      <c r="L426" s="144">
        <f>'Survey-based_src_summary'!X426</f>
        <v>0</v>
      </c>
      <c r="M426" s="144">
        <f>'Survey-based_src_summary'!Y426</f>
        <v>0</v>
      </c>
      <c r="N426" s="144">
        <f>'Survey-based_src_summary'!Z426</f>
        <v>0</v>
      </c>
      <c r="O426" s="144">
        <f>'Survey-based_src_summary'!AA426</f>
        <v>0</v>
      </c>
      <c r="P426" s="144">
        <f>'Survey-based_src_summary'!AB426</f>
        <v>0</v>
      </c>
      <c r="Q426" s="155">
        <f>'Survey-based_src_summary'!AC426</f>
        <v>0</v>
      </c>
      <c r="R426" s="155">
        <f>'Survey-based_src_summary'!AD426</f>
        <v>0</v>
      </c>
      <c r="S426" s="155">
        <f>'Survey-based_src_summary'!AE426</f>
        <v>0</v>
      </c>
      <c r="T426" s="155">
        <f>'Survey-based_src_summary'!AF426</f>
        <v>0</v>
      </c>
      <c r="U426" s="155">
        <f>'Survey-based_src_summary'!AG426</f>
        <v>0</v>
      </c>
      <c r="V426" s="156">
        <f>'Survey-based_src_summary'!AH426</f>
        <v>0</v>
      </c>
      <c r="W426" s="156">
        <f>'Survey-based_src_summary'!AI426</f>
        <v>8.7381911289404188E-2</v>
      </c>
      <c r="X426" s="156">
        <f>'Survey-based_src_summary'!AJ426</f>
        <v>0</v>
      </c>
      <c r="Y426" s="156">
        <f>'Survey-based_src_summary'!AK426</f>
        <v>0</v>
      </c>
      <c r="Z426" s="156">
        <f>'Survey-based_src_summary'!AL426</f>
        <v>0</v>
      </c>
      <c r="AA426" s="171">
        <f>'Survey-based_src_summary'!AM426</f>
        <v>0</v>
      </c>
      <c r="AB426" s="171">
        <f>'Survey-based_src_summary'!AN426</f>
        <v>0</v>
      </c>
      <c r="AC426" s="171">
        <f>'Survey-based_src_summary'!AO426</f>
        <v>0</v>
      </c>
      <c r="AD426" s="171">
        <f>'Survey-based_src_summary'!AP426</f>
        <v>0</v>
      </c>
      <c r="AE426" s="171">
        <f>'Survey-based_src_summary'!AQ426</f>
        <v>0</v>
      </c>
    </row>
    <row r="427" spans="1:31" x14ac:dyDescent="0.2">
      <c r="A427" s="27" t="s">
        <v>460</v>
      </c>
      <c r="B427" s="154" t="str">
        <f>'Survey-based_src_summary'!E427</f>
        <v>30</v>
      </c>
      <c r="C427" s="125" t="str">
        <f>'Survey-based_src_summary'!F427</f>
        <v>30051</v>
      </c>
      <c r="D427" s="125" t="str">
        <f>'Survey-based_src_summary'!G427</f>
        <v>2310021601</v>
      </c>
      <c r="E427" s="125" t="str">
        <f>'Survey-based_src_summary'!H427</f>
        <v>Venting - initial completions</v>
      </c>
      <c r="F427" s="125" t="str">
        <f>'Survey-based_src_summary'!B427</f>
        <v>Gas Wells</v>
      </c>
      <c r="G427" s="52">
        <f>'Survey-based_src_summary'!S427</f>
        <v>0</v>
      </c>
      <c r="H427" s="52">
        <f>'Survey-based_src_summary'!T427</f>
        <v>1.3614237921268384E-2</v>
      </c>
      <c r="I427" s="52">
        <f>'Survey-based_src_summary'!U427</f>
        <v>0</v>
      </c>
      <c r="J427" s="52">
        <f>'Survey-based_src_summary'!V427</f>
        <v>0</v>
      </c>
      <c r="K427" s="52">
        <f>'Survey-based_src_summary'!W427</f>
        <v>0</v>
      </c>
      <c r="L427" s="144">
        <f>'Survey-based_src_summary'!X427</f>
        <v>0</v>
      </c>
      <c r="M427" s="144">
        <f>'Survey-based_src_summary'!Y427</f>
        <v>0</v>
      </c>
      <c r="N427" s="144">
        <f>'Survey-based_src_summary'!Z427</f>
        <v>0</v>
      </c>
      <c r="O427" s="144">
        <f>'Survey-based_src_summary'!AA427</f>
        <v>0</v>
      </c>
      <c r="P427" s="144">
        <f>'Survey-based_src_summary'!AB427</f>
        <v>0</v>
      </c>
      <c r="Q427" s="155">
        <f>'Survey-based_src_summary'!AC427</f>
        <v>0</v>
      </c>
      <c r="R427" s="155">
        <f>'Survey-based_src_summary'!AD427</f>
        <v>0</v>
      </c>
      <c r="S427" s="155">
        <f>'Survey-based_src_summary'!AE427</f>
        <v>0</v>
      </c>
      <c r="T427" s="155">
        <f>'Survey-based_src_summary'!AF427</f>
        <v>0</v>
      </c>
      <c r="U427" s="155">
        <f>'Survey-based_src_summary'!AG427</f>
        <v>0</v>
      </c>
      <c r="V427" s="156">
        <f>'Survey-based_src_summary'!AH427</f>
        <v>0</v>
      </c>
      <c r="W427" s="156">
        <f>'Survey-based_src_summary'!AI427</f>
        <v>1.3614237921268386E-2</v>
      </c>
      <c r="X427" s="156">
        <f>'Survey-based_src_summary'!AJ427</f>
        <v>0</v>
      </c>
      <c r="Y427" s="156">
        <f>'Survey-based_src_summary'!AK427</f>
        <v>0</v>
      </c>
      <c r="Z427" s="156">
        <f>'Survey-based_src_summary'!AL427</f>
        <v>0</v>
      </c>
      <c r="AA427" s="171">
        <f>'Survey-based_src_summary'!AM427</f>
        <v>0</v>
      </c>
      <c r="AB427" s="171">
        <f>'Survey-based_src_summary'!AN427</f>
        <v>0</v>
      </c>
      <c r="AC427" s="171">
        <f>'Survey-based_src_summary'!AO427</f>
        <v>0</v>
      </c>
      <c r="AD427" s="171">
        <f>'Survey-based_src_summary'!AP427</f>
        <v>0</v>
      </c>
      <c r="AE427" s="171">
        <f>'Survey-based_src_summary'!AQ427</f>
        <v>0</v>
      </c>
    </row>
    <row r="428" spans="1:31" x14ac:dyDescent="0.2">
      <c r="A428" s="27" t="s">
        <v>460</v>
      </c>
      <c r="B428" s="154" t="str">
        <f>'Survey-based_src_summary'!E428</f>
        <v>30</v>
      </c>
      <c r="C428" s="125" t="str">
        <f>'Survey-based_src_summary'!F428</f>
        <v>30087</v>
      </c>
      <c r="D428" s="125" t="str">
        <f>'Survey-based_src_summary'!G428</f>
        <v>2310021601</v>
      </c>
      <c r="E428" s="125" t="str">
        <f>'Survey-based_src_summary'!H428</f>
        <v>Venting - initial completions</v>
      </c>
      <c r="F428" s="125" t="str">
        <f>'Survey-based_src_summary'!B428</f>
        <v>Gas Wells</v>
      </c>
      <c r="G428" s="52">
        <f>'Survey-based_src_summary'!S428</f>
        <v>0</v>
      </c>
      <c r="H428" s="52">
        <f>'Survey-based_src_summary'!T428</f>
        <v>0</v>
      </c>
      <c r="I428" s="52">
        <f>'Survey-based_src_summary'!U428</f>
        <v>0</v>
      </c>
      <c r="J428" s="52">
        <f>'Survey-based_src_summary'!V428</f>
        <v>0</v>
      </c>
      <c r="K428" s="52">
        <f>'Survey-based_src_summary'!W428</f>
        <v>0</v>
      </c>
      <c r="L428" s="144">
        <f>'Survey-based_src_summary'!X428</f>
        <v>0</v>
      </c>
      <c r="M428" s="144">
        <f>'Survey-based_src_summary'!Y428</f>
        <v>0</v>
      </c>
      <c r="N428" s="144">
        <f>'Survey-based_src_summary'!Z428</f>
        <v>0</v>
      </c>
      <c r="O428" s="144">
        <f>'Survey-based_src_summary'!AA428</f>
        <v>0</v>
      </c>
      <c r="P428" s="144">
        <f>'Survey-based_src_summary'!AB428</f>
        <v>0</v>
      </c>
      <c r="Q428" s="155">
        <f>'Survey-based_src_summary'!AC428</f>
        <v>0</v>
      </c>
      <c r="R428" s="155">
        <f>'Survey-based_src_summary'!AD428</f>
        <v>0</v>
      </c>
      <c r="S428" s="155">
        <f>'Survey-based_src_summary'!AE428</f>
        <v>0</v>
      </c>
      <c r="T428" s="155">
        <f>'Survey-based_src_summary'!AF428</f>
        <v>0</v>
      </c>
      <c r="U428" s="155">
        <f>'Survey-based_src_summary'!AG428</f>
        <v>0</v>
      </c>
      <c r="V428" s="156">
        <f>'Survey-based_src_summary'!AH428</f>
        <v>0</v>
      </c>
      <c r="W428" s="156">
        <f>'Survey-based_src_summary'!AI428</f>
        <v>0</v>
      </c>
      <c r="X428" s="156">
        <f>'Survey-based_src_summary'!AJ428</f>
        <v>0</v>
      </c>
      <c r="Y428" s="156">
        <f>'Survey-based_src_summary'!AK428</f>
        <v>0</v>
      </c>
      <c r="Z428" s="156">
        <f>'Survey-based_src_summary'!AL428</f>
        <v>0</v>
      </c>
      <c r="AA428" s="171">
        <f>'Survey-based_src_summary'!AM428</f>
        <v>0</v>
      </c>
      <c r="AB428" s="171">
        <f>'Survey-based_src_summary'!AN428</f>
        <v>0</v>
      </c>
      <c r="AC428" s="171">
        <f>'Survey-based_src_summary'!AO428</f>
        <v>0</v>
      </c>
      <c r="AD428" s="171">
        <f>'Survey-based_src_summary'!AP428</f>
        <v>0</v>
      </c>
      <c r="AE428" s="171">
        <f>'Survey-based_src_summary'!AQ428</f>
        <v>0</v>
      </c>
    </row>
    <row r="429" spans="1:31" x14ac:dyDescent="0.2">
      <c r="A429" s="27" t="s">
        <v>460</v>
      </c>
      <c r="B429" s="154" t="str">
        <f>'Survey-based_src_summary'!E429</f>
        <v>30</v>
      </c>
      <c r="C429" s="125" t="str">
        <f>'Survey-based_src_summary'!F429</f>
        <v>30099</v>
      </c>
      <c r="D429" s="125" t="str">
        <f>'Survey-based_src_summary'!G429</f>
        <v>2310021601</v>
      </c>
      <c r="E429" s="125" t="str">
        <f>'Survey-based_src_summary'!H429</f>
        <v>Venting - initial completions</v>
      </c>
      <c r="F429" s="125" t="str">
        <f>'Survey-based_src_summary'!B429</f>
        <v>Gas Wells</v>
      </c>
      <c r="G429" s="52">
        <f>'Survey-based_src_summary'!S429</f>
        <v>0</v>
      </c>
      <c r="H429" s="52">
        <f>'Survey-based_src_summary'!T429</f>
        <v>0</v>
      </c>
      <c r="I429" s="52">
        <f>'Survey-based_src_summary'!U429</f>
        <v>0</v>
      </c>
      <c r="J429" s="52">
        <f>'Survey-based_src_summary'!V429</f>
        <v>0</v>
      </c>
      <c r="K429" s="52">
        <f>'Survey-based_src_summary'!W429</f>
        <v>0</v>
      </c>
      <c r="L429" s="144">
        <f>'Survey-based_src_summary'!X429</f>
        <v>0</v>
      </c>
      <c r="M429" s="144">
        <f>'Survey-based_src_summary'!Y429</f>
        <v>0</v>
      </c>
      <c r="N429" s="144">
        <f>'Survey-based_src_summary'!Z429</f>
        <v>0</v>
      </c>
      <c r="O429" s="144">
        <f>'Survey-based_src_summary'!AA429</f>
        <v>0</v>
      </c>
      <c r="P429" s="144">
        <f>'Survey-based_src_summary'!AB429</f>
        <v>0</v>
      </c>
      <c r="Q429" s="155">
        <f>'Survey-based_src_summary'!AC429</f>
        <v>0</v>
      </c>
      <c r="R429" s="155">
        <f>'Survey-based_src_summary'!AD429</f>
        <v>0</v>
      </c>
      <c r="S429" s="155">
        <f>'Survey-based_src_summary'!AE429</f>
        <v>0</v>
      </c>
      <c r="T429" s="155">
        <f>'Survey-based_src_summary'!AF429</f>
        <v>0</v>
      </c>
      <c r="U429" s="155">
        <f>'Survey-based_src_summary'!AG429</f>
        <v>0</v>
      </c>
      <c r="V429" s="156">
        <f>'Survey-based_src_summary'!AH429</f>
        <v>0</v>
      </c>
      <c r="W429" s="156">
        <f>'Survey-based_src_summary'!AI429</f>
        <v>0</v>
      </c>
      <c r="X429" s="156">
        <f>'Survey-based_src_summary'!AJ429</f>
        <v>0</v>
      </c>
      <c r="Y429" s="156">
        <f>'Survey-based_src_summary'!AK429</f>
        <v>0</v>
      </c>
      <c r="Z429" s="156">
        <f>'Survey-based_src_summary'!AL429</f>
        <v>0</v>
      </c>
      <c r="AA429" s="171">
        <f>'Survey-based_src_summary'!AM429</f>
        <v>0</v>
      </c>
      <c r="AB429" s="171">
        <f>'Survey-based_src_summary'!AN429</f>
        <v>0</v>
      </c>
      <c r="AC429" s="171">
        <f>'Survey-based_src_summary'!AO429</f>
        <v>0</v>
      </c>
      <c r="AD429" s="171">
        <f>'Survey-based_src_summary'!AP429</f>
        <v>0</v>
      </c>
      <c r="AE429" s="171">
        <f>'Survey-based_src_summary'!AQ429</f>
        <v>0</v>
      </c>
    </row>
    <row r="430" spans="1:31" x14ac:dyDescent="0.2">
      <c r="A430" s="27" t="s">
        <v>460</v>
      </c>
      <c r="B430" s="154" t="str">
        <f>'Survey-based_src_summary'!E430</f>
        <v>30</v>
      </c>
      <c r="C430" s="125" t="str">
        <f>'Survey-based_src_summary'!F430</f>
        <v>30035</v>
      </c>
      <c r="D430" s="125" t="str">
        <f>'Survey-based_src_summary'!G430</f>
        <v>2310021601</v>
      </c>
      <c r="E430" s="125" t="str">
        <f>'Survey-based_src_summary'!H430</f>
        <v>Venting - initial completions</v>
      </c>
      <c r="F430" s="125" t="str">
        <f>'Survey-based_src_summary'!B430</f>
        <v>Gas Wells</v>
      </c>
      <c r="G430" s="52">
        <f>'Survey-based_src_summary'!S430</f>
        <v>0</v>
      </c>
      <c r="H430" s="52">
        <f>'Survey-based_src_summary'!T430</f>
        <v>4.2813195568199257E-2</v>
      </c>
      <c r="I430" s="52">
        <f>'Survey-based_src_summary'!U430</f>
        <v>0</v>
      </c>
      <c r="J430" s="52">
        <f>'Survey-based_src_summary'!V430</f>
        <v>0</v>
      </c>
      <c r="K430" s="52">
        <f>'Survey-based_src_summary'!W430</f>
        <v>0</v>
      </c>
      <c r="L430" s="144">
        <f>'Survey-based_src_summary'!X430</f>
        <v>0</v>
      </c>
      <c r="M430" s="144">
        <f>'Survey-based_src_summary'!Y430</f>
        <v>0</v>
      </c>
      <c r="N430" s="144">
        <f>'Survey-based_src_summary'!Z430</f>
        <v>0</v>
      </c>
      <c r="O430" s="144">
        <f>'Survey-based_src_summary'!AA430</f>
        <v>0</v>
      </c>
      <c r="P430" s="144">
        <f>'Survey-based_src_summary'!AB430</f>
        <v>0</v>
      </c>
      <c r="Q430" s="155">
        <f>'Survey-based_src_summary'!AC430</f>
        <v>0</v>
      </c>
      <c r="R430" s="155">
        <f>'Survey-based_src_summary'!AD430</f>
        <v>4.2813195568199257E-2</v>
      </c>
      <c r="S430" s="155">
        <f>'Survey-based_src_summary'!AE430</f>
        <v>0</v>
      </c>
      <c r="T430" s="155">
        <f>'Survey-based_src_summary'!AF430</f>
        <v>0</v>
      </c>
      <c r="U430" s="155">
        <f>'Survey-based_src_summary'!AG430</f>
        <v>0</v>
      </c>
      <c r="V430" s="156">
        <f>'Survey-based_src_summary'!AH430</f>
        <v>0</v>
      </c>
      <c r="W430" s="156">
        <f>'Survey-based_src_summary'!AI430</f>
        <v>0</v>
      </c>
      <c r="X430" s="156">
        <f>'Survey-based_src_summary'!AJ430</f>
        <v>0</v>
      </c>
      <c r="Y430" s="156">
        <f>'Survey-based_src_summary'!AK430</f>
        <v>0</v>
      </c>
      <c r="Z430" s="156">
        <f>'Survey-based_src_summary'!AL430</f>
        <v>0</v>
      </c>
      <c r="AA430" s="171">
        <f>'Survey-based_src_summary'!AM430</f>
        <v>0</v>
      </c>
      <c r="AB430" s="171">
        <f>'Survey-based_src_summary'!AN430</f>
        <v>0</v>
      </c>
      <c r="AC430" s="171">
        <f>'Survey-based_src_summary'!AO430</f>
        <v>0</v>
      </c>
      <c r="AD430" s="171">
        <f>'Survey-based_src_summary'!AP430</f>
        <v>0</v>
      </c>
      <c r="AE430" s="171">
        <f>'Survey-based_src_summary'!AQ430</f>
        <v>0</v>
      </c>
    </row>
    <row r="431" spans="1:31" x14ac:dyDescent="0.2">
      <c r="A431" s="27" t="s">
        <v>460</v>
      </c>
      <c r="B431" s="154" t="str">
        <f>'Survey-based_src_summary'!E431</f>
        <v>30</v>
      </c>
      <c r="C431" s="125" t="str">
        <f>'Survey-based_src_summary'!F431</f>
        <v>30073</v>
      </c>
      <c r="D431" s="125" t="str">
        <f>'Survey-based_src_summary'!G431</f>
        <v>2310021601</v>
      </c>
      <c r="E431" s="125" t="str">
        <f>'Survey-based_src_summary'!H431</f>
        <v>Venting - initial completions</v>
      </c>
      <c r="F431" s="125" t="str">
        <f>'Survey-based_src_summary'!B431</f>
        <v>Gas Wells</v>
      </c>
      <c r="G431" s="52">
        <f>'Survey-based_src_summary'!S431</f>
        <v>0</v>
      </c>
      <c r="H431" s="52">
        <f>'Survey-based_src_summary'!T431</f>
        <v>1.5763854435152868E-3</v>
      </c>
      <c r="I431" s="52">
        <f>'Survey-based_src_summary'!U431</f>
        <v>0</v>
      </c>
      <c r="J431" s="52">
        <f>'Survey-based_src_summary'!V431</f>
        <v>0</v>
      </c>
      <c r="K431" s="52">
        <f>'Survey-based_src_summary'!W431</f>
        <v>0</v>
      </c>
      <c r="L431" s="144">
        <f>'Survey-based_src_summary'!X431</f>
        <v>0</v>
      </c>
      <c r="M431" s="144">
        <f>'Survey-based_src_summary'!Y431</f>
        <v>0</v>
      </c>
      <c r="N431" s="144">
        <f>'Survey-based_src_summary'!Z431</f>
        <v>0</v>
      </c>
      <c r="O431" s="144">
        <f>'Survey-based_src_summary'!AA431</f>
        <v>0</v>
      </c>
      <c r="P431" s="144">
        <f>'Survey-based_src_summary'!AB431</f>
        <v>0</v>
      </c>
      <c r="Q431" s="155">
        <f>'Survey-based_src_summary'!AC431</f>
        <v>0</v>
      </c>
      <c r="R431" s="155">
        <f>'Survey-based_src_summary'!AD431</f>
        <v>0</v>
      </c>
      <c r="S431" s="155">
        <f>'Survey-based_src_summary'!AE431</f>
        <v>0</v>
      </c>
      <c r="T431" s="155">
        <f>'Survey-based_src_summary'!AF431</f>
        <v>0</v>
      </c>
      <c r="U431" s="155">
        <f>'Survey-based_src_summary'!AG431</f>
        <v>0</v>
      </c>
      <c r="V431" s="156">
        <f>'Survey-based_src_summary'!AH431</f>
        <v>0</v>
      </c>
      <c r="W431" s="156">
        <f>'Survey-based_src_summary'!AI431</f>
        <v>1.5763854435152868E-3</v>
      </c>
      <c r="X431" s="156">
        <f>'Survey-based_src_summary'!AJ431</f>
        <v>0</v>
      </c>
      <c r="Y431" s="156">
        <f>'Survey-based_src_summary'!AK431</f>
        <v>0</v>
      </c>
      <c r="Z431" s="156">
        <f>'Survey-based_src_summary'!AL431</f>
        <v>0</v>
      </c>
      <c r="AA431" s="171">
        <f>'Survey-based_src_summary'!AM431</f>
        <v>0</v>
      </c>
      <c r="AB431" s="171">
        <f>'Survey-based_src_summary'!AN431</f>
        <v>0</v>
      </c>
      <c r="AC431" s="171">
        <f>'Survey-based_src_summary'!AO431</f>
        <v>0</v>
      </c>
      <c r="AD431" s="171">
        <f>'Survey-based_src_summary'!AP431</f>
        <v>0</v>
      </c>
      <c r="AE431" s="171">
        <f>'Survey-based_src_summary'!AQ431</f>
        <v>0</v>
      </c>
    </row>
    <row r="432" spans="1:31" x14ac:dyDescent="0.2">
      <c r="A432" s="27" t="s">
        <v>460</v>
      </c>
      <c r="B432" s="154" t="str">
        <f>'Survey-based_src_summary'!E432</f>
        <v>30</v>
      </c>
      <c r="C432" s="125" t="str">
        <f>'Survey-based_src_summary'!F432</f>
        <v>30065</v>
      </c>
      <c r="D432" s="125" t="str">
        <f>'Survey-based_src_summary'!G432</f>
        <v>2310021601</v>
      </c>
      <c r="E432" s="125" t="str">
        <f>'Survey-based_src_summary'!H432</f>
        <v>Venting - initial completions</v>
      </c>
      <c r="F432" s="125" t="str">
        <f>'Survey-based_src_summary'!B432</f>
        <v>Gas Wells</v>
      </c>
      <c r="G432" s="52">
        <f>'Survey-based_src_summary'!S432</f>
        <v>0</v>
      </c>
      <c r="H432" s="52">
        <f>'Survey-based_src_summary'!T432</f>
        <v>0</v>
      </c>
      <c r="I432" s="52">
        <f>'Survey-based_src_summary'!U432</f>
        <v>0</v>
      </c>
      <c r="J432" s="52">
        <f>'Survey-based_src_summary'!V432</f>
        <v>0</v>
      </c>
      <c r="K432" s="52">
        <f>'Survey-based_src_summary'!W432</f>
        <v>0</v>
      </c>
      <c r="L432" s="144">
        <f>'Survey-based_src_summary'!X432</f>
        <v>0</v>
      </c>
      <c r="M432" s="144">
        <f>'Survey-based_src_summary'!Y432</f>
        <v>0</v>
      </c>
      <c r="N432" s="144">
        <f>'Survey-based_src_summary'!Z432</f>
        <v>0</v>
      </c>
      <c r="O432" s="144">
        <f>'Survey-based_src_summary'!AA432</f>
        <v>0</v>
      </c>
      <c r="P432" s="144">
        <f>'Survey-based_src_summary'!AB432</f>
        <v>0</v>
      </c>
      <c r="Q432" s="155">
        <f>'Survey-based_src_summary'!AC432</f>
        <v>0</v>
      </c>
      <c r="R432" s="155">
        <f>'Survey-based_src_summary'!AD432</f>
        <v>0</v>
      </c>
      <c r="S432" s="155">
        <f>'Survey-based_src_summary'!AE432</f>
        <v>0</v>
      </c>
      <c r="T432" s="155">
        <f>'Survey-based_src_summary'!AF432</f>
        <v>0</v>
      </c>
      <c r="U432" s="155">
        <f>'Survey-based_src_summary'!AG432</f>
        <v>0</v>
      </c>
      <c r="V432" s="156">
        <f>'Survey-based_src_summary'!AH432</f>
        <v>0</v>
      </c>
      <c r="W432" s="156">
        <f>'Survey-based_src_summary'!AI432</f>
        <v>0</v>
      </c>
      <c r="X432" s="156">
        <f>'Survey-based_src_summary'!AJ432</f>
        <v>0</v>
      </c>
      <c r="Y432" s="156">
        <f>'Survey-based_src_summary'!AK432</f>
        <v>0</v>
      </c>
      <c r="Z432" s="156">
        <f>'Survey-based_src_summary'!AL432</f>
        <v>0</v>
      </c>
      <c r="AA432" s="171">
        <f>'Survey-based_src_summary'!AM432</f>
        <v>0</v>
      </c>
      <c r="AB432" s="171">
        <f>'Survey-based_src_summary'!AN432</f>
        <v>0</v>
      </c>
      <c r="AC432" s="171">
        <f>'Survey-based_src_summary'!AO432</f>
        <v>0</v>
      </c>
      <c r="AD432" s="171">
        <f>'Survey-based_src_summary'!AP432</f>
        <v>0</v>
      </c>
      <c r="AE432" s="171">
        <f>'Survey-based_src_summary'!AQ432</f>
        <v>0</v>
      </c>
    </row>
    <row r="433" spans="1:31" x14ac:dyDescent="0.2">
      <c r="A433" s="27" t="s">
        <v>460</v>
      </c>
      <c r="B433" s="154" t="str">
        <f>'Survey-based_src_summary'!E433</f>
        <v>30</v>
      </c>
      <c r="C433" s="125" t="str">
        <f>'Survey-based_src_summary'!F433</f>
        <v>30069</v>
      </c>
      <c r="D433" s="125" t="str">
        <f>'Survey-based_src_summary'!G433</f>
        <v>2310021601</v>
      </c>
      <c r="E433" s="125" t="str">
        <f>'Survey-based_src_summary'!H433</f>
        <v>Venting - initial completions</v>
      </c>
      <c r="F433" s="125" t="str">
        <f>'Survey-based_src_summary'!B433</f>
        <v>Gas Wells</v>
      </c>
      <c r="G433" s="52">
        <f>'Survey-based_src_summary'!S433</f>
        <v>0</v>
      </c>
      <c r="H433" s="52">
        <f>'Survey-based_src_summary'!T433</f>
        <v>0</v>
      </c>
      <c r="I433" s="52">
        <f>'Survey-based_src_summary'!U433</f>
        <v>0</v>
      </c>
      <c r="J433" s="52">
        <f>'Survey-based_src_summary'!V433</f>
        <v>0</v>
      </c>
      <c r="K433" s="52">
        <f>'Survey-based_src_summary'!W433</f>
        <v>0</v>
      </c>
      <c r="L433" s="144">
        <f>'Survey-based_src_summary'!X433</f>
        <v>0</v>
      </c>
      <c r="M433" s="144">
        <f>'Survey-based_src_summary'!Y433</f>
        <v>0</v>
      </c>
      <c r="N433" s="144">
        <f>'Survey-based_src_summary'!Z433</f>
        <v>0</v>
      </c>
      <c r="O433" s="144">
        <f>'Survey-based_src_summary'!AA433</f>
        <v>0</v>
      </c>
      <c r="P433" s="144">
        <f>'Survey-based_src_summary'!AB433</f>
        <v>0</v>
      </c>
      <c r="Q433" s="155">
        <f>'Survey-based_src_summary'!AC433</f>
        <v>0</v>
      </c>
      <c r="R433" s="155">
        <f>'Survey-based_src_summary'!AD433</f>
        <v>0</v>
      </c>
      <c r="S433" s="155">
        <f>'Survey-based_src_summary'!AE433</f>
        <v>0</v>
      </c>
      <c r="T433" s="155">
        <f>'Survey-based_src_summary'!AF433</f>
        <v>0</v>
      </c>
      <c r="U433" s="155">
        <f>'Survey-based_src_summary'!AG433</f>
        <v>0</v>
      </c>
      <c r="V433" s="156">
        <f>'Survey-based_src_summary'!AH433</f>
        <v>0</v>
      </c>
      <c r="W433" s="156">
        <f>'Survey-based_src_summary'!AI433</f>
        <v>0</v>
      </c>
      <c r="X433" s="156">
        <f>'Survey-based_src_summary'!AJ433</f>
        <v>0</v>
      </c>
      <c r="Y433" s="156">
        <f>'Survey-based_src_summary'!AK433</f>
        <v>0</v>
      </c>
      <c r="Z433" s="156">
        <f>'Survey-based_src_summary'!AL433</f>
        <v>0</v>
      </c>
      <c r="AA433" s="171">
        <f>'Survey-based_src_summary'!AM433</f>
        <v>0</v>
      </c>
      <c r="AB433" s="171">
        <f>'Survey-based_src_summary'!AN433</f>
        <v>0</v>
      </c>
      <c r="AC433" s="171">
        <f>'Survey-based_src_summary'!AO433</f>
        <v>0</v>
      </c>
      <c r="AD433" s="171">
        <f>'Survey-based_src_summary'!AP433</f>
        <v>0</v>
      </c>
      <c r="AE433" s="171">
        <f>'Survey-based_src_summary'!AQ433</f>
        <v>0</v>
      </c>
    </row>
    <row r="434" spans="1:31" x14ac:dyDescent="0.2">
      <c r="A434" s="27" t="s">
        <v>460</v>
      </c>
      <c r="B434" s="154" t="str">
        <f>'Survey-based_src_summary'!E434</f>
        <v>30</v>
      </c>
      <c r="C434" s="125" t="str">
        <f>'Survey-based_src_summary'!F434</f>
        <v>30005</v>
      </c>
      <c r="D434" s="125" t="str">
        <f>'Survey-based_src_summary'!G434</f>
        <v>2310021601</v>
      </c>
      <c r="E434" s="125" t="str">
        <f>'Survey-based_src_summary'!H434</f>
        <v>Venting - initial completions</v>
      </c>
      <c r="F434" s="125" t="str">
        <f>'Survey-based_src_summary'!B434</f>
        <v>Gas Wells</v>
      </c>
      <c r="G434" s="52">
        <f>'Survey-based_src_summary'!S434</f>
        <v>0</v>
      </c>
      <c r="H434" s="52">
        <f>'Survey-based_src_summary'!T434</f>
        <v>0.11069181536183904</v>
      </c>
      <c r="I434" s="52">
        <f>'Survey-based_src_summary'!U434</f>
        <v>0</v>
      </c>
      <c r="J434" s="52">
        <f>'Survey-based_src_summary'!V434</f>
        <v>0</v>
      </c>
      <c r="K434" s="52">
        <f>'Survey-based_src_summary'!W434</f>
        <v>0</v>
      </c>
      <c r="L434" s="144">
        <f>'Survey-based_src_summary'!X434</f>
        <v>0</v>
      </c>
      <c r="M434" s="144">
        <f>'Survey-based_src_summary'!Y434</f>
        <v>0</v>
      </c>
      <c r="N434" s="144">
        <f>'Survey-based_src_summary'!Z434</f>
        <v>0</v>
      </c>
      <c r="O434" s="144">
        <f>'Survey-based_src_summary'!AA434</f>
        <v>0</v>
      </c>
      <c r="P434" s="144">
        <f>'Survey-based_src_summary'!AB434</f>
        <v>0</v>
      </c>
      <c r="Q434" s="155">
        <f>'Survey-based_src_summary'!AC434</f>
        <v>0</v>
      </c>
      <c r="R434" s="155">
        <f>'Survey-based_src_summary'!AD434</f>
        <v>0</v>
      </c>
      <c r="S434" s="155">
        <f>'Survey-based_src_summary'!AE434</f>
        <v>0</v>
      </c>
      <c r="T434" s="155">
        <f>'Survey-based_src_summary'!AF434</f>
        <v>0</v>
      </c>
      <c r="U434" s="155">
        <f>'Survey-based_src_summary'!AG434</f>
        <v>0</v>
      </c>
      <c r="V434" s="156">
        <f>'Survey-based_src_summary'!AH434</f>
        <v>0</v>
      </c>
      <c r="W434" s="156">
        <f>'Survey-based_src_summary'!AI434</f>
        <v>0.11069181536183904</v>
      </c>
      <c r="X434" s="156">
        <f>'Survey-based_src_summary'!AJ434</f>
        <v>0</v>
      </c>
      <c r="Y434" s="156">
        <f>'Survey-based_src_summary'!AK434</f>
        <v>0</v>
      </c>
      <c r="Z434" s="156">
        <f>'Survey-based_src_summary'!AL434</f>
        <v>0</v>
      </c>
      <c r="AA434" s="171">
        <f>'Survey-based_src_summary'!AM434</f>
        <v>0</v>
      </c>
      <c r="AB434" s="171">
        <f>'Survey-based_src_summary'!AN434</f>
        <v>0</v>
      </c>
      <c r="AC434" s="171">
        <f>'Survey-based_src_summary'!AO434</f>
        <v>0</v>
      </c>
      <c r="AD434" s="171">
        <f>'Survey-based_src_summary'!AP434</f>
        <v>0</v>
      </c>
      <c r="AE434" s="171">
        <f>'Survey-based_src_summary'!AQ434</f>
        <v>0</v>
      </c>
    </row>
    <row r="435" spans="1:31" x14ac:dyDescent="0.2">
      <c r="A435" s="27" t="s">
        <v>460</v>
      </c>
      <c r="B435" s="154" t="str">
        <f>'Survey-based_src_summary'!E435</f>
        <v>30</v>
      </c>
      <c r="C435" s="125" t="str">
        <f>'Survey-based_src_summary'!F435</f>
        <v>30111</v>
      </c>
      <c r="D435" s="125" t="str">
        <f>'Survey-based_src_summary'!G435</f>
        <v>2310021601</v>
      </c>
      <c r="E435" s="125" t="str">
        <f>'Survey-based_src_summary'!H435</f>
        <v>Venting - initial completions</v>
      </c>
      <c r="F435" s="125" t="str">
        <f>'Survey-based_src_summary'!B435</f>
        <v>Gas Wells</v>
      </c>
      <c r="G435" s="52">
        <f>'Survey-based_src_summary'!S435</f>
        <v>0</v>
      </c>
      <c r="H435" s="52">
        <f>'Survey-based_src_summary'!T435</f>
        <v>0</v>
      </c>
      <c r="I435" s="52">
        <f>'Survey-based_src_summary'!U435</f>
        <v>0</v>
      </c>
      <c r="J435" s="52">
        <f>'Survey-based_src_summary'!V435</f>
        <v>0</v>
      </c>
      <c r="K435" s="52">
        <f>'Survey-based_src_summary'!W435</f>
        <v>0</v>
      </c>
      <c r="L435" s="144">
        <f>'Survey-based_src_summary'!X435</f>
        <v>0</v>
      </c>
      <c r="M435" s="144">
        <f>'Survey-based_src_summary'!Y435</f>
        <v>0</v>
      </c>
      <c r="N435" s="144">
        <f>'Survey-based_src_summary'!Z435</f>
        <v>0</v>
      </c>
      <c r="O435" s="144">
        <f>'Survey-based_src_summary'!AA435</f>
        <v>0</v>
      </c>
      <c r="P435" s="144">
        <f>'Survey-based_src_summary'!AB435</f>
        <v>0</v>
      </c>
      <c r="Q435" s="155">
        <f>'Survey-based_src_summary'!AC435</f>
        <v>0</v>
      </c>
      <c r="R435" s="155">
        <f>'Survey-based_src_summary'!AD435</f>
        <v>0</v>
      </c>
      <c r="S435" s="155">
        <f>'Survey-based_src_summary'!AE435</f>
        <v>0</v>
      </c>
      <c r="T435" s="155">
        <f>'Survey-based_src_summary'!AF435</f>
        <v>0</v>
      </c>
      <c r="U435" s="155">
        <f>'Survey-based_src_summary'!AG435</f>
        <v>0</v>
      </c>
      <c r="V435" s="156">
        <f>'Survey-based_src_summary'!AH435</f>
        <v>0</v>
      </c>
      <c r="W435" s="156">
        <f>'Survey-based_src_summary'!AI435</f>
        <v>0</v>
      </c>
      <c r="X435" s="156">
        <f>'Survey-based_src_summary'!AJ435</f>
        <v>0</v>
      </c>
      <c r="Y435" s="156">
        <f>'Survey-based_src_summary'!AK435</f>
        <v>0</v>
      </c>
      <c r="Z435" s="156">
        <f>'Survey-based_src_summary'!AL435</f>
        <v>0</v>
      </c>
      <c r="AA435" s="171">
        <f>'Survey-based_src_summary'!AM435</f>
        <v>0</v>
      </c>
      <c r="AB435" s="171">
        <f>'Survey-based_src_summary'!AN435</f>
        <v>0</v>
      </c>
      <c r="AC435" s="171">
        <f>'Survey-based_src_summary'!AO435</f>
        <v>0</v>
      </c>
      <c r="AD435" s="171">
        <f>'Survey-based_src_summary'!AP435</f>
        <v>0</v>
      </c>
      <c r="AE435" s="171">
        <f>'Survey-based_src_summary'!AQ435</f>
        <v>0</v>
      </c>
    </row>
    <row r="436" spans="1:31" x14ac:dyDescent="0.2">
      <c r="A436" s="27" t="s">
        <v>460</v>
      </c>
      <c r="B436" s="154" t="str">
        <f>'Survey-based_src_summary'!E436</f>
        <v>30</v>
      </c>
      <c r="C436" s="125" t="str">
        <f>'Survey-based_src_summary'!F436</f>
        <v>30041</v>
      </c>
      <c r="D436" s="125" t="str">
        <f>'Survey-based_src_summary'!G436</f>
        <v>2310021601</v>
      </c>
      <c r="E436" s="125" t="str">
        <f>'Survey-based_src_summary'!H436</f>
        <v>Venting - initial completions</v>
      </c>
      <c r="F436" s="125" t="str">
        <f>'Survey-based_src_summary'!B436</f>
        <v>Gas Wells</v>
      </c>
      <c r="G436" s="52">
        <f>'Survey-based_src_summary'!S436</f>
        <v>0</v>
      </c>
      <c r="H436" s="52">
        <f>'Survey-based_src_summary'!T436</f>
        <v>0</v>
      </c>
      <c r="I436" s="52">
        <f>'Survey-based_src_summary'!U436</f>
        <v>0</v>
      </c>
      <c r="J436" s="52">
        <f>'Survey-based_src_summary'!V436</f>
        <v>0</v>
      </c>
      <c r="K436" s="52">
        <f>'Survey-based_src_summary'!W436</f>
        <v>0</v>
      </c>
      <c r="L436" s="144">
        <f>'Survey-based_src_summary'!X436</f>
        <v>0</v>
      </c>
      <c r="M436" s="144">
        <f>'Survey-based_src_summary'!Y436</f>
        <v>0</v>
      </c>
      <c r="N436" s="144">
        <f>'Survey-based_src_summary'!Z436</f>
        <v>0</v>
      </c>
      <c r="O436" s="144">
        <f>'Survey-based_src_summary'!AA436</f>
        <v>0</v>
      </c>
      <c r="P436" s="144">
        <f>'Survey-based_src_summary'!AB436</f>
        <v>0</v>
      </c>
      <c r="Q436" s="155">
        <f>'Survey-based_src_summary'!AC436</f>
        <v>0</v>
      </c>
      <c r="R436" s="155">
        <f>'Survey-based_src_summary'!AD436</f>
        <v>0</v>
      </c>
      <c r="S436" s="155">
        <f>'Survey-based_src_summary'!AE436</f>
        <v>0</v>
      </c>
      <c r="T436" s="155">
        <f>'Survey-based_src_summary'!AF436</f>
        <v>0</v>
      </c>
      <c r="U436" s="155">
        <f>'Survey-based_src_summary'!AG436</f>
        <v>0</v>
      </c>
      <c r="V436" s="156">
        <f>'Survey-based_src_summary'!AH436</f>
        <v>0</v>
      </c>
      <c r="W436" s="156">
        <f>'Survey-based_src_summary'!AI436</f>
        <v>0</v>
      </c>
      <c r="X436" s="156">
        <f>'Survey-based_src_summary'!AJ436</f>
        <v>0</v>
      </c>
      <c r="Y436" s="156">
        <f>'Survey-based_src_summary'!AK436</f>
        <v>0</v>
      </c>
      <c r="Z436" s="156">
        <f>'Survey-based_src_summary'!AL436</f>
        <v>0</v>
      </c>
      <c r="AA436" s="171">
        <f>'Survey-based_src_summary'!AM436</f>
        <v>0</v>
      </c>
      <c r="AB436" s="171">
        <f>'Survey-based_src_summary'!AN436</f>
        <v>0</v>
      </c>
      <c r="AC436" s="171">
        <f>'Survey-based_src_summary'!AO436</f>
        <v>0</v>
      </c>
      <c r="AD436" s="171">
        <f>'Survey-based_src_summary'!AP436</f>
        <v>0</v>
      </c>
      <c r="AE436" s="171">
        <f>'Survey-based_src_summary'!AQ436</f>
        <v>0</v>
      </c>
    </row>
    <row r="437" spans="1:31" x14ac:dyDescent="0.2">
      <c r="A437" s="27" t="s">
        <v>460</v>
      </c>
      <c r="B437" s="154" t="str">
        <f>'Survey-based_src_summary'!E437</f>
        <v>30</v>
      </c>
      <c r="C437" s="125" t="str">
        <f>'Survey-based_src_summary'!F437</f>
        <v>30071</v>
      </c>
      <c r="D437" s="125" t="str">
        <f>'Survey-based_src_summary'!G437</f>
        <v>2310021601</v>
      </c>
      <c r="E437" s="125" t="str">
        <f>'Survey-based_src_summary'!H437</f>
        <v>Venting - initial completions</v>
      </c>
      <c r="F437" s="125" t="str">
        <f>'Survey-based_src_summary'!B437</f>
        <v>Gas Wells</v>
      </c>
      <c r="G437" s="52">
        <f>'Survey-based_src_summary'!S437</f>
        <v>0</v>
      </c>
      <c r="H437" s="52">
        <f>'Survey-based_src_summary'!T437</f>
        <v>8.133163647636682E-2</v>
      </c>
      <c r="I437" s="52">
        <f>'Survey-based_src_summary'!U437</f>
        <v>0</v>
      </c>
      <c r="J437" s="52">
        <f>'Survey-based_src_summary'!V437</f>
        <v>0</v>
      </c>
      <c r="K437" s="52">
        <f>'Survey-based_src_summary'!W437</f>
        <v>0</v>
      </c>
      <c r="L437" s="144">
        <f>'Survey-based_src_summary'!X437</f>
        <v>0</v>
      </c>
      <c r="M437" s="144">
        <f>'Survey-based_src_summary'!Y437</f>
        <v>0</v>
      </c>
      <c r="N437" s="144">
        <f>'Survey-based_src_summary'!Z437</f>
        <v>0</v>
      </c>
      <c r="O437" s="144">
        <f>'Survey-based_src_summary'!AA437</f>
        <v>0</v>
      </c>
      <c r="P437" s="144">
        <f>'Survey-based_src_summary'!AB437</f>
        <v>0</v>
      </c>
      <c r="Q437" s="155">
        <f>'Survey-based_src_summary'!AC437</f>
        <v>0</v>
      </c>
      <c r="R437" s="155">
        <f>'Survey-based_src_summary'!AD437</f>
        <v>0</v>
      </c>
      <c r="S437" s="155">
        <f>'Survey-based_src_summary'!AE437</f>
        <v>0</v>
      </c>
      <c r="T437" s="155">
        <f>'Survey-based_src_summary'!AF437</f>
        <v>0</v>
      </c>
      <c r="U437" s="155">
        <f>'Survey-based_src_summary'!AG437</f>
        <v>0</v>
      </c>
      <c r="V437" s="156">
        <f>'Survey-based_src_summary'!AH437</f>
        <v>0</v>
      </c>
      <c r="W437" s="156">
        <f>'Survey-based_src_summary'!AI437</f>
        <v>8.133163647636682E-2</v>
      </c>
      <c r="X437" s="156">
        <f>'Survey-based_src_summary'!AJ437</f>
        <v>0</v>
      </c>
      <c r="Y437" s="156">
        <f>'Survey-based_src_summary'!AK437</f>
        <v>0</v>
      </c>
      <c r="Z437" s="156">
        <f>'Survey-based_src_summary'!AL437</f>
        <v>0</v>
      </c>
      <c r="AA437" s="171">
        <f>'Survey-based_src_summary'!AM437</f>
        <v>0</v>
      </c>
      <c r="AB437" s="171">
        <f>'Survey-based_src_summary'!AN437</f>
        <v>0</v>
      </c>
      <c r="AC437" s="171">
        <f>'Survey-based_src_summary'!AO437</f>
        <v>0</v>
      </c>
      <c r="AD437" s="171">
        <f>'Survey-based_src_summary'!AP437</f>
        <v>0</v>
      </c>
      <c r="AE437" s="171">
        <f>'Survey-based_src_summary'!AQ437</f>
        <v>0</v>
      </c>
    </row>
    <row r="438" spans="1:31" x14ac:dyDescent="0.2">
      <c r="A438" s="27" t="s">
        <v>460</v>
      </c>
      <c r="B438" s="154" t="str">
        <f>'Survey-based_src_summary'!E438</f>
        <v>30</v>
      </c>
      <c r="C438" s="125" t="str">
        <f>'Survey-based_src_summary'!F438</f>
        <v>30015</v>
      </c>
      <c r="D438" s="125" t="str">
        <f>'Survey-based_src_summary'!G438</f>
        <v>2310021601</v>
      </c>
      <c r="E438" s="125" t="str">
        <f>'Survey-based_src_summary'!H438</f>
        <v>Venting - initial completions</v>
      </c>
      <c r="F438" s="125" t="str">
        <f>'Survey-based_src_summary'!B438</f>
        <v>Gas Wells</v>
      </c>
      <c r="G438" s="52">
        <f>'Survey-based_src_summary'!S438</f>
        <v>0</v>
      </c>
      <c r="H438" s="52">
        <f>'Survey-based_src_summary'!T438</f>
        <v>0</v>
      </c>
      <c r="I438" s="52">
        <f>'Survey-based_src_summary'!U438</f>
        <v>0</v>
      </c>
      <c r="J438" s="52">
        <f>'Survey-based_src_summary'!V438</f>
        <v>0</v>
      </c>
      <c r="K438" s="52">
        <f>'Survey-based_src_summary'!W438</f>
        <v>0</v>
      </c>
      <c r="L438" s="144">
        <f>'Survey-based_src_summary'!X438</f>
        <v>0</v>
      </c>
      <c r="M438" s="144">
        <f>'Survey-based_src_summary'!Y438</f>
        <v>0</v>
      </c>
      <c r="N438" s="144">
        <f>'Survey-based_src_summary'!Z438</f>
        <v>0</v>
      </c>
      <c r="O438" s="144">
        <f>'Survey-based_src_summary'!AA438</f>
        <v>0</v>
      </c>
      <c r="P438" s="144">
        <f>'Survey-based_src_summary'!AB438</f>
        <v>0</v>
      </c>
      <c r="Q438" s="155">
        <f>'Survey-based_src_summary'!AC438</f>
        <v>0</v>
      </c>
      <c r="R438" s="155">
        <f>'Survey-based_src_summary'!AD438</f>
        <v>0</v>
      </c>
      <c r="S438" s="155">
        <f>'Survey-based_src_summary'!AE438</f>
        <v>0</v>
      </c>
      <c r="T438" s="155">
        <f>'Survey-based_src_summary'!AF438</f>
        <v>0</v>
      </c>
      <c r="U438" s="155">
        <f>'Survey-based_src_summary'!AG438</f>
        <v>0</v>
      </c>
      <c r="V438" s="156">
        <f>'Survey-based_src_summary'!AH438</f>
        <v>0</v>
      </c>
      <c r="W438" s="156">
        <f>'Survey-based_src_summary'!AI438</f>
        <v>0</v>
      </c>
      <c r="X438" s="156">
        <f>'Survey-based_src_summary'!AJ438</f>
        <v>0</v>
      </c>
      <c r="Y438" s="156">
        <f>'Survey-based_src_summary'!AK438</f>
        <v>0</v>
      </c>
      <c r="Z438" s="156">
        <f>'Survey-based_src_summary'!AL438</f>
        <v>0</v>
      </c>
      <c r="AA438" s="171">
        <f>'Survey-based_src_summary'!AM438</f>
        <v>0</v>
      </c>
      <c r="AB438" s="171">
        <f>'Survey-based_src_summary'!AN438</f>
        <v>0</v>
      </c>
      <c r="AC438" s="171">
        <f>'Survey-based_src_summary'!AO438</f>
        <v>0</v>
      </c>
      <c r="AD438" s="171">
        <f>'Survey-based_src_summary'!AP438</f>
        <v>0</v>
      </c>
      <c r="AE438" s="171">
        <f>'Survey-based_src_summary'!AQ438</f>
        <v>0</v>
      </c>
    </row>
    <row r="439" spans="1:31" x14ac:dyDescent="0.2">
      <c r="A439" s="27" t="s">
        <v>460</v>
      </c>
      <c r="B439" s="154" t="str">
        <f>'Survey-based_src_summary'!E439</f>
        <v>30</v>
      </c>
      <c r="C439" s="125" t="str">
        <f>'Survey-based_src_summary'!F439</f>
        <v>30027</v>
      </c>
      <c r="D439" s="125" t="str">
        <f>'Survey-based_src_summary'!G439</f>
        <v>2310021601</v>
      </c>
      <c r="E439" s="125" t="str">
        <f>'Survey-based_src_summary'!H439</f>
        <v>Venting - initial completions</v>
      </c>
      <c r="F439" s="125" t="str">
        <f>'Survey-based_src_summary'!B439</f>
        <v>Gas Wells</v>
      </c>
      <c r="G439" s="52">
        <f>'Survey-based_src_summary'!S439</f>
        <v>0</v>
      </c>
      <c r="H439" s="52">
        <f>'Survey-based_src_summary'!T439</f>
        <v>0</v>
      </c>
      <c r="I439" s="52">
        <f>'Survey-based_src_summary'!U439</f>
        <v>0</v>
      </c>
      <c r="J439" s="52">
        <f>'Survey-based_src_summary'!V439</f>
        <v>0</v>
      </c>
      <c r="K439" s="52">
        <f>'Survey-based_src_summary'!W439</f>
        <v>0</v>
      </c>
      <c r="L439" s="144">
        <f>'Survey-based_src_summary'!X439</f>
        <v>0</v>
      </c>
      <c r="M439" s="144">
        <f>'Survey-based_src_summary'!Y439</f>
        <v>0</v>
      </c>
      <c r="N439" s="144">
        <f>'Survey-based_src_summary'!Z439</f>
        <v>0</v>
      </c>
      <c r="O439" s="144">
        <f>'Survey-based_src_summary'!AA439</f>
        <v>0</v>
      </c>
      <c r="P439" s="144">
        <f>'Survey-based_src_summary'!AB439</f>
        <v>0</v>
      </c>
      <c r="Q439" s="155">
        <f>'Survey-based_src_summary'!AC439</f>
        <v>0</v>
      </c>
      <c r="R439" s="155">
        <f>'Survey-based_src_summary'!AD439</f>
        <v>0</v>
      </c>
      <c r="S439" s="155">
        <f>'Survey-based_src_summary'!AE439</f>
        <v>0</v>
      </c>
      <c r="T439" s="155">
        <f>'Survey-based_src_summary'!AF439</f>
        <v>0</v>
      </c>
      <c r="U439" s="155">
        <f>'Survey-based_src_summary'!AG439</f>
        <v>0</v>
      </c>
      <c r="V439" s="156">
        <f>'Survey-based_src_summary'!AH439</f>
        <v>0</v>
      </c>
      <c r="W439" s="156">
        <f>'Survey-based_src_summary'!AI439</f>
        <v>0</v>
      </c>
      <c r="X439" s="156">
        <f>'Survey-based_src_summary'!AJ439</f>
        <v>0</v>
      </c>
      <c r="Y439" s="156">
        <f>'Survey-based_src_summary'!AK439</f>
        <v>0</v>
      </c>
      <c r="Z439" s="156">
        <f>'Survey-based_src_summary'!AL439</f>
        <v>0</v>
      </c>
      <c r="AA439" s="171">
        <f>'Survey-based_src_summary'!AM439</f>
        <v>0</v>
      </c>
      <c r="AB439" s="171">
        <f>'Survey-based_src_summary'!AN439</f>
        <v>0</v>
      </c>
      <c r="AC439" s="171">
        <f>'Survey-based_src_summary'!AO439</f>
        <v>0</v>
      </c>
      <c r="AD439" s="171">
        <f>'Survey-based_src_summary'!AP439</f>
        <v>0</v>
      </c>
      <c r="AE439" s="171">
        <f>'Survey-based_src_summary'!AQ439</f>
        <v>0</v>
      </c>
    </row>
    <row r="440" spans="1:31" x14ac:dyDescent="0.2">
      <c r="A440" s="27" t="s">
        <v>460</v>
      </c>
      <c r="B440" s="154" t="str">
        <f>'Survey-based_src_summary'!E440</f>
        <v>30</v>
      </c>
      <c r="C440" s="125" t="str">
        <f>'Survey-based_src_summary'!F440</f>
        <v>30037</v>
      </c>
      <c r="D440" s="125" t="str">
        <f>'Survey-based_src_summary'!G440</f>
        <v>2310021601</v>
      </c>
      <c r="E440" s="125" t="str">
        <f>'Survey-based_src_summary'!H440</f>
        <v>Venting - initial completions</v>
      </c>
      <c r="F440" s="125" t="str">
        <f>'Survey-based_src_summary'!B440</f>
        <v>Gas Wells</v>
      </c>
      <c r="G440" s="52">
        <f>'Survey-based_src_summary'!S440</f>
        <v>0</v>
      </c>
      <c r="H440" s="52">
        <f>'Survey-based_src_summary'!T440</f>
        <v>0</v>
      </c>
      <c r="I440" s="52">
        <f>'Survey-based_src_summary'!U440</f>
        <v>0</v>
      </c>
      <c r="J440" s="52">
        <f>'Survey-based_src_summary'!V440</f>
        <v>0</v>
      </c>
      <c r="K440" s="52">
        <f>'Survey-based_src_summary'!W440</f>
        <v>0</v>
      </c>
      <c r="L440" s="144">
        <f>'Survey-based_src_summary'!X440</f>
        <v>0</v>
      </c>
      <c r="M440" s="144">
        <f>'Survey-based_src_summary'!Y440</f>
        <v>0</v>
      </c>
      <c r="N440" s="144">
        <f>'Survey-based_src_summary'!Z440</f>
        <v>0</v>
      </c>
      <c r="O440" s="144">
        <f>'Survey-based_src_summary'!AA440</f>
        <v>0</v>
      </c>
      <c r="P440" s="144">
        <f>'Survey-based_src_summary'!AB440</f>
        <v>0</v>
      </c>
      <c r="Q440" s="155">
        <f>'Survey-based_src_summary'!AC440</f>
        <v>0</v>
      </c>
      <c r="R440" s="155">
        <f>'Survey-based_src_summary'!AD440</f>
        <v>0</v>
      </c>
      <c r="S440" s="155">
        <f>'Survey-based_src_summary'!AE440</f>
        <v>0</v>
      </c>
      <c r="T440" s="155">
        <f>'Survey-based_src_summary'!AF440</f>
        <v>0</v>
      </c>
      <c r="U440" s="155">
        <f>'Survey-based_src_summary'!AG440</f>
        <v>0</v>
      </c>
      <c r="V440" s="156">
        <f>'Survey-based_src_summary'!AH440</f>
        <v>0</v>
      </c>
      <c r="W440" s="156">
        <f>'Survey-based_src_summary'!AI440</f>
        <v>0</v>
      </c>
      <c r="X440" s="156">
        <f>'Survey-based_src_summary'!AJ440</f>
        <v>0</v>
      </c>
      <c r="Y440" s="156">
        <f>'Survey-based_src_summary'!AK440</f>
        <v>0</v>
      </c>
      <c r="Z440" s="156">
        <f>'Survey-based_src_summary'!AL440</f>
        <v>0</v>
      </c>
      <c r="AA440" s="171">
        <f>'Survey-based_src_summary'!AM440</f>
        <v>0</v>
      </c>
      <c r="AB440" s="171">
        <f>'Survey-based_src_summary'!AN440</f>
        <v>0</v>
      </c>
      <c r="AC440" s="171">
        <f>'Survey-based_src_summary'!AO440</f>
        <v>0</v>
      </c>
      <c r="AD440" s="171">
        <f>'Survey-based_src_summary'!AP440</f>
        <v>0</v>
      </c>
      <c r="AE440" s="171">
        <f>'Survey-based_src_summary'!AQ440</f>
        <v>0</v>
      </c>
    </row>
    <row r="441" spans="1:31" x14ac:dyDescent="0.2">
      <c r="A441" s="27" t="s">
        <v>460</v>
      </c>
      <c r="B441" s="154" t="str">
        <f>'Survey-based_src_summary'!E441</f>
        <v>30</v>
      </c>
      <c r="C441" s="125" t="str">
        <f>'Survey-based_src_summary'!F441</f>
        <v>30101</v>
      </c>
      <c r="D441" s="125" t="str">
        <f>'Survey-based_src_summary'!G441</f>
        <v>2310111701</v>
      </c>
      <c r="E441" s="125" t="str">
        <f>'Survey-based_src_summary'!H441</f>
        <v>Initial completion Flaring</v>
      </c>
      <c r="F441" s="125" t="str">
        <f>'Survey-based_src_summary'!B441</f>
        <v>Oil Wells</v>
      </c>
      <c r="G441" s="52">
        <f>'Survey-based_src_summary'!S441</f>
        <v>4.1717598717891065E-4</v>
      </c>
      <c r="H441" s="52">
        <f>'Survey-based_src_summary'!T441</f>
        <v>0</v>
      </c>
      <c r="I441" s="52">
        <f>'Survey-based_src_summary'!U441</f>
        <v>2.269928165532308E-3</v>
      </c>
      <c r="J441" s="52">
        <f>'Survey-based_src_summary'!V441</f>
        <v>0</v>
      </c>
      <c r="K441" s="52">
        <f>'Survey-based_src_summary'!W441</f>
        <v>0</v>
      </c>
      <c r="L441" s="144">
        <f>'Survey-based_src_summary'!X441</f>
        <v>0</v>
      </c>
      <c r="M441" s="144">
        <f>'Survey-based_src_summary'!Y441</f>
        <v>0</v>
      </c>
      <c r="N441" s="144">
        <f>'Survey-based_src_summary'!Z441</f>
        <v>0</v>
      </c>
      <c r="O441" s="144">
        <f>'Survey-based_src_summary'!AA441</f>
        <v>0</v>
      </c>
      <c r="P441" s="144">
        <f>'Survey-based_src_summary'!AB441</f>
        <v>0</v>
      </c>
      <c r="Q441" s="155">
        <f>'Survey-based_src_summary'!AC441</f>
        <v>0</v>
      </c>
      <c r="R441" s="155">
        <f>'Survey-based_src_summary'!AD441</f>
        <v>0</v>
      </c>
      <c r="S441" s="155">
        <f>'Survey-based_src_summary'!AE441</f>
        <v>0</v>
      </c>
      <c r="T441" s="155">
        <f>'Survey-based_src_summary'!AF441</f>
        <v>0</v>
      </c>
      <c r="U441" s="155">
        <f>'Survey-based_src_summary'!AG441</f>
        <v>0</v>
      </c>
      <c r="V441" s="156">
        <f>'Survey-based_src_summary'!AH441</f>
        <v>4.1717598717891065E-4</v>
      </c>
      <c r="W441" s="156">
        <f>'Survey-based_src_summary'!AI441</f>
        <v>0</v>
      </c>
      <c r="X441" s="156">
        <f>'Survey-based_src_summary'!AJ441</f>
        <v>2.269928165532308E-3</v>
      </c>
      <c r="Y441" s="156">
        <f>'Survey-based_src_summary'!AK441</f>
        <v>0</v>
      </c>
      <c r="Z441" s="156">
        <f>'Survey-based_src_summary'!AL441</f>
        <v>0</v>
      </c>
      <c r="AA441" s="171">
        <f>'Survey-based_src_summary'!AM441</f>
        <v>0</v>
      </c>
      <c r="AB441" s="171">
        <f>'Survey-based_src_summary'!AN441</f>
        <v>0</v>
      </c>
      <c r="AC441" s="171">
        <f>'Survey-based_src_summary'!AO441</f>
        <v>0</v>
      </c>
      <c r="AD441" s="171">
        <f>'Survey-based_src_summary'!AP441</f>
        <v>0</v>
      </c>
      <c r="AE441" s="171">
        <f>'Survey-based_src_summary'!AQ441</f>
        <v>0</v>
      </c>
    </row>
    <row r="442" spans="1:31" x14ac:dyDescent="0.2">
      <c r="A442" s="27" t="s">
        <v>460</v>
      </c>
      <c r="B442" s="154" t="str">
        <f>'Survey-based_src_summary'!E442</f>
        <v>30</v>
      </c>
      <c r="C442" s="125" t="str">
        <f>'Survey-based_src_summary'!F442</f>
        <v>30051</v>
      </c>
      <c r="D442" s="125" t="str">
        <f>'Survey-based_src_summary'!G442</f>
        <v>2310111701</v>
      </c>
      <c r="E442" s="125" t="str">
        <f>'Survey-based_src_summary'!H442</f>
        <v>Initial completion Flaring</v>
      </c>
      <c r="F442" s="125" t="str">
        <f>'Survey-based_src_summary'!B442</f>
        <v>Oil Wells</v>
      </c>
      <c r="G442" s="52">
        <f>'Survey-based_src_summary'!S442</f>
        <v>2.8780300276356018E-5</v>
      </c>
      <c r="H442" s="52">
        <f>'Survey-based_src_summary'!T442</f>
        <v>0</v>
      </c>
      <c r="I442" s="52">
        <f>'Survey-based_src_summary'!U442</f>
        <v>1.5659869268017245E-4</v>
      </c>
      <c r="J442" s="52">
        <f>'Survey-based_src_summary'!V442</f>
        <v>0</v>
      </c>
      <c r="K442" s="52">
        <f>'Survey-based_src_summary'!W442</f>
        <v>0</v>
      </c>
      <c r="L442" s="144">
        <f>'Survey-based_src_summary'!X442</f>
        <v>0</v>
      </c>
      <c r="M442" s="144">
        <f>'Survey-based_src_summary'!Y442</f>
        <v>0</v>
      </c>
      <c r="N442" s="144">
        <f>'Survey-based_src_summary'!Z442</f>
        <v>0</v>
      </c>
      <c r="O442" s="144">
        <f>'Survey-based_src_summary'!AA442</f>
        <v>0</v>
      </c>
      <c r="P442" s="144">
        <f>'Survey-based_src_summary'!AB442</f>
        <v>0</v>
      </c>
      <c r="Q442" s="155">
        <f>'Survey-based_src_summary'!AC442</f>
        <v>0</v>
      </c>
      <c r="R442" s="155">
        <f>'Survey-based_src_summary'!AD442</f>
        <v>0</v>
      </c>
      <c r="S442" s="155">
        <f>'Survey-based_src_summary'!AE442</f>
        <v>0</v>
      </c>
      <c r="T442" s="155">
        <f>'Survey-based_src_summary'!AF442</f>
        <v>0</v>
      </c>
      <c r="U442" s="155">
        <f>'Survey-based_src_summary'!AG442</f>
        <v>0</v>
      </c>
      <c r="V442" s="156">
        <f>'Survey-based_src_summary'!AH442</f>
        <v>2.8780300276356018E-5</v>
      </c>
      <c r="W442" s="156">
        <f>'Survey-based_src_summary'!AI442</f>
        <v>0</v>
      </c>
      <c r="X442" s="156">
        <f>'Survey-based_src_summary'!AJ442</f>
        <v>1.5659869268017248E-4</v>
      </c>
      <c r="Y442" s="156">
        <f>'Survey-based_src_summary'!AK442</f>
        <v>0</v>
      </c>
      <c r="Z442" s="156">
        <f>'Survey-based_src_summary'!AL442</f>
        <v>0</v>
      </c>
      <c r="AA442" s="171">
        <f>'Survey-based_src_summary'!AM442</f>
        <v>0</v>
      </c>
      <c r="AB442" s="171">
        <f>'Survey-based_src_summary'!AN442</f>
        <v>0</v>
      </c>
      <c r="AC442" s="171">
        <f>'Survey-based_src_summary'!AO442</f>
        <v>0</v>
      </c>
      <c r="AD442" s="171">
        <f>'Survey-based_src_summary'!AP442</f>
        <v>0</v>
      </c>
      <c r="AE442" s="171">
        <f>'Survey-based_src_summary'!AQ442</f>
        <v>0</v>
      </c>
    </row>
    <row r="443" spans="1:31" x14ac:dyDescent="0.2">
      <c r="A443" s="27" t="s">
        <v>460</v>
      </c>
      <c r="B443" s="154" t="str">
        <f>'Survey-based_src_summary'!E443</f>
        <v>30</v>
      </c>
      <c r="C443" s="125" t="str">
        <f>'Survey-based_src_summary'!F443</f>
        <v>30087</v>
      </c>
      <c r="D443" s="125" t="str">
        <f>'Survey-based_src_summary'!G443</f>
        <v>2310111701</v>
      </c>
      <c r="E443" s="125" t="str">
        <f>'Survey-based_src_summary'!H443</f>
        <v>Initial completion Flaring</v>
      </c>
      <c r="F443" s="125" t="str">
        <f>'Survey-based_src_summary'!B443</f>
        <v>Oil Wells</v>
      </c>
      <c r="G443" s="52">
        <f>'Survey-based_src_summary'!S443</f>
        <v>3.8870435136557759E-5</v>
      </c>
      <c r="H443" s="52">
        <f>'Survey-based_src_summary'!T443</f>
        <v>0</v>
      </c>
      <c r="I443" s="52">
        <f>'Survey-based_src_summary'!U443</f>
        <v>2.1150089706656425E-4</v>
      </c>
      <c r="J443" s="52">
        <f>'Survey-based_src_summary'!V443</f>
        <v>0</v>
      </c>
      <c r="K443" s="52">
        <f>'Survey-based_src_summary'!W443</f>
        <v>0</v>
      </c>
      <c r="L443" s="144">
        <f>'Survey-based_src_summary'!X443</f>
        <v>0</v>
      </c>
      <c r="M443" s="144">
        <f>'Survey-based_src_summary'!Y443</f>
        <v>0</v>
      </c>
      <c r="N443" s="144">
        <f>'Survey-based_src_summary'!Z443</f>
        <v>0</v>
      </c>
      <c r="O443" s="144">
        <f>'Survey-based_src_summary'!AA443</f>
        <v>0</v>
      </c>
      <c r="P443" s="144">
        <f>'Survey-based_src_summary'!AB443</f>
        <v>0</v>
      </c>
      <c r="Q443" s="155">
        <f>'Survey-based_src_summary'!AC443</f>
        <v>0</v>
      </c>
      <c r="R443" s="155">
        <f>'Survey-based_src_summary'!AD443</f>
        <v>0</v>
      </c>
      <c r="S443" s="155">
        <f>'Survey-based_src_summary'!AE443</f>
        <v>0</v>
      </c>
      <c r="T443" s="155">
        <f>'Survey-based_src_summary'!AF443</f>
        <v>0</v>
      </c>
      <c r="U443" s="155">
        <f>'Survey-based_src_summary'!AG443</f>
        <v>0</v>
      </c>
      <c r="V443" s="156">
        <f>'Survey-based_src_summary'!AH443</f>
        <v>3.8870435136557759E-5</v>
      </c>
      <c r="W443" s="156">
        <f>'Survey-based_src_summary'!AI443</f>
        <v>0</v>
      </c>
      <c r="X443" s="156">
        <f>'Survey-based_src_summary'!AJ443</f>
        <v>2.1150089706656425E-4</v>
      </c>
      <c r="Y443" s="156">
        <f>'Survey-based_src_summary'!AK443</f>
        <v>0</v>
      </c>
      <c r="Z443" s="156">
        <f>'Survey-based_src_summary'!AL443</f>
        <v>0</v>
      </c>
      <c r="AA443" s="171">
        <f>'Survey-based_src_summary'!AM443</f>
        <v>0</v>
      </c>
      <c r="AB443" s="171">
        <f>'Survey-based_src_summary'!AN443</f>
        <v>0</v>
      </c>
      <c r="AC443" s="171">
        <f>'Survey-based_src_summary'!AO443</f>
        <v>0</v>
      </c>
      <c r="AD443" s="171">
        <f>'Survey-based_src_summary'!AP443</f>
        <v>0</v>
      </c>
      <c r="AE443" s="171">
        <f>'Survey-based_src_summary'!AQ443</f>
        <v>0</v>
      </c>
    </row>
    <row r="444" spans="1:31" x14ac:dyDescent="0.2">
      <c r="A444" s="27" t="s">
        <v>460</v>
      </c>
      <c r="B444" s="154" t="str">
        <f>'Survey-based_src_summary'!E444</f>
        <v>30</v>
      </c>
      <c r="C444" s="125" t="str">
        <f>'Survey-based_src_summary'!F444</f>
        <v>30099</v>
      </c>
      <c r="D444" s="125" t="str">
        <f>'Survey-based_src_summary'!G444</f>
        <v>2310111701</v>
      </c>
      <c r="E444" s="125" t="str">
        <f>'Survey-based_src_summary'!H444</f>
        <v>Initial completion Flaring</v>
      </c>
      <c r="F444" s="125" t="str">
        <f>'Survey-based_src_summary'!B444</f>
        <v>Oil Wells</v>
      </c>
      <c r="G444" s="52">
        <f>'Survey-based_src_summary'!S444</f>
        <v>1.2644599381771803E-5</v>
      </c>
      <c r="H444" s="52">
        <f>'Survey-based_src_summary'!T444</f>
        <v>0</v>
      </c>
      <c r="I444" s="52">
        <f>'Survey-based_src_summary'!U444</f>
        <v>6.8801496636111285E-5</v>
      </c>
      <c r="J444" s="52">
        <f>'Survey-based_src_summary'!V444</f>
        <v>0</v>
      </c>
      <c r="K444" s="52">
        <f>'Survey-based_src_summary'!W444</f>
        <v>0</v>
      </c>
      <c r="L444" s="144">
        <f>'Survey-based_src_summary'!X444</f>
        <v>0</v>
      </c>
      <c r="M444" s="144">
        <f>'Survey-based_src_summary'!Y444</f>
        <v>0</v>
      </c>
      <c r="N444" s="144">
        <f>'Survey-based_src_summary'!Z444</f>
        <v>0</v>
      </c>
      <c r="O444" s="144">
        <f>'Survey-based_src_summary'!AA444</f>
        <v>0</v>
      </c>
      <c r="P444" s="144">
        <f>'Survey-based_src_summary'!AB444</f>
        <v>0</v>
      </c>
      <c r="Q444" s="155">
        <f>'Survey-based_src_summary'!AC444</f>
        <v>0</v>
      </c>
      <c r="R444" s="155">
        <f>'Survey-based_src_summary'!AD444</f>
        <v>0</v>
      </c>
      <c r="S444" s="155">
        <f>'Survey-based_src_summary'!AE444</f>
        <v>0</v>
      </c>
      <c r="T444" s="155">
        <f>'Survey-based_src_summary'!AF444</f>
        <v>0</v>
      </c>
      <c r="U444" s="155">
        <f>'Survey-based_src_summary'!AG444</f>
        <v>0</v>
      </c>
      <c r="V444" s="156">
        <f>'Survey-based_src_summary'!AH444</f>
        <v>1.2644599381771803E-5</v>
      </c>
      <c r="W444" s="156">
        <f>'Survey-based_src_summary'!AI444</f>
        <v>0</v>
      </c>
      <c r="X444" s="156">
        <f>'Survey-based_src_summary'!AJ444</f>
        <v>6.8801496636111285E-5</v>
      </c>
      <c r="Y444" s="156">
        <f>'Survey-based_src_summary'!AK444</f>
        <v>0</v>
      </c>
      <c r="Z444" s="156">
        <f>'Survey-based_src_summary'!AL444</f>
        <v>0</v>
      </c>
      <c r="AA444" s="171">
        <f>'Survey-based_src_summary'!AM444</f>
        <v>0</v>
      </c>
      <c r="AB444" s="171">
        <f>'Survey-based_src_summary'!AN444</f>
        <v>0</v>
      </c>
      <c r="AC444" s="171">
        <f>'Survey-based_src_summary'!AO444</f>
        <v>0</v>
      </c>
      <c r="AD444" s="171">
        <f>'Survey-based_src_summary'!AP444</f>
        <v>0</v>
      </c>
      <c r="AE444" s="171">
        <f>'Survey-based_src_summary'!AQ444</f>
        <v>0</v>
      </c>
    </row>
    <row r="445" spans="1:31" x14ac:dyDescent="0.2">
      <c r="A445" s="27" t="s">
        <v>460</v>
      </c>
      <c r="B445" s="154" t="str">
        <f>'Survey-based_src_summary'!E445</f>
        <v>30</v>
      </c>
      <c r="C445" s="125" t="str">
        <f>'Survey-based_src_summary'!F445</f>
        <v>30035</v>
      </c>
      <c r="D445" s="125" t="str">
        <f>'Survey-based_src_summary'!G445</f>
        <v>2310111701</v>
      </c>
      <c r="E445" s="125" t="str">
        <f>'Survey-based_src_summary'!H445</f>
        <v>Initial completion Flaring</v>
      </c>
      <c r="F445" s="125" t="str">
        <f>'Survey-based_src_summary'!B445</f>
        <v>Oil Wells</v>
      </c>
      <c r="G445" s="52">
        <f>'Survey-based_src_summary'!S445</f>
        <v>3.8050877769220702E-4</v>
      </c>
      <c r="H445" s="52">
        <f>'Survey-based_src_summary'!T445</f>
        <v>0</v>
      </c>
      <c r="I445" s="52">
        <f>'Survey-based_src_summary'!U445</f>
        <v>2.0704154080311262E-3</v>
      </c>
      <c r="J445" s="52">
        <f>'Survey-based_src_summary'!V445</f>
        <v>0</v>
      </c>
      <c r="K445" s="52">
        <f>'Survey-based_src_summary'!W445</f>
        <v>0</v>
      </c>
      <c r="L445" s="144">
        <f>'Survey-based_src_summary'!X445</f>
        <v>0</v>
      </c>
      <c r="M445" s="144">
        <f>'Survey-based_src_summary'!Y445</f>
        <v>0</v>
      </c>
      <c r="N445" s="144">
        <f>'Survey-based_src_summary'!Z445</f>
        <v>0</v>
      </c>
      <c r="O445" s="144">
        <f>'Survey-based_src_summary'!AA445</f>
        <v>0</v>
      </c>
      <c r="P445" s="144">
        <f>'Survey-based_src_summary'!AB445</f>
        <v>0</v>
      </c>
      <c r="Q445" s="155">
        <f>'Survey-based_src_summary'!AC445</f>
        <v>3.8050877769220702E-4</v>
      </c>
      <c r="R445" s="155">
        <f>'Survey-based_src_summary'!AD445</f>
        <v>0</v>
      </c>
      <c r="S445" s="155">
        <f>'Survey-based_src_summary'!AE445</f>
        <v>2.0704154080311262E-3</v>
      </c>
      <c r="T445" s="155">
        <f>'Survey-based_src_summary'!AF445</f>
        <v>0</v>
      </c>
      <c r="U445" s="155">
        <f>'Survey-based_src_summary'!AG445</f>
        <v>0</v>
      </c>
      <c r="V445" s="156">
        <f>'Survey-based_src_summary'!AH445</f>
        <v>0</v>
      </c>
      <c r="W445" s="156">
        <f>'Survey-based_src_summary'!AI445</f>
        <v>0</v>
      </c>
      <c r="X445" s="156">
        <f>'Survey-based_src_summary'!AJ445</f>
        <v>0</v>
      </c>
      <c r="Y445" s="156">
        <f>'Survey-based_src_summary'!AK445</f>
        <v>0</v>
      </c>
      <c r="Z445" s="156">
        <f>'Survey-based_src_summary'!AL445</f>
        <v>0</v>
      </c>
      <c r="AA445" s="171">
        <f>'Survey-based_src_summary'!AM445</f>
        <v>0</v>
      </c>
      <c r="AB445" s="171">
        <f>'Survey-based_src_summary'!AN445</f>
        <v>0</v>
      </c>
      <c r="AC445" s="171">
        <f>'Survey-based_src_summary'!AO445</f>
        <v>0</v>
      </c>
      <c r="AD445" s="171">
        <f>'Survey-based_src_summary'!AP445</f>
        <v>0</v>
      </c>
      <c r="AE445" s="171">
        <f>'Survey-based_src_summary'!AQ445</f>
        <v>0</v>
      </c>
    </row>
    <row r="446" spans="1:31" x14ac:dyDescent="0.2">
      <c r="A446" s="27" t="s">
        <v>460</v>
      </c>
      <c r="B446" s="154" t="str">
        <f>'Survey-based_src_summary'!E446</f>
        <v>30</v>
      </c>
      <c r="C446" s="125" t="str">
        <f>'Survey-based_src_summary'!F446</f>
        <v>30073</v>
      </c>
      <c r="D446" s="125" t="str">
        <f>'Survey-based_src_summary'!G446</f>
        <v>2310111701</v>
      </c>
      <c r="E446" s="125" t="str">
        <f>'Survey-based_src_summary'!H446</f>
        <v>Initial completion Flaring</v>
      </c>
      <c r="F446" s="125" t="str">
        <f>'Survey-based_src_summary'!B446</f>
        <v>Oil Wells</v>
      </c>
      <c r="G446" s="52">
        <f>'Survey-based_src_summary'!S446</f>
        <v>1.542790135006585E-5</v>
      </c>
      <c r="H446" s="52">
        <f>'Survey-based_src_summary'!T446</f>
        <v>0</v>
      </c>
      <c r="I446" s="52">
        <f>'Survey-based_src_summary'!U446</f>
        <v>8.3945933816534769E-5</v>
      </c>
      <c r="J446" s="52">
        <f>'Survey-based_src_summary'!V446</f>
        <v>0</v>
      </c>
      <c r="K446" s="52">
        <f>'Survey-based_src_summary'!W446</f>
        <v>0</v>
      </c>
      <c r="L446" s="144">
        <f>'Survey-based_src_summary'!X446</f>
        <v>0</v>
      </c>
      <c r="M446" s="144">
        <f>'Survey-based_src_summary'!Y446</f>
        <v>0</v>
      </c>
      <c r="N446" s="144">
        <f>'Survey-based_src_summary'!Z446</f>
        <v>0</v>
      </c>
      <c r="O446" s="144">
        <f>'Survey-based_src_summary'!AA446</f>
        <v>0</v>
      </c>
      <c r="P446" s="144">
        <f>'Survey-based_src_summary'!AB446</f>
        <v>0</v>
      </c>
      <c r="Q446" s="155">
        <f>'Survey-based_src_summary'!AC446</f>
        <v>0</v>
      </c>
      <c r="R446" s="155">
        <f>'Survey-based_src_summary'!AD446</f>
        <v>0</v>
      </c>
      <c r="S446" s="155">
        <f>'Survey-based_src_summary'!AE446</f>
        <v>0</v>
      </c>
      <c r="T446" s="155">
        <f>'Survey-based_src_summary'!AF446</f>
        <v>0</v>
      </c>
      <c r="U446" s="155">
        <f>'Survey-based_src_summary'!AG446</f>
        <v>0</v>
      </c>
      <c r="V446" s="156">
        <f>'Survey-based_src_summary'!AH446</f>
        <v>1.542790135006585E-5</v>
      </c>
      <c r="W446" s="156">
        <f>'Survey-based_src_summary'!AI446</f>
        <v>0</v>
      </c>
      <c r="X446" s="156">
        <f>'Survey-based_src_summary'!AJ446</f>
        <v>8.3945933816534769E-5</v>
      </c>
      <c r="Y446" s="156">
        <f>'Survey-based_src_summary'!AK446</f>
        <v>0</v>
      </c>
      <c r="Z446" s="156">
        <f>'Survey-based_src_summary'!AL446</f>
        <v>0</v>
      </c>
      <c r="AA446" s="171">
        <f>'Survey-based_src_summary'!AM446</f>
        <v>0</v>
      </c>
      <c r="AB446" s="171">
        <f>'Survey-based_src_summary'!AN446</f>
        <v>0</v>
      </c>
      <c r="AC446" s="171">
        <f>'Survey-based_src_summary'!AO446</f>
        <v>0</v>
      </c>
      <c r="AD446" s="171">
        <f>'Survey-based_src_summary'!AP446</f>
        <v>0</v>
      </c>
      <c r="AE446" s="171">
        <f>'Survey-based_src_summary'!AQ446</f>
        <v>0</v>
      </c>
    </row>
    <row r="447" spans="1:31" x14ac:dyDescent="0.2">
      <c r="A447" s="27" t="s">
        <v>460</v>
      </c>
      <c r="B447" s="154" t="str">
        <f>'Survey-based_src_summary'!E447</f>
        <v>30</v>
      </c>
      <c r="C447" s="125" t="str">
        <f>'Survey-based_src_summary'!F447</f>
        <v>30065</v>
      </c>
      <c r="D447" s="125" t="str">
        <f>'Survey-based_src_summary'!G447</f>
        <v>2310111701</v>
      </c>
      <c r="E447" s="125" t="str">
        <f>'Survey-based_src_summary'!H447</f>
        <v>Initial completion Flaring</v>
      </c>
      <c r="F447" s="125" t="str">
        <f>'Survey-based_src_summary'!B447</f>
        <v>Oil Wells</v>
      </c>
      <c r="G447" s="52">
        <f>'Survey-based_src_summary'!S447</f>
        <v>7.37601630603355E-6</v>
      </c>
      <c r="H447" s="52">
        <f>'Survey-based_src_summary'!T447</f>
        <v>0</v>
      </c>
      <c r="I447" s="52">
        <f>'Survey-based_src_summary'!U447</f>
        <v>4.0134206371064903E-5</v>
      </c>
      <c r="J447" s="52">
        <f>'Survey-based_src_summary'!V447</f>
        <v>0</v>
      </c>
      <c r="K447" s="52">
        <f>'Survey-based_src_summary'!W447</f>
        <v>0</v>
      </c>
      <c r="L447" s="144">
        <f>'Survey-based_src_summary'!X447</f>
        <v>0</v>
      </c>
      <c r="M447" s="144">
        <f>'Survey-based_src_summary'!Y447</f>
        <v>0</v>
      </c>
      <c r="N447" s="144">
        <f>'Survey-based_src_summary'!Z447</f>
        <v>0</v>
      </c>
      <c r="O447" s="144">
        <f>'Survey-based_src_summary'!AA447</f>
        <v>0</v>
      </c>
      <c r="P447" s="144">
        <f>'Survey-based_src_summary'!AB447</f>
        <v>0</v>
      </c>
      <c r="Q447" s="155">
        <f>'Survey-based_src_summary'!AC447</f>
        <v>0</v>
      </c>
      <c r="R447" s="155">
        <f>'Survey-based_src_summary'!AD447</f>
        <v>0</v>
      </c>
      <c r="S447" s="155">
        <f>'Survey-based_src_summary'!AE447</f>
        <v>0</v>
      </c>
      <c r="T447" s="155">
        <f>'Survey-based_src_summary'!AF447</f>
        <v>0</v>
      </c>
      <c r="U447" s="155">
        <f>'Survey-based_src_summary'!AG447</f>
        <v>0</v>
      </c>
      <c r="V447" s="156">
        <f>'Survey-based_src_summary'!AH447</f>
        <v>7.37601630603355E-6</v>
      </c>
      <c r="W447" s="156">
        <f>'Survey-based_src_summary'!AI447</f>
        <v>0</v>
      </c>
      <c r="X447" s="156">
        <f>'Survey-based_src_summary'!AJ447</f>
        <v>4.0134206371064903E-5</v>
      </c>
      <c r="Y447" s="156">
        <f>'Survey-based_src_summary'!AK447</f>
        <v>0</v>
      </c>
      <c r="Z447" s="156">
        <f>'Survey-based_src_summary'!AL447</f>
        <v>0</v>
      </c>
      <c r="AA447" s="171">
        <f>'Survey-based_src_summary'!AM447</f>
        <v>0</v>
      </c>
      <c r="AB447" s="171">
        <f>'Survey-based_src_summary'!AN447</f>
        <v>0</v>
      </c>
      <c r="AC447" s="171">
        <f>'Survey-based_src_summary'!AO447</f>
        <v>0</v>
      </c>
      <c r="AD447" s="171">
        <f>'Survey-based_src_summary'!AP447</f>
        <v>0</v>
      </c>
      <c r="AE447" s="171">
        <f>'Survey-based_src_summary'!AQ447</f>
        <v>0</v>
      </c>
    </row>
    <row r="448" spans="1:31" x14ac:dyDescent="0.2">
      <c r="A448" s="27" t="s">
        <v>460</v>
      </c>
      <c r="B448" s="154" t="str">
        <f>'Survey-based_src_summary'!E448</f>
        <v>30</v>
      </c>
      <c r="C448" s="125" t="str">
        <f>'Survey-based_src_summary'!F448</f>
        <v>30069</v>
      </c>
      <c r="D448" s="125" t="str">
        <f>'Survey-based_src_summary'!G448</f>
        <v>2310111701</v>
      </c>
      <c r="E448" s="125" t="str">
        <f>'Survey-based_src_summary'!H448</f>
        <v>Initial completion Flaring</v>
      </c>
      <c r="F448" s="125" t="str">
        <f>'Survey-based_src_summary'!B448</f>
        <v>Oil Wells</v>
      </c>
      <c r="G448" s="52">
        <f>'Survey-based_src_summary'!S448</f>
        <v>3.360185206081951E-5</v>
      </c>
      <c r="H448" s="52">
        <f>'Survey-based_src_summary'!T448</f>
        <v>0</v>
      </c>
      <c r="I448" s="52">
        <f>'Survey-based_src_summary'!U448</f>
        <v>1.8283360680151789E-4</v>
      </c>
      <c r="J448" s="52">
        <f>'Survey-based_src_summary'!V448</f>
        <v>0</v>
      </c>
      <c r="K448" s="52">
        <f>'Survey-based_src_summary'!W448</f>
        <v>0</v>
      </c>
      <c r="L448" s="144">
        <f>'Survey-based_src_summary'!X448</f>
        <v>0</v>
      </c>
      <c r="M448" s="144">
        <f>'Survey-based_src_summary'!Y448</f>
        <v>0</v>
      </c>
      <c r="N448" s="144">
        <f>'Survey-based_src_summary'!Z448</f>
        <v>0</v>
      </c>
      <c r="O448" s="144">
        <f>'Survey-based_src_summary'!AA448</f>
        <v>0</v>
      </c>
      <c r="P448" s="144">
        <f>'Survey-based_src_summary'!AB448</f>
        <v>0</v>
      </c>
      <c r="Q448" s="155">
        <f>'Survey-based_src_summary'!AC448</f>
        <v>0</v>
      </c>
      <c r="R448" s="155">
        <f>'Survey-based_src_summary'!AD448</f>
        <v>0</v>
      </c>
      <c r="S448" s="155">
        <f>'Survey-based_src_summary'!AE448</f>
        <v>0</v>
      </c>
      <c r="T448" s="155">
        <f>'Survey-based_src_summary'!AF448</f>
        <v>0</v>
      </c>
      <c r="U448" s="155">
        <f>'Survey-based_src_summary'!AG448</f>
        <v>0</v>
      </c>
      <c r="V448" s="156">
        <f>'Survey-based_src_summary'!AH448</f>
        <v>3.360185206081951E-5</v>
      </c>
      <c r="W448" s="156">
        <f>'Survey-based_src_summary'!AI448</f>
        <v>0</v>
      </c>
      <c r="X448" s="156">
        <f>'Survey-based_src_summary'!AJ448</f>
        <v>1.8283360680151789E-4</v>
      </c>
      <c r="Y448" s="156">
        <f>'Survey-based_src_summary'!AK448</f>
        <v>0</v>
      </c>
      <c r="Z448" s="156">
        <f>'Survey-based_src_summary'!AL448</f>
        <v>0</v>
      </c>
      <c r="AA448" s="171">
        <f>'Survey-based_src_summary'!AM448</f>
        <v>0</v>
      </c>
      <c r="AB448" s="171">
        <f>'Survey-based_src_summary'!AN448</f>
        <v>0</v>
      </c>
      <c r="AC448" s="171">
        <f>'Survey-based_src_summary'!AO448</f>
        <v>0</v>
      </c>
      <c r="AD448" s="171">
        <f>'Survey-based_src_summary'!AP448</f>
        <v>0</v>
      </c>
      <c r="AE448" s="171">
        <f>'Survey-based_src_summary'!AQ448</f>
        <v>0</v>
      </c>
    </row>
    <row r="449" spans="1:31" x14ac:dyDescent="0.2">
      <c r="A449" s="27" t="s">
        <v>460</v>
      </c>
      <c r="B449" s="154" t="str">
        <f>'Survey-based_src_summary'!E449</f>
        <v>30</v>
      </c>
      <c r="C449" s="125" t="str">
        <f>'Survey-based_src_summary'!F449</f>
        <v>30005</v>
      </c>
      <c r="D449" s="125" t="str">
        <f>'Survey-based_src_summary'!G449</f>
        <v>2310111701</v>
      </c>
      <c r="E449" s="125" t="str">
        <f>'Survey-based_src_summary'!H449</f>
        <v>Initial completion Flaring</v>
      </c>
      <c r="F449" s="125" t="str">
        <f>'Survey-based_src_summary'!B449</f>
        <v>Oil Wells</v>
      </c>
      <c r="G449" s="52">
        <f>'Survey-based_src_summary'!S449</f>
        <v>3.6528842658451866E-5</v>
      </c>
      <c r="H449" s="52">
        <f>'Survey-based_src_summary'!T449</f>
        <v>0</v>
      </c>
      <c r="I449" s="52">
        <f>'Survey-based_src_summary'!U449</f>
        <v>1.9875987917098811E-4</v>
      </c>
      <c r="J449" s="52">
        <f>'Survey-based_src_summary'!V449</f>
        <v>0</v>
      </c>
      <c r="K449" s="52">
        <f>'Survey-based_src_summary'!W449</f>
        <v>0</v>
      </c>
      <c r="L449" s="144">
        <f>'Survey-based_src_summary'!X449</f>
        <v>0</v>
      </c>
      <c r="M449" s="144">
        <f>'Survey-based_src_summary'!Y449</f>
        <v>0</v>
      </c>
      <c r="N449" s="144">
        <f>'Survey-based_src_summary'!Z449</f>
        <v>0</v>
      </c>
      <c r="O449" s="144">
        <f>'Survey-based_src_summary'!AA449</f>
        <v>0</v>
      </c>
      <c r="P449" s="144">
        <f>'Survey-based_src_summary'!AB449</f>
        <v>0</v>
      </c>
      <c r="Q449" s="155">
        <f>'Survey-based_src_summary'!AC449</f>
        <v>0</v>
      </c>
      <c r="R449" s="155">
        <f>'Survey-based_src_summary'!AD449</f>
        <v>0</v>
      </c>
      <c r="S449" s="155">
        <f>'Survey-based_src_summary'!AE449</f>
        <v>0</v>
      </c>
      <c r="T449" s="155">
        <f>'Survey-based_src_summary'!AF449</f>
        <v>0</v>
      </c>
      <c r="U449" s="155">
        <f>'Survey-based_src_summary'!AG449</f>
        <v>0</v>
      </c>
      <c r="V449" s="156">
        <f>'Survey-based_src_summary'!AH449</f>
        <v>3.6528842658451866E-5</v>
      </c>
      <c r="W449" s="156">
        <f>'Survey-based_src_summary'!AI449</f>
        <v>0</v>
      </c>
      <c r="X449" s="156">
        <f>'Survey-based_src_summary'!AJ449</f>
        <v>1.9875987917098811E-4</v>
      </c>
      <c r="Y449" s="156">
        <f>'Survey-based_src_summary'!AK449</f>
        <v>0</v>
      </c>
      <c r="Z449" s="156">
        <f>'Survey-based_src_summary'!AL449</f>
        <v>0</v>
      </c>
      <c r="AA449" s="171">
        <f>'Survey-based_src_summary'!AM449</f>
        <v>0</v>
      </c>
      <c r="AB449" s="171">
        <f>'Survey-based_src_summary'!AN449</f>
        <v>0</v>
      </c>
      <c r="AC449" s="171">
        <f>'Survey-based_src_summary'!AO449</f>
        <v>0</v>
      </c>
      <c r="AD449" s="171">
        <f>'Survey-based_src_summary'!AP449</f>
        <v>0</v>
      </c>
      <c r="AE449" s="171">
        <f>'Survey-based_src_summary'!AQ449</f>
        <v>0</v>
      </c>
    </row>
    <row r="450" spans="1:31" x14ac:dyDescent="0.2">
      <c r="A450" s="27" t="s">
        <v>460</v>
      </c>
      <c r="B450" s="154" t="str">
        <f>'Survey-based_src_summary'!E450</f>
        <v>30</v>
      </c>
      <c r="C450" s="125" t="str">
        <f>'Survey-based_src_summary'!F450</f>
        <v>30111</v>
      </c>
      <c r="D450" s="125" t="str">
        <f>'Survey-based_src_summary'!G450</f>
        <v>2310111701</v>
      </c>
      <c r="E450" s="125" t="str">
        <f>'Survey-based_src_summary'!H450</f>
        <v>Initial completion Flaring</v>
      </c>
      <c r="F450" s="125" t="str">
        <f>'Survey-based_src_summary'!B450</f>
        <v>Oil Wells</v>
      </c>
      <c r="G450" s="52">
        <f>'Survey-based_src_summary'!S450</f>
        <v>0</v>
      </c>
      <c r="H450" s="52">
        <f>'Survey-based_src_summary'!T450</f>
        <v>0</v>
      </c>
      <c r="I450" s="52">
        <f>'Survey-based_src_summary'!U450</f>
        <v>0</v>
      </c>
      <c r="J450" s="52">
        <f>'Survey-based_src_summary'!V450</f>
        <v>0</v>
      </c>
      <c r="K450" s="52">
        <f>'Survey-based_src_summary'!W450</f>
        <v>0</v>
      </c>
      <c r="L450" s="144">
        <f>'Survey-based_src_summary'!X450</f>
        <v>0</v>
      </c>
      <c r="M450" s="144">
        <f>'Survey-based_src_summary'!Y450</f>
        <v>0</v>
      </c>
      <c r="N450" s="144">
        <f>'Survey-based_src_summary'!Z450</f>
        <v>0</v>
      </c>
      <c r="O450" s="144">
        <f>'Survey-based_src_summary'!AA450</f>
        <v>0</v>
      </c>
      <c r="P450" s="144">
        <f>'Survey-based_src_summary'!AB450</f>
        <v>0</v>
      </c>
      <c r="Q450" s="155">
        <f>'Survey-based_src_summary'!AC450</f>
        <v>0</v>
      </c>
      <c r="R450" s="155">
        <f>'Survey-based_src_summary'!AD450</f>
        <v>0</v>
      </c>
      <c r="S450" s="155">
        <f>'Survey-based_src_summary'!AE450</f>
        <v>0</v>
      </c>
      <c r="T450" s="155">
        <f>'Survey-based_src_summary'!AF450</f>
        <v>0</v>
      </c>
      <c r="U450" s="155">
        <f>'Survey-based_src_summary'!AG450</f>
        <v>0</v>
      </c>
      <c r="V450" s="156">
        <f>'Survey-based_src_summary'!AH450</f>
        <v>0</v>
      </c>
      <c r="W450" s="156">
        <f>'Survey-based_src_summary'!AI450</f>
        <v>0</v>
      </c>
      <c r="X450" s="156">
        <f>'Survey-based_src_summary'!AJ450</f>
        <v>0</v>
      </c>
      <c r="Y450" s="156">
        <f>'Survey-based_src_summary'!AK450</f>
        <v>0</v>
      </c>
      <c r="Z450" s="156">
        <f>'Survey-based_src_summary'!AL450</f>
        <v>0</v>
      </c>
      <c r="AA450" s="171">
        <f>'Survey-based_src_summary'!AM450</f>
        <v>0</v>
      </c>
      <c r="AB450" s="171">
        <f>'Survey-based_src_summary'!AN450</f>
        <v>0</v>
      </c>
      <c r="AC450" s="171">
        <f>'Survey-based_src_summary'!AO450</f>
        <v>0</v>
      </c>
      <c r="AD450" s="171">
        <f>'Survey-based_src_summary'!AP450</f>
        <v>0</v>
      </c>
      <c r="AE450" s="171">
        <f>'Survey-based_src_summary'!AQ450</f>
        <v>0</v>
      </c>
    </row>
    <row r="451" spans="1:31" x14ac:dyDescent="0.2">
      <c r="A451" s="27" t="s">
        <v>460</v>
      </c>
      <c r="B451" s="154" t="str">
        <f>'Survey-based_src_summary'!E451</f>
        <v>30</v>
      </c>
      <c r="C451" s="125" t="str">
        <f>'Survey-based_src_summary'!F451</f>
        <v>30041</v>
      </c>
      <c r="D451" s="125" t="str">
        <f>'Survey-based_src_summary'!G451</f>
        <v>2310111701</v>
      </c>
      <c r="E451" s="125" t="str">
        <f>'Survey-based_src_summary'!H451</f>
        <v>Initial completion Flaring</v>
      </c>
      <c r="F451" s="125" t="str">
        <f>'Survey-based_src_summary'!B451</f>
        <v>Oil Wells</v>
      </c>
      <c r="G451" s="52">
        <f>'Survey-based_src_summary'!S451</f>
        <v>0</v>
      </c>
      <c r="H451" s="52">
        <f>'Survey-based_src_summary'!T451</f>
        <v>0</v>
      </c>
      <c r="I451" s="52">
        <f>'Survey-based_src_summary'!U451</f>
        <v>0</v>
      </c>
      <c r="J451" s="52">
        <f>'Survey-based_src_summary'!V451</f>
        <v>0</v>
      </c>
      <c r="K451" s="52">
        <f>'Survey-based_src_summary'!W451</f>
        <v>0</v>
      </c>
      <c r="L451" s="144">
        <f>'Survey-based_src_summary'!X451</f>
        <v>0</v>
      </c>
      <c r="M451" s="144">
        <f>'Survey-based_src_summary'!Y451</f>
        <v>0</v>
      </c>
      <c r="N451" s="144">
        <f>'Survey-based_src_summary'!Z451</f>
        <v>0</v>
      </c>
      <c r="O451" s="144">
        <f>'Survey-based_src_summary'!AA451</f>
        <v>0</v>
      </c>
      <c r="P451" s="144">
        <f>'Survey-based_src_summary'!AB451</f>
        <v>0</v>
      </c>
      <c r="Q451" s="155">
        <f>'Survey-based_src_summary'!AC451</f>
        <v>0</v>
      </c>
      <c r="R451" s="155">
        <f>'Survey-based_src_summary'!AD451</f>
        <v>0</v>
      </c>
      <c r="S451" s="155">
        <f>'Survey-based_src_summary'!AE451</f>
        <v>0</v>
      </c>
      <c r="T451" s="155">
        <f>'Survey-based_src_summary'!AF451</f>
        <v>0</v>
      </c>
      <c r="U451" s="155">
        <f>'Survey-based_src_summary'!AG451</f>
        <v>0</v>
      </c>
      <c r="V451" s="156">
        <f>'Survey-based_src_summary'!AH451</f>
        <v>0</v>
      </c>
      <c r="W451" s="156">
        <f>'Survey-based_src_summary'!AI451</f>
        <v>0</v>
      </c>
      <c r="X451" s="156">
        <f>'Survey-based_src_summary'!AJ451</f>
        <v>0</v>
      </c>
      <c r="Y451" s="156">
        <f>'Survey-based_src_summary'!AK451</f>
        <v>0</v>
      </c>
      <c r="Z451" s="156">
        <f>'Survey-based_src_summary'!AL451</f>
        <v>0</v>
      </c>
      <c r="AA451" s="171">
        <f>'Survey-based_src_summary'!AM451</f>
        <v>0</v>
      </c>
      <c r="AB451" s="171">
        <f>'Survey-based_src_summary'!AN451</f>
        <v>0</v>
      </c>
      <c r="AC451" s="171">
        <f>'Survey-based_src_summary'!AO451</f>
        <v>0</v>
      </c>
      <c r="AD451" s="171">
        <f>'Survey-based_src_summary'!AP451</f>
        <v>0</v>
      </c>
      <c r="AE451" s="171">
        <f>'Survey-based_src_summary'!AQ451</f>
        <v>0</v>
      </c>
    </row>
    <row r="452" spans="1:31" x14ac:dyDescent="0.2">
      <c r="A452" s="27" t="s">
        <v>460</v>
      </c>
      <c r="B452" s="154" t="str">
        <f>'Survey-based_src_summary'!E452</f>
        <v>30</v>
      </c>
      <c r="C452" s="125" t="str">
        <f>'Survey-based_src_summary'!F452</f>
        <v>30071</v>
      </c>
      <c r="D452" s="125" t="str">
        <f>'Survey-based_src_summary'!G452</f>
        <v>2310111701</v>
      </c>
      <c r="E452" s="125" t="str">
        <f>'Survey-based_src_summary'!H452</f>
        <v>Initial completion Flaring</v>
      </c>
      <c r="F452" s="125" t="str">
        <f>'Survey-based_src_summary'!B452</f>
        <v>Oil Wells</v>
      </c>
      <c r="G452" s="52">
        <f>'Survey-based_src_summary'!S452</f>
        <v>3.8050877769220699E-7</v>
      </c>
      <c r="H452" s="52">
        <f>'Survey-based_src_summary'!T452</f>
        <v>0</v>
      </c>
      <c r="I452" s="52">
        <f>'Survey-based_src_summary'!U452</f>
        <v>2.0704154080311264E-6</v>
      </c>
      <c r="J452" s="52">
        <f>'Survey-based_src_summary'!V452</f>
        <v>0</v>
      </c>
      <c r="K452" s="52">
        <f>'Survey-based_src_summary'!W452</f>
        <v>0</v>
      </c>
      <c r="L452" s="144">
        <f>'Survey-based_src_summary'!X452</f>
        <v>0</v>
      </c>
      <c r="M452" s="144">
        <f>'Survey-based_src_summary'!Y452</f>
        <v>0</v>
      </c>
      <c r="N452" s="144">
        <f>'Survey-based_src_summary'!Z452</f>
        <v>0</v>
      </c>
      <c r="O452" s="144">
        <f>'Survey-based_src_summary'!AA452</f>
        <v>0</v>
      </c>
      <c r="P452" s="144">
        <f>'Survey-based_src_summary'!AB452</f>
        <v>0</v>
      </c>
      <c r="Q452" s="155">
        <f>'Survey-based_src_summary'!AC452</f>
        <v>0</v>
      </c>
      <c r="R452" s="155">
        <f>'Survey-based_src_summary'!AD452</f>
        <v>0</v>
      </c>
      <c r="S452" s="155">
        <f>'Survey-based_src_summary'!AE452</f>
        <v>0</v>
      </c>
      <c r="T452" s="155">
        <f>'Survey-based_src_summary'!AF452</f>
        <v>0</v>
      </c>
      <c r="U452" s="155">
        <f>'Survey-based_src_summary'!AG452</f>
        <v>0</v>
      </c>
      <c r="V452" s="156">
        <f>'Survey-based_src_summary'!AH452</f>
        <v>3.8050877769220699E-7</v>
      </c>
      <c r="W452" s="156">
        <f>'Survey-based_src_summary'!AI452</f>
        <v>0</v>
      </c>
      <c r="X452" s="156">
        <f>'Survey-based_src_summary'!AJ452</f>
        <v>2.0704154080311264E-6</v>
      </c>
      <c r="Y452" s="156">
        <f>'Survey-based_src_summary'!AK452</f>
        <v>0</v>
      </c>
      <c r="Z452" s="156">
        <f>'Survey-based_src_summary'!AL452</f>
        <v>0</v>
      </c>
      <c r="AA452" s="171">
        <f>'Survey-based_src_summary'!AM452</f>
        <v>0</v>
      </c>
      <c r="AB452" s="171">
        <f>'Survey-based_src_summary'!AN452</f>
        <v>0</v>
      </c>
      <c r="AC452" s="171">
        <f>'Survey-based_src_summary'!AO452</f>
        <v>0</v>
      </c>
      <c r="AD452" s="171">
        <f>'Survey-based_src_summary'!AP452</f>
        <v>0</v>
      </c>
      <c r="AE452" s="171">
        <f>'Survey-based_src_summary'!AQ452</f>
        <v>0</v>
      </c>
    </row>
    <row r="453" spans="1:31" x14ac:dyDescent="0.2">
      <c r="A453" s="27" t="s">
        <v>460</v>
      </c>
      <c r="B453" s="154" t="str">
        <f>'Survey-based_src_summary'!E453</f>
        <v>30</v>
      </c>
      <c r="C453" s="125" t="str">
        <f>'Survey-based_src_summary'!F453</f>
        <v>30015</v>
      </c>
      <c r="D453" s="125" t="str">
        <f>'Survey-based_src_summary'!G453</f>
        <v>2310111701</v>
      </c>
      <c r="E453" s="125" t="str">
        <f>'Survey-based_src_summary'!H453</f>
        <v>Initial completion Flaring</v>
      </c>
      <c r="F453" s="125" t="str">
        <f>'Survey-based_src_summary'!B453</f>
        <v>Oil Wells</v>
      </c>
      <c r="G453" s="52">
        <f>'Survey-based_src_summary'!S453</f>
        <v>0</v>
      </c>
      <c r="H453" s="52">
        <f>'Survey-based_src_summary'!T453</f>
        <v>0</v>
      </c>
      <c r="I453" s="52">
        <f>'Survey-based_src_summary'!U453</f>
        <v>0</v>
      </c>
      <c r="J453" s="52">
        <f>'Survey-based_src_summary'!V453</f>
        <v>0</v>
      </c>
      <c r="K453" s="52">
        <f>'Survey-based_src_summary'!W453</f>
        <v>0</v>
      </c>
      <c r="L453" s="144">
        <f>'Survey-based_src_summary'!X453</f>
        <v>0</v>
      </c>
      <c r="M453" s="144">
        <f>'Survey-based_src_summary'!Y453</f>
        <v>0</v>
      </c>
      <c r="N453" s="144">
        <f>'Survey-based_src_summary'!Z453</f>
        <v>0</v>
      </c>
      <c r="O453" s="144">
        <f>'Survey-based_src_summary'!AA453</f>
        <v>0</v>
      </c>
      <c r="P453" s="144">
        <f>'Survey-based_src_summary'!AB453</f>
        <v>0</v>
      </c>
      <c r="Q453" s="155">
        <f>'Survey-based_src_summary'!AC453</f>
        <v>0</v>
      </c>
      <c r="R453" s="155">
        <f>'Survey-based_src_summary'!AD453</f>
        <v>0</v>
      </c>
      <c r="S453" s="155">
        <f>'Survey-based_src_summary'!AE453</f>
        <v>0</v>
      </c>
      <c r="T453" s="155">
        <f>'Survey-based_src_summary'!AF453</f>
        <v>0</v>
      </c>
      <c r="U453" s="155">
        <f>'Survey-based_src_summary'!AG453</f>
        <v>0</v>
      </c>
      <c r="V453" s="156">
        <f>'Survey-based_src_summary'!AH453</f>
        <v>0</v>
      </c>
      <c r="W453" s="156">
        <f>'Survey-based_src_summary'!AI453</f>
        <v>0</v>
      </c>
      <c r="X453" s="156">
        <f>'Survey-based_src_summary'!AJ453</f>
        <v>0</v>
      </c>
      <c r="Y453" s="156">
        <f>'Survey-based_src_summary'!AK453</f>
        <v>0</v>
      </c>
      <c r="Z453" s="156">
        <f>'Survey-based_src_summary'!AL453</f>
        <v>0</v>
      </c>
      <c r="AA453" s="171">
        <f>'Survey-based_src_summary'!AM453</f>
        <v>0</v>
      </c>
      <c r="AB453" s="171">
        <f>'Survey-based_src_summary'!AN453</f>
        <v>0</v>
      </c>
      <c r="AC453" s="171">
        <f>'Survey-based_src_summary'!AO453</f>
        <v>0</v>
      </c>
      <c r="AD453" s="171">
        <f>'Survey-based_src_summary'!AP453</f>
        <v>0</v>
      </c>
      <c r="AE453" s="171">
        <f>'Survey-based_src_summary'!AQ453</f>
        <v>0</v>
      </c>
    </row>
    <row r="454" spans="1:31" x14ac:dyDescent="0.2">
      <c r="A454" s="27" t="s">
        <v>460</v>
      </c>
      <c r="B454" s="154" t="str">
        <f>'Survey-based_src_summary'!E454</f>
        <v>30</v>
      </c>
      <c r="C454" s="125" t="str">
        <f>'Survey-based_src_summary'!F454</f>
        <v>30027</v>
      </c>
      <c r="D454" s="125" t="str">
        <f>'Survey-based_src_summary'!G454</f>
        <v>2310111701</v>
      </c>
      <c r="E454" s="125" t="str">
        <f>'Survey-based_src_summary'!H454</f>
        <v>Initial completion Flaring</v>
      </c>
      <c r="F454" s="125" t="str">
        <f>'Survey-based_src_summary'!B454</f>
        <v>Oil Wells</v>
      </c>
      <c r="G454" s="52">
        <f>'Survey-based_src_summary'!S454</f>
        <v>0</v>
      </c>
      <c r="H454" s="52">
        <f>'Survey-based_src_summary'!T454</f>
        <v>0</v>
      </c>
      <c r="I454" s="52">
        <f>'Survey-based_src_summary'!U454</f>
        <v>0</v>
      </c>
      <c r="J454" s="52">
        <f>'Survey-based_src_summary'!V454</f>
        <v>0</v>
      </c>
      <c r="K454" s="52">
        <f>'Survey-based_src_summary'!W454</f>
        <v>0</v>
      </c>
      <c r="L454" s="144">
        <f>'Survey-based_src_summary'!X454</f>
        <v>0</v>
      </c>
      <c r="M454" s="144">
        <f>'Survey-based_src_summary'!Y454</f>
        <v>0</v>
      </c>
      <c r="N454" s="144">
        <f>'Survey-based_src_summary'!Z454</f>
        <v>0</v>
      </c>
      <c r="O454" s="144">
        <f>'Survey-based_src_summary'!AA454</f>
        <v>0</v>
      </c>
      <c r="P454" s="144">
        <f>'Survey-based_src_summary'!AB454</f>
        <v>0</v>
      </c>
      <c r="Q454" s="155">
        <f>'Survey-based_src_summary'!AC454</f>
        <v>0</v>
      </c>
      <c r="R454" s="155">
        <f>'Survey-based_src_summary'!AD454</f>
        <v>0</v>
      </c>
      <c r="S454" s="155">
        <f>'Survey-based_src_summary'!AE454</f>
        <v>0</v>
      </c>
      <c r="T454" s="155">
        <f>'Survey-based_src_summary'!AF454</f>
        <v>0</v>
      </c>
      <c r="U454" s="155">
        <f>'Survey-based_src_summary'!AG454</f>
        <v>0</v>
      </c>
      <c r="V454" s="156">
        <f>'Survey-based_src_summary'!AH454</f>
        <v>0</v>
      </c>
      <c r="W454" s="156">
        <f>'Survey-based_src_summary'!AI454</f>
        <v>0</v>
      </c>
      <c r="X454" s="156">
        <f>'Survey-based_src_summary'!AJ454</f>
        <v>0</v>
      </c>
      <c r="Y454" s="156">
        <f>'Survey-based_src_summary'!AK454</f>
        <v>0</v>
      </c>
      <c r="Z454" s="156">
        <f>'Survey-based_src_summary'!AL454</f>
        <v>0</v>
      </c>
      <c r="AA454" s="171">
        <f>'Survey-based_src_summary'!AM454</f>
        <v>0</v>
      </c>
      <c r="AB454" s="171">
        <f>'Survey-based_src_summary'!AN454</f>
        <v>0</v>
      </c>
      <c r="AC454" s="171">
        <f>'Survey-based_src_summary'!AO454</f>
        <v>0</v>
      </c>
      <c r="AD454" s="171">
        <f>'Survey-based_src_summary'!AP454</f>
        <v>0</v>
      </c>
      <c r="AE454" s="171">
        <f>'Survey-based_src_summary'!AQ454</f>
        <v>0</v>
      </c>
    </row>
    <row r="455" spans="1:31" x14ac:dyDescent="0.2">
      <c r="A455" s="27" t="s">
        <v>460</v>
      </c>
      <c r="B455" s="154" t="str">
        <f>'Survey-based_src_summary'!E455</f>
        <v>30</v>
      </c>
      <c r="C455" s="125" t="str">
        <f>'Survey-based_src_summary'!F455</f>
        <v>30037</v>
      </c>
      <c r="D455" s="125" t="str">
        <f>'Survey-based_src_summary'!G455</f>
        <v>2310111701</v>
      </c>
      <c r="E455" s="125" t="str">
        <f>'Survey-based_src_summary'!H455</f>
        <v>Initial completion Flaring</v>
      </c>
      <c r="F455" s="125" t="str">
        <f>'Survey-based_src_summary'!B455</f>
        <v>Oil Wells</v>
      </c>
      <c r="G455" s="52">
        <f>'Survey-based_src_summary'!S455</f>
        <v>0</v>
      </c>
      <c r="H455" s="52">
        <f>'Survey-based_src_summary'!T455</f>
        <v>0</v>
      </c>
      <c r="I455" s="52">
        <f>'Survey-based_src_summary'!U455</f>
        <v>0</v>
      </c>
      <c r="J455" s="52">
        <f>'Survey-based_src_summary'!V455</f>
        <v>0</v>
      </c>
      <c r="K455" s="52">
        <f>'Survey-based_src_summary'!W455</f>
        <v>0</v>
      </c>
      <c r="L455" s="144">
        <f>'Survey-based_src_summary'!X455</f>
        <v>0</v>
      </c>
      <c r="M455" s="144">
        <f>'Survey-based_src_summary'!Y455</f>
        <v>0</v>
      </c>
      <c r="N455" s="144">
        <f>'Survey-based_src_summary'!Z455</f>
        <v>0</v>
      </c>
      <c r="O455" s="144">
        <f>'Survey-based_src_summary'!AA455</f>
        <v>0</v>
      </c>
      <c r="P455" s="144">
        <f>'Survey-based_src_summary'!AB455</f>
        <v>0</v>
      </c>
      <c r="Q455" s="155">
        <f>'Survey-based_src_summary'!AC455</f>
        <v>0</v>
      </c>
      <c r="R455" s="155">
        <f>'Survey-based_src_summary'!AD455</f>
        <v>0</v>
      </c>
      <c r="S455" s="155">
        <f>'Survey-based_src_summary'!AE455</f>
        <v>0</v>
      </c>
      <c r="T455" s="155">
        <f>'Survey-based_src_summary'!AF455</f>
        <v>0</v>
      </c>
      <c r="U455" s="155">
        <f>'Survey-based_src_summary'!AG455</f>
        <v>0</v>
      </c>
      <c r="V455" s="156">
        <f>'Survey-based_src_summary'!AH455</f>
        <v>0</v>
      </c>
      <c r="W455" s="156">
        <f>'Survey-based_src_summary'!AI455</f>
        <v>0</v>
      </c>
      <c r="X455" s="156">
        <f>'Survey-based_src_summary'!AJ455</f>
        <v>0</v>
      </c>
      <c r="Y455" s="156">
        <f>'Survey-based_src_summary'!AK455</f>
        <v>0</v>
      </c>
      <c r="Z455" s="156">
        <f>'Survey-based_src_summary'!AL455</f>
        <v>0</v>
      </c>
      <c r="AA455" s="171">
        <f>'Survey-based_src_summary'!AM455</f>
        <v>0</v>
      </c>
      <c r="AB455" s="171">
        <f>'Survey-based_src_summary'!AN455</f>
        <v>0</v>
      </c>
      <c r="AC455" s="171">
        <f>'Survey-based_src_summary'!AO455</f>
        <v>0</v>
      </c>
      <c r="AD455" s="171">
        <f>'Survey-based_src_summary'!AP455</f>
        <v>0</v>
      </c>
      <c r="AE455" s="171">
        <f>'Survey-based_src_summary'!AQ455</f>
        <v>0</v>
      </c>
    </row>
    <row r="456" spans="1:31" x14ac:dyDescent="0.2">
      <c r="A456" s="27" t="s">
        <v>460</v>
      </c>
      <c r="B456" s="154" t="str">
        <f>'Survey-based_src_summary'!E456</f>
        <v>30</v>
      </c>
      <c r="C456" s="125" t="str">
        <f>'Survey-based_src_summary'!F456</f>
        <v>30101</v>
      </c>
      <c r="D456" s="125" t="str">
        <f>'Survey-based_src_summary'!G456</f>
        <v>2310121701</v>
      </c>
      <c r="E456" s="125" t="str">
        <f>'Survey-based_src_summary'!H456</f>
        <v>Initial completion Flaring</v>
      </c>
      <c r="F456" s="125" t="str">
        <f>'Survey-based_src_summary'!B456</f>
        <v>Gas Wells</v>
      </c>
      <c r="G456" s="52">
        <f>'Survey-based_src_summary'!S456</f>
        <v>6.4231353979794196E-4</v>
      </c>
      <c r="H456" s="52">
        <f>'Survey-based_src_summary'!T456</f>
        <v>0</v>
      </c>
      <c r="I456" s="52">
        <f>'Survey-based_src_summary'!U456</f>
        <v>3.4949413194888014E-3</v>
      </c>
      <c r="J456" s="52">
        <f>'Survey-based_src_summary'!V456</f>
        <v>0</v>
      </c>
      <c r="K456" s="52">
        <f>'Survey-based_src_summary'!W456</f>
        <v>0</v>
      </c>
      <c r="L456" s="144">
        <f>'Survey-based_src_summary'!X456</f>
        <v>0</v>
      </c>
      <c r="M456" s="144">
        <f>'Survey-based_src_summary'!Y456</f>
        <v>0</v>
      </c>
      <c r="N456" s="144">
        <f>'Survey-based_src_summary'!Z456</f>
        <v>0</v>
      </c>
      <c r="O456" s="144">
        <f>'Survey-based_src_summary'!AA456</f>
        <v>0</v>
      </c>
      <c r="P456" s="144">
        <f>'Survey-based_src_summary'!AB456</f>
        <v>0</v>
      </c>
      <c r="Q456" s="155">
        <f>'Survey-based_src_summary'!AC456</f>
        <v>0</v>
      </c>
      <c r="R456" s="155">
        <f>'Survey-based_src_summary'!AD456</f>
        <v>0</v>
      </c>
      <c r="S456" s="155">
        <f>'Survey-based_src_summary'!AE456</f>
        <v>0</v>
      </c>
      <c r="T456" s="155">
        <f>'Survey-based_src_summary'!AF456</f>
        <v>0</v>
      </c>
      <c r="U456" s="155">
        <f>'Survey-based_src_summary'!AG456</f>
        <v>0</v>
      </c>
      <c r="V456" s="156">
        <f>'Survey-based_src_summary'!AH456</f>
        <v>6.4231353979794196E-4</v>
      </c>
      <c r="W456" s="156">
        <f>'Survey-based_src_summary'!AI456</f>
        <v>0</v>
      </c>
      <c r="X456" s="156">
        <f>'Survey-based_src_summary'!AJ456</f>
        <v>3.4949413194888014E-3</v>
      </c>
      <c r="Y456" s="156">
        <f>'Survey-based_src_summary'!AK456</f>
        <v>0</v>
      </c>
      <c r="Z456" s="156">
        <f>'Survey-based_src_summary'!AL456</f>
        <v>0</v>
      </c>
      <c r="AA456" s="171">
        <f>'Survey-based_src_summary'!AM456</f>
        <v>0</v>
      </c>
      <c r="AB456" s="171">
        <f>'Survey-based_src_summary'!AN456</f>
        <v>0</v>
      </c>
      <c r="AC456" s="171">
        <f>'Survey-based_src_summary'!AO456</f>
        <v>0</v>
      </c>
      <c r="AD456" s="171">
        <f>'Survey-based_src_summary'!AP456</f>
        <v>0</v>
      </c>
      <c r="AE456" s="171">
        <f>'Survey-based_src_summary'!AQ456</f>
        <v>0</v>
      </c>
    </row>
    <row r="457" spans="1:31" x14ac:dyDescent="0.2">
      <c r="A457" s="27" t="s">
        <v>460</v>
      </c>
      <c r="B457" s="154" t="str">
        <f>'Survey-based_src_summary'!E457</f>
        <v>30</v>
      </c>
      <c r="C457" s="125" t="str">
        <f>'Survey-based_src_summary'!F457</f>
        <v>30051</v>
      </c>
      <c r="D457" s="125" t="str">
        <f>'Survey-based_src_summary'!G457</f>
        <v>2310121701</v>
      </c>
      <c r="E457" s="125" t="str">
        <f>'Survey-based_src_summary'!H457</f>
        <v>Initial completion Flaring</v>
      </c>
      <c r="F457" s="125" t="str">
        <f>'Survey-based_src_summary'!B457</f>
        <v>Gas Wells</v>
      </c>
      <c r="G457" s="52">
        <f>'Survey-based_src_summary'!S457</f>
        <v>1.000734502350217E-4</v>
      </c>
      <c r="H457" s="52">
        <f>'Survey-based_src_summary'!T457</f>
        <v>0</v>
      </c>
      <c r="I457" s="52">
        <f>'Survey-based_src_summary'!U457</f>
        <v>5.4451730274938264E-4</v>
      </c>
      <c r="J457" s="52">
        <f>'Survey-based_src_summary'!V457</f>
        <v>0</v>
      </c>
      <c r="K457" s="52">
        <f>'Survey-based_src_summary'!W457</f>
        <v>0</v>
      </c>
      <c r="L457" s="144">
        <f>'Survey-based_src_summary'!X457</f>
        <v>0</v>
      </c>
      <c r="M457" s="144">
        <f>'Survey-based_src_summary'!Y457</f>
        <v>0</v>
      </c>
      <c r="N457" s="144">
        <f>'Survey-based_src_summary'!Z457</f>
        <v>0</v>
      </c>
      <c r="O457" s="144">
        <f>'Survey-based_src_summary'!AA457</f>
        <v>0</v>
      </c>
      <c r="P457" s="144">
        <f>'Survey-based_src_summary'!AB457</f>
        <v>0</v>
      </c>
      <c r="Q457" s="155">
        <f>'Survey-based_src_summary'!AC457</f>
        <v>0</v>
      </c>
      <c r="R457" s="155">
        <f>'Survey-based_src_summary'!AD457</f>
        <v>0</v>
      </c>
      <c r="S457" s="155">
        <f>'Survey-based_src_summary'!AE457</f>
        <v>0</v>
      </c>
      <c r="T457" s="155">
        <f>'Survey-based_src_summary'!AF457</f>
        <v>0</v>
      </c>
      <c r="U457" s="155">
        <f>'Survey-based_src_summary'!AG457</f>
        <v>0</v>
      </c>
      <c r="V457" s="156">
        <f>'Survey-based_src_summary'!AH457</f>
        <v>1.000734502350217E-4</v>
      </c>
      <c r="W457" s="156">
        <f>'Survey-based_src_summary'!AI457</f>
        <v>0</v>
      </c>
      <c r="X457" s="156">
        <f>'Survey-based_src_summary'!AJ457</f>
        <v>5.4451730274938264E-4</v>
      </c>
      <c r="Y457" s="156">
        <f>'Survey-based_src_summary'!AK457</f>
        <v>0</v>
      </c>
      <c r="Z457" s="156">
        <f>'Survey-based_src_summary'!AL457</f>
        <v>0</v>
      </c>
      <c r="AA457" s="171">
        <f>'Survey-based_src_summary'!AM457</f>
        <v>0</v>
      </c>
      <c r="AB457" s="171">
        <f>'Survey-based_src_summary'!AN457</f>
        <v>0</v>
      </c>
      <c r="AC457" s="171">
        <f>'Survey-based_src_summary'!AO457</f>
        <v>0</v>
      </c>
      <c r="AD457" s="171">
        <f>'Survey-based_src_summary'!AP457</f>
        <v>0</v>
      </c>
      <c r="AE457" s="171">
        <f>'Survey-based_src_summary'!AQ457</f>
        <v>0</v>
      </c>
    </row>
    <row r="458" spans="1:31" x14ac:dyDescent="0.2">
      <c r="A458" s="27" t="s">
        <v>460</v>
      </c>
      <c r="B458" s="154" t="str">
        <f>'Survey-based_src_summary'!E458</f>
        <v>30</v>
      </c>
      <c r="C458" s="125" t="str">
        <f>'Survey-based_src_summary'!F458</f>
        <v>30087</v>
      </c>
      <c r="D458" s="125" t="str">
        <f>'Survey-based_src_summary'!G458</f>
        <v>2310121701</v>
      </c>
      <c r="E458" s="125" t="str">
        <f>'Survey-based_src_summary'!H458</f>
        <v>Initial completion Flaring</v>
      </c>
      <c r="F458" s="125" t="str">
        <f>'Survey-based_src_summary'!B458</f>
        <v>Gas Wells</v>
      </c>
      <c r="G458" s="52">
        <f>'Survey-based_src_summary'!S458</f>
        <v>0</v>
      </c>
      <c r="H458" s="52">
        <f>'Survey-based_src_summary'!T458</f>
        <v>0</v>
      </c>
      <c r="I458" s="52">
        <f>'Survey-based_src_summary'!U458</f>
        <v>0</v>
      </c>
      <c r="J458" s="52">
        <f>'Survey-based_src_summary'!V458</f>
        <v>0</v>
      </c>
      <c r="K458" s="52">
        <f>'Survey-based_src_summary'!W458</f>
        <v>0</v>
      </c>
      <c r="L458" s="144">
        <f>'Survey-based_src_summary'!X458</f>
        <v>0</v>
      </c>
      <c r="M458" s="144">
        <f>'Survey-based_src_summary'!Y458</f>
        <v>0</v>
      </c>
      <c r="N458" s="144">
        <f>'Survey-based_src_summary'!Z458</f>
        <v>0</v>
      </c>
      <c r="O458" s="144">
        <f>'Survey-based_src_summary'!AA458</f>
        <v>0</v>
      </c>
      <c r="P458" s="144">
        <f>'Survey-based_src_summary'!AB458</f>
        <v>0</v>
      </c>
      <c r="Q458" s="155">
        <f>'Survey-based_src_summary'!AC458</f>
        <v>0</v>
      </c>
      <c r="R458" s="155">
        <f>'Survey-based_src_summary'!AD458</f>
        <v>0</v>
      </c>
      <c r="S458" s="155">
        <f>'Survey-based_src_summary'!AE458</f>
        <v>0</v>
      </c>
      <c r="T458" s="155">
        <f>'Survey-based_src_summary'!AF458</f>
        <v>0</v>
      </c>
      <c r="U458" s="155">
        <f>'Survey-based_src_summary'!AG458</f>
        <v>0</v>
      </c>
      <c r="V458" s="156">
        <f>'Survey-based_src_summary'!AH458</f>
        <v>0</v>
      </c>
      <c r="W458" s="156">
        <f>'Survey-based_src_summary'!AI458</f>
        <v>0</v>
      </c>
      <c r="X458" s="156">
        <f>'Survey-based_src_summary'!AJ458</f>
        <v>0</v>
      </c>
      <c r="Y458" s="156">
        <f>'Survey-based_src_summary'!AK458</f>
        <v>0</v>
      </c>
      <c r="Z458" s="156">
        <f>'Survey-based_src_summary'!AL458</f>
        <v>0</v>
      </c>
      <c r="AA458" s="171">
        <f>'Survey-based_src_summary'!AM458</f>
        <v>0</v>
      </c>
      <c r="AB458" s="171">
        <f>'Survey-based_src_summary'!AN458</f>
        <v>0</v>
      </c>
      <c r="AC458" s="171">
        <f>'Survey-based_src_summary'!AO458</f>
        <v>0</v>
      </c>
      <c r="AD458" s="171">
        <f>'Survey-based_src_summary'!AP458</f>
        <v>0</v>
      </c>
      <c r="AE458" s="171">
        <f>'Survey-based_src_summary'!AQ458</f>
        <v>0</v>
      </c>
    </row>
    <row r="459" spans="1:31" x14ac:dyDescent="0.2">
      <c r="A459" s="27" t="s">
        <v>460</v>
      </c>
      <c r="B459" s="154" t="str">
        <f>'Survey-based_src_summary'!E459</f>
        <v>30</v>
      </c>
      <c r="C459" s="125" t="str">
        <f>'Survey-based_src_summary'!F459</f>
        <v>30099</v>
      </c>
      <c r="D459" s="125" t="str">
        <f>'Survey-based_src_summary'!G459</f>
        <v>2310121701</v>
      </c>
      <c r="E459" s="125" t="str">
        <f>'Survey-based_src_summary'!H459</f>
        <v>Initial completion Flaring</v>
      </c>
      <c r="F459" s="125" t="str">
        <f>'Survey-based_src_summary'!B459</f>
        <v>Gas Wells</v>
      </c>
      <c r="G459" s="52">
        <f>'Survey-based_src_summary'!S459</f>
        <v>0</v>
      </c>
      <c r="H459" s="52">
        <f>'Survey-based_src_summary'!T459</f>
        <v>0</v>
      </c>
      <c r="I459" s="52">
        <f>'Survey-based_src_summary'!U459</f>
        <v>0</v>
      </c>
      <c r="J459" s="52">
        <f>'Survey-based_src_summary'!V459</f>
        <v>0</v>
      </c>
      <c r="K459" s="52">
        <f>'Survey-based_src_summary'!W459</f>
        <v>0</v>
      </c>
      <c r="L459" s="144">
        <f>'Survey-based_src_summary'!X459</f>
        <v>0</v>
      </c>
      <c r="M459" s="144">
        <f>'Survey-based_src_summary'!Y459</f>
        <v>0</v>
      </c>
      <c r="N459" s="144">
        <f>'Survey-based_src_summary'!Z459</f>
        <v>0</v>
      </c>
      <c r="O459" s="144">
        <f>'Survey-based_src_summary'!AA459</f>
        <v>0</v>
      </c>
      <c r="P459" s="144">
        <f>'Survey-based_src_summary'!AB459</f>
        <v>0</v>
      </c>
      <c r="Q459" s="155">
        <f>'Survey-based_src_summary'!AC459</f>
        <v>0</v>
      </c>
      <c r="R459" s="155">
        <f>'Survey-based_src_summary'!AD459</f>
        <v>0</v>
      </c>
      <c r="S459" s="155">
        <f>'Survey-based_src_summary'!AE459</f>
        <v>0</v>
      </c>
      <c r="T459" s="155">
        <f>'Survey-based_src_summary'!AF459</f>
        <v>0</v>
      </c>
      <c r="U459" s="155">
        <f>'Survey-based_src_summary'!AG459</f>
        <v>0</v>
      </c>
      <c r="V459" s="156">
        <f>'Survey-based_src_summary'!AH459</f>
        <v>0</v>
      </c>
      <c r="W459" s="156">
        <f>'Survey-based_src_summary'!AI459</f>
        <v>0</v>
      </c>
      <c r="X459" s="156">
        <f>'Survey-based_src_summary'!AJ459</f>
        <v>0</v>
      </c>
      <c r="Y459" s="156">
        <f>'Survey-based_src_summary'!AK459</f>
        <v>0</v>
      </c>
      <c r="Z459" s="156">
        <f>'Survey-based_src_summary'!AL459</f>
        <v>0</v>
      </c>
      <c r="AA459" s="171">
        <f>'Survey-based_src_summary'!AM459</f>
        <v>0</v>
      </c>
      <c r="AB459" s="171">
        <f>'Survey-based_src_summary'!AN459</f>
        <v>0</v>
      </c>
      <c r="AC459" s="171">
        <f>'Survey-based_src_summary'!AO459</f>
        <v>0</v>
      </c>
      <c r="AD459" s="171">
        <f>'Survey-based_src_summary'!AP459</f>
        <v>0</v>
      </c>
      <c r="AE459" s="171">
        <f>'Survey-based_src_summary'!AQ459</f>
        <v>0</v>
      </c>
    </row>
    <row r="460" spans="1:31" x14ac:dyDescent="0.2">
      <c r="A460" s="27" t="s">
        <v>460</v>
      </c>
      <c r="B460" s="154" t="str">
        <f>'Survey-based_src_summary'!E460</f>
        <v>30</v>
      </c>
      <c r="C460" s="125" t="str">
        <f>'Survey-based_src_summary'!F460</f>
        <v>30035</v>
      </c>
      <c r="D460" s="125" t="str">
        <f>'Survey-based_src_summary'!G460</f>
        <v>2310121701</v>
      </c>
      <c r="E460" s="125" t="str">
        <f>'Survey-based_src_summary'!H460</f>
        <v>Initial completion Flaring</v>
      </c>
      <c r="F460" s="125" t="str">
        <f>'Survey-based_src_summary'!B460</f>
        <v>Gas Wells</v>
      </c>
      <c r="G460" s="52">
        <f>'Survey-based_src_summary'!S460</f>
        <v>3.1470466587066033E-4</v>
      </c>
      <c r="H460" s="52">
        <f>'Survey-based_src_summary'!T460</f>
        <v>0</v>
      </c>
      <c r="I460" s="52">
        <f>'Survey-based_src_summary'!U460</f>
        <v>1.7123636231197691E-3</v>
      </c>
      <c r="J460" s="52">
        <f>'Survey-based_src_summary'!V460</f>
        <v>0</v>
      </c>
      <c r="K460" s="52">
        <f>'Survey-based_src_summary'!W460</f>
        <v>0</v>
      </c>
      <c r="L460" s="144">
        <f>'Survey-based_src_summary'!X460</f>
        <v>0</v>
      </c>
      <c r="M460" s="144">
        <f>'Survey-based_src_summary'!Y460</f>
        <v>0</v>
      </c>
      <c r="N460" s="144">
        <f>'Survey-based_src_summary'!Z460</f>
        <v>0</v>
      </c>
      <c r="O460" s="144">
        <f>'Survey-based_src_summary'!AA460</f>
        <v>0</v>
      </c>
      <c r="P460" s="144">
        <f>'Survey-based_src_summary'!AB460</f>
        <v>0</v>
      </c>
      <c r="Q460" s="155">
        <f>'Survey-based_src_summary'!AC460</f>
        <v>3.1470466587066033E-4</v>
      </c>
      <c r="R460" s="155">
        <f>'Survey-based_src_summary'!AD460</f>
        <v>0</v>
      </c>
      <c r="S460" s="155">
        <f>'Survey-based_src_summary'!AE460</f>
        <v>1.7123636231197691E-3</v>
      </c>
      <c r="T460" s="155">
        <f>'Survey-based_src_summary'!AF460</f>
        <v>0</v>
      </c>
      <c r="U460" s="155">
        <f>'Survey-based_src_summary'!AG460</f>
        <v>0</v>
      </c>
      <c r="V460" s="156">
        <f>'Survey-based_src_summary'!AH460</f>
        <v>0</v>
      </c>
      <c r="W460" s="156">
        <f>'Survey-based_src_summary'!AI460</f>
        <v>0</v>
      </c>
      <c r="X460" s="156">
        <f>'Survey-based_src_summary'!AJ460</f>
        <v>0</v>
      </c>
      <c r="Y460" s="156">
        <f>'Survey-based_src_summary'!AK460</f>
        <v>0</v>
      </c>
      <c r="Z460" s="156">
        <f>'Survey-based_src_summary'!AL460</f>
        <v>0</v>
      </c>
      <c r="AA460" s="171">
        <f>'Survey-based_src_summary'!AM460</f>
        <v>0</v>
      </c>
      <c r="AB460" s="171">
        <f>'Survey-based_src_summary'!AN460</f>
        <v>0</v>
      </c>
      <c r="AC460" s="171">
        <f>'Survey-based_src_summary'!AO460</f>
        <v>0</v>
      </c>
      <c r="AD460" s="171">
        <f>'Survey-based_src_summary'!AP460</f>
        <v>0</v>
      </c>
      <c r="AE460" s="171">
        <f>'Survey-based_src_summary'!AQ460</f>
        <v>0</v>
      </c>
    </row>
    <row r="461" spans="1:31" x14ac:dyDescent="0.2">
      <c r="A461" s="27" t="s">
        <v>460</v>
      </c>
      <c r="B461" s="154" t="str">
        <f>'Survey-based_src_summary'!E461</f>
        <v>30</v>
      </c>
      <c r="C461" s="125" t="str">
        <f>'Survey-based_src_summary'!F461</f>
        <v>30073</v>
      </c>
      <c r="D461" s="125" t="str">
        <f>'Survey-based_src_summary'!G461</f>
        <v>2310121701</v>
      </c>
      <c r="E461" s="125" t="str">
        <f>'Survey-based_src_summary'!H461</f>
        <v>Initial completion Flaring</v>
      </c>
      <c r="F461" s="125" t="str">
        <f>'Survey-based_src_summary'!B461</f>
        <v>Gas Wells</v>
      </c>
      <c r="G461" s="52">
        <f>'Survey-based_src_summary'!S461</f>
        <v>1.1587452132476196E-5</v>
      </c>
      <c r="H461" s="52">
        <f>'Survey-based_src_summary'!T461</f>
        <v>0</v>
      </c>
      <c r="I461" s="52">
        <f>'Survey-based_src_summary'!U461</f>
        <v>6.3049371897296933E-5</v>
      </c>
      <c r="J461" s="52">
        <f>'Survey-based_src_summary'!V461</f>
        <v>0</v>
      </c>
      <c r="K461" s="52">
        <f>'Survey-based_src_summary'!W461</f>
        <v>0</v>
      </c>
      <c r="L461" s="144">
        <f>'Survey-based_src_summary'!X461</f>
        <v>0</v>
      </c>
      <c r="M461" s="144">
        <f>'Survey-based_src_summary'!Y461</f>
        <v>0</v>
      </c>
      <c r="N461" s="144">
        <f>'Survey-based_src_summary'!Z461</f>
        <v>0</v>
      </c>
      <c r="O461" s="144">
        <f>'Survey-based_src_summary'!AA461</f>
        <v>0</v>
      </c>
      <c r="P461" s="144">
        <f>'Survey-based_src_summary'!AB461</f>
        <v>0</v>
      </c>
      <c r="Q461" s="155">
        <f>'Survey-based_src_summary'!AC461</f>
        <v>0</v>
      </c>
      <c r="R461" s="155">
        <f>'Survey-based_src_summary'!AD461</f>
        <v>0</v>
      </c>
      <c r="S461" s="155">
        <f>'Survey-based_src_summary'!AE461</f>
        <v>0</v>
      </c>
      <c r="T461" s="155">
        <f>'Survey-based_src_summary'!AF461</f>
        <v>0</v>
      </c>
      <c r="U461" s="155">
        <f>'Survey-based_src_summary'!AG461</f>
        <v>0</v>
      </c>
      <c r="V461" s="156">
        <f>'Survey-based_src_summary'!AH461</f>
        <v>1.1587452132476196E-5</v>
      </c>
      <c r="W461" s="156">
        <f>'Survey-based_src_summary'!AI461</f>
        <v>0</v>
      </c>
      <c r="X461" s="156">
        <f>'Survey-based_src_summary'!AJ461</f>
        <v>6.3049371897296933E-5</v>
      </c>
      <c r="Y461" s="156">
        <f>'Survey-based_src_summary'!AK461</f>
        <v>0</v>
      </c>
      <c r="Z461" s="156">
        <f>'Survey-based_src_summary'!AL461</f>
        <v>0</v>
      </c>
      <c r="AA461" s="171">
        <f>'Survey-based_src_summary'!AM461</f>
        <v>0</v>
      </c>
      <c r="AB461" s="171">
        <f>'Survey-based_src_summary'!AN461</f>
        <v>0</v>
      </c>
      <c r="AC461" s="171">
        <f>'Survey-based_src_summary'!AO461</f>
        <v>0</v>
      </c>
      <c r="AD461" s="171">
        <f>'Survey-based_src_summary'!AP461</f>
        <v>0</v>
      </c>
      <c r="AE461" s="171">
        <f>'Survey-based_src_summary'!AQ461</f>
        <v>0</v>
      </c>
    </row>
    <row r="462" spans="1:31" x14ac:dyDescent="0.2">
      <c r="A462" s="27" t="s">
        <v>460</v>
      </c>
      <c r="B462" s="154" t="str">
        <f>'Survey-based_src_summary'!E462</f>
        <v>30</v>
      </c>
      <c r="C462" s="125" t="str">
        <f>'Survey-based_src_summary'!F462</f>
        <v>30065</v>
      </c>
      <c r="D462" s="125" t="str">
        <f>'Survey-based_src_summary'!G462</f>
        <v>2310121701</v>
      </c>
      <c r="E462" s="125" t="str">
        <f>'Survey-based_src_summary'!H462</f>
        <v>Initial completion Flaring</v>
      </c>
      <c r="F462" s="125" t="str">
        <f>'Survey-based_src_summary'!B462</f>
        <v>Gas Wells</v>
      </c>
      <c r="G462" s="52">
        <f>'Survey-based_src_summary'!S462</f>
        <v>0</v>
      </c>
      <c r="H462" s="52">
        <f>'Survey-based_src_summary'!T462</f>
        <v>0</v>
      </c>
      <c r="I462" s="52">
        <f>'Survey-based_src_summary'!U462</f>
        <v>0</v>
      </c>
      <c r="J462" s="52">
        <f>'Survey-based_src_summary'!V462</f>
        <v>0</v>
      </c>
      <c r="K462" s="52">
        <f>'Survey-based_src_summary'!W462</f>
        <v>0</v>
      </c>
      <c r="L462" s="144">
        <f>'Survey-based_src_summary'!X462</f>
        <v>0</v>
      </c>
      <c r="M462" s="144">
        <f>'Survey-based_src_summary'!Y462</f>
        <v>0</v>
      </c>
      <c r="N462" s="144">
        <f>'Survey-based_src_summary'!Z462</f>
        <v>0</v>
      </c>
      <c r="O462" s="144">
        <f>'Survey-based_src_summary'!AA462</f>
        <v>0</v>
      </c>
      <c r="P462" s="144">
        <f>'Survey-based_src_summary'!AB462</f>
        <v>0</v>
      </c>
      <c r="Q462" s="155">
        <f>'Survey-based_src_summary'!AC462</f>
        <v>0</v>
      </c>
      <c r="R462" s="155">
        <f>'Survey-based_src_summary'!AD462</f>
        <v>0</v>
      </c>
      <c r="S462" s="155">
        <f>'Survey-based_src_summary'!AE462</f>
        <v>0</v>
      </c>
      <c r="T462" s="155">
        <f>'Survey-based_src_summary'!AF462</f>
        <v>0</v>
      </c>
      <c r="U462" s="155">
        <f>'Survey-based_src_summary'!AG462</f>
        <v>0</v>
      </c>
      <c r="V462" s="156">
        <f>'Survey-based_src_summary'!AH462</f>
        <v>0</v>
      </c>
      <c r="W462" s="156">
        <f>'Survey-based_src_summary'!AI462</f>
        <v>0</v>
      </c>
      <c r="X462" s="156">
        <f>'Survey-based_src_summary'!AJ462</f>
        <v>0</v>
      </c>
      <c r="Y462" s="156">
        <f>'Survey-based_src_summary'!AK462</f>
        <v>0</v>
      </c>
      <c r="Z462" s="156">
        <f>'Survey-based_src_summary'!AL462</f>
        <v>0</v>
      </c>
      <c r="AA462" s="171">
        <f>'Survey-based_src_summary'!AM462</f>
        <v>0</v>
      </c>
      <c r="AB462" s="171">
        <f>'Survey-based_src_summary'!AN462</f>
        <v>0</v>
      </c>
      <c r="AC462" s="171">
        <f>'Survey-based_src_summary'!AO462</f>
        <v>0</v>
      </c>
      <c r="AD462" s="171">
        <f>'Survey-based_src_summary'!AP462</f>
        <v>0</v>
      </c>
      <c r="AE462" s="171">
        <f>'Survey-based_src_summary'!AQ462</f>
        <v>0</v>
      </c>
    </row>
    <row r="463" spans="1:31" x14ac:dyDescent="0.2">
      <c r="A463" s="27" t="s">
        <v>460</v>
      </c>
      <c r="B463" s="154" t="str">
        <f>'Survey-based_src_summary'!E463</f>
        <v>30</v>
      </c>
      <c r="C463" s="125" t="str">
        <f>'Survey-based_src_summary'!F463</f>
        <v>30069</v>
      </c>
      <c r="D463" s="125" t="str">
        <f>'Survey-based_src_summary'!G463</f>
        <v>2310121701</v>
      </c>
      <c r="E463" s="125" t="str">
        <f>'Survey-based_src_summary'!H463</f>
        <v>Initial completion Flaring</v>
      </c>
      <c r="F463" s="125" t="str">
        <f>'Survey-based_src_summary'!B463</f>
        <v>Gas Wells</v>
      </c>
      <c r="G463" s="52">
        <f>'Survey-based_src_summary'!S463</f>
        <v>0</v>
      </c>
      <c r="H463" s="52">
        <f>'Survey-based_src_summary'!T463</f>
        <v>0</v>
      </c>
      <c r="I463" s="52">
        <f>'Survey-based_src_summary'!U463</f>
        <v>0</v>
      </c>
      <c r="J463" s="52">
        <f>'Survey-based_src_summary'!V463</f>
        <v>0</v>
      </c>
      <c r="K463" s="52">
        <f>'Survey-based_src_summary'!W463</f>
        <v>0</v>
      </c>
      <c r="L463" s="144">
        <f>'Survey-based_src_summary'!X463</f>
        <v>0</v>
      </c>
      <c r="M463" s="144">
        <f>'Survey-based_src_summary'!Y463</f>
        <v>0</v>
      </c>
      <c r="N463" s="144">
        <f>'Survey-based_src_summary'!Z463</f>
        <v>0</v>
      </c>
      <c r="O463" s="144">
        <f>'Survey-based_src_summary'!AA463</f>
        <v>0</v>
      </c>
      <c r="P463" s="144">
        <f>'Survey-based_src_summary'!AB463</f>
        <v>0</v>
      </c>
      <c r="Q463" s="155">
        <f>'Survey-based_src_summary'!AC463</f>
        <v>0</v>
      </c>
      <c r="R463" s="155">
        <f>'Survey-based_src_summary'!AD463</f>
        <v>0</v>
      </c>
      <c r="S463" s="155">
        <f>'Survey-based_src_summary'!AE463</f>
        <v>0</v>
      </c>
      <c r="T463" s="155">
        <f>'Survey-based_src_summary'!AF463</f>
        <v>0</v>
      </c>
      <c r="U463" s="155">
        <f>'Survey-based_src_summary'!AG463</f>
        <v>0</v>
      </c>
      <c r="V463" s="156">
        <f>'Survey-based_src_summary'!AH463</f>
        <v>0</v>
      </c>
      <c r="W463" s="156">
        <f>'Survey-based_src_summary'!AI463</f>
        <v>0</v>
      </c>
      <c r="X463" s="156">
        <f>'Survey-based_src_summary'!AJ463</f>
        <v>0</v>
      </c>
      <c r="Y463" s="156">
        <f>'Survey-based_src_summary'!AK463</f>
        <v>0</v>
      </c>
      <c r="Z463" s="156">
        <f>'Survey-based_src_summary'!AL463</f>
        <v>0</v>
      </c>
      <c r="AA463" s="171">
        <f>'Survey-based_src_summary'!AM463</f>
        <v>0</v>
      </c>
      <c r="AB463" s="171">
        <f>'Survey-based_src_summary'!AN463</f>
        <v>0</v>
      </c>
      <c r="AC463" s="171">
        <f>'Survey-based_src_summary'!AO463</f>
        <v>0</v>
      </c>
      <c r="AD463" s="171">
        <f>'Survey-based_src_summary'!AP463</f>
        <v>0</v>
      </c>
      <c r="AE463" s="171">
        <f>'Survey-based_src_summary'!AQ463</f>
        <v>0</v>
      </c>
    </row>
    <row r="464" spans="1:31" x14ac:dyDescent="0.2">
      <c r="A464" s="27" t="s">
        <v>460</v>
      </c>
      <c r="B464" s="154" t="str">
        <f>'Survey-based_src_summary'!E464</f>
        <v>30</v>
      </c>
      <c r="C464" s="125" t="str">
        <f>'Survey-based_src_summary'!F464</f>
        <v>30005</v>
      </c>
      <c r="D464" s="125" t="str">
        <f>'Survey-based_src_summary'!G464</f>
        <v>2310121701</v>
      </c>
      <c r="E464" s="125" t="str">
        <f>'Survey-based_src_summary'!H464</f>
        <v>Initial completion Flaring</v>
      </c>
      <c r="F464" s="125" t="str">
        <f>'Survey-based_src_summary'!B464</f>
        <v>Gas Wells</v>
      </c>
      <c r="G464" s="52">
        <f>'Survey-based_src_summary'!S464</f>
        <v>8.1365640442731299E-4</v>
      </c>
      <c r="H464" s="52">
        <f>'Survey-based_src_summary'!T464</f>
        <v>0</v>
      </c>
      <c r="I464" s="52">
        <f>'Survey-based_src_summary'!U464</f>
        <v>4.4272480829133203E-3</v>
      </c>
      <c r="J464" s="52">
        <f>'Survey-based_src_summary'!V464</f>
        <v>0</v>
      </c>
      <c r="K464" s="52">
        <f>'Survey-based_src_summary'!W464</f>
        <v>0</v>
      </c>
      <c r="L464" s="144">
        <f>'Survey-based_src_summary'!X464</f>
        <v>0</v>
      </c>
      <c r="M464" s="144">
        <f>'Survey-based_src_summary'!Y464</f>
        <v>0</v>
      </c>
      <c r="N464" s="144">
        <f>'Survey-based_src_summary'!Z464</f>
        <v>0</v>
      </c>
      <c r="O464" s="144">
        <f>'Survey-based_src_summary'!AA464</f>
        <v>0</v>
      </c>
      <c r="P464" s="144">
        <f>'Survey-based_src_summary'!AB464</f>
        <v>0</v>
      </c>
      <c r="Q464" s="155">
        <f>'Survey-based_src_summary'!AC464</f>
        <v>0</v>
      </c>
      <c r="R464" s="155">
        <f>'Survey-based_src_summary'!AD464</f>
        <v>0</v>
      </c>
      <c r="S464" s="155">
        <f>'Survey-based_src_summary'!AE464</f>
        <v>0</v>
      </c>
      <c r="T464" s="155">
        <f>'Survey-based_src_summary'!AF464</f>
        <v>0</v>
      </c>
      <c r="U464" s="155">
        <f>'Survey-based_src_summary'!AG464</f>
        <v>0</v>
      </c>
      <c r="V464" s="156">
        <f>'Survey-based_src_summary'!AH464</f>
        <v>8.1365640442731299E-4</v>
      </c>
      <c r="W464" s="156">
        <f>'Survey-based_src_summary'!AI464</f>
        <v>0</v>
      </c>
      <c r="X464" s="156">
        <f>'Survey-based_src_summary'!AJ464</f>
        <v>4.4272480829133203E-3</v>
      </c>
      <c r="Y464" s="156">
        <f>'Survey-based_src_summary'!AK464</f>
        <v>0</v>
      </c>
      <c r="Z464" s="156">
        <f>'Survey-based_src_summary'!AL464</f>
        <v>0</v>
      </c>
      <c r="AA464" s="171">
        <f>'Survey-based_src_summary'!AM464</f>
        <v>0</v>
      </c>
      <c r="AB464" s="171">
        <f>'Survey-based_src_summary'!AN464</f>
        <v>0</v>
      </c>
      <c r="AC464" s="171">
        <f>'Survey-based_src_summary'!AO464</f>
        <v>0</v>
      </c>
      <c r="AD464" s="171">
        <f>'Survey-based_src_summary'!AP464</f>
        <v>0</v>
      </c>
      <c r="AE464" s="171">
        <f>'Survey-based_src_summary'!AQ464</f>
        <v>0</v>
      </c>
    </row>
    <row r="465" spans="1:31" x14ac:dyDescent="0.2">
      <c r="A465" s="27" t="s">
        <v>460</v>
      </c>
      <c r="B465" s="154" t="str">
        <f>'Survey-based_src_summary'!E465</f>
        <v>30</v>
      </c>
      <c r="C465" s="125" t="str">
        <f>'Survey-based_src_summary'!F465</f>
        <v>30111</v>
      </c>
      <c r="D465" s="125" t="str">
        <f>'Survey-based_src_summary'!G465</f>
        <v>2310121701</v>
      </c>
      <c r="E465" s="125" t="str">
        <f>'Survey-based_src_summary'!H465</f>
        <v>Initial completion Flaring</v>
      </c>
      <c r="F465" s="125" t="str">
        <f>'Survey-based_src_summary'!B465</f>
        <v>Gas Wells</v>
      </c>
      <c r="G465" s="52">
        <f>'Survey-based_src_summary'!S465</f>
        <v>0</v>
      </c>
      <c r="H465" s="52">
        <f>'Survey-based_src_summary'!T465</f>
        <v>0</v>
      </c>
      <c r="I465" s="52">
        <f>'Survey-based_src_summary'!U465</f>
        <v>0</v>
      </c>
      <c r="J465" s="52">
        <f>'Survey-based_src_summary'!V465</f>
        <v>0</v>
      </c>
      <c r="K465" s="52">
        <f>'Survey-based_src_summary'!W465</f>
        <v>0</v>
      </c>
      <c r="L465" s="144">
        <f>'Survey-based_src_summary'!X465</f>
        <v>0</v>
      </c>
      <c r="M465" s="144">
        <f>'Survey-based_src_summary'!Y465</f>
        <v>0</v>
      </c>
      <c r="N465" s="144">
        <f>'Survey-based_src_summary'!Z465</f>
        <v>0</v>
      </c>
      <c r="O465" s="144">
        <f>'Survey-based_src_summary'!AA465</f>
        <v>0</v>
      </c>
      <c r="P465" s="144">
        <f>'Survey-based_src_summary'!AB465</f>
        <v>0</v>
      </c>
      <c r="Q465" s="155">
        <f>'Survey-based_src_summary'!AC465</f>
        <v>0</v>
      </c>
      <c r="R465" s="155">
        <f>'Survey-based_src_summary'!AD465</f>
        <v>0</v>
      </c>
      <c r="S465" s="155">
        <f>'Survey-based_src_summary'!AE465</f>
        <v>0</v>
      </c>
      <c r="T465" s="155">
        <f>'Survey-based_src_summary'!AF465</f>
        <v>0</v>
      </c>
      <c r="U465" s="155">
        <f>'Survey-based_src_summary'!AG465</f>
        <v>0</v>
      </c>
      <c r="V465" s="156">
        <f>'Survey-based_src_summary'!AH465</f>
        <v>0</v>
      </c>
      <c r="W465" s="156">
        <f>'Survey-based_src_summary'!AI465</f>
        <v>0</v>
      </c>
      <c r="X465" s="156">
        <f>'Survey-based_src_summary'!AJ465</f>
        <v>0</v>
      </c>
      <c r="Y465" s="156">
        <f>'Survey-based_src_summary'!AK465</f>
        <v>0</v>
      </c>
      <c r="Z465" s="156">
        <f>'Survey-based_src_summary'!AL465</f>
        <v>0</v>
      </c>
      <c r="AA465" s="171">
        <f>'Survey-based_src_summary'!AM465</f>
        <v>0</v>
      </c>
      <c r="AB465" s="171">
        <f>'Survey-based_src_summary'!AN465</f>
        <v>0</v>
      </c>
      <c r="AC465" s="171">
        <f>'Survey-based_src_summary'!AO465</f>
        <v>0</v>
      </c>
      <c r="AD465" s="171">
        <f>'Survey-based_src_summary'!AP465</f>
        <v>0</v>
      </c>
      <c r="AE465" s="171">
        <f>'Survey-based_src_summary'!AQ465</f>
        <v>0</v>
      </c>
    </row>
    <row r="466" spans="1:31" x14ac:dyDescent="0.2">
      <c r="A466" s="27" t="s">
        <v>460</v>
      </c>
      <c r="B466" s="154" t="str">
        <f>'Survey-based_src_summary'!E466</f>
        <v>30</v>
      </c>
      <c r="C466" s="125" t="str">
        <f>'Survey-based_src_summary'!F466</f>
        <v>30041</v>
      </c>
      <c r="D466" s="125" t="str">
        <f>'Survey-based_src_summary'!G466</f>
        <v>2310121701</v>
      </c>
      <c r="E466" s="125" t="str">
        <f>'Survey-based_src_summary'!H466</f>
        <v>Initial completion Flaring</v>
      </c>
      <c r="F466" s="125" t="str">
        <f>'Survey-based_src_summary'!B466</f>
        <v>Gas Wells</v>
      </c>
      <c r="G466" s="52">
        <f>'Survey-based_src_summary'!S466</f>
        <v>0</v>
      </c>
      <c r="H466" s="52">
        <f>'Survey-based_src_summary'!T466</f>
        <v>0</v>
      </c>
      <c r="I466" s="52">
        <f>'Survey-based_src_summary'!U466</f>
        <v>0</v>
      </c>
      <c r="J466" s="52">
        <f>'Survey-based_src_summary'!V466</f>
        <v>0</v>
      </c>
      <c r="K466" s="52">
        <f>'Survey-based_src_summary'!W466</f>
        <v>0</v>
      </c>
      <c r="L466" s="144">
        <f>'Survey-based_src_summary'!X466</f>
        <v>0</v>
      </c>
      <c r="M466" s="144">
        <f>'Survey-based_src_summary'!Y466</f>
        <v>0</v>
      </c>
      <c r="N466" s="144">
        <f>'Survey-based_src_summary'!Z466</f>
        <v>0</v>
      </c>
      <c r="O466" s="144">
        <f>'Survey-based_src_summary'!AA466</f>
        <v>0</v>
      </c>
      <c r="P466" s="144">
        <f>'Survey-based_src_summary'!AB466</f>
        <v>0</v>
      </c>
      <c r="Q466" s="155">
        <f>'Survey-based_src_summary'!AC466</f>
        <v>0</v>
      </c>
      <c r="R466" s="155">
        <f>'Survey-based_src_summary'!AD466</f>
        <v>0</v>
      </c>
      <c r="S466" s="155">
        <f>'Survey-based_src_summary'!AE466</f>
        <v>0</v>
      </c>
      <c r="T466" s="155">
        <f>'Survey-based_src_summary'!AF466</f>
        <v>0</v>
      </c>
      <c r="U466" s="155">
        <f>'Survey-based_src_summary'!AG466</f>
        <v>0</v>
      </c>
      <c r="V466" s="156">
        <f>'Survey-based_src_summary'!AH466</f>
        <v>0</v>
      </c>
      <c r="W466" s="156">
        <f>'Survey-based_src_summary'!AI466</f>
        <v>0</v>
      </c>
      <c r="X466" s="156">
        <f>'Survey-based_src_summary'!AJ466</f>
        <v>0</v>
      </c>
      <c r="Y466" s="156">
        <f>'Survey-based_src_summary'!AK466</f>
        <v>0</v>
      </c>
      <c r="Z466" s="156">
        <f>'Survey-based_src_summary'!AL466</f>
        <v>0</v>
      </c>
      <c r="AA466" s="171">
        <f>'Survey-based_src_summary'!AM466</f>
        <v>0</v>
      </c>
      <c r="AB466" s="171">
        <f>'Survey-based_src_summary'!AN466</f>
        <v>0</v>
      </c>
      <c r="AC466" s="171">
        <f>'Survey-based_src_summary'!AO466</f>
        <v>0</v>
      </c>
      <c r="AD466" s="171">
        <f>'Survey-based_src_summary'!AP466</f>
        <v>0</v>
      </c>
      <c r="AE466" s="171">
        <f>'Survey-based_src_summary'!AQ466</f>
        <v>0</v>
      </c>
    </row>
    <row r="467" spans="1:31" x14ac:dyDescent="0.2">
      <c r="A467" s="27" t="s">
        <v>460</v>
      </c>
      <c r="B467" s="154" t="str">
        <f>'Survey-based_src_summary'!E467</f>
        <v>30</v>
      </c>
      <c r="C467" s="125" t="str">
        <f>'Survey-based_src_summary'!F467</f>
        <v>30071</v>
      </c>
      <c r="D467" s="125" t="str">
        <f>'Survey-based_src_summary'!G467</f>
        <v>2310121701</v>
      </c>
      <c r="E467" s="125" t="str">
        <f>'Survey-based_src_summary'!H467</f>
        <v>Initial completion Flaring</v>
      </c>
      <c r="F467" s="125" t="str">
        <f>'Survey-based_src_summary'!B467</f>
        <v>Gas Wells</v>
      </c>
      <c r="G467" s="52">
        <f>'Survey-based_src_summary'!S467</f>
        <v>5.9784010845994381E-4</v>
      </c>
      <c r="H467" s="52">
        <f>'Survey-based_src_summary'!T467</f>
        <v>0</v>
      </c>
      <c r="I467" s="52">
        <f>'Survey-based_src_summary'!U467</f>
        <v>3.2529535313261643E-3</v>
      </c>
      <c r="J467" s="52">
        <f>'Survey-based_src_summary'!V467</f>
        <v>0</v>
      </c>
      <c r="K467" s="52">
        <f>'Survey-based_src_summary'!W467</f>
        <v>0</v>
      </c>
      <c r="L467" s="144">
        <f>'Survey-based_src_summary'!X467</f>
        <v>0</v>
      </c>
      <c r="M467" s="144">
        <f>'Survey-based_src_summary'!Y467</f>
        <v>0</v>
      </c>
      <c r="N467" s="144">
        <f>'Survey-based_src_summary'!Z467</f>
        <v>0</v>
      </c>
      <c r="O467" s="144">
        <f>'Survey-based_src_summary'!AA467</f>
        <v>0</v>
      </c>
      <c r="P467" s="144">
        <f>'Survey-based_src_summary'!AB467</f>
        <v>0</v>
      </c>
      <c r="Q467" s="155">
        <f>'Survey-based_src_summary'!AC467</f>
        <v>0</v>
      </c>
      <c r="R467" s="155">
        <f>'Survey-based_src_summary'!AD467</f>
        <v>0</v>
      </c>
      <c r="S467" s="155">
        <f>'Survey-based_src_summary'!AE467</f>
        <v>0</v>
      </c>
      <c r="T467" s="155">
        <f>'Survey-based_src_summary'!AF467</f>
        <v>0</v>
      </c>
      <c r="U467" s="155">
        <f>'Survey-based_src_summary'!AG467</f>
        <v>0</v>
      </c>
      <c r="V467" s="156">
        <f>'Survey-based_src_summary'!AH467</f>
        <v>5.9784010845994381E-4</v>
      </c>
      <c r="W467" s="156">
        <f>'Survey-based_src_summary'!AI467</f>
        <v>0</v>
      </c>
      <c r="X467" s="156">
        <f>'Survey-based_src_summary'!AJ467</f>
        <v>3.2529535313261643E-3</v>
      </c>
      <c r="Y467" s="156">
        <f>'Survey-based_src_summary'!AK467</f>
        <v>0</v>
      </c>
      <c r="Z467" s="156">
        <f>'Survey-based_src_summary'!AL467</f>
        <v>0</v>
      </c>
      <c r="AA467" s="171">
        <f>'Survey-based_src_summary'!AM467</f>
        <v>0</v>
      </c>
      <c r="AB467" s="171">
        <f>'Survey-based_src_summary'!AN467</f>
        <v>0</v>
      </c>
      <c r="AC467" s="171">
        <f>'Survey-based_src_summary'!AO467</f>
        <v>0</v>
      </c>
      <c r="AD467" s="171">
        <f>'Survey-based_src_summary'!AP467</f>
        <v>0</v>
      </c>
      <c r="AE467" s="171">
        <f>'Survey-based_src_summary'!AQ467</f>
        <v>0</v>
      </c>
    </row>
    <row r="468" spans="1:31" x14ac:dyDescent="0.2">
      <c r="A468" s="27" t="s">
        <v>460</v>
      </c>
      <c r="B468" s="154" t="str">
        <f>'Survey-based_src_summary'!E468</f>
        <v>30</v>
      </c>
      <c r="C468" s="125" t="str">
        <f>'Survey-based_src_summary'!F468</f>
        <v>30015</v>
      </c>
      <c r="D468" s="125" t="str">
        <f>'Survey-based_src_summary'!G468</f>
        <v>2310121701</v>
      </c>
      <c r="E468" s="125" t="str">
        <f>'Survey-based_src_summary'!H468</f>
        <v>Initial completion Flaring</v>
      </c>
      <c r="F468" s="125" t="str">
        <f>'Survey-based_src_summary'!B468</f>
        <v>Gas Wells</v>
      </c>
      <c r="G468" s="52">
        <f>'Survey-based_src_summary'!S468</f>
        <v>0</v>
      </c>
      <c r="H468" s="52">
        <f>'Survey-based_src_summary'!T468</f>
        <v>0</v>
      </c>
      <c r="I468" s="52">
        <f>'Survey-based_src_summary'!U468</f>
        <v>0</v>
      </c>
      <c r="J468" s="52">
        <f>'Survey-based_src_summary'!V468</f>
        <v>0</v>
      </c>
      <c r="K468" s="52">
        <f>'Survey-based_src_summary'!W468</f>
        <v>0</v>
      </c>
      <c r="L468" s="144">
        <f>'Survey-based_src_summary'!X468</f>
        <v>0</v>
      </c>
      <c r="M468" s="144">
        <f>'Survey-based_src_summary'!Y468</f>
        <v>0</v>
      </c>
      <c r="N468" s="144">
        <f>'Survey-based_src_summary'!Z468</f>
        <v>0</v>
      </c>
      <c r="O468" s="144">
        <f>'Survey-based_src_summary'!AA468</f>
        <v>0</v>
      </c>
      <c r="P468" s="144">
        <f>'Survey-based_src_summary'!AB468</f>
        <v>0</v>
      </c>
      <c r="Q468" s="155">
        <f>'Survey-based_src_summary'!AC468</f>
        <v>0</v>
      </c>
      <c r="R468" s="155">
        <f>'Survey-based_src_summary'!AD468</f>
        <v>0</v>
      </c>
      <c r="S468" s="155">
        <f>'Survey-based_src_summary'!AE468</f>
        <v>0</v>
      </c>
      <c r="T468" s="155">
        <f>'Survey-based_src_summary'!AF468</f>
        <v>0</v>
      </c>
      <c r="U468" s="155">
        <f>'Survey-based_src_summary'!AG468</f>
        <v>0</v>
      </c>
      <c r="V468" s="156">
        <f>'Survey-based_src_summary'!AH468</f>
        <v>0</v>
      </c>
      <c r="W468" s="156">
        <f>'Survey-based_src_summary'!AI468</f>
        <v>0</v>
      </c>
      <c r="X468" s="156">
        <f>'Survey-based_src_summary'!AJ468</f>
        <v>0</v>
      </c>
      <c r="Y468" s="156">
        <f>'Survey-based_src_summary'!AK468</f>
        <v>0</v>
      </c>
      <c r="Z468" s="156">
        <f>'Survey-based_src_summary'!AL468</f>
        <v>0</v>
      </c>
      <c r="AA468" s="171">
        <f>'Survey-based_src_summary'!AM468</f>
        <v>0</v>
      </c>
      <c r="AB468" s="171">
        <f>'Survey-based_src_summary'!AN468</f>
        <v>0</v>
      </c>
      <c r="AC468" s="171">
        <f>'Survey-based_src_summary'!AO468</f>
        <v>0</v>
      </c>
      <c r="AD468" s="171">
        <f>'Survey-based_src_summary'!AP468</f>
        <v>0</v>
      </c>
      <c r="AE468" s="171">
        <f>'Survey-based_src_summary'!AQ468</f>
        <v>0</v>
      </c>
    </row>
    <row r="469" spans="1:31" x14ac:dyDescent="0.2">
      <c r="A469" s="27" t="s">
        <v>460</v>
      </c>
      <c r="B469" s="154" t="str">
        <f>'Survey-based_src_summary'!E469</f>
        <v>30</v>
      </c>
      <c r="C469" s="125" t="str">
        <f>'Survey-based_src_summary'!F469</f>
        <v>30027</v>
      </c>
      <c r="D469" s="125" t="str">
        <f>'Survey-based_src_summary'!G469</f>
        <v>2310121701</v>
      </c>
      <c r="E469" s="125" t="str">
        <f>'Survey-based_src_summary'!H469</f>
        <v>Initial completion Flaring</v>
      </c>
      <c r="F469" s="125" t="str">
        <f>'Survey-based_src_summary'!B469</f>
        <v>Gas Wells</v>
      </c>
      <c r="G469" s="52">
        <f>'Survey-based_src_summary'!S469</f>
        <v>0</v>
      </c>
      <c r="H469" s="52">
        <f>'Survey-based_src_summary'!T469</f>
        <v>0</v>
      </c>
      <c r="I469" s="52">
        <f>'Survey-based_src_summary'!U469</f>
        <v>0</v>
      </c>
      <c r="J469" s="52">
        <f>'Survey-based_src_summary'!V469</f>
        <v>0</v>
      </c>
      <c r="K469" s="52">
        <f>'Survey-based_src_summary'!W469</f>
        <v>0</v>
      </c>
      <c r="L469" s="144">
        <f>'Survey-based_src_summary'!X469</f>
        <v>0</v>
      </c>
      <c r="M469" s="144">
        <f>'Survey-based_src_summary'!Y469</f>
        <v>0</v>
      </c>
      <c r="N469" s="144">
        <f>'Survey-based_src_summary'!Z469</f>
        <v>0</v>
      </c>
      <c r="O469" s="144">
        <f>'Survey-based_src_summary'!AA469</f>
        <v>0</v>
      </c>
      <c r="P469" s="144">
        <f>'Survey-based_src_summary'!AB469</f>
        <v>0</v>
      </c>
      <c r="Q469" s="155">
        <f>'Survey-based_src_summary'!AC469</f>
        <v>0</v>
      </c>
      <c r="R469" s="155">
        <f>'Survey-based_src_summary'!AD469</f>
        <v>0</v>
      </c>
      <c r="S469" s="155">
        <f>'Survey-based_src_summary'!AE469</f>
        <v>0</v>
      </c>
      <c r="T469" s="155">
        <f>'Survey-based_src_summary'!AF469</f>
        <v>0</v>
      </c>
      <c r="U469" s="155">
        <f>'Survey-based_src_summary'!AG469</f>
        <v>0</v>
      </c>
      <c r="V469" s="156">
        <f>'Survey-based_src_summary'!AH469</f>
        <v>0</v>
      </c>
      <c r="W469" s="156">
        <f>'Survey-based_src_summary'!AI469</f>
        <v>0</v>
      </c>
      <c r="X469" s="156">
        <f>'Survey-based_src_summary'!AJ469</f>
        <v>0</v>
      </c>
      <c r="Y469" s="156">
        <f>'Survey-based_src_summary'!AK469</f>
        <v>0</v>
      </c>
      <c r="Z469" s="156">
        <f>'Survey-based_src_summary'!AL469</f>
        <v>0</v>
      </c>
      <c r="AA469" s="171">
        <f>'Survey-based_src_summary'!AM469</f>
        <v>0</v>
      </c>
      <c r="AB469" s="171">
        <f>'Survey-based_src_summary'!AN469</f>
        <v>0</v>
      </c>
      <c r="AC469" s="171">
        <f>'Survey-based_src_summary'!AO469</f>
        <v>0</v>
      </c>
      <c r="AD469" s="171">
        <f>'Survey-based_src_summary'!AP469</f>
        <v>0</v>
      </c>
      <c r="AE469" s="171">
        <f>'Survey-based_src_summary'!AQ469</f>
        <v>0</v>
      </c>
    </row>
    <row r="470" spans="1:31" x14ac:dyDescent="0.2">
      <c r="A470" s="27" t="s">
        <v>460</v>
      </c>
      <c r="B470" s="154" t="str">
        <f>'Survey-based_src_summary'!E470</f>
        <v>30</v>
      </c>
      <c r="C470" s="125" t="str">
        <f>'Survey-based_src_summary'!F470</f>
        <v>30037</v>
      </c>
      <c r="D470" s="125" t="str">
        <f>'Survey-based_src_summary'!G470</f>
        <v>2310121701</v>
      </c>
      <c r="E470" s="125" t="str">
        <f>'Survey-based_src_summary'!H470</f>
        <v>Initial completion Flaring</v>
      </c>
      <c r="F470" s="125" t="str">
        <f>'Survey-based_src_summary'!B470</f>
        <v>Gas Wells</v>
      </c>
      <c r="G470" s="52">
        <f>'Survey-based_src_summary'!S470</f>
        <v>0</v>
      </c>
      <c r="H470" s="52">
        <f>'Survey-based_src_summary'!T470</f>
        <v>0</v>
      </c>
      <c r="I470" s="52">
        <f>'Survey-based_src_summary'!U470</f>
        <v>0</v>
      </c>
      <c r="J470" s="52">
        <f>'Survey-based_src_summary'!V470</f>
        <v>0</v>
      </c>
      <c r="K470" s="52">
        <f>'Survey-based_src_summary'!W470</f>
        <v>0</v>
      </c>
      <c r="L470" s="144">
        <f>'Survey-based_src_summary'!X470</f>
        <v>0</v>
      </c>
      <c r="M470" s="144">
        <f>'Survey-based_src_summary'!Y470</f>
        <v>0</v>
      </c>
      <c r="N470" s="144">
        <f>'Survey-based_src_summary'!Z470</f>
        <v>0</v>
      </c>
      <c r="O470" s="144">
        <f>'Survey-based_src_summary'!AA470</f>
        <v>0</v>
      </c>
      <c r="P470" s="144">
        <f>'Survey-based_src_summary'!AB470</f>
        <v>0</v>
      </c>
      <c r="Q470" s="155">
        <f>'Survey-based_src_summary'!AC470</f>
        <v>0</v>
      </c>
      <c r="R470" s="155">
        <f>'Survey-based_src_summary'!AD470</f>
        <v>0</v>
      </c>
      <c r="S470" s="155">
        <f>'Survey-based_src_summary'!AE470</f>
        <v>0</v>
      </c>
      <c r="T470" s="155">
        <f>'Survey-based_src_summary'!AF470</f>
        <v>0</v>
      </c>
      <c r="U470" s="155">
        <f>'Survey-based_src_summary'!AG470</f>
        <v>0</v>
      </c>
      <c r="V470" s="156">
        <f>'Survey-based_src_summary'!AH470</f>
        <v>0</v>
      </c>
      <c r="W470" s="156">
        <f>'Survey-based_src_summary'!AI470</f>
        <v>0</v>
      </c>
      <c r="X470" s="156">
        <f>'Survey-based_src_summary'!AJ470</f>
        <v>0</v>
      </c>
      <c r="Y470" s="156">
        <f>'Survey-based_src_summary'!AK470</f>
        <v>0</v>
      </c>
      <c r="Z470" s="156">
        <f>'Survey-based_src_summary'!AL470</f>
        <v>0</v>
      </c>
      <c r="AA470" s="171">
        <f>'Survey-based_src_summary'!AM470</f>
        <v>0</v>
      </c>
      <c r="AB470" s="171">
        <f>'Survey-based_src_summary'!AN470</f>
        <v>0</v>
      </c>
      <c r="AC470" s="171">
        <f>'Survey-based_src_summary'!AO470</f>
        <v>0</v>
      </c>
      <c r="AD470" s="171">
        <f>'Survey-based_src_summary'!AP470</f>
        <v>0</v>
      </c>
      <c r="AE470" s="171">
        <f>'Survey-based_src_summary'!AQ470</f>
        <v>0</v>
      </c>
    </row>
    <row r="471" spans="1:31" x14ac:dyDescent="0.2">
      <c r="A471" s="27" t="s">
        <v>460</v>
      </c>
      <c r="B471" s="154" t="str">
        <f>'Survey-based_src_summary'!E471</f>
        <v>30</v>
      </c>
      <c r="C471" s="125" t="str">
        <f>'Survey-based_src_summary'!F471</f>
        <v>30101</v>
      </c>
      <c r="D471" s="125" t="str">
        <f>'Survey-based_src_summary'!G471</f>
        <v>2310011000</v>
      </c>
      <c r="E471" s="125" t="str">
        <f>'Survey-based_src_summary'!H471</f>
        <v>Miscellaneous engines</v>
      </c>
      <c r="F471" s="125" t="str">
        <f>'Survey-based_src_summary'!B471</f>
        <v>Oil Wells</v>
      </c>
      <c r="G471" s="52">
        <f>'Survey-based_src_summary'!S471</f>
        <v>23.945810582105928</v>
      </c>
      <c r="H471" s="52">
        <f>'Survey-based_src_summary'!T471</f>
        <v>5.7816211528454566</v>
      </c>
      <c r="I471" s="52">
        <f>'Survey-based_src_summary'!U471</f>
        <v>8.6717115166629224</v>
      </c>
      <c r="J471" s="52">
        <f>'Survey-based_src_summary'!V471</f>
        <v>1.2318729036623814E-2</v>
      </c>
      <c r="K471" s="52">
        <f>'Survey-based_src_summary'!W471</f>
        <v>0.11300454940227878</v>
      </c>
      <c r="L471" s="144">
        <f>'Survey-based_src_summary'!X471</f>
        <v>3.7169616425955465</v>
      </c>
      <c r="M471" s="144">
        <f>'Survey-based_src_summary'!Y471</f>
        <v>0.89744567148645893</v>
      </c>
      <c r="N471" s="144">
        <f>'Survey-based_src_summary'!Z471</f>
        <v>1.3460567130342447</v>
      </c>
      <c r="O471" s="144">
        <f>'Survey-based_src_summary'!AA471</f>
        <v>1.9121609250878754E-3</v>
      </c>
      <c r="P471" s="144">
        <f>'Survey-based_src_summary'!AB471</f>
        <v>1.7541004683338794E-2</v>
      </c>
      <c r="Q471" s="155">
        <f>'Survey-based_src_summary'!AC471</f>
        <v>0</v>
      </c>
      <c r="R471" s="155">
        <f>'Survey-based_src_summary'!AD471</f>
        <v>0</v>
      </c>
      <c r="S471" s="155">
        <f>'Survey-based_src_summary'!AE471</f>
        <v>0</v>
      </c>
      <c r="T471" s="155">
        <f>'Survey-based_src_summary'!AF471</f>
        <v>0</v>
      </c>
      <c r="U471" s="155">
        <f>'Survey-based_src_summary'!AG471</f>
        <v>0</v>
      </c>
      <c r="V471" s="156">
        <f>'Survey-based_src_summary'!AH471</f>
        <v>20.228848939510378</v>
      </c>
      <c r="W471" s="156">
        <f>'Survey-based_src_summary'!AI471</f>
        <v>4.8841754813589979</v>
      </c>
      <c r="X471" s="156">
        <f>'Survey-based_src_summary'!AJ471</f>
        <v>7.3256548036286775</v>
      </c>
      <c r="Y471" s="156">
        <f>'Survey-based_src_summary'!AK471</f>
        <v>1.0406568111535938E-2</v>
      </c>
      <c r="Z471" s="156">
        <f>'Survey-based_src_summary'!AL471</f>
        <v>9.5463544718939988E-2</v>
      </c>
      <c r="AA471" s="171">
        <f>'Survey-based_src_summary'!AM471</f>
        <v>0</v>
      </c>
      <c r="AB471" s="171">
        <f>'Survey-based_src_summary'!AN471</f>
        <v>0</v>
      </c>
      <c r="AC471" s="171">
        <f>'Survey-based_src_summary'!AO471</f>
        <v>0</v>
      </c>
      <c r="AD471" s="171">
        <f>'Survey-based_src_summary'!AP471</f>
        <v>0</v>
      </c>
      <c r="AE471" s="171">
        <f>'Survey-based_src_summary'!AQ471</f>
        <v>0</v>
      </c>
    </row>
    <row r="472" spans="1:31" x14ac:dyDescent="0.2">
      <c r="A472" s="27" t="s">
        <v>460</v>
      </c>
      <c r="B472" s="154" t="str">
        <f>'Survey-based_src_summary'!E472</f>
        <v>30</v>
      </c>
      <c r="C472" s="125" t="str">
        <f>'Survey-based_src_summary'!F472</f>
        <v>30051</v>
      </c>
      <c r="D472" s="125" t="str">
        <f>'Survey-based_src_summary'!G472</f>
        <v>2310011000</v>
      </c>
      <c r="E472" s="125" t="str">
        <f>'Survey-based_src_summary'!H472</f>
        <v>Miscellaneous engines</v>
      </c>
      <c r="F472" s="125" t="str">
        <f>'Survey-based_src_summary'!B472</f>
        <v>Oil Wells</v>
      </c>
      <c r="G472" s="52">
        <f>'Survey-based_src_summary'!S472</f>
        <v>2.4779744283970313</v>
      </c>
      <c r="H472" s="52">
        <f>'Survey-based_src_summary'!T472</f>
        <v>0.5982971143243061</v>
      </c>
      <c r="I472" s="52">
        <f>'Survey-based_src_summary'!U472</f>
        <v>0.89737114202282986</v>
      </c>
      <c r="J472" s="52">
        <f>'Survey-based_src_summary'!V472</f>
        <v>1.2747739500585838E-3</v>
      </c>
      <c r="K472" s="52">
        <f>'Survey-based_src_summary'!W472</f>
        <v>1.1694003122225863E-2</v>
      </c>
      <c r="L472" s="144">
        <f>'Survey-based_src_summary'!X472</f>
        <v>0.23599756460924107</v>
      </c>
      <c r="M472" s="144">
        <f>'Survey-based_src_summary'!Y472</f>
        <v>5.6980677554695817E-2</v>
      </c>
      <c r="N472" s="144">
        <f>'Survey-based_src_summary'!Z472</f>
        <v>8.546391828788856E-2</v>
      </c>
      <c r="O472" s="144">
        <f>'Survey-based_src_summary'!AA472</f>
        <v>1.2140704286272227E-4</v>
      </c>
      <c r="P472" s="144">
        <f>'Survey-based_src_summary'!AB472</f>
        <v>1.1137145830691297E-3</v>
      </c>
      <c r="Q472" s="155">
        <f>'Survey-based_src_summary'!AC472</f>
        <v>0</v>
      </c>
      <c r="R472" s="155">
        <f>'Survey-based_src_summary'!AD472</f>
        <v>0</v>
      </c>
      <c r="S472" s="155">
        <f>'Survey-based_src_summary'!AE472</f>
        <v>0</v>
      </c>
      <c r="T472" s="155">
        <f>'Survey-based_src_summary'!AF472</f>
        <v>0</v>
      </c>
      <c r="U472" s="155">
        <f>'Survey-based_src_summary'!AG472</f>
        <v>0</v>
      </c>
      <c r="V472" s="156">
        <f>'Survey-based_src_summary'!AH472</f>
        <v>2.2419768637877904</v>
      </c>
      <c r="W472" s="156">
        <f>'Survey-based_src_summary'!AI472</f>
        <v>0.54131643676961028</v>
      </c>
      <c r="X472" s="156">
        <f>'Survey-based_src_summary'!AJ472</f>
        <v>0.81190722373494129</v>
      </c>
      <c r="Y472" s="156">
        <f>'Survey-based_src_summary'!AK472</f>
        <v>1.1533669071958615E-3</v>
      </c>
      <c r="Z472" s="156">
        <f>'Survey-based_src_summary'!AL472</f>
        <v>1.0580288539156732E-2</v>
      </c>
      <c r="AA472" s="171">
        <f>'Survey-based_src_summary'!AM472</f>
        <v>0</v>
      </c>
      <c r="AB472" s="171">
        <f>'Survey-based_src_summary'!AN472</f>
        <v>0</v>
      </c>
      <c r="AC472" s="171">
        <f>'Survey-based_src_summary'!AO472</f>
        <v>0</v>
      </c>
      <c r="AD472" s="171">
        <f>'Survey-based_src_summary'!AP472</f>
        <v>0</v>
      </c>
      <c r="AE472" s="171">
        <f>'Survey-based_src_summary'!AQ472</f>
        <v>0</v>
      </c>
    </row>
    <row r="473" spans="1:31" x14ac:dyDescent="0.2">
      <c r="A473" s="27" t="s">
        <v>460</v>
      </c>
      <c r="B473" s="154" t="str">
        <f>'Survey-based_src_summary'!E473</f>
        <v>30</v>
      </c>
      <c r="C473" s="125" t="str">
        <f>'Survey-based_src_summary'!F473</f>
        <v>30087</v>
      </c>
      <c r="D473" s="125" t="str">
        <f>'Survey-based_src_summary'!G473</f>
        <v>2310011000</v>
      </c>
      <c r="E473" s="125" t="str">
        <f>'Survey-based_src_summary'!H473</f>
        <v>Miscellaneous engines</v>
      </c>
      <c r="F473" s="125" t="str">
        <f>'Survey-based_src_summary'!B473</f>
        <v>Oil Wells</v>
      </c>
      <c r="G473" s="52">
        <f>'Survey-based_src_summary'!S473</f>
        <v>2.1338798717313412</v>
      </c>
      <c r="H473" s="52">
        <f>'Survey-based_src_summary'!T473</f>
        <v>0.51521684604205464</v>
      </c>
      <c r="I473" s="52">
        <f>'Survey-based_src_summary'!U473</f>
        <v>0.77276108885183092</v>
      </c>
      <c r="J473" s="52">
        <f>'Survey-based_src_summary'!V473</f>
        <v>1.0977572818607077E-3</v>
      </c>
      <c r="K473" s="52">
        <f>'Survey-based_src_summary'!W473</f>
        <v>1.0070159561179725E-2</v>
      </c>
      <c r="L473" s="144">
        <f>'Survey-based_src_summary'!X473</f>
        <v>0.15425637626973551</v>
      </c>
      <c r="M473" s="144">
        <f>'Survey-based_src_summary'!Y473</f>
        <v>3.724459128014853E-2</v>
      </c>
      <c r="N473" s="144">
        <f>'Survey-based_src_summary'!Z473</f>
        <v>5.5862247386879338E-2</v>
      </c>
      <c r="O473" s="144">
        <f>'Survey-based_src_summary'!AA473</f>
        <v>7.9355948086316216E-5</v>
      </c>
      <c r="P473" s="144">
        <f>'Survey-based_src_summary'!AB473</f>
        <v>7.279633417720283E-4</v>
      </c>
      <c r="Q473" s="155">
        <f>'Survey-based_src_summary'!AC473</f>
        <v>0</v>
      </c>
      <c r="R473" s="155">
        <f>'Survey-based_src_summary'!AD473</f>
        <v>0</v>
      </c>
      <c r="S473" s="155">
        <f>'Survey-based_src_summary'!AE473</f>
        <v>0</v>
      </c>
      <c r="T473" s="155">
        <f>'Survey-based_src_summary'!AF473</f>
        <v>0</v>
      </c>
      <c r="U473" s="155">
        <f>'Survey-based_src_summary'!AG473</f>
        <v>0</v>
      </c>
      <c r="V473" s="156">
        <f>'Survey-based_src_summary'!AH473</f>
        <v>1.9796234954616057</v>
      </c>
      <c r="W473" s="156">
        <f>'Survey-based_src_summary'!AI473</f>
        <v>0.47797225476190613</v>
      </c>
      <c r="X473" s="156">
        <f>'Survey-based_src_summary'!AJ473</f>
        <v>0.71689884146495153</v>
      </c>
      <c r="Y473" s="156">
        <f>'Survey-based_src_summary'!AK473</f>
        <v>1.0184013337743915E-3</v>
      </c>
      <c r="Z473" s="156">
        <f>'Survey-based_src_summary'!AL473</f>
        <v>9.3421962194076957E-3</v>
      </c>
      <c r="AA473" s="171">
        <f>'Survey-based_src_summary'!AM473</f>
        <v>0</v>
      </c>
      <c r="AB473" s="171">
        <f>'Survey-based_src_summary'!AN473</f>
        <v>0</v>
      </c>
      <c r="AC473" s="171">
        <f>'Survey-based_src_summary'!AO473</f>
        <v>0</v>
      </c>
      <c r="AD473" s="171">
        <f>'Survey-based_src_summary'!AP473</f>
        <v>0</v>
      </c>
      <c r="AE473" s="171">
        <f>'Survey-based_src_summary'!AQ473</f>
        <v>0</v>
      </c>
    </row>
    <row r="474" spans="1:31" x14ac:dyDescent="0.2">
      <c r="A474" s="27" t="s">
        <v>460</v>
      </c>
      <c r="B474" s="154" t="str">
        <f>'Survey-based_src_summary'!E474</f>
        <v>30</v>
      </c>
      <c r="C474" s="125" t="str">
        <f>'Survey-based_src_summary'!F474</f>
        <v>30099</v>
      </c>
      <c r="D474" s="125" t="str">
        <f>'Survey-based_src_summary'!G474</f>
        <v>2310011000</v>
      </c>
      <c r="E474" s="125" t="str">
        <f>'Survey-based_src_summary'!H474</f>
        <v>Miscellaneous engines</v>
      </c>
      <c r="F474" s="125" t="str">
        <f>'Survey-based_src_summary'!B474</f>
        <v>Oil Wells</v>
      </c>
      <c r="G474" s="52">
        <f>'Survey-based_src_summary'!S474</f>
        <v>2.7766147728552393</v>
      </c>
      <c r="H474" s="52">
        <f>'Survey-based_src_summary'!T474</f>
        <v>0.67040264304267361</v>
      </c>
      <c r="I474" s="52">
        <f>'Survey-based_src_summary'!U474</f>
        <v>1.0055204529638284</v>
      </c>
      <c r="J474" s="52">
        <f>'Survey-based_src_summary'!V474</f>
        <v>1.4284070655536918E-3</v>
      </c>
      <c r="K474" s="52">
        <f>'Survey-based_src_summary'!W474</f>
        <v>1.3103340151896511E-2</v>
      </c>
      <c r="L474" s="144">
        <f>'Survey-based_src_summary'!X474</f>
        <v>0</v>
      </c>
      <c r="M474" s="144">
        <f>'Survey-based_src_summary'!Y474</f>
        <v>0</v>
      </c>
      <c r="N474" s="144">
        <f>'Survey-based_src_summary'!Z474</f>
        <v>0</v>
      </c>
      <c r="O474" s="144">
        <f>'Survey-based_src_summary'!AA474</f>
        <v>0</v>
      </c>
      <c r="P474" s="144">
        <f>'Survey-based_src_summary'!AB474</f>
        <v>0</v>
      </c>
      <c r="Q474" s="155">
        <f>'Survey-based_src_summary'!AC474</f>
        <v>0</v>
      </c>
      <c r="R474" s="155">
        <f>'Survey-based_src_summary'!AD474</f>
        <v>0</v>
      </c>
      <c r="S474" s="155">
        <f>'Survey-based_src_summary'!AE474</f>
        <v>0</v>
      </c>
      <c r="T474" s="155">
        <f>'Survey-based_src_summary'!AF474</f>
        <v>0</v>
      </c>
      <c r="U474" s="155">
        <f>'Survey-based_src_summary'!AG474</f>
        <v>0</v>
      </c>
      <c r="V474" s="156">
        <f>'Survey-based_src_summary'!AH474</f>
        <v>2.7766147728552393</v>
      </c>
      <c r="W474" s="156">
        <f>'Survey-based_src_summary'!AI474</f>
        <v>0.67040264304267361</v>
      </c>
      <c r="X474" s="156">
        <f>'Survey-based_src_summary'!AJ474</f>
        <v>1.0055204529638284</v>
      </c>
      <c r="Y474" s="156">
        <f>'Survey-based_src_summary'!AK474</f>
        <v>1.4284070655536918E-3</v>
      </c>
      <c r="Z474" s="156">
        <f>'Survey-based_src_summary'!AL474</f>
        <v>1.3103340151896511E-2</v>
      </c>
      <c r="AA474" s="171">
        <f>'Survey-based_src_summary'!AM474</f>
        <v>0</v>
      </c>
      <c r="AB474" s="171">
        <f>'Survey-based_src_summary'!AN474</f>
        <v>0</v>
      </c>
      <c r="AC474" s="171">
        <f>'Survey-based_src_summary'!AO474</f>
        <v>0</v>
      </c>
      <c r="AD474" s="171">
        <f>'Survey-based_src_summary'!AP474</f>
        <v>0</v>
      </c>
      <c r="AE474" s="171">
        <f>'Survey-based_src_summary'!AQ474</f>
        <v>0</v>
      </c>
    </row>
    <row r="475" spans="1:31" x14ac:dyDescent="0.2">
      <c r="A475" s="27" t="s">
        <v>460</v>
      </c>
      <c r="B475" s="154" t="str">
        <f>'Survey-based_src_summary'!E475</f>
        <v>30</v>
      </c>
      <c r="C475" s="125" t="str">
        <f>'Survey-based_src_summary'!F475</f>
        <v>30035</v>
      </c>
      <c r="D475" s="125" t="str">
        <f>'Survey-based_src_summary'!G475</f>
        <v>2310011000</v>
      </c>
      <c r="E475" s="125" t="str">
        <f>'Survey-based_src_summary'!H475</f>
        <v>Miscellaneous engines</v>
      </c>
      <c r="F475" s="125" t="str">
        <f>'Survey-based_src_summary'!B475</f>
        <v>Oil Wells</v>
      </c>
      <c r="G475" s="52">
        <f>'Survey-based_src_summary'!S475</f>
        <v>13.104672457868915</v>
      </c>
      <c r="H475" s="52">
        <f>'Survey-based_src_summary'!T475</f>
        <v>3.1640712776766184</v>
      </c>
      <c r="I475" s="52">
        <f>'Survey-based_src_summary'!U475</f>
        <v>4.7457127703130428</v>
      </c>
      <c r="J475" s="52">
        <f>'Survey-based_src_summary'!V475</f>
        <v>6.7415930051175103E-3</v>
      </c>
      <c r="K475" s="52">
        <f>'Survey-based_src_summary'!W475</f>
        <v>6.1843285742540624E-2</v>
      </c>
      <c r="L475" s="144">
        <f>'Survey-based_src_summary'!X475</f>
        <v>0.23826677196125298</v>
      </c>
      <c r="M475" s="144">
        <f>'Survey-based_src_summary'!Y475</f>
        <v>5.7528568685029431E-2</v>
      </c>
      <c r="N475" s="144">
        <f>'Survey-based_src_summary'!Z475</f>
        <v>8.6285686732964412E-2</v>
      </c>
      <c r="O475" s="144">
        <f>'Survey-based_src_summary'!AA475</f>
        <v>1.2257441827486382E-4</v>
      </c>
      <c r="P475" s="144">
        <f>'Survey-based_src_summary'!AB475</f>
        <v>1.1244233771371022E-3</v>
      </c>
      <c r="Q475" s="155">
        <f>'Survey-based_src_summary'!AC475</f>
        <v>6.0758026850119515</v>
      </c>
      <c r="R475" s="155">
        <f>'Survey-based_src_summary'!AD475</f>
        <v>1.4669785014682504</v>
      </c>
      <c r="S475" s="155">
        <f>'Survey-based_src_summary'!AE475</f>
        <v>2.2002850116905925</v>
      </c>
      <c r="T475" s="155">
        <f>'Survey-based_src_summary'!AF475</f>
        <v>3.1256476660090271E-3</v>
      </c>
      <c r="U475" s="155">
        <f>'Survey-based_src_summary'!AG475</f>
        <v>2.8672796116996108E-2</v>
      </c>
      <c r="V475" s="156">
        <f>'Survey-based_src_summary'!AH475</f>
        <v>6.790603000895711</v>
      </c>
      <c r="W475" s="156">
        <f>'Survey-based_src_summary'!AI475</f>
        <v>1.6395642075233385</v>
      </c>
      <c r="X475" s="156">
        <f>'Survey-based_src_summary'!AJ475</f>
        <v>2.4591420718894859</v>
      </c>
      <c r="Y475" s="156">
        <f>'Survey-based_src_summary'!AK475</f>
        <v>3.493370920833619E-3</v>
      </c>
      <c r="Z475" s="156">
        <f>'Survey-based_src_summary'!AL475</f>
        <v>3.2046066248407418E-2</v>
      </c>
      <c r="AA475" s="171">
        <f>'Survey-based_src_summary'!AM475</f>
        <v>0</v>
      </c>
      <c r="AB475" s="171">
        <f>'Survey-based_src_summary'!AN475</f>
        <v>0</v>
      </c>
      <c r="AC475" s="171">
        <f>'Survey-based_src_summary'!AO475</f>
        <v>0</v>
      </c>
      <c r="AD475" s="171">
        <f>'Survey-based_src_summary'!AP475</f>
        <v>0</v>
      </c>
      <c r="AE475" s="171">
        <f>'Survey-based_src_summary'!AQ475</f>
        <v>0</v>
      </c>
    </row>
    <row r="476" spans="1:31" x14ac:dyDescent="0.2">
      <c r="A476" s="27" t="s">
        <v>460</v>
      </c>
      <c r="B476" s="154" t="str">
        <f>'Survey-based_src_summary'!E476</f>
        <v>30</v>
      </c>
      <c r="C476" s="125" t="str">
        <f>'Survey-based_src_summary'!F476</f>
        <v>30073</v>
      </c>
      <c r="D476" s="125" t="str">
        <f>'Survey-based_src_summary'!G476</f>
        <v>2310011000</v>
      </c>
      <c r="E476" s="125" t="str">
        <f>'Survey-based_src_summary'!H476</f>
        <v>Miscellaneous engines</v>
      </c>
      <c r="F476" s="125" t="str">
        <f>'Survey-based_src_summary'!B476</f>
        <v>Oil Wells</v>
      </c>
      <c r="G476" s="52">
        <f>'Survey-based_src_summary'!S476</f>
        <v>5.3133490147359428</v>
      </c>
      <c r="H476" s="52">
        <f>'Survey-based_src_summary'!T476</f>
        <v>1.2828870816761562</v>
      </c>
      <c r="I476" s="52">
        <f>'Survey-based_src_summary'!U476</f>
        <v>1.9241708141451064</v>
      </c>
      <c r="J476" s="52">
        <f>'Survey-based_src_summary'!V476</f>
        <v>2.7334095275294633E-3</v>
      </c>
      <c r="K476" s="52">
        <f>'Survey-based_src_summary'!W476</f>
        <v>2.5074641310157381E-2</v>
      </c>
      <c r="L476" s="144">
        <f>'Survey-based_src_summary'!X476</f>
        <v>2.3720308101499745E-2</v>
      </c>
      <c r="M476" s="144">
        <f>'Survey-based_src_summary'!Y476</f>
        <v>5.7271744717685537E-3</v>
      </c>
      <c r="N476" s="144">
        <f>'Survey-based_src_summary'!Z476</f>
        <v>8.5900482774335096E-3</v>
      </c>
      <c r="O476" s="144">
        <f>'Survey-based_src_summary'!AA476</f>
        <v>1.2202721105042246E-5</v>
      </c>
      <c r="P476" s="144">
        <f>'Survey-based_src_summary'!AB476</f>
        <v>1.1194036299177401E-4</v>
      </c>
      <c r="Q476" s="155">
        <f>'Survey-based_src_summary'!AC476</f>
        <v>0.49812647013149464</v>
      </c>
      <c r="R476" s="155">
        <f>'Survey-based_src_summary'!AD476</f>
        <v>0.12027066390713964</v>
      </c>
      <c r="S476" s="155">
        <f>'Survey-based_src_summary'!AE476</f>
        <v>0.18039101382610373</v>
      </c>
      <c r="T476" s="155">
        <f>'Survey-based_src_summary'!AF476</f>
        <v>2.5625714320588722E-4</v>
      </c>
      <c r="U476" s="155">
        <f>'Survey-based_src_summary'!AG476</f>
        <v>2.3507476228272544E-3</v>
      </c>
      <c r="V476" s="156">
        <f>'Survey-based_src_summary'!AH476</f>
        <v>4.7915022365029483</v>
      </c>
      <c r="W476" s="156">
        <f>'Survey-based_src_summary'!AI476</f>
        <v>1.1568892432972482</v>
      </c>
      <c r="X476" s="156">
        <f>'Survey-based_src_summary'!AJ476</f>
        <v>1.7351897520415691</v>
      </c>
      <c r="Y476" s="156">
        <f>'Survey-based_src_summary'!AK476</f>
        <v>2.464949663218534E-3</v>
      </c>
      <c r="Z476" s="156">
        <f>'Survey-based_src_summary'!AL476</f>
        <v>2.2611953324338355E-2</v>
      </c>
      <c r="AA476" s="171">
        <f>'Survey-based_src_summary'!AM476</f>
        <v>0</v>
      </c>
      <c r="AB476" s="171">
        <f>'Survey-based_src_summary'!AN476</f>
        <v>0</v>
      </c>
      <c r="AC476" s="171">
        <f>'Survey-based_src_summary'!AO476</f>
        <v>0</v>
      </c>
      <c r="AD476" s="171">
        <f>'Survey-based_src_summary'!AP476</f>
        <v>0</v>
      </c>
      <c r="AE476" s="171">
        <f>'Survey-based_src_summary'!AQ476</f>
        <v>0</v>
      </c>
    </row>
    <row r="477" spans="1:31" x14ac:dyDescent="0.2">
      <c r="A477" s="27" t="s">
        <v>460</v>
      </c>
      <c r="B477" s="154" t="str">
        <f>'Survey-based_src_summary'!E477</f>
        <v>30</v>
      </c>
      <c r="C477" s="125" t="str">
        <f>'Survey-based_src_summary'!F477</f>
        <v>30065</v>
      </c>
      <c r="D477" s="125" t="str">
        <f>'Survey-based_src_summary'!G477</f>
        <v>2310011000</v>
      </c>
      <c r="E477" s="125" t="str">
        <f>'Survey-based_src_summary'!H477</f>
        <v>Miscellaneous engines</v>
      </c>
      <c r="F477" s="125" t="str">
        <f>'Survey-based_src_summary'!B477</f>
        <v>Oil Wells</v>
      </c>
      <c r="G477" s="52">
        <f>'Survey-based_src_summary'!S477</f>
        <v>1.6196919508322229</v>
      </c>
      <c r="H477" s="52">
        <f>'Survey-based_src_summary'!T477</f>
        <v>0.39106820844155959</v>
      </c>
      <c r="I477" s="52">
        <f>'Survey-based_src_summary'!U477</f>
        <v>0.58655359756223313</v>
      </c>
      <c r="J477" s="52">
        <f>'Survey-based_src_summary'!V477</f>
        <v>8.3323745490632031E-4</v>
      </c>
      <c r="K477" s="52">
        <f>'Survey-based_src_summary'!W477</f>
        <v>7.6436150886062971E-3</v>
      </c>
      <c r="L477" s="144">
        <f>'Survey-based_src_summary'!X477</f>
        <v>0.12854698022477959</v>
      </c>
      <c r="M477" s="144">
        <f>'Survey-based_src_summary'!Y477</f>
        <v>3.103715940012378E-2</v>
      </c>
      <c r="N477" s="144">
        <f>'Survey-based_src_summary'!Z477</f>
        <v>4.6551872822399448E-2</v>
      </c>
      <c r="O477" s="144">
        <f>'Survey-based_src_summary'!AA477</f>
        <v>6.6129956738596838E-5</v>
      </c>
      <c r="P477" s="144">
        <f>'Survey-based_src_summary'!AB477</f>
        <v>6.0663611814335699E-4</v>
      </c>
      <c r="Q477" s="155">
        <f>'Survey-based_src_summary'!AC477</f>
        <v>0</v>
      </c>
      <c r="R477" s="155">
        <f>'Survey-based_src_summary'!AD477</f>
        <v>0</v>
      </c>
      <c r="S477" s="155">
        <f>'Survey-based_src_summary'!AE477</f>
        <v>0</v>
      </c>
      <c r="T477" s="155">
        <f>'Survey-based_src_summary'!AF477</f>
        <v>0</v>
      </c>
      <c r="U477" s="155">
        <f>'Survey-based_src_summary'!AG477</f>
        <v>0</v>
      </c>
      <c r="V477" s="156">
        <f>'Survey-based_src_summary'!AH477</f>
        <v>1.4911449706074436</v>
      </c>
      <c r="W477" s="156">
        <f>'Survey-based_src_summary'!AI477</f>
        <v>0.36003104904143585</v>
      </c>
      <c r="X477" s="156">
        <f>'Survey-based_src_summary'!AJ477</f>
        <v>0.54000172473983354</v>
      </c>
      <c r="Y477" s="156">
        <f>'Survey-based_src_summary'!AK477</f>
        <v>7.6710749816772338E-4</v>
      </c>
      <c r="Z477" s="156">
        <f>'Survey-based_src_summary'!AL477</f>
        <v>7.0369789704629393E-3</v>
      </c>
      <c r="AA477" s="171">
        <f>'Survey-based_src_summary'!AM477</f>
        <v>0</v>
      </c>
      <c r="AB477" s="171">
        <f>'Survey-based_src_summary'!AN477</f>
        <v>0</v>
      </c>
      <c r="AC477" s="171">
        <f>'Survey-based_src_summary'!AO477</f>
        <v>0</v>
      </c>
      <c r="AD477" s="171">
        <f>'Survey-based_src_summary'!AP477</f>
        <v>0</v>
      </c>
      <c r="AE477" s="171">
        <f>'Survey-based_src_summary'!AQ477</f>
        <v>0</v>
      </c>
    </row>
    <row r="478" spans="1:31" x14ac:dyDescent="0.2">
      <c r="A478" s="27" t="s">
        <v>460</v>
      </c>
      <c r="B478" s="154" t="str">
        <f>'Survey-based_src_summary'!E478</f>
        <v>30</v>
      </c>
      <c r="C478" s="125" t="str">
        <f>'Survey-based_src_summary'!F478</f>
        <v>30069</v>
      </c>
      <c r="D478" s="125" t="str">
        <f>'Survey-based_src_summary'!G478</f>
        <v>2310011000</v>
      </c>
      <c r="E478" s="125" t="str">
        <f>'Survey-based_src_summary'!H478</f>
        <v>Miscellaneous engines</v>
      </c>
      <c r="F478" s="125" t="str">
        <f>'Survey-based_src_summary'!B478</f>
        <v>Oil Wells</v>
      </c>
      <c r="G478" s="52">
        <f>'Survey-based_src_summary'!S478</f>
        <v>1.0540852378431926</v>
      </c>
      <c r="H478" s="52">
        <f>'Survey-based_src_summary'!T478</f>
        <v>0.25450470708101491</v>
      </c>
      <c r="I478" s="52">
        <f>'Survey-based_src_summary'!U478</f>
        <v>0.3817253571436755</v>
      </c>
      <c r="J478" s="52">
        <f>'Survey-based_src_summary'!V478</f>
        <v>5.4226564525649407E-4</v>
      </c>
      <c r="K478" s="52">
        <f>'Survey-based_src_summary'!W478</f>
        <v>4.9744161687755271E-3</v>
      </c>
      <c r="L478" s="144">
        <f>'Survey-based_src_summary'!X478</f>
        <v>0.43705973276425059</v>
      </c>
      <c r="M478" s="144">
        <f>'Survey-based_src_summary'!Y478</f>
        <v>0.10552634196042082</v>
      </c>
      <c r="N478" s="144">
        <f>'Survey-based_src_summary'!Z478</f>
        <v>0.15827636759615812</v>
      </c>
      <c r="O478" s="144">
        <f>'Survey-based_src_summary'!AA478</f>
        <v>2.2484185291122923E-4</v>
      </c>
      <c r="P478" s="144">
        <f>'Survey-based_src_summary'!AB478</f>
        <v>2.0625628016874135E-3</v>
      </c>
      <c r="Q478" s="155">
        <f>'Survey-based_src_summary'!AC478</f>
        <v>0</v>
      </c>
      <c r="R478" s="155">
        <f>'Survey-based_src_summary'!AD478</f>
        <v>0</v>
      </c>
      <c r="S478" s="155">
        <f>'Survey-based_src_summary'!AE478</f>
        <v>0</v>
      </c>
      <c r="T478" s="155">
        <f>'Survey-based_src_summary'!AF478</f>
        <v>0</v>
      </c>
      <c r="U478" s="155">
        <f>'Survey-based_src_summary'!AG478</f>
        <v>0</v>
      </c>
      <c r="V478" s="156">
        <f>'Survey-based_src_summary'!AH478</f>
        <v>0.61702550507894194</v>
      </c>
      <c r="W478" s="156">
        <f>'Survey-based_src_summary'!AI478</f>
        <v>0.14897836512059409</v>
      </c>
      <c r="X478" s="156">
        <f>'Survey-based_src_summary'!AJ478</f>
        <v>0.22344898954751735</v>
      </c>
      <c r="Y478" s="156">
        <f>'Survey-based_src_summary'!AK478</f>
        <v>3.1742379234526481E-4</v>
      </c>
      <c r="Z478" s="156">
        <f>'Survey-based_src_summary'!AL478</f>
        <v>2.9118533670881132E-3</v>
      </c>
      <c r="AA478" s="171">
        <f>'Survey-based_src_summary'!AM478</f>
        <v>0</v>
      </c>
      <c r="AB478" s="171">
        <f>'Survey-based_src_summary'!AN478</f>
        <v>0</v>
      </c>
      <c r="AC478" s="171">
        <f>'Survey-based_src_summary'!AO478</f>
        <v>0</v>
      </c>
      <c r="AD478" s="171">
        <f>'Survey-based_src_summary'!AP478</f>
        <v>0</v>
      </c>
      <c r="AE478" s="171">
        <f>'Survey-based_src_summary'!AQ478</f>
        <v>0</v>
      </c>
    </row>
    <row r="479" spans="1:31" x14ac:dyDescent="0.2">
      <c r="A479" s="27" t="s">
        <v>460</v>
      </c>
      <c r="B479" s="154" t="str">
        <f>'Survey-based_src_summary'!E479</f>
        <v>30</v>
      </c>
      <c r="C479" s="125" t="str">
        <f>'Survey-based_src_summary'!F479</f>
        <v>30005</v>
      </c>
      <c r="D479" s="125" t="str">
        <f>'Survey-based_src_summary'!G479</f>
        <v>2310011000</v>
      </c>
      <c r="E479" s="125" t="str">
        <f>'Survey-based_src_summary'!H479</f>
        <v>Miscellaneous engines</v>
      </c>
      <c r="F479" s="125" t="str">
        <f>'Survey-based_src_summary'!B479</f>
        <v>Oil Wells</v>
      </c>
      <c r="G479" s="52">
        <f>'Survey-based_src_summary'!S479</f>
        <v>1.4964962476122758</v>
      </c>
      <c r="H479" s="52">
        <f>'Survey-based_src_summary'!T479</f>
        <v>0.36132309368614685</v>
      </c>
      <c r="I479" s="52">
        <f>'Survey-based_src_summary'!U479</f>
        <v>0.54193963075777973</v>
      </c>
      <c r="J479" s="52">
        <f>'Survey-based_src_summary'!V479</f>
        <v>7.6986041944371948E-4</v>
      </c>
      <c r="K479" s="52">
        <f>'Survey-based_src_summary'!W479</f>
        <v>7.0622326007204923E-3</v>
      </c>
      <c r="L479" s="144">
        <f>'Survey-based_src_summary'!X479</f>
        <v>0.31743859797836155</v>
      </c>
      <c r="M479" s="144">
        <f>'Survey-based_src_summary'!Y479</f>
        <v>7.6644292600091757E-2</v>
      </c>
      <c r="N479" s="144">
        <f>'Survey-based_src_summary'!Z479</f>
        <v>0.11495689137286237</v>
      </c>
      <c r="O479" s="144">
        <f>'Survey-based_src_summary'!AA479</f>
        <v>1.6330372533654658E-4</v>
      </c>
      <c r="P479" s="144">
        <f>'Survey-based_src_summary'!AB479</f>
        <v>1.4980493395467711E-3</v>
      </c>
      <c r="Q479" s="155">
        <f>'Survey-based_src_summary'!AC479</f>
        <v>0</v>
      </c>
      <c r="R479" s="155">
        <f>'Survey-based_src_summary'!AD479</f>
        <v>0</v>
      </c>
      <c r="S479" s="155">
        <f>'Survey-based_src_summary'!AE479</f>
        <v>0</v>
      </c>
      <c r="T479" s="155">
        <f>'Survey-based_src_summary'!AF479</f>
        <v>0</v>
      </c>
      <c r="U479" s="155">
        <f>'Survey-based_src_summary'!AG479</f>
        <v>0</v>
      </c>
      <c r="V479" s="156">
        <f>'Survey-based_src_summary'!AH479</f>
        <v>1.1790576496339142</v>
      </c>
      <c r="W479" s="156">
        <f>'Survey-based_src_summary'!AI479</f>
        <v>0.28467880108605509</v>
      </c>
      <c r="X479" s="156">
        <f>'Survey-based_src_summary'!AJ479</f>
        <v>0.42698273938491732</v>
      </c>
      <c r="Y479" s="156">
        <f>'Survey-based_src_summary'!AK479</f>
        <v>6.0655669410717295E-4</v>
      </c>
      <c r="Z479" s="156">
        <f>'Survey-based_src_summary'!AL479</f>
        <v>5.5641832611737219E-3</v>
      </c>
      <c r="AA479" s="171">
        <f>'Survey-based_src_summary'!AM479</f>
        <v>0</v>
      </c>
      <c r="AB479" s="171">
        <f>'Survey-based_src_summary'!AN479</f>
        <v>0</v>
      </c>
      <c r="AC479" s="171">
        <f>'Survey-based_src_summary'!AO479</f>
        <v>0</v>
      </c>
      <c r="AD479" s="171">
        <f>'Survey-based_src_summary'!AP479</f>
        <v>0</v>
      </c>
      <c r="AE479" s="171">
        <f>'Survey-based_src_summary'!AQ479</f>
        <v>0</v>
      </c>
    </row>
    <row r="480" spans="1:31" x14ac:dyDescent="0.2">
      <c r="A480" s="27" t="s">
        <v>460</v>
      </c>
      <c r="B480" s="154" t="str">
        <f>'Survey-based_src_summary'!E480</f>
        <v>30</v>
      </c>
      <c r="C480" s="125" t="str">
        <f>'Survey-based_src_summary'!F480</f>
        <v>30111</v>
      </c>
      <c r="D480" s="125" t="str">
        <f>'Survey-based_src_summary'!G480</f>
        <v>2310011000</v>
      </c>
      <c r="E480" s="125" t="str">
        <f>'Survey-based_src_summary'!H480</f>
        <v>Miscellaneous engines</v>
      </c>
      <c r="F480" s="125" t="str">
        <f>'Survey-based_src_summary'!B480</f>
        <v>Oil Wells</v>
      </c>
      <c r="G480" s="52">
        <f>'Survey-based_src_summary'!S480</f>
        <v>0.74557248530372167</v>
      </c>
      <c r="H480" s="52">
        <f>'Survey-based_src_summary'!T480</f>
        <v>0.18001552452071792</v>
      </c>
      <c r="I480" s="52">
        <f>'Survey-based_src_summary'!U480</f>
        <v>0.27000086236991688</v>
      </c>
      <c r="J480" s="52">
        <f>'Survey-based_src_summary'!V480</f>
        <v>3.8355374908386169E-4</v>
      </c>
      <c r="K480" s="52">
        <f>'Survey-based_src_summary'!W480</f>
        <v>3.5184894852314701E-3</v>
      </c>
      <c r="L480" s="144">
        <f>'Survey-based_src_summary'!X480</f>
        <v>2.570939604495592E-2</v>
      </c>
      <c r="M480" s="144">
        <f>'Survey-based_src_summary'!Y480</f>
        <v>6.2074318800247556E-3</v>
      </c>
      <c r="N480" s="144">
        <f>'Survey-based_src_summary'!Z480</f>
        <v>9.3103745644798931E-3</v>
      </c>
      <c r="O480" s="144">
        <f>'Survey-based_src_summary'!AA480</f>
        <v>1.322599134771937E-5</v>
      </c>
      <c r="P480" s="144">
        <f>'Survey-based_src_summary'!AB480</f>
        <v>1.2132722362867138E-4</v>
      </c>
      <c r="Q480" s="155">
        <f>'Survey-based_src_summary'!AC480</f>
        <v>0</v>
      </c>
      <c r="R480" s="155">
        <f>'Survey-based_src_summary'!AD480</f>
        <v>0</v>
      </c>
      <c r="S480" s="155">
        <f>'Survey-based_src_summary'!AE480</f>
        <v>0</v>
      </c>
      <c r="T480" s="155">
        <f>'Survey-based_src_summary'!AF480</f>
        <v>0</v>
      </c>
      <c r="U480" s="155">
        <f>'Survey-based_src_summary'!AG480</f>
        <v>0</v>
      </c>
      <c r="V480" s="156">
        <f>'Survey-based_src_summary'!AH480</f>
        <v>0.71986308925876574</v>
      </c>
      <c r="W480" s="156">
        <f>'Survey-based_src_summary'!AI480</f>
        <v>0.17380809264069319</v>
      </c>
      <c r="X480" s="156">
        <f>'Survey-based_src_summary'!AJ480</f>
        <v>0.26069048780543702</v>
      </c>
      <c r="Y480" s="156">
        <f>'Survey-based_src_summary'!AK480</f>
        <v>3.7032775773614238E-4</v>
      </c>
      <c r="Z480" s="156">
        <f>'Survey-based_src_summary'!AL480</f>
        <v>3.3971622616027985E-3</v>
      </c>
      <c r="AA480" s="171">
        <f>'Survey-based_src_summary'!AM480</f>
        <v>0</v>
      </c>
      <c r="AB480" s="171">
        <f>'Survey-based_src_summary'!AN480</f>
        <v>0</v>
      </c>
      <c r="AC480" s="171">
        <f>'Survey-based_src_summary'!AO480</f>
        <v>0</v>
      </c>
      <c r="AD480" s="171">
        <f>'Survey-based_src_summary'!AP480</f>
        <v>0</v>
      </c>
      <c r="AE480" s="171">
        <f>'Survey-based_src_summary'!AQ480</f>
        <v>0</v>
      </c>
    </row>
    <row r="481" spans="1:31" x14ac:dyDescent="0.2">
      <c r="A481" s="27" t="s">
        <v>460</v>
      </c>
      <c r="B481" s="154" t="str">
        <f>'Survey-based_src_summary'!E481</f>
        <v>30</v>
      </c>
      <c r="C481" s="125" t="str">
        <f>'Survey-based_src_summary'!F481</f>
        <v>30041</v>
      </c>
      <c r="D481" s="125" t="str">
        <f>'Survey-based_src_summary'!G481</f>
        <v>2310011000</v>
      </c>
      <c r="E481" s="125" t="str">
        <f>'Survey-based_src_summary'!H481</f>
        <v>Miscellaneous engines</v>
      </c>
      <c r="F481" s="125" t="str">
        <f>'Survey-based_src_summary'!B481</f>
        <v>Oil Wells</v>
      </c>
      <c r="G481" s="52">
        <f>'Survey-based_src_summary'!S481</f>
        <v>4.676550773788362E-2</v>
      </c>
      <c r="H481" s="52">
        <f>'Survey-based_src_summary'!T481</f>
        <v>1.1291346677692089E-2</v>
      </c>
      <c r="I481" s="52">
        <f>'Survey-based_src_summary'!U481</f>
        <v>1.6935613461180617E-2</v>
      </c>
      <c r="J481" s="52">
        <f>'Survey-based_src_summary'!V481</f>
        <v>2.4058138107616234E-5</v>
      </c>
      <c r="K481" s="52">
        <f>'Survey-based_src_summary'!W481</f>
        <v>2.2069476877251539E-4</v>
      </c>
      <c r="L481" s="144">
        <f>'Survey-based_src_summary'!X481</f>
        <v>0</v>
      </c>
      <c r="M481" s="144">
        <f>'Survey-based_src_summary'!Y481</f>
        <v>0</v>
      </c>
      <c r="N481" s="144">
        <f>'Survey-based_src_summary'!Z481</f>
        <v>0</v>
      </c>
      <c r="O481" s="144">
        <f>'Survey-based_src_summary'!AA481</f>
        <v>0</v>
      </c>
      <c r="P481" s="144">
        <f>'Survey-based_src_summary'!AB481</f>
        <v>0</v>
      </c>
      <c r="Q481" s="155">
        <f>'Survey-based_src_summary'!AC481</f>
        <v>0</v>
      </c>
      <c r="R481" s="155">
        <f>'Survey-based_src_summary'!AD481</f>
        <v>0</v>
      </c>
      <c r="S481" s="155">
        <f>'Survey-based_src_summary'!AE481</f>
        <v>0</v>
      </c>
      <c r="T481" s="155">
        <f>'Survey-based_src_summary'!AF481</f>
        <v>0</v>
      </c>
      <c r="U481" s="155">
        <f>'Survey-based_src_summary'!AG481</f>
        <v>0</v>
      </c>
      <c r="V481" s="156">
        <f>'Survey-based_src_summary'!AH481</f>
        <v>4.676550773788362E-2</v>
      </c>
      <c r="W481" s="156">
        <f>'Survey-based_src_summary'!AI481</f>
        <v>1.1291346677692087E-2</v>
      </c>
      <c r="X481" s="156">
        <f>'Survey-based_src_summary'!AJ481</f>
        <v>1.6935613461180617E-2</v>
      </c>
      <c r="Y481" s="156">
        <f>'Survey-based_src_summary'!AK481</f>
        <v>2.4058138107616234E-5</v>
      </c>
      <c r="Z481" s="156">
        <f>'Survey-based_src_summary'!AL481</f>
        <v>2.2069476877251539E-4</v>
      </c>
      <c r="AA481" s="171">
        <f>'Survey-based_src_summary'!AM481</f>
        <v>0</v>
      </c>
      <c r="AB481" s="171">
        <f>'Survey-based_src_summary'!AN481</f>
        <v>0</v>
      </c>
      <c r="AC481" s="171">
        <f>'Survey-based_src_summary'!AO481</f>
        <v>0</v>
      </c>
      <c r="AD481" s="171">
        <f>'Survey-based_src_summary'!AP481</f>
        <v>0</v>
      </c>
      <c r="AE481" s="171">
        <f>'Survey-based_src_summary'!AQ481</f>
        <v>0</v>
      </c>
    </row>
    <row r="482" spans="1:31" x14ac:dyDescent="0.2">
      <c r="A482" s="27" t="s">
        <v>460</v>
      </c>
      <c r="B482" s="154" t="str">
        <f>'Survey-based_src_summary'!E482</f>
        <v>30</v>
      </c>
      <c r="C482" s="125" t="str">
        <f>'Survey-based_src_summary'!F482</f>
        <v>30071</v>
      </c>
      <c r="D482" s="125" t="str">
        <f>'Survey-based_src_summary'!G482</f>
        <v>2310011000</v>
      </c>
      <c r="E482" s="125" t="str">
        <f>'Survey-based_src_summary'!H482</f>
        <v>Miscellaneous engines</v>
      </c>
      <c r="F482" s="125" t="str">
        <f>'Survey-based_src_summary'!B482</f>
        <v>Oil Wells</v>
      </c>
      <c r="G482" s="52">
        <f>'Survey-based_src_summary'!S482</f>
        <v>4.7463500390687849E-2</v>
      </c>
      <c r="H482" s="52">
        <f>'Survey-based_src_summary'!T482</f>
        <v>1.1459874240045702E-2</v>
      </c>
      <c r="I482" s="52">
        <f>'Survey-based_src_summary'!U482</f>
        <v>1.7188383811347491E-2</v>
      </c>
      <c r="J482" s="52">
        <f>'Survey-based_src_summary'!V482</f>
        <v>2.4417214795789608E-5</v>
      </c>
      <c r="K482" s="52">
        <f>'Survey-based_src_summary'!W482</f>
        <v>2.2398872054523949E-4</v>
      </c>
      <c r="L482" s="144">
        <f>'Survey-based_src_summary'!X482</f>
        <v>2.3731750195343924E-2</v>
      </c>
      <c r="M482" s="144">
        <f>'Survey-based_src_summary'!Y482</f>
        <v>5.7299371200228511E-3</v>
      </c>
      <c r="N482" s="144">
        <f>'Survey-based_src_summary'!Z482</f>
        <v>8.5941919056737454E-3</v>
      </c>
      <c r="O482" s="144">
        <f>'Survey-based_src_summary'!AA482</f>
        <v>1.2208607397894804E-5</v>
      </c>
      <c r="P482" s="144">
        <f>'Survey-based_src_summary'!AB482</f>
        <v>1.1199436027261975E-4</v>
      </c>
      <c r="Q482" s="155">
        <f>'Survey-based_src_summary'!AC482</f>
        <v>0</v>
      </c>
      <c r="R482" s="155">
        <f>'Survey-based_src_summary'!AD482</f>
        <v>0</v>
      </c>
      <c r="S482" s="155">
        <f>'Survey-based_src_summary'!AE482</f>
        <v>0</v>
      </c>
      <c r="T482" s="155">
        <f>'Survey-based_src_summary'!AF482</f>
        <v>0</v>
      </c>
      <c r="U482" s="155">
        <f>'Survey-based_src_summary'!AG482</f>
        <v>0</v>
      </c>
      <c r="V482" s="156">
        <f>'Survey-based_src_summary'!AH482</f>
        <v>2.3731750195343924E-2</v>
      </c>
      <c r="W482" s="156">
        <f>'Survey-based_src_summary'!AI482</f>
        <v>5.7299371200228511E-3</v>
      </c>
      <c r="X482" s="156">
        <f>'Survey-based_src_summary'!AJ482</f>
        <v>8.5941919056737454E-3</v>
      </c>
      <c r="Y482" s="156">
        <f>'Survey-based_src_summary'!AK482</f>
        <v>1.2208607397894804E-5</v>
      </c>
      <c r="Z482" s="156">
        <f>'Survey-based_src_summary'!AL482</f>
        <v>1.1199436027261975E-4</v>
      </c>
      <c r="AA482" s="171">
        <f>'Survey-based_src_summary'!AM482</f>
        <v>0</v>
      </c>
      <c r="AB482" s="171">
        <f>'Survey-based_src_summary'!AN482</f>
        <v>0</v>
      </c>
      <c r="AC482" s="171">
        <f>'Survey-based_src_summary'!AO482</f>
        <v>0</v>
      </c>
      <c r="AD482" s="171">
        <f>'Survey-based_src_summary'!AP482</f>
        <v>0</v>
      </c>
      <c r="AE482" s="171">
        <f>'Survey-based_src_summary'!AQ482</f>
        <v>0</v>
      </c>
    </row>
    <row r="483" spans="1:31" x14ac:dyDescent="0.2">
      <c r="A483" s="27" t="s">
        <v>460</v>
      </c>
      <c r="B483" s="154" t="str">
        <f>'Survey-based_src_summary'!E483</f>
        <v>30</v>
      </c>
      <c r="C483" s="125" t="str">
        <f>'Survey-based_src_summary'!F483</f>
        <v>30015</v>
      </c>
      <c r="D483" s="125" t="str">
        <f>'Survey-based_src_summary'!G483</f>
        <v>2310011000</v>
      </c>
      <c r="E483" s="125" t="str">
        <f>'Survey-based_src_summary'!H483</f>
        <v>Miscellaneous engines</v>
      </c>
      <c r="F483" s="125" t="str">
        <f>'Survey-based_src_summary'!B483</f>
        <v>Oil Wells</v>
      </c>
      <c r="G483" s="52">
        <f>'Survey-based_src_summary'!S483</f>
        <v>2.338275386894181E-2</v>
      </c>
      <c r="H483" s="52">
        <f>'Survey-based_src_summary'!T483</f>
        <v>5.6456733388460445E-3</v>
      </c>
      <c r="I483" s="52">
        <f>'Survey-based_src_summary'!U483</f>
        <v>8.4678067305903083E-3</v>
      </c>
      <c r="J483" s="52">
        <f>'Survey-based_src_summary'!V483</f>
        <v>1.2029069053808117E-5</v>
      </c>
      <c r="K483" s="52">
        <f>'Survey-based_src_summary'!W483</f>
        <v>1.1034738438625769E-4</v>
      </c>
      <c r="L483" s="144">
        <f>'Survey-based_src_summary'!X483</f>
        <v>0</v>
      </c>
      <c r="M483" s="144">
        <f>'Survey-based_src_summary'!Y483</f>
        <v>0</v>
      </c>
      <c r="N483" s="144">
        <f>'Survey-based_src_summary'!Z483</f>
        <v>0</v>
      </c>
      <c r="O483" s="144">
        <f>'Survey-based_src_summary'!AA483</f>
        <v>0</v>
      </c>
      <c r="P483" s="144">
        <f>'Survey-based_src_summary'!AB483</f>
        <v>0</v>
      </c>
      <c r="Q483" s="155">
        <f>'Survey-based_src_summary'!AC483</f>
        <v>0</v>
      </c>
      <c r="R483" s="155">
        <f>'Survey-based_src_summary'!AD483</f>
        <v>0</v>
      </c>
      <c r="S483" s="155">
        <f>'Survey-based_src_summary'!AE483</f>
        <v>0</v>
      </c>
      <c r="T483" s="155">
        <f>'Survey-based_src_summary'!AF483</f>
        <v>0</v>
      </c>
      <c r="U483" s="155">
        <f>'Survey-based_src_summary'!AG483</f>
        <v>0</v>
      </c>
      <c r="V483" s="156">
        <f>'Survey-based_src_summary'!AH483</f>
        <v>2.338275386894181E-2</v>
      </c>
      <c r="W483" s="156">
        <f>'Survey-based_src_summary'!AI483</f>
        <v>5.6456733388460436E-3</v>
      </c>
      <c r="X483" s="156">
        <f>'Survey-based_src_summary'!AJ483</f>
        <v>8.4678067305903083E-3</v>
      </c>
      <c r="Y483" s="156">
        <f>'Survey-based_src_summary'!AK483</f>
        <v>1.2029069053808117E-5</v>
      </c>
      <c r="Z483" s="156">
        <f>'Survey-based_src_summary'!AL483</f>
        <v>1.1034738438625769E-4</v>
      </c>
      <c r="AA483" s="171">
        <f>'Survey-based_src_summary'!AM483</f>
        <v>0</v>
      </c>
      <c r="AB483" s="171">
        <f>'Survey-based_src_summary'!AN483</f>
        <v>0</v>
      </c>
      <c r="AC483" s="171">
        <f>'Survey-based_src_summary'!AO483</f>
        <v>0</v>
      </c>
      <c r="AD483" s="171">
        <f>'Survey-based_src_summary'!AP483</f>
        <v>0</v>
      </c>
      <c r="AE483" s="171">
        <f>'Survey-based_src_summary'!AQ483</f>
        <v>0</v>
      </c>
    </row>
    <row r="484" spans="1:31" x14ac:dyDescent="0.2">
      <c r="A484" s="27" t="s">
        <v>460</v>
      </c>
      <c r="B484" s="154" t="str">
        <f>'Survey-based_src_summary'!E484</f>
        <v>30</v>
      </c>
      <c r="C484" s="125" t="str">
        <f>'Survey-based_src_summary'!F484</f>
        <v>30027</v>
      </c>
      <c r="D484" s="125" t="str">
        <f>'Survey-based_src_summary'!G484</f>
        <v>2310011000</v>
      </c>
      <c r="E484" s="125" t="str">
        <f>'Survey-based_src_summary'!H484</f>
        <v>Miscellaneous engines</v>
      </c>
      <c r="F484" s="125" t="str">
        <f>'Survey-based_src_summary'!B484</f>
        <v>Oil Wells</v>
      </c>
      <c r="G484" s="52">
        <f>'Survey-based_src_summary'!S484</f>
        <v>0</v>
      </c>
      <c r="H484" s="52">
        <f>'Survey-based_src_summary'!T484</f>
        <v>0</v>
      </c>
      <c r="I484" s="52">
        <f>'Survey-based_src_summary'!U484</f>
        <v>0</v>
      </c>
      <c r="J484" s="52">
        <f>'Survey-based_src_summary'!V484</f>
        <v>0</v>
      </c>
      <c r="K484" s="52">
        <f>'Survey-based_src_summary'!W484</f>
        <v>0</v>
      </c>
      <c r="L484" s="144">
        <f>'Survey-based_src_summary'!X484</f>
        <v>0</v>
      </c>
      <c r="M484" s="144">
        <f>'Survey-based_src_summary'!Y484</f>
        <v>0</v>
      </c>
      <c r="N484" s="144">
        <f>'Survey-based_src_summary'!Z484</f>
        <v>0</v>
      </c>
      <c r="O484" s="144">
        <f>'Survey-based_src_summary'!AA484</f>
        <v>0</v>
      </c>
      <c r="P484" s="144">
        <f>'Survey-based_src_summary'!AB484</f>
        <v>0</v>
      </c>
      <c r="Q484" s="155">
        <f>'Survey-based_src_summary'!AC484</f>
        <v>0</v>
      </c>
      <c r="R484" s="155">
        <f>'Survey-based_src_summary'!AD484</f>
        <v>0</v>
      </c>
      <c r="S484" s="155">
        <f>'Survey-based_src_summary'!AE484</f>
        <v>0</v>
      </c>
      <c r="T484" s="155">
        <f>'Survey-based_src_summary'!AF484</f>
        <v>0</v>
      </c>
      <c r="U484" s="155">
        <f>'Survey-based_src_summary'!AG484</f>
        <v>0</v>
      </c>
      <c r="V484" s="156">
        <f>'Survey-based_src_summary'!AH484</f>
        <v>0</v>
      </c>
      <c r="W484" s="156">
        <f>'Survey-based_src_summary'!AI484</f>
        <v>0</v>
      </c>
      <c r="X484" s="156">
        <f>'Survey-based_src_summary'!AJ484</f>
        <v>0</v>
      </c>
      <c r="Y484" s="156">
        <f>'Survey-based_src_summary'!AK484</f>
        <v>0</v>
      </c>
      <c r="Z484" s="156">
        <f>'Survey-based_src_summary'!AL484</f>
        <v>0</v>
      </c>
      <c r="AA484" s="171">
        <f>'Survey-based_src_summary'!AM484</f>
        <v>0</v>
      </c>
      <c r="AB484" s="171">
        <f>'Survey-based_src_summary'!AN484</f>
        <v>0</v>
      </c>
      <c r="AC484" s="171">
        <f>'Survey-based_src_summary'!AO484</f>
        <v>0</v>
      </c>
      <c r="AD484" s="171">
        <f>'Survey-based_src_summary'!AP484</f>
        <v>0</v>
      </c>
      <c r="AE484" s="171">
        <f>'Survey-based_src_summary'!AQ484</f>
        <v>0</v>
      </c>
    </row>
    <row r="485" spans="1:31" x14ac:dyDescent="0.2">
      <c r="A485" s="27" t="s">
        <v>460</v>
      </c>
      <c r="B485" s="154" t="str">
        <f>'Survey-based_src_summary'!E485</f>
        <v>30</v>
      </c>
      <c r="C485" s="125" t="str">
        <f>'Survey-based_src_summary'!F485</f>
        <v>30037</v>
      </c>
      <c r="D485" s="125" t="str">
        <f>'Survey-based_src_summary'!G485</f>
        <v>2310011000</v>
      </c>
      <c r="E485" s="125" t="str">
        <f>'Survey-based_src_summary'!H485</f>
        <v>Miscellaneous engines</v>
      </c>
      <c r="F485" s="125" t="str">
        <f>'Survey-based_src_summary'!B485</f>
        <v>Oil Wells</v>
      </c>
      <c r="G485" s="52">
        <f>'Survey-based_src_summary'!S485</f>
        <v>0</v>
      </c>
      <c r="H485" s="52">
        <f>'Survey-based_src_summary'!T485</f>
        <v>0</v>
      </c>
      <c r="I485" s="52">
        <f>'Survey-based_src_summary'!U485</f>
        <v>0</v>
      </c>
      <c r="J485" s="52">
        <f>'Survey-based_src_summary'!V485</f>
        <v>0</v>
      </c>
      <c r="K485" s="52">
        <f>'Survey-based_src_summary'!W485</f>
        <v>0</v>
      </c>
      <c r="L485" s="144">
        <f>'Survey-based_src_summary'!X485</f>
        <v>0</v>
      </c>
      <c r="M485" s="144">
        <f>'Survey-based_src_summary'!Y485</f>
        <v>0</v>
      </c>
      <c r="N485" s="144">
        <f>'Survey-based_src_summary'!Z485</f>
        <v>0</v>
      </c>
      <c r="O485" s="144">
        <f>'Survey-based_src_summary'!AA485</f>
        <v>0</v>
      </c>
      <c r="P485" s="144">
        <f>'Survey-based_src_summary'!AB485</f>
        <v>0</v>
      </c>
      <c r="Q485" s="155">
        <f>'Survey-based_src_summary'!AC485</f>
        <v>0</v>
      </c>
      <c r="R485" s="155">
        <f>'Survey-based_src_summary'!AD485</f>
        <v>0</v>
      </c>
      <c r="S485" s="155">
        <f>'Survey-based_src_summary'!AE485</f>
        <v>0</v>
      </c>
      <c r="T485" s="155">
        <f>'Survey-based_src_summary'!AF485</f>
        <v>0</v>
      </c>
      <c r="U485" s="155">
        <f>'Survey-based_src_summary'!AG485</f>
        <v>0</v>
      </c>
      <c r="V485" s="156">
        <f>'Survey-based_src_summary'!AH485</f>
        <v>0</v>
      </c>
      <c r="W485" s="156">
        <f>'Survey-based_src_summary'!AI485</f>
        <v>0</v>
      </c>
      <c r="X485" s="156">
        <f>'Survey-based_src_summary'!AJ485</f>
        <v>0</v>
      </c>
      <c r="Y485" s="156">
        <f>'Survey-based_src_summary'!AK485</f>
        <v>0</v>
      </c>
      <c r="Z485" s="156">
        <f>'Survey-based_src_summary'!AL485</f>
        <v>0</v>
      </c>
      <c r="AA485" s="171">
        <f>'Survey-based_src_summary'!AM485</f>
        <v>0</v>
      </c>
      <c r="AB485" s="171">
        <f>'Survey-based_src_summary'!AN485</f>
        <v>0</v>
      </c>
      <c r="AC485" s="171">
        <f>'Survey-based_src_summary'!AO485</f>
        <v>0</v>
      </c>
      <c r="AD485" s="171">
        <f>'Survey-based_src_summary'!AP485</f>
        <v>0</v>
      </c>
      <c r="AE485" s="171">
        <f>'Survey-based_src_summary'!AQ485</f>
        <v>0</v>
      </c>
    </row>
    <row r="486" spans="1:31" x14ac:dyDescent="0.2">
      <c r="A486" s="27" t="s">
        <v>460</v>
      </c>
      <c r="B486" s="154" t="str">
        <f>'Survey-based_src_summary'!E486</f>
        <v>30</v>
      </c>
      <c r="C486" s="125" t="str">
        <f>'Survey-based_src_summary'!F486</f>
        <v>30101</v>
      </c>
      <c r="D486" s="125" t="str">
        <f>'Survey-based_src_summary'!G486</f>
        <v>2310021700</v>
      </c>
      <c r="E486" s="125" t="str">
        <f>'Survey-based_src_summary'!H486</f>
        <v>Miscellaneous engines</v>
      </c>
      <c r="F486" s="125" t="str">
        <f>'Survey-based_src_summary'!B486</f>
        <v>Gas Wells</v>
      </c>
      <c r="G486" s="52">
        <f>'Survey-based_src_summary'!S486</f>
        <v>18.941091731967838</v>
      </c>
      <c r="H486" s="52">
        <f>'Survey-based_src_summary'!T486</f>
        <v>4.5732516024062075</v>
      </c>
      <c r="I486" s="52">
        <f>'Survey-based_src_summary'!U486</f>
        <v>6.8593077167751142</v>
      </c>
      <c r="J486" s="52">
        <f>'Survey-based_src_summary'!V486</f>
        <v>9.7440918069530268E-3</v>
      </c>
      <c r="K486" s="52">
        <f>'Survey-based_src_summary'!W486</f>
        <v>8.9386388864102176E-2</v>
      </c>
      <c r="L486" s="144">
        <f>'Survey-based_src_summary'!X486</f>
        <v>0.9108539797123868</v>
      </c>
      <c r="M486" s="144">
        <f>'Survey-based_src_summary'!Y486</f>
        <v>0.21992208692212345</v>
      </c>
      <c r="N486" s="144">
        <f>'Survey-based_src_summary'!Z486</f>
        <v>0.32985573483875397</v>
      </c>
      <c r="O486" s="144">
        <f>'Survey-based_src_summary'!AA486</f>
        <v>4.6858148023571885E-4</v>
      </c>
      <c r="P486" s="144">
        <f>'Survey-based_src_summary'!AB486</f>
        <v>4.2984823251541121E-3</v>
      </c>
      <c r="Q486" s="155">
        <f>'Survey-based_src_summary'!AC486</f>
        <v>0</v>
      </c>
      <c r="R486" s="155">
        <f>'Survey-based_src_summary'!AD486</f>
        <v>0</v>
      </c>
      <c r="S486" s="155">
        <f>'Survey-based_src_summary'!AE486</f>
        <v>0</v>
      </c>
      <c r="T486" s="155">
        <f>'Survey-based_src_summary'!AF486</f>
        <v>0</v>
      </c>
      <c r="U486" s="155">
        <f>'Survey-based_src_summary'!AG486</f>
        <v>0</v>
      </c>
      <c r="V486" s="156">
        <f>'Survey-based_src_summary'!AH486</f>
        <v>18.030237752255449</v>
      </c>
      <c r="W486" s="156">
        <f>'Survey-based_src_summary'!AI486</f>
        <v>4.3533295154840834</v>
      </c>
      <c r="X486" s="156">
        <f>'Survey-based_src_summary'!AJ486</f>
        <v>6.5294519819363606</v>
      </c>
      <c r="Y486" s="156">
        <f>'Survey-based_src_summary'!AK486</f>
        <v>9.2755103267173084E-3</v>
      </c>
      <c r="Z486" s="156">
        <f>'Survey-based_src_summary'!AL486</f>
        <v>8.5087906538948058E-2</v>
      </c>
      <c r="AA486" s="171">
        <f>'Survey-based_src_summary'!AM486</f>
        <v>0</v>
      </c>
      <c r="AB486" s="171">
        <f>'Survey-based_src_summary'!AN486</f>
        <v>0</v>
      </c>
      <c r="AC486" s="171">
        <f>'Survey-based_src_summary'!AO486</f>
        <v>0</v>
      </c>
      <c r="AD486" s="171">
        <f>'Survey-based_src_summary'!AP486</f>
        <v>0</v>
      </c>
      <c r="AE486" s="171">
        <f>'Survey-based_src_summary'!AQ486</f>
        <v>0</v>
      </c>
    </row>
    <row r="487" spans="1:31" x14ac:dyDescent="0.2">
      <c r="A487" s="27" t="s">
        <v>460</v>
      </c>
      <c r="B487" s="154" t="str">
        <f>'Survey-based_src_summary'!E487</f>
        <v>30</v>
      </c>
      <c r="C487" s="125" t="str">
        <f>'Survey-based_src_summary'!F487</f>
        <v>30051</v>
      </c>
      <c r="D487" s="125" t="str">
        <f>'Survey-based_src_summary'!G487</f>
        <v>2310021700</v>
      </c>
      <c r="E487" s="125" t="str">
        <f>'Survey-based_src_summary'!H487</f>
        <v>Miscellaneous engines</v>
      </c>
      <c r="F487" s="125" t="str">
        <f>'Survey-based_src_summary'!B487</f>
        <v>Gas Wells</v>
      </c>
      <c r="G487" s="52">
        <f>'Survey-based_src_summary'!S487</f>
        <v>4.4265774035349192</v>
      </c>
      <c r="H487" s="52">
        <f>'Survey-based_src_summary'!T487</f>
        <v>1.0687795872782035</v>
      </c>
      <c r="I487" s="52">
        <f>'Survey-based_src_summary'!U487</f>
        <v>1.6030362437727819</v>
      </c>
      <c r="J487" s="52">
        <f>'Survey-based_src_summary'!V487</f>
        <v>2.2772170274551968E-3</v>
      </c>
      <c r="K487" s="52">
        <f>'Survey-based_src_summary'!W487</f>
        <v>2.0889807975620435E-2</v>
      </c>
      <c r="L487" s="144">
        <f>'Survey-based_src_summary'!X487</f>
        <v>0.3960621887373349</v>
      </c>
      <c r="M487" s="144">
        <f>'Survey-based_src_summary'!Y487</f>
        <v>9.5627647282786638E-2</v>
      </c>
      <c r="N487" s="144">
        <f>'Survey-based_src_summary'!Z487</f>
        <v>0.14342955865335416</v>
      </c>
      <c r="O487" s="144">
        <f>'Survey-based_src_summary'!AA487</f>
        <v>2.0375099719335973E-4</v>
      </c>
      <c r="P487" s="144">
        <f>'Survey-based_src_summary'!AB487</f>
        <v>1.8690880820291967E-3</v>
      </c>
      <c r="Q487" s="155">
        <f>'Survey-based_src_summary'!AC487</f>
        <v>0</v>
      </c>
      <c r="R487" s="155">
        <f>'Survey-based_src_summary'!AD487</f>
        <v>0</v>
      </c>
      <c r="S487" s="155">
        <f>'Survey-based_src_summary'!AE487</f>
        <v>0</v>
      </c>
      <c r="T487" s="155">
        <f>'Survey-based_src_summary'!AF487</f>
        <v>0</v>
      </c>
      <c r="U487" s="155">
        <f>'Survey-based_src_summary'!AG487</f>
        <v>0</v>
      </c>
      <c r="V487" s="156">
        <f>'Survey-based_src_summary'!AH487</f>
        <v>4.0305152147975845</v>
      </c>
      <c r="W487" s="156">
        <f>'Survey-based_src_summary'!AI487</f>
        <v>0.97315193999541694</v>
      </c>
      <c r="X487" s="156">
        <f>'Survey-based_src_summary'!AJ487</f>
        <v>1.4596066851194278</v>
      </c>
      <c r="Y487" s="156">
        <f>'Survey-based_src_summary'!AK487</f>
        <v>2.0734660302618372E-3</v>
      </c>
      <c r="Z487" s="156">
        <f>'Survey-based_src_summary'!AL487</f>
        <v>1.9020719893591241E-2</v>
      </c>
      <c r="AA487" s="171">
        <f>'Survey-based_src_summary'!AM487</f>
        <v>0</v>
      </c>
      <c r="AB487" s="171">
        <f>'Survey-based_src_summary'!AN487</f>
        <v>0</v>
      </c>
      <c r="AC487" s="171">
        <f>'Survey-based_src_summary'!AO487</f>
        <v>0</v>
      </c>
      <c r="AD487" s="171">
        <f>'Survey-based_src_summary'!AP487</f>
        <v>0</v>
      </c>
      <c r="AE487" s="171">
        <f>'Survey-based_src_summary'!AQ487</f>
        <v>0</v>
      </c>
    </row>
    <row r="488" spans="1:31" x14ac:dyDescent="0.2">
      <c r="A488" s="27" t="s">
        <v>460</v>
      </c>
      <c r="B488" s="154" t="str">
        <f>'Survey-based_src_summary'!E488</f>
        <v>30</v>
      </c>
      <c r="C488" s="125" t="str">
        <f>'Survey-based_src_summary'!F488</f>
        <v>30087</v>
      </c>
      <c r="D488" s="125" t="str">
        <f>'Survey-based_src_summary'!G488</f>
        <v>2310021700</v>
      </c>
      <c r="E488" s="125" t="str">
        <f>'Survey-based_src_summary'!H488</f>
        <v>Miscellaneous engines</v>
      </c>
      <c r="F488" s="125" t="str">
        <f>'Survey-based_src_summary'!B488</f>
        <v>Gas Wells</v>
      </c>
      <c r="G488" s="52">
        <f>'Survey-based_src_summary'!S488</f>
        <v>2.5720922337735541E-2</v>
      </c>
      <c r="H488" s="52">
        <f>'Survey-based_src_summary'!T488</f>
        <v>6.2102148577786323E-3</v>
      </c>
      <c r="I488" s="52">
        <f>'Survey-based_src_summary'!U488</f>
        <v>9.3145486844370667E-3</v>
      </c>
      <c r="J488" s="52">
        <f>'Survey-based_src_summary'!V488</f>
        <v>1.3231920956034867E-5</v>
      </c>
      <c r="K488" s="52">
        <f>'Survey-based_src_summary'!W488</f>
        <v>1.2138161825930516E-4</v>
      </c>
      <c r="L488" s="144">
        <f>'Survey-based_src_summary'!X488</f>
        <v>0</v>
      </c>
      <c r="M488" s="144">
        <f>'Survey-based_src_summary'!Y488</f>
        <v>0</v>
      </c>
      <c r="N488" s="144">
        <f>'Survey-based_src_summary'!Z488</f>
        <v>0</v>
      </c>
      <c r="O488" s="144">
        <f>'Survey-based_src_summary'!AA488</f>
        <v>0</v>
      </c>
      <c r="P488" s="144">
        <f>'Survey-based_src_summary'!AB488</f>
        <v>0</v>
      </c>
      <c r="Q488" s="155">
        <f>'Survey-based_src_summary'!AC488</f>
        <v>0</v>
      </c>
      <c r="R488" s="155">
        <f>'Survey-based_src_summary'!AD488</f>
        <v>0</v>
      </c>
      <c r="S488" s="155">
        <f>'Survey-based_src_summary'!AE488</f>
        <v>0</v>
      </c>
      <c r="T488" s="155">
        <f>'Survey-based_src_summary'!AF488</f>
        <v>0</v>
      </c>
      <c r="U488" s="155">
        <f>'Survey-based_src_summary'!AG488</f>
        <v>0</v>
      </c>
      <c r="V488" s="156">
        <f>'Survey-based_src_summary'!AH488</f>
        <v>2.5720922337735541E-2</v>
      </c>
      <c r="W488" s="156">
        <f>'Survey-based_src_summary'!AI488</f>
        <v>6.2102148577786323E-3</v>
      </c>
      <c r="X488" s="156">
        <f>'Survey-based_src_summary'!AJ488</f>
        <v>9.3145486844370667E-3</v>
      </c>
      <c r="Y488" s="156">
        <f>'Survey-based_src_summary'!AK488</f>
        <v>1.3231920956034867E-5</v>
      </c>
      <c r="Z488" s="156">
        <f>'Survey-based_src_summary'!AL488</f>
        <v>1.2138161825930516E-4</v>
      </c>
      <c r="AA488" s="171">
        <f>'Survey-based_src_summary'!AM488</f>
        <v>0</v>
      </c>
      <c r="AB488" s="171">
        <f>'Survey-based_src_summary'!AN488</f>
        <v>0</v>
      </c>
      <c r="AC488" s="171">
        <f>'Survey-based_src_summary'!AO488</f>
        <v>0</v>
      </c>
      <c r="AD488" s="171">
        <f>'Survey-based_src_summary'!AP488</f>
        <v>0</v>
      </c>
      <c r="AE488" s="171">
        <f>'Survey-based_src_summary'!AQ488</f>
        <v>0</v>
      </c>
    </row>
    <row r="489" spans="1:31" x14ac:dyDescent="0.2">
      <c r="A489" s="27" t="s">
        <v>460</v>
      </c>
      <c r="B489" s="154" t="str">
        <f>'Survey-based_src_summary'!E489</f>
        <v>30</v>
      </c>
      <c r="C489" s="125" t="str">
        <f>'Survey-based_src_summary'!F489</f>
        <v>30099</v>
      </c>
      <c r="D489" s="125" t="str">
        <f>'Survey-based_src_summary'!G489</f>
        <v>2310021700</v>
      </c>
      <c r="E489" s="125" t="str">
        <f>'Survey-based_src_summary'!H489</f>
        <v>Miscellaneous engines</v>
      </c>
      <c r="F489" s="125" t="str">
        <f>'Survey-based_src_summary'!B489</f>
        <v>Gas Wells</v>
      </c>
      <c r="G489" s="52">
        <f>'Survey-based_src_summary'!S489</f>
        <v>0.10288368935094216</v>
      </c>
      <c r="H489" s="52">
        <f>'Survey-based_src_summary'!T489</f>
        <v>2.4840859431114529E-2</v>
      </c>
      <c r="I489" s="52">
        <f>'Survey-based_src_summary'!U489</f>
        <v>3.7258194737748267E-2</v>
      </c>
      <c r="J489" s="52">
        <f>'Survey-based_src_summary'!V489</f>
        <v>5.2927683824139468E-5</v>
      </c>
      <c r="K489" s="52">
        <f>'Survey-based_src_summary'!W489</f>
        <v>4.8552647303722063E-4</v>
      </c>
      <c r="L489" s="144">
        <f>'Survey-based_src_summary'!X489</f>
        <v>0</v>
      </c>
      <c r="M489" s="144">
        <f>'Survey-based_src_summary'!Y489</f>
        <v>0</v>
      </c>
      <c r="N489" s="144">
        <f>'Survey-based_src_summary'!Z489</f>
        <v>0</v>
      </c>
      <c r="O489" s="144">
        <f>'Survey-based_src_summary'!AA489</f>
        <v>0</v>
      </c>
      <c r="P489" s="144">
        <f>'Survey-based_src_summary'!AB489</f>
        <v>0</v>
      </c>
      <c r="Q489" s="155">
        <f>'Survey-based_src_summary'!AC489</f>
        <v>0</v>
      </c>
      <c r="R489" s="155">
        <f>'Survey-based_src_summary'!AD489</f>
        <v>0</v>
      </c>
      <c r="S489" s="155">
        <f>'Survey-based_src_summary'!AE489</f>
        <v>0</v>
      </c>
      <c r="T489" s="155">
        <f>'Survey-based_src_summary'!AF489</f>
        <v>0</v>
      </c>
      <c r="U489" s="155">
        <f>'Survey-based_src_summary'!AG489</f>
        <v>0</v>
      </c>
      <c r="V489" s="156">
        <f>'Survey-based_src_summary'!AH489</f>
        <v>0.10288368935094216</v>
      </c>
      <c r="W489" s="156">
        <f>'Survey-based_src_summary'!AI489</f>
        <v>2.4840859431114529E-2</v>
      </c>
      <c r="X489" s="156">
        <f>'Survey-based_src_summary'!AJ489</f>
        <v>3.7258194737748267E-2</v>
      </c>
      <c r="Y489" s="156">
        <f>'Survey-based_src_summary'!AK489</f>
        <v>5.2927683824139468E-5</v>
      </c>
      <c r="Z489" s="156">
        <f>'Survey-based_src_summary'!AL489</f>
        <v>4.8552647303722063E-4</v>
      </c>
      <c r="AA489" s="171">
        <f>'Survey-based_src_summary'!AM489</f>
        <v>0</v>
      </c>
      <c r="AB489" s="171">
        <f>'Survey-based_src_summary'!AN489</f>
        <v>0</v>
      </c>
      <c r="AC489" s="171">
        <f>'Survey-based_src_summary'!AO489</f>
        <v>0</v>
      </c>
      <c r="AD489" s="171">
        <f>'Survey-based_src_summary'!AP489</f>
        <v>0</v>
      </c>
      <c r="AE489" s="171">
        <f>'Survey-based_src_summary'!AQ489</f>
        <v>0</v>
      </c>
    </row>
    <row r="490" spans="1:31" x14ac:dyDescent="0.2">
      <c r="A490" s="27" t="s">
        <v>460</v>
      </c>
      <c r="B490" s="154" t="str">
        <f>'Survey-based_src_summary'!E490</f>
        <v>30</v>
      </c>
      <c r="C490" s="125" t="str">
        <f>'Survey-based_src_summary'!F490</f>
        <v>30035</v>
      </c>
      <c r="D490" s="125" t="str">
        <f>'Survey-based_src_summary'!G490</f>
        <v>2310021700</v>
      </c>
      <c r="E490" s="125" t="str">
        <f>'Survey-based_src_summary'!H490</f>
        <v>Miscellaneous engines</v>
      </c>
      <c r="F490" s="125" t="str">
        <f>'Survey-based_src_summary'!B490</f>
        <v>Gas Wells</v>
      </c>
      <c r="G490" s="52">
        <f>'Survey-based_src_summary'!S490</f>
        <v>5.5681684181307665</v>
      </c>
      <c r="H490" s="52">
        <f>'Survey-based_src_summary'!T490</f>
        <v>1.3444122176815296</v>
      </c>
      <c r="I490" s="52">
        <f>'Survey-based_src_summary'!U490</f>
        <v>2.0164508540089203</v>
      </c>
      <c r="J490" s="52">
        <f>'Survey-based_src_summary'!V490</f>
        <v>2.8644993134831162E-3</v>
      </c>
      <c r="K490" s="52">
        <f>'Survey-based_src_summary'!W490</f>
        <v>2.6277179506175179E-2</v>
      </c>
      <c r="L490" s="144">
        <f>'Survey-based_src_summary'!X490</f>
        <v>4.6595551616157034E-2</v>
      </c>
      <c r="M490" s="144">
        <f>'Survey-based_src_summary'!Y490</f>
        <v>1.1250311445033721E-2</v>
      </c>
      <c r="N490" s="144">
        <f>'Survey-based_src_summary'!Z490</f>
        <v>1.6874065723924015E-2</v>
      </c>
      <c r="O490" s="144">
        <f>'Survey-based_src_summary'!AA490</f>
        <v>2.3970705552159966E-5</v>
      </c>
      <c r="P490" s="144">
        <f>'Survey-based_src_summary'!AB490</f>
        <v>2.1989271553284667E-4</v>
      </c>
      <c r="Q490" s="155">
        <f>'Survey-based_src_summary'!AC490</f>
        <v>0.88531548070698385</v>
      </c>
      <c r="R490" s="155">
        <f>'Survey-based_src_summary'!AD490</f>
        <v>0.21375591745564068</v>
      </c>
      <c r="S490" s="155">
        <f>'Survey-based_src_summary'!AE490</f>
        <v>0.32060724875455632</v>
      </c>
      <c r="T490" s="155">
        <f>'Survey-based_src_summary'!AF490</f>
        <v>4.5544340549103938E-4</v>
      </c>
      <c r="U490" s="155">
        <f>'Survey-based_src_summary'!AG490</f>
        <v>4.1779615951240872E-3</v>
      </c>
      <c r="V490" s="156">
        <f>'Survey-based_src_summary'!AH490</f>
        <v>4.6362573858076255</v>
      </c>
      <c r="W490" s="156">
        <f>'Survey-based_src_summary'!AI490</f>
        <v>1.1194059887808552</v>
      </c>
      <c r="X490" s="156">
        <f>'Survey-based_src_summary'!AJ490</f>
        <v>1.6789695395304398</v>
      </c>
      <c r="Y490" s="156">
        <f>'Survey-based_src_summary'!AK490</f>
        <v>2.3850852024399172E-3</v>
      </c>
      <c r="Z490" s="156">
        <f>'Survey-based_src_summary'!AL490</f>
        <v>2.1879325195518246E-2</v>
      </c>
      <c r="AA490" s="171">
        <f>'Survey-based_src_summary'!AM490</f>
        <v>0</v>
      </c>
      <c r="AB490" s="171">
        <f>'Survey-based_src_summary'!AN490</f>
        <v>0</v>
      </c>
      <c r="AC490" s="171">
        <f>'Survey-based_src_summary'!AO490</f>
        <v>0</v>
      </c>
      <c r="AD490" s="171">
        <f>'Survey-based_src_summary'!AP490</f>
        <v>0</v>
      </c>
      <c r="AE490" s="171">
        <f>'Survey-based_src_summary'!AQ490</f>
        <v>0</v>
      </c>
    </row>
    <row r="491" spans="1:31" x14ac:dyDescent="0.2">
      <c r="A491" s="27" t="s">
        <v>460</v>
      </c>
      <c r="B491" s="154" t="str">
        <f>'Survey-based_src_summary'!E491</f>
        <v>30</v>
      </c>
      <c r="C491" s="125" t="str">
        <f>'Survey-based_src_summary'!F491</f>
        <v>30073</v>
      </c>
      <c r="D491" s="125" t="str">
        <f>'Survey-based_src_summary'!G491</f>
        <v>2310021700</v>
      </c>
      <c r="E491" s="125" t="str">
        <f>'Survey-based_src_summary'!H491</f>
        <v>Miscellaneous engines</v>
      </c>
      <c r="F491" s="125" t="str">
        <f>'Survey-based_src_summary'!B491</f>
        <v>Gas Wells</v>
      </c>
      <c r="G491" s="52">
        <f>'Survey-based_src_summary'!S491</f>
        <v>2.0502042711109101</v>
      </c>
      <c r="H491" s="52">
        <f>'Survey-based_src_summary'!T491</f>
        <v>0.49501370358148372</v>
      </c>
      <c r="I491" s="52">
        <f>'Survey-based_src_summary'!U491</f>
        <v>0.74245889185265679</v>
      </c>
      <c r="J491" s="52">
        <f>'Survey-based_src_summary'!V491</f>
        <v>1.0547110442950386E-3</v>
      </c>
      <c r="K491" s="52">
        <f>'Survey-based_src_summary'!W491</f>
        <v>9.6752794834452545E-3</v>
      </c>
      <c r="L491" s="144">
        <f>'Survey-based_src_summary'!X491</f>
        <v>6.9893327424235568E-2</v>
      </c>
      <c r="M491" s="144">
        <f>'Survey-based_src_summary'!Y491</f>
        <v>1.6875467167550579E-2</v>
      </c>
      <c r="N491" s="144">
        <f>'Survey-based_src_summary'!Z491</f>
        <v>2.5311098585886028E-2</v>
      </c>
      <c r="O491" s="144">
        <f>'Survey-based_src_summary'!AA491</f>
        <v>3.5956058328239949E-5</v>
      </c>
      <c r="P491" s="144">
        <f>'Survey-based_src_summary'!AB491</f>
        <v>3.2983907329927004E-4</v>
      </c>
      <c r="Q491" s="155">
        <f>'Survey-based_src_summary'!AC491</f>
        <v>0</v>
      </c>
      <c r="R491" s="155">
        <f>'Survey-based_src_summary'!AD491</f>
        <v>0</v>
      </c>
      <c r="S491" s="155">
        <f>'Survey-based_src_summary'!AE491</f>
        <v>0</v>
      </c>
      <c r="T491" s="155">
        <f>'Survey-based_src_summary'!AF491</f>
        <v>0</v>
      </c>
      <c r="U491" s="155">
        <f>'Survey-based_src_summary'!AG491</f>
        <v>0</v>
      </c>
      <c r="V491" s="156">
        <f>'Survey-based_src_summary'!AH491</f>
        <v>1.9803109436866748</v>
      </c>
      <c r="W491" s="156">
        <f>'Survey-based_src_summary'!AI491</f>
        <v>0.47813823641393316</v>
      </c>
      <c r="X491" s="156">
        <f>'Survey-based_src_summary'!AJ491</f>
        <v>0.71714779326677081</v>
      </c>
      <c r="Y491" s="156">
        <f>'Survey-based_src_summary'!AK491</f>
        <v>1.0187549859667986E-3</v>
      </c>
      <c r="Z491" s="156">
        <f>'Survey-based_src_summary'!AL491</f>
        <v>9.3454404101459831E-3</v>
      </c>
      <c r="AA491" s="171">
        <f>'Survey-based_src_summary'!AM491</f>
        <v>0</v>
      </c>
      <c r="AB491" s="171">
        <f>'Survey-based_src_summary'!AN491</f>
        <v>0</v>
      </c>
      <c r="AC491" s="171">
        <f>'Survey-based_src_summary'!AO491</f>
        <v>0</v>
      </c>
      <c r="AD491" s="171">
        <f>'Survey-based_src_summary'!AP491</f>
        <v>0</v>
      </c>
      <c r="AE491" s="171">
        <f>'Survey-based_src_summary'!AQ491</f>
        <v>0</v>
      </c>
    </row>
    <row r="492" spans="1:31" x14ac:dyDescent="0.2">
      <c r="A492" s="27" t="s">
        <v>460</v>
      </c>
      <c r="B492" s="154" t="str">
        <f>'Survey-based_src_summary'!E492</f>
        <v>30</v>
      </c>
      <c r="C492" s="125" t="str">
        <f>'Survey-based_src_summary'!F492</f>
        <v>30065</v>
      </c>
      <c r="D492" s="125" t="str">
        <f>'Survey-based_src_summary'!G492</f>
        <v>2310021700</v>
      </c>
      <c r="E492" s="125" t="str">
        <f>'Survey-based_src_summary'!H492</f>
        <v>Miscellaneous engines</v>
      </c>
      <c r="F492" s="125" t="str">
        <f>'Survey-based_src_summary'!B492</f>
        <v>Gas Wells</v>
      </c>
      <c r="G492" s="52">
        <f>'Survey-based_src_summary'!S492</f>
        <v>0</v>
      </c>
      <c r="H492" s="52">
        <f>'Survey-based_src_summary'!T492</f>
        <v>0</v>
      </c>
      <c r="I492" s="52">
        <f>'Survey-based_src_summary'!U492</f>
        <v>0</v>
      </c>
      <c r="J492" s="52">
        <f>'Survey-based_src_summary'!V492</f>
        <v>0</v>
      </c>
      <c r="K492" s="52">
        <f>'Survey-based_src_summary'!W492</f>
        <v>0</v>
      </c>
      <c r="L492" s="144">
        <f>'Survey-based_src_summary'!X492</f>
        <v>0</v>
      </c>
      <c r="M492" s="144">
        <f>'Survey-based_src_summary'!Y492</f>
        <v>0</v>
      </c>
      <c r="N492" s="144">
        <f>'Survey-based_src_summary'!Z492</f>
        <v>0</v>
      </c>
      <c r="O492" s="144">
        <f>'Survey-based_src_summary'!AA492</f>
        <v>0</v>
      </c>
      <c r="P492" s="144">
        <f>'Survey-based_src_summary'!AB492</f>
        <v>0</v>
      </c>
      <c r="Q492" s="155">
        <f>'Survey-based_src_summary'!AC492</f>
        <v>0</v>
      </c>
      <c r="R492" s="155">
        <f>'Survey-based_src_summary'!AD492</f>
        <v>0</v>
      </c>
      <c r="S492" s="155">
        <f>'Survey-based_src_summary'!AE492</f>
        <v>0</v>
      </c>
      <c r="T492" s="155">
        <f>'Survey-based_src_summary'!AF492</f>
        <v>0</v>
      </c>
      <c r="U492" s="155">
        <f>'Survey-based_src_summary'!AG492</f>
        <v>0</v>
      </c>
      <c r="V492" s="156">
        <f>'Survey-based_src_summary'!AH492</f>
        <v>0</v>
      </c>
      <c r="W492" s="156">
        <f>'Survey-based_src_summary'!AI492</f>
        <v>0</v>
      </c>
      <c r="X492" s="156">
        <f>'Survey-based_src_summary'!AJ492</f>
        <v>0</v>
      </c>
      <c r="Y492" s="156">
        <f>'Survey-based_src_summary'!AK492</f>
        <v>0</v>
      </c>
      <c r="Z492" s="156">
        <f>'Survey-based_src_summary'!AL492</f>
        <v>0</v>
      </c>
      <c r="AA492" s="171">
        <f>'Survey-based_src_summary'!AM492</f>
        <v>0</v>
      </c>
      <c r="AB492" s="171">
        <f>'Survey-based_src_summary'!AN492</f>
        <v>0</v>
      </c>
      <c r="AC492" s="171">
        <f>'Survey-based_src_summary'!AO492</f>
        <v>0</v>
      </c>
      <c r="AD492" s="171">
        <f>'Survey-based_src_summary'!AP492</f>
        <v>0</v>
      </c>
      <c r="AE492" s="171">
        <f>'Survey-based_src_summary'!AQ492</f>
        <v>0</v>
      </c>
    </row>
    <row r="493" spans="1:31" x14ac:dyDescent="0.2">
      <c r="A493" s="27" t="s">
        <v>460</v>
      </c>
      <c r="B493" s="154" t="str">
        <f>'Survey-based_src_summary'!E493</f>
        <v>30</v>
      </c>
      <c r="C493" s="125" t="str">
        <f>'Survey-based_src_summary'!F493</f>
        <v>30069</v>
      </c>
      <c r="D493" s="125" t="str">
        <f>'Survey-based_src_summary'!G493</f>
        <v>2310021700</v>
      </c>
      <c r="E493" s="125" t="str">
        <f>'Survey-based_src_summary'!H493</f>
        <v>Miscellaneous engines</v>
      </c>
      <c r="F493" s="125" t="str">
        <f>'Survey-based_src_summary'!B493</f>
        <v>Gas Wells</v>
      </c>
      <c r="G493" s="52">
        <f>'Survey-based_src_summary'!S493</f>
        <v>0</v>
      </c>
      <c r="H493" s="52">
        <f>'Survey-based_src_summary'!T493</f>
        <v>0</v>
      </c>
      <c r="I493" s="52">
        <f>'Survey-based_src_summary'!U493</f>
        <v>0</v>
      </c>
      <c r="J493" s="52">
        <f>'Survey-based_src_summary'!V493</f>
        <v>0</v>
      </c>
      <c r="K493" s="52">
        <f>'Survey-based_src_summary'!W493</f>
        <v>0</v>
      </c>
      <c r="L493" s="144">
        <f>'Survey-based_src_summary'!X493</f>
        <v>0</v>
      </c>
      <c r="M493" s="144">
        <f>'Survey-based_src_summary'!Y493</f>
        <v>0</v>
      </c>
      <c r="N493" s="144">
        <f>'Survey-based_src_summary'!Z493</f>
        <v>0</v>
      </c>
      <c r="O493" s="144">
        <f>'Survey-based_src_summary'!AA493</f>
        <v>0</v>
      </c>
      <c r="P493" s="144">
        <f>'Survey-based_src_summary'!AB493</f>
        <v>0</v>
      </c>
      <c r="Q493" s="155">
        <f>'Survey-based_src_summary'!AC493</f>
        <v>0</v>
      </c>
      <c r="R493" s="155">
        <f>'Survey-based_src_summary'!AD493</f>
        <v>0</v>
      </c>
      <c r="S493" s="155">
        <f>'Survey-based_src_summary'!AE493</f>
        <v>0</v>
      </c>
      <c r="T493" s="155">
        <f>'Survey-based_src_summary'!AF493</f>
        <v>0</v>
      </c>
      <c r="U493" s="155">
        <f>'Survey-based_src_summary'!AG493</f>
        <v>0</v>
      </c>
      <c r="V493" s="156">
        <f>'Survey-based_src_summary'!AH493</f>
        <v>0</v>
      </c>
      <c r="W493" s="156">
        <f>'Survey-based_src_summary'!AI493</f>
        <v>0</v>
      </c>
      <c r="X493" s="156">
        <f>'Survey-based_src_summary'!AJ493</f>
        <v>0</v>
      </c>
      <c r="Y493" s="156">
        <f>'Survey-based_src_summary'!AK493</f>
        <v>0</v>
      </c>
      <c r="Z493" s="156">
        <f>'Survey-based_src_summary'!AL493</f>
        <v>0</v>
      </c>
      <c r="AA493" s="171">
        <f>'Survey-based_src_summary'!AM493</f>
        <v>0</v>
      </c>
      <c r="AB493" s="171">
        <f>'Survey-based_src_summary'!AN493</f>
        <v>0</v>
      </c>
      <c r="AC493" s="171">
        <f>'Survey-based_src_summary'!AO493</f>
        <v>0</v>
      </c>
      <c r="AD493" s="171">
        <f>'Survey-based_src_summary'!AP493</f>
        <v>0</v>
      </c>
      <c r="AE493" s="171">
        <f>'Survey-based_src_summary'!AQ493</f>
        <v>0</v>
      </c>
    </row>
    <row r="494" spans="1:31" x14ac:dyDescent="0.2">
      <c r="A494" s="27" t="s">
        <v>460</v>
      </c>
      <c r="B494" s="154" t="str">
        <f>'Survey-based_src_summary'!E494</f>
        <v>30</v>
      </c>
      <c r="C494" s="125" t="str">
        <f>'Survey-based_src_summary'!F494</f>
        <v>30005</v>
      </c>
      <c r="D494" s="125" t="str">
        <f>'Survey-based_src_summary'!G494</f>
        <v>2310021700</v>
      </c>
      <c r="E494" s="125" t="str">
        <f>'Survey-based_src_summary'!H494</f>
        <v>Miscellaneous engines</v>
      </c>
      <c r="F494" s="125" t="str">
        <f>'Survey-based_src_summary'!B494</f>
        <v>Gas Wells</v>
      </c>
      <c r="G494" s="52">
        <f>'Survey-based_src_summary'!S494</f>
        <v>17.357908775187546</v>
      </c>
      <c r="H494" s="52">
        <f>'Survey-based_src_summary'!T494</f>
        <v>4.1909983460230036</v>
      </c>
      <c r="I494" s="52">
        <f>'Survey-based_src_summary'!U494</f>
        <v>6.2859754492278475</v>
      </c>
      <c r="J494" s="52">
        <f>'Survey-based_src_summary'!V494</f>
        <v>8.9296361094477923E-3</v>
      </c>
      <c r="K494" s="52">
        <f>'Survey-based_src_summary'!W494</f>
        <v>8.1915066227564809E-2</v>
      </c>
      <c r="L494" s="144">
        <f>'Survey-based_src_summary'!X494</f>
        <v>3.5968928611685422</v>
      </c>
      <c r="M494" s="144">
        <f>'Survey-based_src_summary'!Y494</f>
        <v>0.86845553961706623</v>
      </c>
      <c r="N494" s="144">
        <f>'Survey-based_src_summary'!Z494</f>
        <v>1.3025751265111181</v>
      </c>
      <c r="O494" s="144">
        <f>'Survey-based_src_summary'!AA494</f>
        <v>1.8503925093107058E-3</v>
      </c>
      <c r="P494" s="144">
        <f>'Survey-based_src_summary'!AB494</f>
        <v>1.6974378696888427E-2</v>
      </c>
      <c r="Q494" s="155">
        <f>'Survey-based_src_summary'!AC494</f>
        <v>0.18564608315708606</v>
      </c>
      <c r="R494" s="155">
        <f>'Survey-based_src_summary'!AD494</f>
        <v>4.482351172217116E-2</v>
      </c>
      <c r="S494" s="155">
        <f>'Survey-based_src_summary'!AE494</f>
        <v>6.7229683948960936E-2</v>
      </c>
      <c r="T494" s="155">
        <f>'Survey-based_src_summary'!AF494</f>
        <v>9.5504129512810604E-5</v>
      </c>
      <c r="U494" s="155">
        <f>'Survey-based_src_summary'!AG494</f>
        <v>8.7609696500069311E-4</v>
      </c>
      <c r="V494" s="156">
        <f>'Survey-based_src_summary'!AH494</f>
        <v>13.575369830861918</v>
      </c>
      <c r="W494" s="156">
        <f>'Survey-based_src_summary'!AI494</f>
        <v>3.2777192946837665</v>
      </c>
      <c r="X494" s="156">
        <f>'Survey-based_src_summary'!AJ494</f>
        <v>4.9161706387677677</v>
      </c>
      <c r="Y494" s="156">
        <f>'Survey-based_src_summary'!AK494</f>
        <v>6.9837394706242766E-3</v>
      </c>
      <c r="Z494" s="156">
        <f>'Survey-based_src_summary'!AL494</f>
        <v>6.4064590565675691E-2</v>
      </c>
      <c r="AA494" s="171">
        <f>'Survey-based_src_summary'!AM494</f>
        <v>0</v>
      </c>
      <c r="AB494" s="171">
        <f>'Survey-based_src_summary'!AN494</f>
        <v>0</v>
      </c>
      <c r="AC494" s="171">
        <f>'Survey-based_src_summary'!AO494</f>
        <v>0</v>
      </c>
      <c r="AD494" s="171">
        <f>'Survey-based_src_summary'!AP494</f>
        <v>0</v>
      </c>
      <c r="AE494" s="171">
        <f>'Survey-based_src_summary'!AQ494</f>
        <v>0</v>
      </c>
    </row>
    <row r="495" spans="1:31" x14ac:dyDescent="0.2">
      <c r="A495" s="27" t="s">
        <v>460</v>
      </c>
      <c r="B495" s="154" t="str">
        <f>'Survey-based_src_summary'!E495</f>
        <v>30</v>
      </c>
      <c r="C495" s="125" t="str">
        <f>'Survey-based_src_summary'!F495</f>
        <v>30111</v>
      </c>
      <c r="D495" s="125" t="str">
        <f>'Survey-based_src_summary'!G495</f>
        <v>2310021700</v>
      </c>
      <c r="E495" s="125" t="str">
        <f>'Survey-based_src_summary'!H495</f>
        <v>Miscellaneous engines</v>
      </c>
      <c r="F495" s="125" t="str">
        <f>'Survey-based_src_summary'!B495</f>
        <v>Gas Wells</v>
      </c>
      <c r="G495" s="52">
        <f>'Survey-based_src_summary'!S495</f>
        <v>0</v>
      </c>
      <c r="H495" s="52">
        <f>'Survey-based_src_summary'!T495</f>
        <v>0</v>
      </c>
      <c r="I495" s="52">
        <f>'Survey-based_src_summary'!U495</f>
        <v>0</v>
      </c>
      <c r="J495" s="52">
        <f>'Survey-based_src_summary'!V495</f>
        <v>0</v>
      </c>
      <c r="K495" s="52">
        <f>'Survey-based_src_summary'!W495</f>
        <v>0</v>
      </c>
      <c r="L495" s="144">
        <f>'Survey-based_src_summary'!X495</f>
        <v>0</v>
      </c>
      <c r="M495" s="144">
        <f>'Survey-based_src_summary'!Y495</f>
        <v>0</v>
      </c>
      <c r="N495" s="144">
        <f>'Survey-based_src_summary'!Z495</f>
        <v>0</v>
      </c>
      <c r="O495" s="144">
        <f>'Survey-based_src_summary'!AA495</f>
        <v>0</v>
      </c>
      <c r="P495" s="144">
        <f>'Survey-based_src_summary'!AB495</f>
        <v>0</v>
      </c>
      <c r="Q495" s="155">
        <f>'Survey-based_src_summary'!AC495</f>
        <v>0</v>
      </c>
      <c r="R495" s="155">
        <f>'Survey-based_src_summary'!AD495</f>
        <v>0</v>
      </c>
      <c r="S495" s="155">
        <f>'Survey-based_src_summary'!AE495</f>
        <v>0</v>
      </c>
      <c r="T495" s="155">
        <f>'Survey-based_src_summary'!AF495</f>
        <v>0</v>
      </c>
      <c r="U495" s="155">
        <f>'Survey-based_src_summary'!AG495</f>
        <v>0</v>
      </c>
      <c r="V495" s="156">
        <f>'Survey-based_src_summary'!AH495</f>
        <v>0</v>
      </c>
      <c r="W495" s="156">
        <f>'Survey-based_src_summary'!AI495</f>
        <v>0</v>
      </c>
      <c r="X495" s="156">
        <f>'Survey-based_src_summary'!AJ495</f>
        <v>0</v>
      </c>
      <c r="Y495" s="156">
        <f>'Survey-based_src_summary'!AK495</f>
        <v>0</v>
      </c>
      <c r="Z495" s="156">
        <f>'Survey-based_src_summary'!AL495</f>
        <v>0</v>
      </c>
      <c r="AA495" s="171">
        <f>'Survey-based_src_summary'!AM495</f>
        <v>0</v>
      </c>
      <c r="AB495" s="171">
        <f>'Survey-based_src_summary'!AN495</f>
        <v>0</v>
      </c>
      <c r="AC495" s="171">
        <f>'Survey-based_src_summary'!AO495</f>
        <v>0</v>
      </c>
      <c r="AD495" s="171">
        <f>'Survey-based_src_summary'!AP495</f>
        <v>0</v>
      </c>
      <c r="AE495" s="171">
        <f>'Survey-based_src_summary'!AQ495</f>
        <v>0</v>
      </c>
    </row>
    <row r="496" spans="1:31" x14ac:dyDescent="0.2">
      <c r="A496" s="27" t="s">
        <v>460</v>
      </c>
      <c r="B496" s="154" t="str">
        <f>'Survey-based_src_summary'!E496</f>
        <v>30</v>
      </c>
      <c r="C496" s="125" t="str">
        <f>'Survey-based_src_summary'!F496</f>
        <v>30041</v>
      </c>
      <c r="D496" s="125" t="str">
        <f>'Survey-based_src_summary'!G496</f>
        <v>2310021700</v>
      </c>
      <c r="E496" s="125" t="str">
        <f>'Survey-based_src_summary'!H496</f>
        <v>Miscellaneous engines</v>
      </c>
      <c r="F496" s="125" t="str">
        <f>'Survey-based_src_summary'!B496</f>
        <v>Gas Wells</v>
      </c>
      <c r="G496" s="52">
        <f>'Survey-based_src_summary'!S496</f>
        <v>13.881692064535834</v>
      </c>
      <c r="H496" s="52">
        <f>'Survey-based_src_summary'!T496</f>
        <v>3.3516795851372221</v>
      </c>
      <c r="I496" s="52">
        <f>'Survey-based_src_summary'!U496</f>
        <v>5.0271018612649945</v>
      </c>
      <c r="J496" s="52">
        <f>'Survey-based_src_summary'!V496</f>
        <v>7.1413244720416914E-3</v>
      </c>
      <c r="K496" s="52">
        <f>'Survey-based_src_summary'!W496</f>
        <v>6.5510179800148616E-2</v>
      </c>
      <c r="L496" s="144">
        <f>'Survey-based_src_summary'!X496</f>
        <v>0.34762167106517117</v>
      </c>
      <c r="M496" s="144">
        <f>'Survey-based_src_summary'!Y496</f>
        <v>8.3931876088578189E-2</v>
      </c>
      <c r="N496" s="144">
        <f>'Survey-based_src_summary'!Z496</f>
        <v>0.12588735879628535</v>
      </c>
      <c r="O496" s="144">
        <f>'Survey-based_src_summary'!AA496</f>
        <v>1.7883116374060997E-4</v>
      </c>
      <c r="P496" s="144">
        <f>'Survey-based_src_summary'!AB496</f>
        <v>1.6404886427416182E-3</v>
      </c>
      <c r="Q496" s="155">
        <f>'Survey-based_src_summary'!AC496</f>
        <v>1.4136614623316959</v>
      </c>
      <c r="R496" s="155">
        <f>'Survey-based_src_summary'!AD496</f>
        <v>0.3413229627602179</v>
      </c>
      <c r="S496" s="155">
        <f>'Survey-based_src_summary'!AE496</f>
        <v>0.51194192577156028</v>
      </c>
      <c r="T496" s="155">
        <f>'Survey-based_src_summary'!AF496</f>
        <v>7.2724673254514712E-4</v>
      </c>
      <c r="U496" s="155">
        <f>'Survey-based_src_summary'!AG496</f>
        <v>6.6713204804825805E-3</v>
      </c>
      <c r="V496" s="156">
        <f>'Survey-based_src_summary'!AH496</f>
        <v>12.120408931138966</v>
      </c>
      <c r="W496" s="156">
        <f>'Survey-based_src_summary'!AI496</f>
        <v>2.9264247462884256</v>
      </c>
      <c r="X496" s="156">
        <f>'Survey-based_src_summary'!AJ496</f>
        <v>4.3892725766971488</v>
      </c>
      <c r="Y496" s="156">
        <f>'Survey-based_src_summary'!AK496</f>
        <v>6.2352465757559332E-3</v>
      </c>
      <c r="Z496" s="156">
        <f>'Survey-based_src_summary'!AL496</f>
        <v>5.7198370676924418E-2</v>
      </c>
      <c r="AA496" s="171">
        <f>'Survey-based_src_summary'!AM496</f>
        <v>0</v>
      </c>
      <c r="AB496" s="171">
        <f>'Survey-based_src_summary'!AN496</f>
        <v>0</v>
      </c>
      <c r="AC496" s="171">
        <f>'Survey-based_src_summary'!AO496</f>
        <v>0</v>
      </c>
      <c r="AD496" s="171">
        <f>'Survey-based_src_summary'!AP496</f>
        <v>0</v>
      </c>
      <c r="AE496" s="171">
        <f>'Survey-based_src_summary'!AQ496</f>
        <v>0</v>
      </c>
    </row>
    <row r="497" spans="1:31" x14ac:dyDescent="0.2">
      <c r="A497" s="27" t="s">
        <v>460</v>
      </c>
      <c r="B497" s="154" t="str">
        <f>'Survey-based_src_summary'!E497</f>
        <v>30</v>
      </c>
      <c r="C497" s="125" t="str">
        <f>'Survey-based_src_summary'!F497</f>
        <v>30071</v>
      </c>
      <c r="D497" s="125" t="str">
        <f>'Survey-based_src_summary'!G497</f>
        <v>2310021700</v>
      </c>
      <c r="E497" s="125" t="str">
        <f>'Survey-based_src_summary'!H497</f>
        <v>Miscellaneous engines</v>
      </c>
      <c r="F497" s="125" t="str">
        <f>'Survey-based_src_summary'!B497</f>
        <v>Gas Wells</v>
      </c>
      <c r="G497" s="52">
        <f>'Survey-based_src_summary'!S497</f>
        <v>38.985133481217211</v>
      </c>
      <c r="H497" s="52">
        <f>'Survey-based_src_summary'!T497</f>
        <v>9.4128061194112398</v>
      </c>
      <c r="I497" s="52">
        <f>'Survey-based_src_summary'!U497</f>
        <v>14.118036632275951</v>
      </c>
      <c r="J497" s="52">
        <f>'Survey-based_src_summary'!V497</f>
        <v>2.0055587350657569E-2</v>
      </c>
      <c r="K497" s="52">
        <f>'Survey-based_src_summary'!W497</f>
        <v>0.18397779550318311</v>
      </c>
      <c r="L497" s="144">
        <f>'Survey-based_src_summary'!X497</f>
        <v>26.659125197028608</v>
      </c>
      <c r="M497" s="144">
        <f>'Survey-based_src_summary'!Y497</f>
        <v>6.4367402233890303</v>
      </c>
      <c r="N497" s="144">
        <f>'Survey-based_src_summary'!Z497</f>
        <v>9.6543085147423078</v>
      </c>
      <c r="O497" s="144">
        <f>'Survey-based_src_summary'!AA497</f>
        <v>1.3714571846694366E-2</v>
      </c>
      <c r="P497" s="144">
        <f>'Survey-based_src_summary'!AB497</f>
        <v>0.12580916482319426</v>
      </c>
      <c r="Q497" s="155">
        <f>'Survey-based_src_summary'!AC497</f>
        <v>0.40142172573028018</v>
      </c>
      <c r="R497" s="155">
        <f>'Survey-based_src_summary'!AD497</f>
        <v>9.692168626892253E-2</v>
      </c>
      <c r="S497" s="155">
        <f>'Survey-based_src_summary'!AE497</f>
        <v>0.14537045593500375</v>
      </c>
      <c r="T497" s="155">
        <f>'Survey-based_src_summary'!AF497</f>
        <v>2.0650816775359096E-4</v>
      </c>
      <c r="U497" s="155">
        <f>'Survey-based_src_summary'!AG497</f>
        <v>1.8943806926433149E-3</v>
      </c>
      <c r="V497" s="156">
        <f>'Survey-based_src_summary'!AH497</f>
        <v>11.924586558458323</v>
      </c>
      <c r="W497" s="156">
        <f>'Survey-based_src_summary'!AI497</f>
        <v>2.8791442097532864</v>
      </c>
      <c r="X497" s="156">
        <f>'Survey-based_src_summary'!AJ497</f>
        <v>4.3183576615986405</v>
      </c>
      <c r="Y497" s="156">
        <f>'Survey-based_src_summary'!AK497</f>
        <v>6.1345073362096131E-3</v>
      </c>
      <c r="Z497" s="156">
        <f>'Survey-based_src_summary'!AL497</f>
        <v>5.627424998734553E-2</v>
      </c>
      <c r="AA497" s="171">
        <f>'Survey-based_src_summary'!AM497</f>
        <v>0</v>
      </c>
      <c r="AB497" s="171">
        <f>'Survey-based_src_summary'!AN497</f>
        <v>0</v>
      </c>
      <c r="AC497" s="171">
        <f>'Survey-based_src_summary'!AO497</f>
        <v>0</v>
      </c>
      <c r="AD497" s="171">
        <f>'Survey-based_src_summary'!AP497</f>
        <v>0</v>
      </c>
      <c r="AE497" s="171">
        <f>'Survey-based_src_summary'!AQ497</f>
        <v>0</v>
      </c>
    </row>
    <row r="498" spans="1:31" x14ac:dyDescent="0.2">
      <c r="A498" s="27" t="s">
        <v>460</v>
      </c>
      <c r="B498" s="154" t="str">
        <f>'Survey-based_src_summary'!E498</f>
        <v>30</v>
      </c>
      <c r="C498" s="125" t="str">
        <f>'Survey-based_src_summary'!F498</f>
        <v>30015</v>
      </c>
      <c r="D498" s="125" t="str">
        <f>'Survey-based_src_summary'!G498</f>
        <v>2310021700</v>
      </c>
      <c r="E498" s="125" t="str">
        <f>'Survey-based_src_summary'!H498</f>
        <v>Miscellaneous engines</v>
      </c>
      <c r="F498" s="125" t="str">
        <f>'Survey-based_src_summary'!B498</f>
        <v>Gas Wells</v>
      </c>
      <c r="G498" s="52">
        <f>'Survey-based_src_summary'!S498</f>
        <v>2.6882742562373232</v>
      </c>
      <c r="H498" s="52">
        <f>'Survey-based_src_summary'!T498</f>
        <v>0.64907317508500462</v>
      </c>
      <c r="I498" s="52">
        <f>'Survey-based_src_summary'!U498</f>
        <v>0.97352890802460645</v>
      </c>
      <c r="J498" s="52">
        <f>'Survey-based_src_summary'!V498</f>
        <v>1.3829609995940505E-3</v>
      </c>
      <c r="K498" s="52">
        <f>'Survey-based_src_summary'!W498</f>
        <v>1.2686445503868512E-2</v>
      </c>
      <c r="L498" s="144">
        <f>'Survey-based_src_summary'!X498</f>
        <v>0.37079644913618248</v>
      </c>
      <c r="M498" s="144">
        <f>'Survey-based_src_summary'!Y498</f>
        <v>8.9527334494483399E-2</v>
      </c>
      <c r="N498" s="144">
        <f>'Survey-based_src_summary'!Z498</f>
        <v>0.13427984938270435</v>
      </c>
      <c r="O498" s="144">
        <f>'Survey-based_src_summary'!AA498</f>
        <v>1.9075324132331731E-4</v>
      </c>
      <c r="P498" s="144">
        <f>'Survey-based_src_summary'!AB498</f>
        <v>1.7498545522577258E-3</v>
      </c>
      <c r="Q498" s="155">
        <f>'Survey-based_src_summary'!AC498</f>
        <v>2.3174778071011405E-2</v>
      </c>
      <c r="R498" s="155">
        <f>'Survey-based_src_summary'!AD498</f>
        <v>5.5954584059052124E-3</v>
      </c>
      <c r="S498" s="155">
        <f>'Survey-based_src_summary'!AE498</f>
        <v>8.3924905864190217E-3</v>
      </c>
      <c r="T498" s="155">
        <f>'Survey-based_src_summary'!AF498</f>
        <v>1.1922077582707332E-5</v>
      </c>
      <c r="U498" s="155">
        <f>'Survey-based_src_summary'!AG498</f>
        <v>1.0936590951610786E-4</v>
      </c>
      <c r="V498" s="156">
        <f>'Survey-based_src_summary'!AH498</f>
        <v>2.2943030290301292</v>
      </c>
      <c r="W498" s="156">
        <f>'Survey-based_src_summary'!AI498</f>
        <v>0.55395038218461601</v>
      </c>
      <c r="X498" s="156">
        <f>'Survey-based_src_summary'!AJ498</f>
        <v>0.83085656805548314</v>
      </c>
      <c r="Y498" s="156">
        <f>'Survey-based_src_summary'!AK498</f>
        <v>1.1802856806880258E-3</v>
      </c>
      <c r="Z498" s="156">
        <f>'Survey-based_src_summary'!AL498</f>
        <v>1.082722504209468E-2</v>
      </c>
      <c r="AA498" s="171">
        <f>'Survey-based_src_summary'!AM498</f>
        <v>0</v>
      </c>
      <c r="AB498" s="171">
        <f>'Survey-based_src_summary'!AN498</f>
        <v>0</v>
      </c>
      <c r="AC498" s="171">
        <f>'Survey-based_src_summary'!AO498</f>
        <v>0</v>
      </c>
      <c r="AD498" s="171">
        <f>'Survey-based_src_summary'!AP498</f>
        <v>0</v>
      </c>
      <c r="AE498" s="171">
        <f>'Survey-based_src_summary'!AQ498</f>
        <v>0</v>
      </c>
    </row>
    <row r="499" spans="1:31" x14ac:dyDescent="0.2">
      <c r="A499" s="27" t="s">
        <v>460</v>
      </c>
      <c r="B499" s="154" t="str">
        <f>'Survey-based_src_summary'!E499</f>
        <v>30</v>
      </c>
      <c r="C499" s="125" t="str">
        <f>'Survey-based_src_summary'!F499</f>
        <v>30027</v>
      </c>
      <c r="D499" s="125" t="str">
        <f>'Survey-based_src_summary'!G499</f>
        <v>2310021700</v>
      </c>
      <c r="E499" s="125" t="str">
        <f>'Survey-based_src_summary'!H499</f>
        <v>Miscellaneous engines</v>
      </c>
      <c r="F499" s="125" t="str">
        <f>'Survey-based_src_summary'!B499</f>
        <v>Gas Wells</v>
      </c>
      <c r="G499" s="52">
        <f>'Survey-based_src_summary'!S499</f>
        <v>0.18004645636414882</v>
      </c>
      <c r="H499" s="52">
        <f>'Survey-based_src_summary'!T499</f>
        <v>4.3471504004450427E-2</v>
      </c>
      <c r="I499" s="52">
        <f>'Survey-based_src_summary'!U499</f>
        <v>6.5201840791059451E-2</v>
      </c>
      <c r="J499" s="52">
        <f>'Survey-based_src_summary'!V499</f>
        <v>9.2623446692244077E-5</v>
      </c>
      <c r="K499" s="52">
        <f>'Survey-based_src_summary'!W499</f>
        <v>8.4967132781513612E-4</v>
      </c>
      <c r="L499" s="144">
        <f>'Survey-based_src_summary'!X499</f>
        <v>0.18004645636414882</v>
      </c>
      <c r="M499" s="144">
        <f>'Survey-based_src_summary'!Y499</f>
        <v>4.3471504004450427E-2</v>
      </c>
      <c r="N499" s="144">
        <f>'Survey-based_src_summary'!Z499</f>
        <v>6.5201840791059451E-2</v>
      </c>
      <c r="O499" s="144">
        <f>'Survey-based_src_summary'!AA499</f>
        <v>9.2623446692244077E-5</v>
      </c>
      <c r="P499" s="144">
        <f>'Survey-based_src_summary'!AB499</f>
        <v>8.4967132781513623E-4</v>
      </c>
      <c r="Q499" s="155">
        <f>'Survey-based_src_summary'!AC499</f>
        <v>0</v>
      </c>
      <c r="R499" s="155">
        <f>'Survey-based_src_summary'!AD499</f>
        <v>0</v>
      </c>
      <c r="S499" s="155">
        <f>'Survey-based_src_summary'!AE499</f>
        <v>0</v>
      </c>
      <c r="T499" s="155">
        <f>'Survey-based_src_summary'!AF499</f>
        <v>0</v>
      </c>
      <c r="U499" s="155">
        <f>'Survey-based_src_summary'!AG499</f>
        <v>0</v>
      </c>
      <c r="V499" s="156">
        <f>'Survey-based_src_summary'!AH499</f>
        <v>0</v>
      </c>
      <c r="W499" s="156">
        <f>'Survey-based_src_summary'!AI499</f>
        <v>0</v>
      </c>
      <c r="X499" s="156">
        <f>'Survey-based_src_summary'!AJ499</f>
        <v>0</v>
      </c>
      <c r="Y499" s="156">
        <f>'Survey-based_src_summary'!AK499</f>
        <v>0</v>
      </c>
      <c r="Z499" s="156">
        <f>'Survey-based_src_summary'!AL499</f>
        <v>0</v>
      </c>
      <c r="AA499" s="171">
        <f>'Survey-based_src_summary'!AM499</f>
        <v>0</v>
      </c>
      <c r="AB499" s="171">
        <f>'Survey-based_src_summary'!AN499</f>
        <v>0</v>
      </c>
      <c r="AC499" s="171">
        <f>'Survey-based_src_summary'!AO499</f>
        <v>0</v>
      </c>
      <c r="AD499" s="171">
        <f>'Survey-based_src_summary'!AP499</f>
        <v>0</v>
      </c>
      <c r="AE499" s="171">
        <f>'Survey-based_src_summary'!AQ499</f>
        <v>0</v>
      </c>
    </row>
    <row r="500" spans="1:31" x14ac:dyDescent="0.2">
      <c r="A500" s="27" t="s">
        <v>460</v>
      </c>
      <c r="B500" s="154" t="str">
        <f>'Survey-based_src_summary'!E500</f>
        <v>30</v>
      </c>
      <c r="C500" s="125" t="str">
        <f>'Survey-based_src_summary'!F500</f>
        <v>30037</v>
      </c>
      <c r="D500" s="125" t="str">
        <f>'Survey-based_src_summary'!G500</f>
        <v>2310021700</v>
      </c>
      <c r="E500" s="125" t="str">
        <f>'Survey-based_src_summary'!H500</f>
        <v>Miscellaneous engines</v>
      </c>
      <c r="F500" s="125" t="str">
        <f>'Survey-based_src_summary'!B500</f>
        <v>Gas Wells</v>
      </c>
      <c r="G500" s="52">
        <f>'Survey-based_src_summary'!S500</f>
        <v>0.10288368935094216</v>
      </c>
      <c r="H500" s="52">
        <f>'Survey-based_src_summary'!T500</f>
        <v>2.4840859431114529E-2</v>
      </c>
      <c r="I500" s="52">
        <f>'Survey-based_src_summary'!U500</f>
        <v>3.7258194737748267E-2</v>
      </c>
      <c r="J500" s="52">
        <f>'Survey-based_src_summary'!V500</f>
        <v>5.2927683824139468E-5</v>
      </c>
      <c r="K500" s="52">
        <f>'Survey-based_src_summary'!W500</f>
        <v>4.8552647303722063E-4</v>
      </c>
      <c r="L500" s="144">
        <f>'Survey-based_src_summary'!X500</f>
        <v>0</v>
      </c>
      <c r="M500" s="144">
        <f>'Survey-based_src_summary'!Y500</f>
        <v>0</v>
      </c>
      <c r="N500" s="144">
        <f>'Survey-based_src_summary'!Z500</f>
        <v>0</v>
      </c>
      <c r="O500" s="144">
        <f>'Survey-based_src_summary'!AA500</f>
        <v>0</v>
      </c>
      <c r="P500" s="144">
        <f>'Survey-based_src_summary'!AB500</f>
        <v>0</v>
      </c>
      <c r="Q500" s="155">
        <f>'Survey-based_src_summary'!AC500</f>
        <v>0</v>
      </c>
      <c r="R500" s="155">
        <f>'Survey-based_src_summary'!AD500</f>
        <v>0</v>
      </c>
      <c r="S500" s="155">
        <f>'Survey-based_src_summary'!AE500</f>
        <v>0</v>
      </c>
      <c r="T500" s="155">
        <f>'Survey-based_src_summary'!AF500</f>
        <v>0</v>
      </c>
      <c r="U500" s="155">
        <f>'Survey-based_src_summary'!AG500</f>
        <v>0</v>
      </c>
      <c r="V500" s="156">
        <f>'Survey-based_src_summary'!AH500</f>
        <v>0.10288368935094216</v>
      </c>
      <c r="W500" s="156">
        <f>'Survey-based_src_summary'!AI500</f>
        <v>2.4840859431114529E-2</v>
      </c>
      <c r="X500" s="156">
        <f>'Survey-based_src_summary'!AJ500</f>
        <v>3.7258194737748267E-2</v>
      </c>
      <c r="Y500" s="156">
        <f>'Survey-based_src_summary'!AK500</f>
        <v>5.2927683824139468E-5</v>
      </c>
      <c r="Z500" s="156">
        <f>'Survey-based_src_summary'!AL500</f>
        <v>4.8552647303722063E-4</v>
      </c>
      <c r="AA500" s="171">
        <f>'Survey-based_src_summary'!AM500</f>
        <v>0</v>
      </c>
      <c r="AB500" s="171">
        <f>'Survey-based_src_summary'!AN500</f>
        <v>0</v>
      </c>
      <c r="AC500" s="171">
        <f>'Survey-based_src_summary'!AO500</f>
        <v>0</v>
      </c>
      <c r="AD500" s="171">
        <f>'Survey-based_src_summary'!AP500</f>
        <v>0</v>
      </c>
      <c r="AE500" s="171">
        <f>'Survey-based_src_summary'!AQ500</f>
        <v>0</v>
      </c>
    </row>
    <row r="501" spans="1:31" x14ac:dyDescent="0.2">
      <c r="A501" s="27" t="s">
        <v>460</v>
      </c>
      <c r="B501" s="154" t="str">
        <f>'Survey-based_src_summary'!E501</f>
        <v>30</v>
      </c>
      <c r="C501" s="125" t="str">
        <f>'Survey-based_src_summary'!F501</f>
        <v>30101</v>
      </c>
      <c r="D501" s="125" t="str">
        <f>'Survey-based_src_summary'!G501</f>
        <v>2310010200</v>
      </c>
      <c r="E501" s="125" t="str">
        <f>'Survey-based_src_summary'!H501</f>
        <v>Oil Tank</v>
      </c>
      <c r="F501" s="125" t="str">
        <f>'Survey-based_src_summary'!B501</f>
        <v>Oil Wells</v>
      </c>
      <c r="G501" s="52">
        <f>'Survey-based_src_summary'!S501</f>
        <v>0</v>
      </c>
      <c r="H501" s="52">
        <f>'Survey-based_src_summary'!T501</f>
        <v>334.05749328070613</v>
      </c>
      <c r="I501" s="52">
        <f>'Survey-based_src_summary'!U501</f>
        <v>0</v>
      </c>
      <c r="J501" s="52">
        <f>'Survey-based_src_summary'!V501</f>
        <v>0</v>
      </c>
      <c r="K501" s="52">
        <f>'Survey-based_src_summary'!W501</f>
        <v>0</v>
      </c>
      <c r="L501" s="144">
        <f>'Survey-based_src_summary'!X501</f>
        <v>0</v>
      </c>
      <c r="M501" s="144">
        <f>'Survey-based_src_summary'!Y501</f>
        <v>35.498634667253604</v>
      </c>
      <c r="N501" s="144">
        <f>'Survey-based_src_summary'!Z501</f>
        <v>0</v>
      </c>
      <c r="O501" s="144">
        <f>'Survey-based_src_summary'!AA501</f>
        <v>0</v>
      </c>
      <c r="P501" s="144">
        <f>'Survey-based_src_summary'!AB501</f>
        <v>0</v>
      </c>
      <c r="Q501" s="155">
        <f>'Survey-based_src_summary'!AC501</f>
        <v>0</v>
      </c>
      <c r="R501" s="155">
        <f>'Survey-based_src_summary'!AD501</f>
        <v>0</v>
      </c>
      <c r="S501" s="155">
        <f>'Survey-based_src_summary'!AE501</f>
        <v>0</v>
      </c>
      <c r="T501" s="155">
        <f>'Survey-based_src_summary'!AF501</f>
        <v>0</v>
      </c>
      <c r="U501" s="155">
        <f>'Survey-based_src_summary'!AG501</f>
        <v>0</v>
      </c>
      <c r="V501" s="156">
        <f>'Survey-based_src_summary'!AH501</f>
        <v>0</v>
      </c>
      <c r="W501" s="156">
        <f>'Survey-based_src_summary'!AI501</f>
        <v>298.55885861345246</v>
      </c>
      <c r="X501" s="156">
        <f>'Survey-based_src_summary'!AJ501</f>
        <v>0</v>
      </c>
      <c r="Y501" s="156">
        <f>'Survey-based_src_summary'!AK501</f>
        <v>0</v>
      </c>
      <c r="Z501" s="156">
        <f>'Survey-based_src_summary'!AL501</f>
        <v>0</v>
      </c>
      <c r="AA501" s="171">
        <f>'Survey-based_src_summary'!AM501</f>
        <v>0</v>
      </c>
      <c r="AB501" s="171">
        <f>'Survey-based_src_summary'!AN501</f>
        <v>0</v>
      </c>
      <c r="AC501" s="171">
        <f>'Survey-based_src_summary'!AO501</f>
        <v>0</v>
      </c>
      <c r="AD501" s="171">
        <f>'Survey-based_src_summary'!AP501</f>
        <v>0</v>
      </c>
      <c r="AE501" s="171">
        <f>'Survey-based_src_summary'!AQ501</f>
        <v>0</v>
      </c>
    </row>
    <row r="502" spans="1:31" x14ac:dyDescent="0.2">
      <c r="A502" s="27" t="s">
        <v>460</v>
      </c>
      <c r="B502" s="154" t="str">
        <f>'Survey-based_src_summary'!E502</f>
        <v>30</v>
      </c>
      <c r="C502" s="125" t="str">
        <f>'Survey-based_src_summary'!F502</f>
        <v>30051</v>
      </c>
      <c r="D502" s="125" t="str">
        <f>'Survey-based_src_summary'!G502</f>
        <v>2310010200</v>
      </c>
      <c r="E502" s="125" t="str">
        <f>'Survey-based_src_summary'!H502</f>
        <v>Oil Tank</v>
      </c>
      <c r="F502" s="125" t="str">
        <f>'Survey-based_src_summary'!B502</f>
        <v>Oil Wells</v>
      </c>
      <c r="G502" s="52">
        <f>'Survey-based_src_summary'!S502</f>
        <v>0</v>
      </c>
      <c r="H502" s="52">
        <f>'Survey-based_src_summary'!T502</f>
        <v>175.99194756554601</v>
      </c>
      <c r="I502" s="52">
        <f>'Survey-based_src_summary'!U502</f>
        <v>0</v>
      </c>
      <c r="J502" s="52">
        <f>'Survey-based_src_summary'!V502</f>
        <v>0</v>
      </c>
      <c r="K502" s="52">
        <f>'Survey-based_src_summary'!W502</f>
        <v>0</v>
      </c>
      <c r="L502" s="144">
        <f>'Survey-based_src_summary'!X502</f>
        <v>0</v>
      </c>
      <c r="M502" s="144">
        <f>'Survey-based_src_summary'!Y502</f>
        <v>20.980522614226444</v>
      </c>
      <c r="N502" s="144">
        <f>'Survey-based_src_summary'!Z502</f>
        <v>0</v>
      </c>
      <c r="O502" s="144">
        <f>'Survey-based_src_summary'!AA502</f>
        <v>0</v>
      </c>
      <c r="P502" s="144">
        <f>'Survey-based_src_summary'!AB502</f>
        <v>0</v>
      </c>
      <c r="Q502" s="155">
        <f>'Survey-based_src_summary'!AC502</f>
        <v>0</v>
      </c>
      <c r="R502" s="155">
        <f>'Survey-based_src_summary'!AD502</f>
        <v>0</v>
      </c>
      <c r="S502" s="155">
        <f>'Survey-based_src_summary'!AE502</f>
        <v>0</v>
      </c>
      <c r="T502" s="155">
        <f>'Survey-based_src_summary'!AF502</f>
        <v>0</v>
      </c>
      <c r="U502" s="155">
        <f>'Survey-based_src_summary'!AG502</f>
        <v>0</v>
      </c>
      <c r="V502" s="156">
        <f>'Survey-based_src_summary'!AH502</f>
        <v>0</v>
      </c>
      <c r="W502" s="156">
        <f>'Survey-based_src_summary'!AI502</f>
        <v>155.01142495131958</v>
      </c>
      <c r="X502" s="156">
        <f>'Survey-based_src_summary'!AJ502</f>
        <v>0</v>
      </c>
      <c r="Y502" s="156">
        <f>'Survey-based_src_summary'!AK502</f>
        <v>0</v>
      </c>
      <c r="Z502" s="156">
        <f>'Survey-based_src_summary'!AL502</f>
        <v>0</v>
      </c>
      <c r="AA502" s="171">
        <f>'Survey-based_src_summary'!AM502</f>
        <v>0</v>
      </c>
      <c r="AB502" s="171">
        <f>'Survey-based_src_summary'!AN502</f>
        <v>0</v>
      </c>
      <c r="AC502" s="171">
        <f>'Survey-based_src_summary'!AO502</f>
        <v>0</v>
      </c>
      <c r="AD502" s="171">
        <f>'Survey-based_src_summary'!AP502</f>
        <v>0</v>
      </c>
      <c r="AE502" s="171">
        <f>'Survey-based_src_summary'!AQ502</f>
        <v>0</v>
      </c>
    </row>
    <row r="503" spans="1:31" x14ac:dyDescent="0.2">
      <c r="A503" s="27" t="s">
        <v>460</v>
      </c>
      <c r="B503" s="154" t="str">
        <f>'Survey-based_src_summary'!E503</f>
        <v>30</v>
      </c>
      <c r="C503" s="125" t="str">
        <f>'Survey-based_src_summary'!F503</f>
        <v>30087</v>
      </c>
      <c r="D503" s="125" t="str">
        <f>'Survey-based_src_summary'!G503</f>
        <v>2310010200</v>
      </c>
      <c r="E503" s="125" t="str">
        <f>'Survey-based_src_summary'!H503</f>
        <v>Oil Tank</v>
      </c>
      <c r="F503" s="125" t="str">
        <f>'Survey-based_src_summary'!B503</f>
        <v>Oil Wells</v>
      </c>
      <c r="G503" s="52">
        <f>'Survey-based_src_summary'!S503</f>
        <v>0</v>
      </c>
      <c r="H503" s="52">
        <f>'Survey-based_src_summary'!T503</f>
        <v>272.23348373577312</v>
      </c>
      <c r="I503" s="52">
        <f>'Survey-based_src_summary'!U503</f>
        <v>0</v>
      </c>
      <c r="J503" s="52">
        <f>'Survey-based_src_summary'!V503</f>
        <v>0</v>
      </c>
      <c r="K503" s="52">
        <f>'Survey-based_src_summary'!W503</f>
        <v>0</v>
      </c>
      <c r="L503" s="144">
        <f>'Survey-based_src_summary'!X503</f>
        <v>0</v>
      </c>
      <c r="M503" s="144">
        <f>'Survey-based_src_summary'!Y503</f>
        <v>53.265611850029799</v>
      </c>
      <c r="N503" s="144">
        <f>'Survey-based_src_summary'!Z503</f>
        <v>0</v>
      </c>
      <c r="O503" s="144">
        <f>'Survey-based_src_summary'!AA503</f>
        <v>0</v>
      </c>
      <c r="P503" s="144">
        <f>'Survey-based_src_summary'!AB503</f>
        <v>0</v>
      </c>
      <c r="Q503" s="155">
        <f>'Survey-based_src_summary'!AC503</f>
        <v>0</v>
      </c>
      <c r="R503" s="155">
        <f>'Survey-based_src_summary'!AD503</f>
        <v>0</v>
      </c>
      <c r="S503" s="155">
        <f>'Survey-based_src_summary'!AE503</f>
        <v>0</v>
      </c>
      <c r="T503" s="155">
        <f>'Survey-based_src_summary'!AF503</f>
        <v>0</v>
      </c>
      <c r="U503" s="155">
        <f>'Survey-based_src_summary'!AG503</f>
        <v>0</v>
      </c>
      <c r="V503" s="156">
        <f>'Survey-based_src_summary'!AH503</f>
        <v>0</v>
      </c>
      <c r="W503" s="156">
        <f>'Survey-based_src_summary'!AI503</f>
        <v>218.96787188574334</v>
      </c>
      <c r="X503" s="156">
        <f>'Survey-based_src_summary'!AJ503</f>
        <v>0</v>
      </c>
      <c r="Y503" s="156">
        <f>'Survey-based_src_summary'!AK503</f>
        <v>0</v>
      </c>
      <c r="Z503" s="156">
        <f>'Survey-based_src_summary'!AL503</f>
        <v>0</v>
      </c>
      <c r="AA503" s="171">
        <f>'Survey-based_src_summary'!AM503</f>
        <v>0</v>
      </c>
      <c r="AB503" s="171">
        <f>'Survey-based_src_summary'!AN503</f>
        <v>0</v>
      </c>
      <c r="AC503" s="171">
        <f>'Survey-based_src_summary'!AO503</f>
        <v>0</v>
      </c>
      <c r="AD503" s="171">
        <f>'Survey-based_src_summary'!AP503</f>
        <v>0</v>
      </c>
      <c r="AE503" s="171">
        <f>'Survey-based_src_summary'!AQ503</f>
        <v>0</v>
      </c>
    </row>
    <row r="504" spans="1:31" x14ac:dyDescent="0.2">
      <c r="A504" s="27" t="s">
        <v>460</v>
      </c>
      <c r="B504" s="154" t="str">
        <f>'Survey-based_src_summary'!E504</f>
        <v>30</v>
      </c>
      <c r="C504" s="125" t="str">
        <f>'Survey-based_src_summary'!F504</f>
        <v>30099</v>
      </c>
      <c r="D504" s="125" t="str">
        <f>'Survey-based_src_summary'!G504</f>
        <v>2310010200</v>
      </c>
      <c r="E504" s="125" t="str">
        <f>'Survey-based_src_summary'!H504</f>
        <v>Oil Tank</v>
      </c>
      <c r="F504" s="125" t="str">
        <f>'Survey-based_src_summary'!B504</f>
        <v>Oil Wells</v>
      </c>
      <c r="G504" s="52">
        <f>'Survey-based_src_summary'!S504</f>
        <v>0</v>
      </c>
      <c r="H504" s="52">
        <f>'Survey-based_src_summary'!T504</f>
        <v>72.106313911886346</v>
      </c>
      <c r="I504" s="52">
        <f>'Survey-based_src_summary'!U504</f>
        <v>0</v>
      </c>
      <c r="J504" s="52">
        <f>'Survey-based_src_summary'!V504</f>
        <v>0</v>
      </c>
      <c r="K504" s="52">
        <f>'Survey-based_src_summary'!W504</f>
        <v>0</v>
      </c>
      <c r="L504" s="144">
        <f>'Survey-based_src_summary'!X504</f>
        <v>0</v>
      </c>
      <c r="M504" s="144">
        <f>'Survey-based_src_summary'!Y504</f>
        <v>0</v>
      </c>
      <c r="N504" s="144">
        <f>'Survey-based_src_summary'!Z504</f>
        <v>0</v>
      </c>
      <c r="O504" s="144">
        <f>'Survey-based_src_summary'!AA504</f>
        <v>0</v>
      </c>
      <c r="P504" s="144">
        <f>'Survey-based_src_summary'!AB504</f>
        <v>0</v>
      </c>
      <c r="Q504" s="155">
        <f>'Survey-based_src_summary'!AC504</f>
        <v>0</v>
      </c>
      <c r="R504" s="155">
        <f>'Survey-based_src_summary'!AD504</f>
        <v>0</v>
      </c>
      <c r="S504" s="155">
        <f>'Survey-based_src_summary'!AE504</f>
        <v>0</v>
      </c>
      <c r="T504" s="155">
        <f>'Survey-based_src_summary'!AF504</f>
        <v>0</v>
      </c>
      <c r="U504" s="155">
        <f>'Survey-based_src_summary'!AG504</f>
        <v>0</v>
      </c>
      <c r="V504" s="156">
        <f>'Survey-based_src_summary'!AH504</f>
        <v>0</v>
      </c>
      <c r="W504" s="156">
        <f>'Survey-based_src_summary'!AI504</f>
        <v>72.106313911886346</v>
      </c>
      <c r="X504" s="156">
        <f>'Survey-based_src_summary'!AJ504</f>
        <v>0</v>
      </c>
      <c r="Y504" s="156">
        <f>'Survey-based_src_summary'!AK504</f>
        <v>0</v>
      </c>
      <c r="Z504" s="156">
        <f>'Survey-based_src_summary'!AL504</f>
        <v>0</v>
      </c>
      <c r="AA504" s="171">
        <f>'Survey-based_src_summary'!AM504</f>
        <v>0</v>
      </c>
      <c r="AB504" s="171">
        <f>'Survey-based_src_summary'!AN504</f>
        <v>0</v>
      </c>
      <c r="AC504" s="171">
        <f>'Survey-based_src_summary'!AO504</f>
        <v>0</v>
      </c>
      <c r="AD504" s="171">
        <f>'Survey-based_src_summary'!AP504</f>
        <v>0</v>
      </c>
      <c r="AE504" s="171">
        <f>'Survey-based_src_summary'!AQ504</f>
        <v>0</v>
      </c>
    </row>
    <row r="505" spans="1:31" x14ac:dyDescent="0.2">
      <c r="A505" s="27" t="s">
        <v>460</v>
      </c>
      <c r="B505" s="154" t="str">
        <f>'Survey-based_src_summary'!E505</f>
        <v>30</v>
      </c>
      <c r="C505" s="125" t="str">
        <f>'Survey-based_src_summary'!F505</f>
        <v>30035</v>
      </c>
      <c r="D505" s="125" t="str">
        <f>'Survey-based_src_summary'!G505</f>
        <v>2310010200</v>
      </c>
      <c r="E505" s="125" t="str">
        <f>'Survey-based_src_summary'!H505</f>
        <v>Oil Tank</v>
      </c>
      <c r="F505" s="125" t="str">
        <f>'Survey-based_src_summary'!B505</f>
        <v>Oil Wells</v>
      </c>
      <c r="G505" s="52">
        <f>'Survey-based_src_summary'!S505</f>
        <v>0</v>
      </c>
      <c r="H505" s="52">
        <f>'Survey-based_src_summary'!T505</f>
        <v>385.96345465988668</v>
      </c>
      <c r="I505" s="52">
        <f>'Survey-based_src_summary'!U505</f>
        <v>0</v>
      </c>
      <c r="J505" s="52">
        <f>'Survey-based_src_summary'!V505</f>
        <v>0</v>
      </c>
      <c r="K505" s="52">
        <f>'Survey-based_src_summary'!W505</f>
        <v>0</v>
      </c>
      <c r="L505" s="144">
        <f>'Survey-based_src_summary'!X505</f>
        <v>0</v>
      </c>
      <c r="M505" s="144">
        <f>'Survey-based_src_summary'!Y505</f>
        <v>5.4478149214122213</v>
      </c>
      <c r="N505" s="144">
        <f>'Survey-based_src_summary'!Z505</f>
        <v>0</v>
      </c>
      <c r="O505" s="144">
        <f>'Survey-based_src_summary'!AA505</f>
        <v>0</v>
      </c>
      <c r="P505" s="144">
        <f>'Survey-based_src_summary'!AB505</f>
        <v>0</v>
      </c>
      <c r="Q505" s="155">
        <f>'Survey-based_src_summary'!AC505</f>
        <v>0</v>
      </c>
      <c r="R505" s="155">
        <f>'Survey-based_src_summary'!AD505</f>
        <v>188.96092238708346</v>
      </c>
      <c r="S505" s="155">
        <f>'Survey-based_src_summary'!AE505</f>
        <v>0</v>
      </c>
      <c r="T505" s="155">
        <f>'Survey-based_src_summary'!AF505</f>
        <v>0</v>
      </c>
      <c r="U505" s="155">
        <f>'Survey-based_src_summary'!AG505</f>
        <v>0</v>
      </c>
      <c r="V505" s="156">
        <f>'Survey-based_src_summary'!AH505</f>
        <v>0</v>
      </c>
      <c r="W505" s="156">
        <f>'Survey-based_src_summary'!AI505</f>
        <v>191.55471735139099</v>
      </c>
      <c r="X505" s="156">
        <f>'Survey-based_src_summary'!AJ505</f>
        <v>0</v>
      </c>
      <c r="Y505" s="156">
        <f>'Survey-based_src_summary'!AK505</f>
        <v>0</v>
      </c>
      <c r="Z505" s="156">
        <f>'Survey-based_src_summary'!AL505</f>
        <v>0</v>
      </c>
      <c r="AA505" s="171">
        <f>'Survey-based_src_summary'!AM505</f>
        <v>0</v>
      </c>
      <c r="AB505" s="171">
        <f>'Survey-based_src_summary'!AN505</f>
        <v>0</v>
      </c>
      <c r="AC505" s="171">
        <f>'Survey-based_src_summary'!AO505</f>
        <v>0</v>
      </c>
      <c r="AD505" s="171">
        <f>'Survey-based_src_summary'!AP505</f>
        <v>0</v>
      </c>
      <c r="AE505" s="171">
        <f>'Survey-based_src_summary'!AQ505</f>
        <v>0</v>
      </c>
    </row>
    <row r="506" spans="1:31" x14ac:dyDescent="0.2">
      <c r="A506" s="27" t="s">
        <v>460</v>
      </c>
      <c r="B506" s="154" t="str">
        <f>'Survey-based_src_summary'!E506</f>
        <v>30</v>
      </c>
      <c r="C506" s="125" t="str">
        <f>'Survey-based_src_summary'!F506</f>
        <v>30073</v>
      </c>
      <c r="D506" s="125" t="str">
        <f>'Survey-based_src_summary'!G506</f>
        <v>2310010200</v>
      </c>
      <c r="E506" s="125" t="str">
        <f>'Survey-based_src_summary'!H506</f>
        <v>Oil Tank</v>
      </c>
      <c r="F506" s="125" t="str">
        <f>'Survey-based_src_summary'!B506</f>
        <v>Oil Wells</v>
      </c>
      <c r="G506" s="52">
        <f>'Survey-based_src_summary'!S506</f>
        <v>0</v>
      </c>
      <c r="H506" s="52">
        <f>'Survey-based_src_summary'!T506</f>
        <v>121.32966803161061</v>
      </c>
      <c r="I506" s="52">
        <f>'Survey-based_src_summary'!U506</f>
        <v>0</v>
      </c>
      <c r="J506" s="52">
        <f>'Survey-based_src_summary'!V506</f>
        <v>0</v>
      </c>
      <c r="K506" s="52">
        <f>'Survey-based_src_summary'!W506</f>
        <v>0</v>
      </c>
      <c r="L506" s="144">
        <f>'Survey-based_src_summary'!X506</f>
        <v>0</v>
      </c>
      <c r="M506" s="144">
        <f>'Survey-based_src_summary'!Y506</f>
        <v>0.53548103210984077</v>
      </c>
      <c r="N506" s="144">
        <f>'Survey-based_src_summary'!Z506</f>
        <v>0</v>
      </c>
      <c r="O506" s="144">
        <f>'Survey-based_src_summary'!AA506</f>
        <v>0</v>
      </c>
      <c r="P506" s="144">
        <f>'Survey-based_src_summary'!AB506</f>
        <v>0</v>
      </c>
      <c r="Q506" s="155">
        <f>'Survey-based_src_summary'!AC506</f>
        <v>0</v>
      </c>
      <c r="R506" s="155">
        <f>'Survey-based_src_summary'!AD506</f>
        <v>19.02554712682192</v>
      </c>
      <c r="S506" s="155">
        <f>'Survey-based_src_summary'!AE506</f>
        <v>0</v>
      </c>
      <c r="T506" s="155">
        <f>'Survey-based_src_summary'!AF506</f>
        <v>0</v>
      </c>
      <c r="U506" s="155">
        <f>'Survey-based_src_summary'!AG506</f>
        <v>0</v>
      </c>
      <c r="V506" s="156">
        <f>'Survey-based_src_summary'!AH506</f>
        <v>0</v>
      </c>
      <c r="W506" s="156">
        <f>'Survey-based_src_summary'!AI506</f>
        <v>101.76863987267885</v>
      </c>
      <c r="X506" s="156">
        <f>'Survey-based_src_summary'!AJ506</f>
        <v>0</v>
      </c>
      <c r="Y506" s="156">
        <f>'Survey-based_src_summary'!AK506</f>
        <v>0</v>
      </c>
      <c r="Z506" s="156">
        <f>'Survey-based_src_summary'!AL506</f>
        <v>0</v>
      </c>
      <c r="AA506" s="171">
        <f>'Survey-based_src_summary'!AM506</f>
        <v>0</v>
      </c>
      <c r="AB506" s="171">
        <f>'Survey-based_src_summary'!AN506</f>
        <v>0</v>
      </c>
      <c r="AC506" s="171">
        <f>'Survey-based_src_summary'!AO506</f>
        <v>0</v>
      </c>
      <c r="AD506" s="171">
        <f>'Survey-based_src_summary'!AP506</f>
        <v>0</v>
      </c>
      <c r="AE506" s="171">
        <f>'Survey-based_src_summary'!AQ506</f>
        <v>0</v>
      </c>
    </row>
    <row r="507" spans="1:31" x14ac:dyDescent="0.2">
      <c r="A507" s="27" t="s">
        <v>460</v>
      </c>
      <c r="B507" s="154" t="str">
        <f>'Survey-based_src_summary'!E507</f>
        <v>30</v>
      </c>
      <c r="C507" s="125" t="str">
        <f>'Survey-based_src_summary'!F507</f>
        <v>30065</v>
      </c>
      <c r="D507" s="125" t="str">
        <f>'Survey-based_src_summary'!G507</f>
        <v>2310010200</v>
      </c>
      <c r="E507" s="125" t="str">
        <f>'Survey-based_src_summary'!H507</f>
        <v>Oil Tank</v>
      </c>
      <c r="F507" s="125" t="str">
        <f>'Survey-based_src_summary'!B507</f>
        <v>Oil Wells</v>
      </c>
      <c r="G507" s="52">
        <f>'Survey-based_src_summary'!S507</f>
        <v>0</v>
      </c>
      <c r="H507" s="52">
        <f>'Survey-based_src_summary'!T507</f>
        <v>183.28559000006291</v>
      </c>
      <c r="I507" s="52">
        <f>'Survey-based_src_summary'!U507</f>
        <v>0</v>
      </c>
      <c r="J507" s="52">
        <f>'Survey-based_src_summary'!V507</f>
        <v>0</v>
      </c>
      <c r="K507" s="52">
        <f>'Survey-based_src_summary'!W507</f>
        <v>0</v>
      </c>
      <c r="L507" s="144">
        <f>'Survey-based_src_summary'!X507</f>
        <v>0</v>
      </c>
      <c r="M507" s="144">
        <f>'Survey-based_src_summary'!Y507</f>
        <v>5.6830236897211712</v>
      </c>
      <c r="N507" s="144">
        <f>'Survey-based_src_summary'!Z507</f>
        <v>0</v>
      </c>
      <c r="O507" s="144">
        <f>'Survey-based_src_summary'!AA507</f>
        <v>0</v>
      </c>
      <c r="P507" s="144">
        <f>'Survey-based_src_summary'!AB507</f>
        <v>0</v>
      </c>
      <c r="Q507" s="155">
        <f>'Survey-based_src_summary'!AC507</f>
        <v>0</v>
      </c>
      <c r="R507" s="155">
        <f>'Survey-based_src_summary'!AD507</f>
        <v>0</v>
      </c>
      <c r="S507" s="155">
        <f>'Survey-based_src_summary'!AE507</f>
        <v>0</v>
      </c>
      <c r="T507" s="155">
        <f>'Survey-based_src_summary'!AF507</f>
        <v>0</v>
      </c>
      <c r="U507" s="155">
        <f>'Survey-based_src_summary'!AG507</f>
        <v>0</v>
      </c>
      <c r="V507" s="156">
        <f>'Survey-based_src_summary'!AH507</f>
        <v>0</v>
      </c>
      <c r="W507" s="156">
        <f>'Survey-based_src_summary'!AI507</f>
        <v>177.60256631034173</v>
      </c>
      <c r="X507" s="156">
        <f>'Survey-based_src_summary'!AJ507</f>
        <v>0</v>
      </c>
      <c r="Y507" s="156">
        <f>'Survey-based_src_summary'!AK507</f>
        <v>0</v>
      </c>
      <c r="Z507" s="156">
        <f>'Survey-based_src_summary'!AL507</f>
        <v>0</v>
      </c>
      <c r="AA507" s="171">
        <f>'Survey-based_src_summary'!AM507</f>
        <v>0</v>
      </c>
      <c r="AB507" s="171">
        <f>'Survey-based_src_summary'!AN507</f>
        <v>0</v>
      </c>
      <c r="AC507" s="171">
        <f>'Survey-based_src_summary'!AO507</f>
        <v>0</v>
      </c>
      <c r="AD507" s="171">
        <f>'Survey-based_src_summary'!AP507</f>
        <v>0</v>
      </c>
      <c r="AE507" s="171">
        <f>'Survey-based_src_summary'!AQ507</f>
        <v>0</v>
      </c>
    </row>
    <row r="508" spans="1:31" x14ac:dyDescent="0.2">
      <c r="A508" s="27" t="s">
        <v>460</v>
      </c>
      <c r="B508" s="154" t="str">
        <f>'Survey-based_src_summary'!E508</f>
        <v>30</v>
      </c>
      <c r="C508" s="125" t="str">
        <f>'Survey-based_src_summary'!F508</f>
        <v>30069</v>
      </c>
      <c r="D508" s="125" t="str">
        <f>'Survey-based_src_summary'!G508</f>
        <v>2310010200</v>
      </c>
      <c r="E508" s="125" t="str">
        <f>'Survey-based_src_summary'!H508</f>
        <v>Oil Tank</v>
      </c>
      <c r="F508" s="125" t="str">
        <f>'Survey-based_src_summary'!B508</f>
        <v>Oil Wells</v>
      </c>
      <c r="G508" s="52">
        <f>'Survey-based_src_summary'!S508</f>
        <v>0</v>
      </c>
      <c r="H508" s="52">
        <f>'Survey-based_src_summary'!T508</f>
        <v>30.698764609888652</v>
      </c>
      <c r="I508" s="52">
        <f>'Survey-based_src_summary'!U508</f>
        <v>0</v>
      </c>
      <c r="J508" s="52">
        <f>'Survey-based_src_summary'!V508</f>
        <v>0</v>
      </c>
      <c r="K508" s="52">
        <f>'Survey-based_src_summary'!W508</f>
        <v>0</v>
      </c>
      <c r="L508" s="144">
        <f>'Survey-based_src_summary'!X508</f>
        <v>0</v>
      </c>
      <c r="M508" s="144">
        <f>'Survey-based_src_summary'!Y508</f>
        <v>13.211104261653961</v>
      </c>
      <c r="N508" s="144">
        <f>'Survey-based_src_summary'!Z508</f>
        <v>0</v>
      </c>
      <c r="O508" s="144">
        <f>'Survey-based_src_summary'!AA508</f>
        <v>0</v>
      </c>
      <c r="P508" s="144">
        <f>'Survey-based_src_summary'!AB508</f>
        <v>0</v>
      </c>
      <c r="Q508" s="155">
        <f>'Survey-based_src_summary'!AC508</f>
        <v>0</v>
      </c>
      <c r="R508" s="155">
        <f>'Survey-based_src_summary'!AD508</f>
        <v>0</v>
      </c>
      <c r="S508" s="155">
        <f>'Survey-based_src_summary'!AE508</f>
        <v>0</v>
      </c>
      <c r="T508" s="155">
        <f>'Survey-based_src_summary'!AF508</f>
        <v>0</v>
      </c>
      <c r="U508" s="155">
        <f>'Survey-based_src_summary'!AG508</f>
        <v>0</v>
      </c>
      <c r="V508" s="156">
        <f>'Survey-based_src_summary'!AH508</f>
        <v>0</v>
      </c>
      <c r="W508" s="156">
        <f>'Survey-based_src_summary'!AI508</f>
        <v>17.487660348234691</v>
      </c>
      <c r="X508" s="156">
        <f>'Survey-based_src_summary'!AJ508</f>
        <v>0</v>
      </c>
      <c r="Y508" s="156">
        <f>'Survey-based_src_summary'!AK508</f>
        <v>0</v>
      </c>
      <c r="Z508" s="156">
        <f>'Survey-based_src_summary'!AL508</f>
        <v>0</v>
      </c>
      <c r="AA508" s="171">
        <f>'Survey-based_src_summary'!AM508</f>
        <v>0</v>
      </c>
      <c r="AB508" s="171">
        <f>'Survey-based_src_summary'!AN508</f>
        <v>0</v>
      </c>
      <c r="AC508" s="171">
        <f>'Survey-based_src_summary'!AO508</f>
        <v>0</v>
      </c>
      <c r="AD508" s="171">
        <f>'Survey-based_src_summary'!AP508</f>
        <v>0</v>
      </c>
      <c r="AE508" s="171">
        <f>'Survey-based_src_summary'!AQ508</f>
        <v>0</v>
      </c>
    </row>
    <row r="509" spans="1:31" x14ac:dyDescent="0.2">
      <c r="A509" s="27" t="s">
        <v>460</v>
      </c>
      <c r="B509" s="154" t="str">
        <f>'Survey-based_src_summary'!E509</f>
        <v>30</v>
      </c>
      <c r="C509" s="125" t="str">
        <f>'Survey-based_src_summary'!F509</f>
        <v>30005</v>
      </c>
      <c r="D509" s="125" t="str">
        <f>'Survey-based_src_summary'!G509</f>
        <v>2310010200</v>
      </c>
      <c r="E509" s="125" t="str">
        <f>'Survey-based_src_summary'!H509</f>
        <v>Oil Tank</v>
      </c>
      <c r="F509" s="125" t="str">
        <f>'Survey-based_src_summary'!B509</f>
        <v>Oil Wells</v>
      </c>
      <c r="G509" s="52">
        <f>'Survey-based_src_summary'!S509</f>
        <v>0</v>
      </c>
      <c r="H509" s="52">
        <f>'Survey-based_src_summary'!T509</f>
        <v>292.01588031669115</v>
      </c>
      <c r="I509" s="52">
        <f>'Survey-based_src_summary'!U509</f>
        <v>0</v>
      </c>
      <c r="J509" s="52">
        <f>'Survey-based_src_summary'!V509</f>
        <v>0</v>
      </c>
      <c r="K509" s="52">
        <f>'Survey-based_src_summary'!W509</f>
        <v>0</v>
      </c>
      <c r="L509" s="144">
        <f>'Survey-based_src_summary'!X509</f>
        <v>0</v>
      </c>
      <c r="M509" s="144">
        <f>'Survey-based_src_summary'!Y509</f>
        <v>41.222640554312811</v>
      </c>
      <c r="N509" s="144">
        <f>'Survey-based_src_summary'!Z509</f>
        <v>0</v>
      </c>
      <c r="O509" s="144">
        <f>'Survey-based_src_summary'!AA509</f>
        <v>0</v>
      </c>
      <c r="P509" s="144">
        <f>'Survey-based_src_summary'!AB509</f>
        <v>0</v>
      </c>
      <c r="Q509" s="155">
        <f>'Survey-based_src_summary'!AC509</f>
        <v>0</v>
      </c>
      <c r="R509" s="155">
        <f>'Survey-based_src_summary'!AD509</f>
        <v>0</v>
      </c>
      <c r="S509" s="155">
        <f>'Survey-based_src_summary'!AE509</f>
        <v>0</v>
      </c>
      <c r="T509" s="155">
        <f>'Survey-based_src_summary'!AF509</f>
        <v>0</v>
      </c>
      <c r="U509" s="155">
        <f>'Survey-based_src_summary'!AG509</f>
        <v>0</v>
      </c>
      <c r="V509" s="156">
        <f>'Survey-based_src_summary'!AH509</f>
        <v>0</v>
      </c>
      <c r="W509" s="156">
        <f>'Survey-based_src_summary'!AI509</f>
        <v>250.79323976237833</v>
      </c>
      <c r="X509" s="156">
        <f>'Survey-based_src_summary'!AJ509</f>
        <v>0</v>
      </c>
      <c r="Y509" s="156">
        <f>'Survey-based_src_summary'!AK509</f>
        <v>0</v>
      </c>
      <c r="Z509" s="156">
        <f>'Survey-based_src_summary'!AL509</f>
        <v>0</v>
      </c>
      <c r="AA509" s="171">
        <f>'Survey-based_src_summary'!AM509</f>
        <v>0</v>
      </c>
      <c r="AB509" s="171">
        <f>'Survey-based_src_summary'!AN509</f>
        <v>0</v>
      </c>
      <c r="AC509" s="171">
        <f>'Survey-based_src_summary'!AO509</f>
        <v>0</v>
      </c>
      <c r="AD509" s="171">
        <f>'Survey-based_src_summary'!AP509</f>
        <v>0</v>
      </c>
      <c r="AE509" s="171">
        <f>'Survey-based_src_summary'!AQ509</f>
        <v>0</v>
      </c>
    </row>
    <row r="510" spans="1:31" x14ac:dyDescent="0.2">
      <c r="A510" s="27" t="s">
        <v>460</v>
      </c>
      <c r="B510" s="154" t="str">
        <f>'Survey-based_src_summary'!E510</f>
        <v>30</v>
      </c>
      <c r="C510" s="125" t="str">
        <f>'Survey-based_src_summary'!F510</f>
        <v>30111</v>
      </c>
      <c r="D510" s="125" t="str">
        <f>'Survey-based_src_summary'!G510</f>
        <v>2310010200</v>
      </c>
      <c r="E510" s="125" t="str">
        <f>'Survey-based_src_summary'!H510</f>
        <v>Oil Tank</v>
      </c>
      <c r="F510" s="125" t="str">
        <f>'Survey-based_src_summary'!B510</f>
        <v>Oil Wells</v>
      </c>
      <c r="G510" s="52">
        <f>'Survey-based_src_summary'!S510</f>
        <v>0</v>
      </c>
      <c r="H510" s="52">
        <f>'Survey-based_src_summary'!T510</f>
        <v>17.503812361344963</v>
      </c>
      <c r="I510" s="52">
        <f>'Survey-based_src_summary'!U510</f>
        <v>0</v>
      </c>
      <c r="J510" s="52">
        <f>'Survey-based_src_summary'!V510</f>
        <v>0</v>
      </c>
      <c r="K510" s="52">
        <f>'Survey-based_src_summary'!W510</f>
        <v>0</v>
      </c>
      <c r="L510" s="144">
        <f>'Survey-based_src_summary'!X510</f>
        <v>0</v>
      </c>
      <c r="M510" s="144">
        <f>'Survey-based_src_summary'!Y510</f>
        <v>0.26215959740515238</v>
      </c>
      <c r="N510" s="144">
        <f>'Survey-based_src_summary'!Z510</f>
        <v>0</v>
      </c>
      <c r="O510" s="144">
        <f>'Survey-based_src_summary'!AA510</f>
        <v>0</v>
      </c>
      <c r="P510" s="144">
        <f>'Survey-based_src_summary'!AB510</f>
        <v>0</v>
      </c>
      <c r="Q510" s="155">
        <f>'Survey-based_src_summary'!AC510</f>
        <v>0</v>
      </c>
      <c r="R510" s="155">
        <f>'Survey-based_src_summary'!AD510</f>
        <v>0</v>
      </c>
      <c r="S510" s="155">
        <f>'Survey-based_src_summary'!AE510</f>
        <v>0</v>
      </c>
      <c r="T510" s="155">
        <f>'Survey-based_src_summary'!AF510</f>
        <v>0</v>
      </c>
      <c r="U510" s="155">
        <f>'Survey-based_src_summary'!AG510</f>
        <v>0</v>
      </c>
      <c r="V510" s="156">
        <f>'Survey-based_src_summary'!AH510</f>
        <v>0</v>
      </c>
      <c r="W510" s="156">
        <f>'Survey-based_src_summary'!AI510</f>
        <v>17.241652763939811</v>
      </c>
      <c r="X510" s="156">
        <f>'Survey-based_src_summary'!AJ510</f>
        <v>0</v>
      </c>
      <c r="Y510" s="156">
        <f>'Survey-based_src_summary'!AK510</f>
        <v>0</v>
      </c>
      <c r="Z510" s="156">
        <f>'Survey-based_src_summary'!AL510</f>
        <v>0</v>
      </c>
      <c r="AA510" s="171">
        <f>'Survey-based_src_summary'!AM510</f>
        <v>0</v>
      </c>
      <c r="AB510" s="171">
        <f>'Survey-based_src_summary'!AN510</f>
        <v>0</v>
      </c>
      <c r="AC510" s="171">
        <f>'Survey-based_src_summary'!AO510</f>
        <v>0</v>
      </c>
      <c r="AD510" s="171">
        <f>'Survey-based_src_summary'!AP510</f>
        <v>0</v>
      </c>
      <c r="AE510" s="171">
        <f>'Survey-based_src_summary'!AQ510</f>
        <v>0</v>
      </c>
    </row>
    <row r="511" spans="1:31" x14ac:dyDescent="0.2">
      <c r="A511" s="27" t="s">
        <v>460</v>
      </c>
      <c r="B511" s="154" t="str">
        <f>'Survey-based_src_summary'!E511</f>
        <v>30</v>
      </c>
      <c r="C511" s="125" t="str">
        <f>'Survey-based_src_summary'!F511</f>
        <v>30041</v>
      </c>
      <c r="D511" s="125" t="str">
        <f>'Survey-based_src_summary'!G511</f>
        <v>2310010200</v>
      </c>
      <c r="E511" s="125" t="str">
        <f>'Survey-based_src_summary'!H511</f>
        <v>Oil Tank</v>
      </c>
      <c r="F511" s="125" t="str">
        <f>'Survey-based_src_summary'!B511</f>
        <v>Oil Wells</v>
      </c>
      <c r="G511" s="52">
        <f>'Survey-based_src_summary'!S511</f>
        <v>0</v>
      </c>
      <c r="H511" s="52">
        <f>'Survey-based_src_summary'!T511</f>
        <v>0.54707652905083237</v>
      </c>
      <c r="I511" s="52">
        <f>'Survey-based_src_summary'!U511</f>
        <v>0</v>
      </c>
      <c r="J511" s="52">
        <f>'Survey-based_src_summary'!V511</f>
        <v>0</v>
      </c>
      <c r="K511" s="52">
        <f>'Survey-based_src_summary'!W511</f>
        <v>0</v>
      </c>
      <c r="L511" s="144">
        <f>'Survey-based_src_summary'!X511</f>
        <v>0</v>
      </c>
      <c r="M511" s="144">
        <f>'Survey-based_src_summary'!Y511</f>
        <v>0</v>
      </c>
      <c r="N511" s="144">
        <f>'Survey-based_src_summary'!Z511</f>
        <v>0</v>
      </c>
      <c r="O511" s="144">
        <f>'Survey-based_src_summary'!AA511</f>
        <v>0</v>
      </c>
      <c r="P511" s="144">
        <f>'Survey-based_src_summary'!AB511</f>
        <v>0</v>
      </c>
      <c r="Q511" s="155">
        <f>'Survey-based_src_summary'!AC511</f>
        <v>0</v>
      </c>
      <c r="R511" s="155">
        <f>'Survey-based_src_summary'!AD511</f>
        <v>0</v>
      </c>
      <c r="S511" s="155">
        <f>'Survey-based_src_summary'!AE511</f>
        <v>0</v>
      </c>
      <c r="T511" s="155">
        <f>'Survey-based_src_summary'!AF511</f>
        <v>0</v>
      </c>
      <c r="U511" s="155">
        <f>'Survey-based_src_summary'!AG511</f>
        <v>0</v>
      </c>
      <c r="V511" s="156">
        <f>'Survey-based_src_summary'!AH511</f>
        <v>0</v>
      </c>
      <c r="W511" s="156">
        <f>'Survey-based_src_summary'!AI511</f>
        <v>0.54707652905083237</v>
      </c>
      <c r="X511" s="156">
        <f>'Survey-based_src_summary'!AJ511</f>
        <v>0</v>
      </c>
      <c r="Y511" s="156">
        <f>'Survey-based_src_summary'!AK511</f>
        <v>0</v>
      </c>
      <c r="Z511" s="156">
        <f>'Survey-based_src_summary'!AL511</f>
        <v>0</v>
      </c>
      <c r="AA511" s="171">
        <f>'Survey-based_src_summary'!AM511</f>
        <v>0</v>
      </c>
      <c r="AB511" s="171">
        <f>'Survey-based_src_summary'!AN511</f>
        <v>0</v>
      </c>
      <c r="AC511" s="171">
        <f>'Survey-based_src_summary'!AO511</f>
        <v>0</v>
      </c>
      <c r="AD511" s="171">
        <f>'Survey-based_src_summary'!AP511</f>
        <v>0</v>
      </c>
      <c r="AE511" s="171">
        <f>'Survey-based_src_summary'!AQ511</f>
        <v>0</v>
      </c>
    </row>
    <row r="512" spans="1:31" x14ac:dyDescent="0.2">
      <c r="A512" s="27" t="s">
        <v>460</v>
      </c>
      <c r="B512" s="154" t="str">
        <f>'Survey-based_src_summary'!E512</f>
        <v>30</v>
      </c>
      <c r="C512" s="125" t="str">
        <f>'Survey-based_src_summary'!F512</f>
        <v>30071</v>
      </c>
      <c r="D512" s="125" t="str">
        <f>'Survey-based_src_summary'!G512</f>
        <v>2310010200</v>
      </c>
      <c r="E512" s="125" t="str">
        <f>'Survey-based_src_summary'!H512</f>
        <v>Oil Tank</v>
      </c>
      <c r="F512" s="125" t="str">
        <f>'Survey-based_src_summary'!B512</f>
        <v>Oil Wells</v>
      </c>
      <c r="G512" s="52">
        <f>'Survey-based_src_summary'!S512</f>
        <v>0</v>
      </c>
      <c r="H512" s="52">
        <f>'Survey-based_src_summary'!T512</f>
        <v>0</v>
      </c>
      <c r="I512" s="52">
        <f>'Survey-based_src_summary'!U512</f>
        <v>0</v>
      </c>
      <c r="J512" s="52">
        <f>'Survey-based_src_summary'!V512</f>
        <v>0</v>
      </c>
      <c r="K512" s="52">
        <f>'Survey-based_src_summary'!W512</f>
        <v>0</v>
      </c>
      <c r="L512" s="144">
        <f>'Survey-based_src_summary'!X512</f>
        <v>0</v>
      </c>
      <c r="M512" s="144">
        <f>'Survey-based_src_summary'!Y512</f>
        <v>0</v>
      </c>
      <c r="N512" s="144">
        <f>'Survey-based_src_summary'!Z512</f>
        <v>0</v>
      </c>
      <c r="O512" s="144">
        <f>'Survey-based_src_summary'!AA512</f>
        <v>0</v>
      </c>
      <c r="P512" s="144">
        <f>'Survey-based_src_summary'!AB512</f>
        <v>0</v>
      </c>
      <c r="Q512" s="155">
        <f>'Survey-based_src_summary'!AC512</f>
        <v>0</v>
      </c>
      <c r="R512" s="155">
        <f>'Survey-based_src_summary'!AD512</f>
        <v>0</v>
      </c>
      <c r="S512" s="155">
        <f>'Survey-based_src_summary'!AE512</f>
        <v>0</v>
      </c>
      <c r="T512" s="155">
        <f>'Survey-based_src_summary'!AF512</f>
        <v>0</v>
      </c>
      <c r="U512" s="155">
        <f>'Survey-based_src_summary'!AG512</f>
        <v>0</v>
      </c>
      <c r="V512" s="156">
        <f>'Survey-based_src_summary'!AH512</f>
        <v>0</v>
      </c>
      <c r="W512" s="156">
        <f>'Survey-based_src_summary'!AI512</f>
        <v>0</v>
      </c>
      <c r="X512" s="156">
        <f>'Survey-based_src_summary'!AJ512</f>
        <v>0</v>
      </c>
      <c r="Y512" s="156">
        <f>'Survey-based_src_summary'!AK512</f>
        <v>0</v>
      </c>
      <c r="Z512" s="156">
        <f>'Survey-based_src_summary'!AL512</f>
        <v>0</v>
      </c>
      <c r="AA512" s="171">
        <f>'Survey-based_src_summary'!AM512</f>
        <v>0</v>
      </c>
      <c r="AB512" s="171">
        <f>'Survey-based_src_summary'!AN512</f>
        <v>0</v>
      </c>
      <c r="AC512" s="171">
        <f>'Survey-based_src_summary'!AO512</f>
        <v>0</v>
      </c>
      <c r="AD512" s="171">
        <f>'Survey-based_src_summary'!AP512</f>
        <v>0</v>
      </c>
      <c r="AE512" s="171">
        <f>'Survey-based_src_summary'!AQ512</f>
        <v>0</v>
      </c>
    </row>
    <row r="513" spans="1:31" x14ac:dyDescent="0.2">
      <c r="A513" s="27" t="s">
        <v>460</v>
      </c>
      <c r="B513" s="154" t="str">
        <f>'Survey-based_src_summary'!E513</f>
        <v>30</v>
      </c>
      <c r="C513" s="125" t="str">
        <f>'Survey-based_src_summary'!F513</f>
        <v>30015</v>
      </c>
      <c r="D513" s="125" t="str">
        <f>'Survey-based_src_summary'!G513</f>
        <v>2310010200</v>
      </c>
      <c r="E513" s="125" t="str">
        <f>'Survey-based_src_summary'!H513</f>
        <v>Oil Tank</v>
      </c>
      <c r="F513" s="125" t="str">
        <f>'Survey-based_src_summary'!B513</f>
        <v>Oil Wells</v>
      </c>
      <c r="G513" s="52">
        <f>'Survey-based_src_summary'!S513</f>
        <v>0</v>
      </c>
      <c r="H513" s="52">
        <f>'Survey-based_src_summary'!T513</f>
        <v>0</v>
      </c>
      <c r="I513" s="52">
        <f>'Survey-based_src_summary'!U513</f>
        <v>0</v>
      </c>
      <c r="J513" s="52">
        <f>'Survey-based_src_summary'!V513</f>
        <v>0</v>
      </c>
      <c r="K513" s="52">
        <f>'Survey-based_src_summary'!W513</f>
        <v>0</v>
      </c>
      <c r="L513" s="144">
        <f>'Survey-based_src_summary'!X513</f>
        <v>0</v>
      </c>
      <c r="M513" s="144">
        <f>'Survey-based_src_summary'!Y513</f>
        <v>0</v>
      </c>
      <c r="N513" s="144">
        <f>'Survey-based_src_summary'!Z513</f>
        <v>0</v>
      </c>
      <c r="O513" s="144">
        <f>'Survey-based_src_summary'!AA513</f>
        <v>0</v>
      </c>
      <c r="P513" s="144">
        <f>'Survey-based_src_summary'!AB513</f>
        <v>0</v>
      </c>
      <c r="Q513" s="155">
        <f>'Survey-based_src_summary'!AC513</f>
        <v>0</v>
      </c>
      <c r="R513" s="155">
        <f>'Survey-based_src_summary'!AD513</f>
        <v>0</v>
      </c>
      <c r="S513" s="155">
        <f>'Survey-based_src_summary'!AE513</f>
        <v>0</v>
      </c>
      <c r="T513" s="155">
        <f>'Survey-based_src_summary'!AF513</f>
        <v>0</v>
      </c>
      <c r="U513" s="155">
        <f>'Survey-based_src_summary'!AG513</f>
        <v>0</v>
      </c>
      <c r="V513" s="156">
        <f>'Survey-based_src_summary'!AH513</f>
        <v>0</v>
      </c>
      <c r="W513" s="156">
        <f>'Survey-based_src_summary'!AI513</f>
        <v>0</v>
      </c>
      <c r="X513" s="156">
        <f>'Survey-based_src_summary'!AJ513</f>
        <v>0</v>
      </c>
      <c r="Y513" s="156">
        <f>'Survey-based_src_summary'!AK513</f>
        <v>0</v>
      </c>
      <c r="Z513" s="156">
        <f>'Survey-based_src_summary'!AL513</f>
        <v>0</v>
      </c>
      <c r="AA513" s="171">
        <f>'Survey-based_src_summary'!AM513</f>
        <v>0</v>
      </c>
      <c r="AB513" s="171">
        <f>'Survey-based_src_summary'!AN513</f>
        <v>0</v>
      </c>
      <c r="AC513" s="171">
        <f>'Survey-based_src_summary'!AO513</f>
        <v>0</v>
      </c>
      <c r="AD513" s="171">
        <f>'Survey-based_src_summary'!AP513</f>
        <v>0</v>
      </c>
      <c r="AE513" s="171">
        <f>'Survey-based_src_summary'!AQ513</f>
        <v>0</v>
      </c>
    </row>
    <row r="514" spans="1:31" x14ac:dyDescent="0.2">
      <c r="A514" s="27" t="s">
        <v>460</v>
      </c>
      <c r="B514" s="154" t="str">
        <f>'Survey-based_src_summary'!E514</f>
        <v>30</v>
      </c>
      <c r="C514" s="125" t="str">
        <f>'Survey-based_src_summary'!F514</f>
        <v>30027</v>
      </c>
      <c r="D514" s="125" t="str">
        <f>'Survey-based_src_summary'!G514</f>
        <v>2310010200</v>
      </c>
      <c r="E514" s="125" t="str">
        <f>'Survey-based_src_summary'!H514</f>
        <v>Oil Tank</v>
      </c>
      <c r="F514" s="125" t="str">
        <f>'Survey-based_src_summary'!B514</f>
        <v>Oil Wells</v>
      </c>
      <c r="G514" s="52">
        <f>'Survey-based_src_summary'!S514</f>
        <v>0</v>
      </c>
      <c r="H514" s="52">
        <f>'Survey-based_src_summary'!T514</f>
        <v>0</v>
      </c>
      <c r="I514" s="52">
        <f>'Survey-based_src_summary'!U514</f>
        <v>0</v>
      </c>
      <c r="J514" s="52">
        <f>'Survey-based_src_summary'!V514</f>
        <v>0</v>
      </c>
      <c r="K514" s="52">
        <f>'Survey-based_src_summary'!W514</f>
        <v>0</v>
      </c>
      <c r="L514" s="144">
        <f>'Survey-based_src_summary'!X514</f>
        <v>0</v>
      </c>
      <c r="M514" s="144">
        <f>'Survey-based_src_summary'!Y514</f>
        <v>0</v>
      </c>
      <c r="N514" s="144">
        <f>'Survey-based_src_summary'!Z514</f>
        <v>0</v>
      </c>
      <c r="O514" s="144">
        <f>'Survey-based_src_summary'!AA514</f>
        <v>0</v>
      </c>
      <c r="P514" s="144">
        <f>'Survey-based_src_summary'!AB514</f>
        <v>0</v>
      </c>
      <c r="Q514" s="155">
        <f>'Survey-based_src_summary'!AC514</f>
        <v>0</v>
      </c>
      <c r="R514" s="155">
        <f>'Survey-based_src_summary'!AD514</f>
        <v>0</v>
      </c>
      <c r="S514" s="155">
        <f>'Survey-based_src_summary'!AE514</f>
        <v>0</v>
      </c>
      <c r="T514" s="155">
        <f>'Survey-based_src_summary'!AF514</f>
        <v>0</v>
      </c>
      <c r="U514" s="155">
        <f>'Survey-based_src_summary'!AG514</f>
        <v>0</v>
      </c>
      <c r="V514" s="156">
        <f>'Survey-based_src_summary'!AH514</f>
        <v>0</v>
      </c>
      <c r="W514" s="156">
        <f>'Survey-based_src_summary'!AI514</f>
        <v>0</v>
      </c>
      <c r="X514" s="156">
        <f>'Survey-based_src_summary'!AJ514</f>
        <v>0</v>
      </c>
      <c r="Y514" s="156">
        <f>'Survey-based_src_summary'!AK514</f>
        <v>0</v>
      </c>
      <c r="Z514" s="156">
        <f>'Survey-based_src_summary'!AL514</f>
        <v>0</v>
      </c>
      <c r="AA514" s="171">
        <f>'Survey-based_src_summary'!AM514</f>
        <v>0</v>
      </c>
      <c r="AB514" s="171">
        <f>'Survey-based_src_summary'!AN514</f>
        <v>0</v>
      </c>
      <c r="AC514" s="171">
        <f>'Survey-based_src_summary'!AO514</f>
        <v>0</v>
      </c>
      <c r="AD514" s="171">
        <f>'Survey-based_src_summary'!AP514</f>
        <v>0</v>
      </c>
      <c r="AE514" s="171">
        <f>'Survey-based_src_summary'!AQ514</f>
        <v>0</v>
      </c>
    </row>
    <row r="515" spans="1:31" x14ac:dyDescent="0.2">
      <c r="A515" s="27" t="s">
        <v>460</v>
      </c>
      <c r="B515" s="154" t="str">
        <f>'Survey-based_src_summary'!E515</f>
        <v>30</v>
      </c>
      <c r="C515" s="125" t="str">
        <f>'Survey-based_src_summary'!F515</f>
        <v>30037</v>
      </c>
      <c r="D515" s="125" t="str">
        <f>'Survey-based_src_summary'!G515</f>
        <v>2310010200</v>
      </c>
      <c r="E515" s="125" t="str">
        <f>'Survey-based_src_summary'!H515</f>
        <v>Oil Tank</v>
      </c>
      <c r="F515" s="125" t="str">
        <f>'Survey-based_src_summary'!B515</f>
        <v>Oil Wells</v>
      </c>
      <c r="G515" s="52">
        <f>'Survey-based_src_summary'!S515</f>
        <v>0</v>
      </c>
      <c r="H515" s="52">
        <f>'Survey-based_src_summary'!T515</f>
        <v>0</v>
      </c>
      <c r="I515" s="52">
        <f>'Survey-based_src_summary'!U515</f>
        <v>0</v>
      </c>
      <c r="J515" s="52">
        <f>'Survey-based_src_summary'!V515</f>
        <v>0</v>
      </c>
      <c r="K515" s="52">
        <f>'Survey-based_src_summary'!W515</f>
        <v>0</v>
      </c>
      <c r="L515" s="144">
        <f>'Survey-based_src_summary'!X515</f>
        <v>0</v>
      </c>
      <c r="M515" s="144">
        <f>'Survey-based_src_summary'!Y515</f>
        <v>0</v>
      </c>
      <c r="N515" s="144">
        <f>'Survey-based_src_summary'!Z515</f>
        <v>0</v>
      </c>
      <c r="O515" s="144">
        <f>'Survey-based_src_summary'!AA515</f>
        <v>0</v>
      </c>
      <c r="P515" s="144">
        <f>'Survey-based_src_summary'!AB515</f>
        <v>0</v>
      </c>
      <c r="Q515" s="155">
        <f>'Survey-based_src_summary'!AC515</f>
        <v>0</v>
      </c>
      <c r="R515" s="155">
        <f>'Survey-based_src_summary'!AD515</f>
        <v>0</v>
      </c>
      <c r="S515" s="155">
        <f>'Survey-based_src_summary'!AE515</f>
        <v>0</v>
      </c>
      <c r="T515" s="155">
        <f>'Survey-based_src_summary'!AF515</f>
        <v>0</v>
      </c>
      <c r="U515" s="155">
        <f>'Survey-based_src_summary'!AG515</f>
        <v>0</v>
      </c>
      <c r="V515" s="156">
        <f>'Survey-based_src_summary'!AH515</f>
        <v>0</v>
      </c>
      <c r="W515" s="156">
        <f>'Survey-based_src_summary'!AI515</f>
        <v>0</v>
      </c>
      <c r="X515" s="156">
        <f>'Survey-based_src_summary'!AJ515</f>
        <v>0</v>
      </c>
      <c r="Y515" s="156">
        <f>'Survey-based_src_summary'!AK515</f>
        <v>0</v>
      </c>
      <c r="Z515" s="156">
        <f>'Survey-based_src_summary'!AL515</f>
        <v>0</v>
      </c>
      <c r="AA515" s="171">
        <f>'Survey-based_src_summary'!AM515</f>
        <v>0</v>
      </c>
      <c r="AB515" s="171">
        <f>'Survey-based_src_summary'!AN515</f>
        <v>0</v>
      </c>
      <c r="AC515" s="171">
        <f>'Survey-based_src_summary'!AO515</f>
        <v>0</v>
      </c>
      <c r="AD515" s="171">
        <f>'Survey-based_src_summary'!AP515</f>
        <v>0</v>
      </c>
      <c r="AE515" s="171">
        <f>'Survey-based_src_summary'!AQ515</f>
        <v>0</v>
      </c>
    </row>
    <row r="516" spans="1:31" x14ac:dyDescent="0.2">
      <c r="A516" s="27" t="s">
        <v>460</v>
      </c>
      <c r="B516" s="154" t="str">
        <f>'Survey-based_src_summary'!E516</f>
        <v>30</v>
      </c>
      <c r="C516" s="125" t="str">
        <f>'Survey-based_src_summary'!F516</f>
        <v>30101</v>
      </c>
      <c r="D516" s="125" t="str">
        <f>'Survey-based_src_summary'!G516</f>
        <v>2310010200</v>
      </c>
      <c r="E516" s="125" t="str">
        <f>'Survey-based_src_summary'!H516</f>
        <v>Oil Tank Flaring</v>
      </c>
      <c r="F516" s="125" t="str">
        <f>'Survey-based_src_summary'!B516</f>
        <v>Oil Wells</v>
      </c>
      <c r="G516" s="52">
        <f>'Survey-based_src_summary'!S516</f>
        <v>0</v>
      </c>
      <c r="H516" s="52">
        <f>'Survey-based_src_summary'!T516</f>
        <v>0</v>
      </c>
      <c r="I516" s="52">
        <f>'Survey-based_src_summary'!U516</f>
        <v>0</v>
      </c>
      <c r="J516" s="52">
        <f>'Survey-based_src_summary'!V516</f>
        <v>0</v>
      </c>
      <c r="K516" s="52">
        <f>'Survey-based_src_summary'!W516</f>
        <v>0</v>
      </c>
      <c r="L516" s="144">
        <f>'Survey-based_src_summary'!X516</f>
        <v>0</v>
      </c>
      <c r="M516" s="144">
        <f>'Survey-based_src_summary'!Y516</f>
        <v>0</v>
      </c>
      <c r="N516" s="144">
        <f>'Survey-based_src_summary'!Z516</f>
        <v>0</v>
      </c>
      <c r="O516" s="144">
        <f>'Survey-based_src_summary'!AA516</f>
        <v>0</v>
      </c>
      <c r="P516" s="144">
        <f>'Survey-based_src_summary'!AB516</f>
        <v>0</v>
      </c>
      <c r="Q516" s="155">
        <f>'Survey-based_src_summary'!AC516</f>
        <v>0</v>
      </c>
      <c r="R516" s="155">
        <f>'Survey-based_src_summary'!AD516</f>
        <v>0</v>
      </c>
      <c r="S516" s="155">
        <f>'Survey-based_src_summary'!AE516</f>
        <v>0</v>
      </c>
      <c r="T516" s="155">
        <f>'Survey-based_src_summary'!AF516</f>
        <v>0</v>
      </c>
      <c r="U516" s="155">
        <f>'Survey-based_src_summary'!AG516</f>
        <v>0</v>
      </c>
      <c r="V516" s="156">
        <f>'Survey-based_src_summary'!AH516</f>
        <v>0</v>
      </c>
      <c r="W516" s="156">
        <f>'Survey-based_src_summary'!AI516</f>
        <v>0</v>
      </c>
      <c r="X516" s="156">
        <f>'Survey-based_src_summary'!AJ516</f>
        <v>0</v>
      </c>
      <c r="Y516" s="156">
        <f>'Survey-based_src_summary'!AK516</f>
        <v>0</v>
      </c>
      <c r="Z516" s="156">
        <f>'Survey-based_src_summary'!AL516</f>
        <v>0</v>
      </c>
      <c r="AA516" s="171">
        <f>'Survey-based_src_summary'!AM516</f>
        <v>0</v>
      </c>
      <c r="AB516" s="171">
        <f>'Survey-based_src_summary'!AN516</f>
        <v>0</v>
      </c>
      <c r="AC516" s="171">
        <f>'Survey-based_src_summary'!AO516</f>
        <v>0</v>
      </c>
      <c r="AD516" s="171">
        <f>'Survey-based_src_summary'!AP516</f>
        <v>0</v>
      </c>
      <c r="AE516" s="171">
        <f>'Survey-based_src_summary'!AQ516</f>
        <v>0</v>
      </c>
    </row>
    <row r="517" spans="1:31" x14ac:dyDescent="0.2">
      <c r="A517" s="27" t="s">
        <v>460</v>
      </c>
      <c r="B517" s="154" t="str">
        <f>'Survey-based_src_summary'!E517</f>
        <v>30</v>
      </c>
      <c r="C517" s="125" t="str">
        <f>'Survey-based_src_summary'!F517</f>
        <v>30051</v>
      </c>
      <c r="D517" s="125" t="str">
        <f>'Survey-based_src_summary'!G517</f>
        <v>2310010200</v>
      </c>
      <c r="E517" s="125" t="str">
        <f>'Survey-based_src_summary'!H517</f>
        <v>Oil Tank Flaring</v>
      </c>
      <c r="F517" s="125" t="str">
        <f>'Survey-based_src_summary'!B517</f>
        <v>Oil Wells</v>
      </c>
      <c r="G517" s="52">
        <f>'Survey-based_src_summary'!S517</f>
        <v>0</v>
      </c>
      <c r="H517" s="52">
        <f>'Survey-based_src_summary'!T517</f>
        <v>0</v>
      </c>
      <c r="I517" s="52">
        <f>'Survey-based_src_summary'!U517</f>
        <v>0</v>
      </c>
      <c r="J517" s="52">
        <f>'Survey-based_src_summary'!V517</f>
        <v>0</v>
      </c>
      <c r="K517" s="52">
        <f>'Survey-based_src_summary'!W517</f>
        <v>0</v>
      </c>
      <c r="L517" s="144">
        <f>'Survey-based_src_summary'!X517</f>
        <v>0</v>
      </c>
      <c r="M517" s="144">
        <f>'Survey-based_src_summary'!Y517</f>
        <v>0</v>
      </c>
      <c r="N517" s="144">
        <f>'Survey-based_src_summary'!Z517</f>
        <v>0</v>
      </c>
      <c r="O517" s="144">
        <f>'Survey-based_src_summary'!AA517</f>
        <v>0</v>
      </c>
      <c r="P517" s="144">
        <f>'Survey-based_src_summary'!AB517</f>
        <v>0</v>
      </c>
      <c r="Q517" s="155">
        <f>'Survey-based_src_summary'!AC517</f>
        <v>0</v>
      </c>
      <c r="R517" s="155">
        <f>'Survey-based_src_summary'!AD517</f>
        <v>0</v>
      </c>
      <c r="S517" s="155">
        <f>'Survey-based_src_summary'!AE517</f>
        <v>0</v>
      </c>
      <c r="T517" s="155">
        <f>'Survey-based_src_summary'!AF517</f>
        <v>0</v>
      </c>
      <c r="U517" s="155">
        <f>'Survey-based_src_summary'!AG517</f>
        <v>0</v>
      </c>
      <c r="V517" s="156">
        <f>'Survey-based_src_summary'!AH517</f>
        <v>0</v>
      </c>
      <c r="W517" s="156">
        <f>'Survey-based_src_summary'!AI517</f>
        <v>0</v>
      </c>
      <c r="X517" s="156">
        <f>'Survey-based_src_summary'!AJ517</f>
        <v>0</v>
      </c>
      <c r="Y517" s="156">
        <f>'Survey-based_src_summary'!AK517</f>
        <v>0</v>
      </c>
      <c r="Z517" s="156">
        <f>'Survey-based_src_summary'!AL517</f>
        <v>0</v>
      </c>
      <c r="AA517" s="171">
        <f>'Survey-based_src_summary'!AM517</f>
        <v>0</v>
      </c>
      <c r="AB517" s="171">
        <f>'Survey-based_src_summary'!AN517</f>
        <v>0</v>
      </c>
      <c r="AC517" s="171">
        <f>'Survey-based_src_summary'!AO517</f>
        <v>0</v>
      </c>
      <c r="AD517" s="171">
        <f>'Survey-based_src_summary'!AP517</f>
        <v>0</v>
      </c>
      <c r="AE517" s="171">
        <f>'Survey-based_src_summary'!AQ517</f>
        <v>0</v>
      </c>
    </row>
    <row r="518" spans="1:31" x14ac:dyDescent="0.2">
      <c r="A518" s="27" t="s">
        <v>460</v>
      </c>
      <c r="B518" s="154" t="str">
        <f>'Survey-based_src_summary'!E518</f>
        <v>30</v>
      </c>
      <c r="C518" s="125" t="str">
        <f>'Survey-based_src_summary'!F518</f>
        <v>30087</v>
      </c>
      <c r="D518" s="125" t="str">
        <f>'Survey-based_src_summary'!G518</f>
        <v>2310010200</v>
      </c>
      <c r="E518" s="125" t="str">
        <f>'Survey-based_src_summary'!H518</f>
        <v>Oil Tank Flaring</v>
      </c>
      <c r="F518" s="125" t="str">
        <f>'Survey-based_src_summary'!B518</f>
        <v>Oil Wells</v>
      </c>
      <c r="G518" s="52">
        <f>'Survey-based_src_summary'!S518</f>
        <v>0</v>
      </c>
      <c r="H518" s="52">
        <f>'Survey-based_src_summary'!T518</f>
        <v>0</v>
      </c>
      <c r="I518" s="52">
        <f>'Survey-based_src_summary'!U518</f>
        <v>0</v>
      </c>
      <c r="J518" s="52">
        <f>'Survey-based_src_summary'!V518</f>
        <v>0</v>
      </c>
      <c r="K518" s="52">
        <f>'Survey-based_src_summary'!W518</f>
        <v>0</v>
      </c>
      <c r="L518" s="144">
        <f>'Survey-based_src_summary'!X518</f>
        <v>0</v>
      </c>
      <c r="M518" s="144">
        <f>'Survey-based_src_summary'!Y518</f>
        <v>0</v>
      </c>
      <c r="N518" s="144">
        <f>'Survey-based_src_summary'!Z518</f>
        <v>0</v>
      </c>
      <c r="O518" s="144">
        <f>'Survey-based_src_summary'!AA518</f>
        <v>0</v>
      </c>
      <c r="P518" s="144">
        <f>'Survey-based_src_summary'!AB518</f>
        <v>0</v>
      </c>
      <c r="Q518" s="155">
        <f>'Survey-based_src_summary'!AC518</f>
        <v>0</v>
      </c>
      <c r="R518" s="155">
        <f>'Survey-based_src_summary'!AD518</f>
        <v>0</v>
      </c>
      <c r="S518" s="155">
        <f>'Survey-based_src_summary'!AE518</f>
        <v>0</v>
      </c>
      <c r="T518" s="155">
        <f>'Survey-based_src_summary'!AF518</f>
        <v>0</v>
      </c>
      <c r="U518" s="155">
        <f>'Survey-based_src_summary'!AG518</f>
        <v>0</v>
      </c>
      <c r="V518" s="156">
        <f>'Survey-based_src_summary'!AH518</f>
        <v>0</v>
      </c>
      <c r="W518" s="156">
        <f>'Survey-based_src_summary'!AI518</f>
        <v>0</v>
      </c>
      <c r="X518" s="156">
        <f>'Survey-based_src_summary'!AJ518</f>
        <v>0</v>
      </c>
      <c r="Y518" s="156">
        <f>'Survey-based_src_summary'!AK518</f>
        <v>0</v>
      </c>
      <c r="Z518" s="156">
        <f>'Survey-based_src_summary'!AL518</f>
        <v>0</v>
      </c>
      <c r="AA518" s="171">
        <f>'Survey-based_src_summary'!AM518</f>
        <v>0</v>
      </c>
      <c r="AB518" s="171">
        <f>'Survey-based_src_summary'!AN518</f>
        <v>0</v>
      </c>
      <c r="AC518" s="171">
        <f>'Survey-based_src_summary'!AO518</f>
        <v>0</v>
      </c>
      <c r="AD518" s="171">
        <f>'Survey-based_src_summary'!AP518</f>
        <v>0</v>
      </c>
      <c r="AE518" s="171">
        <f>'Survey-based_src_summary'!AQ518</f>
        <v>0</v>
      </c>
    </row>
    <row r="519" spans="1:31" x14ac:dyDescent="0.2">
      <c r="A519" s="27" t="s">
        <v>460</v>
      </c>
      <c r="B519" s="154" t="str">
        <f>'Survey-based_src_summary'!E519</f>
        <v>30</v>
      </c>
      <c r="C519" s="125" t="str">
        <f>'Survey-based_src_summary'!F519</f>
        <v>30099</v>
      </c>
      <c r="D519" s="125" t="str">
        <f>'Survey-based_src_summary'!G519</f>
        <v>2310010200</v>
      </c>
      <c r="E519" s="125" t="str">
        <f>'Survey-based_src_summary'!H519</f>
        <v>Oil Tank Flaring</v>
      </c>
      <c r="F519" s="125" t="str">
        <f>'Survey-based_src_summary'!B519</f>
        <v>Oil Wells</v>
      </c>
      <c r="G519" s="52">
        <f>'Survey-based_src_summary'!S519</f>
        <v>0</v>
      </c>
      <c r="H519" s="52">
        <f>'Survey-based_src_summary'!T519</f>
        <v>0</v>
      </c>
      <c r="I519" s="52">
        <f>'Survey-based_src_summary'!U519</f>
        <v>0</v>
      </c>
      <c r="J519" s="52">
        <f>'Survey-based_src_summary'!V519</f>
        <v>0</v>
      </c>
      <c r="K519" s="52">
        <f>'Survey-based_src_summary'!W519</f>
        <v>0</v>
      </c>
      <c r="L519" s="144">
        <f>'Survey-based_src_summary'!X519</f>
        <v>0</v>
      </c>
      <c r="M519" s="144">
        <f>'Survey-based_src_summary'!Y519</f>
        <v>0</v>
      </c>
      <c r="N519" s="144">
        <f>'Survey-based_src_summary'!Z519</f>
        <v>0</v>
      </c>
      <c r="O519" s="144">
        <f>'Survey-based_src_summary'!AA519</f>
        <v>0</v>
      </c>
      <c r="P519" s="144">
        <f>'Survey-based_src_summary'!AB519</f>
        <v>0</v>
      </c>
      <c r="Q519" s="155">
        <f>'Survey-based_src_summary'!AC519</f>
        <v>0</v>
      </c>
      <c r="R519" s="155">
        <f>'Survey-based_src_summary'!AD519</f>
        <v>0</v>
      </c>
      <c r="S519" s="155">
        <f>'Survey-based_src_summary'!AE519</f>
        <v>0</v>
      </c>
      <c r="T519" s="155">
        <f>'Survey-based_src_summary'!AF519</f>
        <v>0</v>
      </c>
      <c r="U519" s="155">
        <f>'Survey-based_src_summary'!AG519</f>
        <v>0</v>
      </c>
      <c r="V519" s="156">
        <f>'Survey-based_src_summary'!AH519</f>
        <v>0</v>
      </c>
      <c r="W519" s="156">
        <f>'Survey-based_src_summary'!AI519</f>
        <v>0</v>
      </c>
      <c r="X519" s="156">
        <f>'Survey-based_src_summary'!AJ519</f>
        <v>0</v>
      </c>
      <c r="Y519" s="156">
        <f>'Survey-based_src_summary'!AK519</f>
        <v>0</v>
      </c>
      <c r="Z519" s="156">
        <f>'Survey-based_src_summary'!AL519</f>
        <v>0</v>
      </c>
      <c r="AA519" s="171">
        <f>'Survey-based_src_summary'!AM519</f>
        <v>0</v>
      </c>
      <c r="AB519" s="171">
        <f>'Survey-based_src_summary'!AN519</f>
        <v>0</v>
      </c>
      <c r="AC519" s="171">
        <f>'Survey-based_src_summary'!AO519</f>
        <v>0</v>
      </c>
      <c r="AD519" s="171">
        <f>'Survey-based_src_summary'!AP519</f>
        <v>0</v>
      </c>
      <c r="AE519" s="171">
        <f>'Survey-based_src_summary'!AQ519</f>
        <v>0</v>
      </c>
    </row>
    <row r="520" spans="1:31" x14ac:dyDescent="0.2">
      <c r="A520" s="27" t="s">
        <v>460</v>
      </c>
      <c r="B520" s="154" t="str">
        <f>'Survey-based_src_summary'!E520</f>
        <v>30</v>
      </c>
      <c r="C520" s="125" t="str">
        <f>'Survey-based_src_summary'!F520</f>
        <v>30035</v>
      </c>
      <c r="D520" s="125" t="str">
        <f>'Survey-based_src_summary'!G520</f>
        <v>2310010200</v>
      </c>
      <c r="E520" s="125" t="str">
        <f>'Survey-based_src_summary'!H520</f>
        <v>Oil Tank Flaring</v>
      </c>
      <c r="F520" s="125" t="str">
        <f>'Survey-based_src_summary'!B520</f>
        <v>Oil Wells</v>
      </c>
      <c r="G520" s="52">
        <f>'Survey-based_src_summary'!S520</f>
        <v>0</v>
      </c>
      <c r="H520" s="52">
        <f>'Survey-based_src_summary'!T520</f>
        <v>0</v>
      </c>
      <c r="I520" s="52">
        <f>'Survey-based_src_summary'!U520</f>
        <v>0</v>
      </c>
      <c r="J520" s="52">
        <f>'Survey-based_src_summary'!V520</f>
        <v>0</v>
      </c>
      <c r="K520" s="52">
        <f>'Survey-based_src_summary'!W520</f>
        <v>0</v>
      </c>
      <c r="L520" s="144">
        <f>'Survey-based_src_summary'!X520</f>
        <v>0</v>
      </c>
      <c r="M520" s="144">
        <f>'Survey-based_src_summary'!Y520</f>
        <v>0</v>
      </c>
      <c r="N520" s="144">
        <f>'Survey-based_src_summary'!Z520</f>
        <v>0</v>
      </c>
      <c r="O520" s="144">
        <f>'Survey-based_src_summary'!AA520</f>
        <v>0</v>
      </c>
      <c r="P520" s="144">
        <f>'Survey-based_src_summary'!AB520</f>
        <v>0</v>
      </c>
      <c r="Q520" s="155">
        <f>'Survey-based_src_summary'!AC520</f>
        <v>0</v>
      </c>
      <c r="R520" s="155">
        <f>'Survey-based_src_summary'!AD520</f>
        <v>0</v>
      </c>
      <c r="S520" s="155">
        <f>'Survey-based_src_summary'!AE520</f>
        <v>0</v>
      </c>
      <c r="T520" s="155">
        <f>'Survey-based_src_summary'!AF520</f>
        <v>0</v>
      </c>
      <c r="U520" s="155">
        <f>'Survey-based_src_summary'!AG520</f>
        <v>0</v>
      </c>
      <c r="V520" s="156">
        <f>'Survey-based_src_summary'!AH520</f>
        <v>0</v>
      </c>
      <c r="W520" s="156">
        <f>'Survey-based_src_summary'!AI520</f>
        <v>0</v>
      </c>
      <c r="X520" s="156">
        <f>'Survey-based_src_summary'!AJ520</f>
        <v>0</v>
      </c>
      <c r="Y520" s="156">
        <f>'Survey-based_src_summary'!AK520</f>
        <v>0</v>
      </c>
      <c r="Z520" s="156">
        <f>'Survey-based_src_summary'!AL520</f>
        <v>0</v>
      </c>
      <c r="AA520" s="171">
        <f>'Survey-based_src_summary'!AM520</f>
        <v>0</v>
      </c>
      <c r="AB520" s="171">
        <f>'Survey-based_src_summary'!AN520</f>
        <v>0</v>
      </c>
      <c r="AC520" s="171">
        <f>'Survey-based_src_summary'!AO520</f>
        <v>0</v>
      </c>
      <c r="AD520" s="171">
        <f>'Survey-based_src_summary'!AP520</f>
        <v>0</v>
      </c>
      <c r="AE520" s="171">
        <f>'Survey-based_src_summary'!AQ520</f>
        <v>0</v>
      </c>
    </row>
    <row r="521" spans="1:31" x14ac:dyDescent="0.2">
      <c r="A521" s="27" t="s">
        <v>460</v>
      </c>
      <c r="B521" s="154" t="str">
        <f>'Survey-based_src_summary'!E521</f>
        <v>30</v>
      </c>
      <c r="C521" s="125" t="str">
        <f>'Survey-based_src_summary'!F521</f>
        <v>30073</v>
      </c>
      <c r="D521" s="125" t="str">
        <f>'Survey-based_src_summary'!G521</f>
        <v>2310010200</v>
      </c>
      <c r="E521" s="125" t="str">
        <f>'Survey-based_src_summary'!H521</f>
        <v>Oil Tank Flaring</v>
      </c>
      <c r="F521" s="125" t="str">
        <f>'Survey-based_src_summary'!B521</f>
        <v>Oil Wells</v>
      </c>
      <c r="G521" s="52">
        <f>'Survey-based_src_summary'!S521</f>
        <v>0</v>
      </c>
      <c r="H521" s="52">
        <f>'Survey-based_src_summary'!T521</f>
        <v>0</v>
      </c>
      <c r="I521" s="52">
        <f>'Survey-based_src_summary'!U521</f>
        <v>0</v>
      </c>
      <c r="J521" s="52">
        <f>'Survey-based_src_summary'!V521</f>
        <v>0</v>
      </c>
      <c r="K521" s="52">
        <f>'Survey-based_src_summary'!W521</f>
        <v>0</v>
      </c>
      <c r="L521" s="144">
        <f>'Survey-based_src_summary'!X521</f>
        <v>0</v>
      </c>
      <c r="M521" s="144">
        <f>'Survey-based_src_summary'!Y521</f>
        <v>0</v>
      </c>
      <c r="N521" s="144">
        <f>'Survey-based_src_summary'!Z521</f>
        <v>0</v>
      </c>
      <c r="O521" s="144">
        <f>'Survey-based_src_summary'!AA521</f>
        <v>0</v>
      </c>
      <c r="P521" s="144">
        <f>'Survey-based_src_summary'!AB521</f>
        <v>0</v>
      </c>
      <c r="Q521" s="155">
        <f>'Survey-based_src_summary'!AC521</f>
        <v>0</v>
      </c>
      <c r="R521" s="155">
        <f>'Survey-based_src_summary'!AD521</f>
        <v>0</v>
      </c>
      <c r="S521" s="155">
        <f>'Survey-based_src_summary'!AE521</f>
        <v>0</v>
      </c>
      <c r="T521" s="155">
        <f>'Survey-based_src_summary'!AF521</f>
        <v>0</v>
      </c>
      <c r="U521" s="155">
        <f>'Survey-based_src_summary'!AG521</f>
        <v>0</v>
      </c>
      <c r="V521" s="156">
        <f>'Survey-based_src_summary'!AH521</f>
        <v>0</v>
      </c>
      <c r="W521" s="156">
        <f>'Survey-based_src_summary'!AI521</f>
        <v>0</v>
      </c>
      <c r="X521" s="156">
        <f>'Survey-based_src_summary'!AJ521</f>
        <v>0</v>
      </c>
      <c r="Y521" s="156">
        <f>'Survey-based_src_summary'!AK521</f>
        <v>0</v>
      </c>
      <c r="Z521" s="156">
        <f>'Survey-based_src_summary'!AL521</f>
        <v>0</v>
      </c>
      <c r="AA521" s="171">
        <f>'Survey-based_src_summary'!AM521</f>
        <v>0</v>
      </c>
      <c r="AB521" s="171">
        <f>'Survey-based_src_summary'!AN521</f>
        <v>0</v>
      </c>
      <c r="AC521" s="171">
        <f>'Survey-based_src_summary'!AO521</f>
        <v>0</v>
      </c>
      <c r="AD521" s="171">
        <f>'Survey-based_src_summary'!AP521</f>
        <v>0</v>
      </c>
      <c r="AE521" s="171">
        <f>'Survey-based_src_summary'!AQ521</f>
        <v>0</v>
      </c>
    </row>
    <row r="522" spans="1:31" x14ac:dyDescent="0.2">
      <c r="A522" s="27" t="s">
        <v>460</v>
      </c>
      <c r="B522" s="154" t="str">
        <f>'Survey-based_src_summary'!E522</f>
        <v>30</v>
      </c>
      <c r="C522" s="125" t="str">
        <f>'Survey-based_src_summary'!F522</f>
        <v>30065</v>
      </c>
      <c r="D522" s="125" t="str">
        <f>'Survey-based_src_summary'!G522</f>
        <v>2310010200</v>
      </c>
      <c r="E522" s="125" t="str">
        <f>'Survey-based_src_summary'!H522</f>
        <v>Oil Tank Flaring</v>
      </c>
      <c r="F522" s="125" t="str">
        <f>'Survey-based_src_summary'!B522</f>
        <v>Oil Wells</v>
      </c>
      <c r="G522" s="52">
        <f>'Survey-based_src_summary'!S522</f>
        <v>0</v>
      </c>
      <c r="H522" s="52">
        <f>'Survey-based_src_summary'!T522</f>
        <v>0</v>
      </c>
      <c r="I522" s="52">
        <f>'Survey-based_src_summary'!U522</f>
        <v>0</v>
      </c>
      <c r="J522" s="52">
        <f>'Survey-based_src_summary'!V522</f>
        <v>0</v>
      </c>
      <c r="K522" s="52">
        <f>'Survey-based_src_summary'!W522</f>
        <v>0</v>
      </c>
      <c r="L522" s="144">
        <f>'Survey-based_src_summary'!X522</f>
        <v>0</v>
      </c>
      <c r="M522" s="144">
        <f>'Survey-based_src_summary'!Y522</f>
        <v>0</v>
      </c>
      <c r="N522" s="144">
        <f>'Survey-based_src_summary'!Z522</f>
        <v>0</v>
      </c>
      <c r="O522" s="144">
        <f>'Survey-based_src_summary'!AA522</f>
        <v>0</v>
      </c>
      <c r="P522" s="144">
        <f>'Survey-based_src_summary'!AB522</f>
        <v>0</v>
      </c>
      <c r="Q522" s="155">
        <f>'Survey-based_src_summary'!AC522</f>
        <v>0</v>
      </c>
      <c r="R522" s="155">
        <f>'Survey-based_src_summary'!AD522</f>
        <v>0</v>
      </c>
      <c r="S522" s="155">
        <f>'Survey-based_src_summary'!AE522</f>
        <v>0</v>
      </c>
      <c r="T522" s="155">
        <f>'Survey-based_src_summary'!AF522</f>
        <v>0</v>
      </c>
      <c r="U522" s="155">
        <f>'Survey-based_src_summary'!AG522</f>
        <v>0</v>
      </c>
      <c r="V522" s="156">
        <f>'Survey-based_src_summary'!AH522</f>
        <v>0</v>
      </c>
      <c r="W522" s="156">
        <f>'Survey-based_src_summary'!AI522</f>
        <v>0</v>
      </c>
      <c r="X522" s="156">
        <f>'Survey-based_src_summary'!AJ522</f>
        <v>0</v>
      </c>
      <c r="Y522" s="156">
        <f>'Survey-based_src_summary'!AK522</f>
        <v>0</v>
      </c>
      <c r="Z522" s="156">
        <f>'Survey-based_src_summary'!AL522</f>
        <v>0</v>
      </c>
      <c r="AA522" s="171">
        <f>'Survey-based_src_summary'!AM522</f>
        <v>0</v>
      </c>
      <c r="AB522" s="171">
        <f>'Survey-based_src_summary'!AN522</f>
        <v>0</v>
      </c>
      <c r="AC522" s="171">
        <f>'Survey-based_src_summary'!AO522</f>
        <v>0</v>
      </c>
      <c r="AD522" s="171">
        <f>'Survey-based_src_summary'!AP522</f>
        <v>0</v>
      </c>
      <c r="AE522" s="171">
        <f>'Survey-based_src_summary'!AQ522</f>
        <v>0</v>
      </c>
    </row>
    <row r="523" spans="1:31" x14ac:dyDescent="0.2">
      <c r="A523" s="27" t="s">
        <v>460</v>
      </c>
      <c r="B523" s="154" t="str">
        <f>'Survey-based_src_summary'!E523</f>
        <v>30</v>
      </c>
      <c r="C523" s="125" t="str">
        <f>'Survey-based_src_summary'!F523</f>
        <v>30069</v>
      </c>
      <c r="D523" s="125" t="str">
        <f>'Survey-based_src_summary'!G523</f>
        <v>2310010200</v>
      </c>
      <c r="E523" s="125" t="str">
        <f>'Survey-based_src_summary'!H523</f>
        <v>Oil Tank Flaring</v>
      </c>
      <c r="F523" s="125" t="str">
        <f>'Survey-based_src_summary'!B523</f>
        <v>Oil Wells</v>
      </c>
      <c r="G523" s="52">
        <f>'Survey-based_src_summary'!S523</f>
        <v>0</v>
      </c>
      <c r="H523" s="52">
        <f>'Survey-based_src_summary'!T523</f>
        <v>0</v>
      </c>
      <c r="I523" s="52">
        <f>'Survey-based_src_summary'!U523</f>
        <v>0</v>
      </c>
      <c r="J523" s="52">
        <f>'Survey-based_src_summary'!V523</f>
        <v>0</v>
      </c>
      <c r="K523" s="52">
        <f>'Survey-based_src_summary'!W523</f>
        <v>0</v>
      </c>
      <c r="L523" s="144">
        <f>'Survey-based_src_summary'!X523</f>
        <v>0</v>
      </c>
      <c r="M523" s="144">
        <f>'Survey-based_src_summary'!Y523</f>
        <v>0</v>
      </c>
      <c r="N523" s="144">
        <f>'Survey-based_src_summary'!Z523</f>
        <v>0</v>
      </c>
      <c r="O523" s="144">
        <f>'Survey-based_src_summary'!AA523</f>
        <v>0</v>
      </c>
      <c r="P523" s="144">
        <f>'Survey-based_src_summary'!AB523</f>
        <v>0</v>
      </c>
      <c r="Q523" s="155">
        <f>'Survey-based_src_summary'!AC523</f>
        <v>0</v>
      </c>
      <c r="R523" s="155">
        <f>'Survey-based_src_summary'!AD523</f>
        <v>0</v>
      </c>
      <c r="S523" s="155">
        <f>'Survey-based_src_summary'!AE523</f>
        <v>0</v>
      </c>
      <c r="T523" s="155">
        <f>'Survey-based_src_summary'!AF523</f>
        <v>0</v>
      </c>
      <c r="U523" s="155">
        <f>'Survey-based_src_summary'!AG523</f>
        <v>0</v>
      </c>
      <c r="V523" s="156">
        <f>'Survey-based_src_summary'!AH523</f>
        <v>0</v>
      </c>
      <c r="W523" s="156">
        <f>'Survey-based_src_summary'!AI523</f>
        <v>0</v>
      </c>
      <c r="X523" s="156">
        <f>'Survey-based_src_summary'!AJ523</f>
        <v>0</v>
      </c>
      <c r="Y523" s="156">
        <f>'Survey-based_src_summary'!AK523</f>
        <v>0</v>
      </c>
      <c r="Z523" s="156">
        <f>'Survey-based_src_summary'!AL523</f>
        <v>0</v>
      </c>
      <c r="AA523" s="171">
        <f>'Survey-based_src_summary'!AM523</f>
        <v>0</v>
      </c>
      <c r="AB523" s="171">
        <f>'Survey-based_src_summary'!AN523</f>
        <v>0</v>
      </c>
      <c r="AC523" s="171">
        <f>'Survey-based_src_summary'!AO523</f>
        <v>0</v>
      </c>
      <c r="AD523" s="171">
        <f>'Survey-based_src_summary'!AP523</f>
        <v>0</v>
      </c>
      <c r="AE523" s="171">
        <f>'Survey-based_src_summary'!AQ523</f>
        <v>0</v>
      </c>
    </row>
    <row r="524" spans="1:31" x14ac:dyDescent="0.2">
      <c r="A524" s="27" t="s">
        <v>460</v>
      </c>
      <c r="B524" s="154" t="str">
        <f>'Survey-based_src_summary'!E524</f>
        <v>30</v>
      </c>
      <c r="C524" s="125" t="str">
        <f>'Survey-based_src_summary'!F524</f>
        <v>30005</v>
      </c>
      <c r="D524" s="125" t="str">
        <f>'Survey-based_src_summary'!G524</f>
        <v>2310010200</v>
      </c>
      <c r="E524" s="125" t="str">
        <f>'Survey-based_src_summary'!H524</f>
        <v>Oil Tank Flaring</v>
      </c>
      <c r="F524" s="125" t="str">
        <f>'Survey-based_src_summary'!B524</f>
        <v>Oil Wells</v>
      </c>
      <c r="G524" s="52">
        <f>'Survey-based_src_summary'!S524</f>
        <v>0</v>
      </c>
      <c r="H524" s="52">
        <f>'Survey-based_src_summary'!T524</f>
        <v>0</v>
      </c>
      <c r="I524" s="52">
        <f>'Survey-based_src_summary'!U524</f>
        <v>0</v>
      </c>
      <c r="J524" s="52">
        <f>'Survey-based_src_summary'!V524</f>
        <v>0</v>
      </c>
      <c r="K524" s="52">
        <f>'Survey-based_src_summary'!W524</f>
        <v>0</v>
      </c>
      <c r="L524" s="144">
        <f>'Survey-based_src_summary'!X524</f>
        <v>0</v>
      </c>
      <c r="M524" s="144">
        <f>'Survey-based_src_summary'!Y524</f>
        <v>0</v>
      </c>
      <c r="N524" s="144">
        <f>'Survey-based_src_summary'!Z524</f>
        <v>0</v>
      </c>
      <c r="O524" s="144">
        <f>'Survey-based_src_summary'!AA524</f>
        <v>0</v>
      </c>
      <c r="P524" s="144">
        <f>'Survey-based_src_summary'!AB524</f>
        <v>0</v>
      </c>
      <c r="Q524" s="155">
        <f>'Survey-based_src_summary'!AC524</f>
        <v>0</v>
      </c>
      <c r="R524" s="155">
        <f>'Survey-based_src_summary'!AD524</f>
        <v>0</v>
      </c>
      <c r="S524" s="155">
        <f>'Survey-based_src_summary'!AE524</f>
        <v>0</v>
      </c>
      <c r="T524" s="155">
        <f>'Survey-based_src_summary'!AF524</f>
        <v>0</v>
      </c>
      <c r="U524" s="155">
        <f>'Survey-based_src_summary'!AG524</f>
        <v>0</v>
      </c>
      <c r="V524" s="156">
        <f>'Survey-based_src_summary'!AH524</f>
        <v>0</v>
      </c>
      <c r="W524" s="156">
        <f>'Survey-based_src_summary'!AI524</f>
        <v>0</v>
      </c>
      <c r="X524" s="156">
        <f>'Survey-based_src_summary'!AJ524</f>
        <v>0</v>
      </c>
      <c r="Y524" s="156">
        <f>'Survey-based_src_summary'!AK524</f>
        <v>0</v>
      </c>
      <c r="Z524" s="156">
        <f>'Survey-based_src_summary'!AL524</f>
        <v>0</v>
      </c>
      <c r="AA524" s="171">
        <f>'Survey-based_src_summary'!AM524</f>
        <v>0</v>
      </c>
      <c r="AB524" s="171">
        <f>'Survey-based_src_summary'!AN524</f>
        <v>0</v>
      </c>
      <c r="AC524" s="171">
        <f>'Survey-based_src_summary'!AO524</f>
        <v>0</v>
      </c>
      <c r="AD524" s="171">
        <f>'Survey-based_src_summary'!AP524</f>
        <v>0</v>
      </c>
      <c r="AE524" s="171">
        <f>'Survey-based_src_summary'!AQ524</f>
        <v>0</v>
      </c>
    </row>
    <row r="525" spans="1:31" x14ac:dyDescent="0.2">
      <c r="A525" s="27" t="s">
        <v>460</v>
      </c>
      <c r="B525" s="154" t="str">
        <f>'Survey-based_src_summary'!E525</f>
        <v>30</v>
      </c>
      <c r="C525" s="125" t="str">
        <f>'Survey-based_src_summary'!F525</f>
        <v>30111</v>
      </c>
      <c r="D525" s="125" t="str">
        <f>'Survey-based_src_summary'!G525</f>
        <v>2310010200</v>
      </c>
      <c r="E525" s="125" t="str">
        <f>'Survey-based_src_summary'!H525</f>
        <v>Oil Tank Flaring</v>
      </c>
      <c r="F525" s="125" t="str">
        <f>'Survey-based_src_summary'!B525</f>
        <v>Oil Wells</v>
      </c>
      <c r="G525" s="52">
        <f>'Survey-based_src_summary'!S525</f>
        <v>0</v>
      </c>
      <c r="H525" s="52">
        <f>'Survey-based_src_summary'!T525</f>
        <v>0</v>
      </c>
      <c r="I525" s="52">
        <f>'Survey-based_src_summary'!U525</f>
        <v>0</v>
      </c>
      <c r="J525" s="52">
        <f>'Survey-based_src_summary'!V525</f>
        <v>0</v>
      </c>
      <c r="K525" s="52">
        <f>'Survey-based_src_summary'!W525</f>
        <v>0</v>
      </c>
      <c r="L525" s="144">
        <f>'Survey-based_src_summary'!X525</f>
        <v>0</v>
      </c>
      <c r="M525" s="144">
        <f>'Survey-based_src_summary'!Y525</f>
        <v>0</v>
      </c>
      <c r="N525" s="144">
        <f>'Survey-based_src_summary'!Z525</f>
        <v>0</v>
      </c>
      <c r="O525" s="144">
        <f>'Survey-based_src_summary'!AA525</f>
        <v>0</v>
      </c>
      <c r="P525" s="144">
        <f>'Survey-based_src_summary'!AB525</f>
        <v>0</v>
      </c>
      <c r="Q525" s="155">
        <f>'Survey-based_src_summary'!AC525</f>
        <v>0</v>
      </c>
      <c r="R525" s="155">
        <f>'Survey-based_src_summary'!AD525</f>
        <v>0</v>
      </c>
      <c r="S525" s="155">
        <f>'Survey-based_src_summary'!AE525</f>
        <v>0</v>
      </c>
      <c r="T525" s="155">
        <f>'Survey-based_src_summary'!AF525</f>
        <v>0</v>
      </c>
      <c r="U525" s="155">
        <f>'Survey-based_src_summary'!AG525</f>
        <v>0</v>
      </c>
      <c r="V525" s="156">
        <f>'Survey-based_src_summary'!AH525</f>
        <v>0</v>
      </c>
      <c r="W525" s="156">
        <f>'Survey-based_src_summary'!AI525</f>
        <v>0</v>
      </c>
      <c r="X525" s="156">
        <f>'Survey-based_src_summary'!AJ525</f>
        <v>0</v>
      </c>
      <c r="Y525" s="156">
        <f>'Survey-based_src_summary'!AK525</f>
        <v>0</v>
      </c>
      <c r="Z525" s="156">
        <f>'Survey-based_src_summary'!AL525</f>
        <v>0</v>
      </c>
      <c r="AA525" s="171">
        <f>'Survey-based_src_summary'!AM525</f>
        <v>0</v>
      </c>
      <c r="AB525" s="171">
        <f>'Survey-based_src_summary'!AN525</f>
        <v>0</v>
      </c>
      <c r="AC525" s="171">
        <f>'Survey-based_src_summary'!AO525</f>
        <v>0</v>
      </c>
      <c r="AD525" s="171">
        <f>'Survey-based_src_summary'!AP525</f>
        <v>0</v>
      </c>
      <c r="AE525" s="171">
        <f>'Survey-based_src_summary'!AQ525</f>
        <v>0</v>
      </c>
    </row>
    <row r="526" spans="1:31" x14ac:dyDescent="0.2">
      <c r="A526" s="27" t="s">
        <v>460</v>
      </c>
      <c r="B526" s="154" t="str">
        <f>'Survey-based_src_summary'!E526</f>
        <v>30</v>
      </c>
      <c r="C526" s="125" t="str">
        <f>'Survey-based_src_summary'!F526</f>
        <v>30041</v>
      </c>
      <c r="D526" s="125" t="str">
        <f>'Survey-based_src_summary'!G526</f>
        <v>2310010200</v>
      </c>
      <c r="E526" s="125" t="str">
        <f>'Survey-based_src_summary'!H526</f>
        <v>Oil Tank Flaring</v>
      </c>
      <c r="F526" s="125" t="str">
        <f>'Survey-based_src_summary'!B526</f>
        <v>Oil Wells</v>
      </c>
      <c r="G526" s="52">
        <f>'Survey-based_src_summary'!S526</f>
        <v>0</v>
      </c>
      <c r="H526" s="52">
        <f>'Survey-based_src_summary'!T526</f>
        <v>0</v>
      </c>
      <c r="I526" s="52">
        <f>'Survey-based_src_summary'!U526</f>
        <v>0</v>
      </c>
      <c r="J526" s="52">
        <f>'Survey-based_src_summary'!V526</f>
        <v>0</v>
      </c>
      <c r="K526" s="52">
        <f>'Survey-based_src_summary'!W526</f>
        <v>0</v>
      </c>
      <c r="L526" s="144">
        <f>'Survey-based_src_summary'!X526</f>
        <v>0</v>
      </c>
      <c r="M526" s="144">
        <f>'Survey-based_src_summary'!Y526</f>
        <v>0</v>
      </c>
      <c r="N526" s="144">
        <f>'Survey-based_src_summary'!Z526</f>
        <v>0</v>
      </c>
      <c r="O526" s="144">
        <f>'Survey-based_src_summary'!AA526</f>
        <v>0</v>
      </c>
      <c r="P526" s="144">
        <f>'Survey-based_src_summary'!AB526</f>
        <v>0</v>
      </c>
      <c r="Q526" s="155">
        <f>'Survey-based_src_summary'!AC526</f>
        <v>0</v>
      </c>
      <c r="R526" s="155">
        <f>'Survey-based_src_summary'!AD526</f>
        <v>0</v>
      </c>
      <c r="S526" s="155">
        <f>'Survey-based_src_summary'!AE526</f>
        <v>0</v>
      </c>
      <c r="T526" s="155">
        <f>'Survey-based_src_summary'!AF526</f>
        <v>0</v>
      </c>
      <c r="U526" s="155">
        <f>'Survey-based_src_summary'!AG526</f>
        <v>0</v>
      </c>
      <c r="V526" s="156">
        <f>'Survey-based_src_summary'!AH526</f>
        <v>0</v>
      </c>
      <c r="W526" s="156">
        <f>'Survey-based_src_summary'!AI526</f>
        <v>0</v>
      </c>
      <c r="X526" s="156">
        <f>'Survey-based_src_summary'!AJ526</f>
        <v>0</v>
      </c>
      <c r="Y526" s="156">
        <f>'Survey-based_src_summary'!AK526</f>
        <v>0</v>
      </c>
      <c r="Z526" s="156">
        <f>'Survey-based_src_summary'!AL526</f>
        <v>0</v>
      </c>
      <c r="AA526" s="171">
        <f>'Survey-based_src_summary'!AM526</f>
        <v>0</v>
      </c>
      <c r="AB526" s="171">
        <f>'Survey-based_src_summary'!AN526</f>
        <v>0</v>
      </c>
      <c r="AC526" s="171">
        <f>'Survey-based_src_summary'!AO526</f>
        <v>0</v>
      </c>
      <c r="AD526" s="171">
        <f>'Survey-based_src_summary'!AP526</f>
        <v>0</v>
      </c>
      <c r="AE526" s="171">
        <f>'Survey-based_src_summary'!AQ526</f>
        <v>0</v>
      </c>
    </row>
    <row r="527" spans="1:31" x14ac:dyDescent="0.2">
      <c r="A527" s="27" t="s">
        <v>460</v>
      </c>
      <c r="B527" s="154" t="str">
        <f>'Survey-based_src_summary'!E527</f>
        <v>30</v>
      </c>
      <c r="C527" s="125" t="str">
        <f>'Survey-based_src_summary'!F527</f>
        <v>30071</v>
      </c>
      <c r="D527" s="125" t="str">
        <f>'Survey-based_src_summary'!G527</f>
        <v>2310010200</v>
      </c>
      <c r="E527" s="125" t="str">
        <f>'Survey-based_src_summary'!H527</f>
        <v>Oil Tank Flaring</v>
      </c>
      <c r="F527" s="125" t="str">
        <f>'Survey-based_src_summary'!B527</f>
        <v>Oil Wells</v>
      </c>
      <c r="G527" s="52">
        <f>'Survey-based_src_summary'!S527</f>
        <v>0</v>
      </c>
      <c r="H527" s="52">
        <f>'Survey-based_src_summary'!T527</f>
        <v>0</v>
      </c>
      <c r="I527" s="52">
        <f>'Survey-based_src_summary'!U527</f>
        <v>0</v>
      </c>
      <c r="J527" s="52">
        <f>'Survey-based_src_summary'!V527</f>
        <v>0</v>
      </c>
      <c r="K527" s="52">
        <f>'Survey-based_src_summary'!W527</f>
        <v>0</v>
      </c>
      <c r="L527" s="144">
        <f>'Survey-based_src_summary'!X527</f>
        <v>0</v>
      </c>
      <c r="M527" s="144">
        <f>'Survey-based_src_summary'!Y527</f>
        <v>0</v>
      </c>
      <c r="N527" s="144">
        <f>'Survey-based_src_summary'!Z527</f>
        <v>0</v>
      </c>
      <c r="O527" s="144">
        <f>'Survey-based_src_summary'!AA527</f>
        <v>0</v>
      </c>
      <c r="P527" s="144">
        <f>'Survey-based_src_summary'!AB527</f>
        <v>0</v>
      </c>
      <c r="Q527" s="155">
        <f>'Survey-based_src_summary'!AC527</f>
        <v>0</v>
      </c>
      <c r="R527" s="155">
        <f>'Survey-based_src_summary'!AD527</f>
        <v>0</v>
      </c>
      <c r="S527" s="155">
        <f>'Survey-based_src_summary'!AE527</f>
        <v>0</v>
      </c>
      <c r="T527" s="155">
        <f>'Survey-based_src_summary'!AF527</f>
        <v>0</v>
      </c>
      <c r="U527" s="155">
        <f>'Survey-based_src_summary'!AG527</f>
        <v>0</v>
      </c>
      <c r="V527" s="156">
        <f>'Survey-based_src_summary'!AH527</f>
        <v>0</v>
      </c>
      <c r="W527" s="156">
        <f>'Survey-based_src_summary'!AI527</f>
        <v>0</v>
      </c>
      <c r="X527" s="156">
        <f>'Survey-based_src_summary'!AJ527</f>
        <v>0</v>
      </c>
      <c r="Y527" s="156">
        <f>'Survey-based_src_summary'!AK527</f>
        <v>0</v>
      </c>
      <c r="Z527" s="156">
        <f>'Survey-based_src_summary'!AL527</f>
        <v>0</v>
      </c>
      <c r="AA527" s="171">
        <f>'Survey-based_src_summary'!AM527</f>
        <v>0</v>
      </c>
      <c r="AB527" s="171">
        <f>'Survey-based_src_summary'!AN527</f>
        <v>0</v>
      </c>
      <c r="AC527" s="171">
        <f>'Survey-based_src_summary'!AO527</f>
        <v>0</v>
      </c>
      <c r="AD527" s="171">
        <f>'Survey-based_src_summary'!AP527</f>
        <v>0</v>
      </c>
      <c r="AE527" s="171">
        <f>'Survey-based_src_summary'!AQ527</f>
        <v>0</v>
      </c>
    </row>
    <row r="528" spans="1:31" x14ac:dyDescent="0.2">
      <c r="A528" s="27" t="s">
        <v>460</v>
      </c>
      <c r="B528" s="154" t="str">
        <f>'Survey-based_src_summary'!E528</f>
        <v>30</v>
      </c>
      <c r="C528" s="125" t="str">
        <f>'Survey-based_src_summary'!F528</f>
        <v>30015</v>
      </c>
      <c r="D528" s="125" t="str">
        <f>'Survey-based_src_summary'!G528</f>
        <v>2310010200</v>
      </c>
      <c r="E528" s="125" t="str">
        <f>'Survey-based_src_summary'!H528</f>
        <v>Oil Tank Flaring</v>
      </c>
      <c r="F528" s="125" t="str">
        <f>'Survey-based_src_summary'!B528</f>
        <v>Oil Wells</v>
      </c>
      <c r="G528" s="52">
        <f>'Survey-based_src_summary'!S528</f>
        <v>0</v>
      </c>
      <c r="H528" s="52">
        <f>'Survey-based_src_summary'!T528</f>
        <v>0</v>
      </c>
      <c r="I528" s="52">
        <f>'Survey-based_src_summary'!U528</f>
        <v>0</v>
      </c>
      <c r="J528" s="52">
        <f>'Survey-based_src_summary'!V528</f>
        <v>0</v>
      </c>
      <c r="K528" s="52">
        <f>'Survey-based_src_summary'!W528</f>
        <v>0</v>
      </c>
      <c r="L528" s="144">
        <f>'Survey-based_src_summary'!X528</f>
        <v>0</v>
      </c>
      <c r="M528" s="144">
        <f>'Survey-based_src_summary'!Y528</f>
        <v>0</v>
      </c>
      <c r="N528" s="144">
        <f>'Survey-based_src_summary'!Z528</f>
        <v>0</v>
      </c>
      <c r="O528" s="144">
        <f>'Survey-based_src_summary'!AA528</f>
        <v>0</v>
      </c>
      <c r="P528" s="144">
        <f>'Survey-based_src_summary'!AB528</f>
        <v>0</v>
      </c>
      <c r="Q528" s="155">
        <f>'Survey-based_src_summary'!AC528</f>
        <v>0</v>
      </c>
      <c r="R528" s="155">
        <f>'Survey-based_src_summary'!AD528</f>
        <v>0</v>
      </c>
      <c r="S528" s="155">
        <f>'Survey-based_src_summary'!AE528</f>
        <v>0</v>
      </c>
      <c r="T528" s="155">
        <f>'Survey-based_src_summary'!AF528</f>
        <v>0</v>
      </c>
      <c r="U528" s="155">
        <f>'Survey-based_src_summary'!AG528</f>
        <v>0</v>
      </c>
      <c r="V528" s="156">
        <f>'Survey-based_src_summary'!AH528</f>
        <v>0</v>
      </c>
      <c r="W528" s="156">
        <f>'Survey-based_src_summary'!AI528</f>
        <v>0</v>
      </c>
      <c r="X528" s="156">
        <f>'Survey-based_src_summary'!AJ528</f>
        <v>0</v>
      </c>
      <c r="Y528" s="156">
        <f>'Survey-based_src_summary'!AK528</f>
        <v>0</v>
      </c>
      <c r="Z528" s="156">
        <f>'Survey-based_src_summary'!AL528</f>
        <v>0</v>
      </c>
      <c r="AA528" s="171">
        <f>'Survey-based_src_summary'!AM528</f>
        <v>0</v>
      </c>
      <c r="AB528" s="171">
        <f>'Survey-based_src_summary'!AN528</f>
        <v>0</v>
      </c>
      <c r="AC528" s="171">
        <f>'Survey-based_src_summary'!AO528</f>
        <v>0</v>
      </c>
      <c r="AD528" s="171">
        <f>'Survey-based_src_summary'!AP528</f>
        <v>0</v>
      </c>
      <c r="AE528" s="171">
        <f>'Survey-based_src_summary'!AQ528</f>
        <v>0</v>
      </c>
    </row>
    <row r="529" spans="1:31" x14ac:dyDescent="0.2">
      <c r="A529" s="27" t="s">
        <v>460</v>
      </c>
      <c r="B529" s="154" t="str">
        <f>'Survey-based_src_summary'!E529</f>
        <v>30</v>
      </c>
      <c r="C529" s="125" t="str">
        <f>'Survey-based_src_summary'!F529</f>
        <v>30027</v>
      </c>
      <c r="D529" s="125" t="str">
        <f>'Survey-based_src_summary'!G529</f>
        <v>2310010200</v>
      </c>
      <c r="E529" s="125" t="str">
        <f>'Survey-based_src_summary'!H529</f>
        <v>Oil Tank Flaring</v>
      </c>
      <c r="F529" s="125" t="str">
        <f>'Survey-based_src_summary'!B529</f>
        <v>Oil Wells</v>
      </c>
      <c r="G529" s="52">
        <f>'Survey-based_src_summary'!S529</f>
        <v>0</v>
      </c>
      <c r="H529" s="52">
        <f>'Survey-based_src_summary'!T529</f>
        <v>0</v>
      </c>
      <c r="I529" s="52">
        <f>'Survey-based_src_summary'!U529</f>
        <v>0</v>
      </c>
      <c r="J529" s="52">
        <f>'Survey-based_src_summary'!V529</f>
        <v>0</v>
      </c>
      <c r="K529" s="52">
        <f>'Survey-based_src_summary'!W529</f>
        <v>0</v>
      </c>
      <c r="L529" s="144">
        <f>'Survey-based_src_summary'!X529</f>
        <v>0</v>
      </c>
      <c r="M529" s="144">
        <f>'Survey-based_src_summary'!Y529</f>
        <v>0</v>
      </c>
      <c r="N529" s="144">
        <f>'Survey-based_src_summary'!Z529</f>
        <v>0</v>
      </c>
      <c r="O529" s="144">
        <f>'Survey-based_src_summary'!AA529</f>
        <v>0</v>
      </c>
      <c r="P529" s="144">
        <f>'Survey-based_src_summary'!AB529</f>
        <v>0</v>
      </c>
      <c r="Q529" s="155">
        <f>'Survey-based_src_summary'!AC529</f>
        <v>0</v>
      </c>
      <c r="R529" s="155">
        <f>'Survey-based_src_summary'!AD529</f>
        <v>0</v>
      </c>
      <c r="S529" s="155">
        <f>'Survey-based_src_summary'!AE529</f>
        <v>0</v>
      </c>
      <c r="T529" s="155">
        <f>'Survey-based_src_summary'!AF529</f>
        <v>0</v>
      </c>
      <c r="U529" s="155">
        <f>'Survey-based_src_summary'!AG529</f>
        <v>0</v>
      </c>
      <c r="V529" s="156">
        <f>'Survey-based_src_summary'!AH529</f>
        <v>0</v>
      </c>
      <c r="W529" s="156">
        <f>'Survey-based_src_summary'!AI529</f>
        <v>0</v>
      </c>
      <c r="X529" s="156">
        <f>'Survey-based_src_summary'!AJ529</f>
        <v>0</v>
      </c>
      <c r="Y529" s="156">
        <f>'Survey-based_src_summary'!AK529</f>
        <v>0</v>
      </c>
      <c r="Z529" s="156">
        <f>'Survey-based_src_summary'!AL529</f>
        <v>0</v>
      </c>
      <c r="AA529" s="171">
        <f>'Survey-based_src_summary'!AM529</f>
        <v>0</v>
      </c>
      <c r="AB529" s="171">
        <f>'Survey-based_src_summary'!AN529</f>
        <v>0</v>
      </c>
      <c r="AC529" s="171">
        <f>'Survey-based_src_summary'!AO529</f>
        <v>0</v>
      </c>
      <c r="AD529" s="171">
        <f>'Survey-based_src_summary'!AP529</f>
        <v>0</v>
      </c>
      <c r="AE529" s="171">
        <f>'Survey-based_src_summary'!AQ529</f>
        <v>0</v>
      </c>
    </row>
    <row r="530" spans="1:31" x14ac:dyDescent="0.2">
      <c r="A530" s="27" t="s">
        <v>460</v>
      </c>
      <c r="B530" s="154" t="str">
        <f>'Survey-based_src_summary'!E530</f>
        <v>30</v>
      </c>
      <c r="C530" s="125" t="str">
        <f>'Survey-based_src_summary'!F530</f>
        <v>30037</v>
      </c>
      <c r="D530" s="125" t="str">
        <f>'Survey-based_src_summary'!G530</f>
        <v>2310010200</v>
      </c>
      <c r="E530" s="125" t="str">
        <f>'Survey-based_src_summary'!H530</f>
        <v>Oil Tank Flaring</v>
      </c>
      <c r="F530" s="125" t="str">
        <f>'Survey-based_src_summary'!B530</f>
        <v>Oil Wells</v>
      </c>
      <c r="G530" s="52">
        <f>'Survey-based_src_summary'!S530</f>
        <v>0</v>
      </c>
      <c r="H530" s="52">
        <f>'Survey-based_src_summary'!T530</f>
        <v>0</v>
      </c>
      <c r="I530" s="52">
        <f>'Survey-based_src_summary'!U530</f>
        <v>0</v>
      </c>
      <c r="J530" s="52">
        <f>'Survey-based_src_summary'!V530</f>
        <v>0</v>
      </c>
      <c r="K530" s="52">
        <f>'Survey-based_src_summary'!W530</f>
        <v>0</v>
      </c>
      <c r="L530" s="144">
        <f>'Survey-based_src_summary'!X530</f>
        <v>0</v>
      </c>
      <c r="M530" s="144">
        <f>'Survey-based_src_summary'!Y530</f>
        <v>0</v>
      </c>
      <c r="N530" s="144">
        <f>'Survey-based_src_summary'!Z530</f>
        <v>0</v>
      </c>
      <c r="O530" s="144">
        <f>'Survey-based_src_summary'!AA530</f>
        <v>0</v>
      </c>
      <c r="P530" s="144">
        <f>'Survey-based_src_summary'!AB530</f>
        <v>0</v>
      </c>
      <c r="Q530" s="155">
        <f>'Survey-based_src_summary'!AC530</f>
        <v>0</v>
      </c>
      <c r="R530" s="155">
        <f>'Survey-based_src_summary'!AD530</f>
        <v>0</v>
      </c>
      <c r="S530" s="155">
        <f>'Survey-based_src_summary'!AE530</f>
        <v>0</v>
      </c>
      <c r="T530" s="155">
        <f>'Survey-based_src_summary'!AF530</f>
        <v>0</v>
      </c>
      <c r="U530" s="155">
        <f>'Survey-based_src_summary'!AG530</f>
        <v>0</v>
      </c>
      <c r="V530" s="156">
        <f>'Survey-based_src_summary'!AH530</f>
        <v>0</v>
      </c>
      <c r="W530" s="156">
        <f>'Survey-based_src_summary'!AI530</f>
        <v>0</v>
      </c>
      <c r="X530" s="156">
        <f>'Survey-based_src_summary'!AJ530</f>
        <v>0</v>
      </c>
      <c r="Y530" s="156">
        <f>'Survey-based_src_summary'!AK530</f>
        <v>0</v>
      </c>
      <c r="Z530" s="156">
        <f>'Survey-based_src_summary'!AL530</f>
        <v>0</v>
      </c>
      <c r="AA530" s="171">
        <f>'Survey-based_src_summary'!AM530</f>
        <v>0</v>
      </c>
      <c r="AB530" s="171">
        <f>'Survey-based_src_summary'!AN530</f>
        <v>0</v>
      </c>
      <c r="AC530" s="171">
        <f>'Survey-based_src_summary'!AO530</f>
        <v>0</v>
      </c>
      <c r="AD530" s="171">
        <f>'Survey-based_src_summary'!AP530</f>
        <v>0</v>
      </c>
      <c r="AE530" s="171">
        <f>'Survey-based_src_summary'!AQ530</f>
        <v>0</v>
      </c>
    </row>
    <row r="531" spans="1:31" x14ac:dyDescent="0.2">
      <c r="A531" s="27" t="s">
        <v>460</v>
      </c>
      <c r="B531" s="154" t="str">
        <f>'Survey-based_src_summary'!E531</f>
        <v>30</v>
      </c>
      <c r="C531" s="125" t="str">
        <f>'Survey-based_src_summary'!F531</f>
        <v>30101</v>
      </c>
      <c r="D531" s="125" t="str">
        <f>'Survey-based_src_summary'!G531</f>
        <v>2310010300</v>
      </c>
      <c r="E531" s="125" t="str">
        <f>'Survey-based_src_summary'!H531</f>
        <v>Pneumatic devices</v>
      </c>
      <c r="F531" s="125" t="str">
        <f>'Survey-based_src_summary'!B531</f>
        <v>Oil Wells</v>
      </c>
      <c r="G531" s="52">
        <f>'Survey-based_src_summary'!S531</f>
        <v>0</v>
      </c>
      <c r="H531" s="52">
        <f>'Survey-based_src_summary'!T531</f>
        <v>50.147776827509688</v>
      </c>
      <c r="I531" s="52">
        <f>'Survey-based_src_summary'!U531</f>
        <v>0</v>
      </c>
      <c r="J531" s="52">
        <f>'Survey-based_src_summary'!V531</f>
        <v>0</v>
      </c>
      <c r="K531" s="52">
        <f>'Survey-based_src_summary'!W531</f>
        <v>0</v>
      </c>
      <c r="L531" s="144">
        <f>'Survey-based_src_summary'!X531</f>
        <v>0</v>
      </c>
      <c r="M531" s="144">
        <f>'Survey-based_src_summary'!Y531</f>
        <v>7.7841325224791156</v>
      </c>
      <c r="N531" s="144">
        <f>'Survey-based_src_summary'!Z531</f>
        <v>0</v>
      </c>
      <c r="O531" s="144">
        <f>'Survey-based_src_summary'!AA531</f>
        <v>0</v>
      </c>
      <c r="P531" s="144">
        <f>'Survey-based_src_summary'!AB531</f>
        <v>0</v>
      </c>
      <c r="Q531" s="155">
        <f>'Survey-based_src_summary'!AC531</f>
        <v>0</v>
      </c>
      <c r="R531" s="155">
        <f>'Survey-based_src_summary'!AD531</f>
        <v>0</v>
      </c>
      <c r="S531" s="155">
        <f>'Survey-based_src_summary'!AE531</f>
        <v>0</v>
      </c>
      <c r="T531" s="155">
        <f>'Survey-based_src_summary'!AF531</f>
        <v>0</v>
      </c>
      <c r="U531" s="155">
        <f>'Survey-based_src_summary'!AG531</f>
        <v>0</v>
      </c>
      <c r="V531" s="156">
        <f>'Survey-based_src_summary'!AH531</f>
        <v>0</v>
      </c>
      <c r="W531" s="156">
        <f>'Survey-based_src_summary'!AI531</f>
        <v>42.363644305030562</v>
      </c>
      <c r="X531" s="156">
        <f>'Survey-based_src_summary'!AJ531</f>
        <v>0</v>
      </c>
      <c r="Y531" s="156">
        <f>'Survey-based_src_summary'!AK531</f>
        <v>0</v>
      </c>
      <c r="Z531" s="156">
        <f>'Survey-based_src_summary'!AL531</f>
        <v>0</v>
      </c>
      <c r="AA531" s="171">
        <f>'Survey-based_src_summary'!AM531</f>
        <v>0</v>
      </c>
      <c r="AB531" s="171">
        <f>'Survey-based_src_summary'!AN531</f>
        <v>0</v>
      </c>
      <c r="AC531" s="171">
        <f>'Survey-based_src_summary'!AO531</f>
        <v>0</v>
      </c>
      <c r="AD531" s="171">
        <f>'Survey-based_src_summary'!AP531</f>
        <v>0</v>
      </c>
      <c r="AE531" s="171">
        <f>'Survey-based_src_summary'!AQ531</f>
        <v>0</v>
      </c>
    </row>
    <row r="532" spans="1:31" x14ac:dyDescent="0.2">
      <c r="A532" s="27" t="s">
        <v>460</v>
      </c>
      <c r="B532" s="154" t="str">
        <f>'Survey-based_src_summary'!E532</f>
        <v>30</v>
      </c>
      <c r="C532" s="125" t="str">
        <f>'Survey-based_src_summary'!F532</f>
        <v>30051</v>
      </c>
      <c r="D532" s="125" t="str">
        <f>'Survey-based_src_summary'!G532</f>
        <v>2310010300</v>
      </c>
      <c r="E532" s="125" t="str">
        <f>'Survey-based_src_summary'!H532</f>
        <v>Pneumatic devices</v>
      </c>
      <c r="F532" s="125" t="str">
        <f>'Survey-based_src_summary'!B532</f>
        <v>Oil Wells</v>
      </c>
      <c r="G532" s="52">
        <f>'Survey-based_src_summary'!S532</f>
        <v>0</v>
      </c>
      <c r="H532" s="52">
        <f>'Survey-based_src_summary'!T532</f>
        <v>5.1894216816527443</v>
      </c>
      <c r="I532" s="52">
        <f>'Survey-based_src_summary'!U532</f>
        <v>0</v>
      </c>
      <c r="J532" s="52">
        <f>'Survey-based_src_summary'!V532</f>
        <v>0</v>
      </c>
      <c r="K532" s="52">
        <f>'Survey-based_src_summary'!W532</f>
        <v>0</v>
      </c>
      <c r="L532" s="144">
        <f>'Survey-based_src_summary'!X532</f>
        <v>0</v>
      </c>
      <c r="M532" s="144">
        <f>'Survey-based_src_summary'!Y532</f>
        <v>0.49423063634788034</v>
      </c>
      <c r="N532" s="144">
        <f>'Survey-based_src_summary'!Z532</f>
        <v>0</v>
      </c>
      <c r="O532" s="144">
        <f>'Survey-based_src_summary'!AA532</f>
        <v>0</v>
      </c>
      <c r="P532" s="144">
        <f>'Survey-based_src_summary'!AB532</f>
        <v>0</v>
      </c>
      <c r="Q532" s="155">
        <f>'Survey-based_src_summary'!AC532</f>
        <v>0</v>
      </c>
      <c r="R532" s="155">
        <f>'Survey-based_src_summary'!AD532</f>
        <v>0</v>
      </c>
      <c r="S532" s="155">
        <f>'Survey-based_src_summary'!AE532</f>
        <v>0</v>
      </c>
      <c r="T532" s="155">
        <f>'Survey-based_src_summary'!AF532</f>
        <v>0</v>
      </c>
      <c r="U532" s="155">
        <f>'Survey-based_src_summary'!AG532</f>
        <v>0</v>
      </c>
      <c r="V532" s="156">
        <f>'Survey-based_src_summary'!AH532</f>
        <v>0</v>
      </c>
      <c r="W532" s="156">
        <f>'Survey-based_src_summary'!AI532</f>
        <v>4.6951910453048633</v>
      </c>
      <c r="X532" s="156">
        <f>'Survey-based_src_summary'!AJ532</f>
        <v>0</v>
      </c>
      <c r="Y532" s="156">
        <f>'Survey-based_src_summary'!AK532</f>
        <v>0</v>
      </c>
      <c r="Z532" s="156">
        <f>'Survey-based_src_summary'!AL532</f>
        <v>0</v>
      </c>
      <c r="AA532" s="171">
        <f>'Survey-based_src_summary'!AM532</f>
        <v>0</v>
      </c>
      <c r="AB532" s="171">
        <f>'Survey-based_src_summary'!AN532</f>
        <v>0</v>
      </c>
      <c r="AC532" s="171">
        <f>'Survey-based_src_summary'!AO532</f>
        <v>0</v>
      </c>
      <c r="AD532" s="171">
        <f>'Survey-based_src_summary'!AP532</f>
        <v>0</v>
      </c>
      <c r="AE532" s="171">
        <f>'Survey-based_src_summary'!AQ532</f>
        <v>0</v>
      </c>
    </row>
    <row r="533" spans="1:31" x14ac:dyDescent="0.2">
      <c r="A533" s="27" t="s">
        <v>460</v>
      </c>
      <c r="B533" s="154" t="str">
        <f>'Survey-based_src_summary'!E533</f>
        <v>30</v>
      </c>
      <c r="C533" s="125" t="str">
        <f>'Survey-based_src_summary'!F533</f>
        <v>30087</v>
      </c>
      <c r="D533" s="125" t="str">
        <f>'Survey-based_src_summary'!G533</f>
        <v>2310010300</v>
      </c>
      <c r="E533" s="125" t="str">
        <f>'Survey-based_src_summary'!H533</f>
        <v>Pneumatic devices</v>
      </c>
      <c r="F533" s="125" t="str">
        <f>'Survey-based_src_summary'!B533</f>
        <v>Oil Wells</v>
      </c>
      <c r="G533" s="52">
        <f>'Survey-based_src_summary'!S533</f>
        <v>0</v>
      </c>
      <c r="H533" s="52">
        <f>'Survey-based_src_summary'!T533</f>
        <v>4.4688122466091649</v>
      </c>
      <c r="I533" s="52">
        <f>'Survey-based_src_summary'!U533</f>
        <v>0</v>
      </c>
      <c r="J533" s="52">
        <f>'Survey-based_src_summary'!V533</f>
        <v>0</v>
      </c>
      <c r="K533" s="52">
        <f>'Survey-based_src_summary'!W533</f>
        <v>0</v>
      </c>
      <c r="L533" s="144">
        <f>'Survey-based_src_summary'!X533</f>
        <v>0</v>
      </c>
      <c r="M533" s="144">
        <f>'Survey-based_src_summary'!Y533</f>
        <v>0.32304666842957819</v>
      </c>
      <c r="N533" s="144">
        <f>'Survey-based_src_summary'!Z533</f>
        <v>0</v>
      </c>
      <c r="O533" s="144">
        <f>'Survey-based_src_summary'!AA533</f>
        <v>0</v>
      </c>
      <c r="P533" s="144">
        <f>'Survey-based_src_summary'!AB533</f>
        <v>0</v>
      </c>
      <c r="Q533" s="155">
        <f>'Survey-based_src_summary'!AC533</f>
        <v>0</v>
      </c>
      <c r="R533" s="155">
        <f>'Survey-based_src_summary'!AD533</f>
        <v>0</v>
      </c>
      <c r="S533" s="155">
        <f>'Survey-based_src_summary'!AE533</f>
        <v>0</v>
      </c>
      <c r="T533" s="155">
        <f>'Survey-based_src_summary'!AF533</f>
        <v>0</v>
      </c>
      <c r="U533" s="155">
        <f>'Survey-based_src_summary'!AG533</f>
        <v>0</v>
      </c>
      <c r="V533" s="156">
        <f>'Survey-based_src_summary'!AH533</f>
        <v>0</v>
      </c>
      <c r="W533" s="156">
        <f>'Survey-based_src_summary'!AI533</f>
        <v>4.1457655781795868</v>
      </c>
      <c r="X533" s="156">
        <f>'Survey-based_src_summary'!AJ533</f>
        <v>0</v>
      </c>
      <c r="Y533" s="156">
        <f>'Survey-based_src_summary'!AK533</f>
        <v>0</v>
      </c>
      <c r="Z533" s="156">
        <f>'Survey-based_src_summary'!AL533</f>
        <v>0</v>
      </c>
      <c r="AA533" s="171">
        <f>'Survey-based_src_summary'!AM533</f>
        <v>0</v>
      </c>
      <c r="AB533" s="171">
        <f>'Survey-based_src_summary'!AN533</f>
        <v>0</v>
      </c>
      <c r="AC533" s="171">
        <f>'Survey-based_src_summary'!AO533</f>
        <v>0</v>
      </c>
      <c r="AD533" s="171">
        <f>'Survey-based_src_summary'!AP533</f>
        <v>0</v>
      </c>
      <c r="AE533" s="171">
        <f>'Survey-based_src_summary'!AQ533</f>
        <v>0</v>
      </c>
    </row>
    <row r="534" spans="1:31" x14ac:dyDescent="0.2">
      <c r="A534" s="27" t="s">
        <v>460</v>
      </c>
      <c r="B534" s="154" t="str">
        <f>'Survey-based_src_summary'!E534</f>
        <v>30</v>
      </c>
      <c r="C534" s="125" t="str">
        <f>'Survey-based_src_summary'!F534</f>
        <v>30099</v>
      </c>
      <c r="D534" s="125" t="str">
        <f>'Survey-based_src_summary'!G534</f>
        <v>2310010300</v>
      </c>
      <c r="E534" s="125" t="str">
        <f>'Survey-based_src_summary'!H534</f>
        <v>Pneumatic devices</v>
      </c>
      <c r="F534" s="125" t="str">
        <f>'Survey-based_src_summary'!B534</f>
        <v>Oil Wells</v>
      </c>
      <c r="G534" s="52">
        <f>'Survey-based_src_summary'!S534</f>
        <v>0</v>
      </c>
      <c r="H534" s="52">
        <f>'Survey-based_src_summary'!T534</f>
        <v>5.814840031732408</v>
      </c>
      <c r="I534" s="52">
        <f>'Survey-based_src_summary'!U534</f>
        <v>0</v>
      </c>
      <c r="J534" s="52">
        <f>'Survey-based_src_summary'!V534</f>
        <v>0</v>
      </c>
      <c r="K534" s="52">
        <f>'Survey-based_src_summary'!W534</f>
        <v>0</v>
      </c>
      <c r="L534" s="144">
        <f>'Survey-based_src_summary'!X534</f>
        <v>0</v>
      </c>
      <c r="M534" s="144">
        <f>'Survey-based_src_summary'!Y534</f>
        <v>0</v>
      </c>
      <c r="N534" s="144">
        <f>'Survey-based_src_summary'!Z534</f>
        <v>0</v>
      </c>
      <c r="O534" s="144">
        <f>'Survey-based_src_summary'!AA534</f>
        <v>0</v>
      </c>
      <c r="P534" s="144">
        <f>'Survey-based_src_summary'!AB534</f>
        <v>0</v>
      </c>
      <c r="Q534" s="155">
        <f>'Survey-based_src_summary'!AC534</f>
        <v>0</v>
      </c>
      <c r="R534" s="155">
        <f>'Survey-based_src_summary'!AD534</f>
        <v>0</v>
      </c>
      <c r="S534" s="155">
        <f>'Survey-based_src_summary'!AE534</f>
        <v>0</v>
      </c>
      <c r="T534" s="155">
        <f>'Survey-based_src_summary'!AF534</f>
        <v>0</v>
      </c>
      <c r="U534" s="155">
        <f>'Survey-based_src_summary'!AG534</f>
        <v>0</v>
      </c>
      <c r="V534" s="156">
        <f>'Survey-based_src_summary'!AH534</f>
        <v>0</v>
      </c>
      <c r="W534" s="156">
        <f>'Survey-based_src_summary'!AI534</f>
        <v>5.814840031732408</v>
      </c>
      <c r="X534" s="156">
        <f>'Survey-based_src_summary'!AJ534</f>
        <v>0</v>
      </c>
      <c r="Y534" s="156">
        <f>'Survey-based_src_summary'!AK534</f>
        <v>0</v>
      </c>
      <c r="Z534" s="156">
        <f>'Survey-based_src_summary'!AL534</f>
        <v>0</v>
      </c>
      <c r="AA534" s="171">
        <f>'Survey-based_src_summary'!AM534</f>
        <v>0</v>
      </c>
      <c r="AB534" s="171">
        <f>'Survey-based_src_summary'!AN534</f>
        <v>0</v>
      </c>
      <c r="AC534" s="171">
        <f>'Survey-based_src_summary'!AO534</f>
        <v>0</v>
      </c>
      <c r="AD534" s="171">
        <f>'Survey-based_src_summary'!AP534</f>
        <v>0</v>
      </c>
      <c r="AE534" s="171">
        <f>'Survey-based_src_summary'!AQ534</f>
        <v>0</v>
      </c>
    </row>
    <row r="535" spans="1:31" x14ac:dyDescent="0.2">
      <c r="A535" s="27" t="s">
        <v>460</v>
      </c>
      <c r="B535" s="154" t="str">
        <f>'Survey-based_src_summary'!E535</f>
        <v>30</v>
      </c>
      <c r="C535" s="125" t="str">
        <f>'Survey-based_src_summary'!F535</f>
        <v>30035</v>
      </c>
      <c r="D535" s="125" t="str">
        <f>'Survey-based_src_summary'!G535</f>
        <v>2310010300</v>
      </c>
      <c r="E535" s="125" t="str">
        <f>'Survey-based_src_summary'!H535</f>
        <v>Pneumatic devices</v>
      </c>
      <c r="F535" s="125" t="str">
        <f>'Survey-based_src_summary'!B535</f>
        <v>Oil Wells</v>
      </c>
      <c r="G535" s="52">
        <f>'Survey-based_src_summary'!S535</f>
        <v>0</v>
      </c>
      <c r="H535" s="52">
        <f>'Survey-based_src_summary'!T535</f>
        <v>27.444056970278936</v>
      </c>
      <c r="I535" s="52">
        <f>'Survey-based_src_summary'!U535</f>
        <v>0</v>
      </c>
      <c r="J535" s="52">
        <f>'Survey-based_src_summary'!V535</f>
        <v>0</v>
      </c>
      <c r="K535" s="52">
        <f>'Survey-based_src_summary'!W535</f>
        <v>0</v>
      </c>
      <c r="L535" s="144">
        <f>'Survey-based_src_summary'!X535</f>
        <v>0</v>
      </c>
      <c r="M535" s="144">
        <f>'Survey-based_src_summary'!Y535</f>
        <v>0.49898285400507153</v>
      </c>
      <c r="N535" s="144">
        <f>'Survey-based_src_summary'!Z535</f>
        <v>0</v>
      </c>
      <c r="O535" s="144">
        <f>'Survey-based_src_summary'!AA535</f>
        <v>0</v>
      </c>
      <c r="P535" s="144">
        <f>'Survey-based_src_summary'!AB535</f>
        <v>0</v>
      </c>
      <c r="Q535" s="155">
        <f>'Survey-based_src_summary'!AC535</f>
        <v>0</v>
      </c>
      <c r="R535" s="155">
        <f>'Survey-based_src_summary'!AD535</f>
        <v>12.724062777129324</v>
      </c>
      <c r="S535" s="155">
        <f>'Survey-based_src_summary'!AE535</f>
        <v>0</v>
      </c>
      <c r="T535" s="155">
        <f>'Survey-based_src_summary'!AF535</f>
        <v>0</v>
      </c>
      <c r="U535" s="155">
        <f>'Survey-based_src_summary'!AG535</f>
        <v>0</v>
      </c>
      <c r="V535" s="156">
        <f>'Survey-based_src_summary'!AH535</f>
        <v>0</v>
      </c>
      <c r="W535" s="156">
        <f>'Survey-based_src_summary'!AI535</f>
        <v>14.221011339144541</v>
      </c>
      <c r="X535" s="156">
        <f>'Survey-based_src_summary'!AJ535</f>
        <v>0</v>
      </c>
      <c r="Y535" s="156">
        <f>'Survey-based_src_summary'!AK535</f>
        <v>0</v>
      </c>
      <c r="Z535" s="156">
        <f>'Survey-based_src_summary'!AL535</f>
        <v>0</v>
      </c>
      <c r="AA535" s="171">
        <f>'Survey-based_src_summary'!AM535</f>
        <v>0</v>
      </c>
      <c r="AB535" s="171">
        <f>'Survey-based_src_summary'!AN535</f>
        <v>0</v>
      </c>
      <c r="AC535" s="171">
        <f>'Survey-based_src_summary'!AO535</f>
        <v>0</v>
      </c>
      <c r="AD535" s="171">
        <f>'Survey-based_src_summary'!AP535</f>
        <v>0</v>
      </c>
      <c r="AE535" s="171">
        <f>'Survey-based_src_summary'!AQ535</f>
        <v>0</v>
      </c>
    </row>
    <row r="536" spans="1:31" x14ac:dyDescent="0.2">
      <c r="A536" s="27" t="s">
        <v>460</v>
      </c>
      <c r="B536" s="154" t="str">
        <f>'Survey-based_src_summary'!E536</f>
        <v>30</v>
      </c>
      <c r="C536" s="125" t="str">
        <f>'Survey-based_src_summary'!F536</f>
        <v>30073</v>
      </c>
      <c r="D536" s="125" t="str">
        <f>'Survey-based_src_summary'!G536</f>
        <v>2310010300</v>
      </c>
      <c r="E536" s="125" t="str">
        <f>'Survey-based_src_summary'!H536</f>
        <v>Pneumatic devices</v>
      </c>
      <c r="F536" s="125" t="str">
        <f>'Survey-based_src_summary'!B536</f>
        <v>Oil Wells</v>
      </c>
      <c r="G536" s="52">
        <f>'Survey-based_src_summary'!S536</f>
        <v>0</v>
      </c>
      <c r="H536" s="52">
        <f>'Survey-based_src_summary'!T536</f>
        <v>11.127317644313097</v>
      </c>
      <c r="I536" s="52">
        <f>'Survey-based_src_summary'!U536</f>
        <v>0</v>
      </c>
      <c r="J536" s="52">
        <f>'Survey-based_src_summary'!V536</f>
        <v>0</v>
      </c>
      <c r="K536" s="52">
        <f>'Survey-based_src_summary'!W536</f>
        <v>0</v>
      </c>
      <c r="L536" s="144">
        <f>'Survey-based_src_summary'!X536</f>
        <v>0</v>
      </c>
      <c r="M536" s="144">
        <f>'Survey-based_src_summary'!Y536</f>
        <v>4.9675525197826316E-2</v>
      </c>
      <c r="N536" s="144">
        <f>'Survey-based_src_summary'!Z536</f>
        <v>0</v>
      </c>
      <c r="O536" s="144">
        <f>'Survey-based_src_summary'!AA536</f>
        <v>0</v>
      </c>
      <c r="P536" s="144">
        <f>'Survey-based_src_summary'!AB536</f>
        <v>0</v>
      </c>
      <c r="Q536" s="155">
        <f>'Survey-based_src_summary'!AC536</f>
        <v>0</v>
      </c>
      <c r="R536" s="155">
        <f>'Survey-based_src_summary'!AD536</f>
        <v>1.0431860291543529</v>
      </c>
      <c r="S536" s="155">
        <f>'Survey-based_src_summary'!AE536</f>
        <v>0</v>
      </c>
      <c r="T536" s="155">
        <f>'Survey-based_src_summary'!AF536</f>
        <v>0</v>
      </c>
      <c r="U536" s="155">
        <f>'Survey-based_src_summary'!AG536</f>
        <v>0</v>
      </c>
      <c r="V536" s="156">
        <f>'Survey-based_src_summary'!AH536</f>
        <v>0</v>
      </c>
      <c r="W536" s="156">
        <f>'Survey-based_src_summary'!AI536</f>
        <v>10.034456089960917</v>
      </c>
      <c r="X536" s="156">
        <f>'Survey-based_src_summary'!AJ536</f>
        <v>0</v>
      </c>
      <c r="Y536" s="156">
        <f>'Survey-based_src_summary'!AK536</f>
        <v>0</v>
      </c>
      <c r="Z536" s="156">
        <f>'Survey-based_src_summary'!AL536</f>
        <v>0</v>
      </c>
      <c r="AA536" s="171">
        <f>'Survey-based_src_summary'!AM536</f>
        <v>0</v>
      </c>
      <c r="AB536" s="171">
        <f>'Survey-based_src_summary'!AN536</f>
        <v>0</v>
      </c>
      <c r="AC536" s="171">
        <f>'Survey-based_src_summary'!AO536</f>
        <v>0</v>
      </c>
      <c r="AD536" s="171">
        <f>'Survey-based_src_summary'!AP536</f>
        <v>0</v>
      </c>
      <c r="AE536" s="171">
        <f>'Survey-based_src_summary'!AQ536</f>
        <v>0</v>
      </c>
    </row>
    <row r="537" spans="1:31" x14ac:dyDescent="0.2">
      <c r="A537" s="27" t="s">
        <v>460</v>
      </c>
      <c r="B537" s="154" t="str">
        <f>'Survey-based_src_summary'!E537</f>
        <v>30</v>
      </c>
      <c r="C537" s="125" t="str">
        <f>'Survey-based_src_summary'!F537</f>
        <v>30065</v>
      </c>
      <c r="D537" s="125" t="str">
        <f>'Survey-based_src_summary'!G537</f>
        <v>2310010300</v>
      </c>
      <c r="E537" s="125" t="str">
        <f>'Survey-based_src_summary'!H537</f>
        <v>Pneumatic devices</v>
      </c>
      <c r="F537" s="125" t="str">
        <f>'Survey-based_src_summary'!B537</f>
        <v>Oil Wells</v>
      </c>
      <c r="G537" s="52">
        <f>'Survey-based_src_summary'!S537</f>
        <v>0</v>
      </c>
      <c r="H537" s="52">
        <f>'Survey-based_src_summary'!T537</f>
        <v>3.3919900185105707</v>
      </c>
      <c r="I537" s="52">
        <f>'Survey-based_src_summary'!U537</f>
        <v>0</v>
      </c>
      <c r="J537" s="52">
        <f>'Survey-based_src_summary'!V537</f>
        <v>0</v>
      </c>
      <c r="K537" s="52">
        <f>'Survey-based_src_summary'!W537</f>
        <v>0</v>
      </c>
      <c r="L537" s="144">
        <f>'Survey-based_src_summary'!X537</f>
        <v>0</v>
      </c>
      <c r="M537" s="144">
        <f>'Survey-based_src_summary'!Y537</f>
        <v>0.26920555702464843</v>
      </c>
      <c r="N537" s="144">
        <f>'Survey-based_src_summary'!Z537</f>
        <v>0</v>
      </c>
      <c r="O537" s="144">
        <f>'Survey-based_src_summary'!AA537</f>
        <v>0</v>
      </c>
      <c r="P537" s="144">
        <f>'Survey-based_src_summary'!AB537</f>
        <v>0</v>
      </c>
      <c r="Q537" s="155">
        <f>'Survey-based_src_summary'!AC537</f>
        <v>0</v>
      </c>
      <c r="R537" s="155">
        <f>'Survey-based_src_summary'!AD537</f>
        <v>0</v>
      </c>
      <c r="S537" s="155">
        <f>'Survey-based_src_summary'!AE537</f>
        <v>0</v>
      </c>
      <c r="T537" s="155">
        <f>'Survey-based_src_summary'!AF537</f>
        <v>0</v>
      </c>
      <c r="U537" s="155">
        <f>'Survey-based_src_summary'!AG537</f>
        <v>0</v>
      </c>
      <c r="V537" s="156">
        <f>'Survey-based_src_summary'!AH537</f>
        <v>0</v>
      </c>
      <c r="W537" s="156">
        <f>'Survey-based_src_summary'!AI537</f>
        <v>3.1227844614859221</v>
      </c>
      <c r="X537" s="156">
        <f>'Survey-based_src_summary'!AJ537</f>
        <v>0</v>
      </c>
      <c r="Y537" s="156">
        <f>'Survey-based_src_summary'!AK537</f>
        <v>0</v>
      </c>
      <c r="Z537" s="156">
        <f>'Survey-based_src_summary'!AL537</f>
        <v>0</v>
      </c>
      <c r="AA537" s="171">
        <f>'Survey-based_src_summary'!AM537</f>
        <v>0</v>
      </c>
      <c r="AB537" s="171">
        <f>'Survey-based_src_summary'!AN537</f>
        <v>0</v>
      </c>
      <c r="AC537" s="171">
        <f>'Survey-based_src_summary'!AO537</f>
        <v>0</v>
      </c>
      <c r="AD537" s="171">
        <f>'Survey-based_src_summary'!AP537</f>
        <v>0</v>
      </c>
      <c r="AE537" s="171">
        <f>'Survey-based_src_summary'!AQ537</f>
        <v>0</v>
      </c>
    </row>
    <row r="538" spans="1:31" x14ac:dyDescent="0.2">
      <c r="A538" s="27" t="s">
        <v>460</v>
      </c>
      <c r="B538" s="154" t="str">
        <f>'Survey-based_src_summary'!E538</f>
        <v>30</v>
      </c>
      <c r="C538" s="125" t="str">
        <f>'Survey-based_src_summary'!F538</f>
        <v>30069</v>
      </c>
      <c r="D538" s="125" t="str">
        <f>'Survey-based_src_summary'!G538</f>
        <v>2310010300</v>
      </c>
      <c r="E538" s="125" t="str">
        <f>'Survey-based_src_summary'!H538</f>
        <v>Pneumatic devices</v>
      </c>
      <c r="F538" s="125" t="str">
        <f>'Survey-based_src_summary'!B538</f>
        <v>Oil Wells</v>
      </c>
      <c r="G538" s="52">
        <f>'Survey-based_src_summary'!S538</f>
        <v>0</v>
      </c>
      <c r="H538" s="52">
        <f>'Survey-based_src_summary'!T538</f>
        <v>2.2074855676021174</v>
      </c>
      <c r="I538" s="52">
        <f>'Survey-based_src_summary'!U538</f>
        <v>0</v>
      </c>
      <c r="J538" s="52">
        <f>'Survey-based_src_summary'!V538</f>
        <v>0</v>
      </c>
      <c r="K538" s="52">
        <f>'Survey-based_src_summary'!W538</f>
        <v>0</v>
      </c>
      <c r="L538" s="144">
        <f>'Survey-based_src_summary'!X538</f>
        <v>0</v>
      </c>
      <c r="M538" s="144">
        <f>'Survey-based_src_summary'!Y538</f>
        <v>0.91529889388380481</v>
      </c>
      <c r="N538" s="144">
        <f>'Survey-based_src_summary'!Z538</f>
        <v>0</v>
      </c>
      <c r="O538" s="144">
        <f>'Survey-based_src_summary'!AA538</f>
        <v>0</v>
      </c>
      <c r="P538" s="144">
        <f>'Survey-based_src_summary'!AB538</f>
        <v>0</v>
      </c>
      <c r="Q538" s="155">
        <f>'Survey-based_src_summary'!AC538</f>
        <v>0</v>
      </c>
      <c r="R538" s="155">
        <f>'Survey-based_src_summary'!AD538</f>
        <v>0</v>
      </c>
      <c r="S538" s="155">
        <f>'Survey-based_src_summary'!AE538</f>
        <v>0</v>
      </c>
      <c r="T538" s="155">
        <f>'Survey-based_src_summary'!AF538</f>
        <v>0</v>
      </c>
      <c r="U538" s="155">
        <f>'Survey-based_src_summary'!AG538</f>
        <v>0</v>
      </c>
      <c r="V538" s="156">
        <f>'Survey-based_src_summary'!AH538</f>
        <v>0</v>
      </c>
      <c r="W538" s="156">
        <f>'Survey-based_src_summary'!AI538</f>
        <v>1.2921866737183125</v>
      </c>
      <c r="X538" s="156">
        <f>'Survey-based_src_summary'!AJ538</f>
        <v>0</v>
      </c>
      <c r="Y538" s="156">
        <f>'Survey-based_src_summary'!AK538</f>
        <v>0</v>
      </c>
      <c r="Z538" s="156">
        <f>'Survey-based_src_summary'!AL538</f>
        <v>0</v>
      </c>
      <c r="AA538" s="171">
        <f>'Survey-based_src_summary'!AM538</f>
        <v>0</v>
      </c>
      <c r="AB538" s="171">
        <f>'Survey-based_src_summary'!AN538</f>
        <v>0</v>
      </c>
      <c r="AC538" s="171">
        <f>'Survey-based_src_summary'!AO538</f>
        <v>0</v>
      </c>
      <c r="AD538" s="171">
        <f>'Survey-based_src_summary'!AP538</f>
        <v>0</v>
      </c>
      <c r="AE538" s="171">
        <f>'Survey-based_src_summary'!AQ538</f>
        <v>0</v>
      </c>
    </row>
    <row r="539" spans="1:31" x14ac:dyDescent="0.2">
      <c r="A539" s="27" t="s">
        <v>460</v>
      </c>
      <c r="B539" s="154" t="str">
        <f>'Survey-based_src_summary'!E539</f>
        <v>30</v>
      </c>
      <c r="C539" s="125" t="str">
        <f>'Survey-based_src_summary'!F539</f>
        <v>30005</v>
      </c>
      <c r="D539" s="125" t="str">
        <f>'Survey-based_src_summary'!G539</f>
        <v>2310010300</v>
      </c>
      <c r="E539" s="125" t="str">
        <f>'Survey-based_src_summary'!H539</f>
        <v>Pneumatic devices</v>
      </c>
      <c r="F539" s="125" t="str">
        <f>'Survey-based_src_summary'!B539</f>
        <v>Oil Wells</v>
      </c>
      <c r="G539" s="52">
        <f>'Survey-based_src_summary'!S539</f>
        <v>0</v>
      </c>
      <c r="H539" s="52">
        <f>'Survey-based_src_summary'!T539</f>
        <v>3.1339912086561799</v>
      </c>
      <c r="I539" s="52">
        <f>'Survey-based_src_summary'!U539</f>
        <v>0</v>
      </c>
      <c r="J539" s="52">
        <f>'Survey-based_src_summary'!V539</f>
        <v>0</v>
      </c>
      <c r="K539" s="52">
        <f>'Survey-based_src_summary'!W539</f>
        <v>0</v>
      </c>
      <c r="L539" s="144">
        <f>'Survey-based_src_summary'!X539</f>
        <v>0</v>
      </c>
      <c r="M539" s="144">
        <f>'Survey-based_src_summary'!Y539</f>
        <v>0.66478601395737158</v>
      </c>
      <c r="N539" s="144">
        <f>'Survey-based_src_summary'!Z539</f>
        <v>0</v>
      </c>
      <c r="O539" s="144">
        <f>'Survey-based_src_summary'!AA539</f>
        <v>0</v>
      </c>
      <c r="P539" s="144">
        <f>'Survey-based_src_summary'!AB539</f>
        <v>0</v>
      </c>
      <c r="Q539" s="155">
        <f>'Survey-based_src_summary'!AC539</f>
        <v>0</v>
      </c>
      <c r="R539" s="155">
        <f>'Survey-based_src_summary'!AD539</f>
        <v>0</v>
      </c>
      <c r="S539" s="155">
        <f>'Survey-based_src_summary'!AE539</f>
        <v>0</v>
      </c>
      <c r="T539" s="155">
        <f>'Survey-based_src_summary'!AF539</f>
        <v>0</v>
      </c>
      <c r="U539" s="155">
        <f>'Survey-based_src_summary'!AG539</f>
        <v>0</v>
      </c>
      <c r="V539" s="156">
        <f>'Survey-based_src_summary'!AH539</f>
        <v>0</v>
      </c>
      <c r="W539" s="156">
        <f>'Survey-based_src_summary'!AI539</f>
        <v>2.4692051946988083</v>
      </c>
      <c r="X539" s="156">
        <f>'Survey-based_src_summary'!AJ539</f>
        <v>0</v>
      </c>
      <c r="Y539" s="156">
        <f>'Survey-based_src_summary'!AK539</f>
        <v>0</v>
      </c>
      <c r="Z539" s="156">
        <f>'Survey-based_src_summary'!AL539</f>
        <v>0</v>
      </c>
      <c r="AA539" s="171">
        <f>'Survey-based_src_summary'!AM539</f>
        <v>0</v>
      </c>
      <c r="AB539" s="171">
        <f>'Survey-based_src_summary'!AN539</f>
        <v>0</v>
      </c>
      <c r="AC539" s="171">
        <f>'Survey-based_src_summary'!AO539</f>
        <v>0</v>
      </c>
      <c r="AD539" s="171">
        <f>'Survey-based_src_summary'!AP539</f>
        <v>0</v>
      </c>
      <c r="AE539" s="171">
        <f>'Survey-based_src_summary'!AQ539</f>
        <v>0</v>
      </c>
    </row>
    <row r="540" spans="1:31" x14ac:dyDescent="0.2">
      <c r="A540" s="27" t="s">
        <v>460</v>
      </c>
      <c r="B540" s="154" t="str">
        <f>'Survey-based_src_summary'!E540</f>
        <v>30</v>
      </c>
      <c r="C540" s="125" t="str">
        <f>'Survey-based_src_summary'!F540</f>
        <v>30111</v>
      </c>
      <c r="D540" s="125" t="str">
        <f>'Survey-based_src_summary'!G540</f>
        <v>2310010300</v>
      </c>
      <c r="E540" s="125" t="str">
        <f>'Survey-based_src_summary'!H540</f>
        <v>Pneumatic devices</v>
      </c>
      <c r="F540" s="125" t="str">
        <f>'Survey-based_src_summary'!B540</f>
        <v>Oil Wells</v>
      </c>
      <c r="G540" s="52">
        <f>'Survey-based_src_summary'!S540</f>
        <v>0</v>
      </c>
      <c r="H540" s="52">
        <f>'Survey-based_src_summary'!T540</f>
        <v>1.5613922307429613</v>
      </c>
      <c r="I540" s="52">
        <f>'Survey-based_src_summary'!U540</f>
        <v>0</v>
      </c>
      <c r="J540" s="52">
        <f>'Survey-based_src_summary'!V540</f>
        <v>0</v>
      </c>
      <c r="K540" s="52">
        <f>'Survey-based_src_summary'!W540</f>
        <v>0</v>
      </c>
      <c r="L540" s="144">
        <f>'Survey-based_src_summary'!X540</f>
        <v>0</v>
      </c>
      <c r="M540" s="144">
        <f>'Survey-based_src_summary'!Y540</f>
        <v>5.3841111404929698E-2</v>
      </c>
      <c r="N540" s="144">
        <f>'Survey-based_src_summary'!Z540</f>
        <v>0</v>
      </c>
      <c r="O540" s="144">
        <f>'Survey-based_src_summary'!AA540</f>
        <v>0</v>
      </c>
      <c r="P540" s="144">
        <f>'Survey-based_src_summary'!AB540</f>
        <v>0</v>
      </c>
      <c r="Q540" s="155">
        <f>'Survey-based_src_summary'!AC540</f>
        <v>0</v>
      </c>
      <c r="R540" s="155">
        <f>'Survey-based_src_summary'!AD540</f>
        <v>0</v>
      </c>
      <c r="S540" s="155">
        <f>'Survey-based_src_summary'!AE540</f>
        <v>0</v>
      </c>
      <c r="T540" s="155">
        <f>'Survey-based_src_summary'!AF540</f>
        <v>0</v>
      </c>
      <c r="U540" s="155">
        <f>'Survey-based_src_summary'!AG540</f>
        <v>0</v>
      </c>
      <c r="V540" s="156">
        <f>'Survey-based_src_summary'!AH540</f>
        <v>0</v>
      </c>
      <c r="W540" s="156">
        <f>'Survey-based_src_summary'!AI540</f>
        <v>1.5075511193380318</v>
      </c>
      <c r="X540" s="156">
        <f>'Survey-based_src_summary'!AJ540</f>
        <v>0</v>
      </c>
      <c r="Y540" s="156">
        <f>'Survey-based_src_summary'!AK540</f>
        <v>0</v>
      </c>
      <c r="Z540" s="156">
        <f>'Survey-based_src_summary'!AL540</f>
        <v>0</v>
      </c>
      <c r="AA540" s="171">
        <f>'Survey-based_src_summary'!AM540</f>
        <v>0</v>
      </c>
      <c r="AB540" s="171">
        <f>'Survey-based_src_summary'!AN540</f>
        <v>0</v>
      </c>
      <c r="AC540" s="171">
        <f>'Survey-based_src_summary'!AO540</f>
        <v>0</v>
      </c>
      <c r="AD540" s="171">
        <f>'Survey-based_src_summary'!AP540</f>
        <v>0</v>
      </c>
      <c r="AE540" s="171">
        <f>'Survey-based_src_summary'!AQ540</f>
        <v>0</v>
      </c>
    </row>
    <row r="541" spans="1:31" x14ac:dyDescent="0.2">
      <c r="A541" s="27" t="s">
        <v>460</v>
      </c>
      <c r="B541" s="154" t="str">
        <f>'Survey-based_src_summary'!E541</f>
        <v>30</v>
      </c>
      <c r="C541" s="125" t="str">
        <f>'Survey-based_src_summary'!F541</f>
        <v>30041</v>
      </c>
      <c r="D541" s="125" t="str">
        <f>'Survey-based_src_summary'!G541</f>
        <v>2310010300</v>
      </c>
      <c r="E541" s="125" t="str">
        <f>'Survey-based_src_summary'!H541</f>
        <v>Pneumatic devices</v>
      </c>
      <c r="F541" s="125" t="str">
        <f>'Survey-based_src_summary'!B541</f>
        <v>Oil Wells</v>
      </c>
      <c r="G541" s="52">
        <f>'Survey-based_src_summary'!S541</f>
        <v>0</v>
      </c>
      <c r="H541" s="52">
        <f>'Survey-based_src_summary'!T541</f>
        <v>9.7937225270505621E-2</v>
      </c>
      <c r="I541" s="52">
        <f>'Survey-based_src_summary'!U541</f>
        <v>0</v>
      </c>
      <c r="J541" s="52">
        <f>'Survey-based_src_summary'!V541</f>
        <v>0</v>
      </c>
      <c r="K541" s="52">
        <f>'Survey-based_src_summary'!W541</f>
        <v>0</v>
      </c>
      <c r="L541" s="144">
        <f>'Survey-based_src_summary'!X541</f>
        <v>0</v>
      </c>
      <c r="M541" s="144">
        <f>'Survey-based_src_summary'!Y541</f>
        <v>0</v>
      </c>
      <c r="N541" s="144">
        <f>'Survey-based_src_summary'!Z541</f>
        <v>0</v>
      </c>
      <c r="O541" s="144">
        <f>'Survey-based_src_summary'!AA541</f>
        <v>0</v>
      </c>
      <c r="P541" s="144">
        <f>'Survey-based_src_summary'!AB541</f>
        <v>0</v>
      </c>
      <c r="Q541" s="155">
        <f>'Survey-based_src_summary'!AC541</f>
        <v>0</v>
      </c>
      <c r="R541" s="155">
        <f>'Survey-based_src_summary'!AD541</f>
        <v>0</v>
      </c>
      <c r="S541" s="155">
        <f>'Survey-based_src_summary'!AE541</f>
        <v>0</v>
      </c>
      <c r="T541" s="155">
        <f>'Survey-based_src_summary'!AF541</f>
        <v>0</v>
      </c>
      <c r="U541" s="155">
        <f>'Survey-based_src_summary'!AG541</f>
        <v>0</v>
      </c>
      <c r="V541" s="156">
        <f>'Survey-based_src_summary'!AH541</f>
        <v>0</v>
      </c>
      <c r="W541" s="156">
        <f>'Survey-based_src_summary'!AI541</f>
        <v>9.7937225270505621E-2</v>
      </c>
      <c r="X541" s="156">
        <f>'Survey-based_src_summary'!AJ541</f>
        <v>0</v>
      </c>
      <c r="Y541" s="156">
        <f>'Survey-based_src_summary'!AK541</f>
        <v>0</v>
      </c>
      <c r="Z541" s="156">
        <f>'Survey-based_src_summary'!AL541</f>
        <v>0</v>
      </c>
      <c r="AA541" s="171">
        <f>'Survey-based_src_summary'!AM541</f>
        <v>0</v>
      </c>
      <c r="AB541" s="171">
        <f>'Survey-based_src_summary'!AN541</f>
        <v>0</v>
      </c>
      <c r="AC541" s="171">
        <f>'Survey-based_src_summary'!AO541</f>
        <v>0</v>
      </c>
      <c r="AD541" s="171">
        <f>'Survey-based_src_summary'!AP541</f>
        <v>0</v>
      </c>
      <c r="AE541" s="171">
        <f>'Survey-based_src_summary'!AQ541</f>
        <v>0</v>
      </c>
    </row>
    <row r="542" spans="1:31" x14ac:dyDescent="0.2">
      <c r="A542" s="27" t="s">
        <v>460</v>
      </c>
      <c r="B542" s="154" t="str">
        <f>'Survey-based_src_summary'!E542</f>
        <v>30</v>
      </c>
      <c r="C542" s="125" t="str">
        <f>'Survey-based_src_summary'!F542</f>
        <v>30071</v>
      </c>
      <c r="D542" s="125" t="str">
        <f>'Survey-based_src_summary'!G542</f>
        <v>2310010300</v>
      </c>
      <c r="E542" s="125" t="str">
        <f>'Survey-based_src_summary'!H542</f>
        <v>Pneumatic devices</v>
      </c>
      <c r="F542" s="125" t="str">
        <f>'Survey-based_src_summary'!B542</f>
        <v>Oil Wells</v>
      </c>
      <c r="G542" s="52">
        <f>'Survey-based_src_summary'!S542</f>
        <v>0</v>
      </c>
      <c r="H542" s="52">
        <f>'Survey-based_src_summary'!T542</f>
        <v>9.9398974901408685E-2</v>
      </c>
      <c r="I542" s="52">
        <f>'Survey-based_src_summary'!U542</f>
        <v>0</v>
      </c>
      <c r="J542" s="52">
        <f>'Survey-based_src_summary'!V542</f>
        <v>0</v>
      </c>
      <c r="K542" s="52">
        <f>'Survey-based_src_summary'!W542</f>
        <v>0</v>
      </c>
      <c r="L542" s="144">
        <f>'Survey-based_src_summary'!X542</f>
        <v>0</v>
      </c>
      <c r="M542" s="144">
        <f>'Survey-based_src_summary'!Y542</f>
        <v>4.9699487450704342E-2</v>
      </c>
      <c r="N542" s="144">
        <f>'Survey-based_src_summary'!Z542</f>
        <v>0</v>
      </c>
      <c r="O542" s="144">
        <f>'Survey-based_src_summary'!AA542</f>
        <v>0</v>
      </c>
      <c r="P542" s="144">
        <f>'Survey-based_src_summary'!AB542</f>
        <v>0</v>
      </c>
      <c r="Q542" s="155">
        <f>'Survey-based_src_summary'!AC542</f>
        <v>0</v>
      </c>
      <c r="R542" s="155">
        <f>'Survey-based_src_summary'!AD542</f>
        <v>0</v>
      </c>
      <c r="S542" s="155">
        <f>'Survey-based_src_summary'!AE542</f>
        <v>0</v>
      </c>
      <c r="T542" s="155">
        <f>'Survey-based_src_summary'!AF542</f>
        <v>0</v>
      </c>
      <c r="U542" s="155">
        <f>'Survey-based_src_summary'!AG542</f>
        <v>0</v>
      </c>
      <c r="V542" s="156">
        <f>'Survey-based_src_summary'!AH542</f>
        <v>0</v>
      </c>
      <c r="W542" s="156">
        <f>'Survey-based_src_summary'!AI542</f>
        <v>4.9699487450704342E-2</v>
      </c>
      <c r="X542" s="156">
        <f>'Survey-based_src_summary'!AJ542</f>
        <v>0</v>
      </c>
      <c r="Y542" s="156">
        <f>'Survey-based_src_summary'!AK542</f>
        <v>0</v>
      </c>
      <c r="Z542" s="156">
        <f>'Survey-based_src_summary'!AL542</f>
        <v>0</v>
      </c>
      <c r="AA542" s="171">
        <f>'Survey-based_src_summary'!AM542</f>
        <v>0</v>
      </c>
      <c r="AB542" s="171">
        <f>'Survey-based_src_summary'!AN542</f>
        <v>0</v>
      </c>
      <c r="AC542" s="171">
        <f>'Survey-based_src_summary'!AO542</f>
        <v>0</v>
      </c>
      <c r="AD542" s="171">
        <f>'Survey-based_src_summary'!AP542</f>
        <v>0</v>
      </c>
      <c r="AE542" s="171">
        <f>'Survey-based_src_summary'!AQ542</f>
        <v>0</v>
      </c>
    </row>
    <row r="543" spans="1:31" x14ac:dyDescent="0.2">
      <c r="A543" s="27" t="s">
        <v>460</v>
      </c>
      <c r="B543" s="154" t="str">
        <f>'Survey-based_src_summary'!E543</f>
        <v>30</v>
      </c>
      <c r="C543" s="125" t="str">
        <f>'Survey-based_src_summary'!F543</f>
        <v>30015</v>
      </c>
      <c r="D543" s="125" t="str">
        <f>'Survey-based_src_summary'!G543</f>
        <v>2310010300</v>
      </c>
      <c r="E543" s="125" t="str">
        <f>'Survey-based_src_summary'!H543</f>
        <v>Pneumatic devices</v>
      </c>
      <c r="F543" s="125" t="str">
        <f>'Survey-based_src_summary'!B543</f>
        <v>Oil Wells</v>
      </c>
      <c r="G543" s="52">
        <f>'Survey-based_src_summary'!S543</f>
        <v>0</v>
      </c>
      <c r="H543" s="52">
        <f>'Survey-based_src_summary'!T543</f>
        <v>4.896861263525281E-2</v>
      </c>
      <c r="I543" s="52">
        <f>'Survey-based_src_summary'!U543</f>
        <v>0</v>
      </c>
      <c r="J543" s="52">
        <f>'Survey-based_src_summary'!V543</f>
        <v>0</v>
      </c>
      <c r="K543" s="52">
        <f>'Survey-based_src_summary'!W543</f>
        <v>0</v>
      </c>
      <c r="L543" s="144">
        <f>'Survey-based_src_summary'!X543</f>
        <v>0</v>
      </c>
      <c r="M543" s="144">
        <f>'Survey-based_src_summary'!Y543</f>
        <v>0</v>
      </c>
      <c r="N543" s="144">
        <f>'Survey-based_src_summary'!Z543</f>
        <v>0</v>
      </c>
      <c r="O543" s="144">
        <f>'Survey-based_src_summary'!AA543</f>
        <v>0</v>
      </c>
      <c r="P543" s="144">
        <f>'Survey-based_src_summary'!AB543</f>
        <v>0</v>
      </c>
      <c r="Q543" s="155">
        <f>'Survey-based_src_summary'!AC543</f>
        <v>0</v>
      </c>
      <c r="R543" s="155">
        <f>'Survey-based_src_summary'!AD543</f>
        <v>0</v>
      </c>
      <c r="S543" s="155">
        <f>'Survey-based_src_summary'!AE543</f>
        <v>0</v>
      </c>
      <c r="T543" s="155">
        <f>'Survey-based_src_summary'!AF543</f>
        <v>0</v>
      </c>
      <c r="U543" s="155">
        <f>'Survey-based_src_summary'!AG543</f>
        <v>0</v>
      </c>
      <c r="V543" s="156">
        <f>'Survey-based_src_summary'!AH543</f>
        <v>0</v>
      </c>
      <c r="W543" s="156">
        <f>'Survey-based_src_summary'!AI543</f>
        <v>4.896861263525281E-2</v>
      </c>
      <c r="X543" s="156">
        <f>'Survey-based_src_summary'!AJ543</f>
        <v>0</v>
      </c>
      <c r="Y543" s="156">
        <f>'Survey-based_src_summary'!AK543</f>
        <v>0</v>
      </c>
      <c r="Z543" s="156">
        <f>'Survey-based_src_summary'!AL543</f>
        <v>0</v>
      </c>
      <c r="AA543" s="171">
        <f>'Survey-based_src_summary'!AM543</f>
        <v>0</v>
      </c>
      <c r="AB543" s="171">
        <f>'Survey-based_src_summary'!AN543</f>
        <v>0</v>
      </c>
      <c r="AC543" s="171">
        <f>'Survey-based_src_summary'!AO543</f>
        <v>0</v>
      </c>
      <c r="AD543" s="171">
        <f>'Survey-based_src_summary'!AP543</f>
        <v>0</v>
      </c>
      <c r="AE543" s="171">
        <f>'Survey-based_src_summary'!AQ543</f>
        <v>0</v>
      </c>
    </row>
    <row r="544" spans="1:31" x14ac:dyDescent="0.2">
      <c r="A544" s="27" t="s">
        <v>460</v>
      </c>
      <c r="B544" s="154" t="str">
        <f>'Survey-based_src_summary'!E544</f>
        <v>30</v>
      </c>
      <c r="C544" s="125" t="str">
        <f>'Survey-based_src_summary'!F544</f>
        <v>30027</v>
      </c>
      <c r="D544" s="125" t="str">
        <f>'Survey-based_src_summary'!G544</f>
        <v>2310010300</v>
      </c>
      <c r="E544" s="125" t="str">
        <f>'Survey-based_src_summary'!H544</f>
        <v>Pneumatic devices</v>
      </c>
      <c r="F544" s="125" t="str">
        <f>'Survey-based_src_summary'!B544</f>
        <v>Oil Wells</v>
      </c>
      <c r="G544" s="52">
        <f>'Survey-based_src_summary'!S544</f>
        <v>0</v>
      </c>
      <c r="H544" s="52">
        <f>'Survey-based_src_summary'!T544</f>
        <v>0</v>
      </c>
      <c r="I544" s="52">
        <f>'Survey-based_src_summary'!U544</f>
        <v>0</v>
      </c>
      <c r="J544" s="52">
        <f>'Survey-based_src_summary'!V544</f>
        <v>0</v>
      </c>
      <c r="K544" s="52">
        <f>'Survey-based_src_summary'!W544</f>
        <v>0</v>
      </c>
      <c r="L544" s="144">
        <f>'Survey-based_src_summary'!X544</f>
        <v>0</v>
      </c>
      <c r="M544" s="144">
        <f>'Survey-based_src_summary'!Y544</f>
        <v>0</v>
      </c>
      <c r="N544" s="144">
        <f>'Survey-based_src_summary'!Z544</f>
        <v>0</v>
      </c>
      <c r="O544" s="144">
        <f>'Survey-based_src_summary'!AA544</f>
        <v>0</v>
      </c>
      <c r="P544" s="144">
        <f>'Survey-based_src_summary'!AB544</f>
        <v>0</v>
      </c>
      <c r="Q544" s="155">
        <f>'Survey-based_src_summary'!AC544</f>
        <v>0</v>
      </c>
      <c r="R544" s="155">
        <f>'Survey-based_src_summary'!AD544</f>
        <v>0</v>
      </c>
      <c r="S544" s="155">
        <f>'Survey-based_src_summary'!AE544</f>
        <v>0</v>
      </c>
      <c r="T544" s="155">
        <f>'Survey-based_src_summary'!AF544</f>
        <v>0</v>
      </c>
      <c r="U544" s="155">
        <f>'Survey-based_src_summary'!AG544</f>
        <v>0</v>
      </c>
      <c r="V544" s="156">
        <f>'Survey-based_src_summary'!AH544</f>
        <v>0</v>
      </c>
      <c r="W544" s="156">
        <f>'Survey-based_src_summary'!AI544</f>
        <v>0</v>
      </c>
      <c r="X544" s="156">
        <f>'Survey-based_src_summary'!AJ544</f>
        <v>0</v>
      </c>
      <c r="Y544" s="156">
        <f>'Survey-based_src_summary'!AK544</f>
        <v>0</v>
      </c>
      <c r="Z544" s="156">
        <f>'Survey-based_src_summary'!AL544</f>
        <v>0</v>
      </c>
      <c r="AA544" s="171">
        <f>'Survey-based_src_summary'!AM544</f>
        <v>0</v>
      </c>
      <c r="AB544" s="171">
        <f>'Survey-based_src_summary'!AN544</f>
        <v>0</v>
      </c>
      <c r="AC544" s="171">
        <f>'Survey-based_src_summary'!AO544</f>
        <v>0</v>
      </c>
      <c r="AD544" s="171">
        <f>'Survey-based_src_summary'!AP544</f>
        <v>0</v>
      </c>
      <c r="AE544" s="171">
        <f>'Survey-based_src_summary'!AQ544</f>
        <v>0</v>
      </c>
    </row>
    <row r="545" spans="1:31" x14ac:dyDescent="0.2">
      <c r="A545" s="27" t="s">
        <v>460</v>
      </c>
      <c r="B545" s="154" t="str">
        <f>'Survey-based_src_summary'!E545</f>
        <v>30</v>
      </c>
      <c r="C545" s="125" t="str">
        <f>'Survey-based_src_summary'!F545</f>
        <v>30037</v>
      </c>
      <c r="D545" s="125" t="str">
        <f>'Survey-based_src_summary'!G545</f>
        <v>2310010300</v>
      </c>
      <c r="E545" s="125" t="str">
        <f>'Survey-based_src_summary'!H545</f>
        <v>Pneumatic devices</v>
      </c>
      <c r="F545" s="125" t="str">
        <f>'Survey-based_src_summary'!B545</f>
        <v>Oil Wells</v>
      </c>
      <c r="G545" s="52">
        <f>'Survey-based_src_summary'!S545</f>
        <v>0</v>
      </c>
      <c r="H545" s="52">
        <f>'Survey-based_src_summary'!T545</f>
        <v>0</v>
      </c>
      <c r="I545" s="52">
        <f>'Survey-based_src_summary'!U545</f>
        <v>0</v>
      </c>
      <c r="J545" s="52">
        <f>'Survey-based_src_summary'!V545</f>
        <v>0</v>
      </c>
      <c r="K545" s="52">
        <f>'Survey-based_src_summary'!W545</f>
        <v>0</v>
      </c>
      <c r="L545" s="144">
        <f>'Survey-based_src_summary'!X545</f>
        <v>0</v>
      </c>
      <c r="M545" s="144">
        <f>'Survey-based_src_summary'!Y545</f>
        <v>0</v>
      </c>
      <c r="N545" s="144">
        <f>'Survey-based_src_summary'!Z545</f>
        <v>0</v>
      </c>
      <c r="O545" s="144">
        <f>'Survey-based_src_summary'!AA545</f>
        <v>0</v>
      </c>
      <c r="P545" s="144">
        <f>'Survey-based_src_summary'!AB545</f>
        <v>0</v>
      </c>
      <c r="Q545" s="155">
        <f>'Survey-based_src_summary'!AC545</f>
        <v>0</v>
      </c>
      <c r="R545" s="155">
        <f>'Survey-based_src_summary'!AD545</f>
        <v>0</v>
      </c>
      <c r="S545" s="155">
        <f>'Survey-based_src_summary'!AE545</f>
        <v>0</v>
      </c>
      <c r="T545" s="155">
        <f>'Survey-based_src_summary'!AF545</f>
        <v>0</v>
      </c>
      <c r="U545" s="155">
        <f>'Survey-based_src_summary'!AG545</f>
        <v>0</v>
      </c>
      <c r="V545" s="156">
        <f>'Survey-based_src_summary'!AH545</f>
        <v>0</v>
      </c>
      <c r="W545" s="156">
        <f>'Survey-based_src_summary'!AI545</f>
        <v>0</v>
      </c>
      <c r="X545" s="156">
        <f>'Survey-based_src_summary'!AJ545</f>
        <v>0</v>
      </c>
      <c r="Y545" s="156">
        <f>'Survey-based_src_summary'!AK545</f>
        <v>0</v>
      </c>
      <c r="Z545" s="156">
        <f>'Survey-based_src_summary'!AL545</f>
        <v>0</v>
      </c>
      <c r="AA545" s="171">
        <f>'Survey-based_src_summary'!AM545</f>
        <v>0</v>
      </c>
      <c r="AB545" s="171">
        <f>'Survey-based_src_summary'!AN545</f>
        <v>0</v>
      </c>
      <c r="AC545" s="171">
        <f>'Survey-based_src_summary'!AO545</f>
        <v>0</v>
      </c>
      <c r="AD545" s="171">
        <f>'Survey-based_src_summary'!AP545</f>
        <v>0</v>
      </c>
      <c r="AE545" s="171">
        <f>'Survey-based_src_summary'!AQ545</f>
        <v>0</v>
      </c>
    </row>
    <row r="546" spans="1:31" x14ac:dyDescent="0.2">
      <c r="A546" s="27" t="s">
        <v>460</v>
      </c>
      <c r="B546" s="154" t="str">
        <f>'Survey-based_src_summary'!E546</f>
        <v>30</v>
      </c>
      <c r="C546" s="125" t="str">
        <f>'Survey-based_src_summary'!F546</f>
        <v>30101</v>
      </c>
      <c r="D546" s="125" t="str">
        <f>'Survey-based_src_summary'!G546</f>
        <v>2310021300</v>
      </c>
      <c r="E546" s="125" t="str">
        <f>'Survey-based_src_summary'!H546</f>
        <v>Pneumatic devices</v>
      </c>
      <c r="F546" s="125" t="str">
        <f>'Survey-based_src_summary'!B546</f>
        <v>Gas Wells</v>
      </c>
      <c r="G546" s="52">
        <f>'Survey-based_src_summary'!S546</f>
        <v>0</v>
      </c>
      <c r="H546" s="52">
        <f>'Survey-based_src_summary'!T546</f>
        <v>8.6610537974059625</v>
      </c>
      <c r="I546" s="52">
        <f>'Survey-based_src_summary'!U546</f>
        <v>0</v>
      </c>
      <c r="J546" s="52">
        <f>'Survey-based_src_summary'!V546</f>
        <v>0</v>
      </c>
      <c r="K546" s="52">
        <f>'Survey-based_src_summary'!W546</f>
        <v>0</v>
      </c>
      <c r="L546" s="144">
        <f>'Survey-based_src_summary'!X546</f>
        <v>0</v>
      </c>
      <c r="M546" s="144">
        <f>'Survey-based_src_summary'!Y546</f>
        <v>0.4164995044375247</v>
      </c>
      <c r="N546" s="144">
        <f>'Survey-based_src_summary'!Z546</f>
        <v>0</v>
      </c>
      <c r="O546" s="144">
        <f>'Survey-based_src_summary'!AA546</f>
        <v>0</v>
      </c>
      <c r="P546" s="144">
        <f>'Survey-based_src_summary'!AB546</f>
        <v>0</v>
      </c>
      <c r="Q546" s="155">
        <f>'Survey-based_src_summary'!AC546</f>
        <v>0</v>
      </c>
      <c r="R546" s="155">
        <f>'Survey-based_src_summary'!AD546</f>
        <v>0</v>
      </c>
      <c r="S546" s="155">
        <f>'Survey-based_src_summary'!AE546</f>
        <v>0</v>
      </c>
      <c r="T546" s="155">
        <f>'Survey-based_src_summary'!AF546</f>
        <v>0</v>
      </c>
      <c r="U546" s="155">
        <f>'Survey-based_src_summary'!AG546</f>
        <v>0</v>
      </c>
      <c r="V546" s="156">
        <f>'Survey-based_src_summary'!AH546</f>
        <v>0</v>
      </c>
      <c r="W546" s="156">
        <f>'Survey-based_src_summary'!AI546</f>
        <v>8.2445542929684379</v>
      </c>
      <c r="X546" s="156">
        <f>'Survey-based_src_summary'!AJ546</f>
        <v>0</v>
      </c>
      <c r="Y546" s="156">
        <f>'Survey-based_src_summary'!AK546</f>
        <v>0</v>
      </c>
      <c r="Z546" s="156">
        <f>'Survey-based_src_summary'!AL546</f>
        <v>0</v>
      </c>
      <c r="AA546" s="171">
        <f>'Survey-based_src_summary'!AM546</f>
        <v>0</v>
      </c>
      <c r="AB546" s="171">
        <f>'Survey-based_src_summary'!AN546</f>
        <v>0</v>
      </c>
      <c r="AC546" s="171">
        <f>'Survey-based_src_summary'!AO546</f>
        <v>0</v>
      </c>
      <c r="AD546" s="171">
        <f>'Survey-based_src_summary'!AP546</f>
        <v>0</v>
      </c>
      <c r="AE546" s="171">
        <f>'Survey-based_src_summary'!AQ546</f>
        <v>0</v>
      </c>
    </row>
    <row r="547" spans="1:31" x14ac:dyDescent="0.2">
      <c r="A547" s="27" t="s">
        <v>460</v>
      </c>
      <c r="B547" s="154" t="str">
        <f>'Survey-based_src_summary'!E547</f>
        <v>30</v>
      </c>
      <c r="C547" s="125" t="str">
        <f>'Survey-based_src_summary'!F547</f>
        <v>30051</v>
      </c>
      <c r="D547" s="125" t="str">
        <f>'Survey-based_src_summary'!G547</f>
        <v>2310021300</v>
      </c>
      <c r="E547" s="125" t="str">
        <f>'Survey-based_src_summary'!H547</f>
        <v>Pneumatic devices</v>
      </c>
      <c r="F547" s="125" t="str">
        <f>'Survey-based_src_summary'!B547</f>
        <v>Gas Wells</v>
      </c>
      <c r="G547" s="52">
        <f>'Survey-based_src_summary'!S547</f>
        <v>0</v>
      </c>
      <c r="H547" s="52">
        <f>'Survey-based_src_summary'!T547</f>
        <v>2.0241085135389087</v>
      </c>
      <c r="I547" s="52">
        <f>'Survey-based_src_summary'!U547</f>
        <v>0</v>
      </c>
      <c r="J547" s="52">
        <f>'Survey-based_src_summary'!V547</f>
        <v>0</v>
      </c>
      <c r="K547" s="52">
        <f>'Survey-based_src_summary'!W547</f>
        <v>0</v>
      </c>
      <c r="L547" s="144">
        <f>'Survey-based_src_summary'!X547</f>
        <v>0</v>
      </c>
      <c r="M547" s="144">
        <f>'Survey-based_src_summary'!Y547</f>
        <v>0.18110444594821817</v>
      </c>
      <c r="N547" s="144">
        <f>'Survey-based_src_summary'!Z547</f>
        <v>0</v>
      </c>
      <c r="O547" s="144">
        <f>'Survey-based_src_summary'!AA547</f>
        <v>0</v>
      </c>
      <c r="P547" s="144">
        <f>'Survey-based_src_summary'!AB547</f>
        <v>0</v>
      </c>
      <c r="Q547" s="155">
        <f>'Survey-based_src_summary'!AC547</f>
        <v>0</v>
      </c>
      <c r="R547" s="155">
        <f>'Survey-based_src_summary'!AD547</f>
        <v>0</v>
      </c>
      <c r="S547" s="155">
        <f>'Survey-based_src_summary'!AE547</f>
        <v>0</v>
      </c>
      <c r="T547" s="155">
        <f>'Survey-based_src_summary'!AF547</f>
        <v>0</v>
      </c>
      <c r="U547" s="155">
        <f>'Survey-based_src_summary'!AG547</f>
        <v>0</v>
      </c>
      <c r="V547" s="156">
        <f>'Survey-based_src_summary'!AH547</f>
        <v>0</v>
      </c>
      <c r="W547" s="156">
        <f>'Survey-based_src_summary'!AI547</f>
        <v>1.8430040675906907</v>
      </c>
      <c r="X547" s="156">
        <f>'Survey-based_src_summary'!AJ547</f>
        <v>0</v>
      </c>
      <c r="Y547" s="156">
        <f>'Survey-based_src_summary'!AK547</f>
        <v>0</v>
      </c>
      <c r="Z547" s="156">
        <f>'Survey-based_src_summary'!AL547</f>
        <v>0</v>
      </c>
      <c r="AA547" s="171">
        <f>'Survey-based_src_summary'!AM547</f>
        <v>0</v>
      </c>
      <c r="AB547" s="171">
        <f>'Survey-based_src_summary'!AN547</f>
        <v>0</v>
      </c>
      <c r="AC547" s="171">
        <f>'Survey-based_src_summary'!AO547</f>
        <v>0</v>
      </c>
      <c r="AD547" s="171">
        <f>'Survey-based_src_summary'!AP547</f>
        <v>0</v>
      </c>
      <c r="AE547" s="171">
        <f>'Survey-based_src_summary'!AQ547</f>
        <v>0</v>
      </c>
    </row>
    <row r="548" spans="1:31" x14ac:dyDescent="0.2">
      <c r="A548" s="27" t="s">
        <v>460</v>
      </c>
      <c r="B548" s="154" t="str">
        <f>'Survey-based_src_summary'!E548</f>
        <v>30</v>
      </c>
      <c r="C548" s="125" t="str">
        <f>'Survey-based_src_summary'!F548</f>
        <v>30087</v>
      </c>
      <c r="D548" s="125" t="str">
        <f>'Survey-based_src_summary'!G548</f>
        <v>2310021300</v>
      </c>
      <c r="E548" s="125" t="str">
        <f>'Survey-based_src_summary'!H548</f>
        <v>Pneumatic devices</v>
      </c>
      <c r="F548" s="125" t="str">
        <f>'Survey-based_src_summary'!B548</f>
        <v>Gas Wells</v>
      </c>
      <c r="G548" s="52">
        <f>'Survey-based_src_summary'!S548</f>
        <v>0</v>
      </c>
      <c r="H548" s="52">
        <f>'Survey-based_src_summary'!T548</f>
        <v>1.1761217106089381E-2</v>
      </c>
      <c r="I548" s="52">
        <f>'Survey-based_src_summary'!U548</f>
        <v>0</v>
      </c>
      <c r="J548" s="52">
        <f>'Survey-based_src_summary'!V548</f>
        <v>0</v>
      </c>
      <c r="K548" s="52">
        <f>'Survey-based_src_summary'!W548</f>
        <v>0</v>
      </c>
      <c r="L548" s="144">
        <f>'Survey-based_src_summary'!X548</f>
        <v>0</v>
      </c>
      <c r="M548" s="144">
        <f>'Survey-based_src_summary'!Y548</f>
        <v>0</v>
      </c>
      <c r="N548" s="144">
        <f>'Survey-based_src_summary'!Z548</f>
        <v>0</v>
      </c>
      <c r="O548" s="144">
        <f>'Survey-based_src_summary'!AA548</f>
        <v>0</v>
      </c>
      <c r="P548" s="144">
        <f>'Survey-based_src_summary'!AB548</f>
        <v>0</v>
      </c>
      <c r="Q548" s="155">
        <f>'Survey-based_src_summary'!AC548</f>
        <v>0</v>
      </c>
      <c r="R548" s="155">
        <f>'Survey-based_src_summary'!AD548</f>
        <v>0</v>
      </c>
      <c r="S548" s="155">
        <f>'Survey-based_src_summary'!AE548</f>
        <v>0</v>
      </c>
      <c r="T548" s="155">
        <f>'Survey-based_src_summary'!AF548</f>
        <v>0</v>
      </c>
      <c r="U548" s="155">
        <f>'Survey-based_src_summary'!AG548</f>
        <v>0</v>
      </c>
      <c r="V548" s="156">
        <f>'Survey-based_src_summary'!AH548</f>
        <v>0</v>
      </c>
      <c r="W548" s="156">
        <f>'Survey-based_src_summary'!AI548</f>
        <v>1.1761217106089379E-2</v>
      </c>
      <c r="X548" s="156">
        <f>'Survey-based_src_summary'!AJ548</f>
        <v>0</v>
      </c>
      <c r="Y548" s="156">
        <f>'Survey-based_src_summary'!AK548</f>
        <v>0</v>
      </c>
      <c r="Z548" s="156">
        <f>'Survey-based_src_summary'!AL548</f>
        <v>0</v>
      </c>
      <c r="AA548" s="171">
        <f>'Survey-based_src_summary'!AM548</f>
        <v>0</v>
      </c>
      <c r="AB548" s="171">
        <f>'Survey-based_src_summary'!AN548</f>
        <v>0</v>
      </c>
      <c r="AC548" s="171">
        <f>'Survey-based_src_summary'!AO548</f>
        <v>0</v>
      </c>
      <c r="AD548" s="171">
        <f>'Survey-based_src_summary'!AP548</f>
        <v>0</v>
      </c>
      <c r="AE548" s="171">
        <f>'Survey-based_src_summary'!AQ548</f>
        <v>0</v>
      </c>
    </row>
    <row r="549" spans="1:31" x14ac:dyDescent="0.2">
      <c r="A549" s="27" t="s">
        <v>460</v>
      </c>
      <c r="B549" s="154" t="str">
        <f>'Survey-based_src_summary'!E549</f>
        <v>30</v>
      </c>
      <c r="C549" s="125" t="str">
        <f>'Survey-based_src_summary'!F549</f>
        <v>30099</v>
      </c>
      <c r="D549" s="125" t="str">
        <f>'Survey-based_src_summary'!G549</f>
        <v>2310021300</v>
      </c>
      <c r="E549" s="125" t="str">
        <f>'Survey-based_src_summary'!H549</f>
        <v>Pneumatic devices</v>
      </c>
      <c r="F549" s="125" t="str">
        <f>'Survey-based_src_summary'!B549</f>
        <v>Gas Wells</v>
      </c>
      <c r="G549" s="52">
        <f>'Survey-based_src_summary'!S549</f>
        <v>0</v>
      </c>
      <c r="H549" s="52">
        <f>'Survey-based_src_summary'!T549</f>
        <v>4.7044868424357525E-2</v>
      </c>
      <c r="I549" s="52">
        <f>'Survey-based_src_summary'!U549</f>
        <v>0</v>
      </c>
      <c r="J549" s="52">
        <f>'Survey-based_src_summary'!V549</f>
        <v>0</v>
      </c>
      <c r="K549" s="52">
        <f>'Survey-based_src_summary'!W549</f>
        <v>0</v>
      </c>
      <c r="L549" s="144">
        <f>'Survey-based_src_summary'!X549</f>
        <v>0</v>
      </c>
      <c r="M549" s="144">
        <f>'Survey-based_src_summary'!Y549</f>
        <v>0</v>
      </c>
      <c r="N549" s="144">
        <f>'Survey-based_src_summary'!Z549</f>
        <v>0</v>
      </c>
      <c r="O549" s="144">
        <f>'Survey-based_src_summary'!AA549</f>
        <v>0</v>
      </c>
      <c r="P549" s="144">
        <f>'Survey-based_src_summary'!AB549</f>
        <v>0</v>
      </c>
      <c r="Q549" s="155">
        <f>'Survey-based_src_summary'!AC549</f>
        <v>0</v>
      </c>
      <c r="R549" s="155">
        <f>'Survey-based_src_summary'!AD549</f>
        <v>0</v>
      </c>
      <c r="S549" s="155">
        <f>'Survey-based_src_summary'!AE549</f>
        <v>0</v>
      </c>
      <c r="T549" s="155">
        <f>'Survey-based_src_summary'!AF549</f>
        <v>0</v>
      </c>
      <c r="U549" s="155">
        <f>'Survey-based_src_summary'!AG549</f>
        <v>0</v>
      </c>
      <c r="V549" s="156">
        <f>'Survey-based_src_summary'!AH549</f>
        <v>0</v>
      </c>
      <c r="W549" s="156">
        <f>'Survey-based_src_summary'!AI549</f>
        <v>4.7044868424357518E-2</v>
      </c>
      <c r="X549" s="156">
        <f>'Survey-based_src_summary'!AJ549</f>
        <v>0</v>
      </c>
      <c r="Y549" s="156">
        <f>'Survey-based_src_summary'!AK549</f>
        <v>0</v>
      </c>
      <c r="Z549" s="156">
        <f>'Survey-based_src_summary'!AL549</f>
        <v>0</v>
      </c>
      <c r="AA549" s="171">
        <f>'Survey-based_src_summary'!AM549</f>
        <v>0</v>
      </c>
      <c r="AB549" s="171">
        <f>'Survey-based_src_summary'!AN549</f>
        <v>0</v>
      </c>
      <c r="AC549" s="171">
        <f>'Survey-based_src_summary'!AO549</f>
        <v>0</v>
      </c>
      <c r="AD549" s="171">
        <f>'Survey-based_src_summary'!AP549</f>
        <v>0</v>
      </c>
      <c r="AE549" s="171">
        <f>'Survey-based_src_summary'!AQ549</f>
        <v>0</v>
      </c>
    </row>
    <row r="550" spans="1:31" x14ac:dyDescent="0.2">
      <c r="A550" s="27" t="s">
        <v>460</v>
      </c>
      <c r="B550" s="154" t="str">
        <f>'Survey-based_src_summary'!E550</f>
        <v>30</v>
      </c>
      <c r="C550" s="125" t="str">
        <f>'Survey-based_src_summary'!F550</f>
        <v>30035</v>
      </c>
      <c r="D550" s="125" t="str">
        <f>'Survey-based_src_summary'!G550</f>
        <v>2310021300</v>
      </c>
      <c r="E550" s="125" t="str">
        <f>'Survey-based_src_summary'!H550</f>
        <v>Pneumatic devices</v>
      </c>
      <c r="F550" s="125" t="str">
        <f>'Survey-based_src_summary'!B550</f>
        <v>Gas Wells</v>
      </c>
      <c r="G550" s="52">
        <f>'Survey-based_src_summary'!S550</f>
        <v>0</v>
      </c>
      <c r="H550" s="52">
        <f>'Survey-based_src_summary'!T550</f>
        <v>2.5461154459778905</v>
      </c>
      <c r="I550" s="52">
        <f>'Survey-based_src_summary'!U550</f>
        <v>0</v>
      </c>
      <c r="J550" s="52">
        <f>'Survey-based_src_summary'!V550</f>
        <v>0</v>
      </c>
      <c r="K550" s="52">
        <f>'Survey-based_src_summary'!W550</f>
        <v>0</v>
      </c>
      <c r="L550" s="144">
        <f>'Survey-based_src_summary'!X550</f>
        <v>0</v>
      </c>
      <c r="M550" s="144">
        <f>'Survey-based_src_summary'!Y550</f>
        <v>2.1306405405672722E-2</v>
      </c>
      <c r="N550" s="144">
        <f>'Survey-based_src_summary'!Z550</f>
        <v>0</v>
      </c>
      <c r="O550" s="144">
        <f>'Survey-based_src_summary'!AA550</f>
        <v>0</v>
      </c>
      <c r="P550" s="144">
        <f>'Survey-based_src_summary'!AB550</f>
        <v>0</v>
      </c>
      <c r="Q550" s="155">
        <f>'Survey-based_src_summary'!AC550</f>
        <v>0</v>
      </c>
      <c r="R550" s="155">
        <f>'Survey-based_src_summary'!AD550</f>
        <v>0.40482170270778173</v>
      </c>
      <c r="S550" s="155">
        <f>'Survey-based_src_summary'!AE550</f>
        <v>0</v>
      </c>
      <c r="T550" s="155">
        <f>'Survey-based_src_summary'!AF550</f>
        <v>0</v>
      </c>
      <c r="U550" s="155">
        <f>'Survey-based_src_summary'!AG550</f>
        <v>0</v>
      </c>
      <c r="V550" s="156">
        <f>'Survey-based_src_summary'!AH550</f>
        <v>0</v>
      </c>
      <c r="W550" s="156">
        <f>'Survey-based_src_summary'!AI550</f>
        <v>2.1199873378644356</v>
      </c>
      <c r="X550" s="156">
        <f>'Survey-based_src_summary'!AJ550</f>
        <v>0</v>
      </c>
      <c r="Y550" s="156">
        <f>'Survey-based_src_summary'!AK550</f>
        <v>0</v>
      </c>
      <c r="Z550" s="156">
        <f>'Survey-based_src_summary'!AL550</f>
        <v>0</v>
      </c>
      <c r="AA550" s="171">
        <f>'Survey-based_src_summary'!AM550</f>
        <v>0</v>
      </c>
      <c r="AB550" s="171">
        <f>'Survey-based_src_summary'!AN550</f>
        <v>0</v>
      </c>
      <c r="AC550" s="171">
        <f>'Survey-based_src_summary'!AO550</f>
        <v>0</v>
      </c>
      <c r="AD550" s="171">
        <f>'Survey-based_src_summary'!AP550</f>
        <v>0</v>
      </c>
      <c r="AE550" s="171">
        <f>'Survey-based_src_summary'!AQ550</f>
        <v>0</v>
      </c>
    </row>
    <row r="551" spans="1:31" x14ac:dyDescent="0.2">
      <c r="A551" s="27" t="s">
        <v>460</v>
      </c>
      <c r="B551" s="154" t="str">
        <f>'Survey-based_src_summary'!E551</f>
        <v>30</v>
      </c>
      <c r="C551" s="125" t="str">
        <f>'Survey-based_src_summary'!F551</f>
        <v>30073</v>
      </c>
      <c r="D551" s="125" t="str">
        <f>'Survey-based_src_summary'!G551</f>
        <v>2310021300</v>
      </c>
      <c r="E551" s="125" t="str">
        <f>'Survey-based_src_summary'!H551</f>
        <v>Pneumatic devices</v>
      </c>
      <c r="F551" s="125" t="str">
        <f>'Survey-based_src_summary'!B551</f>
        <v>Gas Wells</v>
      </c>
      <c r="G551" s="52">
        <f>'Survey-based_src_summary'!S551</f>
        <v>0</v>
      </c>
      <c r="H551" s="52">
        <f>'Survey-based_src_summary'!T551</f>
        <v>0.93748183784959993</v>
      </c>
      <c r="I551" s="52">
        <f>'Survey-based_src_summary'!U551</f>
        <v>0</v>
      </c>
      <c r="J551" s="52">
        <f>'Survey-based_src_summary'!V551</f>
        <v>0</v>
      </c>
      <c r="K551" s="52">
        <f>'Survey-based_src_summary'!W551</f>
        <v>0</v>
      </c>
      <c r="L551" s="144">
        <f>'Survey-based_src_summary'!X551</f>
        <v>0</v>
      </c>
      <c r="M551" s="144">
        <f>'Survey-based_src_summary'!Y551</f>
        <v>3.1959608108509084E-2</v>
      </c>
      <c r="N551" s="144">
        <f>'Survey-based_src_summary'!Z551</f>
        <v>0</v>
      </c>
      <c r="O551" s="144">
        <f>'Survey-based_src_summary'!AA551</f>
        <v>0</v>
      </c>
      <c r="P551" s="144">
        <f>'Survey-based_src_summary'!AB551</f>
        <v>0</v>
      </c>
      <c r="Q551" s="155">
        <f>'Survey-based_src_summary'!AC551</f>
        <v>0</v>
      </c>
      <c r="R551" s="155">
        <f>'Survey-based_src_summary'!AD551</f>
        <v>0</v>
      </c>
      <c r="S551" s="155">
        <f>'Survey-based_src_summary'!AE551</f>
        <v>0</v>
      </c>
      <c r="T551" s="155">
        <f>'Survey-based_src_summary'!AF551</f>
        <v>0</v>
      </c>
      <c r="U551" s="155">
        <f>'Survey-based_src_summary'!AG551</f>
        <v>0</v>
      </c>
      <c r="V551" s="156">
        <f>'Survey-based_src_summary'!AH551</f>
        <v>0</v>
      </c>
      <c r="W551" s="156">
        <f>'Survey-based_src_summary'!AI551</f>
        <v>0.90552222974109087</v>
      </c>
      <c r="X551" s="156">
        <f>'Survey-based_src_summary'!AJ551</f>
        <v>0</v>
      </c>
      <c r="Y551" s="156">
        <f>'Survey-based_src_summary'!AK551</f>
        <v>0</v>
      </c>
      <c r="Z551" s="156">
        <f>'Survey-based_src_summary'!AL551</f>
        <v>0</v>
      </c>
      <c r="AA551" s="171">
        <f>'Survey-based_src_summary'!AM551</f>
        <v>0</v>
      </c>
      <c r="AB551" s="171">
        <f>'Survey-based_src_summary'!AN551</f>
        <v>0</v>
      </c>
      <c r="AC551" s="171">
        <f>'Survey-based_src_summary'!AO551</f>
        <v>0</v>
      </c>
      <c r="AD551" s="171">
        <f>'Survey-based_src_summary'!AP551</f>
        <v>0</v>
      </c>
      <c r="AE551" s="171">
        <f>'Survey-based_src_summary'!AQ551</f>
        <v>0</v>
      </c>
    </row>
    <row r="552" spans="1:31" x14ac:dyDescent="0.2">
      <c r="A552" s="27" t="s">
        <v>460</v>
      </c>
      <c r="B552" s="154" t="str">
        <f>'Survey-based_src_summary'!E552</f>
        <v>30</v>
      </c>
      <c r="C552" s="125" t="str">
        <f>'Survey-based_src_summary'!F552</f>
        <v>30065</v>
      </c>
      <c r="D552" s="125" t="str">
        <f>'Survey-based_src_summary'!G552</f>
        <v>2310021300</v>
      </c>
      <c r="E552" s="125" t="str">
        <f>'Survey-based_src_summary'!H552</f>
        <v>Pneumatic devices</v>
      </c>
      <c r="F552" s="125" t="str">
        <f>'Survey-based_src_summary'!B552</f>
        <v>Gas Wells</v>
      </c>
      <c r="G552" s="52">
        <f>'Survey-based_src_summary'!S552</f>
        <v>0</v>
      </c>
      <c r="H552" s="52">
        <f>'Survey-based_src_summary'!T552</f>
        <v>0</v>
      </c>
      <c r="I552" s="52">
        <f>'Survey-based_src_summary'!U552</f>
        <v>0</v>
      </c>
      <c r="J552" s="52">
        <f>'Survey-based_src_summary'!V552</f>
        <v>0</v>
      </c>
      <c r="K552" s="52">
        <f>'Survey-based_src_summary'!W552</f>
        <v>0</v>
      </c>
      <c r="L552" s="144">
        <f>'Survey-based_src_summary'!X552</f>
        <v>0</v>
      </c>
      <c r="M552" s="144">
        <f>'Survey-based_src_summary'!Y552</f>
        <v>0</v>
      </c>
      <c r="N552" s="144">
        <f>'Survey-based_src_summary'!Z552</f>
        <v>0</v>
      </c>
      <c r="O552" s="144">
        <f>'Survey-based_src_summary'!AA552</f>
        <v>0</v>
      </c>
      <c r="P552" s="144">
        <f>'Survey-based_src_summary'!AB552</f>
        <v>0</v>
      </c>
      <c r="Q552" s="155">
        <f>'Survey-based_src_summary'!AC552</f>
        <v>0</v>
      </c>
      <c r="R552" s="155">
        <f>'Survey-based_src_summary'!AD552</f>
        <v>0</v>
      </c>
      <c r="S552" s="155">
        <f>'Survey-based_src_summary'!AE552</f>
        <v>0</v>
      </c>
      <c r="T552" s="155">
        <f>'Survey-based_src_summary'!AF552</f>
        <v>0</v>
      </c>
      <c r="U552" s="155">
        <f>'Survey-based_src_summary'!AG552</f>
        <v>0</v>
      </c>
      <c r="V552" s="156">
        <f>'Survey-based_src_summary'!AH552</f>
        <v>0</v>
      </c>
      <c r="W552" s="156">
        <f>'Survey-based_src_summary'!AI552</f>
        <v>0</v>
      </c>
      <c r="X552" s="156">
        <f>'Survey-based_src_summary'!AJ552</f>
        <v>0</v>
      </c>
      <c r="Y552" s="156">
        <f>'Survey-based_src_summary'!AK552</f>
        <v>0</v>
      </c>
      <c r="Z552" s="156">
        <f>'Survey-based_src_summary'!AL552</f>
        <v>0</v>
      </c>
      <c r="AA552" s="171">
        <f>'Survey-based_src_summary'!AM552</f>
        <v>0</v>
      </c>
      <c r="AB552" s="171">
        <f>'Survey-based_src_summary'!AN552</f>
        <v>0</v>
      </c>
      <c r="AC552" s="171">
        <f>'Survey-based_src_summary'!AO552</f>
        <v>0</v>
      </c>
      <c r="AD552" s="171">
        <f>'Survey-based_src_summary'!AP552</f>
        <v>0</v>
      </c>
      <c r="AE552" s="171">
        <f>'Survey-based_src_summary'!AQ552</f>
        <v>0</v>
      </c>
    </row>
    <row r="553" spans="1:31" x14ac:dyDescent="0.2">
      <c r="A553" s="27" t="s">
        <v>460</v>
      </c>
      <c r="B553" s="154" t="str">
        <f>'Survey-based_src_summary'!E553</f>
        <v>30</v>
      </c>
      <c r="C553" s="125" t="str">
        <f>'Survey-based_src_summary'!F553</f>
        <v>30069</v>
      </c>
      <c r="D553" s="125" t="str">
        <f>'Survey-based_src_summary'!G553</f>
        <v>2310021300</v>
      </c>
      <c r="E553" s="125" t="str">
        <f>'Survey-based_src_summary'!H553</f>
        <v>Pneumatic devices</v>
      </c>
      <c r="F553" s="125" t="str">
        <f>'Survey-based_src_summary'!B553</f>
        <v>Gas Wells</v>
      </c>
      <c r="G553" s="52">
        <f>'Survey-based_src_summary'!S553</f>
        <v>0</v>
      </c>
      <c r="H553" s="52">
        <f>'Survey-based_src_summary'!T553</f>
        <v>0</v>
      </c>
      <c r="I553" s="52">
        <f>'Survey-based_src_summary'!U553</f>
        <v>0</v>
      </c>
      <c r="J553" s="52">
        <f>'Survey-based_src_summary'!V553</f>
        <v>0</v>
      </c>
      <c r="K553" s="52">
        <f>'Survey-based_src_summary'!W553</f>
        <v>0</v>
      </c>
      <c r="L553" s="144">
        <f>'Survey-based_src_summary'!X553</f>
        <v>0</v>
      </c>
      <c r="M553" s="144">
        <f>'Survey-based_src_summary'!Y553</f>
        <v>0</v>
      </c>
      <c r="N553" s="144">
        <f>'Survey-based_src_summary'!Z553</f>
        <v>0</v>
      </c>
      <c r="O553" s="144">
        <f>'Survey-based_src_summary'!AA553</f>
        <v>0</v>
      </c>
      <c r="P553" s="144">
        <f>'Survey-based_src_summary'!AB553</f>
        <v>0</v>
      </c>
      <c r="Q553" s="155">
        <f>'Survey-based_src_summary'!AC553</f>
        <v>0</v>
      </c>
      <c r="R553" s="155">
        <f>'Survey-based_src_summary'!AD553</f>
        <v>0</v>
      </c>
      <c r="S553" s="155">
        <f>'Survey-based_src_summary'!AE553</f>
        <v>0</v>
      </c>
      <c r="T553" s="155">
        <f>'Survey-based_src_summary'!AF553</f>
        <v>0</v>
      </c>
      <c r="U553" s="155">
        <f>'Survey-based_src_summary'!AG553</f>
        <v>0</v>
      </c>
      <c r="V553" s="156">
        <f>'Survey-based_src_summary'!AH553</f>
        <v>0</v>
      </c>
      <c r="W553" s="156">
        <f>'Survey-based_src_summary'!AI553</f>
        <v>0</v>
      </c>
      <c r="X553" s="156">
        <f>'Survey-based_src_summary'!AJ553</f>
        <v>0</v>
      </c>
      <c r="Y553" s="156">
        <f>'Survey-based_src_summary'!AK553</f>
        <v>0</v>
      </c>
      <c r="Z553" s="156">
        <f>'Survey-based_src_summary'!AL553</f>
        <v>0</v>
      </c>
      <c r="AA553" s="171">
        <f>'Survey-based_src_summary'!AM553</f>
        <v>0</v>
      </c>
      <c r="AB553" s="171">
        <f>'Survey-based_src_summary'!AN553</f>
        <v>0</v>
      </c>
      <c r="AC553" s="171">
        <f>'Survey-based_src_summary'!AO553</f>
        <v>0</v>
      </c>
      <c r="AD553" s="171">
        <f>'Survey-based_src_summary'!AP553</f>
        <v>0</v>
      </c>
      <c r="AE553" s="171">
        <f>'Survey-based_src_summary'!AQ553</f>
        <v>0</v>
      </c>
    </row>
    <row r="554" spans="1:31" x14ac:dyDescent="0.2">
      <c r="A554" s="27" t="s">
        <v>460</v>
      </c>
      <c r="B554" s="154" t="str">
        <f>'Survey-based_src_summary'!E554</f>
        <v>30</v>
      </c>
      <c r="C554" s="125" t="str">
        <f>'Survey-based_src_summary'!F554</f>
        <v>30005</v>
      </c>
      <c r="D554" s="125" t="str">
        <f>'Survey-based_src_summary'!G554</f>
        <v>2310021300</v>
      </c>
      <c r="E554" s="125" t="str">
        <f>'Survey-based_src_summary'!H554</f>
        <v>Pneumatic devices</v>
      </c>
      <c r="F554" s="125" t="str">
        <f>'Survey-based_src_summary'!B554</f>
        <v>Gas Wells</v>
      </c>
      <c r="G554" s="52">
        <f>'Survey-based_src_summary'!S554</f>
        <v>0</v>
      </c>
      <c r="H554" s="52">
        <f>'Survey-based_src_summary'!T554</f>
        <v>7.93712336330813</v>
      </c>
      <c r="I554" s="52">
        <f>'Survey-based_src_summary'!U554</f>
        <v>0</v>
      </c>
      <c r="J554" s="52">
        <f>'Survey-based_src_summary'!V554</f>
        <v>0</v>
      </c>
      <c r="K554" s="52">
        <f>'Survey-based_src_summary'!W554</f>
        <v>0</v>
      </c>
      <c r="L554" s="144">
        <f>'Survey-based_src_summary'!X554</f>
        <v>0</v>
      </c>
      <c r="M554" s="144">
        <f>'Survey-based_src_summary'!Y554</f>
        <v>1.6447247611133158</v>
      </c>
      <c r="N554" s="144">
        <f>'Survey-based_src_summary'!Z554</f>
        <v>0</v>
      </c>
      <c r="O554" s="144">
        <f>'Survey-based_src_summary'!AA554</f>
        <v>0</v>
      </c>
      <c r="P554" s="144">
        <f>'Survey-based_src_summary'!AB554</f>
        <v>0</v>
      </c>
      <c r="Q554" s="155">
        <f>'Survey-based_src_summary'!AC554</f>
        <v>0</v>
      </c>
      <c r="R554" s="155">
        <f>'Survey-based_src_summary'!AD554</f>
        <v>8.4889019928429191E-2</v>
      </c>
      <c r="S554" s="155">
        <f>'Survey-based_src_summary'!AE554</f>
        <v>0</v>
      </c>
      <c r="T554" s="155">
        <f>'Survey-based_src_summary'!AF554</f>
        <v>0</v>
      </c>
      <c r="U554" s="155">
        <f>'Survey-based_src_summary'!AG554</f>
        <v>0</v>
      </c>
      <c r="V554" s="156">
        <f>'Survey-based_src_summary'!AH554</f>
        <v>0</v>
      </c>
      <c r="W554" s="156">
        <f>'Survey-based_src_summary'!AI554</f>
        <v>6.2075095822663853</v>
      </c>
      <c r="X554" s="156">
        <f>'Survey-based_src_summary'!AJ554</f>
        <v>0</v>
      </c>
      <c r="Y554" s="156">
        <f>'Survey-based_src_summary'!AK554</f>
        <v>0</v>
      </c>
      <c r="Z554" s="156">
        <f>'Survey-based_src_summary'!AL554</f>
        <v>0</v>
      </c>
      <c r="AA554" s="171">
        <f>'Survey-based_src_summary'!AM554</f>
        <v>0</v>
      </c>
      <c r="AB554" s="171">
        <f>'Survey-based_src_summary'!AN554</f>
        <v>0</v>
      </c>
      <c r="AC554" s="171">
        <f>'Survey-based_src_summary'!AO554</f>
        <v>0</v>
      </c>
      <c r="AD554" s="171">
        <f>'Survey-based_src_summary'!AP554</f>
        <v>0</v>
      </c>
      <c r="AE554" s="171">
        <f>'Survey-based_src_summary'!AQ554</f>
        <v>0</v>
      </c>
    </row>
    <row r="555" spans="1:31" x14ac:dyDescent="0.2">
      <c r="A555" s="27" t="s">
        <v>460</v>
      </c>
      <c r="B555" s="154" t="str">
        <f>'Survey-based_src_summary'!E555</f>
        <v>30</v>
      </c>
      <c r="C555" s="125" t="str">
        <f>'Survey-based_src_summary'!F555</f>
        <v>30111</v>
      </c>
      <c r="D555" s="125" t="str">
        <f>'Survey-based_src_summary'!G555</f>
        <v>2310021300</v>
      </c>
      <c r="E555" s="125" t="str">
        <f>'Survey-based_src_summary'!H555</f>
        <v>Pneumatic devices</v>
      </c>
      <c r="F555" s="125" t="str">
        <f>'Survey-based_src_summary'!B555</f>
        <v>Gas Wells</v>
      </c>
      <c r="G555" s="52">
        <f>'Survey-based_src_summary'!S555</f>
        <v>0</v>
      </c>
      <c r="H555" s="52">
        <f>'Survey-based_src_summary'!T555</f>
        <v>0</v>
      </c>
      <c r="I555" s="52">
        <f>'Survey-based_src_summary'!U555</f>
        <v>0</v>
      </c>
      <c r="J555" s="52">
        <f>'Survey-based_src_summary'!V555</f>
        <v>0</v>
      </c>
      <c r="K555" s="52">
        <f>'Survey-based_src_summary'!W555</f>
        <v>0</v>
      </c>
      <c r="L555" s="144">
        <f>'Survey-based_src_summary'!X555</f>
        <v>0</v>
      </c>
      <c r="M555" s="144">
        <f>'Survey-based_src_summary'!Y555</f>
        <v>0</v>
      </c>
      <c r="N555" s="144">
        <f>'Survey-based_src_summary'!Z555</f>
        <v>0</v>
      </c>
      <c r="O555" s="144">
        <f>'Survey-based_src_summary'!AA555</f>
        <v>0</v>
      </c>
      <c r="P555" s="144">
        <f>'Survey-based_src_summary'!AB555</f>
        <v>0</v>
      </c>
      <c r="Q555" s="155">
        <f>'Survey-based_src_summary'!AC555</f>
        <v>0</v>
      </c>
      <c r="R555" s="155">
        <f>'Survey-based_src_summary'!AD555</f>
        <v>0</v>
      </c>
      <c r="S555" s="155">
        <f>'Survey-based_src_summary'!AE555</f>
        <v>0</v>
      </c>
      <c r="T555" s="155">
        <f>'Survey-based_src_summary'!AF555</f>
        <v>0</v>
      </c>
      <c r="U555" s="155">
        <f>'Survey-based_src_summary'!AG555</f>
        <v>0</v>
      </c>
      <c r="V555" s="156">
        <f>'Survey-based_src_summary'!AH555</f>
        <v>0</v>
      </c>
      <c r="W555" s="156">
        <f>'Survey-based_src_summary'!AI555</f>
        <v>0</v>
      </c>
      <c r="X555" s="156">
        <f>'Survey-based_src_summary'!AJ555</f>
        <v>0</v>
      </c>
      <c r="Y555" s="156">
        <f>'Survey-based_src_summary'!AK555</f>
        <v>0</v>
      </c>
      <c r="Z555" s="156">
        <f>'Survey-based_src_summary'!AL555</f>
        <v>0</v>
      </c>
      <c r="AA555" s="171">
        <f>'Survey-based_src_summary'!AM555</f>
        <v>0</v>
      </c>
      <c r="AB555" s="171">
        <f>'Survey-based_src_summary'!AN555</f>
        <v>0</v>
      </c>
      <c r="AC555" s="171">
        <f>'Survey-based_src_summary'!AO555</f>
        <v>0</v>
      </c>
      <c r="AD555" s="171">
        <f>'Survey-based_src_summary'!AP555</f>
        <v>0</v>
      </c>
      <c r="AE555" s="171">
        <f>'Survey-based_src_summary'!AQ555</f>
        <v>0</v>
      </c>
    </row>
    <row r="556" spans="1:31" x14ac:dyDescent="0.2">
      <c r="A556" s="27" t="s">
        <v>460</v>
      </c>
      <c r="B556" s="154" t="str">
        <f>'Survey-based_src_summary'!E556</f>
        <v>30</v>
      </c>
      <c r="C556" s="125" t="str">
        <f>'Survey-based_src_summary'!F556</f>
        <v>30041</v>
      </c>
      <c r="D556" s="125" t="str">
        <f>'Survey-based_src_summary'!G556</f>
        <v>2310021300</v>
      </c>
      <c r="E556" s="125" t="str">
        <f>'Survey-based_src_summary'!H556</f>
        <v>Pneumatic devices</v>
      </c>
      <c r="F556" s="125" t="str">
        <f>'Survey-based_src_summary'!B556</f>
        <v>Gas Wells</v>
      </c>
      <c r="G556" s="52">
        <f>'Survey-based_src_summary'!S556</f>
        <v>0</v>
      </c>
      <c r="H556" s="52">
        <f>'Survey-based_src_summary'!T556</f>
        <v>6.3475792985601736</v>
      </c>
      <c r="I556" s="52">
        <f>'Survey-based_src_summary'!U556</f>
        <v>0</v>
      </c>
      <c r="J556" s="52">
        <f>'Survey-based_src_summary'!V556</f>
        <v>0</v>
      </c>
      <c r="K556" s="52">
        <f>'Survey-based_src_summary'!W556</f>
        <v>0</v>
      </c>
      <c r="L556" s="144">
        <f>'Survey-based_src_summary'!X556</f>
        <v>0</v>
      </c>
      <c r="M556" s="144">
        <f>'Survey-based_src_summary'!Y556</f>
        <v>0.15895440647479564</v>
      </c>
      <c r="N556" s="144">
        <f>'Survey-based_src_summary'!Z556</f>
        <v>0</v>
      </c>
      <c r="O556" s="144">
        <f>'Survey-based_src_summary'!AA556</f>
        <v>0</v>
      </c>
      <c r="P556" s="144">
        <f>'Survey-based_src_summary'!AB556</f>
        <v>0</v>
      </c>
      <c r="Q556" s="155">
        <f>'Survey-based_src_summary'!AC556</f>
        <v>0</v>
      </c>
      <c r="R556" s="155">
        <f>'Survey-based_src_summary'!AD556</f>
        <v>0.64641458633083571</v>
      </c>
      <c r="S556" s="155">
        <f>'Survey-based_src_summary'!AE556</f>
        <v>0</v>
      </c>
      <c r="T556" s="155">
        <f>'Survey-based_src_summary'!AF556</f>
        <v>0</v>
      </c>
      <c r="U556" s="155">
        <f>'Survey-based_src_summary'!AG556</f>
        <v>0</v>
      </c>
      <c r="V556" s="156">
        <f>'Survey-based_src_summary'!AH556</f>
        <v>0</v>
      </c>
      <c r="W556" s="156">
        <f>'Survey-based_src_summary'!AI556</f>
        <v>5.5422103057545415</v>
      </c>
      <c r="X556" s="156">
        <f>'Survey-based_src_summary'!AJ556</f>
        <v>0</v>
      </c>
      <c r="Y556" s="156">
        <f>'Survey-based_src_summary'!AK556</f>
        <v>0</v>
      </c>
      <c r="Z556" s="156">
        <f>'Survey-based_src_summary'!AL556</f>
        <v>0</v>
      </c>
      <c r="AA556" s="171">
        <f>'Survey-based_src_summary'!AM556</f>
        <v>0</v>
      </c>
      <c r="AB556" s="171">
        <f>'Survey-based_src_summary'!AN556</f>
        <v>0</v>
      </c>
      <c r="AC556" s="171">
        <f>'Survey-based_src_summary'!AO556</f>
        <v>0</v>
      </c>
      <c r="AD556" s="171">
        <f>'Survey-based_src_summary'!AP556</f>
        <v>0</v>
      </c>
      <c r="AE556" s="171">
        <f>'Survey-based_src_summary'!AQ556</f>
        <v>0</v>
      </c>
    </row>
    <row r="557" spans="1:31" x14ac:dyDescent="0.2">
      <c r="A557" s="27" t="s">
        <v>460</v>
      </c>
      <c r="B557" s="154" t="str">
        <f>'Survey-based_src_summary'!E557</f>
        <v>30</v>
      </c>
      <c r="C557" s="125" t="str">
        <f>'Survey-based_src_summary'!F557</f>
        <v>30071</v>
      </c>
      <c r="D557" s="125" t="str">
        <f>'Survey-based_src_summary'!G557</f>
        <v>2310021300</v>
      </c>
      <c r="E557" s="125" t="str">
        <f>'Survey-based_src_summary'!H557</f>
        <v>Pneumatic devices</v>
      </c>
      <c r="F557" s="125" t="str">
        <f>'Survey-based_src_summary'!B557</f>
        <v>Gas Wells</v>
      </c>
      <c r="G557" s="52">
        <f>'Survey-based_src_summary'!S557</f>
        <v>0</v>
      </c>
      <c r="H557" s="52">
        <f>'Survey-based_src_summary'!T557</f>
        <v>17.826445442424092</v>
      </c>
      <c r="I557" s="52">
        <f>'Survey-based_src_summary'!U557</f>
        <v>0</v>
      </c>
      <c r="J557" s="52">
        <f>'Survey-based_src_summary'!V557</f>
        <v>0</v>
      </c>
      <c r="K557" s="52">
        <f>'Survey-based_src_summary'!W557</f>
        <v>0</v>
      </c>
      <c r="L557" s="144">
        <f>'Survey-based_src_summary'!X557</f>
        <v>0</v>
      </c>
      <c r="M557" s="144">
        <f>'Survey-based_src_summary'!Y557</f>
        <v>12.190222231675831</v>
      </c>
      <c r="N557" s="144">
        <f>'Survey-based_src_summary'!Z557</f>
        <v>0</v>
      </c>
      <c r="O557" s="144">
        <f>'Survey-based_src_summary'!AA557</f>
        <v>0</v>
      </c>
      <c r="P557" s="144">
        <f>'Survey-based_src_summary'!AB557</f>
        <v>0</v>
      </c>
      <c r="Q557" s="155">
        <f>'Survey-based_src_summary'!AC557</f>
        <v>0</v>
      </c>
      <c r="R557" s="155">
        <f>'Survey-based_src_summary'!AD557</f>
        <v>0.18355516203586283</v>
      </c>
      <c r="S557" s="155">
        <f>'Survey-based_src_summary'!AE557</f>
        <v>0</v>
      </c>
      <c r="T557" s="155">
        <f>'Survey-based_src_summary'!AF557</f>
        <v>0</v>
      </c>
      <c r="U557" s="155">
        <f>'Survey-based_src_summary'!AG557</f>
        <v>0</v>
      </c>
      <c r="V557" s="156">
        <f>'Survey-based_src_summary'!AH557</f>
        <v>0</v>
      </c>
      <c r="W557" s="156">
        <f>'Survey-based_src_summary'!AI557</f>
        <v>5.452668048712396</v>
      </c>
      <c r="X557" s="156">
        <f>'Survey-based_src_summary'!AJ557</f>
        <v>0</v>
      </c>
      <c r="Y557" s="156">
        <f>'Survey-based_src_summary'!AK557</f>
        <v>0</v>
      </c>
      <c r="Z557" s="156">
        <f>'Survey-based_src_summary'!AL557</f>
        <v>0</v>
      </c>
      <c r="AA557" s="171">
        <f>'Survey-based_src_summary'!AM557</f>
        <v>0</v>
      </c>
      <c r="AB557" s="171">
        <f>'Survey-based_src_summary'!AN557</f>
        <v>0</v>
      </c>
      <c r="AC557" s="171">
        <f>'Survey-based_src_summary'!AO557</f>
        <v>0</v>
      </c>
      <c r="AD557" s="171">
        <f>'Survey-based_src_summary'!AP557</f>
        <v>0</v>
      </c>
      <c r="AE557" s="171">
        <f>'Survey-based_src_summary'!AQ557</f>
        <v>0</v>
      </c>
    </row>
    <row r="558" spans="1:31" x14ac:dyDescent="0.2">
      <c r="A558" s="27" t="s">
        <v>460</v>
      </c>
      <c r="B558" s="154" t="str">
        <f>'Survey-based_src_summary'!E558</f>
        <v>30</v>
      </c>
      <c r="C558" s="125" t="str">
        <f>'Survey-based_src_summary'!F558</f>
        <v>30015</v>
      </c>
      <c r="D558" s="125" t="str">
        <f>'Survey-based_src_summary'!G558</f>
        <v>2310021300</v>
      </c>
      <c r="E558" s="125" t="str">
        <f>'Survey-based_src_summary'!H558</f>
        <v>Pneumatic devices</v>
      </c>
      <c r="F558" s="125" t="str">
        <f>'Survey-based_src_summary'!B558</f>
        <v>Gas Wells</v>
      </c>
      <c r="G558" s="52">
        <f>'Survey-based_src_summary'!S558</f>
        <v>0</v>
      </c>
      <c r="H558" s="52">
        <f>'Survey-based_src_summary'!T558</f>
        <v>1.2292474100717532</v>
      </c>
      <c r="I558" s="52">
        <f>'Survey-based_src_summary'!U558</f>
        <v>0</v>
      </c>
      <c r="J558" s="52">
        <f>'Survey-based_src_summary'!V558</f>
        <v>0</v>
      </c>
      <c r="K558" s="52">
        <f>'Survey-based_src_summary'!W558</f>
        <v>0</v>
      </c>
      <c r="L558" s="144">
        <f>'Survey-based_src_summary'!X558</f>
        <v>0</v>
      </c>
      <c r="M558" s="144">
        <f>'Survey-based_src_summary'!Y558</f>
        <v>0.1695513669064487</v>
      </c>
      <c r="N558" s="144">
        <f>'Survey-based_src_summary'!Z558</f>
        <v>0</v>
      </c>
      <c r="O558" s="144">
        <f>'Survey-based_src_summary'!AA558</f>
        <v>0</v>
      </c>
      <c r="P558" s="144">
        <f>'Survey-based_src_summary'!AB558</f>
        <v>0</v>
      </c>
      <c r="Q558" s="155">
        <f>'Survey-based_src_summary'!AC558</f>
        <v>0</v>
      </c>
      <c r="R558" s="155">
        <f>'Survey-based_src_summary'!AD558</f>
        <v>1.0596960431653044E-2</v>
      </c>
      <c r="S558" s="155">
        <f>'Survey-based_src_summary'!AE558</f>
        <v>0</v>
      </c>
      <c r="T558" s="155">
        <f>'Survey-based_src_summary'!AF558</f>
        <v>0</v>
      </c>
      <c r="U558" s="155">
        <f>'Survey-based_src_summary'!AG558</f>
        <v>0</v>
      </c>
      <c r="V558" s="156">
        <f>'Survey-based_src_summary'!AH558</f>
        <v>0</v>
      </c>
      <c r="W558" s="156">
        <f>'Survey-based_src_summary'!AI558</f>
        <v>1.0490990827336515</v>
      </c>
      <c r="X558" s="156">
        <f>'Survey-based_src_summary'!AJ558</f>
        <v>0</v>
      </c>
      <c r="Y558" s="156">
        <f>'Survey-based_src_summary'!AK558</f>
        <v>0</v>
      </c>
      <c r="Z558" s="156">
        <f>'Survey-based_src_summary'!AL558</f>
        <v>0</v>
      </c>
      <c r="AA558" s="171">
        <f>'Survey-based_src_summary'!AM558</f>
        <v>0</v>
      </c>
      <c r="AB558" s="171">
        <f>'Survey-based_src_summary'!AN558</f>
        <v>0</v>
      </c>
      <c r="AC558" s="171">
        <f>'Survey-based_src_summary'!AO558</f>
        <v>0</v>
      </c>
      <c r="AD558" s="171">
        <f>'Survey-based_src_summary'!AP558</f>
        <v>0</v>
      </c>
      <c r="AE558" s="171">
        <f>'Survey-based_src_summary'!AQ558</f>
        <v>0</v>
      </c>
    </row>
    <row r="559" spans="1:31" x14ac:dyDescent="0.2">
      <c r="A559" s="27" t="s">
        <v>460</v>
      </c>
      <c r="B559" s="154" t="str">
        <f>'Survey-based_src_summary'!E559</f>
        <v>30</v>
      </c>
      <c r="C559" s="125" t="str">
        <f>'Survey-based_src_summary'!F559</f>
        <v>30027</v>
      </c>
      <c r="D559" s="125" t="str">
        <f>'Survey-based_src_summary'!G559</f>
        <v>2310021300</v>
      </c>
      <c r="E559" s="125" t="str">
        <f>'Survey-based_src_summary'!H559</f>
        <v>Pneumatic devices</v>
      </c>
      <c r="F559" s="125" t="str">
        <f>'Survey-based_src_summary'!B559</f>
        <v>Gas Wells</v>
      </c>
      <c r="G559" s="52">
        <f>'Survey-based_src_summary'!S559</f>
        <v>0</v>
      </c>
      <c r="H559" s="52">
        <f>'Survey-based_src_summary'!T559</f>
        <v>8.2328519742625672E-2</v>
      </c>
      <c r="I559" s="52">
        <f>'Survey-based_src_summary'!U559</f>
        <v>0</v>
      </c>
      <c r="J559" s="52">
        <f>'Survey-based_src_summary'!V559</f>
        <v>0</v>
      </c>
      <c r="K559" s="52">
        <f>'Survey-based_src_summary'!W559</f>
        <v>0</v>
      </c>
      <c r="L559" s="144">
        <f>'Survey-based_src_summary'!X559</f>
        <v>0</v>
      </c>
      <c r="M559" s="144">
        <f>'Survey-based_src_summary'!Y559</f>
        <v>8.2328519742625672E-2</v>
      </c>
      <c r="N559" s="144">
        <f>'Survey-based_src_summary'!Z559</f>
        <v>0</v>
      </c>
      <c r="O559" s="144">
        <f>'Survey-based_src_summary'!AA559</f>
        <v>0</v>
      </c>
      <c r="P559" s="144">
        <f>'Survey-based_src_summary'!AB559</f>
        <v>0</v>
      </c>
      <c r="Q559" s="155">
        <f>'Survey-based_src_summary'!AC559</f>
        <v>0</v>
      </c>
      <c r="R559" s="155">
        <f>'Survey-based_src_summary'!AD559</f>
        <v>0</v>
      </c>
      <c r="S559" s="155">
        <f>'Survey-based_src_summary'!AE559</f>
        <v>0</v>
      </c>
      <c r="T559" s="155">
        <f>'Survey-based_src_summary'!AF559</f>
        <v>0</v>
      </c>
      <c r="U559" s="155">
        <f>'Survey-based_src_summary'!AG559</f>
        <v>0</v>
      </c>
      <c r="V559" s="156">
        <f>'Survey-based_src_summary'!AH559</f>
        <v>0</v>
      </c>
      <c r="W559" s="156">
        <f>'Survey-based_src_summary'!AI559</f>
        <v>0</v>
      </c>
      <c r="X559" s="156">
        <f>'Survey-based_src_summary'!AJ559</f>
        <v>0</v>
      </c>
      <c r="Y559" s="156">
        <f>'Survey-based_src_summary'!AK559</f>
        <v>0</v>
      </c>
      <c r="Z559" s="156">
        <f>'Survey-based_src_summary'!AL559</f>
        <v>0</v>
      </c>
      <c r="AA559" s="171">
        <f>'Survey-based_src_summary'!AM559</f>
        <v>0</v>
      </c>
      <c r="AB559" s="171">
        <f>'Survey-based_src_summary'!AN559</f>
        <v>0</v>
      </c>
      <c r="AC559" s="171">
        <f>'Survey-based_src_summary'!AO559</f>
        <v>0</v>
      </c>
      <c r="AD559" s="171">
        <f>'Survey-based_src_summary'!AP559</f>
        <v>0</v>
      </c>
      <c r="AE559" s="171">
        <f>'Survey-based_src_summary'!AQ559</f>
        <v>0</v>
      </c>
    </row>
    <row r="560" spans="1:31" x14ac:dyDescent="0.2">
      <c r="A560" s="27" t="s">
        <v>460</v>
      </c>
      <c r="B560" s="154" t="str">
        <f>'Survey-based_src_summary'!E560</f>
        <v>30</v>
      </c>
      <c r="C560" s="125" t="str">
        <f>'Survey-based_src_summary'!F560</f>
        <v>30037</v>
      </c>
      <c r="D560" s="125" t="str">
        <f>'Survey-based_src_summary'!G560</f>
        <v>2310021300</v>
      </c>
      <c r="E560" s="125" t="str">
        <f>'Survey-based_src_summary'!H560</f>
        <v>Pneumatic devices</v>
      </c>
      <c r="F560" s="125" t="str">
        <f>'Survey-based_src_summary'!B560</f>
        <v>Gas Wells</v>
      </c>
      <c r="G560" s="52">
        <f>'Survey-based_src_summary'!S560</f>
        <v>0</v>
      </c>
      <c r="H560" s="52">
        <f>'Survey-based_src_summary'!T560</f>
        <v>4.7044868424357525E-2</v>
      </c>
      <c r="I560" s="52">
        <f>'Survey-based_src_summary'!U560</f>
        <v>0</v>
      </c>
      <c r="J560" s="52">
        <f>'Survey-based_src_summary'!V560</f>
        <v>0</v>
      </c>
      <c r="K560" s="52">
        <f>'Survey-based_src_summary'!W560</f>
        <v>0</v>
      </c>
      <c r="L560" s="144">
        <f>'Survey-based_src_summary'!X560</f>
        <v>0</v>
      </c>
      <c r="M560" s="144">
        <f>'Survey-based_src_summary'!Y560</f>
        <v>0</v>
      </c>
      <c r="N560" s="144">
        <f>'Survey-based_src_summary'!Z560</f>
        <v>0</v>
      </c>
      <c r="O560" s="144">
        <f>'Survey-based_src_summary'!AA560</f>
        <v>0</v>
      </c>
      <c r="P560" s="144">
        <f>'Survey-based_src_summary'!AB560</f>
        <v>0</v>
      </c>
      <c r="Q560" s="155">
        <f>'Survey-based_src_summary'!AC560</f>
        <v>0</v>
      </c>
      <c r="R560" s="155">
        <f>'Survey-based_src_summary'!AD560</f>
        <v>0</v>
      </c>
      <c r="S560" s="155">
        <f>'Survey-based_src_summary'!AE560</f>
        <v>0</v>
      </c>
      <c r="T560" s="155">
        <f>'Survey-based_src_summary'!AF560</f>
        <v>0</v>
      </c>
      <c r="U560" s="155">
        <f>'Survey-based_src_summary'!AG560</f>
        <v>0</v>
      </c>
      <c r="V560" s="156">
        <f>'Survey-based_src_summary'!AH560</f>
        <v>0</v>
      </c>
      <c r="W560" s="156">
        <f>'Survey-based_src_summary'!AI560</f>
        <v>4.7044868424357518E-2</v>
      </c>
      <c r="X560" s="156">
        <f>'Survey-based_src_summary'!AJ560</f>
        <v>0</v>
      </c>
      <c r="Y560" s="156">
        <f>'Survey-based_src_summary'!AK560</f>
        <v>0</v>
      </c>
      <c r="Z560" s="156">
        <f>'Survey-based_src_summary'!AL560</f>
        <v>0</v>
      </c>
      <c r="AA560" s="171">
        <f>'Survey-based_src_summary'!AM560</f>
        <v>0</v>
      </c>
      <c r="AB560" s="171">
        <f>'Survey-based_src_summary'!AN560</f>
        <v>0</v>
      </c>
      <c r="AC560" s="171">
        <f>'Survey-based_src_summary'!AO560</f>
        <v>0</v>
      </c>
      <c r="AD560" s="171">
        <f>'Survey-based_src_summary'!AP560</f>
        <v>0</v>
      </c>
      <c r="AE560" s="171">
        <f>'Survey-based_src_summary'!AQ560</f>
        <v>0</v>
      </c>
    </row>
    <row r="561" spans="1:31" x14ac:dyDescent="0.2">
      <c r="A561" s="27" t="s">
        <v>460</v>
      </c>
      <c r="B561" s="154" t="str">
        <f>'Survey-based_src_summary'!E561</f>
        <v>30</v>
      </c>
      <c r="C561" s="125" t="str">
        <f>'Survey-based_src_summary'!F561</f>
        <v>30101</v>
      </c>
      <c r="D561" s="125" t="str">
        <f>'Survey-based_src_summary'!G561</f>
        <v>2310111401</v>
      </c>
      <c r="E561" s="125" t="str">
        <f>'Survey-based_src_summary'!H561</f>
        <v>Pneumatic pumps</v>
      </c>
      <c r="F561" s="125" t="str">
        <f>'Survey-based_src_summary'!B561</f>
        <v>Oil Wells</v>
      </c>
      <c r="G561" s="52">
        <f>'Survey-based_src_summary'!S561</f>
        <v>0</v>
      </c>
      <c r="H561" s="52">
        <f>'Survey-based_src_summary'!T561</f>
        <v>4.5495692291725431</v>
      </c>
      <c r="I561" s="52">
        <f>'Survey-based_src_summary'!U561</f>
        <v>0</v>
      </c>
      <c r="J561" s="52">
        <f>'Survey-based_src_summary'!V561</f>
        <v>0</v>
      </c>
      <c r="K561" s="52">
        <f>'Survey-based_src_summary'!W561</f>
        <v>0</v>
      </c>
      <c r="L561" s="144">
        <f>'Survey-based_src_summary'!X561</f>
        <v>0</v>
      </c>
      <c r="M561" s="144">
        <f>'Survey-based_src_summary'!Y561</f>
        <v>0.70620179079693202</v>
      </c>
      <c r="N561" s="144">
        <f>'Survey-based_src_summary'!Z561</f>
        <v>0</v>
      </c>
      <c r="O561" s="144">
        <f>'Survey-based_src_summary'!AA561</f>
        <v>0</v>
      </c>
      <c r="P561" s="144">
        <f>'Survey-based_src_summary'!AB561</f>
        <v>0</v>
      </c>
      <c r="Q561" s="155">
        <f>'Survey-based_src_summary'!AC561</f>
        <v>0</v>
      </c>
      <c r="R561" s="155">
        <f>'Survey-based_src_summary'!AD561</f>
        <v>0</v>
      </c>
      <c r="S561" s="155">
        <f>'Survey-based_src_summary'!AE561</f>
        <v>0</v>
      </c>
      <c r="T561" s="155">
        <f>'Survey-based_src_summary'!AF561</f>
        <v>0</v>
      </c>
      <c r="U561" s="155">
        <f>'Survey-based_src_summary'!AG561</f>
        <v>0</v>
      </c>
      <c r="V561" s="156">
        <f>'Survey-based_src_summary'!AH561</f>
        <v>0</v>
      </c>
      <c r="W561" s="156">
        <f>'Survey-based_src_summary'!AI561</f>
        <v>3.8433674383756111</v>
      </c>
      <c r="X561" s="156">
        <f>'Survey-based_src_summary'!AJ561</f>
        <v>0</v>
      </c>
      <c r="Y561" s="156">
        <f>'Survey-based_src_summary'!AK561</f>
        <v>0</v>
      </c>
      <c r="Z561" s="156">
        <f>'Survey-based_src_summary'!AL561</f>
        <v>0</v>
      </c>
      <c r="AA561" s="171">
        <f>'Survey-based_src_summary'!AM561</f>
        <v>0</v>
      </c>
      <c r="AB561" s="171">
        <f>'Survey-based_src_summary'!AN561</f>
        <v>0</v>
      </c>
      <c r="AC561" s="171">
        <f>'Survey-based_src_summary'!AO561</f>
        <v>0</v>
      </c>
      <c r="AD561" s="171">
        <f>'Survey-based_src_summary'!AP561</f>
        <v>0</v>
      </c>
      <c r="AE561" s="171">
        <f>'Survey-based_src_summary'!AQ561</f>
        <v>0</v>
      </c>
    </row>
    <row r="562" spans="1:31" x14ac:dyDescent="0.2">
      <c r="A562" s="27" t="s">
        <v>460</v>
      </c>
      <c r="B562" s="154" t="str">
        <f>'Survey-based_src_summary'!E562</f>
        <v>30</v>
      </c>
      <c r="C562" s="125" t="str">
        <f>'Survey-based_src_summary'!F562</f>
        <v>30051</v>
      </c>
      <c r="D562" s="125" t="str">
        <f>'Survey-based_src_summary'!G562</f>
        <v>2310111401</v>
      </c>
      <c r="E562" s="125" t="str">
        <f>'Survey-based_src_summary'!H562</f>
        <v>Pneumatic pumps</v>
      </c>
      <c r="F562" s="125" t="str">
        <f>'Survey-based_src_summary'!B562</f>
        <v>Oil Wells</v>
      </c>
      <c r="G562" s="52">
        <f>'Survey-based_src_summary'!S562</f>
        <v>0</v>
      </c>
      <c r="H562" s="52">
        <f>'Survey-based_src_summary'!T562</f>
        <v>0.47080119386462133</v>
      </c>
      <c r="I562" s="52">
        <f>'Survey-based_src_summary'!U562</f>
        <v>0</v>
      </c>
      <c r="J562" s="52">
        <f>'Survey-based_src_summary'!V562</f>
        <v>0</v>
      </c>
      <c r="K562" s="52">
        <f>'Survey-based_src_summary'!W562</f>
        <v>0</v>
      </c>
      <c r="L562" s="144">
        <f>'Survey-based_src_summary'!X562</f>
        <v>0</v>
      </c>
      <c r="M562" s="144">
        <f>'Survey-based_src_summary'!Y562</f>
        <v>4.4838208939487742E-2</v>
      </c>
      <c r="N562" s="144">
        <f>'Survey-based_src_summary'!Z562</f>
        <v>0</v>
      </c>
      <c r="O562" s="144">
        <f>'Survey-based_src_summary'!AA562</f>
        <v>0</v>
      </c>
      <c r="P562" s="144">
        <f>'Survey-based_src_summary'!AB562</f>
        <v>0</v>
      </c>
      <c r="Q562" s="155">
        <f>'Survey-based_src_summary'!AC562</f>
        <v>0</v>
      </c>
      <c r="R562" s="155">
        <f>'Survey-based_src_summary'!AD562</f>
        <v>0</v>
      </c>
      <c r="S562" s="155">
        <f>'Survey-based_src_summary'!AE562</f>
        <v>0</v>
      </c>
      <c r="T562" s="155">
        <f>'Survey-based_src_summary'!AF562</f>
        <v>0</v>
      </c>
      <c r="U562" s="155">
        <f>'Survey-based_src_summary'!AG562</f>
        <v>0</v>
      </c>
      <c r="V562" s="156">
        <f>'Survey-based_src_summary'!AH562</f>
        <v>0</v>
      </c>
      <c r="W562" s="156">
        <f>'Survey-based_src_summary'!AI562</f>
        <v>0.42596298492513357</v>
      </c>
      <c r="X562" s="156">
        <f>'Survey-based_src_summary'!AJ562</f>
        <v>0</v>
      </c>
      <c r="Y562" s="156">
        <f>'Survey-based_src_summary'!AK562</f>
        <v>0</v>
      </c>
      <c r="Z562" s="156">
        <f>'Survey-based_src_summary'!AL562</f>
        <v>0</v>
      </c>
      <c r="AA562" s="171">
        <f>'Survey-based_src_summary'!AM562</f>
        <v>0</v>
      </c>
      <c r="AB562" s="171">
        <f>'Survey-based_src_summary'!AN562</f>
        <v>0</v>
      </c>
      <c r="AC562" s="171">
        <f>'Survey-based_src_summary'!AO562</f>
        <v>0</v>
      </c>
      <c r="AD562" s="171">
        <f>'Survey-based_src_summary'!AP562</f>
        <v>0</v>
      </c>
      <c r="AE562" s="171">
        <f>'Survey-based_src_summary'!AQ562</f>
        <v>0</v>
      </c>
    </row>
    <row r="563" spans="1:31" x14ac:dyDescent="0.2">
      <c r="A563" s="27" t="s">
        <v>460</v>
      </c>
      <c r="B563" s="154" t="str">
        <f>'Survey-based_src_summary'!E563</f>
        <v>30</v>
      </c>
      <c r="C563" s="125" t="str">
        <f>'Survey-based_src_summary'!F563</f>
        <v>30087</v>
      </c>
      <c r="D563" s="125" t="str">
        <f>'Survey-based_src_summary'!G563</f>
        <v>2310111401</v>
      </c>
      <c r="E563" s="125" t="str">
        <f>'Survey-based_src_summary'!H563</f>
        <v>Pneumatic pumps</v>
      </c>
      <c r="F563" s="125" t="str">
        <f>'Survey-based_src_summary'!B563</f>
        <v>Oil Wells</v>
      </c>
      <c r="G563" s="52">
        <f>'Survey-based_src_summary'!S563</f>
        <v>0</v>
      </c>
      <c r="H563" s="52">
        <f>'Survey-based_src_summary'!T563</f>
        <v>0.40542516486930996</v>
      </c>
      <c r="I563" s="52">
        <f>'Survey-based_src_summary'!U563</f>
        <v>0</v>
      </c>
      <c r="J563" s="52">
        <f>'Survey-based_src_summary'!V563</f>
        <v>0</v>
      </c>
      <c r="K563" s="52">
        <f>'Survey-based_src_summary'!W563</f>
        <v>0</v>
      </c>
      <c r="L563" s="144">
        <f>'Survey-based_src_summary'!X563</f>
        <v>0</v>
      </c>
      <c r="M563" s="144">
        <f>'Survey-based_src_summary'!Y563</f>
        <v>2.9307843243564575E-2</v>
      </c>
      <c r="N563" s="144">
        <f>'Survey-based_src_summary'!Z563</f>
        <v>0</v>
      </c>
      <c r="O563" s="144">
        <f>'Survey-based_src_summary'!AA563</f>
        <v>0</v>
      </c>
      <c r="P563" s="144">
        <f>'Survey-based_src_summary'!AB563</f>
        <v>0</v>
      </c>
      <c r="Q563" s="155">
        <f>'Survey-based_src_summary'!AC563</f>
        <v>0</v>
      </c>
      <c r="R563" s="155">
        <f>'Survey-based_src_summary'!AD563</f>
        <v>0</v>
      </c>
      <c r="S563" s="155">
        <f>'Survey-based_src_summary'!AE563</f>
        <v>0</v>
      </c>
      <c r="T563" s="155">
        <f>'Survey-based_src_summary'!AF563</f>
        <v>0</v>
      </c>
      <c r="U563" s="155">
        <f>'Survey-based_src_summary'!AG563</f>
        <v>0</v>
      </c>
      <c r="V563" s="156">
        <f>'Survey-based_src_summary'!AH563</f>
        <v>0</v>
      </c>
      <c r="W563" s="156">
        <f>'Survey-based_src_summary'!AI563</f>
        <v>0.37611732162574546</v>
      </c>
      <c r="X563" s="156">
        <f>'Survey-based_src_summary'!AJ563</f>
        <v>0</v>
      </c>
      <c r="Y563" s="156">
        <f>'Survey-based_src_summary'!AK563</f>
        <v>0</v>
      </c>
      <c r="Z563" s="156">
        <f>'Survey-based_src_summary'!AL563</f>
        <v>0</v>
      </c>
      <c r="AA563" s="171">
        <f>'Survey-based_src_summary'!AM563</f>
        <v>0</v>
      </c>
      <c r="AB563" s="171">
        <f>'Survey-based_src_summary'!AN563</f>
        <v>0</v>
      </c>
      <c r="AC563" s="171">
        <f>'Survey-based_src_summary'!AO563</f>
        <v>0</v>
      </c>
      <c r="AD563" s="171">
        <f>'Survey-based_src_summary'!AP563</f>
        <v>0</v>
      </c>
      <c r="AE563" s="171">
        <f>'Survey-based_src_summary'!AQ563</f>
        <v>0</v>
      </c>
    </row>
    <row r="564" spans="1:31" x14ac:dyDescent="0.2">
      <c r="A564" s="27" t="s">
        <v>460</v>
      </c>
      <c r="B564" s="154" t="str">
        <f>'Survey-based_src_summary'!E564</f>
        <v>30</v>
      </c>
      <c r="C564" s="125" t="str">
        <f>'Survey-based_src_summary'!F564</f>
        <v>30099</v>
      </c>
      <c r="D564" s="125" t="str">
        <f>'Survey-based_src_summary'!G564</f>
        <v>2310111401</v>
      </c>
      <c r="E564" s="125" t="str">
        <f>'Survey-based_src_summary'!H564</f>
        <v>Pneumatic pumps</v>
      </c>
      <c r="F564" s="125" t="str">
        <f>'Survey-based_src_summary'!B564</f>
        <v>Oil Wells</v>
      </c>
      <c r="G564" s="52">
        <f>'Survey-based_src_summary'!S564</f>
        <v>0</v>
      </c>
      <c r="H564" s="52">
        <f>'Survey-based_src_summary'!T564</f>
        <v>0.52754117838416237</v>
      </c>
      <c r="I564" s="52">
        <f>'Survey-based_src_summary'!U564</f>
        <v>0</v>
      </c>
      <c r="J564" s="52">
        <f>'Survey-based_src_summary'!V564</f>
        <v>0</v>
      </c>
      <c r="K564" s="52">
        <f>'Survey-based_src_summary'!W564</f>
        <v>0</v>
      </c>
      <c r="L564" s="144">
        <f>'Survey-based_src_summary'!X564</f>
        <v>0</v>
      </c>
      <c r="M564" s="144">
        <f>'Survey-based_src_summary'!Y564</f>
        <v>0</v>
      </c>
      <c r="N564" s="144">
        <f>'Survey-based_src_summary'!Z564</f>
        <v>0</v>
      </c>
      <c r="O564" s="144">
        <f>'Survey-based_src_summary'!AA564</f>
        <v>0</v>
      </c>
      <c r="P564" s="144">
        <f>'Survey-based_src_summary'!AB564</f>
        <v>0</v>
      </c>
      <c r="Q564" s="155">
        <f>'Survey-based_src_summary'!AC564</f>
        <v>0</v>
      </c>
      <c r="R564" s="155">
        <f>'Survey-based_src_summary'!AD564</f>
        <v>0</v>
      </c>
      <c r="S564" s="155">
        <f>'Survey-based_src_summary'!AE564</f>
        <v>0</v>
      </c>
      <c r="T564" s="155">
        <f>'Survey-based_src_summary'!AF564</f>
        <v>0</v>
      </c>
      <c r="U564" s="155">
        <f>'Survey-based_src_summary'!AG564</f>
        <v>0</v>
      </c>
      <c r="V564" s="156">
        <f>'Survey-based_src_summary'!AH564</f>
        <v>0</v>
      </c>
      <c r="W564" s="156">
        <f>'Survey-based_src_summary'!AI564</f>
        <v>0.52754117838416237</v>
      </c>
      <c r="X564" s="156">
        <f>'Survey-based_src_summary'!AJ564</f>
        <v>0</v>
      </c>
      <c r="Y564" s="156">
        <f>'Survey-based_src_summary'!AK564</f>
        <v>0</v>
      </c>
      <c r="Z564" s="156">
        <f>'Survey-based_src_summary'!AL564</f>
        <v>0</v>
      </c>
      <c r="AA564" s="171">
        <f>'Survey-based_src_summary'!AM564</f>
        <v>0</v>
      </c>
      <c r="AB564" s="171">
        <f>'Survey-based_src_summary'!AN564</f>
        <v>0</v>
      </c>
      <c r="AC564" s="171">
        <f>'Survey-based_src_summary'!AO564</f>
        <v>0</v>
      </c>
      <c r="AD564" s="171">
        <f>'Survey-based_src_summary'!AP564</f>
        <v>0</v>
      </c>
      <c r="AE564" s="171">
        <f>'Survey-based_src_summary'!AQ564</f>
        <v>0</v>
      </c>
    </row>
    <row r="565" spans="1:31" x14ac:dyDescent="0.2">
      <c r="A565" s="27" t="s">
        <v>460</v>
      </c>
      <c r="B565" s="154" t="str">
        <f>'Survey-based_src_summary'!E565</f>
        <v>30</v>
      </c>
      <c r="C565" s="125" t="str">
        <f>'Survey-based_src_summary'!F565</f>
        <v>30035</v>
      </c>
      <c r="D565" s="125" t="str">
        <f>'Survey-based_src_summary'!G565</f>
        <v>2310111401</v>
      </c>
      <c r="E565" s="125" t="str">
        <f>'Survey-based_src_summary'!H565</f>
        <v>Pneumatic pumps</v>
      </c>
      <c r="F565" s="125" t="str">
        <f>'Survey-based_src_summary'!B565</f>
        <v>Oil Wells</v>
      </c>
      <c r="G565" s="52">
        <f>'Survey-based_src_summary'!S565</f>
        <v>0</v>
      </c>
      <c r="H565" s="52">
        <f>'Survey-based_src_summary'!T565</f>
        <v>2.4898140060148246</v>
      </c>
      <c r="I565" s="52">
        <f>'Survey-based_src_summary'!U565</f>
        <v>0</v>
      </c>
      <c r="J565" s="52">
        <f>'Survey-based_src_summary'!V565</f>
        <v>0</v>
      </c>
      <c r="K565" s="52">
        <f>'Survey-based_src_summary'!W565</f>
        <v>0</v>
      </c>
      <c r="L565" s="144">
        <f>'Survey-based_src_summary'!X565</f>
        <v>0</v>
      </c>
      <c r="M565" s="144">
        <f>'Survey-based_src_summary'!Y565</f>
        <v>4.5269345563905904E-2</v>
      </c>
      <c r="N565" s="144">
        <f>'Survey-based_src_summary'!Z565</f>
        <v>0</v>
      </c>
      <c r="O565" s="144">
        <f>'Survey-based_src_summary'!AA565</f>
        <v>0</v>
      </c>
      <c r="P565" s="144">
        <f>'Survey-based_src_summary'!AB565</f>
        <v>0</v>
      </c>
      <c r="Q565" s="155">
        <f>'Survey-based_src_summary'!AC565</f>
        <v>0</v>
      </c>
      <c r="R565" s="155">
        <f>'Survey-based_src_summary'!AD565</f>
        <v>1.1543683118796002</v>
      </c>
      <c r="S565" s="155">
        <f>'Survey-based_src_summary'!AE565</f>
        <v>0</v>
      </c>
      <c r="T565" s="155">
        <f>'Survey-based_src_summary'!AF565</f>
        <v>0</v>
      </c>
      <c r="U565" s="155">
        <f>'Survey-based_src_summary'!AG565</f>
        <v>0</v>
      </c>
      <c r="V565" s="156">
        <f>'Survey-based_src_summary'!AH565</f>
        <v>0</v>
      </c>
      <c r="W565" s="156">
        <f>'Survey-based_src_summary'!AI565</f>
        <v>1.2901763485713182</v>
      </c>
      <c r="X565" s="156">
        <f>'Survey-based_src_summary'!AJ565</f>
        <v>0</v>
      </c>
      <c r="Y565" s="156">
        <f>'Survey-based_src_summary'!AK565</f>
        <v>0</v>
      </c>
      <c r="Z565" s="156">
        <f>'Survey-based_src_summary'!AL565</f>
        <v>0</v>
      </c>
      <c r="AA565" s="171">
        <f>'Survey-based_src_summary'!AM565</f>
        <v>0</v>
      </c>
      <c r="AB565" s="171">
        <f>'Survey-based_src_summary'!AN565</f>
        <v>0</v>
      </c>
      <c r="AC565" s="171">
        <f>'Survey-based_src_summary'!AO565</f>
        <v>0</v>
      </c>
      <c r="AD565" s="171">
        <f>'Survey-based_src_summary'!AP565</f>
        <v>0</v>
      </c>
      <c r="AE565" s="171">
        <f>'Survey-based_src_summary'!AQ565</f>
        <v>0</v>
      </c>
    </row>
    <row r="566" spans="1:31" x14ac:dyDescent="0.2">
      <c r="A566" s="27" t="s">
        <v>460</v>
      </c>
      <c r="B566" s="154" t="str">
        <f>'Survey-based_src_summary'!E566</f>
        <v>30</v>
      </c>
      <c r="C566" s="125" t="str">
        <f>'Survey-based_src_summary'!F566</f>
        <v>30073</v>
      </c>
      <c r="D566" s="125" t="str">
        <f>'Survey-based_src_summary'!G566</f>
        <v>2310111401</v>
      </c>
      <c r="E566" s="125" t="str">
        <f>'Survey-based_src_summary'!H566</f>
        <v>Pneumatic pumps</v>
      </c>
      <c r="F566" s="125" t="str">
        <f>'Survey-based_src_summary'!B566</f>
        <v>Oil Wells</v>
      </c>
      <c r="G566" s="52">
        <f>'Survey-based_src_summary'!S566</f>
        <v>0</v>
      </c>
      <c r="H566" s="52">
        <f>'Survey-based_src_summary'!T566</f>
        <v>1.0095064060751016</v>
      </c>
      <c r="I566" s="52">
        <f>'Survey-based_src_summary'!U566</f>
        <v>0</v>
      </c>
      <c r="J566" s="52">
        <f>'Survey-based_src_summary'!V566</f>
        <v>0</v>
      </c>
      <c r="K566" s="52">
        <f>'Survey-based_src_summary'!W566</f>
        <v>0</v>
      </c>
      <c r="L566" s="144">
        <f>'Survey-based_src_summary'!X566</f>
        <v>0</v>
      </c>
      <c r="M566" s="144">
        <f>'Survey-based_src_summary'!Y566</f>
        <v>4.5067250271209891E-3</v>
      </c>
      <c r="N566" s="144">
        <f>'Survey-based_src_summary'!Z566</f>
        <v>0</v>
      </c>
      <c r="O566" s="144">
        <f>'Survey-based_src_summary'!AA566</f>
        <v>0</v>
      </c>
      <c r="P566" s="144">
        <f>'Survey-based_src_summary'!AB566</f>
        <v>0</v>
      </c>
      <c r="Q566" s="155">
        <f>'Survey-based_src_summary'!AC566</f>
        <v>0</v>
      </c>
      <c r="R566" s="155">
        <f>'Survey-based_src_summary'!AD566</f>
        <v>9.4641225569540771E-2</v>
      </c>
      <c r="S566" s="155">
        <f>'Survey-based_src_summary'!AE566</f>
        <v>0</v>
      </c>
      <c r="T566" s="155">
        <f>'Survey-based_src_summary'!AF566</f>
        <v>0</v>
      </c>
      <c r="U566" s="155">
        <f>'Survey-based_src_summary'!AG566</f>
        <v>0</v>
      </c>
      <c r="V566" s="156">
        <f>'Survey-based_src_summary'!AH566</f>
        <v>0</v>
      </c>
      <c r="W566" s="156">
        <f>'Survey-based_src_summary'!AI566</f>
        <v>0.91035845547843974</v>
      </c>
      <c r="X566" s="156">
        <f>'Survey-based_src_summary'!AJ566</f>
        <v>0</v>
      </c>
      <c r="Y566" s="156">
        <f>'Survey-based_src_summary'!AK566</f>
        <v>0</v>
      </c>
      <c r="Z566" s="156">
        <f>'Survey-based_src_summary'!AL566</f>
        <v>0</v>
      </c>
      <c r="AA566" s="171">
        <f>'Survey-based_src_summary'!AM566</f>
        <v>0</v>
      </c>
      <c r="AB566" s="171">
        <f>'Survey-based_src_summary'!AN566</f>
        <v>0</v>
      </c>
      <c r="AC566" s="171">
        <f>'Survey-based_src_summary'!AO566</f>
        <v>0</v>
      </c>
      <c r="AD566" s="171">
        <f>'Survey-based_src_summary'!AP566</f>
        <v>0</v>
      </c>
      <c r="AE566" s="171">
        <f>'Survey-based_src_summary'!AQ566</f>
        <v>0</v>
      </c>
    </row>
    <row r="567" spans="1:31" x14ac:dyDescent="0.2">
      <c r="A567" s="27" t="s">
        <v>460</v>
      </c>
      <c r="B567" s="154" t="str">
        <f>'Survey-based_src_summary'!E567</f>
        <v>30</v>
      </c>
      <c r="C567" s="125" t="str">
        <f>'Survey-based_src_summary'!F567</f>
        <v>30065</v>
      </c>
      <c r="D567" s="125" t="str">
        <f>'Survey-based_src_summary'!G567</f>
        <v>2310111401</v>
      </c>
      <c r="E567" s="125" t="str">
        <f>'Survey-based_src_summary'!H567</f>
        <v>Pneumatic pumps</v>
      </c>
      <c r="F567" s="125" t="str">
        <f>'Survey-based_src_summary'!B567</f>
        <v>Oil Wells</v>
      </c>
      <c r="G567" s="52">
        <f>'Survey-based_src_summary'!S567</f>
        <v>0</v>
      </c>
      <c r="H567" s="52">
        <f>'Survey-based_src_summary'!T567</f>
        <v>0.30773235405742805</v>
      </c>
      <c r="I567" s="52">
        <f>'Survey-based_src_summary'!U567</f>
        <v>0</v>
      </c>
      <c r="J567" s="52">
        <f>'Survey-based_src_summary'!V567</f>
        <v>0</v>
      </c>
      <c r="K567" s="52">
        <f>'Survey-based_src_summary'!W567</f>
        <v>0</v>
      </c>
      <c r="L567" s="144">
        <f>'Survey-based_src_summary'!X567</f>
        <v>0</v>
      </c>
      <c r="M567" s="144">
        <f>'Survey-based_src_summary'!Y567</f>
        <v>2.4423202702970478E-2</v>
      </c>
      <c r="N567" s="144">
        <f>'Survey-based_src_summary'!Z567</f>
        <v>0</v>
      </c>
      <c r="O567" s="144">
        <f>'Survey-based_src_summary'!AA567</f>
        <v>0</v>
      </c>
      <c r="P567" s="144">
        <f>'Survey-based_src_summary'!AB567</f>
        <v>0</v>
      </c>
      <c r="Q567" s="155">
        <f>'Survey-based_src_summary'!AC567</f>
        <v>0</v>
      </c>
      <c r="R567" s="155">
        <f>'Survey-based_src_summary'!AD567</f>
        <v>0</v>
      </c>
      <c r="S567" s="155">
        <f>'Survey-based_src_summary'!AE567</f>
        <v>0</v>
      </c>
      <c r="T567" s="155">
        <f>'Survey-based_src_summary'!AF567</f>
        <v>0</v>
      </c>
      <c r="U567" s="155">
        <f>'Survey-based_src_summary'!AG567</f>
        <v>0</v>
      </c>
      <c r="V567" s="156">
        <f>'Survey-based_src_summary'!AH567</f>
        <v>0</v>
      </c>
      <c r="W567" s="156">
        <f>'Survey-based_src_summary'!AI567</f>
        <v>0.28330915135445756</v>
      </c>
      <c r="X567" s="156">
        <f>'Survey-based_src_summary'!AJ567</f>
        <v>0</v>
      </c>
      <c r="Y567" s="156">
        <f>'Survey-based_src_summary'!AK567</f>
        <v>0</v>
      </c>
      <c r="Z567" s="156">
        <f>'Survey-based_src_summary'!AL567</f>
        <v>0</v>
      </c>
      <c r="AA567" s="171">
        <f>'Survey-based_src_summary'!AM567</f>
        <v>0</v>
      </c>
      <c r="AB567" s="171">
        <f>'Survey-based_src_summary'!AN567</f>
        <v>0</v>
      </c>
      <c r="AC567" s="171">
        <f>'Survey-based_src_summary'!AO567</f>
        <v>0</v>
      </c>
      <c r="AD567" s="171">
        <f>'Survey-based_src_summary'!AP567</f>
        <v>0</v>
      </c>
      <c r="AE567" s="171">
        <f>'Survey-based_src_summary'!AQ567</f>
        <v>0</v>
      </c>
    </row>
    <row r="568" spans="1:31" x14ac:dyDescent="0.2">
      <c r="A568" s="27" t="s">
        <v>460</v>
      </c>
      <c r="B568" s="154" t="str">
        <f>'Survey-based_src_summary'!E568</f>
        <v>30</v>
      </c>
      <c r="C568" s="125" t="str">
        <f>'Survey-based_src_summary'!F568</f>
        <v>30069</v>
      </c>
      <c r="D568" s="125" t="str">
        <f>'Survey-based_src_summary'!G568</f>
        <v>2310111401</v>
      </c>
      <c r="E568" s="125" t="str">
        <f>'Survey-based_src_summary'!H568</f>
        <v>Pneumatic pumps</v>
      </c>
      <c r="F568" s="125" t="str">
        <f>'Survey-based_src_summary'!B568</f>
        <v>Oil Wells</v>
      </c>
      <c r="G568" s="52">
        <f>'Survey-based_src_summary'!S568</f>
        <v>0</v>
      </c>
      <c r="H568" s="52">
        <f>'Survey-based_src_summary'!T568</f>
        <v>0.20027026216435789</v>
      </c>
      <c r="I568" s="52">
        <f>'Survey-based_src_summary'!U568</f>
        <v>0</v>
      </c>
      <c r="J568" s="52">
        <f>'Survey-based_src_summary'!V568</f>
        <v>0</v>
      </c>
      <c r="K568" s="52">
        <f>'Survey-based_src_summary'!W568</f>
        <v>0</v>
      </c>
      <c r="L568" s="144">
        <f>'Survey-based_src_summary'!X568</f>
        <v>0</v>
      </c>
      <c r="M568" s="144">
        <f>'Survey-based_src_summary'!Y568</f>
        <v>8.3038889190099607E-2</v>
      </c>
      <c r="N568" s="144">
        <f>'Survey-based_src_summary'!Z568</f>
        <v>0</v>
      </c>
      <c r="O568" s="144">
        <f>'Survey-based_src_summary'!AA568</f>
        <v>0</v>
      </c>
      <c r="P568" s="144">
        <f>'Survey-based_src_summary'!AB568</f>
        <v>0</v>
      </c>
      <c r="Q568" s="155">
        <f>'Survey-based_src_summary'!AC568</f>
        <v>0</v>
      </c>
      <c r="R568" s="155">
        <f>'Survey-based_src_summary'!AD568</f>
        <v>0</v>
      </c>
      <c r="S568" s="155">
        <f>'Survey-based_src_summary'!AE568</f>
        <v>0</v>
      </c>
      <c r="T568" s="155">
        <f>'Survey-based_src_summary'!AF568</f>
        <v>0</v>
      </c>
      <c r="U568" s="155">
        <f>'Survey-based_src_summary'!AG568</f>
        <v>0</v>
      </c>
      <c r="V568" s="156">
        <f>'Survey-based_src_summary'!AH568</f>
        <v>0</v>
      </c>
      <c r="W568" s="156">
        <f>'Survey-based_src_summary'!AI568</f>
        <v>0.11723137297425827</v>
      </c>
      <c r="X568" s="156">
        <f>'Survey-based_src_summary'!AJ568</f>
        <v>0</v>
      </c>
      <c r="Y568" s="156">
        <f>'Survey-based_src_summary'!AK568</f>
        <v>0</v>
      </c>
      <c r="Z568" s="156">
        <f>'Survey-based_src_summary'!AL568</f>
        <v>0</v>
      </c>
      <c r="AA568" s="171">
        <f>'Survey-based_src_summary'!AM568</f>
        <v>0</v>
      </c>
      <c r="AB568" s="171">
        <f>'Survey-based_src_summary'!AN568</f>
        <v>0</v>
      </c>
      <c r="AC568" s="171">
        <f>'Survey-based_src_summary'!AO568</f>
        <v>0</v>
      </c>
      <c r="AD568" s="171">
        <f>'Survey-based_src_summary'!AP568</f>
        <v>0</v>
      </c>
      <c r="AE568" s="171">
        <f>'Survey-based_src_summary'!AQ568</f>
        <v>0</v>
      </c>
    </row>
    <row r="569" spans="1:31" x14ac:dyDescent="0.2">
      <c r="A569" s="27" t="s">
        <v>460</v>
      </c>
      <c r="B569" s="154" t="str">
        <f>'Survey-based_src_summary'!E569</f>
        <v>30</v>
      </c>
      <c r="C569" s="125" t="str">
        <f>'Survey-based_src_summary'!F569</f>
        <v>30005</v>
      </c>
      <c r="D569" s="125" t="str">
        <f>'Survey-based_src_summary'!G569</f>
        <v>2310111401</v>
      </c>
      <c r="E569" s="125" t="str">
        <f>'Survey-based_src_summary'!H569</f>
        <v>Pneumatic pumps</v>
      </c>
      <c r="F569" s="125" t="str">
        <f>'Survey-based_src_summary'!B569</f>
        <v>Oil Wells</v>
      </c>
      <c r="G569" s="52">
        <f>'Survey-based_src_summary'!S569</f>
        <v>0</v>
      </c>
      <c r="H569" s="52">
        <f>'Survey-based_src_summary'!T569</f>
        <v>0.28432586386516945</v>
      </c>
      <c r="I569" s="52">
        <f>'Survey-based_src_summary'!U569</f>
        <v>0</v>
      </c>
      <c r="J569" s="52">
        <f>'Survey-based_src_summary'!V569</f>
        <v>0</v>
      </c>
      <c r="K569" s="52">
        <f>'Survey-based_src_summary'!W569</f>
        <v>0</v>
      </c>
      <c r="L569" s="144">
        <f>'Survey-based_src_summary'!X569</f>
        <v>0</v>
      </c>
      <c r="M569" s="144">
        <f>'Survey-based_src_summary'!Y569</f>
        <v>6.0311546880490494E-2</v>
      </c>
      <c r="N569" s="144">
        <f>'Survey-based_src_summary'!Z569</f>
        <v>0</v>
      </c>
      <c r="O569" s="144">
        <f>'Survey-based_src_summary'!AA569</f>
        <v>0</v>
      </c>
      <c r="P569" s="144">
        <f>'Survey-based_src_summary'!AB569</f>
        <v>0</v>
      </c>
      <c r="Q569" s="155">
        <f>'Survey-based_src_summary'!AC569</f>
        <v>0</v>
      </c>
      <c r="R569" s="155">
        <f>'Survey-based_src_summary'!AD569</f>
        <v>0</v>
      </c>
      <c r="S569" s="155">
        <f>'Survey-based_src_summary'!AE569</f>
        <v>0</v>
      </c>
      <c r="T569" s="155">
        <f>'Survey-based_src_summary'!AF569</f>
        <v>0</v>
      </c>
      <c r="U569" s="155">
        <f>'Survey-based_src_summary'!AG569</f>
        <v>0</v>
      </c>
      <c r="V569" s="156">
        <f>'Survey-based_src_summary'!AH569</f>
        <v>0</v>
      </c>
      <c r="W569" s="156">
        <f>'Survey-based_src_summary'!AI569</f>
        <v>0.22401431698467894</v>
      </c>
      <c r="X569" s="156">
        <f>'Survey-based_src_summary'!AJ569</f>
        <v>0</v>
      </c>
      <c r="Y569" s="156">
        <f>'Survey-based_src_summary'!AK569</f>
        <v>0</v>
      </c>
      <c r="Z569" s="156">
        <f>'Survey-based_src_summary'!AL569</f>
        <v>0</v>
      </c>
      <c r="AA569" s="171">
        <f>'Survey-based_src_summary'!AM569</f>
        <v>0</v>
      </c>
      <c r="AB569" s="171">
        <f>'Survey-based_src_summary'!AN569</f>
        <v>0</v>
      </c>
      <c r="AC569" s="171">
        <f>'Survey-based_src_summary'!AO569</f>
        <v>0</v>
      </c>
      <c r="AD569" s="171">
        <f>'Survey-based_src_summary'!AP569</f>
        <v>0</v>
      </c>
      <c r="AE569" s="171">
        <f>'Survey-based_src_summary'!AQ569</f>
        <v>0</v>
      </c>
    </row>
    <row r="570" spans="1:31" x14ac:dyDescent="0.2">
      <c r="A570" s="27" t="s">
        <v>460</v>
      </c>
      <c r="B570" s="154" t="str">
        <f>'Survey-based_src_summary'!E570</f>
        <v>30</v>
      </c>
      <c r="C570" s="125" t="str">
        <f>'Survey-based_src_summary'!F570</f>
        <v>30111</v>
      </c>
      <c r="D570" s="125" t="str">
        <f>'Survey-based_src_summary'!G570</f>
        <v>2310111401</v>
      </c>
      <c r="E570" s="125" t="str">
        <f>'Survey-based_src_summary'!H570</f>
        <v>Pneumatic pumps</v>
      </c>
      <c r="F570" s="125" t="str">
        <f>'Survey-based_src_summary'!B570</f>
        <v>Oil Wells</v>
      </c>
      <c r="G570" s="52">
        <f>'Survey-based_src_summary'!S570</f>
        <v>0</v>
      </c>
      <c r="H570" s="52">
        <f>'Survey-based_src_summary'!T570</f>
        <v>0.14165457567722878</v>
      </c>
      <c r="I570" s="52">
        <f>'Survey-based_src_summary'!U570</f>
        <v>0</v>
      </c>
      <c r="J570" s="52">
        <f>'Survey-based_src_summary'!V570</f>
        <v>0</v>
      </c>
      <c r="K570" s="52">
        <f>'Survey-based_src_summary'!W570</f>
        <v>0</v>
      </c>
      <c r="L570" s="144">
        <f>'Survey-based_src_summary'!X570</f>
        <v>0</v>
      </c>
      <c r="M570" s="144">
        <f>'Survey-based_src_summary'!Y570</f>
        <v>4.8846405405940955E-3</v>
      </c>
      <c r="N570" s="144">
        <f>'Survey-based_src_summary'!Z570</f>
        <v>0</v>
      </c>
      <c r="O570" s="144">
        <f>'Survey-based_src_summary'!AA570</f>
        <v>0</v>
      </c>
      <c r="P570" s="144">
        <f>'Survey-based_src_summary'!AB570</f>
        <v>0</v>
      </c>
      <c r="Q570" s="155">
        <f>'Survey-based_src_summary'!AC570</f>
        <v>0</v>
      </c>
      <c r="R570" s="155">
        <f>'Survey-based_src_summary'!AD570</f>
        <v>0</v>
      </c>
      <c r="S570" s="155">
        <f>'Survey-based_src_summary'!AE570</f>
        <v>0</v>
      </c>
      <c r="T570" s="155">
        <f>'Survey-based_src_summary'!AF570</f>
        <v>0</v>
      </c>
      <c r="U570" s="155">
        <f>'Survey-based_src_summary'!AG570</f>
        <v>0</v>
      </c>
      <c r="V570" s="156">
        <f>'Survey-based_src_summary'!AH570</f>
        <v>0</v>
      </c>
      <c r="W570" s="156">
        <f>'Survey-based_src_summary'!AI570</f>
        <v>0.13676993513663466</v>
      </c>
      <c r="X570" s="156">
        <f>'Survey-based_src_summary'!AJ570</f>
        <v>0</v>
      </c>
      <c r="Y570" s="156">
        <f>'Survey-based_src_summary'!AK570</f>
        <v>0</v>
      </c>
      <c r="Z570" s="156">
        <f>'Survey-based_src_summary'!AL570</f>
        <v>0</v>
      </c>
      <c r="AA570" s="171">
        <f>'Survey-based_src_summary'!AM570</f>
        <v>0</v>
      </c>
      <c r="AB570" s="171">
        <f>'Survey-based_src_summary'!AN570</f>
        <v>0</v>
      </c>
      <c r="AC570" s="171">
        <f>'Survey-based_src_summary'!AO570</f>
        <v>0</v>
      </c>
      <c r="AD570" s="171">
        <f>'Survey-based_src_summary'!AP570</f>
        <v>0</v>
      </c>
      <c r="AE570" s="171">
        <f>'Survey-based_src_summary'!AQ570</f>
        <v>0</v>
      </c>
    </row>
    <row r="571" spans="1:31" x14ac:dyDescent="0.2">
      <c r="A571" s="27" t="s">
        <v>460</v>
      </c>
      <c r="B571" s="154" t="str">
        <f>'Survey-based_src_summary'!E571</f>
        <v>30</v>
      </c>
      <c r="C571" s="125" t="str">
        <f>'Survey-based_src_summary'!F571</f>
        <v>30041</v>
      </c>
      <c r="D571" s="125" t="str">
        <f>'Survey-based_src_summary'!G571</f>
        <v>2310111401</v>
      </c>
      <c r="E571" s="125" t="str">
        <f>'Survey-based_src_summary'!H571</f>
        <v>Pneumatic pumps</v>
      </c>
      <c r="F571" s="125" t="str">
        <f>'Survey-based_src_summary'!B571</f>
        <v>Oil Wells</v>
      </c>
      <c r="G571" s="52">
        <f>'Survey-based_src_summary'!S571</f>
        <v>0</v>
      </c>
      <c r="H571" s="52">
        <f>'Survey-based_src_summary'!T571</f>
        <v>8.8851832457865453E-3</v>
      </c>
      <c r="I571" s="52">
        <f>'Survey-based_src_summary'!U571</f>
        <v>0</v>
      </c>
      <c r="J571" s="52">
        <f>'Survey-based_src_summary'!V571</f>
        <v>0</v>
      </c>
      <c r="K571" s="52">
        <f>'Survey-based_src_summary'!W571</f>
        <v>0</v>
      </c>
      <c r="L571" s="144">
        <f>'Survey-based_src_summary'!X571</f>
        <v>0</v>
      </c>
      <c r="M571" s="144">
        <f>'Survey-based_src_summary'!Y571</f>
        <v>0</v>
      </c>
      <c r="N571" s="144">
        <f>'Survey-based_src_summary'!Z571</f>
        <v>0</v>
      </c>
      <c r="O571" s="144">
        <f>'Survey-based_src_summary'!AA571</f>
        <v>0</v>
      </c>
      <c r="P571" s="144">
        <f>'Survey-based_src_summary'!AB571</f>
        <v>0</v>
      </c>
      <c r="Q571" s="155">
        <f>'Survey-based_src_summary'!AC571</f>
        <v>0</v>
      </c>
      <c r="R571" s="155">
        <f>'Survey-based_src_summary'!AD571</f>
        <v>0</v>
      </c>
      <c r="S571" s="155">
        <f>'Survey-based_src_summary'!AE571</f>
        <v>0</v>
      </c>
      <c r="T571" s="155">
        <f>'Survey-based_src_summary'!AF571</f>
        <v>0</v>
      </c>
      <c r="U571" s="155">
        <f>'Survey-based_src_summary'!AG571</f>
        <v>0</v>
      </c>
      <c r="V571" s="156">
        <f>'Survey-based_src_summary'!AH571</f>
        <v>0</v>
      </c>
      <c r="W571" s="156">
        <f>'Survey-based_src_summary'!AI571</f>
        <v>8.8851832457865453E-3</v>
      </c>
      <c r="X571" s="156">
        <f>'Survey-based_src_summary'!AJ571</f>
        <v>0</v>
      </c>
      <c r="Y571" s="156">
        <f>'Survey-based_src_summary'!AK571</f>
        <v>0</v>
      </c>
      <c r="Z571" s="156">
        <f>'Survey-based_src_summary'!AL571</f>
        <v>0</v>
      </c>
      <c r="AA571" s="171">
        <f>'Survey-based_src_summary'!AM571</f>
        <v>0</v>
      </c>
      <c r="AB571" s="171">
        <f>'Survey-based_src_summary'!AN571</f>
        <v>0</v>
      </c>
      <c r="AC571" s="171">
        <f>'Survey-based_src_summary'!AO571</f>
        <v>0</v>
      </c>
      <c r="AD571" s="171">
        <f>'Survey-based_src_summary'!AP571</f>
        <v>0</v>
      </c>
      <c r="AE571" s="171">
        <f>'Survey-based_src_summary'!AQ571</f>
        <v>0</v>
      </c>
    </row>
    <row r="572" spans="1:31" x14ac:dyDescent="0.2">
      <c r="A572" s="27" t="s">
        <v>460</v>
      </c>
      <c r="B572" s="154" t="str">
        <f>'Survey-based_src_summary'!E572</f>
        <v>30</v>
      </c>
      <c r="C572" s="125" t="str">
        <f>'Survey-based_src_summary'!F572</f>
        <v>30071</v>
      </c>
      <c r="D572" s="125" t="str">
        <f>'Survey-based_src_summary'!G572</f>
        <v>2310111401</v>
      </c>
      <c r="E572" s="125" t="str">
        <f>'Survey-based_src_summary'!H572</f>
        <v>Pneumatic pumps</v>
      </c>
      <c r="F572" s="125" t="str">
        <f>'Survey-based_src_summary'!B572</f>
        <v>Oil Wells</v>
      </c>
      <c r="G572" s="52">
        <f>'Survey-based_src_summary'!S572</f>
        <v>0</v>
      </c>
      <c r="H572" s="52">
        <f>'Survey-based_src_summary'!T572</f>
        <v>9.0177979210967919E-3</v>
      </c>
      <c r="I572" s="52">
        <f>'Survey-based_src_summary'!U572</f>
        <v>0</v>
      </c>
      <c r="J572" s="52">
        <f>'Survey-based_src_summary'!V572</f>
        <v>0</v>
      </c>
      <c r="K572" s="52">
        <f>'Survey-based_src_summary'!W572</f>
        <v>0</v>
      </c>
      <c r="L572" s="144">
        <f>'Survey-based_src_summary'!X572</f>
        <v>0</v>
      </c>
      <c r="M572" s="144">
        <f>'Survey-based_src_summary'!Y572</f>
        <v>4.5088989605483959E-3</v>
      </c>
      <c r="N572" s="144">
        <f>'Survey-based_src_summary'!Z572</f>
        <v>0</v>
      </c>
      <c r="O572" s="144">
        <f>'Survey-based_src_summary'!AA572</f>
        <v>0</v>
      </c>
      <c r="P572" s="144">
        <f>'Survey-based_src_summary'!AB572</f>
        <v>0</v>
      </c>
      <c r="Q572" s="155">
        <f>'Survey-based_src_summary'!AC572</f>
        <v>0</v>
      </c>
      <c r="R572" s="155">
        <f>'Survey-based_src_summary'!AD572</f>
        <v>0</v>
      </c>
      <c r="S572" s="155">
        <f>'Survey-based_src_summary'!AE572</f>
        <v>0</v>
      </c>
      <c r="T572" s="155">
        <f>'Survey-based_src_summary'!AF572</f>
        <v>0</v>
      </c>
      <c r="U572" s="155">
        <f>'Survey-based_src_summary'!AG572</f>
        <v>0</v>
      </c>
      <c r="V572" s="156">
        <f>'Survey-based_src_summary'!AH572</f>
        <v>0</v>
      </c>
      <c r="W572" s="156">
        <f>'Survey-based_src_summary'!AI572</f>
        <v>4.5088989605483959E-3</v>
      </c>
      <c r="X572" s="156">
        <f>'Survey-based_src_summary'!AJ572</f>
        <v>0</v>
      </c>
      <c r="Y572" s="156">
        <f>'Survey-based_src_summary'!AK572</f>
        <v>0</v>
      </c>
      <c r="Z572" s="156">
        <f>'Survey-based_src_summary'!AL572</f>
        <v>0</v>
      </c>
      <c r="AA572" s="171">
        <f>'Survey-based_src_summary'!AM572</f>
        <v>0</v>
      </c>
      <c r="AB572" s="171">
        <f>'Survey-based_src_summary'!AN572</f>
        <v>0</v>
      </c>
      <c r="AC572" s="171">
        <f>'Survey-based_src_summary'!AO572</f>
        <v>0</v>
      </c>
      <c r="AD572" s="171">
        <f>'Survey-based_src_summary'!AP572</f>
        <v>0</v>
      </c>
      <c r="AE572" s="171">
        <f>'Survey-based_src_summary'!AQ572</f>
        <v>0</v>
      </c>
    </row>
    <row r="573" spans="1:31" x14ac:dyDescent="0.2">
      <c r="A573" s="27" t="s">
        <v>460</v>
      </c>
      <c r="B573" s="154" t="str">
        <f>'Survey-based_src_summary'!E573</f>
        <v>30</v>
      </c>
      <c r="C573" s="125" t="str">
        <f>'Survey-based_src_summary'!F573</f>
        <v>30015</v>
      </c>
      <c r="D573" s="125" t="str">
        <f>'Survey-based_src_summary'!G573</f>
        <v>2310111401</v>
      </c>
      <c r="E573" s="125" t="str">
        <f>'Survey-based_src_summary'!H573</f>
        <v>Pneumatic pumps</v>
      </c>
      <c r="F573" s="125" t="str">
        <f>'Survey-based_src_summary'!B573</f>
        <v>Oil Wells</v>
      </c>
      <c r="G573" s="52">
        <f>'Survey-based_src_summary'!S573</f>
        <v>0</v>
      </c>
      <c r="H573" s="52">
        <f>'Survey-based_src_summary'!T573</f>
        <v>4.4425916228932726E-3</v>
      </c>
      <c r="I573" s="52">
        <f>'Survey-based_src_summary'!U573</f>
        <v>0</v>
      </c>
      <c r="J573" s="52">
        <f>'Survey-based_src_summary'!V573</f>
        <v>0</v>
      </c>
      <c r="K573" s="52">
        <f>'Survey-based_src_summary'!W573</f>
        <v>0</v>
      </c>
      <c r="L573" s="144">
        <f>'Survey-based_src_summary'!X573</f>
        <v>0</v>
      </c>
      <c r="M573" s="144">
        <f>'Survey-based_src_summary'!Y573</f>
        <v>0</v>
      </c>
      <c r="N573" s="144">
        <f>'Survey-based_src_summary'!Z573</f>
        <v>0</v>
      </c>
      <c r="O573" s="144">
        <f>'Survey-based_src_summary'!AA573</f>
        <v>0</v>
      </c>
      <c r="P573" s="144">
        <f>'Survey-based_src_summary'!AB573</f>
        <v>0</v>
      </c>
      <c r="Q573" s="155">
        <f>'Survey-based_src_summary'!AC573</f>
        <v>0</v>
      </c>
      <c r="R573" s="155">
        <f>'Survey-based_src_summary'!AD573</f>
        <v>0</v>
      </c>
      <c r="S573" s="155">
        <f>'Survey-based_src_summary'!AE573</f>
        <v>0</v>
      </c>
      <c r="T573" s="155">
        <f>'Survey-based_src_summary'!AF573</f>
        <v>0</v>
      </c>
      <c r="U573" s="155">
        <f>'Survey-based_src_summary'!AG573</f>
        <v>0</v>
      </c>
      <c r="V573" s="156">
        <f>'Survey-based_src_summary'!AH573</f>
        <v>0</v>
      </c>
      <c r="W573" s="156">
        <f>'Survey-based_src_summary'!AI573</f>
        <v>4.4425916228932726E-3</v>
      </c>
      <c r="X573" s="156">
        <f>'Survey-based_src_summary'!AJ573</f>
        <v>0</v>
      </c>
      <c r="Y573" s="156">
        <f>'Survey-based_src_summary'!AK573</f>
        <v>0</v>
      </c>
      <c r="Z573" s="156">
        <f>'Survey-based_src_summary'!AL573</f>
        <v>0</v>
      </c>
      <c r="AA573" s="171">
        <f>'Survey-based_src_summary'!AM573</f>
        <v>0</v>
      </c>
      <c r="AB573" s="171">
        <f>'Survey-based_src_summary'!AN573</f>
        <v>0</v>
      </c>
      <c r="AC573" s="171">
        <f>'Survey-based_src_summary'!AO573</f>
        <v>0</v>
      </c>
      <c r="AD573" s="171">
        <f>'Survey-based_src_summary'!AP573</f>
        <v>0</v>
      </c>
      <c r="AE573" s="171">
        <f>'Survey-based_src_summary'!AQ573</f>
        <v>0</v>
      </c>
    </row>
    <row r="574" spans="1:31" x14ac:dyDescent="0.2">
      <c r="A574" s="27" t="s">
        <v>460</v>
      </c>
      <c r="B574" s="154" t="str">
        <f>'Survey-based_src_summary'!E574</f>
        <v>30</v>
      </c>
      <c r="C574" s="125" t="str">
        <f>'Survey-based_src_summary'!F574</f>
        <v>30027</v>
      </c>
      <c r="D574" s="125" t="str">
        <f>'Survey-based_src_summary'!G574</f>
        <v>2310111401</v>
      </c>
      <c r="E574" s="125" t="str">
        <f>'Survey-based_src_summary'!H574</f>
        <v>Pneumatic pumps</v>
      </c>
      <c r="F574" s="125" t="str">
        <f>'Survey-based_src_summary'!B574</f>
        <v>Oil Wells</v>
      </c>
      <c r="G574" s="52">
        <f>'Survey-based_src_summary'!S574</f>
        <v>0</v>
      </c>
      <c r="H574" s="52">
        <f>'Survey-based_src_summary'!T574</f>
        <v>0</v>
      </c>
      <c r="I574" s="52">
        <f>'Survey-based_src_summary'!U574</f>
        <v>0</v>
      </c>
      <c r="J574" s="52">
        <f>'Survey-based_src_summary'!V574</f>
        <v>0</v>
      </c>
      <c r="K574" s="52">
        <f>'Survey-based_src_summary'!W574</f>
        <v>0</v>
      </c>
      <c r="L574" s="144">
        <f>'Survey-based_src_summary'!X574</f>
        <v>0</v>
      </c>
      <c r="M574" s="144">
        <f>'Survey-based_src_summary'!Y574</f>
        <v>0</v>
      </c>
      <c r="N574" s="144">
        <f>'Survey-based_src_summary'!Z574</f>
        <v>0</v>
      </c>
      <c r="O574" s="144">
        <f>'Survey-based_src_summary'!AA574</f>
        <v>0</v>
      </c>
      <c r="P574" s="144">
        <f>'Survey-based_src_summary'!AB574</f>
        <v>0</v>
      </c>
      <c r="Q574" s="155">
        <f>'Survey-based_src_summary'!AC574</f>
        <v>0</v>
      </c>
      <c r="R574" s="155">
        <f>'Survey-based_src_summary'!AD574</f>
        <v>0</v>
      </c>
      <c r="S574" s="155">
        <f>'Survey-based_src_summary'!AE574</f>
        <v>0</v>
      </c>
      <c r="T574" s="155">
        <f>'Survey-based_src_summary'!AF574</f>
        <v>0</v>
      </c>
      <c r="U574" s="155">
        <f>'Survey-based_src_summary'!AG574</f>
        <v>0</v>
      </c>
      <c r="V574" s="156">
        <f>'Survey-based_src_summary'!AH574</f>
        <v>0</v>
      </c>
      <c r="W574" s="156">
        <f>'Survey-based_src_summary'!AI574</f>
        <v>0</v>
      </c>
      <c r="X574" s="156">
        <f>'Survey-based_src_summary'!AJ574</f>
        <v>0</v>
      </c>
      <c r="Y574" s="156">
        <f>'Survey-based_src_summary'!AK574</f>
        <v>0</v>
      </c>
      <c r="Z574" s="156">
        <f>'Survey-based_src_summary'!AL574</f>
        <v>0</v>
      </c>
      <c r="AA574" s="171">
        <f>'Survey-based_src_summary'!AM574</f>
        <v>0</v>
      </c>
      <c r="AB574" s="171">
        <f>'Survey-based_src_summary'!AN574</f>
        <v>0</v>
      </c>
      <c r="AC574" s="171">
        <f>'Survey-based_src_summary'!AO574</f>
        <v>0</v>
      </c>
      <c r="AD574" s="171">
        <f>'Survey-based_src_summary'!AP574</f>
        <v>0</v>
      </c>
      <c r="AE574" s="171">
        <f>'Survey-based_src_summary'!AQ574</f>
        <v>0</v>
      </c>
    </row>
    <row r="575" spans="1:31" x14ac:dyDescent="0.2">
      <c r="A575" s="27" t="s">
        <v>460</v>
      </c>
      <c r="B575" s="154" t="str">
        <f>'Survey-based_src_summary'!E575</f>
        <v>30</v>
      </c>
      <c r="C575" s="125" t="str">
        <f>'Survey-based_src_summary'!F575</f>
        <v>30037</v>
      </c>
      <c r="D575" s="125" t="str">
        <f>'Survey-based_src_summary'!G575</f>
        <v>2310111401</v>
      </c>
      <c r="E575" s="125" t="str">
        <f>'Survey-based_src_summary'!H575</f>
        <v>Pneumatic pumps</v>
      </c>
      <c r="F575" s="125" t="str">
        <f>'Survey-based_src_summary'!B575</f>
        <v>Oil Wells</v>
      </c>
      <c r="G575" s="52">
        <f>'Survey-based_src_summary'!S575</f>
        <v>0</v>
      </c>
      <c r="H575" s="52">
        <f>'Survey-based_src_summary'!T575</f>
        <v>0</v>
      </c>
      <c r="I575" s="52">
        <f>'Survey-based_src_summary'!U575</f>
        <v>0</v>
      </c>
      <c r="J575" s="52">
        <f>'Survey-based_src_summary'!V575</f>
        <v>0</v>
      </c>
      <c r="K575" s="52">
        <f>'Survey-based_src_summary'!W575</f>
        <v>0</v>
      </c>
      <c r="L575" s="144">
        <f>'Survey-based_src_summary'!X575</f>
        <v>0</v>
      </c>
      <c r="M575" s="144">
        <f>'Survey-based_src_summary'!Y575</f>
        <v>0</v>
      </c>
      <c r="N575" s="144">
        <f>'Survey-based_src_summary'!Z575</f>
        <v>0</v>
      </c>
      <c r="O575" s="144">
        <f>'Survey-based_src_summary'!AA575</f>
        <v>0</v>
      </c>
      <c r="P575" s="144">
        <f>'Survey-based_src_summary'!AB575</f>
        <v>0</v>
      </c>
      <c r="Q575" s="155">
        <f>'Survey-based_src_summary'!AC575</f>
        <v>0</v>
      </c>
      <c r="R575" s="155">
        <f>'Survey-based_src_summary'!AD575</f>
        <v>0</v>
      </c>
      <c r="S575" s="155">
        <f>'Survey-based_src_summary'!AE575</f>
        <v>0</v>
      </c>
      <c r="T575" s="155">
        <f>'Survey-based_src_summary'!AF575</f>
        <v>0</v>
      </c>
      <c r="U575" s="155">
        <f>'Survey-based_src_summary'!AG575</f>
        <v>0</v>
      </c>
      <c r="V575" s="156">
        <f>'Survey-based_src_summary'!AH575</f>
        <v>0</v>
      </c>
      <c r="W575" s="156">
        <f>'Survey-based_src_summary'!AI575</f>
        <v>0</v>
      </c>
      <c r="X575" s="156">
        <f>'Survey-based_src_summary'!AJ575</f>
        <v>0</v>
      </c>
      <c r="Y575" s="156">
        <f>'Survey-based_src_summary'!AK575</f>
        <v>0</v>
      </c>
      <c r="Z575" s="156">
        <f>'Survey-based_src_summary'!AL575</f>
        <v>0</v>
      </c>
      <c r="AA575" s="171">
        <f>'Survey-based_src_summary'!AM575</f>
        <v>0</v>
      </c>
      <c r="AB575" s="171">
        <f>'Survey-based_src_summary'!AN575</f>
        <v>0</v>
      </c>
      <c r="AC575" s="171">
        <f>'Survey-based_src_summary'!AO575</f>
        <v>0</v>
      </c>
      <c r="AD575" s="171">
        <f>'Survey-based_src_summary'!AP575</f>
        <v>0</v>
      </c>
      <c r="AE575" s="171">
        <f>'Survey-based_src_summary'!AQ575</f>
        <v>0</v>
      </c>
    </row>
    <row r="576" spans="1:31" x14ac:dyDescent="0.2">
      <c r="A576" s="27" t="s">
        <v>460</v>
      </c>
      <c r="B576" s="154" t="str">
        <f>'Survey-based_src_summary'!E576</f>
        <v>30</v>
      </c>
      <c r="C576" s="125" t="str">
        <f>'Survey-based_src_summary'!F576</f>
        <v>30101</v>
      </c>
      <c r="D576" s="125" t="str">
        <f>'Survey-based_src_summary'!G576</f>
        <v>2310021310</v>
      </c>
      <c r="E576" s="125" t="str">
        <f>'Survey-based_src_summary'!H576</f>
        <v>Pneumatic pumps</v>
      </c>
      <c r="F576" s="125" t="str">
        <f>'Survey-based_src_summary'!B576</f>
        <v>Gas Wells</v>
      </c>
      <c r="G576" s="52">
        <f>'Survey-based_src_summary'!S576</f>
        <v>0</v>
      </c>
      <c r="H576" s="52">
        <f>'Survey-based_src_summary'!T576</f>
        <v>0.52060911764612794</v>
      </c>
      <c r="I576" s="52">
        <f>'Survey-based_src_summary'!U576</f>
        <v>0</v>
      </c>
      <c r="J576" s="52">
        <f>'Survey-based_src_summary'!V576</f>
        <v>0</v>
      </c>
      <c r="K576" s="52">
        <f>'Survey-based_src_summary'!W576</f>
        <v>0</v>
      </c>
      <c r="L576" s="144">
        <f>'Survey-based_src_summary'!X576</f>
        <v>0</v>
      </c>
      <c r="M576" s="144">
        <f>'Survey-based_src_summary'!Y576</f>
        <v>2.503545695215658E-2</v>
      </c>
      <c r="N576" s="144">
        <f>'Survey-based_src_summary'!Z576</f>
        <v>0</v>
      </c>
      <c r="O576" s="144">
        <f>'Survey-based_src_summary'!AA576</f>
        <v>0</v>
      </c>
      <c r="P576" s="144">
        <f>'Survey-based_src_summary'!AB576</f>
        <v>0</v>
      </c>
      <c r="Q576" s="155">
        <f>'Survey-based_src_summary'!AC576</f>
        <v>0</v>
      </c>
      <c r="R576" s="155">
        <f>'Survey-based_src_summary'!AD576</f>
        <v>0</v>
      </c>
      <c r="S576" s="155">
        <f>'Survey-based_src_summary'!AE576</f>
        <v>0</v>
      </c>
      <c r="T576" s="155">
        <f>'Survey-based_src_summary'!AF576</f>
        <v>0</v>
      </c>
      <c r="U576" s="155">
        <f>'Survey-based_src_summary'!AG576</f>
        <v>0</v>
      </c>
      <c r="V576" s="156">
        <f>'Survey-based_src_summary'!AH576</f>
        <v>0</v>
      </c>
      <c r="W576" s="156">
        <f>'Survey-based_src_summary'!AI576</f>
        <v>0.4955736606939713</v>
      </c>
      <c r="X576" s="156">
        <f>'Survey-based_src_summary'!AJ576</f>
        <v>0</v>
      </c>
      <c r="Y576" s="156">
        <f>'Survey-based_src_summary'!AK576</f>
        <v>0</v>
      </c>
      <c r="Z576" s="156">
        <f>'Survey-based_src_summary'!AL576</f>
        <v>0</v>
      </c>
      <c r="AA576" s="171">
        <f>'Survey-based_src_summary'!AM576</f>
        <v>0</v>
      </c>
      <c r="AB576" s="171">
        <f>'Survey-based_src_summary'!AN576</f>
        <v>0</v>
      </c>
      <c r="AC576" s="171">
        <f>'Survey-based_src_summary'!AO576</f>
        <v>0</v>
      </c>
      <c r="AD576" s="171">
        <f>'Survey-based_src_summary'!AP576</f>
        <v>0</v>
      </c>
      <c r="AE576" s="171">
        <f>'Survey-based_src_summary'!AQ576</f>
        <v>0</v>
      </c>
    </row>
    <row r="577" spans="1:31" x14ac:dyDescent="0.2">
      <c r="A577" s="27" t="s">
        <v>460</v>
      </c>
      <c r="B577" s="154" t="str">
        <f>'Survey-based_src_summary'!E577</f>
        <v>30</v>
      </c>
      <c r="C577" s="125" t="str">
        <f>'Survey-based_src_summary'!F577</f>
        <v>30051</v>
      </c>
      <c r="D577" s="125" t="str">
        <f>'Survey-based_src_summary'!G577</f>
        <v>2310021310</v>
      </c>
      <c r="E577" s="125" t="str">
        <f>'Survey-based_src_summary'!H577</f>
        <v>Pneumatic pumps</v>
      </c>
      <c r="F577" s="125" t="str">
        <f>'Survey-based_src_summary'!B577</f>
        <v>Gas Wells</v>
      </c>
      <c r="G577" s="52">
        <f>'Survey-based_src_summary'!S577</f>
        <v>0</v>
      </c>
      <c r="H577" s="52">
        <f>'Survey-based_src_summary'!T577</f>
        <v>0.1216675674695748</v>
      </c>
      <c r="I577" s="52">
        <f>'Survey-based_src_summary'!U577</f>
        <v>0</v>
      </c>
      <c r="J577" s="52">
        <f>'Survey-based_src_summary'!V577</f>
        <v>0</v>
      </c>
      <c r="K577" s="52">
        <f>'Survey-based_src_summary'!W577</f>
        <v>0</v>
      </c>
      <c r="L577" s="144">
        <f>'Survey-based_src_summary'!X577</f>
        <v>0</v>
      </c>
      <c r="M577" s="144">
        <f>'Survey-based_src_summary'!Y577</f>
        <v>1.0886045510435639E-2</v>
      </c>
      <c r="N577" s="144">
        <f>'Survey-based_src_summary'!Z577</f>
        <v>0</v>
      </c>
      <c r="O577" s="144">
        <f>'Survey-based_src_summary'!AA577</f>
        <v>0</v>
      </c>
      <c r="P577" s="144">
        <f>'Survey-based_src_summary'!AB577</f>
        <v>0</v>
      </c>
      <c r="Q577" s="155">
        <f>'Survey-based_src_summary'!AC577</f>
        <v>0</v>
      </c>
      <c r="R577" s="155">
        <f>'Survey-based_src_summary'!AD577</f>
        <v>0</v>
      </c>
      <c r="S577" s="155">
        <f>'Survey-based_src_summary'!AE577</f>
        <v>0</v>
      </c>
      <c r="T577" s="155">
        <f>'Survey-based_src_summary'!AF577</f>
        <v>0</v>
      </c>
      <c r="U577" s="155">
        <f>'Survey-based_src_summary'!AG577</f>
        <v>0</v>
      </c>
      <c r="V577" s="156">
        <f>'Survey-based_src_summary'!AH577</f>
        <v>0</v>
      </c>
      <c r="W577" s="156">
        <f>'Survey-based_src_summary'!AI577</f>
        <v>0.11078152195913915</v>
      </c>
      <c r="X577" s="156">
        <f>'Survey-based_src_summary'!AJ577</f>
        <v>0</v>
      </c>
      <c r="Y577" s="156">
        <f>'Survey-based_src_summary'!AK577</f>
        <v>0</v>
      </c>
      <c r="Z577" s="156">
        <f>'Survey-based_src_summary'!AL577</f>
        <v>0</v>
      </c>
      <c r="AA577" s="171">
        <f>'Survey-based_src_summary'!AM577</f>
        <v>0</v>
      </c>
      <c r="AB577" s="171">
        <f>'Survey-based_src_summary'!AN577</f>
        <v>0</v>
      </c>
      <c r="AC577" s="171">
        <f>'Survey-based_src_summary'!AO577</f>
        <v>0</v>
      </c>
      <c r="AD577" s="171">
        <f>'Survey-based_src_summary'!AP577</f>
        <v>0</v>
      </c>
      <c r="AE577" s="171">
        <f>'Survey-based_src_summary'!AQ577</f>
        <v>0</v>
      </c>
    </row>
    <row r="578" spans="1:31" x14ac:dyDescent="0.2">
      <c r="A578" s="27" t="s">
        <v>460</v>
      </c>
      <c r="B578" s="154" t="str">
        <f>'Survey-based_src_summary'!E578</f>
        <v>30</v>
      </c>
      <c r="C578" s="125" t="str">
        <f>'Survey-based_src_summary'!F578</f>
        <v>30087</v>
      </c>
      <c r="D578" s="125" t="str">
        <f>'Survey-based_src_summary'!G578</f>
        <v>2310021310</v>
      </c>
      <c r="E578" s="125" t="str">
        <f>'Survey-based_src_summary'!H578</f>
        <v>Pneumatic pumps</v>
      </c>
      <c r="F578" s="125" t="str">
        <f>'Survey-based_src_summary'!B578</f>
        <v>Gas Wells</v>
      </c>
      <c r="G578" s="52">
        <f>'Survey-based_src_summary'!S578</f>
        <v>0</v>
      </c>
      <c r="H578" s="52">
        <f>'Survey-based_src_summary'!T578</f>
        <v>7.0695749077088208E-4</v>
      </c>
      <c r="I578" s="52">
        <f>'Survey-based_src_summary'!U578</f>
        <v>0</v>
      </c>
      <c r="J578" s="52">
        <f>'Survey-based_src_summary'!V578</f>
        <v>0</v>
      </c>
      <c r="K578" s="52">
        <f>'Survey-based_src_summary'!W578</f>
        <v>0</v>
      </c>
      <c r="L578" s="144">
        <f>'Survey-based_src_summary'!X578</f>
        <v>0</v>
      </c>
      <c r="M578" s="144">
        <f>'Survey-based_src_summary'!Y578</f>
        <v>0</v>
      </c>
      <c r="N578" s="144">
        <f>'Survey-based_src_summary'!Z578</f>
        <v>0</v>
      </c>
      <c r="O578" s="144">
        <f>'Survey-based_src_summary'!AA578</f>
        <v>0</v>
      </c>
      <c r="P578" s="144">
        <f>'Survey-based_src_summary'!AB578</f>
        <v>0</v>
      </c>
      <c r="Q578" s="155">
        <f>'Survey-based_src_summary'!AC578</f>
        <v>0</v>
      </c>
      <c r="R578" s="155">
        <f>'Survey-based_src_summary'!AD578</f>
        <v>0</v>
      </c>
      <c r="S578" s="155">
        <f>'Survey-based_src_summary'!AE578</f>
        <v>0</v>
      </c>
      <c r="T578" s="155">
        <f>'Survey-based_src_summary'!AF578</f>
        <v>0</v>
      </c>
      <c r="U578" s="155">
        <f>'Survey-based_src_summary'!AG578</f>
        <v>0</v>
      </c>
      <c r="V578" s="156">
        <f>'Survey-based_src_summary'!AH578</f>
        <v>0</v>
      </c>
      <c r="W578" s="156">
        <f>'Survey-based_src_summary'!AI578</f>
        <v>7.0695749077088208E-4</v>
      </c>
      <c r="X578" s="156">
        <f>'Survey-based_src_summary'!AJ578</f>
        <v>0</v>
      </c>
      <c r="Y578" s="156">
        <f>'Survey-based_src_summary'!AK578</f>
        <v>0</v>
      </c>
      <c r="Z578" s="156">
        <f>'Survey-based_src_summary'!AL578</f>
        <v>0</v>
      </c>
      <c r="AA578" s="171">
        <f>'Survey-based_src_summary'!AM578</f>
        <v>0</v>
      </c>
      <c r="AB578" s="171">
        <f>'Survey-based_src_summary'!AN578</f>
        <v>0</v>
      </c>
      <c r="AC578" s="171">
        <f>'Survey-based_src_summary'!AO578</f>
        <v>0</v>
      </c>
      <c r="AD578" s="171">
        <f>'Survey-based_src_summary'!AP578</f>
        <v>0</v>
      </c>
      <c r="AE578" s="171">
        <f>'Survey-based_src_summary'!AQ578</f>
        <v>0</v>
      </c>
    </row>
    <row r="579" spans="1:31" x14ac:dyDescent="0.2">
      <c r="A579" s="27" t="s">
        <v>460</v>
      </c>
      <c r="B579" s="154" t="str">
        <f>'Survey-based_src_summary'!E579</f>
        <v>30</v>
      </c>
      <c r="C579" s="125" t="str">
        <f>'Survey-based_src_summary'!F579</f>
        <v>30099</v>
      </c>
      <c r="D579" s="125" t="str">
        <f>'Survey-based_src_summary'!G579</f>
        <v>2310021310</v>
      </c>
      <c r="E579" s="125" t="str">
        <f>'Survey-based_src_summary'!H579</f>
        <v>Pneumatic pumps</v>
      </c>
      <c r="F579" s="125" t="str">
        <f>'Survey-based_src_summary'!B579</f>
        <v>Gas Wells</v>
      </c>
      <c r="G579" s="52">
        <f>'Survey-based_src_summary'!S579</f>
        <v>0</v>
      </c>
      <c r="H579" s="52">
        <f>'Survey-based_src_summary'!T579</f>
        <v>2.8278299630835283E-3</v>
      </c>
      <c r="I579" s="52">
        <f>'Survey-based_src_summary'!U579</f>
        <v>0</v>
      </c>
      <c r="J579" s="52">
        <f>'Survey-based_src_summary'!V579</f>
        <v>0</v>
      </c>
      <c r="K579" s="52">
        <f>'Survey-based_src_summary'!W579</f>
        <v>0</v>
      </c>
      <c r="L579" s="144">
        <f>'Survey-based_src_summary'!X579</f>
        <v>0</v>
      </c>
      <c r="M579" s="144">
        <f>'Survey-based_src_summary'!Y579</f>
        <v>0</v>
      </c>
      <c r="N579" s="144">
        <f>'Survey-based_src_summary'!Z579</f>
        <v>0</v>
      </c>
      <c r="O579" s="144">
        <f>'Survey-based_src_summary'!AA579</f>
        <v>0</v>
      </c>
      <c r="P579" s="144">
        <f>'Survey-based_src_summary'!AB579</f>
        <v>0</v>
      </c>
      <c r="Q579" s="155">
        <f>'Survey-based_src_summary'!AC579</f>
        <v>0</v>
      </c>
      <c r="R579" s="155">
        <f>'Survey-based_src_summary'!AD579</f>
        <v>0</v>
      </c>
      <c r="S579" s="155">
        <f>'Survey-based_src_summary'!AE579</f>
        <v>0</v>
      </c>
      <c r="T579" s="155">
        <f>'Survey-based_src_summary'!AF579</f>
        <v>0</v>
      </c>
      <c r="U579" s="155">
        <f>'Survey-based_src_summary'!AG579</f>
        <v>0</v>
      </c>
      <c r="V579" s="156">
        <f>'Survey-based_src_summary'!AH579</f>
        <v>0</v>
      </c>
      <c r="W579" s="156">
        <f>'Survey-based_src_summary'!AI579</f>
        <v>2.8278299630835283E-3</v>
      </c>
      <c r="X579" s="156">
        <f>'Survey-based_src_summary'!AJ579</f>
        <v>0</v>
      </c>
      <c r="Y579" s="156">
        <f>'Survey-based_src_summary'!AK579</f>
        <v>0</v>
      </c>
      <c r="Z579" s="156">
        <f>'Survey-based_src_summary'!AL579</f>
        <v>0</v>
      </c>
      <c r="AA579" s="171">
        <f>'Survey-based_src_summary'!AM579</f>
        <v>0</v>
      </c>
      <c r="AB579" s="171">
        <f>'Survey-based_src_summary'!AN579</f>
        <v>0</v>
      </c>
      <c r="AC579" s="171">
        <f>'Survey-based_src_summary'!AO579</f>
        <v>0</v>
      </c>
      <c r="AD579" s="171">
        <f>'Survey-based_src_summary'!AP579</f>
        <v>0</v>
      </c>
      <c r="AE579" s="171">
        <f>'Survey-based_src_summary'!AQ579</f>
        <v>0</v>
      </c>
    </row>
    <row r="580" spans="1:31" x14ac:dyDescent="0.2">
      <c r="A580" s="27" t="s">
        <v>460</v>
      </c>
      <c r="B580" s="154" t="str">
        <f>'Survey-based_src_summary'!E580</f>
        <v>30</v>
      </c>
      <c r="C580" s="125" t="str">
        <f>'Survey-based_src_summary'!F580</f>
        <v>30035</v>
      </c>
      <c r="D580" s="125" t="str">
        <f>'Survey-based_src_summary'!G580</f>
        <v>2310021310</v>
      </c>
      <c r="E580" s="125" t="str">
        <f>'Survey-based_src_summary'!H580</f>
        <v>Pneumatic pumps</v>
      </c>
      <c r="F580" s="125" t="str">
        <f>'Survey-based_src_summary'!B580</f>
        <v>Gas Wells</v>
      </c>
      <c r="G580" s="52">
        <f>'Survey-based_src_summary'!S580</f>
        <v>0</v>
      </c>
      <c r="H580" s="52">
        <f>'Survey-based_src_summary'!T580</f>
        <v>0.15304499276435987</v>
      </c>
      <c r="I580" s="52">
        <f>'Survey-based_src_summary'!U580</f>
        <v>0</v>
      </c>
      <c r="J580" s="52">
        <f>'Survey-based_src_summary'!V580</f>
        <v>0</v>
      </c>
      <c r="K580" s="52">
        <f>'Survey-based_src_summary'!W580</f>
        <v>0</v>
      </c>
      <c r="L580" s="144">
        <f>'Survey-based_src_summary'!X580</f>
        <v>0</v>
      </c>
      <c r="M580" s="144">
        <f>'Survey-based_src_summary'!Y580</f>
        <v>1.2807112365218398E-3</v>
      </c>
      <c r="N580" s="144">
        <f>'Survey-based_src_summary'!Z580</f>
        <v>0</v>
      </c>
      <c r="O580" s="144">
        <f>'Survey-based_src_summary'!AA580</f>
        <v>0</v>
      </c>
      <c r="P580" s="144">
        <f>'Survey-based_src_summary'!AB580</f>
        <v>0</v>
      </c>
      <c r="Q580" s="155">
        <f>'Survey-based_src_summary'!AC580</f>
        <v>0</v>
      </c>
      <c r="R580" s="155">
        <f>'Survey-based_src_summary'!AD580</f>
        <v>2.4333513493914959E-2</v>
      </c>
      <c r="S580" s="155">
        <f>'Survey-based_src_summary'!AE580</f>
        <v>0</v>
      </c>
      <c r="T580" s="155">
        <f>'Survey-based_src_summary'!AF580</f>
        <v>0</v>
      </c>
      <c r="U580" s="155">
        <f>'Survey-based_src_summary'!AG580</f>
        <v>0</v>
      </c>
      <c r="V580" s="156">
        <f>'Survey-based_src_summary'!AH580</f>
        <v>0</v>
      </c>
      <c r="W580" s="156">
        <f>'Survey-based_src_summary'!AI580</f>
        <v>0.12743076803392306</v>
      </c>
      <c r="X580" s="156">
        <f>'Survey-based_src_summary'!AJ580</f>
        <v>0</v>
      </c>
      <c r="Y580" s="156">
        <f>'Survey-based_src_summary'!AK580</f>
        <v>0</v>
      </c>
      <c r="Z580" s="156">
        <f>'Survey-based_src_summary'!AL580</f>
        <v>0</v>
      </c>
      <c r="AA580" s="171">
        <f>'Survey-based_src_summary'!AM580</f>
        <v>0</v>
      </c>
      <c r="AB580" s="171">
        <f>'Survey-based_src_summary'!AN580</f>
        <v>0</v>
      </c>
      <c r="AC580" s="171">
        <f>'Survey-based_src_summary'!AO580</f>
        <v>0</v>
      </c>
      <c r="AD580" s="171">
        <f>'Survey-based_src_summary'!AP580</f>
        <v>0</v>
      </c>
      <c r="AE580" s="171">
        <f>'Survey-based_src_summary'!AQ580</f>
        <v>0</v>
      </c>
    </row>
    <row r="581" spans="1:31" x14ac:dyDescent="0.2">
      <c r="A581" s="27" t="s">
        <v>460</v>
      </c>
      <c r="B581" s="154" t="str">
        <f>'Survey-based_src_summary'!E581</f>
        <v>30</v>
      </c>
      <c r="C581" s="125" t="str">
        <f>'Survey-based_src_summary'!F581</f>
        <v>30073</v>
      </c>
      <c r="D581" s="125" t="str">
        <f>'Survey-based_src_summary'!G581</f>
        <v>2310021310</v>
      </c>
      <c r="E581" s="125" t="str">
        <f>'Survey-based_src_summary'!H581</f>
        <v>Pneumatic pumps</v>
      </c>
      <c r="F581" s="125" t="str">
        <f>'Survey-based_src_summary'!B581</f>
        <v>Gas Wells</v>
      </c>
      <c r="G581" s="52">
        <f>'Survey-based_src_summary'!S581</f>
        <v>0</v>
      </c>
      <c r="H581" s="52">
        <f>'Survey-based_src_summary'!T581</f>
        <v>5.6351294406960961E-2</v>
      </c>
      <c r="I581" s="52">
        <f>'Survey-based_src_summary'!U581</f>
        <v>0</v>
      </c>
      <c r="J581" s="52">
        <f>'Survey-based_src_summary'!V581</f>
        <v>0</v>
      </c>
      <c r="K581" s="52">
        <f>'Survey-based_src_summary'!W581</f>
        <v>0</v>
      </c>
      <c r="L581" s="144">
        <f>'Survey-based_src_summary'!X581</f>
        <v>0</v>
      </c>
      <c r="M581" s="144">
        <f>'Survey-based_src_summary'!Y581</f>
        <v>1.9210668547827599E-3</v>
      </c>
      <c r="N581" s="144">
        <f>'Survey-based_src_summary'!Z581</f>
        <v>0</v>
      </c>
      <c r="O581" s="144">
        <f>'Survey-based_src_summary'!AA581</f>
        <v>0</v>
      </c>
      <c r="P581" s="144">
        <f>'Survey-based_src_summary'!AB581</f>
        <v>0</v>
      </c>
      <c r="Q581" s="155">
        <f>'Survey-based_src_summary'!AC581</f>
        <v>0</v>
      </c>
      <c r="R581" s="155">
        <f>'Survey-based_src_summary'!AD581</f>
        <v>0</v>
      </c>
      <c r="S581" s="155">
        <f>'Survey-based_src_summary'!AE581</f>
        <v>0</v>
      </c>
      <c r="T581" s="155">
        <f>'Survey-based_src_summary'!AF581</f>
        <v>0</v>
      </c>
      <c r="U581" s="155">
        <f>'Survey-based_src_summary'!AG581</f>
        <v>0</v>
      </c>
      <c r="V581" s="156">
        <f>'Survey-based_src_summary'!AH581</f>
        <v>0</v>
      </c>
      <c r="W581" s="156">
        <f>'Survey-based_src_summary'!AI581</f>
        <v>5.4430227552178204E-2</v>
      </c>
      <c r="X581" s="156">
        <f>'Survey-based_src_summary'!AJ581</f>
        <v>0</v>
      </c>
      <c r="Y581" s="156">
        <f>'Survey-based_src_summary'!AK581</f>
        <v>0</v>
      </c>
      <c r="Z581" s="156">
        <f>'Survey-based_src_summary'!AL581</f>
        <v>0</v>
      </c>
      <c r="AA581" s="171">
        <f>'Survey-based_src_summary'!AM581</f>
        <v>0</v>
      </c>
      <c r="AB581" s="171">
        <f>'Survey-based_src_summary'!AN581</f>
        <v>0</v>
      </c>
      <c r="AC581" s="171">
        <f>'Survey-based_src_summary'!AO581</f>
        <v>0</v>
      </c>
      <c r="AD581" s="171">
        <f>'Survey-based_src_summary'!AP581</f>
        <v>0</v>
      </c>
      <c r="AE581" s="171">
        <f>'Survey-based_src_summary'!AQ581</f>
        <v>0</v>
      </c>
    </row>
    <row r="582" spans="1:31" x14ac:dyDescent="0.2">
      <c r="A582" s="27" t="s">
        <v>460</v>
      </c>
      <c r="B582" s="154" t="str">
        <f>'Survey-based_src_summary'!E582</f>
        <v>30</v>
      </c>
      <c r="C582" s="125" t="str">
        <f>'Survey-based_src_summary'!F582</f>
        <v>30065</v>
      </c>
      <c r="D582" s="125" t="str">
        <f>'Survey-based_src_summary'!G582</f>
        <v>2310021310</v>
      </c>
      <c r="E582" s="125" t="str">
        <f>'Survey-based_src_summary'!H582</f>
        <v>Pneumatic pumps</v>
      </c>
      <c r="F582" s="125" t="str">
        <f>'Survey-based_src_summary'!B582</f>
        <v>Gas Wells</v>
      </c>
      <c r="G582" s="52">
        <f>'Survey-based_src_summary'!S582</f>
        <v>0</v>
      </c>
      <c r="H582" s="52">
        <f>'Survey-based_src_summary'!T582</f>
        <v>0</v>
      </c>
      <c r="I582" s="52">
        <f>'Survey-based_src_summary'!U582</f>
        <v>0</v>
      </c>
      <c r="J582" s="52">
        <f>'Survey-based_src_summary'!V582</f>
        <v>0</v>
      </c>
      <c r="K582" s="52">
        <f>'Survey-based_src_summary'!W582</f>
        <v>0</v>
      </c>
      <c r="L582" s="144">
        <f>'Survey-based_src_summary'!X582</f>
        <v>0</v>
      </c>
      <c r="M582" s="144">
        <f>'Survey-based_src_summary'!Y582</f>
        <v>0</v>
      </c>
      <c r="N582" s="144">
        <f>'Survey-based_src_summary'!Z582</f>
        <v>0</v>
      </c>
      <c r="O582" s="144">
        <f>'Survey-based_src_summary'!AA582</f>
        <v>0</v>
      </c>
      <c r="P582" s="144">
        <f>'Survey-based_src_summary'!AB582</f>
        <v>0</v>
      </c>
      <c r="Q582" s="155">
        <f>'Survey-based_src_summary'!AC582</f>
        <v>0</v>
      </c>
      <c r="R582" s="155">
        <f>'Survey-based_src_summary'!AD582</f>
        <v>0</v>
      </c>
      <c r="S582" s="155">
        <f>'Survey-based_src_summary'!AE582</f>
        <v>0</v>
      </c>
      <c r="T582" s="155">
        <f>'Survey-based_src_summary'!AF582</f>
        <v>0</v>
      </c>
      <c r="U582" s="155">
        <f>'Survey-based_src_summary'!AG582</f>
        <v>0</v>
      </c>
      <c r="V582" s="156">
        <f>'Survey-based_src_summary'!AH582</f>
        <v>0</v>
      </c>
      <c r="W582" s="156">
        <f>'Survey-based_src_summary'!AI582</f>
        <v>0</v>
      </c>
      <c r="X582" s="156">
        <f>'Survey-based_src_summary'!AJ582</f>
        <v>0</v>
      </c>
      <c r="Y582" s="156">
        <f>'Survey-based_src_summary'!AK582</f>
        <v>0</v>
      </c>
      <c r="Z582" s="156">
        <f>'Survey-based_src_summary'!AL582</f>
        <v>0</v>
      </c>
      <c r="AA582" s="171">
        <f>'Survey-based_src_summary'!AM582</f>
        <v>0</v>
      </c>
      <c r="AB582" s="171">
        <f>'Survey-based_src_summary'!AN582</f>
        <v>0</v>
      </c>
      <c r="AC582" s="171">
        <f>'Survey-based_src_summary'!AO582</f>
        <v>0</v>
      </c>
      <c r="AD582" s="171">
        <f>'Survey-based_src_summary'!AP582</f>
        <v>0</v>
      </c>
      <c r="AE582" s="171">
        <f>'Survey-based_src_summary'!AQ582</f>
        <v>0</v>
      </c>
    </row>
    <row r="583" spans="1:31" x14ac:dyDescent="0.2">
      <c r="A583" s="27" t="s">
        <v>460</v>
      </c>
      <c r="B583" s="154" t="str">
        <f>'Survey-based_src_summary'!E583</f>
        <v>30</v>
      </c>
      <c r="C583" s="125" t="str">
        <f>'Survey-based_src_summary'!F583</f>
        <v>30069</v>
      </c>
      <c r="D583" s="125" t="str">
        <f>'Survey-based_src_summary'!G583</f>
        <v>2310021310</v>
      </c>
      <c r="E583" s="125" t="str">
        <f>'Survey-based_src_summary'!H583</f>
        <v>Pneumatic pumps</v>
      </c>
      <c r="F583" s="125" t="str">
        <f>'Survey-based_src_summary'!B583</f>
        <v>Gas Wells</v>
      </c>
      <c r="G583" s="52">
        <f>'Survey-based_src_summary'!S583</f>
        <v>0</v>
      </c>
      <c r="H583" s="52">
        <f>'Survey-based_src_summary'!T583</f>
        <v>0</v>
      </c>
      <c r="I583" s="52">
        <f>'Survey-based_src_summary'!U583</f>
        <v>0</v>
      </c>
      <c r="J583" s="52">
        <f>'Survey-based_src_summary'!V583</f>
        <v>0</v>
      </c>
      <c r="K583" s="52">
        <f>'Survey-based_src_summary'!W583</f>
        <v>0</v>
      </c>
      <c r="L583" s="144">
        <f>'Survey-based_src_summary'!X583</f>
        <v>0</v>
      </c>
      <c r="M583" s="144">
        <f>'Survey-based_src_summary'!Y583</f>
        <v>0</v>
      </c>
      <c r="N583" s="144">
        <f>'Survey-based_src_summary'!Z583</f>
        <v>0</v>
      </c>
      <c r="O583" s="144">
        <f>'Survey-based_src_summary'!AA583</f>
        <v>0</v>
      </c>
      <c r="P583" s="144">
        <f>'Survey-based_src_summary'!AB583</f>
        <v>0</v>
      </c>
      <c r="Q583" s="155">
        <f>'Survey-based_src_summary'!AC583</f>
        <v>0</v>
      </c>
      <c r="R583" s="155">
        <f>'Survey-based_src_summary'!AD583</f>
        <v>0</v>
      </c>
      <c r="S583" s="155">
        <f>'Survey-based_src_summary'!AE583</f>
        <v>0</v>
      </c>
      <c r="T583" s="155">
        <f>'Survey-based_src_summary'!AF583</f>
        <v>0</v>
      </c>
      <c r="U583" s="155">
        <f>'Survey-based_src_summary'!AG583</f>
        <v>0</v>
      </c>
      <c r="V583" s="156">
        <f>'Survey-based_src_summary'!AH583</f>
        <v>0</v>
      </c>
      <c r="W583" s="156">
        <f>'Survey-based_src_summary'!AI583</f>
        <v>0</v>
      </c>
      <c r="X583" s="156">
        <f>'Survey-based_src_summary'!AJ583</f>
        <v>0</v>
      </c>
      <c r="Y583" s="156">
        <f>'Survey-based_src_summary'!AK583</f>
        <v>0</v>
      </c>
      <c r="Z583" s="156">
        <f>'Survey-based_src_summary'!AL583</f>
        <v>0</v>
      </c>
      <c r="AA583" s="171">
        <f>'Survey-based_src_summary'!AM583</f>
        <v>0</v>
      </c>
      <c r="AB583" s="171">
        <f>'Survey-based_src_summary'!AN583</f>
        <v>0</v>
      </c>
      <c r="AC583" s="171">
        <f>'Survey-based_src_summary'!AO583</f>
        <v>0</v>
      </c>
      <c r="AD583" s="171">
        <f>'Survey-based_src_summary'!AP583</f>
        <v>0</v>
      </c>
      <c r="AE583" s="171">
        <f>'Survey-based_src_summary'!AQ583</f>
        <v>0</v>
      </c>
    </row>
    <row r="584" spans="1:31" x14ac:dyDescent="0.2">
      <c r="A584" s="27" t="s">
        <v>460</v>
      </c>
      <c r="B584" s="154" t="str">
        <f>'Survey-based_src_summary'!E584</f>
        <v>30</v>
      </c>
      <c r="C584" s="125" t="str">
        <f>'Survey-based_src_summary'!F584</f>
        <v>30005</v>
      </c>
      <c r="D584" s="125" t="str">
        <f>'Survey-based_src_summary'!G584</f>
        <v>2310021310</v>
      </c>
      <c r="E584" s="125" t="str">
        <f>'Survey-based_src_summary'!H584</f>
        <v>Pneumatic pumps</v>
      </c>
      <c r="F584" s="125" t="str">
        <f>'Survey-based_src_summary'!B584</f>
        <v>Gas Wells</v>
      </c>
      <c r="G584" s="52">
        <f>'Survey-based_src_summary'!S584</f>
        <v>0</v>
      </c>
      <c r="H584" s="52">
        <f>'Survey-based_src_summary'!T584</f>
        <v>0.47709422981045485</v>
      </c>
      <c r="I584" s="52">
        <f>'Survey-based_src_summary'!U584</f>
        <v>0</v>
      </c>
      <c r="J584" s="52">
        <f>'Survey-based_src_summary'!V584</f>
        <v>0</v>
      </c>
      <c r="K584" s="52">
        <f>'Survey-based_src_summary'!W584</f>
        <v>0</v>
      </c>
      <c r="L584" s="144">
        <f>'Survey-based_src_summary'!X584</f>
        <v>0</v>
      </c>
      <c r="M584" s="144">
        <f>'Survey-based_src_summary'!Y584</f>
        <v>9.8863109118476608E-2</v>
      </c>
      <c r="N584" s="144">
        <f>'Survey-based_src_summary'!Z584</f>
        <v>0</v>
      </c>
      <c r="O584" s="144">
        <f>'Survey-based_src_summary'!AA584</f>
        <v>0</v>
      </c>
      <c r="P584" s="144">
        <f>'Survey-based_src_summary'!AB584</f>
        <v>0</v>
      </c>
      <c r="Q584" s="155">
        <f>'Survey-based_src_summary'!AC584</f>
        <v>0</v>
      </c>
      <c r="R584" s="155">
        <f>'Survey-based_src_summary'!AD584</f>
        <v>5.1026120835342761E-3</v>
      </c>
      <c r="S584" s="155">
        <f>'Survey-based_src_summary'!AE584</f>
        <v>0</v>
      </c>
      <c r="T584" s="155">
        <f>'Survey-based_src_summary'!AF584</f>
        <v>0</v>
      </c>
      <c r="U584" s="155">
        <f>'Survey-based_src_summary'!AG584</f>
        <v>0</v>
      </c>
      <c r="V584" s="156">
        <f>'Survey-based_src_summary'!AH584</f>
        <v>0</v>
      </c>
      <c r="W584" s="156">
        <f>'Survey-based_src_summary'!AI584</f>
        <v>0.37312850860844393</v>
      </c>
      <c r="X584" s="156">
        <f>'Survey-based_src_summary'!AJ584</f>
        <v>0</v>
      </c>
      <c r="Y584" s="156">
        <f>'Survey-based_src_summary'!AK584</f>
        <v>0</v>
      </c>
      <c r="Z584" s="156">
        <f>'Survey-based_src_summary'!AL584</f>
        <v>0</v>
      </c>
      <c r="AA584" s="171">
        <f>'Survey-based_src_summary'!AM584</f>
        <v>0</v>
      </c>
      <c r="AB584" s="171">
        <f>'Survey-based_src_summary'!AN584</f>
        <v>0</v>
      </c>
      <c r="AC584" s="171">
        <f>'Survey-based_src_summary'!AO584</f>
        <v>0</v>
      </c>
      <c r="AD584" s="171">
        <f>'Survey-based_src_summary'!AP584</f>
        <v>0</v>
      </c>
      <c r="AE584" s="171">
        <f>'Survey-based_src_summary'!AQ584</f>
        <v>0</v>
      </c>
    </row>
    <row r="585" spans="1:31" x14ac:dyDescent="0.2">
      <c r="A585" s="27" t="s">
        <v>460</v>
      </c>
      <c r="B585" s="154" t="str">
        <f>'Survey-based_src_summary'!E585</f>
        <v>30</v>
      </c>
      <c r="C585" s="125" t="str">
        <f>'Survey-based_src_summary'!F585</f>
        <v>30111</v>
      </c>
      <c r="D585" s="125" t="str">
        <f>'Survey-based_src_summary'!G585</f>
        <v>2310021310</v>
      </c>
      <c r="E585" s="125" t="str">
        <f>'Survey-based_src_summary'!H585</f>
        <v>Pneumatic pumps</v>
      </c>
      <c r="F585" s="125" t="str">
        <f>'Survey-based_src_summary'!B585</f>
        <v>Gas Wells</v>
      </c>
      <c r="G585" s="52">
        <f>'Survey-based_src_summary'!S585</f>
        <v>0</v>
      </c>
      <c r="H585" s="52">
        <f>'Survey-based_src_summary'!T585</f>
        <v>0</v>
      </c>
      <c r="I585" s="52">
        <f>'Survey-based_src_summary'!U585</f>
        <v>0</v>
      </c>
      <c r="J585" s="52">
        <f>'Survey-based_src_summary'!V585</f>
        <v>0</v>
      </c>
      <c r="K585" s="52">
        <f>'Survey-based_src_summary'!W585</f>
        <v>0</v>
      </c>
      <c r="L585" s="144">
        <f>'Survey-based_src_summary'!X585</f>
        <v>0</v>
      </c>
      <c r="M585" s="144">
        <f>'Survey-based_src_summary'!Y585</f>
        <v>0</v>
      </c>
      <c r="N585" s="144">
        <f>'Survey-based_src_summary'!Z585</f>
        <v>0</v>
      </c>
      <c r="O585" s="144">
        <f>'Survey-based_src_summary'!AA585</f>
        <v>0</v>
      </c>
      <c r="P585" s="144">
        <f>'Survey-based_src_summary'!AB585</f>
        <v>0</v>
      </c>
      <c r="Q585" s="155">
        <f>'Survey-based_src_summary'!AC585</f>
        <v>0</v>
      </c>
      <c r="R585" s="155">
        <f>'Survey-based_src_summary'!AD585</f>
        <v>0</v>
      </c>
      <c r="S585" s="155">
        <f>'Survey-based_src_summary'!AE585</f>
        <v>0</v>
      </c>
      <c r="T585" s="155">
        <f>'Survey-based_src_summary'!AF585</f>
        <v>0</v>
      </c>
      <c r="U585" s="155">
        <f>'Survey-based_src_summary'!AG585</f>
        <v>0</v>
      </c>
      <c r="V585" s="156">
        <f>'Survey-based_src_summary'!AH585</f>
        <v>0</v>
      </c>
      <c r="W585" s="156">
        <f>'Survey-based_src_summary'!AI585</f>
        <v>0</v>
      </c>
      <c r="X585" s="156">
        <f>'Survey-based_src_summary'!AJ585</f>
        <v>0</v>
      </c>
      <c r="Y585" s="156">
        <f>'Survey-based_src_summary'!AK585</f>
        <v>0</v>
      </c>
      <c r="Z585" s="156">
        <f>'Survey-based_src_summary'!AL585</f>
        <v>0</v>
      </c>
      <c r="AA585" s="171">
        <f>'Survey-based_src_summary'!AM585</f>
        <v>0</v>
      </c>
      <c r="AB585" s="171">
        <f>'Survey-based_src_summary'!AN585</f>
        <v>0</v>
      </c>
      <c r="AC585" s="171">
        <f>'Survey-based_src_summary'!AO585</f>
        <v>0</v>
      </c>
      <c r="AD585" s="171">
        <f>'Survey-based_src_summary'!AP585</f>
        <v>0</v>
      </c>
      <c r="AE585" s="171">
        <f>'Survey-based_src_summary'!AQ585</f>
        <v>0</v>
      </c>
    </row>
    <row r="586" spans="1:31" x14ac:dyDescent="0.2">
      <c r="A586" s="27" t="s">
        <v>460</v>
      </c>
      <c r="B586" s="154" t="str">
        <f>'Survey-based_src_summary'!E586</f>
        <v>30</v>
      </c>
      <c r="C586" s="125" t="str">
        <f>'Survey-based_src_summary'!F586</f>
        <v>30041</v>
      </c>
      <c r="D586" s="125" t="str">
        <f>'Survey-based_src_summary'!G586</f>
        <v>2310021310</v>
      </c>
      <c r="E586" s="125" t="str">
        <f>'Survey-based_src_summary'!H586</f>
        <v>Pneumatic pumps</v>
      </c>
      <c r="F586" s="125" t="str">
        <f>'Survey-based_src_summary'!B586</f>
        <v>Gas Wells</v>
      </c>
      <c r="G586" s="52">
        <f>'Survey-based_src_summary'!S586</f>
        <v>0</v>
      </c>
      <c r="H586" s="52">
        <f>'Survey-based_src_summary'!T586</f>
        <v>0.38154798886043045</v>
      </c>
      <c r="I586" s="52">
        <f>'Survey-based_src_summary'!U586</f>
        <v>0</v>
      </c>
      <c r="J586" s="52">
        <f>'Survey-based_src_summary'!V586</f>
        <v>0</v>
      </c>
      <c r="K586" s="52">
        <f>'Survey-based_src_summary'!W586</f>
        <v>0</v>
      </c>
      <c r="L586" s="144">
        <f>'Survey-based_src_summary'!X586</f>
        <v>0</v>
      </c>
      <c r="M586" s="144">
        <f>'Survey-based_src_summary'!Y586</f>
        <v>9.5546240950024324E-3</v>
      </c>
      <c r="N586" s="144">
        <f>'Survey-based_src_summary'!Z586</f>
        <v>0</v>
      </c>
      <c r="O586" s="144">
        <f>'Survey-based_src_summary'!AA586</f>
        <v>0</v>
      </c>
      <c r="P586" s="144">
        <f>'Survey-based_src_summary'!AB586</f>
        <v>0</v>
      </c>
      <c r="Q586" s="155">
        <f>'Survey-based_src_summary'!AC586</f>
        <v>0</v>
      </c>
      <c r="R586" s="155">
        <f>'Survey-based_src_summary'!AD586</f>
        <v>3.8855471319676559E-2</v>
      </c>
      <c r="S586" s="155">
        <f>'Survey-based_src_summary'!AE586</f>
        <v>0</v>
      </c>
      <c r="T586" s="155">
        <f>'Survey-based_src_summary'!AF586</f>
        <v>0</v>
      </c>
      <c r="U586" s="155">
        <f>'Survey-based_src_summary'!AG586</f>
        <v>0</v>
      </c>
      <c r="V586" s="156">
        <f>'Survey-based_src_summary'!AH586</f>
        <v>0</v>
      </c>
      <c r="W586" s="156">
        <f>'Survey-based_src_summary'!AI586</f>
        <v>0.33313789344575145</v>
      </c>
      <c r="X586" s="156">
        <f>'Survey-based_src_summary'!AJ586</f>
        <v>0</v>
      </c>
      <c r="Y586" s="156">
        <f>'Survey-based_src_summary'!AK586</f>
        <v>0</v>
      </c>
      <c r="Z586" s="156">
        <f>'Survey-based_src_summary'!AL586</f>
        <v>0</v>
      </c>
      <c r="AA586" s="171">
        <f>'Survey-based_src_summary'!AM586</f>
        <v>0</v>
      </c>
      <c r="AB586" s="171">
        <f>'Survey-based_src_summary'!AN586</f>
        <v>0</v>
      </c>
      <c r="AC586" s="171">
        <f>'Survey-based_src_summary'!AO586</f>
        <v>0</v>
      </c>
      <c r="AD586" s="171">
        <f>'Survey-based_src_summary'!AP586</f>
        <v>0</v>
      </c>
      <c r="AE586" s="171">
        <f>'Survey-based_src_summary'!AQ586</f>
        <v>0</v>
      </c>
    </row>
    <row r="587" spans="1:31" x14ac:dyDescent="0.2">
      <c r="A587" s="27" t="s">
        <v>460</v>
      </c>
      <c r="B587" s="154" t="str">
        <f>'Survey-based_src_summary'!E587</f>
        <v>30</v>
      </c>
      <c r="C587" s="125" t="str">
        <f>'Survey-based_src_summary'!F587</f>
        <v>30071</v>
      </c>
      <c r="D587" s="125" t="str">
        <f>'Survey-based_src_summary'!G587</f>
        <v>2310021310</v>
      </c>
      <c r="E587" s="125" t="str">
        <f>'Survey-based_src_summary'!H587</f>
        <v>Pneumatic pumps</v>
      </c>
      <c r="F587" s="125" t="str">
        <f>'Survey-based_src_summary'!B587</f>
        <v>Gas Wells</v>
      </c>
      <c r="G587" s="52">
        <f>'Survey-based_src_summary'!S587</f>
        <v>0</v>
      </c>
      <c r="H587" s="52">
        <f>'Survey-based_src_summary'!T587</f>
        <v>1.0715335858237993</v>
      </c>
      <c r="I587" s="52">
        <f>'Survey-based_src_summary'!U587</f>
        <v>0</v>
      </c>
      <c r="J587" s="52">
        <f>'Survey-based_src_summary'!V587</f>
        <v>0</v>
      </c>
      <c r="K587" s="52">
        <f>'Survey-based_src_summary'!W587</f>
        <v>0</v>
      </c>
      <c r="L587" s="144">
        <f>'Survey-based_src_summary'!X587</f>
        <v>0</v>
      </c>
      <c r="M587" s="144">
        <f>'Survey-based_src_summary'!Y587</f>
        <v>0.73274465075413042</v>
      </c>
      <c r="N587" s="144">
        <f>'Survey-based_src_summary'!Z587</f>
        <v>0</v>
      </c>
      <c r="O587" s="144">
        <f>'Survey-based_src_summary'!AA587</f>
        <v>0</v>
      </c>
      <c r="P587" s="144">
        <f>'Survey-based_src_summary'!AB587</f>
        <v>0</v>
      </c>
      <c r="Q587" s="155">
        <f>'Survey-based_src_summary'!AC587</f>
        <v>0</v>
      </c>
      <c r="R587" s="155">
        <f>'Survey-based_src_summary'!AD587</f>
        <v>1.1033356122958563E-2</v>
      </c>
      <c r="S587" s="155">
        <f>'Survey-based_src_summary'!AE587</f>
        <v>0</v>
      </c>
      <c r="T587" s="155">
        <f>'Survey-based_src_summary'!AF587</f>
        <v>0</v>
      </c>
      <c r="U587" s="155">
        <f>'Survey-based_src_summary'!AG587</f>
        <v>0</v>
      </c>
      <c r="V587" s="156">
        <f>'Survey-based_src_summary'!AH587</f>
        <v>0</v>
      </c>
      <c r="W587" s="156">
        <f>'Survey-based_src_summary'!AI587</f>
        <v>0.32775557894671026</v>
      </c>
      <c r="X587" s="156">
        <f>'Survey-based_src_summary'!AJ587</f>
        <v>0</v>
      </c>
      <c r="Y587" s="156">
        <f>'Survey-based_src_summary'!AK587</f>
        <v>0</v>
      </c>
      <c r="Z587" s="156">
        <f>'Survey-based_src_summary'!AL587</f>
        <v>0</v>
      </c>
      <c r="AA587" s="171">
        <f>'Survey-based_src_summary'!AM587</f>
        <v>0</v>
      </c>
      <c r="AB587" s="171">
        <f>'Survey-based_src_summary'!AN587</f>
        <v>0</v>
      </c>
      <c r="AC587" s="171">
        <f>'Survey-based_src_summary'!AO587</f>
        <v>0</v>
      </c>
      <c r="AD587" s="171">
        <f>'Survey-based_src_summary'!AP587</f>
        <v>0</v>
      </c>
      <c r="AE587" s="171">
        <f>'Survey-based_src_summary'!AQ587</f>
        <v>0</v>
      </c>
    </row>
    <row r="588" spans="1:31" x14ac:dyDescent="0.2">
      <c r="A588" s="27" t="s">
        <v>460</v>
      </c>
      <c r="B588" s="154" t="str">
        <f>'Survey-based_src_summary'!E588</f>
        <v>30</v>
      </c>
      <c r="C588" s="125" t="str">
        <f>'Survey-based_src_summary'!F588</f>
        <v>30015</v>
      </c>
      <c r="D588" s="125" t="str">
        <f>'Survey-based_src_summary'!G588</f>
        <v>2310021310</v>
      </c>
      <c r="E588" s="125" t="str">
        <f>'Survey-based_src_summary'!H588</f>
        <v>Pneumatic pumps</v>
      </c>
      <c r="F588" s="125" t="str">
        <f>'Survey-based_src_summary'!B588</f>
        <v>Gas Wells</v>
      </c>
      <c r="G588" s="52">
        <f>'Survey-based_src_summary'!S588</f>
        <v>0</v>
      </c>
      <c r="H588" s="52">
        <f>'Survey-based_src_summary'!T588</f>
        <v>7.3889093001352157E-2</v>
      </c>
      <c r="I588" s="52">
        <f>'Survey-based_src_summary'!U588</f>
        <v>0</v>
      </c>
      <c r="J588" s="52">
        <f>'Survey-based_src_summary'!V588</f>
        <v>0</v>
      </c>
      <c r="K588" s="52">
        <f>'Survey-based_src_summary'!W588</f>
        <v>0</v>
      </c>
      <c r="L588" s="144">
        <f>'Survey-based_src_summary'!X588</f>
        <v>0</v>
      </c>
      <c r="M588" s="144">
        <f>'Survey-based_src_summary'!Y588</f>
        <v>1.0191599034669261E-2</v>
      </c>
      <c r="N588" s="144">
        <f>'Survey-based_src_summary'!Z588</f>
        <v>0</v>
      </c>
      <c r="O588" s="144">
        <f>'Survey-based_src_summary'!AA588</f>
        <v>0</v>
      </c>
      <c r="P588" s="144">
        <f>'Survey-based_src_summary'!AB588</f>
        <v>0</v>
      </c>
      <c r="Q588" s="155">
        <f>'Survey-based_src_summary'!AC588</f>
        <v>0</v>
      </c>
      <c r="R588" s="155">
        <f>'Survey-based_src_summary'!AD588</f>
        <v>6.3697493966682883E-4</v>
      </c>
      <c r="S588" s="155">
        <f>'Survey-based_src_summary'!AE588</f>
        <v>0</v>
      </c>
      <c r="T588" s="155">
        <f>'Survey-based_src_summary'!AF588</f>
        <v>0</v>
      </c>
      <c r="U588" s="155">
        <f>'Survey-based_src_summary'!AG588</f>
        <v>0</v>
      </c>
      <c r="V588" s="156">
        <f>'Survey-based_src_summary'!AH588</f>
        <v>0</v>
      </c>
      <c r="W588" s="156">
        <f>'Survey-based_src_summary'!AI588</f>
        <v>6.3060519027016065E-2</v>
      </c>
      <c r="X588" s="156">
        <f>'Survey-based_src_summary'!AJ588</f>
        <v>0</v>
      </c>
      <c r="Y588" s="156">
        <f>'Survey-based_src_summary'!AK588</f>
        <v>0</v>
      </c>
      <c r="Z588" s="156">
        <f>'Survey-based_src_summary'!AL588</f>
        <v>0</v>
      </c>
      <c r="AA588" s="171">
        <f>'Survey-based_src_summary'!AM588</f>
        <v>0</v>
      </c>
      <c r="AB588" s="171">
        <f>'Survey-based_src_summary'!AN588</f>
        <v>0</v>
      </c>
      <c r="AC588" s="171">
        <f>'Survey-based_src_summary'!AO588</f>
        <v>0</v>
      </c>
      <c r="AD588" s="171">
        <f>'Survey-based_src_summary'!AP588</f>
        <v>0</v>
      </c>
      <c r="AE588" s="171">
        <f>'Survey-based_src_summary'!AQ588</f>
        <v>0</v>
      </c>
    </row>
    <row r="589" spans="1:31" x14ac:dyDescent="0.2">
      <c r="A589" s="27" t="s">
        <v>460</v>
      </c>
      <c r="B589" s="154" t="str">
        <f>'Survey-based_src_summary'!E589</f>
        <v>30</v>
      </c>
      <c r="C589" s="125" t="str">
        <f>'Survey-based_src_summary'!F589</f>
        <v>30027</v>
      </c>
      <c r="D589" s="125" t="str">
        <f>'Survey-based_src_summary'!G589</f>
        <v>2310021310</v>
      </c>
      <c r="E589" s="125" t="str">
        <f>'Survey-based_src_summary'!H589</f>
        <v>Pneumatic pumps</v>
      </c>
      <c r="F589" s="125" t="str">
        <f>'Survey-based_src_summary'!B589</f>
        <v>Gas Wells</v>
      </c>
      <c r="G589" s="52">
        <f>'Survey-based_src_summary'!S589</f>
        <v>0</v>
      </c>
      <c r="H589" s="52">
        <f>'Survey-based_src_summary'!T589</f>
        <v>4.9487024353961741E-3</v>
      </c>
      <c r="I589" s="52">
        <f>'Survey-based_src_summary'!U589</f>
        <v>0</v>
      </c>
      <c r="J589" s="52">
        <f>'Survey-based_src_summary'!V589</f>
        <v>0</v>
      </c>
      <c r="K589" s="52">
        <f>'Survey-based_src_summary'!W589</f>
        <v>0</v>
      </c>
      <c r="L589" s="144">
        <f>'Survey-based_src_summary'!X589</f>
        <v>0</v>
      </c>
      <c r="M589" s="144">
        <f>'Survey-based_src_summary'!Y589</f>
        <v>4.9487024353961741E-3</v>
      </c>
      <c r="N589" s="144">
        <f>'Survey-based_src_summary'!Z589</f>
        <v>0</v>
      </c>
      <c r="O589" s="144">
        <f>'Survey-based_src_summary'!AA589</f>
        <v>0</v>
      </c>
      <c r="P589" s="144">
        <f>'Survey-based_src_summary'!AB589</f>
        <v>0</v>
      </c>
      <c r="Q589" s="155">
        <f>'Survey-based_src_summary'!AC589</f>
        <v>0</v>
      </c>
      <c r="R589" s="155">
        <f>'Survey-based_src_summary'!AD589</f>
        <v>0</v>
      </c>
      <c r="S589" s="155">
        <f>'Survey-based_src_summary'!AE589</f>
        <v>0</v>
      </c>
      <c r="T589" s="155">
        <f>'Survey-based_src_summary'!AF589</f>
        <v>0</v>
      </c>
      <c r="U589" s="155">
        <f>'Survey-based_src_summary'!AG589</f>
        <v>0</v>
      </c>
      <c r="V589" s="156">
        <f>'Survey-based_src_summary'!AH589</f>
        <v>0</v>
      </c>
      <c r="W589" s="156">
        <f>'Survey-based_src_summary'!AI589</f>
        <v>0</v>
      </c>
      <c r="X589" s="156">
        <f>'Survey-based_src_summary'!AJ589</f>
        <v>0</v>
      </c>
      <c r="Y589" s="156">
        <f>'Survey-based_src_summary'!AK589</f>
        <v>0</v>
      </c>
      <c r="Z589" s="156">
        <f>'Survey-based_src_summary'!AL589</f>
        <v>0</v>
      </c>
      <c r="AA589" s="171">
        <f>'Survey-based_src_summary'!AM589</f>
        <v>0</v>
      </c>
      <c r="AB589" s="171">
        <f>'Survey-based_src_summary'!AN589</f>
        <v>0</v>
      </c>
      <c r="AC589" s="171">
        <f>'Survey-based_src_summary'!AO589</f>
        <v>0</v>
      </c>
      <c r="AD589" s="171">
        <f>'Survey-based_src_summary'!AP589</f>
        <v>0</v>
      </c>
      <c r="AE589" s="171">
        <f>'Survey-based_src_summary'!AQ589</f>
        <v>0</v>
      </c>
    </row>
    <row r="590" spans="1:31" x14ac:dyDescent="0.2">
      <c r="A590" s="27" t="s">
        <v>460</v>
      </c>
      <c r="B590" s="154" t="str">
        <f>'Survey-based_src_summary'!E590</f>
        <v>30</v>
      </c>
      <c r="C590" s="125" t="str">
        <f>'Survey-based_src_summary'!F590</f>
        <v>30037</v>
      </c>
      <c r="D590" s="125" t="str">
        <f>'Survey-based_src_summary'!G590</f>
        <v>2310021310</v>
      </c>
      <c r="E590" s="125" t="str">
        <f>'Survey-based_src_summary'!H590</f>
        <v>Pneumatic pumps</v>
      </c>
      <c r="F590" s="125" t="str">
        <f>'Survey-based_src_summary'!B590</f>
        <v>Gas Wells</v>
      </c>
      <c r="G590" s="52">
        <f>'Survey-based_src_summary'!S590</f>
        <v>0</v>
      </c>
      <c r="H590" s="52">
        <f>'Survey-based_src_summary'!T590</f>
        <v>2.8278299630835283E-3</v>
      </c>
      <c r="I590" s="52">
        <f>'Survey-based_src_summary'!U590</f>
        <v>0</v>
      </c>
      <c r="J590" s="52">
        <f>'Survey-based_src_summary'!V590</f>
        <v>0</v>
      </c>
      <c r="K590" s="52">
        <f>'Survey-based_src_summary'!W590</f>
        <v>0</v>
      </c>
      <c r="L590" s="144">
        <f>'Survey-based_src_summary'!X590</f>
        <v>0</v>
      </c>
      <c r="M590" s="144">
        <f>'Survey-based_src_summary'!Y590</f>
        <v>0</v>
      </c>
      <c r="N590" s="144">
        <f>'Survey-based_src_summary'!Z590</f>
        <v>0</v>
      </c>
      <c r="O590" s="144">
        <f>'Survey-based_src_summary'!AA590</f>
        <v>0</v>
      </c>
      <c r="P590" s="144">
        <f>'Survey-based_src_summary'!AB590</f>
        <v>0</v>
      </c>
      <c r="Q590" s="155">
        <f>'Survey-based_src_summary'!AC590</f>
        <v>0</v>
      </c>
      <c r="R590" s="155">
        <f>'Survey-based_src_summary'!AD590</f>
        <v>0</v>
      </c>
      <c r="S590" s="155">
        <f>'Survey-based_src_summary'!AE590</f>
        <v>0</v>
      </c>
      <c r="T590" s="155">
        <f>'Survey-based_src_summary'!AF590</f>
        <v>0</v>
      </c>
      <c r="U590" s="155">
        <f>'Survey-based_src_summary'!AG590</f>
        <v>0</v>
      </c>
      <c r="V590" s="156">
        <f>'Survey-based_src_summary'!AH590</f>
        <v>0</v>
      </c>
      <c r="W590" s="156">
        <f>'Survey-based_src_summary'!AI590</f>
        <v>2.8278299630835283E-3</v>
      </c>
      <c r="X590" s="156">
        <f>'Survey-based_src_summary'!AJ590</f>
        <v>0</v>
      </c>
      <c r="Y590" s="156">
        <f>'Survey-based_src_summary'!AK590</f>
        <v>0</v>
      </c>
      <c r="Z590" s="156">
        <f>'Survey-based_src_summary'!AL590</f>
        <v>0</v>
      </c>
      <c r="AA590" s="171">
        <f>'Survey-based_src_summary'!AM590</f>
        <v>0</v>
      </c>
      <c r="AB590" s="171">
        <f>'Survey-based_src_summary'!AN590</f>
        <v>0</v>
      </c>
      <c r="AC590" s="171">
        <f>'Survey-based_src_summary'!AO590</f>
        <v>0</v>
      </c>
      <c r="AD590" s="171">
        <f>'Survey-based_src_summary'!AP590</f>
        <v>0</v>
      </c>
      <c r="AE590" s="171">
        <f>'Survey-based_src_summary'!AQ590</f>
        <v>0</v>
      </c>
    </row>
    <row r="591" spans="1:31" x14ac:dyDescent="0.2">
      <c r="A591" s="27" t="s">
        <v>460</v>
      </c>
      <c r="B591" s="154" t="str">
        <f>'Survey-based_src_summary'!E591</f>
        <v>30</v>
      </c>
      <c r="C591" s="125" t="str">
        <f>'Survey-based_src_summary'!F591</f>
        <v>30101</v>
      </c>
      <c r="D591" s="125" t="str">
        <f>'Survey-based_src_summary'!G591</f>
        <v>2310011000</v>
      </c>
      <c r="E591" s="125" t="str">
        <f>'Survey-based_src_summary'!H591</f>
        <v>Refracing</v>
      </c>
      <c r="F591" s="125" t="str">
        <f>'Survey-based_src_summary'!B591</f>
        <v>Oil Wells</v>
      </c>
      <c r="G591" s="52">
        <f>'Survey-based_src_summary'!S591</f>
        <v>0</v>
      </c>
      <c r="H591" s="52">
        <f>'Survey-based_src_summary'!T591</f>
        <v>0</v>
      </c>
      <c r="I591" s="52">
        <f>'Survey-based_src_summary'!U591</f>
        <v>0</v>
      </c>
      <c r="J591" s="52">
        <f>'Survey-based_src_summary'!V591</f>
        <v>0</v>
      </c>
      <c r="K591" s="52">
        <f>'Survey-based_src_summary'!W591</f>
        <v>0</v>
      </c>
      <c r="L591" s="144">
        <f>'Survey-based_src_summary'!X591</f>
        <v>0</v>
      </c>
      <c r="M591" s="144">
        <f>'Survey-based_src_summary'!Y591</f>
        <v>0</v>
      </c>
      <c r="N591" s="144">
        <f>'Survey-based_src_summary'!Z591</f>
        <v>0</v>
      </c>
      <c r="O591" s="144">
        <f>'Survey-based_src_summary'!AA591</f>
        <v>0</v>
      </c>
      <c r="P591" s="144">
        <f>'Survey-based_src_summary'!AB591</f>
        <v>0</v>
      </c>
      <c r="Q591" s="155">
        <f>'Survey-based_src_summary'!AC591</f>
        <v>0</v>
      </c>
      <c r="R591" s="155">
        <f>'Survey-based_src_summary'!AD591</f>
        <v>0</v>
      </c>
      <c r="S591" s="155">
        <f>'Survey-based_src_summary'!AE591</f>
        <v>0</v>
      </c>
      <c r="T591" s="155">
        <f>'Survey-based_src_summary'!AF591</f>
        <v>0</v>
      </c>
      <c r="U591" s="155">
        <f>'Survey-based_src_summary'!AG591</f>
        <v>0</v>
      </c>
      <c r="V591" s="156">
        <f>'Survey-based_src_summary'!AH591</f>
        <v>0</v>
      </c>
      <c r="W591" s="156">
        <f>'Survey-based_src_summary'!AI591</f>
        <v>0</v>
      </c>
      <c r="X591" s="156">
        <f>'Survey-based_src_summary'!AJ591</f>
        <v>0</v>
      </c>
      <c r="Y591" s="156">
        <f>'Survey-based_src_summary'!AK591</f>
        <v>0</v>
      </c>
      <c r="Z591" s="156">
        <f>'Survey-based_src_summary'!AL591</f>
        <v>0</v>
      </c>
      <c r="AA591" s="171">
        <f>'Survey-based_src_summary'!AM591</f>
        <v>0</v>
      </c>
      <c r="AB591" s="171">
        <f>'Survey-based_src_summary'!AN591</f>
        <v>0</v>
      </c>
      <c r="AC591" s="171">
        <f>'Survey-based_src_summary'!AO591</f>
        <v>0</v>
      </c>
      <c r="AD591" s="171">
        <f>'Survey-based_src_summary'!AP591</f>
        <v>0</v>
      </c>
      <c r="AE591" s="171">
        <f>'Survey-based_src_summary'!AQ591</f>
        <v>0</v>
      </c>
    </row>
    <row r="592" spans="1:31" x14ac:dyDescent="0.2">
      <c r="A592" s="27" t="s">
        <v>460</v>
      </c>
      <c r="B592" s="154" t="str">
        <f>'Survey-based_src_summary'!E592</f>
        <v>30</v>
      </c>
      <c r="C592" s="125" t="str">
        <f>'Survey-based_src_summary'!F592</f>
        <v>30051</v>
      </c>
      <c r="D592" s="125" t="str">
        <f>'Survey-based_src_summary'!G592</f>
        <v>2310011000</v>
      </c>
      <c r="E592" s="125" t="str">
        <f>'Survey-based_src_summary'!H592</f>
        <v>Refracing</v>
      </c>
      <c r="F592" s="125" t="str">
        <f>'Survey-based_src_summary'!B592</f>
        <v>Oil Wells</v>
      </c>
      <c r="G592" s="52">
        <f>'Survey-based_src_summary'!S592</f>
        <v>0</v>
      </c>
      <c r="H592" s="52">
        <f>'Survey-based_src_summary'!T592</f>
        <v>0</v>
      </c>
      <c r="I592" s="52">
        <f>'Survey-based_src_summary'!U592</f>
        <v>0</v>
      </c>
      <c r="J592" s="52">
        <f>'Survey-based_src_summary'!V592</f>
        <v>0</v>
      </c>
      <c r="K592" s="52">
        <f>'Survey-based_src_summary'!W592</f>
        <v>0</v>
      </c>
      <c r="L592" s="144">
        <f>'Survey-based_src_summary'!X592</f>
        <v>0</v>
      </c>
      <c r="M592" s="144">
        <f>'Survey-based_src_summary'!Y592</f>
        <v>0</v>
      </c>
      <c r="N592" s="144">
        <f>'Survey-based_src_summary'!Z592</f>
        <v>0</v>
      </c>
      <c r="O592" s="144">
        <f>'Survey-based_src_summary'!AA592</f>
        <v>0</v>
      </c>
      <c r="P592" s="144">
        <f>'Survey-based_src_summary'!AB592</f>
        <v>0</v>
      </c>
      <c r="Q592" s="155">
        <f>'Survey-based_src_summary'!AC592</f>
        <v>0</v>
      </c>
      <c r="R592" s="155">
        <f>'Survey-based_src_summary'!AD592</f>
        <v>0</v>
      </c>
      <c r="S592" s="155">
        <f>'Survey-based_src_summary'!AE592</f>
        <v>0</v>
      </c>
      <c r="T592" s="155">
        <f>'Survey-based_src_summary'!AF592</f>
        <v>0</v>
      </c>
      <c r="U592" s="155">
        <f>'Survey-based_src_summary'!AG592</f>
        <v>0</v>
      </c>
      <c r="V592" s="156">
        <f>'Survey-based_src_summary'!AH592</f>
        <v>0</v>
      </c>
      <c r="W592" s="156">
        <f>'Survey-based_src_summary'!AI592</f>
        <v>0</v>
      </c>
      <c r="X592" s="156">
        <f>'Survey-based_src_summary'!AJ592</f>
        <v>0</v>
      </c>
      <c r="Y592" s="156">
        <f>'Survey-based_src_summary'!AK592</f>
        <v>0</v>
      </c>
      <c r="Z592" s="156">
        <f>'Survey-based_src_summary'!AL592</f>
        <v>0</v>
      </c>
      <c r="AA592" s="171">
        <f>'Survey-based_src_summary'!AM592</f>
        <v>0</v>
      </c>
      <c r="AB592" s="171">
        <f>'Survey-based_src_summary'!AN592</f>
        <v>0</v>
      </c>
      <c r="AC592" s="171">
        <f>'Survey-based_src_summary'!AO592</f>
        <v>0</v>
      </c>
      <c r="AD592" s="171">
        <f>'Survey-based_src_summary'!AP592</f>
        <v>0</v>
      </c>
      <c r="AE592" s="171">
        <f>'Survey-based_src_summary'!AQ592</f>
        <v>0</v>
      </c>
    </row>
    <row r="593" spans="1:31" x14ac:dyDescent="0.2">
      <c r="A593" s="27" t="s">
        <v>460</v>
      </c>
      <c r="B593" s="154" t="str">
        <f>'Survey-based_src_summary'!E593</f>
        <v>30</v>
      </c>
      <c r="C593" s="125" t="str">
        <f>'Survey-based_src_summary'!F593</f>
        <v>30087</v>
      </c>
      <c r="D593" s="125" t="str">
        <f>'Survey-based_src_summary'!G593</f>
        <v>2310011000</v>
      </c>
      <c r="E593" s="125" t="str">
        <f>'Survey-based_src_summary'!H593</f>
        <v>Refracing</v>
      </c>
      <c r="F593" s="125" t="str">
        <f>'Survey-based_src_summary'!B593</f>
        <v>Oil Wells</v>
      </c>
      <c r="G593" s="52">
        <f>'Survey-based_src_summary'!S593</f>
        <v>0</v>
      </c>
      <c r="H593" s="52">
        <f>'Survey-based_src_summary'!T593</f>
        <v>0</v>
      </c>
      <c r="I593" s="52">
        <f>'Survey-based_src_summary'!U593</f>
        <v>0</v>
      </c>
      <c r="J593" s="52">
        <f>'Survey-based_src_summary'!V593</f>
        <v>0</v>
      </c>
      <c r="K593" s="52">
        <f>'Survey-based_src_summary'!W593</f>
        <v>0</v>
      </c>
      <c r="L593" s="144">
        <f>'Survey-based_src_summary'!X593</f>
        <v>0</v>
      </c>
      <c r="M593" s="144">
        <f>'Survey-based_src_summary'!Y593</f>
        <v>0</v>
      </c>
      <c r="N593" s="144">
        <f>'Survey-based_src_summary'!Z593</f>
        <v>0</v>
      </c>
      <c r="O593" s="144">
        <f>'Survey-based_src_summary'!AA593</f>
        <v>0</v>
      </c>
      <c r="P593" s="144">
        <f>'Survey-based_src_summary'!AB593</f>
        <v>0</v>
      </c>
      <c r="Q593" s="155">
        <f>'Survey-based_src_summary'!AC593</f>
        <v>0</v>
      </c>
      <c r="R593" s="155">
        <f>'Survey-based_src_summary'!AD593</f>
        <v>0</v>
      </c>
      <c r="S593" s="155">
        <f>'Survey-based_src_summary'!AE593</f>
        <v>0</v>
      </c>
      <c r="T593" s="155">
        <f>'Survey-based_src_summary'!AF593</f>
        <v>0</v>
      </c>
      <c r="U593" s="155">
        <f>'Survey-based_src_summary'!AG593</f>
        <v>0</v>
      </c>
      <c r="V593" s="156">
        <f>'Survey-based_src_summary'!AH593</f>
        <v>0</v>
      </c>
      <c r="W593" s="156">
        <f>'Survey-based_src_summary'!AI593</f>
        <v>0</v>
      </c>
      <c r="X593" s="156">
        <f>'Survey-based_src_summary'!AJ593</f>
        <v>0</v>
      </c>
      <c r="Y593" s="156">
        <f>'Survey-based_src_summary'!AK593</f>
        <v>0</v>
      </c>
      <c r="Z593" s="156">
        <f>'Survey-based_src_summary'!AL593</f>
        <v>0</v>
      </c>
      <c r="AA593" s="171">
        <f>'Survey-based_src_summary'!AM593</f>
        <v>0</v>
      </c>
      <c r="AB593" s="171">
        <f>'Survey-based_src_summary'!AN593</f>
        <v>0</v>
      </c>
      <c r="AC593" s="171">
        <f>'Survey-based_src_summary'!AO593</f>
        <v>0</v>
      </c>
      <c r="AD593" s="171">
        <f>'Survey-based_src_summary'!AP593</f>
        <v>0</v>
      </c>
      <c r="AE593" s="171">
        <f>'Survey-based_src_summary'!AQ593</f>
        <v>0</v>
      </c>
    </row>
    <row r="594" spans="1:31" x14ac:dyDescent="0.2">
      <c r="A594" s="27" t="s">
        <v>460</v>
      </c>
      <c r="B594" s="154" t="str">
        <f>'Survey-based_src_summary'!E594</f>
        <v>30</v>
      </c>
      <c r="C594" s="125" t="str">
        <f>'Survey-based_src_summary'!F594</f>
        <v>30099</v>
      </c>
      <c r="D594" s="125" t="str">
        <f>'Survey-based_src_summary'!G594</f>
        <v>2310011000</v>
      </c>
      <c r="E594" s="125" t="str">
        <f>'Survey-based_src_summary'!H594</f>
        <v>Refracing</v>
      </c>
      <c r="F594" s="125" t="str">
        <f>'Survey-based_src_summary'!B594</f>
        <v>Oil Wells</v>
      </c>
      <c r="G594" s="52">
        <f>'Survey-based_src_summary'!S594</f>
        <v>0</v>
      </c>
      <c r="H594" s="52">
        <f>'Survey-based_src_summary'!T594</f>
        <v>0</v>
      </c>
      <c r="I594" s="52">
        <f>'Survey-based_src_summary'!U594</f>
        <v>0</v>
      </c>
      <c r="J594" s="52">
        <f>'Survey-based_src_summary'!V594</f>
        <v>0</v>
      </c>
      <c r="K594" s="52">
        <f>'Survey-based_src_summary'!W594</f>
        <v>0</v>
      </c>
      <c r="L594" s="144">
        <f>'Survey-based_src_summary'!X594</f>
        <v>0</v>
      </c>
      <c r="M594" s="144">
        <f>'Survey-based_src_summary'!Y594</f>
        <v>0</v>
      </c>
      <c r="N594" s="144">
        <f>'Survey-based_src_summary'!Z594</f>
        <v>0</v>
      </c>
      <c r="O594" s="144">
        <f>'Survey-based_src_summary'!AA594</f>
        <v>0</v>
      </c>
      <c r="P594" s="144">
        <f>'Survey-based_src_summary'!AB594</f>
        <v>0</v>
      </c>
      <c r="Q594" s="155">
        <f>'Survey-based_src_summary'!AC594</f>
        <v>0</v>
      </c>
      <c r="R594" s="155">
        <f>'Survey-based_src_summary'!AD594</f>
        <v>0</v>
      </c>
      <c r="S594" s="155">
        <f>'Survey-based_src_summary'!AE594</f>
        <v>0</v>
      </c>
      <c r="T594" s="155">
        <f>'Survey-based_src_summary'!AF594</f>
        <v>0</v>
      </c>
      <c r="U594" s="155">
        <f>'Survey-based_src_summary'!AG594</f>
        <v>0</v>
      </c>
      <c r="V594" s="156">
        <f>'Survey-based_src_summary'!AH594</f>
        <v>0</v>
      </c>
      <c r="W594" s="156">
        <f>'Survey-based_src_summary'!AI594</f>
        <v>0</v>
      </c>
      <c r="X594" s="156">
        <f>'Survey-based_src_summary'!AJ594</f>
        <v>0</v>
      </c>
      <c r="Y594" s="156">
        <f>'Survey-based_src_summary'!AK594</f>
        <v>0</v>
      </c>
      <c r="Z594" s="156">
        <f>'Survey-based_src_summary'!AL594</f>
        <v>0</v>
      </c>
      <c r="AA594" s="171">
        <f>'Survey-based_src_summary'!AM594</f>
        <v>0</v>
      </c>
      <c r="AB594" s="171">
        <f>'Survey-based_src_summary'!AN594</f>
        <v>0</v>
      </c>
      <c r="AC594" s="171">
        <f>'Survey-based_src_summary'!AO594</f>
        <v>0</v>
      </c>
      <c r="AD594" s="171">
        <f>'Survey-based_src_summary'!AP594</f>
        <v>0</v>
      </c>
      <c r="AE594" s="171">
        <f>'Survey-based_src_summary'!AQ594</f>
        <v>0</v>
      </c>
    </row>
    <row r="595" spans="1:31" x14ac:dyDescent="0.2">
      <c r="A595" s="27" t="s">
        <v>460</v>
      </c>
      <c r="B595" s="154" t="str">
        <f>'Survey-based_src_summary'!E595</f>
        <v>30</v>
      </c>
      <c r="C595" s="125" t="str">
        <f>'Survey-based_src_summary'!F595</f>
        <v>30035</v>
      </c>
      <c r="D595" s="125" t="str">
        <f>'Survey-based_src_summary'!G595</f>
        <v>2310011000</v>
      </c>
      <c r="E595" s="125" t="str">
        <f>'Survey-based_src_summary'!H595</f>
        <v>Refracing</v>
      </c>
      <c r="F595" s="125" t="str">
        <f>'Survey-based_src_summary'!B595</f>
        <v>Oil Wells</v>
      </c>
      <c r="G595" s="52">
        <f>'Survey-based_src_summary'!S595</f>
        <v>0</v>
      </c>
      <c r="H595" s="52">
        <f>'Survey-based_src_summary'!T595</f>
        <v>0</v>
      </c>
      <c r="I595" s="52">
        <f>'Survey-based_src_summary'!U595</f>
        <v>0</v>
      </c>
      <c r="J595" s="52">
        <f>'Survey-based_src_summary'!V595</f>
        <v>0</v>
      </c>
      <c r="K595" s="52">
        <f>'Survey-based_src_summary'!W595</f>
        <v>0</v>
      </c>
      <c r="L595" s="144">
        <f>'Survey-based_src_summary'!X595</f>
        <v>0</v>
      </c>
      <c r="M595" s="144">
        <f>'Survey-based_src_summary'!Y595</f>
        <v>0</v>
      </c>
      <c r="N595" s="144">
        <f>'Survey-based_src_summary'!Z595</f>
        <v>0</v>
      </c>
      <c r="O595" s="144">
        <f>'Survey-based_src_summary'!AA595</f>
        <v>0</v>
      </c>
      <c r="P595" s="144">
        <f>'Survey-based_src_summary'!AB595</f>
        <v>0</v>
      </c>
      <c r="Q595" s="155">
        <f>'Survey-based_src_summary'!AC595</f>
        <v>0</v>
      </c>
      <c r="R595" s="155">
        <f>'Survey-based_src_summary'!AD595</f>
        <v>0</v>
      </c>
      <c r="S595" s="155">
        <f>'Survey-based_src_summary'!AE595</f>
        <v>0</v>
      </c>
      <c r="T595" s="155">
        <f>'Survey-based_src_summary'!AF595</f>
        <v>0</v>
      </c>
      <c r="U595" s="155">
        <f>'Survey-based_src_summary'!AG595</f>
        <v>0</v>
      </c>
      <c r="V595" s="156">
        <f>'Survey-based_src_summary'!AH595</f>
        <v>0</v>
      </c>
      <c r="W595" s="156">
        <f>'Survey-based_src_summary'!AI595</f>
        <v>0</v>
      </c>
      <c r="X595" s="156">
        <f>'Survey-based_src_summary'!AJ595</f>
        <v>0</v>
      </c>
      <c r="Y595" s="156">
        <f>'Survey-based_src_summary'!AK595</f>
        <v>0</v>
      </c>
      <c r="Z595" s="156">
        <f>'Survey-based_src_summary'!AL595</f>
        <v>0</v>
      </c>
      <c r="AA595" s="171">
        <f>'Survey-based_src_summary'!AM595</f>
        <v>0</v>
      </c>
      <c r="AB595" s="171">
        <f>'Survey-based_src_summary'!AN595</f>
        <v>0</v>
      </c>
      <c r="AC595" s="171">
        <f>'Survey-based_src_summary'!AO595</f>
        <v>0</v>
      </c>
      <c r="AD595" s="171">
        <f>'Survey-based_src_summary'!AP595</f>
        <v>0</v>
      </c>
      <c r="AE595" s="171">
        <f>'Survey-based_src_summary'!AQ595</f>
        <v>0</v>
      </c>
    </row>
    <row r="596" spans="1:31" x14ac:dyDescent="0.2">
      <c r="A596" s="27" t="s">
        <v>460</v>
      </c>
      <c r="B596" s="154" t="str">
        <f>'Survey-based_src_summary'!E596</f>
        <v>30</v>
      </c>
      <c r="C596" s="125" t="str">
        <f>'Survey-based_src_summary'!F596</f>
        <v>30073</v>
      </c>
      <c r="D596" s="125" t="str">
        <f>'Survey-based_src_summary'!G596</f>
        <v>2310011000</v>
      </c>
      <c r="E596" s="125" t="str">
        <f>'Survey-based_src_summary'!H596</f>
        <v>Refracing</v>
      </c>
      <c r="F596" s="125" t="str">
        <f>'Survey-based_src_summary'!B596</f>
        <v>Oil Wells</v>
      </c>
      <c r="G596" s="52">
        <f>'Survey-based_src_summary'!S596</f>
        <v>0</v>
      </c>
      <c r="H596" s="52">
        <f>'Survey-based_src_summary'!T596</f>
        <v>0</v>
      </c>
      <c r="I596" s="52">
        <f>'Survey-based_src_summary'!U596</f>
        <v>0</v>
      </c>
      <c r="J596" s="52">
        <f>'Survey-based_src_summary'!V596</f>
        <v>0</v>
      </c>
      <c r="K596" s="52">
        <f>'Survey-based_src_summary'!W596</f>
        <v>0</v>
      </c>
      <c r="L596" s="144">
        <f>'Survey-based_src_summary'!X596</f>
        <v>0</v>
      </c>
      <c r="M596" s="144">
        <f>'Survey-based_src_summary'!Y596</f>
        <v>0</v>
      </c>
      <c r="N596" s="144">
        <f>'Survey-based_src_summary'!Z596</f>
        <v>0</v>
      </c>
      <c r="O596" s="144">
        <f>'Survey-based_src_summary'!AA596</f>
        <v>0</v>
      </c>
      <c r="P596" s="144">
        <f>'Survey-based_src_summary'!AB596</f>
        <v>0</v>
      </c>
      <c r="Q596" s="155">
        <f>'Survey-based_src_summary'!AC596</f>
        <v>0</v>
      </c>
      <c r="R596" s="155">
        <f>'Survey-based_src_summary'!AD596</f>
        <v>0</v>
      </c>
      <c r="S596" s="155">
        <f>'Survey-based_src_summary'!AE596</f>
        <v>0</v>
      </c>
      <c r="T596" s="155">
        <f>'Survey-based_src_summary'!AF596</f>
        <v>0</v>
      </c>
      <c r="U596" s="155">
        <f>'Survey-based_src_summary'!AG596</f>
        <v>0</v>
      </c>
      <c r="V596" s="156">
        <f>'Survey-based_src_summary'!AH596</f>
        <v>0</v>
      </c>
      <c r="W596" s="156">
        <f>'Survey-based_src_summary'!AI596</f>
        <v>0</v>
      </c>
      <c r="X596" s="156">
        <f>'Survey-based_src_summary'!AJ596</f>
        <v>0</v>
      </c>
      <c r="Y596" s="156">
        <f>'Survey-based_src_summary'!AK596</f>
        <v>0</v>
      </c>
      <c r="Z596" s="156">
        <f>'Survey-based_src_summary'!AL596</f>
        <v>0</v>
      </c>
      <c r="AA596" s="171">
        <f>'Survey-based_src_summary'!AM596</f>
        <v>0</v>
      </c>
      <c r="AB596" s="171">
        <f>'Survey-based_src_summary'!AN596</f>
        <v>0</v>
      </c>
      <c r="AC596" s="171">
        <f>'Survey-based_src_summary'!AO596</f>
        <v>0</v>
      </c>
      <c r="AD596" s="171">
        <f>'Survey-based_src_summary'!AP596</f>
        <v>0</v>
      </c>
      <c r="AE596" s="171">
        <f>'Survey-based_src_summary'!AQ596</f>
        <v>0</v>
      </c>
    </row>
    <row r="597" spans="1:31" x14ac:dyDescent="0.2">
      <c r="A597" s="27" t="s">
        <v>460</v>
      </c>
      <c r="B597" s="154" t="str">
        <f>'Survey-based_src_summary'!E597</f>
        <v>30</v>
      </c>
      <c r="C597" s="125" t="str">
        <f>'Survey-based_src_summary'!F597</f>
        <v>30065</v>
      </c>
      <c r="D597" s="125" t="str">
        <f>'Survey-based_src_summary'!G597</f>
        <v>2310011000</v>
      </c>
      <c r="E597" s="125" t="str">
        <f>'Survey-based_src_summary'!H597</f>
        <v>Refracing</v>
      </c>
      <c r="F597" s="125" t="str">
        <f>'Survey-based_src_summary'!B597</f>
        <v>Oil Wells</v>
      </c>
      <c r="G597" s="52">
        <f>'Survey-based_src_summary'!S597</f>
        <v>0</v>
      </c>
      <c r="H597" s="52">
        <f>'Survey-based_src_summary'!T597</f>
        <v>0</v>
      </c>
      <c r="I597" s="52">
        <f>'Survey-based_src_summary'!U597</f>
        <v>0</v>
      </c>
      <c r="J597" s="52">
        <f>'Survey-based_src_summary'!V597</f>
        <v>0</v>
      </c>
      <c r="K597" s="52">
        <f>'Survey-based_src_summary'!W597</f>
        <v>0</v>
      </c>
      <c r="L597" s="144">
        <f>'Survey-based_src_summary'!X597</f>
        <v>0</v>
      </c>
      <c r="M597" s="144">
        <f>'Survey-based_src_summary'!Y597</f>
        <v>0</v>
      </c>
      <c r="N597" s="144">
        <f>'Survey-based_src_summary'!Z597</f>
        <v>0</v>
      </c>
      <c r="O597" s="144">
        <f>'Survey-based_src_summary'!AA597</f>
        <v>0</v>
      </c>
      <c r="P597" s="144">
        <f>'Survey-based_src_summary'!AB597</f>
        <v>0</v>
      </c>
      <c r="Q597" s="155">
        <f>'Survey-based_src_summary'!AC597</f>
        <v>0</v>
      </c>
      <c r="R597" s="155">
        <f>'Survey-based_src_summary'!AD597</f>
        <v>0</v>
      </c>
      <c r="S597" s="155">
        <f>'Survey-based_src_summary'!AE597</f>
        <v>0</v>
      </c>
      <c r="T597" s="155">
        <f>'Survey-based_src_summary'!AF597</f>
        <v>0</v>
      </c>
      <c r="U597" s="155">
        <f>'Survey-based_src_summary'!AG597</f>
        <v>0</v>
      </c>
      <c r="V597" s="156">
        <f>'Survey-based_src_summary'!AH597</f>
        <v>0</v>
      </c>
      <c r="W597" s="156">
        <f>'Survey-based_src_summary'!AI597</f>
        <v>0</v>
      </c>
      <c r="X597" s="156">
        <f>'Survey-based_src_summary'!AJ597</f>
        <v>0</v>
      </c>
      <c r="Y597" s="156">
        <f>'Survey-based_src_summary'!AK597</f>
        <v>0</v>
      </c>
      <c r="Z597" s="156">
        <f>'Survey-based_src_summary'!AL597</f>
        <v>0</v>
      </c>
      <c r="AA597" s="171">
        <f>'Survey-based_src_summary'!AM597</f>
        <v>0</v>
      </c>
      <c r="AB597" s="171">
        <f>'Survey-based_src_summary'!AN597</f>
        <v>0</v>
      </c>
      <c r="AC597" s="171">
        <f>'Survey-based_src_summary'!AO597</f>
        <v>0</v>
      </c>
      <c r="AD597" s="171">
        <f>'Survey-based_src_summary'!AP597</f>
        <v>0</v>
      </c>
      <c r="AE597" s="171">
        <f>'Survey-based_src_summary'!AQ597</f>
        <v>0</v>
      </c>
    </row>
    <row r="598" spans="1:31" x14ac:dyDescent="0.2">
      <c r="A598" s="27" t="s">
        <v>460</v>
      </c>
      <c r="B598" s="154" t="str">
        <f>'Survey-based_src_summary'!E598</f>
        <v>30</v>
      </c>
      <c r="C598" s="125" t="str">
        <f>'Survey-based_src_summary'!F598</f>
        <v>30069</v>
      </c>
      <c r="D598" s="125" t="str">
        <f>'Survey-based_src_summary'!G598</f>
        <v>2310011000</v>
      </c>
      <c r="E598" s="125" t="str">
        <f>'Survey-based_src_summary'!H598</f>
        <v>Refracing</v>
      </c>
      <c r="F598" s="125" t="str">
        <f>'Survey-based_src_summary'!B598</f>
        <v>Oil Wells</v>
      </c>
      <c r="G598" s="52">
        <f>'Survey-based_src_summary'!S598</f>
        <v>0</v>
      </c>
      <c r="H598" s="52">
        <f>'Survey-based_src_summary'!T598</f>
        <v>0</v>
      </c>
      <c r="I598" s="52">
        <f>'Survey-based_src_summary'!U598</f>
        <v>0</v>
      </c>
      <c r="J598" s="52">
        <f>'Survey-based_src_summary'!V598</f>
        <v>0</v>
      </c>
      <c r="K598" s="52">
        <f>'Survey-based_src_summary'!W598</f>
        <v>0</v>
      </c>
      <c r="L598" s="144">
        <f>'Survey-based_src_summary'!X598</f>
        <v>0</v>
      </c>
      <c r="M598" s="144">
        <f>'Survey-based_src_summary'!Y598</f>
        <v>0</v>
      </c>
      <c r="N598" s="144">
        <f>'Survey-based_src_summary'!Z598</f>
        <v>0</v>
      </c>
      <c r="O598" s="144">
        <f>'Survey-based_src_summary'!AA598</f>
        <v>0</v>
      </c>
      <c r="P598" s="144">
        <f>'Survey-based_src_summary'!AB598</f>
        <v>0</v>
      </c>
      <c r="Q598" s="155">
        <f>'Survey-based_src_summary'!AC598</f>
        <v>0</v>
      </c>
      <c r="R598" s="155">
        <f>'Survey-based_src_summary'!AD598</f>
        <v>0</v>
      </c>
      <c r="S598" s="155">
        <f>'Survey-based_src_summary'!AE598</f>
        <v>0</v>
      </c>
      <c r="T598" s="155">
        <f>'Survey-based_src_summary'!AF598</f>
        <v>0</v>
      </c>
      <c r="U598" s="155">
        <f>'Survey-based_src_summary'!AG598</f>
        <v>0</v>
      </c>
      <c r="V598" s="156">
        <f>'Survey-based_src_summary'!AH598</f>
        <v>0</v>
      </c>
      <c r="W598" s="156">
        <f>'Survey-based_src_summary'!AI598</f>
        <v>0</v>
      </c>
      <c r="X598" s="156">
        <f>'Survey-based_src_summary'!AJ598</f>
        <v>0</v>
      </c>
      <c r="Y598" s="156">
        <f>'Survey-based_src_summary'!AK598</f>
        <v>0</v>
      </c>
      <c r="Z598" s="156">
        <f>'Survey-based_src_summary'!AL598</f>
        <v>0</v>
      </c>
      <c r="AA598" s="171">
        <f>'Survey-based_src_summary'!AM598</f>
        <v>0</v>
      </c>
      <c r="AB598" s="171">
        <f>'Survey-based_src_summary'!AN598</f>
        <v>0</v>
      </c>
      <c r="AC598" s="171">
        <f>'Survey-based_src_summary'!AO598</f>
        <v>0</v>
      </c>
      <c r="AD598" s="171">
        <f>'Survey-based_src_summary'!AP598</f>
        <v>0</v>
      </c>
      <c r="AE598" s="171">
        <f>'Survey-based_src_summary'!AQ598</f>
        <v>0</v>
      </c>
    </row>
    <row r="599" spans="1:31" x14ac:dyDescent="0.2">
      <c r="A599" s="27" t="s">
        <v>460</v>
      </c>
      <c r="B599" s="154" t="str">
        <f>'Survey-based_src_summary'!E599</f>
        <v>30</v>
      </c>
      <c r="C599" s="125" t="str">
        <f>'Survey-based_src_summary'!F599</f>
        <v>30005</v>
      </c>
      <c r="D599" s="125" t="str">
        <f>'Survey-based_src_summary'!G599</f>
        <v>2310011000</v>
      </c>
      <c r="E599" s="125" t="str">
        <f>'Survey-based_src_summary'!H599</f>
        <v>Refracing</v>
      </c>
      <c r="F599" s="125" t="str">
        <f>'Survey-based_src_summary'!B599</f>
        <v>Oil Wells</v>
      </c>
      <c r="G599" s="52">
        <f>'Survey-based_src_summary'!S599</f>
        <v>0</v>
      </c>
      <c r="H599" s="52">
        <f>'Survey-based_src_summary'!T599</f>
        <v>0</v>
      </c>
      <c r="I599" s="52">
        <f>'Survey-based_src_summary'!U599</f>
        <v>0</v>
      </c>
      <c r="J599" s="52">
        <f>'Survey-based_src_summary'!V599</f>
        <v>0</v>
      </c>
      <c r="K599" s="52">
        <f>'Survey-based_src_summary'!W599</f>
        <v>0</v>
      </c>
      <c r="L599" s="144">
        <f>'Survey-based_src_summary'!X599</f>
        <v>0</v>
      </c>
      <c r="M599" s="144">
        <f>'Survey-based_src_summary'!Y599</f>
        <v>0</v>
      </c>
      <c r="N599" s="144">
        <f>'Survey-based_src_summary'!Z599</f>
        <v>0</v>
      </c>
      <c r="O599" s="144">
        <f>'Survey-based_src_summary'!AA599</f>
        <v>0</v>
      </c>
      <c r="P599" s="144">
        <f>'Survey-based_src_summary'!AB599</f>
        <v>0</v>
      </c>
      <c r="Q599" s="155">
        <f>'Survey-based_src_summary'!AC599</f>
        <v>0</v>
      </c>
      <c r="R599" s="155">
        <f>'Survey-based_src_summary'!AD599</f>
        <v>0</v>
      </c>
      <c r="S599" s="155">
        <f>'Survey-based_src_summary'!AE599</f>
        <v>0</v>
      </c>
      <c r="T599" s="155">
        <f>'Survey-based_src_summary'!AF599</f>
        <v>0</v>
      </c>
      <c r="U599" s="155">
        <f>'Survey-based_src_summary'!AG599</f>
        <v>0</v>
      </c>
      <c r="V599" s="156">
        <f>'Survey-based_src_summary'!AH599</f>
        <v>0</v>
      </c>
      <c r="W599" s="156">
        <f>'Survey-based_src_summary'!AI599</f>
        <v>0</v>
      </c>
      <c r="X599" s="156">
        <f>'Survey-based_src_summary'!AJ599</f>
        <v>0</v>
      </c>
      <c r="Y599" s="156">
        <f>'Survey-based_src_summary'!AK599</f>
        <v>0</v>
      </c>
      <c r="Z599" s="156">
        <f>'Survey-based_src_summary'!AL599</f>
        <v>0</v>
      </c>
      <c r="AA599" s="171">
        <f>'Survey-based_src_summary'!AM599</f>
        <v>0</v>
      </c>
      <c r="AB599" s="171">
        <f>'Survey-based_src_summary'!AN599</f>
        <v>0</v>
      </c>
      <c r="AC599" s="171">
        <f>'Survey-based_src_summary'!AO599</f>
        <v>0</v>
      </c>
      <c r="AD599" s="171">
        <f>'Survey-based_src_summary'!AP599</f>
        <v>0</v>
      </c>
      <c r="AE599" s="171">
        <f>'Survey-based_src_summary'!AQ599</f>
        <v>0</v>
      </c>
    </row>
    <row r="600" spans="1:31" x14ac:dyDescent="0.2">
      <c r="A600" s="27" t="s">
        <v>460</v>
      </c>
      <c r="B600" s="154" t="str">
        <f>'Survey-based_src_summary'!E600</f>
        <v>30</v>
      </c>
      <c r="C600" s="125" t="str">
        <f>'Survey-based_src_summary'!F600</f>
        <v>30111</v>
      </c>
      <c r="D600" s="125" t="str">
        <f>'Survey-based_src_summary'!G600</f>
        <v>2310011000</v>
      </c>
      <c r="E600" s="125" t="str">
        <f>'Survey-based_src_summary'!H600</f>
        <v>Refracing</v>
      </c>
      <c r="F600" s="125" t="str">
        <f>'Survey-based_src_summary'!B600</f>
        <v>Oil Wells</v>
      </c>
      <c r="G600" s="52">
        <f>'Survey-based_src_summary'!S600</f>
        <v>0</v>
      </c>
      <c r="H600" s="52">
        <f>'Survey-based_src_summary'!T600</f>
        <v>0</v>
      </c>
      <c r="I600" s="52">
        <f>'Survey-based_src_summary'!U600</f>
        <v>0</v>
      </c>
      <c r="J600" s="52">
        <f>'Survey-based_src_summary'!V600</f>
        <v>0</v>
      </c>
      <c r="K600" s="52">
        <f>'Survey-based_src_summary'!W600</f>
        <v>0</v>
      </c>
      <c r="L600" s="144">
        <f>'Survey-based_src_summary'!X600</f>
        <v>0</v>
      </c>
      <c r="M600" s="144">
        <f>'Survey-based_src_summary'!Y600</f>
        <v>0</v>
      </c>
      <c r="N600" s="144">
        <f>'Survey-based_src_summary'!Z600</f>
        <v>0</v>
      </c>
      <c r="O600" s="144">
        <f>'Survey-based_src_summary'!AA600</f>
        <v>0</v>
      </c>
      <c r="P600" s="144">
        <f>'Survey-based_src_summary'!AB600</f>
        <v>0</v>
      </c>
      <c r="Q600" s="155">
        <f>'Survey-based_src_summary'!AC600</f>
        <v>0</v>
      </c>
      <c r="R600" s="155">
        <f>'Survey-based_src_summary'!AD600</f>
        <v>0</v>
      </c>
      <c r="S600" s="155">
        <f>'Survey-based_src_summary'!AE600</f>
        <v>0</v>
      </c>
      <c r="T600" s="155">
        <f>'Survey-based_src_summary'!AF600</f>
        <v>0</v>
      </c>
      <c r="U600" s="155">
        <f>'Survey-based_src_summary'!AG600</f>
        <v>0</v>
      </c>
      <c r="V600" s="156">
        <f>'Survey-based_src_summary'!AH600</f>
        <v>0</v>
      </c>
      <c r="W600" s="156">
        <f>'Survey-based_src_summary'!AI600</f>
        <v>0</v>
      </c>
      <c r="X600" s="156">
        <f>'Survey-based_src_summary'!AJ600</f>
        <v>0</v>
      </c>
      <c r="Y600" s="156">
        <f>'Survey-based_src_summary'!AK600</f>
        <v>0</v>
      </c>
      <c r="Z600" s="156">
        <f>'Survey-based_src_summary'!AL600</f>
        <v>0</v>
      </c>
      <c r="AA600" s="171">
        <f>'Survey-based_src_summary'!AM600</f>
        <v>0</v>
      </c>
      <c r="AB600" s="171">
        <f>'Survey-based_src_summary'!AN600</f>
        <v>0</v>
      </c>
      <c r="AC600" s="171">
        <f>'Survey-based_src_summary'!AO600</f>
        <v>0</v>
      </c>
      <c r="AD600" s="171">
        <f>'Survey-based_src_summary'!AP600</f>
        <v>0</v>
      </c>
      <c r="AE600" s="171">
        <f>'Survey-based_src_summary'!AQ600</f>
        <v>0</v>
      </c>
    </row>
    <row r="601" spans="1:31" x14ac:dyDescent="0.2">
      <c r="A601" s="27" t="s">
        <v>460</v>
      </c>
      <c r="B601" s="154" t="str">
        <f>'Survey-based_src_summary'!E601</f>
        <v>30</v>
      </c>
      <c r="C601" s="125" t="str">
        <f>'Survey-based_src_summary'!F601</f>
        <v>30041</v>
      </c>
      <c r="D601" s="125" t="str">
        <f>'Survey-based_src_summary'!G601</f>
        <v>2310011000</v>
      </c>
      <c r="E601" s="125" t="str">
        <f>'Survey-based_src_summary'!H601</f>
        <v>Refracing</v>
      </c>
      <c r="F601" s="125" t="str">
        <f>'Survey-based_src_summary'!B601</f>
        <v>Oil Wells</v>
      </c>
      <c r="G601" s="52">
        <f>'Survey-based_src_summary'!S601</f>
        <v>0</v>
      </c>
      <c r="H601" s="52">
        <f>'Survey-based_src_summary'!T601</f>
        <v>0</v>
      </c>
      <c r="I601" s="52">
        <f>'Survey-based_src_summary'!U601</f>
        <v>0</v>
      </c>
      <c r="J601" s="52">
        <f>'Survey-based_src_summary'!V601</f>
        <v>0</v>
      </c>
      <c r="K601" s="52">
        <f>'Survey-based_src_summary'!W601</f>
        <v>0</v>
      </c>
      <c r="L601" s="144">
        <f>'Survey-based_src_summary'!X601</f>
        <v>0</v>
      </c>
      <c r="M601" s="144">
        <f>'Survey-based_src_summary'!Y601</f>
        <v>0</v>
      </c>
      <c r="N601" s="144">
        <f>'Survey-based_src_summary'!Z601</f>
        <v>0</v>
      </c>
      <c r="O601" s="144">
        <f>'Survey-based_src_summary'!AA601</f>
        <v>0</v>
      </c>
      <c r="P601" s="144">
        <f>'Survey-based_src_summary'!AB601</f>
        <v>0</v>
      </c>
      <c r="Q601" s="155">
        <f>'Survey-based_src_summary'!AC601</f>
        <v>0</v>
      </c>
      <c r="R601" s="155">
        <f>'Survey-based_src_summary'!AD601</f>
        <v>0</v>
      </c>
      <c r="S601" s="155">
        <f>'Survey-based_src_summary'!AE601</f>
        <v>0</v>
      </c>
      <c r="T601" s="155">
        <f>'Survey-based_src_summary'!AF601</f>
        <v>0</v>
      </c>
      <c r="U601" s="155">
        <f>'Survey-based_src_summary'!AG601</f>
        <v>0</v>
      </c>
      <c r="V601" s="156">
        <f>'Survey-based_src_summary'!AH601</f>
        <v>0</v>
      </c>
      <c r="W601" s="156">
        <f>'Survey-based_src_summary'!AI601</f>
        <v>0</v>
      </c>
      <c r="X601" s="156">
        <f>'Survey-based_src_summary'!AJ601</f>
        <v>0</v>
      </c>
      <c r="Y601" s="156">
        <f>'Survey-based_src_summary'!AK601</f>
        <v>0</v>
      </c>
      <c r="Z601" s="156">
        <f>'Survey-based_src_summary'!AL601</f>
        <v>0</v>
      </c>
      <c r="AA601" s="171">
        <f>'Survey-based_src_summary'!AM601</f>
        <v>0</v>
      </c>
      <c r="AB601" s="171">
        <f>'Survey-based_src_summary'!AN601</f>
        <v>0</v>
      </c>
      <c r="AC601" s="171">
        <f>'Survey-based_src_summary'!AO601</f>
        <v>0</v>
      </c>
      <c r="AD601" s="171">
        <f>'Survey-based_src_summary'!AP601</f>
        <v>0</v>
      </c>
      <c r="AE601" s="171">
        <f>'Survey-based_src_summary'!AQ601</f>
        <v>0</v>
      </c>
    </row>
    <row r="602" spans="1:31" x14ac:dyDescent="0.2">
      <c r="A602" s="27" t="s">
        <v>460</v>
      </c>
      <c r="B602" s="154" t="str">
        <f>'Survey-based_src_summary'!E602</f>
        <v>30</v>
      </c>
      <c r="C602" s="125" t="str">
        <f>'Survey-based_src_summary'!F602</f>
        <v>30071</v>
      </c>
      <c r="D602" s="125" t="str">
        <f>'Survey-based_src_summary'!G602</f>
        <v>2310011000</v>
      </c>
      <c r="E602" s="125" t="str">
        <f>'Survey-based_src_summary'!H602</f>
        <v>Refracing</v>
      </c>
      <c r="F602" s="125" t="str">
        <f>'Survey-based_src_summary'!B602</f>
        <v>Oil Wells</v>
      </c>
      <c r="G602" s="52">
        <f>'Survey-based_src_summary'!S602</f>
        <v>0</v>
      </c>
      <c r="H602" s="52">
        <f>'Survey-based_src_summary'!T602</f>
        <v>0</v>
      </c>
      <c r="I602" s="52">
        <f>'Survey-based_src_summary'!U602</f>
        <v>0</v>
      </c>
      <c r="J602" s="52">
        <f>'Survey-based_src_summary'!V602</f>
        <v>0</v>
      </c>
      <c r="K602" s="52">
        <f>'Survey-based_src_summary'!W602</f>
        <v>0</v>
      </c>
      <c r="L602" s="144">
        <f>'Survey-based_src_summary'!X602</f>
        <v>0</v>
      </c>
      <c r="M602" s="144">
        <f>'Survey-based_src_summary'!Y602</f>
        <v>0</v>
      </c>
      <c r="N602" s="144">
        <f>'Survey-based_src_summary'!Z602</f>
        <v>0</v>
      </c>
      <c r="O602" s="144">
        <f>'Survey-based_src_summary'!AA602</f>
        <v>0</v>
      </c>
      <c r="P602" s="144">
        <f>'Survey-based_src_summary'!AB602</f>
        <v>0</v>
      </c>
      <c r="Q602" s="155">
        <f>'Survey-based_src_summary'!AC602</f>
        <v>0</v>
      </c>
      <c r="R602" s="155">
        <f>'Survey-based_src_summary'!AD602</f>
        <v>0</v>
      </c>
      <c r="S602" s="155">
        <f>'Survey-based_src_summary'!AE602</f>
        <v>0</v>
      </c>
      <c r="T602" s="155">
        <f>'Survey-based_src_summary'!AF602</f>
        <v>0</v>
      </c>
      <c r="U602" s="155">
        <f>'Survey-based_src_summary'!AG602</f>
        <v>0</v>
      </c>
      <c r="V602" s="156">
        <f>'Survey-based_src_summary'!AH602</f>
        <v>0</v>
      </c>
      <c r="W602" s="156">
        <f>'Survey-based_src_summary'!AI602</f>
        <v>0</v>
      </c>
      <c r="X602" s="156">
        <f>'Survey-based_src_summary'!AJ602</f>
        <v>0</v>
      </c>
      <c r="Y602" s="156">
        <f>'Survey-based_src_summary'!AK602</f>
        <v>0</v>
      </c>
      <c r="Z602" s="156">
        <f>'Survey-based_src_summary'!AL602</f>
        <v>0</v>
      </c>
      <c r="AA602" s="171">
        <f>'Survey-based_src_summary'!AM602</f>
        <v>0</v>
      </c>
      <c r="AB602" s="171">
        <f>'Survey-based_src_summary'!AN602</f>
        <v>0</v>
      </c>
      <c r="AC602" s="171">
        <f>'Survey-based_src_summary'!AO602</f>
        <v>0</v>
      </c>
      <c r="AD602" s="171">
        <f>'Survey-based_src_summary'!AP602</f>
        <v>0</v>
      </c>
      <c r="AE602" s="171">
        <f>'Survey-based_src_summary'!AQ602</f>
        <v>0</v>
      </c>
    </row>
    <row r="603" spans="1:31" x14ac:dyDescent="0.2">
      <c r="A603" s="27" t="s">
        <v>460</v>
      </c>
      <c r="B603" s="154" t="str">
        <f>'Survey-based_src_summary'!E603</f>
        <v>30</v>
      </c>
      <c r="C603" s="125" t="str">
        <f>'Survey-based_src_summary'!F603</f>
        <v>30015</v>
      </c>
      <c r="D603" s="125" t="str">
        <f>'Survey-based_src_summary'!G603</f>
        <v>2310011000</v>
      </c>
      <c r="E603" s="125" t="str">
        <f>'Survey-based_src_summary'!H603</f>
        <v>Refracing</v>
      </c>
      <c r="F603" s="125" t="str">
        <f>'Survey-based_src_summary'!B603</f>
        <v>Oil Wells</v>
      </c>
      <c r="G603" s="52">
        <f>'Survey-based_src_summary'!S603</f>
        <v>0</v>
      </c>
      <c r="H603" s="52">
        <f>'Survey-based_src_summary'!T603</f>
        <v>0</v>
      </c>
      <c r="I603" s="52">
        <f>'Survey-based_src_summary'!U603</f>
        <v>0</v>
      </c>
      <c r="J603" s="52">
        <f>'Survey-based_src_summary'!V603</f>
        <v>0</v>
      </c>
      <c r="K603" s="52">
        <f>'Survey-based_src_summary'!W603</f>
        <v>0</v>
      </c>
      <c r="L603" s="144">
        <f>'Survey-based_src_summary'!X603</f>
        <v>0</v>
      </c>
      <c r="M603" s="144">
        <f>'Survey-based_src_summary'!Y603</f>
        <v>0</v>
      </c>
      <c r="N603" s="144">
        <f>'Survey-based_src_summary'!Z603</f>
        <v>0</v>
      </c>
      <c r="O603" s="144">
        <f>'Survey-based_src_summary'!AA603</f>
        <v>0</v>
      </c>
      <c r="P603" s="144">
        <f>'Survey-based_src_summary'!AB603</f>
        <v>0</v>
      </c>
      <c r="Q603" s="155">
        <f>'Survey-based_src_summary'!AC603</f>
        <v>0</v>
      </c>
      <c r="R603" s="155">
        <f>'Survey-based_src_summary'!AD603</f>
        <v>0</v>
      </c>
      <c r="S603" s="155">
        <f>'Survey-based_src_summary'!AE603</f>
        <v>0</v>
      </c>
      <c r="T603" s="155">
        <f>'Survey-based_src_summary'!AF603</f>
        <v>0</v>
      </c>
      <c r="U603" s="155">
        <f>'Survey-based_src_summary'!AG603</f>
        <v>0</v>
      </c>
      <c r="V603" s="156">
        <f>'Survey-based_src_summary'!AH603</f>
        <v>0</v>
      </c>
      <c r="W603" s="156">
        <f>'Survey-based_src_summary'!AI603</f>
        <v>0</v>
      </c>
      <c r="X603" s="156">
        <f>'Survey-based_src_summary'!AJ603</f>
        <v>0</v>
      </c>
      <c r="Y603" s="156">
        <f>'Survey-based_src_summary'!AK603</f>
        <v>0</v>
      </c>
      <c r="Z603" s="156">
        <f>'Survey-based_src_summary'!AL603</f>
        <v>0</v>
      </c>
      <c r="AA603" s="171">
        <f>'Survey-based_src_summary'!AM603</f>
        <v>0</v>
      </c>
      <c r="AB603" s="171">
        <f>'Survey-based_src_summary'!AN603</f>
        <v>0</v>
      </c>
      <c r="AC603" s="171">
        <f>'Survey-based_src_summary'!AO603</f>
        <v>0</v>
      </c>
      <c r="AD603" s="171">
        <f>'Survey-based_src_summary'!AP603</f>
        <v>0</v>
      </c>
      <c r="AE603" s="171">
        <f>'Survey-based_src_summary'!AQ603</f>
        <v>0</v>
      </c>
    </row>
    <row r="604" spans="1:31" x14ac:dyDescent="0.2">
      <c r="A604" s="27" t="s">
        <v>460</v>
      </c>
      <c r="B604" s="154" t="str">
        <f>'Survey-based_src_summary'!E604</f>
        <v>30</v>
      </c>
      <c r="C604" s="125" t="str">
        <f>'Survey-based_src_summary'!F604</f>
        <v>30027</v>
      </c>
      <c r="D604" s="125" t="str">
        <f>'Survey-based_src_summary'!G604</f>
        <v>2310011000</v>
      </c>
      <c r="E604" s="125" t="str">
        <f>'Survey-based_src_summary'!H604</f>
        <v>Refracing</v>
      </c>
      <c r="F604" s="125" t="str">
        <f>'Survey-based_src_summary'!B604</f>
        <v>Oil Wells</v>
      </c>
      <c r="G604" s="52">
        <f>'Survey-based_src_summary'!S604</f>
        <v>0</v>
      </c>
      <c r="H604" s="52">
        <f>'Survey-based_src_summary'!T604</f>
        <v>0</v>
      </c>
      <c r="I604" s="52">
        <f>'Survey-based_src_summary'!U604</f>
        <v>0</v>
      </c>
      <c r="J604" s="52">
        <f>'Survey-based_src_summary'!V604</f>
        <v>0</v>
      </c>
      <c r="K604" s="52">
        <f>'Survey-based_src_summary'!W604</f>
        <v>0</v>
      </c>
      <c r="L604" s="144">
        <f>'Survey-based_src_summary'!X604</f>
        <v>0</v>
      </c>
      <c r="M604" s="144">
        <f>'Survey-based_src_summary'!Y604</f>
        <v>0</v>
      </c>
      <c r="N604" s="144">
        <f>'Survey-based_src_summary'!Z604</f>
        <v>0</v>
      </c>
      <c r="O604" s="144">
        <f>'Survey-based_src_summary'!AA604</f>
        <v>0</v>
      </c>
      <c r="P604" s="144">
        <f>'Survey-based_src_summary'!AB604</f>
        <v>0</v>
      </c>
      <c r="Q604" s="155">
        <f>'Survey-based_src_summary'!AC604</f>
        <v>0</v>
      </c>
      <c r="R604" s="155">
        <f>'Survey-based_src_summary'!AD604</f>
        <v>0</v>
      </c>
      <c r="S604" s="155">
        <f>'Survey-based_src_summary'!AE604</f>
        <v>0</v>
      </c>
      <c r="T604" s="155">
        <f>'Survey-based_src_summary'!AF604</f>
        <v>0</v>
      </c>
      <c r="U604" s="155">
        <f>'Survey-based_src_summary'!AG604</f>
        <v>0</v>
      </c>
      <c r="V604" s="156">
        <f>'Survey-based_src_summary'!AH604</f>
        <v>0</v>
      </c>
      <c r="W604" s="156">
        <f>'Survey-based_src_summary'!AI604</f>
        <v>0</v>
      </c>
      <c r="X604" s="156">
        <f>'Survey-based_src_summary'!AJ604</f>
        <v>0</v>
      </c>
      <c r="Y604" s="156">
        <f>'Survey-based_src_summary'!AK604</f>
        <v>0</v>
      </c>
      <c r="Z604" s="156">
        <f>'Survey-based_src_summary'!AL604</f>
        <v>0</v>
      </c>
      <c r="AA604" s="171">
        <f>'Survey-based_src_summary'!AM604</f>
        <v>0</v>
      </c>
      <c r="AB604" s="171">
        <f>'Survey-based_src_summary'!AN604</f>
        <v>0</v>
      </c>
      <c r="AC604" s="171">
        <f>'Survey-based_src_summary'!AO604</f>
        <v>0</v>
      </c>
      <c r="AD604" s="171">
        <f>'Survey-based_src_summary'!AP604</f>
        <v>0</v>
      </c>
      <c r="AE604" s="171">
        <f>'Survey-based_src_summary'!AQ604</f>
        <v>0</v>
      </c>
    </row>
    <row r="605" spans="1:31" x14ac:dyDescent="0.2">
      <c r="A605" s="27" t="s">
        <v>460</v>
      </c>
      <c r="B605" s="154" t="str">
        <f>'Survey-based_src_summary'!E605</f>
        <v>30</v>
      </c>
      <c r="C605" s="125" t="str">
        <f>'Survey-based_src_summary'!F605</f>
        <v>30037</v>
      </c>
      <c r="D605" s="125" t="str">
        <f>'Survey-based_src_summary'!G605</f>
        <v>2310011000</v>
      </c>
      <c r="E605" s="125" t="str">
        <f>'Survey-based_src_summary'!H605</f>
        <v>Refracing</v>
      </c>
      <c r="F605" s="125" t="str">
        <f>'Survey-based_src_summary'!B605</f>
        <v>Oil Wells</v>
      </c>
      <c r="G605" s="52">
        <f>'Survey-based_src_summary'!S605</f>
        <v>0</v>
      </c>
      <c r="H605" s="52">
        <f>'Survey-based_src_summary'!T605</f>
        <v>0</v>
      </c>
      <c r="I605" s="52">
        <f>'Survey-based_src_summary'!U605</f>
        <v>0</v>
      </c>
      <c r="J605" s="52">
        <f>'Survey-based_src_summary'!V605</f>
        <v>0</v>
      </c>
      <c r="K605" s="52">
        <f>'Survey-based_src_summary'!W605</f>
        <v>0</v>
      </c>
      <c r="L605" s="144">
        <f>'Survey-based_src_summary'!X605</f>
        <v>0</v>
      </c>
      <c r="M605" s="144">
        <f>'Survey-based_src_summary'!Y605</f>
        <v>0</v>
      </c>
      <c r="N605" s="144">
        <f>'Survey-based_src_summary'!Z605</f>
        <v>0</v>
      </c>
      <c r="O605" s="144">
        <f>'Survey-based_src_summary'!AA605</f>
        <v>0</v>
      </c>
      <c r="P605" s="144">
        <f>'Survey-based_src_summary'!AB605</f>
        <v>0</v>
      </c>
      <c r="Q605" s="155">
        <f>'Survey-based_src_summary'!AC605</f>
        <v>0</v>
      </c>
      <c r="R605" s="155">
        <f>'Survey-based_src_summary'!AD605</f>
        <v>0</v>
      </c>
      <c r="S605" s="155">
        <f>'Survey-based_src_summary'!AE605</f>
        <v>0</v>
      </c>
      <c r="T605" s="155">
        <f>'Survey-based_src_summary'!AF605</f>
        <v>0</v>
      </c>
      <c r="U605" s="155">
        <f>'Survey-based_src_summary'!AG605</f>
        <v>0</v>
      </c>
      <c r="V605" s="156">
        <f>'Survey-based_src_summary'!AH605</f>
        <v>0</v>
      </c>
      <c r="W605" s="156">
        <f>'Survey-based_src_summary'!AI605</f>
        <v>0</v>
      </c>
      <c r="X605" s="156">
        <f>'Survey-based_src_summary'!AJ605</f>
        <v>0</v>
      </c>
      <c r="Y605" s="156">
        <f>'Survey-based_src_summary'!AK605</f>
        <v>0</v>
      </c>
      <c r="Z605" s="156">
        <f>'Survey-based_src_summary'!AL605</f>
        <v>0</v>
      </c>
      <c r="AA605" s="171">
        <f>'Survey-based_src_summary'!AM605</f>
        <v>0</v>
      </c>
      <c r="AB605" s="171">
        <f>'Survey-based_src_summary'!AN605</f>
        <v>0</v>
      </c>
      <c r="AC605" s="171">
        <f>'Survey-based_src_summary'!AO605</f>
        <v>0</v>
      </c>
      <c r="AD605" s="171">
        <f>'Survey-based_src_summary'!AP605</f>
        <v>0</v>
      </c>
      <c r="AE605" s="171">
        <f>'Survey-based_src_summary'!AQ605</f>
        <v>0</v>
      </c>
    </row>
    <row r="606" spans="1:31" x14ac:dyDescent="0.2">
      <c r="A606" s="27" t="s">
        <v>460</v>
      </c>
      <c r="B606" s="154" t="str">
        <f>'Survey-based_src_summary'!E606</f>
        <v>30</v>
      </c>
      <c r="C606" s="125" t="str">
        <f>'Survey-based_src_summary'!F606</f>
        <v>30101</v>
      </c>
      <c r="D606" s="125" t="str">
        <f>'Survey-based_src_summary'!G606</f>
        <v>2310021000</v>
      </c>
      <c r="E606" s="125" t="str">
        <f>'Survey-based_src_summary'!H606</f>
        <v>Refracing</v>
      </c>
      <c r="F606" s="125" t="str">
        <f>'Survey-based_src_summary'!B606</f>
        <v>Gas Wells</v>
      </c>
      <c r="G606" s="52">
        <f>'Survey-based_src_summary'!S606</f>
        <v>0</v>
      </c>
      <c r="H606" s="52">
        <f>'Survey-based_src_summary'!T606</f>
        <v>0</v>
      </c>
      <c r="I606" s="52">
        <f>'Survey-based_src_summary'!U606</f>
        <v>0</v>
      </c>
      <c r="J606" s="52">
        <f>'Survey-based_src_summary'!V606</f>
        <v>0</v>
      </c>
      <c r="K606" s="52">
        <f>'Survey-based_src_summary'!W606</f>
        <v>0</v>
      </c>
      <c r="L606" s="144">
        <f>'Survey-based_src_summary'!X606</f>
        <v>0</v>
      </c>
      <c r="M606" s="144">
        <f>'Survey-based_src_summary'!Y606</f>
        <v>0</v>
      </c>
      <c r="N606" s="144">
        <f>'Survey-based_src_summary'!Z606</f>
        <v>0</v>
      </c>
      <c r="O606" s="144">
        <f>'Survey-based_src_summary'!AA606</f>
        <v>0</v>
      </c>
      <c r="P606" s="144">
        <f>'Survey-based_src_summary'!AB606</f>
        <v>0</v>
      </c>
      <c r="Q606" s="155">
        <f>'Survey-based_src_summary'!AC606</f>
        <v>0</v>
      </c>
      <c r="R606" s="155">
        <f>'Survey-based_src_summary'!AD606</f>
        <v>0</v>
      </c>
      <c r="S606" s="155">
        <f>'Survey-based_src_summary'!AE606</f>
        <v>0</v>
      </c>
      <c r="T606" s="155">
        <f>'Survey-based_src_summary'!AF606</f>
        <v>0</v>
      </c>
      <c r="U606" s="155">
        <f>'Survey-based_src_summary'!AG606</f>
        <v>0</v>
      </c>
      <c r="V606" s="156">
        <f>'Survey-based_src_summary'!AH606</f>
        <v>0</v>
      </c>
      <c r="W606" s="156">
        <f>'Survey-based_src_summary'!AI606</f>
        <v>0</v>
      </c>
      <c r="X606" s="156">
        <f>'Survey-based_src_summary'!AJ606</f>
        <v>0</v>
      </c>
      <c r="Y606" s="156">
        <f>'Survey-based_src_summary'!AK606</f>
        <v>0</v>
      </c>
      <c r="Z606" s="156">
        <f>'Survey-based_src_summary'!AL606</f>
        <v>0</v>
      </c>
      <c r="AA606" s="171">
        <f>'Survey-based_src_summary'!AM606</f>
        <v>0</v>
      </c>
      <c r="AB606" s="171">
        <f>'Survey-based_src_summary'!AN606</f>
        <v>0</v>
      </c>
      <c r="AC606" s="171">
        <f>'Survey-based_src_summary'!AO606</f>
        <v>0</v>
      </c>
      <c r="AD606" s="171">
        <f>'Survey-based_src_summary'!AP606</f>
        <v>0</v>
      </c>
      <c r="AE606" s="171">
        <f>'Survey-based_src_summary'!AQ606</f>
        <v>0</v>
      </c>
    </row>
    <row r="607" spans="1:31" x14ac:dyDescent="0.2">
      <c r="A607" s="27" t="s">
        <v>460</v>
      </c>
      <c r="B607" s="154" t="str">
        <f>'Survey-based_src_summary'!E607</f>
        <v>30</v>
      </c>
      <c r="C607" s="125" t="str">
        <f>'Survey-based_src_summary'!F607</f>
        <v>30051</v>
      </c>
      <c r="D607" s="125" t="str">
        <f>'Survey-based_src_summary'!G607</f>
        <v>2310021000</v>
      </c>
      <c r="E607" s="125" t="str">
        <f>'Survey-based_src_summary'!H607</f>
        <v>Refracing</v>
      </c>
      <c r="F607" s="125" t="str">
        <f>'Survey-based_src_summary'!B607</f>
        <v>Gas Wells</v>
      </c>
      <c r="G607" s="52">
        <f>'Survey-based_src_summary'!S607</f>
        <v>0</v>
      </c>
      <c r="H607" s="52">
        <f>'Survey-based_src_summary'!T607</f>
        <v>0</v>
      </c>
      <c r="I607" s="52">
        <f>'Survey-based_src_summary'!U607</f>
        <v>0</v>
      </c>
      <c r="J607" s="52">
        <f>'Survey-based_src_summary'!V607</f>
        <v>0</v>
      </c>
      <c r="K607" s="52">
        <f>'Survey-based_src_summary'!W607</f>
        <v>0</v>
      </c>
      <c r="L607" s="144">
        <f>'Survey-based_src_summary'!X607</f>
        <v>0</v>
      </c>
      <c r="M607" s="144">
        <f>'Survey-based_src_summary'!Y607</f>
        <v>0</v>
      </c>
      <c r="N607" s="144">
        <f>'Survey-based_src_summary'!Z607</f>
        <v>0</v>
      </c>
      <c r="O607" s="144">
        <f>'Survey-based_src_summary'!AA607</f>
        <v>0</v>
      </c>
      <c r="P607" s="144">
        <f>'Survey-based_src_summary'!AB607</f>
        <v>0</v>
      </c>
      <c r="Q607" s="155">
        <f>'Survey-based_src_summary'!AC607</f>
        <v>0</v>
      </c>
      <c r="R607" s="155">
        <f>'Survey-based_src_summary'!AD607</f>
        <v>0</v>
      </c>
      <c r="S607" s="155">
        <f>'Survey-based_src_summary'!AE607</f>
        <v>0</v>
      </c>
      <c r="T607" s="155">
        <f>'Survey-based_src_summary'!AF607</f>
        <v>0</v>
      </c>
      <c r="U607" s="155">
        <f>'Survey-based_src_summary'!AG607</f>
        <v>0</v>
      </c>
      <c r="V607" s="156">
        <f>'Survey-based_src_summary'!AH607</f>
        <v>0</v>
      </c>
      <c r="W607" s="156">
        <f>'Survey-based_src_summary'!AI607</f>
        <v>0</v>
      </c>
      <c r="X607" s="156">
        <f>'Survey-based_src_summary'!AJ607</f>
        <v>0</v>
      </c>
      <c r="Y607" s="156">
        <f>'Survey-based_src_summary'!AK607</f>
        <v>0</v>
      </c>
      <c r="Z607" s="156">
        <f>'Survey-based_src_summary'!AL607</f>
        <v>0</v>
      </c>
      <c r="AA607" s="171">
        <f>'Survey-based_src_summary'!AM607</f>
        <v>0</v>
      </c>
      <c r="AB607" s="171">
        <f>'Survey-based_src_summary'!AN607</f>
        <v>0</v>
      </c>
      <c r="AC607" s="171">
        <f>'Survey-based_src_summary'!AO607</f>
        <v>0</v>
      </c>
      <c r="AD607" s="171">
        <f>'Survey-based_src_summary'!AP607</f>
        <v>0</v>
      </c>
      <c r="AE607" s="171">
        <f>'Survey-based_src_summary'!AQ607</f>
        <v>0</v>
      </c>
    </row>
    <row r="608" spans="1:31" x14ac:dyDescent="0.2">
      <c r="A608" s="27" t="s">
        <v>460</v>
      </c>
      <c r="B608" s="154" t="str">
        <f>'Survey-based_src_summary'!E608</f>
        <v>30</v>
      </c>
      <c r="C608" s="125" t="str">
        <f>'Survey-based_src_summary'!F608</f>
        <v>30087</v>
      </c>
      <c r="D608" s="125" t="str">
        <f>'Survey-based_src_summary'!G608</f>
        <v>2310021000</v>
      </c>
      <c r="E608" s="125" t="str">
        <f>'Survey-based_src_summary'!H608</f>
        <v>Refracing</v>
      </c>
      <c r="F608" s="125" t="str">
        <f>'Survey-based_src_summary'!B608</f>
        <v>Gas Wells</v>
      </c>
      <c r="G608" s="52">
        <f>'Survey-based_src_summary'!S608</f>
        <v>0</v>
      </c>
      <c r="H608" s="52">
        <f>'Survey-based_src_summary'!T608</f>
        <v>0</v>
      </c>
      <c r="I608" s="52">
        <f>'Survey-based_src_summary'!U608</f>
        <v>0</v>
      </c>
      <c r="J608" s="52">
        <f>'Survey-based_src_summary'!V608</f>
        <v>0</v>
      </c>
      <c r="K608" s="52">
        <f>'Survey-based_src_summary'!W608</f>
        <v>0</v>
      </c>
      <c r="L608" s="144">
        <f>'Survey-based_src_summary'!X608</f>
        <v>0</v>
      </c>
      <c r="M608" s="144">
        <f>'Survey-based_src_summary'!Y608</f>
        <v>0</v>
      </c>
      <c r="N608" s="144">
        <f>'Survey-based_src_summary'!Z608</f>
        <v>0</v>
      </c>
      <c r="O608" s="144">
        <f>'Survey-based_src_summary'!AA608</f>
        <v>0</v>
      </c>
      <c r="P608" s="144">
        <f>'Survey-based_src_summary'!AB608</f>
        <v>0</v>
      </c>
      <c r="Q608" s="155">
        <f>'Survey-based_src_summary'!AC608</f>
        <v>0</v>
      </c>
      <c r="R608" s="155">
        <f>'Survey-based_src_summary'!AD608</f>
        <v>0</v>
      </c>
      <c r="S608" s="155">
        <f>'Survey-based_src_summary'!AE608</f>
        <v>0</v>
      </c>
      <c r="T608" s="155">
        <f>'Survey-based_src_summary'!AF608</f>
        <v>0</v>
      </c>
      <c r="U608" s="155">
        <f>'Survey-based_src_summary'!AG608</f>
        <v>0</v>
      </c>
      <c r="V608" s="156">
        <f>'Survey-based_src_summary'!AH608</f>
        <v>0</v>
      </c>
      <c r="W608" s="156">
        <f>'Survey-based_src_summary'!AI608</f>
        <v>0</v>
      </c>
      <c r="X608" s="156">
        <f>'Survey-based_src_summary'!AJ608</f>
        <v>0</v>
      </c>
      <c r="Y608" s="156">
        <f>'Survey-based_src_summary'!AK608</f>
        <v>0</v>
      </c>
      <c r="Z608" s="156">
        <f>'Survey-based_src_summary'!AL608</f>
        <v>0</v>
      </c>
      <c r="AA608" s="171">
        <f>'Survey-based_src_summary'!AM608</f>
        <v>0</v>
      </c>
      <c r="AB608" s="171">
        <f>'Survey-based_src_summary'!AN608</f>
        <v>0</v>
      </c>
      <c r="AC608" s="171">
        <f>'Survey-based_src_summary'!AO608</f>
        <v>0</v>
      </c>
      <c r="AD608" s="171">
        <f>'Survey-based_src_summary'!AP608</f>
        <v>0</v>
      </c>
      <c r="AE608" s="171">
        <f>'Survey-based_src_summary'!AQ608</f>
        <v>0</v>
      </c>
    </row>
    <row r="609" spans="1:31" x14ac:dyDescent="0.2">
      <c r="A609" s="27" t="s">
        <v>460</v>
      </c>
      <c r="B609" s="154" t="str">
        <f>'Survey-based_src_summary'!E609</f>
        <v>30</v>
      </c>
      <c r="C609" s="125" t="str">
        <f>'Survey-based_src_summary'!F609</f>
        <v>30099</v>
      </c>
      <c r="D609" s="125" t="str">
        <f>'Survey-based_src_summary'!G609</f>
        <v>2310021000</v>
      </c>
      <c r="E609" s="125" t="str">
        <f>'Survey-based_src_summary'!H609</f>
        <v>Refracing</v>
      </c>
      <c r="F609" s="125" t="str">
        <f>'Survey-based_src_summary'!B609</f>
        <v>Gas Wells</v>
      </c>
      <c r="G609" s="52">
        <f>'Survey-based_src_summary'!S609</f>
        <v>0</v>
      </c>
      <c r="H609" s="52">
        <f>'Survey-based_src_summary'!T609</f>
        <v>0</v>
      </c>
      <c r="I609" s="52">
        <f>'Survey-based_src_summary'!U609</f>
        <v>0</v>
      </c>
      <c r="J609" s="52">
        <f>'Survey-based_src_summary'!V609</f>
        <v>0</v>
      </c>
      <c r="K609" s="52">
        <f>'Survey-based_src_summary'!W609</f>
        <v>0</v>
      </c>
      <c r="L609" s="144">
        <f>'Survey-based_src_summary'!X609</f>
        <v>0</v>
      </c>
      <c r="M609" s="144">
        <f>'Survey-based_src_summary'!Y609</f>
        <v>0</v>
      </c>
      <c r="N609" s="144">
        <f>'Survey-based_src_summary'!Z609</f>
        <v>0</v>
      </c>
      <c r="O609" s="144">
        <f>'Survey-based_src_summary'!AA609</f>
        <v>0</v>
      </c>
      <c r="P609" s="144">
        <f>'Survey-based_src_summary'!AB609</f>
        <v>0</v>
      </c>
      <c r="Q609" s="155">
        <f>'Survey-based_src_summary'!AC609</f>
        <v>0</v>
      </c>
      <c r="R609" s="155">
        <f>'Survey-based_src_summary'!AD609</f>
        <v>0</v>
      </c>
      <c r="S609" s="155">
        <f>'Survey-based_src_summary'!AE609</f>
        <v>0</v>
      </c>
      <c r="T609" s="155">
        <f>'Survey-based_src_summary'!AF609</f>
        <v>0</v>
      </c>
      <c r="U609" s="155">
        <f>'Survey-based_src_summary'!AG609</f>
        <v>0</v>
      </c>
      <c r="V609" s="156">
        <f>'Survey-based_src_summary'!AH609</f>
        <v>0</v>
      </c>
      <c r="W609" s="156">
        <f>'Survey-based_src_summary'!AI609</f>
        <v>0</v>
      </c>
      <c r="X609" s="156">
        <f>'Survey-based_src_summary'!AJ609</f>
        <v>0</v>
      </c>
      <c r="Y609" s="156">
        <f>'Survey-based_src_summary'!AK609</f>
        <v>0</v>
      </c>
      <c r="Z609" s="156">
        <f>'Survey-based_src_summary'!AL609</f>
        <v>0</v>
      </c>
      <c r="AA609" s="171">
        <f>'Survey-based_src_summary'!AM609</f>
        <v>0</v>
      </c>
      <c r="AB609" s="171">
        <f>'Survey-based_src_summary'!AN609</f>
        <v>0</v>
      </c>
      <c r="AC609" s="171">
        <f>'Survey-based_src_summary'!AO609</f>
        <v>0</v>
      </c>
      <c r="AD609" s="171">
        <f>'Survey-based_src_summary'!AP609</f>
        <v>0</v>
      </c>
      <c r="AE609" s="171">
        <f>'Survey-based_src_summary'!AQ609</f>
        <v>0</v>
      </c>
    </row>
    <row r="610" spans="1:31" x14ac:dyDescent="0.2">
      <c r="A610" s="27" t="s">
        <v>460</v>
      </c>
      <c r="B610" s="154" t="str">
        <f>'Survey-based_src_summary'!E610</f>
        <v>30</v>
      </c>
      <c r="C610" s="125" t="str">
        <f>'Survey-based_src_summary'!F610</f>
        <v>30035</v>
      </c>
      <c r="D610" s="125" t="str">
        <f>'Survey-based_src_summary'!G610</f>
        <v>2310021000</v>
      </c>
      <c r="E610" s="125" t="str">
        <f>'Survey-based_src_summary'!H610</f>
        <v>Refracing</v>
      </c>
      <c r="F610" s="125" t="str">
        <f>'Survey-based_src_summary'!B610</f>
        <v>Gas Wells</v>
      </c>
      <c r="G610" s="52">
        <f>'Survey-based_src_summary'!S610</f>
        <v>0</v>
      </c>
      <c r="H610" s="52">
        <f>'Survey-based_src_summary'!T610</f>
        <v>0</v>
      </c>
      <c r="I610" s="52">
        <f>'Survey-based_src_summary'!U610</f>
        <v>0</v>
      </c>
      <c r="J610" s="52">
        <f>'Survey-based_src_summary'!V610</f>
        <v>0</v>
      </c>
      <c r="K610" s="52">
        <f>'Survey-based_src_summary'!W610</f>
        <v>0</v>
      </c>
      <c r="L610" s="144">
        <f>'Survey-based_src_summary'!X610</f>
        <v>0</v>
      </c>
      <c r="M610" s="144">
        <f>'Survey-based_src_summary'!Y610</f>
        <v>0</v>
      </c>
      <c r="N610" s="144">
        <f>'Survey-based_src_summary'!Z610</f>
        <v>0</v>
      </c>
      <c r="O610" s="144">
        <f>'Survey-based_src_summary'!AA610</f>
        <v>0</v>
      </c>
      <c r="P610" s="144">
        <f>'Survey-based_src_summary'!AB610</f>
        <v>0</v>
      </c>
      <c r="Q610" s="155">
        <f>'Survey-based_src_summary'!AC610</f>
        <v>0</v>
      </c>
      <c r="R610" s="155">
        <f>'Survey-based_src_summary'!AD610</f>
        <v>0</v>
      </c>
      <c r="S610" s="155">
        <f>'Survey-based_src_summary'!AE610</f>
        <v>0</v>
      </c>
      <c r="T610" s="155">
        <f>'Survey-based_src_summary'!AF610</f>
        <v>0</v>
      </c>
      <c r="U610" s="155">
        <f>'Survey-based_src_summary'!AG610</f>
        <v>0</v>
      </c>
      <c r="V610" s="156">
        <f>'Survey-based_src_summary'!AH610</f>
        <v>0</v>
      </c>
      <c r="W610" s="156">
        <f>'Survey-based_src_summary'!AI610</f>
        <v>0</v>
      </c>
      <c r="X610" s="156">
        <f>'Survey-based_src_summary'!AJ610</f>
        <v>0</v>
      </c>
      <c r="Y610" s="156">
        <f>'Survey-based_src_summary'!AK610</f>
        <v>0</v>
      </c>
      <c r="Z610" s="156">
        <f>'Survey-based_src_summary'!AL610</f>
        <v>0</v>
      </c>
      <c r="AA610" s="171">
        <f>'Survey-based_src_summary'!AM610</f>
        <v>0</v>
      </c>
      <c r="AB610" s="171">
        <f>'Survey-based_src_summary'!AN610</f>
        <v>0</v>
      </c>
      <c r="AC610" s="171">
        <f>'Survey-based_src_summary'!AO610</f>
        <v>0</v>
      </c>
      <c r="AD610" s="171">
        <f>'Survey-based_src_summary'!AP610</f>
        <v>0</v>
      </c>
      <c r="AE610" s="171">
        <f>'Survey-based_src_summary'!AQ610</f>
        <v>0</v>
      </c>
    </row>
    <row r="611" spans="1:31" x14ac:dyDescent="0.2">
      <c r="A611" s="27" t="s">
        <v>460</v>
      </c>
      <c r="B611" s="154" t="str">
        <f>'Survey-based_src_summary'!E611</f>
        <v>30</v>
      </c>
      <c r="C611" s="125" t="str">
        <f>'Survey-based_src_summary'!F611</f>
        <v>30073</v>
      </c>
      <c r="D611" s="125" t="str">
        <f>'Survey-based_src_summary'!G611</f>
        <v>2310021000</v>
      </c>
      <c r="E611" s="125" t="str">
        <f>'Survey-based_src_summary'!H611</f>
        <v>Refracing</v>
      </c>
      <c r="F611" s="125" t="str">
        <f>'Survey-based_src_summary'!B611</f>
        <v>Gas Wells</v>
      </c>
      <c r="G611" s="52">
        <f>'Survey-based_src_summary'!S611</f>
        <v>0</v>
      </c>
      <c r="H611" s="52">
        <f>'Survey-based_src_summary'!T611</f>
        <v>0</v>
      </c>
      <c r="I611" s="52">
        <f>'Survey-based_src_summary'!U611</f>
        <v>0</v>
      </c>
      <c r="J611" s="52">
        <f>'Survey-based_src_summary'!V611</f>
        <v>0</v>
      </c>
      <c r="K611" s="52">
        <f>'Survey-based_src_summary'!W611</f>
        <v>0</v>
      </c>
      <c r="L611" s="144">
        <f>'Survey-based_src_summary'!X611</f>
        <v>0</v>
      </c>
      <c r="M611" s="144">
        <f>'Survey-based_src_summary'!Y611</f>
        <v>0</v>
      </c>
      <c r="N611" s="144">
        <f>'Survey-based_src_summary'!Z611</f>
        <v>0</v>
      </c>
      <c r="O611" s="144">
        <f>'Survey-based_src_summary'!AA611</f>
        <v>0</v>
      </c>
      <c r="P611" s="144">
        <f>'Survey-based_src_summary'!AB611</f>
        <v>0</v>
      </c>
      <c r="Q611" s="155">
        <f>'Survey-based_src_summary'!AC611</f>
        <v>0</v>
      </c>
      <c r="R611" s="155">
        <f>'Survey-based_src_summary'!AD611</f>
        <v>0</v>
      </c>
      <c r="S611" s="155">
        <f>'Survey-based_src_summary'!AE611</f>
        <v>0</v>
      </c>
      <c r="T611" s="155">
        <f>'Survey-based_src_summary'!AF611</f>
        <v>0</v>
      </c>
      <c r="U611" s="155">
        <f>'Survey-based_src_summary'!AG611</f>
        <v>0</v>
      </c>
      <c r="V611" s="156">
        <f>'Survey-based_src_summary'!AH611</f>
        <v>0</v>
      </c>
      <c r="W611" s="156">
        <f>'Survey-based_src_summary'!AI611</f>
        <v>0</v>
      </c>
      <c r="X611" s="156">
        <f>'Survey-based_src_summary'!AJ611</f>
        <v>0</v>
      </c>
      <c r="Y611" s="156">
        <f>'Survey-based_src_summary'!AK611</f>
        <v>0</v>
      </c>
      <c r="Z611" s="156">
        <f>'Survey-based_src_summary'!AL611</f>
        <v>0</v>
      </c>
      <c r="AA611" s="171">
        <f>'Survey-based_src_summary'!AM611</f>
        <v>0</v>
      </c>
      <c r="AB611" s="171">
        <f>'Survey-based_src_summary'!AN611</f>
        <v>0</v>
      </c>
      <c r="AC611" s="171">
        <f>'Survey-based_src_summary'!AO611</f>
        <v>0</v>
      </c>
      <c r="AD611" s="171">
        <f>'Survey-based_src_summary'!AP611</f>
        <v>0</v>
      </c>
      <c r="AE611" s="171">
        <f>'Survey-based_src_summary'!AQ611</f>
        <v>0</v>
      </c>
    </row>
    <row r="612" spans="1:31" x14ac:dyDescent="0.2">
      <c r="A612" s="27" t="s">
        <v>460</v>
      </c>
      <c r="B612" s="154" t="str">
        <f>'Survey-based_src_summary'!E612</f>
        <v>30</v>
      </c>
      <c r="C612" s="125" t="str">
        <f>'Survey-based_src_summary'!F612</f>
        <v>30065</v>
      </c>
      <c r="D612" s="125" t="str">
        <f>'Survey-based_src_summary'!G612</f>
        <v>2310021000</v>
      </c>
      <c r="E612" s="125" t="str">
        <f>'Survey-based_src_summary'!H612</f>
        <v>Refracing</v>
      </c>
      <c r="F612" s="125" t="str">
        <f>'Survey-based_src_summary'!B612</f>
        <v>Gas Wells</v>
      </c>
      <c r="G612" s="52">
        <f>'Survey-based_src_summary'!S612</f>
        <v>0</v>
      </c>
      <c r="H612" s="52">
        <f>'Survey-based_src_summary'!T612</f>
        <v>0</v>
      </c>
      <c r="I612" s="52">
        <f>'Survey-based_src_summary'!U612</f>
        <v>0</v>
      </c>
      <c r="J612" s="52">
        <f>'Survey-based_src_summary'!V612</f>
        <v>0</v>
      </c>
      <c r="K612" s="52">
        <f>'Survey-based_src_summary'!W612</f>
        <v>0</v>
      </c>
      <c r="L612" s="144">
        <f>'Survey-based_src_summary'!X612</f>
        <v>0</v>
      </c>
      <c r="M612" s="144">
        <f>'Survey-based_src_summary'!Y612</f>
        <v>0</v>
      </c>
      <c r="N612" s="144">
        <f>'Survey-based_src_summary'!Z612</f>
        <v>0</v>
      </c>
      <c r="O612" s="144">
        <f>'Survey-based_src_summary'!AA612</f>
        <v>0</v>
      </c>
      <c r="P612" s="144">
        <f>'Survey-based_src_summary'!AB612</f>
        <v>0</v>
      </c>
      <c r="Q612" s="155">
        <f>'Survey-based_src_summary'!AC612</f>
        <v>0</v>
      </c>
      <c r="R612" s="155">
        <f>'Survey-based_src_summary'!AD612</f>
        <v>0</v>
      </c>
      <c r="S612" s="155">
        <f>'Survey-based_src_summary'!AE612</f>
        <v>0</v>
      </c>
      <c r="T612" s="155">
        <f>'Survey-based_src_summary'!AF612</f>
        <v>0</v>
      </c>
      <c r="U612" s="155">
        <f>'Survey-based_src_summary'!AG612</f>
        <v>0</v>
      </c>
      <c r="V612" s="156">
        <f>'Survey-based_src_summary'!AH612</f>
        <v>0</v>
      </c>
      <c r="W612" s="156">
        <f>'Survey-based_src_summary'!AI612</f>
        <v>0</v>
      </c>
      <c r="X612" s="156">
        <f>'Survey-based_src_summary'!AJ612</f>
        <v>0</v>
      </c>
      <c r="Y612" s="156">
        <f>'Survey-based_src_summary'!AK612</f>
        <v>0</v>
      </c>
      <c r="Z612" s="156">
        <f>'Survey-based_src_summary'!AL612</f>
        <v>0</v>
      </c>
      <c r="AA612" s="171">
        <f>'Survey-based_src_summary'!AM612</f>
        <v>0</v>
      </c>
      <c r="AB612" s="171">
        <f>'Survey-based_src_summary'!AN612</f>
        <v>0</v>
      </c>
      <c r="AC612" s="171">
        <f>'Survey-based_src_summary'!AO612</f>
        <v>0</v>
      </c>
      <c r="AD612" s="171">
        <f>'Survey-based_src_summary'!AP612</f>
        <v>0</v>
      </c>
      <c r="AE612" s="171">
        <f>'Survey-based_src_summary'!AQ612</f>
        <v>0</v>
      </c>
    </row>
    <row r="613" spans="1:31" x14ac:dyDescent="0.2">
      <c r="A613" s="27" t="s">
        <v>460</v>
      </c>
      <c r="B613" s="154" t="str">
        <f>'Survey-based_src_summary'!E613</f>
        <v>30</v>
      </c>
      <c r="C613" s="125" t="str">
        <f>'Survey-based_src_summary'!F613</f>
        <v>30069</v>
      </c>
      <c r="D613" s="125" t="str">
        <f>'Survey-based_src_summary'!G613</f>
        <v>2310021000</v>
      </c>
      <c r="E613" s="125" t="str">
        <f>'Survey-based_src_summary'!H613</f>
        <v>Refracing</v>
      </c>
      <c r="F613" s="125" t="str">
        <f>'Survey-based_src_summary'!B613</f>
        <v>Gas Wells</v>
      </c>
      <c r="G613" s="52">
        <f>'Survey-based_src_summary'!S613</f>
        <v>0</v>
      </c>
      <c r="H613" s="52">
        <f>'Survey-based_src_summary'!T613</f>
        <v>0</v>
      </c>
      <c r="I613" s="52">
        <f>'Survey-based_src_summary'!U613</f>
        <v>0</v>
      </c>
      <c r="J613" s="52">
        <f>'Survey-based_src_summary'!V613</f>
        <v>0</v>
      </c>
      <c r="K613" s="52">
        <f>'Survey-based_src_summary'!W613</f>
        <v>0</v>
      </c>
      <c r="L613" s="144">
        <f>'Survey-based_src_summary'!X613</f>
        <v>0</v>
      </c>
      <c r="M613" s="144">
        <f>'Survey-based_src_summary'!Y613</f>
        <v>0</v>
      </c>
      <c r="N613" s="144">
        <f>'Survey-based_src_summary'!Z613</f>
        <v>0</v>
      </c>
      <c r="O613" s="144">
        <f>'Survey-based_src_summary'!AA613</f>
        <v>0</v>
      </c>
      <c r="P613" s="144">
        <f>'Survey-based_src_summary'!AB613</f>
        <v>0</v>
      </c>
      <c r="Q613" s="155">
        <f>'Survey-based_src_summary'!AC613</f>
        <v>0</v>
      </c>
      <c r="R613" s="155">
        <f>'Survey-based_src_summary'!AD613</f>
        <v>0</v>
      </c>
      <c r="S613" s="155">
        <f>'Survey-based_src_summary'!AE613</f>
        <v>0</v>
      </c>
      <c r="T613" s="155">
        <f>'Survey-based_src_summary'!AF613</f>
        <v>0</v>
      </c>
      <c r="U613" s="155">
        <f>'Survey-based_src_summary'!AG613</f>
        <v>0</v>
      </c>
      <c r="V613" s="156">
        <f>'Survey-based_src_summary'!AH613</f>
        <v>0</v>
      </c>
      <c r="W613" s="156">
        <f>'Survey-based_src_summary'!AI613</f>
        <v>0</v>
      </c>
      <c r="X613" s="156">
        <f>'Survey-based_src_summary'!AJ613</f>
        <v>0</v>
      </c>
      <c r="Y613" s="156">
        <f>'Survey-based_src_summary'!AK613</f>
        <v>0</v>
      </c>
      <c r="Z613" s="156">
        <f>'Survey-based_src_summary'!AL613</f>
        <v>0</v>
      </c>
      <c r="AA613" s="171">
        <f>'Survey-based_src_summary'!AM613</f>
        <v>0</v>
      </c>
      <c r="AB613" s="171">
        <f>'Survey-based_src_summary'!AN613</f>
        <v>0</v>
      </c>
      <c r="AC613" s="171">
        <f>'Survey-based_src_summary'!AO613</f>
        <v>0</v>
      </c>
      <c r="AD613" s="171">
        <f>'Survey-based_src_summary'!AP613</f>
        <v>0</v>
      </c>
      <c r="AE613" s="171">
        <f>'Survey-based_src_summary'!AQ613</f>
        <v>0</v>
      </c>
    </row>
    <row r="614" spans="1:31" x14ac:dyDescent="0.2">
      <c r="A614" s="27" t="s">
        <v>460</v>
      </c>
      <c r="B614" s="154" t="str">
        <f>'Survey-based_src_summary'!E614</f>
        <v>30</v>
      </c>
      <c r="C614" s="125" t="str">
        <f>'Survey-based_src_summary'!F614</f>
        <v>30005</v>
      </c>
      <c r="D614" s="125" t="str">
        <f>'Survey-based_src_summary'!G614</f>
        <v>2310021000</v>
      </c>
      <c r="E614" s="125" t="str">
        <f>'Survey-based_src_summary'!H614</f>
        <v>Refracing</v>
      </c>
      <c r="F614" s="125" t="str">
        <f>'Survey-based_src_summary'!B614</f>
        <v>Gas Wells</v>
      </c>
      <c r="G614" s="52">
        <f>'Survey-based_src_summary'!S614</f>
        <v>0</v>
      </c>
      <c r="H614" s="52">
        <f>'Survey-based_src_summary'!T614</f>
        <v>0</v>
      </c>
      <c r="I614" s="52">
        <f>'Survey-based_src_summary'!U614</f>
        <v>0</v>
      </c>
      <c r="J614" s="52">
        <f>'Survey-based_src_summary'!V614</f>
        <v>0</v>
      </c>
      <c r="K614" s="52">
        <f>'Survey-based_src_summary'!W614</f>
        <v>0</v>
      </c>
      <c r="L614" s="144">
        <f>'Survey-based_src_summary'!X614</f>
        <v>0</v>
      </c>
      <c r="M614" s="144">
        <f>'Survey-based_src_summary'!Y614</f>
        <v>0</v>
      </c>
      <c r="N614" s="144">
        <f>'Survey-based_src_summary'!Z614</f>
        <v>0</v>
      </c>
      <c r="O614" s="144">
        <f>'Survey-based_src_summary'!AA614</f>
        <v>0</v>
      </c>
      <c r="P614" s="144">
        <f>'Survey-based_src_summary'!AB614</f>
        <v>0</v>
      </c>
      <c r="Q614" s="155">
        <f>'Survey-based_src_summary'!AC614</f>
        <v>0</v>
      </c>
      <c r="R614" s="155">
        <f>'Survey-based_src_summary'!AD614</f>
        <v>0</v>
      </c>
      <c r="S614" s="155">
        <f>'Survey-based_src_summary'!AE614</f>
        <v>0</v>
      </c>
      <c r="T614" s="155">
        <f>'Survey-based_src_summary'!AF614</f>
        <v>0</v>
      </c>
      <c r="U614" s="155">
        <f>'Survey-based_src_summary'!AG614</f>
        <v>0</v>
      </c>
      <c r="V614" s="156">
        <f>'Survey-based_src_summary'!AH614</f>
        <v>0</v>
      </c>
      <c r="W614" s="156">
        <f>'Survey-based_src_summary'!AI614</f>
        <v>0</v>
      </c>
      <c r="X614" s="156">
        <f>'Survey-based_src_summary'!AJ614</f>
        <v>0</v>
      </c>
      <c r="Y614" s="156">
        <f>'Survey-based_src_summary'!AK614</f>
        <v>0</v>
      </c>
      <c r="Z614" s="156">
        <f>'Survey-based_src_summary'!AL614</f>
        <v>0</v>
      </c>
      <c r="AA614" s="171">
        <f>'Survey-based_src_summary'!AM614</f>
        <v>0</v>
      </c>
      <c r="AB614" s="171">
        <f>'Survey-based_src_summary'!AN614</f>
        <v>0</v>
      </c>
      <c r="AC614" s="171">
        <f>'Survey-based_src_summary'!AO614</f>
        <v>0</v>
      </c>
      <c r="AD614" s="171">
        <f>'Survey-based_src_summary'!AP614</f>
        <v>0</v>
      </c>
      <c r="AE614" s="171">
        <f>'Survey-based_src_summary'!AQ614</f>
        <v>0</v>
      </c>
    </row>
    <row r="615" spans="1:31" x14ac:dyDescent="0.2">
      <c r="A615" s="27" t="s">
        <v>460</v>
      </c>
      <c r="B615" s="154" t="str">
        <f>'Survey-based_src_summary'!E615</f>
        <v>30</v>
      </c>
      <c r="C615" s="125" t="str">
        <f>'Survey-based_src_summary'!F615</f>
        <v>30111</v>
      </c>
      <c r="D615" s="125" t="str">
        <f>'Survey-based_src_summary'!G615</f>
        <v>2310021000</v>
      </c>
      <c r="E615" s="125" t="str">
        <f>'Survey-based_src_summary'!H615</f>
        <v>Refracing</v>
      </c>
      <c r="F615" s="125" t="str">
        <f>'Survey-based_src_summary'!B615</f>
        <v>Gas Wells</v>
      </c>
      <c r="G615" s="52">
        <f>'Survey-based_src_summary'!S615</f>
        <v>0</v>
      </c>
      <c r="H615" s="52">
        <f>'Survey-based_src_summary'!T615</f>
        <v>0</v>
      </c>
      <c r="I615" s="52">
        <f>'Survey-based_src_summary'!U615</f>
        <v>0</v>
      </c>
      <c r="J615" s="52">
        <f>'Survey-based_src_summary'!V615</f>
        <v>0</v>
      </c>
      <c r="K615" s="52">
        <f>'Survey-based_src_summary'!W615</f>
        <v>0</v>
      </c>
      <c r="L615" s="144">
        <f>'Survey-based_src_summary'!X615</f>
        <v>0</v>
      </c>
      <c r="M615" s="144">
        <f>'Survey-based_src_summary'!Y615</f>
        <v>0</v>
      </c>
      <c r="N615" s="144">
        <f>'Survey-based_src_summary'!Z615</f>
        <v>0</v>
      </c>
      <c r="O615" s="144">
        <f>'Survey-based_src_summary'!AA615</f>
        <v>0</v>
      </c>
      <c r="P615" s="144">
        <f>'Survey-based_src_summary'!AB615</f>
        <v>0</v>
      </c>
      <c r="Q615" s="155">
        <f>'Survey-based_src_summary'!AC615</f>
        <v>0</v>
      </c>
      <c r="R615" s="155">
        <f>'Survey-based_src_summary'!AD615</f>
        <v>0</v>
      </c>
      <c r="S615" s="155">
        <f>'Survey-based_src_summary'!AE615</f>
        <v>0</v>
      </c>
      <c r="T615" s="155">
        <f>'Survey-based_src_summary'!AF615</f>
        <v>0</v>
      </c>
      <c r="U615" s="155">
        <f>'Survey-based_src_summary'!AG615</f>
        <v>0</v>
      </c>
      <c r="V615" s="156">
        <f>'Survey-based_src_summary'!AH615</f>
        <v>0</v>
      </c>
      <c r="W615" s="156">
        <f>'Survey-based_src_summary'!AI615</f>
        <v>0</v>
      </c>
      <c r="X615" s="156">
        <f>'Survey-based_src_summary'!AJ615</f>
        <v>0</v>
      </c>
      <c r="Y615" s="156">
        <f>'Survey-based_src_summary'!AK615</f>
        <v>0</v>
      </c>
      <c r="Z615" s="156">
        <f>'Survey-based_src_summary'!AL615</f>
        <v>0</v>
      </c>
      <c r="AA615" s="171">
        <f>'Survey-based_src_summary'!AM615</f>
        <v>0</v>
      </c>
      <c r="AB615" s="171">
        <f>'Survey-based_src_summary'!AN615</f>
        <v>0</v>
      </c>
      <c r="AC615" s="171">
        <f>'Survey-based_src_summary'!AO615</f>
        <v>0</v>
      </c>
      <c r="AD615" s="171">
        <f>'Survey-based_src_summary'!AP615</f>
        <v>0</v>
      </c>
      <c r="AE615" s="171">
        <f>'Survey-based_src_summary'!AQ615</f>
        <v>0</v>
      </c>
    </row>
    <row r="616" spans="1:31" x14ac:dyDescent="0.2">
      <c r="A616" s="27" t="s">
        <v>460</v>
      </c>
      <c r="B616" s="154" t="str">
        <f>'Survey-based_src_summary'!E616</f>
        <v>30</v>
      </c>
      <c r="C616" s="125" t="str">
        <f>'Survey-based_src_summary'!F616</f>
        <v>30041</v>
      </c>
      <c r="D616" s="125" t="str">
        <f>'Survey-based_src_summary'!G616</f>
        <v>2310021000</v>
      </c>
      <c r="E616" s="125" t="str">
        <f>'Survey-based_src_summary'!H616</f>
        <v>Refracing</v>
      </c>
      <c r="F616" s="125" t="str">
        <f>'Survey-based_src_summary'!B616</f>
        <v>Gas Wells</v>
      </c>
      <c r="G616" s="52">
        <f>'Survey-based_src_summary'!S616</f>
        <v>0</v>
      </c>
      <c r="H616" s="52">
        <f>'Survey-based_src_summary'!T616</f>
        <v>0</v>
      </c>
      <c r="I616" s="52">
        <f>'Survey-based_src_summary'!U616</f>
        <v>0</v>
      </c>
      <c r="J616" s="52">
        <f>'Survey-based_src_summary'!V616</f>
        <v>0</v>
      </c>
      <c r="K616" s="52">
        <f>'Survey-based_src_summary'!W616</f>
        <v>0</v>
      </c>
      <c r="L616" s="144">
        <f>'Survey-based_src_summary'!X616</f>
        <v>0</v>
      </c>
      <c r="M616" s="144">
        <f>'Survey-based_src_summary'!Y616</f>
        <v>0</v>
      </c>
      <c r="N616" s="144">
        <f>'Survey-based_src_summary'!Z616</f>
        <v>0</v>
      </c>
      <c r="O616" s="144">
        <f>'Survey-based_src_summary'!AA616</f>
        <v>0</v>
      </c>
      <c r="P616" s="144">
        <f>'Survey-based_src_summary'!AB616</f>
        <v>0</v>
      </c>
      <c r="Q616" s="155">
        <f>'Survey-based_src_summary'!AC616</f>
        <v>0</v>
      </c>
      <c r="R616" s="155">
        <f>'Survey-based_src_summary'!AD616</f>
        <v>0</v>
      </c>
      <c r="S616" s="155">
        <f>'Survey-based_src_summary'!AE616</f>
        <v>0</v>
      </c>
      <c r="T616" s="155">
        <f>'Survey-based_src_summary'!AF616</f>
        <v>0</v>
      </c>
      <c r="U616" s="155">
        <f>'Survey-based_src_summary'!AG616</f>
        <v>0</v>
      </c>
      <c r="V616" s="156">
        <f>'Survey-based_src_summary'!AH616</f>
        <v>0</v>
      </c>
      <c r="W616" s="156">
        <f>'Survey-based_src_summary'!AI616</f>
        <v>0</v>
      </c>
      <c r="X616" s="156">
        <f>'Survey-based_src_summary'!AJ616</f>
        <v>0</v>
      </c>
      <c r="Y616" s="156">
        <f>'Survey-based_src_summary'!AK616</f>
        <v>0</v>
      </c>
      <c r="Z616" s="156">
        <f>'Survey-based_src_summary'!AL616</f>
        <v>0</v>
      </c>
      <c r="AA616" s="171">
        <f>'Survey-based_src_summary'!AM616</f>
        <v>0</v>
      </c>
      <c r="AB616" s="171">
        <f>'Survey-based_src_summary'!AN616</f>
        <v>0</v>
      </c>
      <c r="AC616" s="171">
        <f>'Survey-based_src_summary'!AO616</f>
        <v>0</v>
      </c>
      <c r="AD616" s="171">
        <f>'Survey-based_src_summary'!AP616</f>
        <v>0</v>
      </c>
      <c r="AE616" s="171">
        <f>'Survey-based_src_summary'!AQ616</f>
        <v>0</v>
      </c>
    </row>
    <row r="617" spans="1:31" x14ac:dyDescent="0.2">
      <c r="A617" s="27" t="s">
        <v>460</v>
      </c>
      <c r="B617" s="154" t="str">
        <f>'Survey-based_src_summary'!E617</f>
        <v>30</v>
      </c>
      <c r="C617" s="125" t="str">
        <f>'Survey-based_src_summary'!F617</f>
        <v>30071</v>
      </c>
      <c r="D617" s="125" t="str">
        <f>'Survey-based_src_summary'!G617</f>
        <v>2310021000</v>
      </c>
      <c r="E617" s="125" t="str">
        <f>'Survey-based_src_summary'!H617</f>
        <v>Refracing</v>
      </c>
      <c r="F617" s="125" t="str">
        <f>'Survey-based_src_summary'!B617</f>
        <v>Gas Wells</v>
      </c>
      <c r="G617" s="52">
        <f>'Survey-based_src_summary'!S617</f>
        <v>0</v>
      </c>
      <c r="H617" s="52">
        <f>'Survey-based_src_summary'!T617</f>
        <v>0</v>
      </c>
      <c r="I617" s="52">
        <f>'Survey-based_src_summary'!U617</f>
        <v>0</v>
      </c>
      <c r="J617" s="52">
        <f>'Survey-based_src_summary'!V617</f>
        <v>0</v>
      </c>
      <c r="K617" s="52">
        <f>'Survey-based_src_summary'!W617</f>
        <v>0</v>
      </c>
      <c r="L617" s="144">
        <f>'Survey-based_src_summary'!X617</f>
        <v>0</v>
      </c>
      <c r="M617" s="144">
        <f>'Survey-based_src_summary'!Y617</f>
        <v>0</v>
      </c>
      <c r="N617" s="144">
        <f>'Survey-based_src_summary'!Z617</f>
        <v>0</v>
      </c>
      <c r="O617" s="144">
        <f>'Survey-based_src_summary'!AA617</f>
        <v>0</v>
      </c>
      <c r="P617" s="144">
        <f>'Survey-based_src_summary'!AB617</f>
        <v>0</v>
      </c>
      <c r="Q617" s="155">
        <f>'Survey-based_src_summary'!AC617</f>
        <v>0</v>
      </c>
      <c r="R617" s="155">
        <f>'Survey-based_src_summary'!AD617</f>
        <v>0</v>
      </c>
      <c r="S617" s="155">
        <f>'Survey-based_src_summary'!AE617</f>
        <v>0</v>
      </c>
      <c r="T617" s="155">
        <f>'Survey-based_src_summary'!AF617</f>
        <v>0</v>
      </c>
      <c r="U617" s="155">
        <f>'Survey-based_src_summary'!AG617</f>
        <v>0</v>
      </c>
      <c r="V617" s="156">
        <f>'Survey-based_src_summary'!AH617</f>
        <v>0</v>
      </c>
      <c r="W617" s="156">
        <f>'Survey-based_src_summary'!AI617</f>
        <v>0</v>
      </c>
      <c r="X617" s="156">
        <f>'Survey-based_src_summary'!AJ617</f>
        <v>0</v>
      </c>
      <c r="Y617" s="156">
        <f>'Survey-based_src_summary'!AK617</f>
        <v>0</v>
      </c>
      <c r="Z617" s="156">
        <f>'Survey-based_src_summary'!AL617</f>
        <v>0</v>
      </c>
      <c r="AA617" s="171">
        <f>'Survey-based_src_summary'!AM617</f>
        <v>0</v>
      </c>
      <c r="AB617" s="171">
        <f>'Survey-based_src_summary'!AN617</f>
        <v>0</v>
      </c>
      <c r="AC617" s="171">
        <f>'Survey-based_src_summary'!AO617</f>
        <v>0</v>
      </c>
      <c r="AD617" s="171">
        <f>'Survey-based_src_summary'!AP617</f>
        <v>0</v>
      </c>
      <c r="AE617" s="171">
        <f>'Survey-based_src_summary'!AQ617</f>
        <v>0</v>
      </c>
    </row>
    <row r="618" spans="1:31" x14ac:dyDescent="0.2">
      <c r="A618" s="27" t="s">
        <v>460</v>
      </c>
      <c r="B618" s="154" t="str">
        <f>'Survey-based_src_summary'!E618</f>
        <v>30</v>
      </c>
      <c r="C618" s="125" t="str">
        <f>'Survey-based_src_summary'!F618</f>
        <v>30015</v>
      </c>
      <c r="D618" s="125" t="str">
        <f>'Survey-based_src_summary'!G618</f>
        <v>2310021000</v>
      </c>
      <c r="E618" s="125" t="str">
        <f>'Survey-based_src_summary'!H618</f>
        <v>Refracing</v>
      </c>
      <c r="F618" s="125" t="str">
        <f>'Survey-based_src_summary'!B618</f>
        <v>Gas Wells</v>
      </c>
      <c r="G618" s="52">
        <f>'Survey-based_src_summary'!S618</f>
        <v>0</v>
      </c>
      <c r="H618" s="52">
        <f>'Survey-based_src_summary'!T618</f>
        <v>0</v>
      </c>
      <c r="I618" s="52">
        <f>'Survey-based_src_summary'!U618</f>
        <v>0</v>
      </c>
      <c r="J618" s="52">
        <f>'Survey-based_src_summary'!V618</f>
        <v>0</v>
      </c>
      <c r="K618" s="52">
        <f>'Survey-based_src_summary'!W618</f>
        <v>0</v>
      </c>
      <c r="L618" s="144">
        <f>'Survey-based_src_summary'!X618</f>
        <v>0</v>
      </c>
      <c r="M618" s="144">
        <f>'Survey-based_src_summary'!Y618</f>
        <v>0</v>
      </c>
      <c r="N618" s="144">
        <f>'Survey-based_src_summary'!Z618</f>
        <v>0</v>
      </c>
      <c r="O618" s="144">
        <f>'Survey-based_src_summary'!AA618</f>
        <v>0</v>
      </c>
      <c r="P618" s="144">
        <f>'Survey-based_src_summary'!AB618</f>
        <v>0</v>
      </c>
      <c r="Q618" s="155">
        <f>'Survey-based_src_summary'!AC618</f>
        <v>0</v>
      </c>
      <c r="R618" s="155">
        <f>'Survey-based_src_summary'!AD618</f>
        <v>0</v>
      </c>
      <c r="S618" s="155">
        <f>'Survey-based_src_summary'!AE618</f>
        <v>0</v>
      </c>
      <c r="T618" s="155">
        <f>'Survey-based_src_summary'!AF618</f>
        <v>0</v>
      </c>
      <c r="U618" s="155">
        <f>'Survey-based_src_summary'!AG618</f>
        <v>0</v>
      </c>
      <c r="V618" s="156">
        <f>'Survey-based_src_summary'!AH618</f>
        <v>0</v>
      </c>
      <c r="W618" s="156">
        <f>'Survey-based_src_summary'!AI618</f>
        <v>0</v>
      </c>
      <c r="X618" s="156">
        <f>'Survey-based_src_summary'!AJ618</f>
        <v>0</v>
      </c>
      <c r="Y618" s="156">
        <f>'Survey-based_src_summary'!AK618</f>
        <v>0</v>
      </c>
      <c r="Z618" s="156">
        <f>'Survey-based_src_summary'!AL618</f>
        <v>0</v>
      </c>
      <c r="AA618" s="171">
        <f>'Survey-based_src_summary'!AM618</f>
        <v>0</v>
      </c>
      <c r="AB618" s="171">
        <f>'Survey-based_src_summary'!AN618</f>
        <v>0</v>
      </c>
      <c r="AC618" s="171">
        <f>'Survey-based_src_summary'!AO618</f>
        <v>0</v>
      </c>
      <c r="AD618" s="171">
        <f>'Survey-based_src_summary'!AP618</f>
        <v>0</v>
      </c>
      <c r="AE618" s="171">
        <f>'Survey-based_src_summary'!AQ618</f>
        <v>0</v>
      </c>
    </row>
    <row r="619" spans="1:31" x14ac:dyDescent="0.2">
      <c r="A619" s="27" t="s">
        <v>460</v>
      </c>
      <c r="B619" s="154" t="str">
        <f>'Survey-based_src_summary'!E619</f>
        <v>30</v>
      </c>
      <c r="C619" s="125" t="str">
        <f>'Survey-based_src_summary'!F619</f>
        <v>30027</v>
      </c>
      <c r="D619" s="125" t="str">
        <f>'Survey-based_src_summary'!G619</f>
        <v>2310021000</v>
      </c>
      <c r="E619" s="125" t="str">
        <f>'Survey-based_src_summary'!H619</f>
        <v>Refracing</v>
      </c>
      <c r="F619" s="125" t="str">
        <f>'Survey-based_src_summary'!B619</f>
        <v>Gas Wells</v>
      </c>
      <c r="G619" s="52">
        <f>'Survey-based_src_summary'!S619</f>
        <v>0</v>
      </c>
      <c r="H619" s="52">
        <f>'Survey-based_src_summary'!T619</f>
        <v>0</v>
      </c>
      <c r="I619" s="52">
        <f>'Survey-based_src_summary'!U619</f>
        <v>0</v>
      </c>
      <c r="J619" s="52">
        <f>'Survey-based_src_summary'!V619</f>
        <v>0</v>
      </c>
      <c r="K619" s="52">
        <f>'Survey-based_src_summary'!W619</f>
        <v>0</v>
      </c>
      <c r="L619" s="144">
        <f>'Survey-based_src_summary'!X619</f>
        <v>0</v>
      </c>
      <c r="M619" s="144">
        <f>'Survey-based_src_summary'!Y619</f>
        <v>0</v>
      </c>
      <c r="N619" s="144">
        <f>'Survey-based_src_summary'!Z619</f>
        <v>0</v>
      </c>
      <c r="O619" s="144">
        <f>'Survey-based_src_summary'!AA619</f>
        <v>0</v>
      </c>
      <c r="P619" s="144">
        <f>'Survey-based_src_summary'!AB619</f>
        <v>0</v>
      </c>
      <c r="Q619" s="155">
        <f>'Survey-based_src_summary'!AC619</f>
        <v>0</v>
      </c>
      <c r="R619" s="155">
        <f>'Survey-based_src_summary'!AD619</f>
        <v>0</v>
      </c>
      <c r="S619" s="155">
        <f>'Survey-based_src_summary'!AE619</f>
        <v>0</v>
      </c>
      <c r="T619" s="155">
        <f>'Survey-based_src_summary'!AF619</f>
        <v>0</v>
      </c>
      <c r="U619" s="155">
        <f>'Survey-based_src_summary'!AG619</f>
        <v>0</v>
      </c>
      <c r="V619" s="156">
        <f>'Survey-based_src_summary'!AH619</f>
        <v>0</v>
      </c>
      <c r="W619" s="156">
        <f>'Survey-based_src_summary'!AI619</f>
        <v>0</v>
      </c>
      <c r="X619" s="156">
        <f>'Survey-based_src_summary'!AJ619</f>
        <v>0</v>
      </c>
      <c r="Y619" s="156">
        <f>'Survey-based_src_summary'!AK619</f>
        <v>0</v>
      </c>
      <c r="Z619" s="156">
        <f>'Survey-based_src_summary'!AL619</f>
        <v>0</v>
      </c>
      <c r="AA619" s="171">
        <f>'Survey-based_src_summary'!AM619</f>
        <v>0</v>
      </c>
      <c r="AB619" s="171">
        <f>'Survey-based_src_summary'!AN619</f>
        <v>0</v>
      </c>
      <c r="AC619" s="171">
        <f>'Survey-based_src_summary'!AO619</f>
        <v>0</v>
      </c>
      <c r="AD619" s="171">
        <f>'Survey-based_src_summary'!AP619</f>
        <v>0</v>
      </c>
      <c r="AE619" s="171">
        <f>'Survey-based_src_summary'!AQ619</f>
        <v>0</v>
      </c>
    </row>
    <row r="620" spans="1:31" x14ac:dyDescent="0.2">
      <c r="A620" s="27" t="s">
        <v>460</v>
      </c>
      <c r="B620" s="154" t="str">
        <f>'Survey-based_src_summary'!E620</f>
        <v>30</v>
      </c>
      <c r="C620" s="125" t="str">
        <f>'Survey-based_src_summary'!F620</f>
        <v>30037</v>
      </c>
      <c r="D620" s="125" t="str">
        <f>'Survey-based_src_summary'!G620</f>
        <v>2310021000</v>
      </c>
      <c r="E620" s="125" t="str">
        <f>'Survey-based_src_summary'!H620</f>
        <v>Refracing</v>
      </c>
      <c r="F620" s="125" t="str">
        <f>'Survey-based_src_summary'!B620</f>
        <v>Gas Wells</v>
      </c>
      <c r="G620" s="52">
        <f>'Survey-based_src_summary'!S620</f>
        <v>0</v>
      </c>
      <c r="H620" s="52">
        <f>'Survey-based_src_summary'!T620</f>
        <v>0</v>
      </c>
      <c r="I620" s="52">
        <f>'Survey-based_src_summary'!U620</f>
        <v>0</v>
      </c>
      <c r="J620" s="52">
        <f>'Survey-based_src_summary'!V620</f>
        <v>0</v>
      </c>
      <c r="K620" s="52">
        <f>'Survey-based_src_summary'!W620</f>
        <v>0</v>
      </c>
      <c r="L620" s="144">
        <f>'Survey-based_src_summary'!X620</f>
        <v>0</v>
      </c>
      <c r="M620" s="144">
        <f>'Survey-based_src_summary'!Y620</f>
        <v>0</v>
      </c>
      <c r="N620" s="144">
        <f>'Survey-based_src_summary'!Z620</f>
        <v>0</v>
      </c>
      <c r="O620" s="144">
        <f>'Survey-based_src_summary'!AA620</f>
        <v>0</v>
      </c>
      <c r="P620" s="144">
        <f>'Survey-based_src_summary'!AB620</f>
        <v>0</v>
      </c>
      <c r="Q620" s="155">
        <f>'Survey-based_src_summary'!AC620</f>
        <v>0</v>
      </c>
      <c r="R620" s="155">
        <f>'Survey-based_src_summary'!AD620</f>
        <v>0</v>
      </c>
      <c r="S620" s="155">
        <f>'Survey-based_src_summary'!AE620</f>
        <v>0</v>
      </c>
      <c r="T620" s="155">
        <f>'Survey-based_src_summary'!AF620</f>
        <v>0</v>
      </c>
      <c r="U620" s="155">
        <f>'Survey-based_src_summary'!AG620</f>
        <v>0</v>
      </c>
      <c r="V620" s="156">
        <f>'Survey-based_src_summary'!AH620</f>
        <v>0</v>
      </c>
      <c r="W620" s="156">
        <f>'Survey-based_src_summary'!AI620</f>
        <v>0</v>
      </c>
      <c r="X620" s="156">
        <f>'Survey-based_src_summary'!AJ620</f>
        <v>0</v>
      </c>
      <c r="Y620" s="156">
        <f>'Survey-based_src_summary'!AK620</f>
        <v>0</v>
      </c>
      <c r="Z620" s="156">
        <f>'Survey-based_src_summary'!AL620</f>
        <v>0</v>
      </c>
      <c r="AA620" s="171">
        <f>'Survey-based_src_summary'!AM620</f>
        <v>0</v>
      </c>
      <c r="AB620" s="171">
        <f>'Survey-based_src_summary'!AN620</f>
        <v>0</v>
      </c>
      <c r="AC620" s="171">
        <f>'Survey-based_src_summary'!AO620</f>
        <v>0</v>
      </c>
      <c r="AD620" s="171">
        <f>'Survey-based_src_summary'!AP620</f>
        <v>0</v>
      </c>
      <c r="AE620" s="171">
        <f>'Survey-based_src_summary'!AQ620</f>
        <v>0</v>
      </c>
    </row>
    <row r="621" spans="1:31" x14ac:dyDescent="0.2">
      <c r="A621" s="27" t="s">
        <v>460</v>
      </c>
      <c r="B621" s="154" t="str">
        <f>'Survey-based_src_summary'!E621</f>
        <v>30</v>
      </c>
      <c r="C621" s="125" t="str">
        <f>'Survey-based_src_summary'!F621</f>
        <v>30101</v>
      </c>
      <c r="D621" s="125" t="str">
        <f>'Survey-based_src_summary'!G621</f>
        <v>2310010800</v>
      </c>
      <c r="E621" s="125" t="str">
        <f>'Survey-based_src_summary'!H621</f>
        <v>Oil Well Truck Loading</v>
      </c>
      <c r="F621" s="125" t="str">
        <f>'Survey-based_src_summary'!B621</f>
        <v>Oil Wells</v>
      </c>
      <c r="G621" s="52">
        <f>'Survey-based_src_summary'!S621</f>
        <v>0</v>
      </c>
      <c r="H621" s="52">
        <f>'Survey-based_src_summary'!T621</f>
        <v>16.378634525845644</v>
      </c>
      <c r="I621" s="52">
        <f>'Survey-based_src_summary'!U621</f>
        <v>0</v>
      </c>
      <c r="J621" s="52">
        <f>'Survey-based_src_summary'!V621</f>
        <v>0</v>
      </c>
      <c r="K621" s="52">
        <f>'Survey-based_src_summary'!W621</f>
        <v>0</v>
      </c>
      <c r="L621" s="144">
        <f>'Survey-based_src_summary'!X621</f>
        <v>0</v>
      </c>
      <c r="M621" s="144">
        <f>'Survey-based_src_summary'!Y621</f>
        <v>1.7404763403792249</v>
      </c>
      <c r="N621" s="144">
        <f>'Survey-based_src_summary'!Z621</f>
        <v>0</v>
      </c>
      <c r="O621" s="144">
        <f>'Survey-based_src_summary'!AA621</f>
        <v>0</v>
      </c>
      <c r="P621" s="144">
        <f>'Survey-based_src_summary'!AB621</f>
        <v>0</v>
      </c>
      <c r="Q621" s="155">
        <f>'Survey-based_src_summary'!AC621</f>
        <v>0</v>
      </c>
      <c r="R621" s="155">
        <f>'Survey-based_src_summary'!AD621</f>
        <v>0</v>
      </c>
      <c r="S621" s="155">
        <f>'Survey-based_src_summary'!AE621</f>
        <v>0</v>
      </c>
      <c r="T621" s="155">
        <f>'Survey-based_src_summary'!AF621</f>
        <v>0</v>
      </c>
      <c r="U621" s="155">
        <f>'Survey-based_src_summary'!AG621</f>
        <v>0</v>
      </c>
      <c r="V621" s="156">
        <f>'Survey-based_src_summary'!AH621</f>
        <v>0</v>
      </c>
      <c r="W621" s="156">
        <f>'Survey-based_src_summary'!AI621</f>
        <v>14.638158185466418</v>
      </c>
      <c r="X621" s="156">
        <f>'Survey-based_src_summary'!AJ621</f>
        <v>0</v>
      </c>
      <c r="Y621" s="156">
        <f>'Survey-based_src_summary'!AK621</f>
        <v>0</v>
      </c>
      <c r="Z621" s="156">
        <f>'Survey-based_src_summary'!AL621</f>
        <v>0</v>
      </c>
      <c r="AA621" s="171">
        <f>'Survey-based_src_summary'!AM621</f>
        <v>0</v>
      </c>
      <c r="AB621" s="171">
        <f>'Survey-based_src_summary'!AN621</f>
        <v>0</v>
      </c>
      <c r="AC621" s="171">
        <f>'Survey-based_src_summary'!AO621</f>
        <v>0</v>
      </c>
      <c r="AD621" s="171">
        <f>'Survey-based_src_summary'!AP621</f>
        <v>0</v>
      </c>
      <c r="AE621" s="171">
        <f>'Survey-based_src_summary'!AQ621</f>
        <v>0</v>
      </c>
    </row>
    <row r="622" spans="1:31" x14ac:dyDescent="0.2">
      <c r="A622" s="27" t="s">
        <v>460</v>
      </c>
      <c r="B622" s="154" t="str">
        <f>'Survey-based_src_summary'!E622</f>
        <v>30</v>
      </c>
      <c r="C622" s="125" t="str">
        <f>'Survey-based_src_summary'!F622</f>
        <v>30051</v>
      </c>
      <c r="D622" s="125" t="str">
        <f>'Survey-based_src_summary'!G622</f>
        <v>2310010800</v>
      </c>
      <c r="E622" s="125" t="str">
        <f>'Survey-based_src_summary'!H622</f>
        <v>Oil Well Truck Loading</v>
      </c>
      <c r="F622" s="125" t="str">
        <f>'Survey-based_src_summary'!B622</f>
        <v>Oil Wells</v>
      </c>
      <c r="G622" s="52">
        <f>'Survey-based_src_summary'!S622</f>
        <v>0</v>
      </c>
      <c r="H622" s="52">
        <f>'Survey-based_src_summary'!T622</f>
        <v>8.628777520777593</v>
      </c>
      <c r="I622" s="52">
        <f>'Survey-based_src_summary'!U622</f>
        <v>0</v>
      </c>
      <c r="J622" s="52">
        <f>'Survey-based_src_summary'!V622</f>
        <v>0</v>
      </c>
      <c r="K622" s="52">
        <f>'Survey-based_src_summary'!W622</f>
        <v>0</v>
      </c>
      <c r="L622" s="144">
        <f>'Survey-based_src_summary'!X622</f>
        <v>0</v>
      </c>
      <c r="M622" s="144">
        <f>'Survey-based_src_summary'!Y622</f>
        <v>1.0286621883105098</v>
      </c>
      <c r="N622" s="144">
        <f>'Survey-based_src_summary'!Z622</f>
        <v>0</v>
      </c>
      <c r="O622" s="144">
        <f>'Survey-based_src_summary'!AA622</f>
        <v>0</v>
      </c>
      <c r="P622" s="144">
        <f>'Survey-based_src_summary'!AB622</f>
        <v>0</v>
      </c>
      <c r="Q622" s="155">
        <f>'Survey-based_src_summary'!AC622</f>
        <v>0</v>
      </c>
      <c r="R622" s="155">
        <f>'Survey-based_src_summary'!AD622</f>
        <v>0</v>
      </c>
      <c r="S622" s="155">
        <f>'Survey-based_src_summary'!AE622</f>
        <v>0</v>
      </c>
      <c r="T622" s="155">
        <f>'Survey-based_src_summary'!AF622</f>
        <v>0</v>
      </c>
      <c r="U622" s="155">
        <f>'Survey-based_src_summary'!AG622</f>
        <v>0</v>
      </c>
      <c r="V622" s="156">
        <f>'Survey-based_src_summary'!AH622</f>
        <v>0</v>
      </c>
      <c r="W622" s="156">
        <f>'Survey-based_src_summary'!AI622</f>
        <v>7.600115332467082</v>
      </c>
      <c r="X622" s="156">
        <f>'Survey-based_src_summary'!AJ622</f>
        <v>0</v>
      </c>
      <c r="Y622" s="156">
        <f>'Survey-based_src_summary'!AK622</f>
        <v>0</v>
      </c>
      <c r="Z622" s="156">
        <f>'Survey-based_src_summary'!AL622</f>
        <v>0</v>
      </c>
      <c r="AA622" s="171">
        <f>'Survey-based_src_summary'!AM622</f>
        <v>0</v>
      </c>
      <c r="AB622" s="171">
        <f>'Survey-based_src_summary'!AN622</f>
        <v>0</v>
      </c>
      <c r="AC622" s="171">
        <f>'Survey-based_src_summary'!AO622</f>
        <v>0</v>
      </c>
      <c r="AD622" s="171">
        <f>'Survey-based_src_summary'!AP622</f>
        <v>0</v>
      </c>
      <c r="AE622" s="171">
        <f>'Survey-based_src_summary'!AQ622</f>
        <v>0</v>
      </c>
    </row>
    <row r="623" spans="1:31" x14ac:dyDescent="0.2">
      <c r="A623" s="27" t="s">
        <v>460</v>
      </c>
      <c r="B623" s="154" t="str">
        <f>'Survey-based_src_summary'!E623</f>
        <v>30</v>
      </c>
      <c r="C623" s="125" t="str">
        <f>'Survey-based_src_summary'!F623</f>
        <v>30087</v>
      </c>
      <c r="D623" s="125" t="str">
        <f>'Survey-based_src_summary'!G623</f>
        <v>2310010800</v>
      </c>
      <c r="E623" s="125" t="str">
        <f>'Survey-based_src_summary'!H623</f>
        <v>Oil Well Truck Loading</v>
      </c>
      <c r="F623" s="125" t="str">
        <f>'Survey-based_src_summary'!B623</f>
        <v>Oil Wells</v>
      </c>
      <c r="G623" s="52">
        <f>'Survey-based_src_summary'!S623</f>
        <v>0</v>
      </c>
      <c r="H623" s="52">
        <f>'Survey-based_src_summary'!T623</f>
        <v>13.347441160552757</v>
      </c>
      <c r="I623" s="52">
        <f>'Survey-based_src_summary'!U623</f>
        <v>0</v>
      </c>
      <c r="J623" s="52">
        <f>'Survey-based_src_summary'!V623</f>
        <v>0</v>
      </c>
      <c r="K623" s="52">
        <f>'Survey-based_src_summary'!W623</f>
        <v>0</v>
      </c>
      <c r="L623" s="144">
        <f>'Survey-based_src_summary'!X623</f>
        <v>0</v>
      </c>
      <c r="M623" s="144">
        <f>'Survey-based_src_summary'!Y623</f>
        <v>2.6115803621686893</v>
      </c>
      <c r="N623" s="144">
        <f>'Survey-based_src_summary'!Z623</f>
        <v>0</v>
      </c>
      <c r="O623" s="144">
        <f>'Survey-based_src_summary'!AA623</f>
        <v>0</v>
      </c>
      <c r="P623" s="144">
        <f>'Survey-based_src_summary'!AB623</f>
        <v>0</v>
      </c>
      <c r="Q623" s="155">
        <f>'Survey-based_src_summary'!AC623</f>
        <v>0</v>
      </c>
      <c r="R623" s="155">
        <f>'Survey-based_src_summary'!AD623</f>
        <v>0</v>
      </c>
      <c r="S623" s="155">
        <f>'Survey-based_src_summary'!AE623</f>
        <v>0</v>
      </c>
      <c r="T623" s="155">
        <f>'Survey-based_src_summary'!AF623</f>
        <v>0</v>
      </c>
      <c r="U623" s="155">
        <f>'Survey-based_src_summary'!AG623</f>
        <v>0</v>
      </c>
      <c r="V623" s="156">
        <f>'Survey-based_src_summary'!AH623</f>
        <v>0</v>
      </c>
      <c r="W623" s="156">
        <f>'Survey-based_src_summary'!AI623</f>
        <v>10.735860798384065</v>
      </c>
      <c r="X623" s="156">
        <f>'Survey-based_src_summary'!AJ623</f>
        <v>0</v>
      </c>
      <c r="Y623" s="156">
        <f>'Survey-based_src_summary'!AK623</f>
        <v>0</v>
      </c>
      <c r="Z623" s="156">
        <f>'Survey-based_src_summary'!AL623</f>
        <v>0</v>
      </c>
      <c r="AA623" s="171">
        <f>'Survey-based_src_summary'!AM623</f>
        <v>0</v>
      </c>
      <c r="AB623" s="171">
        <f>'Survey-based_src_summary'!AN623</f>
        <v>0</v>
      </c>
      <c r="AC623" s="171">
        <f>'Survey-based_src_summary'!AO623</f>
        <v>0</v>
      </c>
      <c r="AD623" s="171">
        <f>'Survey-based_src_summary'!AP623</f>
        <v>0</v>
      </c>
      <c r="AE623" s="171">
        <f>'Survey-based_src_summary'!AQ623</f>
        <v>0</v>
      </c>
    </row>
    <row r="624" spans="1:31" x14ac:dyDescent="0.2">
      <c r="A624" s="27" t="s">
        <v>460</v>
      </c>
      <c r="B624" s="154" t="str">
        <f>'Survey-based_src_summary'!E624</f>
        <v>30</v>
      </c>
      <c r="C624" s="125" t="str">
        <f>'Survey-based_src_summary'!F624</f>
        <v>30099</v>
      </c>
      <c r="D624" s="125" t="str">
        <f>'Survey-based_src_summary'!G624</f>
        <v>2310010800</v>
      </c>
      <c r="E624" s="125" t="str">
        <f>'Survey-based_src_summary'!H624</f>
        <v>Oil Well Truck Loading</v>
      </c>
      <c r="F624" s="125" t="str">
        <f>'Survey-based_src_summary'!B624</f>
        <v>Oil Wells</v>
      </c>
      <c r="G624" s="52">
        <f>'Survey-based_src_summary'!S624</f>
        <v>0</v>
      </c>
      <c r="H624" s="52">
        <f>'Survey-based_src_summary'!T624</f>
        <v>3.5353284578960111</v>
      </c>
      <c r="I624" s="52">
        <f>'Survey-based_src_summary'!U624</f>
        <v>0</v>
      </c>
      <c r="J624" s="52">
        <f>'Survey-based_src_summary'!V624</f>
        <v>0</v>
      </c>
      <c r="K624" s="52">
        <f>'Survey-based_src_summary'!W624</f>
        <v>0</v>
      </c>
      <c r="L624" s="144">
        <f>'Survey-based_src_summary'!X624</f>
        <v>0</v>
      </c>
      <c r="M624" s="144">
        <f>'Survey-based_src_summary'!Y624</f>
        <v>0</v>
      </c>
      <c r="N624" s="144">
        <f>'Survey-based_src_summary'!Z624</f>
        <v>0</v>
      </c>
      <c r="O624" s="144">
        <f>'Survey-based_src_summary'!AA624</f>
        <v>0</v>
      </c>
      <c r="P624" s="144">
        <f>'Survey-based_src_summary'!AB624</f>
        <v>0</v>
      </c>
      <c r="Q624" s="155">
        <f>'Survey-based_src_summary'!AC624</f>
        <v>0</v>
      </c>
      <c r="R624" s="155">
        <f>'Survey-based_src_summary'!AD624</f>
        <v>0</v>
      </c>
      <c r="S624" s="155">
        <f>'Survey-based_src_summary'!AE624</f>
        <v>0</v>
      </c>
      <c r="T624" s="155">
        <f>'Survey-based_src_summary'!AF624</f>
        <v>0</v>
      </c>
      <c r="U624" s="155">
        <f>'Survey-based_src_summary'!AG624</f>
        <v>0</v>
      </c>
      <c r="V624" s="156">
        <f>'Survey-based_src_summary'!AH624</f>
        <v>0</v>
      </c>
      <c r="W624" s="156">
        <f>'Survey-based_src_summary'!AI624</f>
        <v>3.5353284578960111</v>
      </c>
      <c r="X624" s="156">
        <f>'Survey-based_src_summary'!AJ624</f>
        <v>0</v>
      </c>
      <c r="Y624" s="156">
        <f>'Survey-based_src_summary'!AK624</f>
        <v>0</v>
      </c>
      <c r="Z624" s="156">
        <f>'Survey-based_src_summary'!AL624</f>
        <v>0</v>
      </c>
      <c r="AA624" s="171">
        <f>'Survey-based_src_summary'!AM624</f>
        <v>0</v>
      </c>
      <c r="AB624" s="171">
        <f>'Survey-based_src_summary'!AN624</f>
        <v>0</v>
      </c>
      <c r="AC624" s="171">
        <f>'Survey-based_src_summary'!AO624</f>
        <v>0</v>
      </c>
      <c r="AD624" s="171">
        <f>'Survey-based_src_summary'!AP624</f>
        <v>0</v>
      </c>
      <c r="AE624" s="171">
        <f>'Survey-based_src_summary'!AQ624</f>
        <v>0</v>
      </c>
    </row>
    <row r="625" spans="1:31" x14ac:dyDescent="0.2">
      <c r="A625" s="27" t="s">
        <v>460</v>
      </c>
      <c r="B625" s="154" t="str">
        <f>'Survey-based_src_summary'!E625</f>
        <v>30</v>
      </c>
      <c r="C625" s="125" t="str">
        <f>'Survey-based_src_summary'!F625</f>
        <v>30035</v>
      </c>
      <c r="D625" s="125" t="str">
        <f>'Survey-based_src_summary'!G625</f>
        <v>2310010800</v>
      </c>
      <c r="E625" s="125" t="str">
        <f>'Survey-based_src_summary'!H625</f>
        <v>Oil Well Truck Loading</v>
      </c>
      <c r="F625" s="125" t="str">
        <f>'Survey-based_src_summary'!B625</f>
        <v>Oil Wells</v>
      </c>
      <c r="G625" s="52">
        <f>'Survey-based_src_summary'!S625</f>
        <v>0</v>
      </c>
      <c r="H625" s="52">
        <f>'Survey-based_src_summary'!T625</f>
        <v>18.923552057235618</v>
      </c>
      <c r="I625" s="52">
        <f>'Survey-based_src_summary'!U625</f>
        <v>0</v>
      </c>
      <c r="J625" s="52">
        <f>'Survey-based_src_summary'!V625</f>
        <v>0</v>
      </c>
      <c r="K625" s="52">
        <f>'Survey-based_src_summary'!W625</f>
        <v>0</v>
      </c>
      <c r="L625" s="144">
        <f>'Survey-based_src_summary'!X625</f>
        <v>0</v>
      </c>
      <c r="M625" s="144">
        <f>'Survey-based_src_summary'!Y625</f>
        <v>0.2671030327323981</v>
      </c>
      <c r="N625" s="144">
        <f>'Survey-based_src_summary'!Z625</f>
        <v>0</v>
      </c>
      <c r="O625" s="144">
        <f>'Survey-based_src_summary'!AA625</f>
        <v>0</v>
      </c>
      <c r="P625" s="144">
        <f>'Survey-based_src_summary'!AB625</f>
        <v>0</v>
      </c>
      <c r="Q625" s="155">
        <f>'Survey-based_src_summary'!AC625</f>
        <v>0</v>
      </c>
      <c r="R625" s="155">
        <f>'Survey-based_src_summary'!AD625</f>
        <v>9.2646384221176081</v>
      </c>
      <c r="S625" s="155">
        <f>'Survey-based_src_summary'!AE625</f>
        <v>0</v>
      </c>
      <c r="T625" s="155">
        <f>'Survey-based_src_summary'!AF625</f>
        <v>0</v>
      </c>
      <c r="U625" s="155">
        <f>'Survey-based_src_summary'!AG625</f>
        <v>0</v>
      </c>
      <c r="V625" s="156">
        <f>'Survey-based_src_summary'!AH625</f>
        <v>0</v>
      </c>
      <c r="W625" s="156">
        <f>'Survey-based_src_summary'!AI625</f>
        <v>9.3918106023856129</v>
      </c>
      <c r="X625" s="156">
        <f>'Survey-based_src_summary'!AJ625</f>
        <v>0</v>
      </c>
      <c r="Y625" s="156">
        <f>'Survey-based_src_summary'!AK625</f>
        <v>0</v>
      </c>
      <c r="Z625" s="156">
        <f>'Survey-based_src_summary'!AL625</f>
        <v>0</v>
      </c>
      <c r="AA625" s="171">
        <f>'Survey-based_src_summary'!AM625</f>
        <v>0</v>
      </c>
      <c r="AB625" s="171">
        <f>'Survey-based_src_summary'!AN625</f>
        <v>0</v>
      </c>
      <c r="AC625" s="171">
        <f>'Survey-based_src_summary'!AO625</f>
        <v>0</v>
      </c>
      <c r="AD625" s="171">
        <f>'Survey-based_src_summary'!AP625</f>
        <v>0</v>
      </c>
      <c r="AE625" s="171">
        <f>'Survey-based_src_summary'!AQ625</f>
        <v>0</v>
      </c>
    </row>
    <row r="626" spans="1:31" x14ac:dyDescent="0.2">
      <c r="A626" s="27" t="s">
        <v>460</v>
      </c>
      <c r="B626" s="154" t="str">
        <f>'Survey-based_src_summary'!E626</f>
        <v>30</v>
      </c>
      <c r="C626" s="125" t="str">
        <f>'Survey-based_src_summary'!F626</f>
        <v>30073</v>
      </c>
      <c r="D626" s="125" t="str">
        <f>'Survey-based_src_summary'!G626</f>
        <v>2310010800</v>
      </c>
      <c r="E626" s="125" t="str">
        <f>'Survey-based_src_summary'!H626</f>
        <v>Oil Well Truck Loading</v>
      </c>
      <c r="F626" s="125" t="str">
        <f>'Survey-based_src_summary'!B626</f>
        <v>Oil Wells</v>
      </c>
      <c r="G626" s="52">
        <f>'Survey-based_src_summary'!S626</f>
        <v>0</v>
      </c>
      <c r="H626" s="52">
        <f>'Survey-based_src_summary'!T626</f>
        <v>5.948719396520425</v>
      </c>
      <c r="I626" s="52">
        <f>'Survey-based_src_summary'!U626</f>
        <v>0</v>
      </c>
      <c r="J626" s="52">
        <f>'Survey-based_src_summary'!V626</f>
        <v>0</v>
      </c>
      <c r="K626" s="52">
        <f>'Survey-based_src_summary'!W626</f>
        <v>0</v>
      </c>
      <c r="L626" s="144">
        <f>'Survey-based_src_summary'!X626</f>
        <v>0</v>
      </c>
      <c r="M626" s="144">
        <f>'Survey-based_src_summary'!Y626</f>
        <v>2.6254307407737008E-2</v>
      </c>
      <c r="N626" s="144">
        <f>'Survey-based_src_summary'!Z626</f>
        <v>0</v>
      </c>
      <c r="O626" s="144">
        <f>'Survey-based_src_summary'!AA626</f>
        <v>0</v>
      </c>
      <c r="P626" s="144">
        <f>'Survey-based_src_summary'!AB626</f>
        <v>0</v>
      </c>
      <c r="Q626" s="155">
        <f>'Survey-based_src_summary'!AC626</f>
        <v>0</v>
      </c>
      <c r="R626" s="155">
        <f>'Survey-based_src_summary'!AD626</f>
        <v>0.93281093617805233</v>
      </c>
      <c r="S626" s="155">
        <f>'Survey-based_src_summary'!AE626</f>
        <v>0</v>
      </c>
      <c r="T626" s="155">
        <f>'Survey-based_src_summary'!AF626</f>
        <v>0</v>
      </c>
      <c r="U626" s="155">
        <f>'Survey-based_src_summary'!AG626</f>
        <v>0</v>
      </c>
      <c r="V626" s="156">
        <f>'Survey-based_src_summary'!AH626</f>
        <v>0</v>
      </c>
      <c r="W626" s="156">
        <f>'Survey-based_src_summary'!AI626</f>
        <v>4.9896541529346354</v>
      </c>
      <c r="X626" s="156">
        <f>'Survey-based_src_summary'!AJ626</f>
        <v>0</v>
      </c>
      <c r="Y626" s="156">
        <f>'Survey-based_src_summary'!AK626</f>
        <v>0</v>
      </c>
      <c r="Z626" s="156">
        <f>'Survey-based_src_summary'!AL626</f>
        <v>0</v>
      </c>
      <c r="AA626" s="171">
        <f>'Survey-based_src_summary'!AM626</f>
        <v>0</v>
      </c>
      <c r="AB626" s="171">
        <f>'Survey-based_src_summary'!AN626</f>
        <v>0</v>
      </c>
      <c r="AC626" s="171">
        <f>'Survey-based_src_summary'!AO626</f>
        <v>0</v>
      </c>
      <c r="AD626" s="171">
        <f>'Survey-based_src_summary'!AP626</f>
        <v>0</v>
      </c>
      <c r="AE626" s="171">
        <f>'Survey-based_src_summary'!AQ626</f>
        <v>0</v>
      </c>
    </row>
    <row r="627" spans="1:31" x14ac:dyDescent="0.2">
      <c r="A627" s="27" t="s">
        <v>460</v>
      </c>
      <c r="B627" s="154" t="str">
        <f>'Survey-based_src_summary'!E627</f>
        <v>30</v>
      </c>
      <c r="C627" s="125" t="str">
        <f>'Survey-based_src_summary'!F627</f>
        <v>30065</v>
      </c>
      <c r="D627" s="125" t="str">
        <f>'Survey-based_src_summary'!G627</f>
        <v>2310010800</v>
      </c>
      <c r="E627" s="125" t="str">
        <f>'Survey-based_src_summary'!H627</f>
        <v>Oil Well Truck Loading</v>
      </c>
      <c r="F627" s="125" t="str">
        <f>'Survey-based_src_summary'!B627</f>
        <v>Oil Wells</v>
      </c>
      <c r="G627" s="52">
        <f>'Survey-based_src_summary'!S627</f>
        <v>0</v>
      </c>
      <c r="H627" s="52">
        <f>'Survey-based_src_summary'!T627</f>
        <v>8.9863803472370769</v>
      </c>
      <c r="I627" s="52">
        <f>'Survey-based_src_summary'!U627</f>
        <v>0</v>
      </c>
      <c r="J627" s="52">
        <f>'Survey-based_src_summary'!V627</f>
        <v>0</v>
      </c>
      <c r="K627" s="52">
        <f>'Survey-based_src_summary'!W627</f>
        <v>0</v>
      </c>
      <c r="L627" s="144">
        <f>'Survey-based_src_summary'!X627</f>
        <v>0</v>
      </c>
      <c r="M627" s="144">
        <f>'Survey-based_src_summary'!Y627</f>
        <v>0.27863517474655564</v>
      </c>
      <c r="N627" s="144">
        <f>'Survey-based_src_summary'!Z627</f>
        <v>0</v>
      </c>
      <c r="O627" s="144">
        <f>'Survey-based_src_summary'!AA627</f>
        <v>0</v>
      </c>
      <c r="P627" s="144">
        <f>'Survey-based_src_summary'!AB627</f>
        <v>0</v>
      </c>
      <c r="Q627" s="155">
        <f>'Survey-based_src_summary'!AC627</f>
        <v>0</v>
      </c>
      <c r="R627" s="155">
        <f>'Survey-based_src_summary'!AD627</f>
        <v>0</v>
      </c>
      <c r="S627" s="155">
        <f>'Survey-based_src_summary'!AE627</f>
        <v>0</v>
      </c>
      <c r="T627" s="155">
        <f>'Survey-based_src_summary'!AF627</f>
        <v>0</v>
      </c>
      <c r="U627" s="155">
        <f>'Survey-based_src_summary'!AG627</f>
        <v>0</v>
      </c>
      <c r="V627" s="156">
        <f>'Survey-based_src_summary'!AH627</f>
        <v>0</v>
      </c>
      <c r="W627" s="156">
        <f>'Survey-based_src_summary'!AI627</f>
        <v>8.7077451724905224</v>
      </c>
      <c r="X627" s="156">
        <f>'Survey-based_src_summary'!AJ627</f>
        <v>0</v>
      </c>
      <c r="Y627" s="156">
        <f>'Survey-based_src_summary'!AK627</f>
        <v>0</v>
      </c>
      <c r="Z627" s="156">
        <f>'Survey-based_src_summary'!AL627</f>
        <v>0</v>
      </c>
      <c r="AA627" s="171">
        <f>'Survey-based_src_summary'!AM627</f>
        <v>0</v>
      </c>
      <c r="AB627" s="171">
        <f>'Survey-based_src_summary'!AN627</f>
        <v>0</v>
      </c>
      <c r="AC627" s="171">
        <f>'Survey-based_src_summary'!AO627</f>
        <v>0</v>
      </c>
      <c r="AD627" s="171">
        <f>'Survey-based_src_summary'!AP627</f>
        <v>0</v>
      </c>
      <c r="AE627" s="171">
        <f>'Survey-based_src_summary'!AQ627</f>
        <v>0</v>
      </c>
    </row>
    <row r="628" spans="1:31" x14ac:dyDescent="0.2">
      <c r="A628" s="27" t="s">
        <v>460</v>
      </c>
      <c r="B628" s="154" t="str">
        <f>'Survey-based_src_summary'!E628</f>
        <v>30</v>
      </c>
      <c r="C628" s="125" t="str">
        <f>'Survey-based_src_summary'!F628</f>
        <v>30069</v>
      </c>
      <c r="D628" s="125" t="str">
        <f>'Survey-based_src_summary'!G628</f>
        <v>2310010800</v>
      </c>
      <c r="E628" s="125" t="str">
        <f>'Survey-based_src_summary'!H628</f>
        <v>Oil Well Truck Loading</v>
      </c>
      <c r="F628" s="125" t="str">
        <f>'Survey-based_src_summary'!B628</f>
        <v>Oil Wells</v>
      </c>
      <c r="G628" s="52">
        <f>'Survey-based_src_summary'!S628</f>
        <v>0</v>
      </c>
      <c r="H628" s="52">
        <f>'Survey-based_src_summary'!T628</f>
        <v>1.5051416479313284</v>
      </c>
      <c r="I628" s="52">
        <f>'Survey-based_src_summary'!U628</f>
        <v>0</v>
      </c>
      <c r="J628" s="52">
        <f>'Survey-based_src_summary'!V628</f>
        <v>0</v>
      </c>
      <c r="K628" s="52">
        <f>'Survey-based_src_summary'!W628</f>
        <v>0</v>
      </c>
      <c r="L628" s="144">
        <f>'Survey-based_src_summary'!X628</f>
        <v>0</v>
      </c>
      <c r="M628" s="144">
        <f>'Survey-based_src_summary'!Y628</f>
        <v>0.64773235965896936</v>
      </c>
      <c r="N628" s="144">
        <f>'Survey-based_src_summary'!Z628</f>
        <v>0</v>
      </c>
      <c r="O628" s="144">
        <f>'Survey-based_src_summary'!AA628</f>
        <v>0</v>
      </c>
      <c r="P628" s="144">
        <f>'Survey-based_src_summary'!AB628</f>
        <v>0</v>
      </c>
      <c r="Q628" s="155">
        <f>'Survey-based_src_summary'!AC628</f>
        <v>0</v>
      </c>
      <c r="R628" s="155">
        <f>'Survey-based_src_summary'!AD628</f>
        <v>0</v>
      </c>
      <c r="S628" s="155">
        <f>'Survey-based_src_summary'!AE628</f>
        <v>0</v>
      </c>
      <c r="T628" s="155">
        <f>'Survey-based_src_summary'!AF628</f>
        <v>0</v>
      </c>
      <c r="U628" s="155">
        <f>'Survey-based_src_summary'!AG628</f>
        <v>0</v>
      </c>
      <c r="V628" s="156">
        <f>'Survey-based_src_summary'!AH628</f>
        <v>0</v>
      </c>
      <c r="W628" s="156">
        <f>'Survey-based_src_summary'!AI628</f>
        <v>0.85740928827235896</v>
      </c>
      <c r="X628" s="156">
        <f>'Survey-based_src_summary'!AJ628</f>
        <v>0</v>
      </c>
      <c r="Y628" s="156">
        <f>'Survey-based_src_summary'!AK628</f>
        <v>0</v>
      </c>
      <c r="Z628" s="156">
        <f>'Survey-based_src_summary'!AL628</f>
        <v>0</v>
      </c>
      <c r="AA628" s="171">
        <f>'Survey-based_src_summary'!AM628</f>
        <v>0</v>
      </c>
      <c r="AB628" s="171">
        <f>'Survey-based_src_summary'!AN628</f>
        <v>0</v>
      </c>
      <c r="AC628" s="171">
        <f>'Survey-based_src_summary'!AO628</f>
        <v>0</v>
      </c>
      <c r="AD628" s="171">
        <f>'Survey-based_src_summary'!AP628</f>
        <v>0</v>
      </c>
      <c r="AE628" s="171">
        <f>'Survey-based_src_summary'!AQ628</f>
        <v>0</v>
      </c>
    </row>
    <row r="629" spans="1:31" x14ac:dyDescent="0.2">
      <c r="A629" s="27" t="s">
        <v>460</v>
      </c>
      <c r="B629" s="154" t="str">
        <f>'Survey-based_src_summary'!E629</f>
        <v>30</v>
      </c>
      <c r="C629" s="125" t="str">
        <f>'Survey-based_src_summary'!F629</f>
        <v>30005</v>
      </c>
      <c r="D629" s="125" t="str">
        <f>'Survey-based_src_summary'!G629</f>
        <v>2310010800</v>
      </c>
      <c r="E629" s="125" t="str">
        <f>'Survey-based_src_summary'!H629</f>
        <v>Oil Well Truck Loading</v>
      </c>
      <c r="F629" s="125" t="str">
        <f>'Survey-based_src_summary'!B629</f>
        <v>Oil Wells</v>
      </c>
      <c r="G629" s="52">
        <f>'Survey-based_src_summary'!S629</f>
        <v>0</v>
      </c>
      <c r="H629" s="52">
        <f>'Survey-based_src_summary'!T629</f>
        <v>14.317359962439749</v>
      </c>
      <c r="I629" s="52">
        <f>'Survey-based_src_summary'!U629</f>
        <v>0</v>
      </c>
      <c r="J629" s="52">
        <f>'Survey-based_src_summary'!V629</f>
        <v>0</v>
      </c>
      <c r="K629" s="52">
        <f>'Survey-based_src_summary'!W629</f>
        <v>0</v>
      </c>
      <c r="L629" s="144">
        <f>'Survey-based_src_summary'!X629</f>
        <v>0</v>
      </c>
      <c r="M629" s="144">
        <f>'Survey-based_src_summary'!Y629</f>
        <v>2.0211208471891742</v>
      </c>
      <c r="N629" s="144">
        <f>'Survey-based_src_summary'!Z629</f>
        <v>0</v>
      </c>
      <c r="O629" s="144">
        <f>'Survey-based_src_summary'!AA629</f>
        <v>0</v>
      </c>
      <c r="P629" s="144">
        <f>'Survey-based_src_summary'!AB629</f>
        <v>0</v>
      </c>
      <c r="Q629" s="155">
        <f>'Survey-based_src_summary'!AC629</f>
        <v>0</v>
      </c>
      <c r="R629" s="155">
        <f>'Survey-based_src_summary'!AD629</f>
        <v>0</v>
      </c>
      <c r="S629" s="155">
        <f>'Survey-based_src_summary'!AE629</f>
        <v>0</v>
      </c>
      <c r="T629" s="155">
        <f>'Survey-based_src_summary'!AF629</f>
        <v>0</v>
      </c>
      <c r="U629" s="155">
        <f>'Survey-based_src_summary'!AG629</f>
        <v>0</v>
      </c>
      <c r="V629" s="156">
        <f>'Survey-based_src_summary'!AH629</f>
        <v>0</v>
      </c>
      <c r="W629" s="156">
        <f>'Survey-based_src_summary'!AI629</f>
        <v>12.296239115250575</v>
      </c>
      <c r="X629" s="156">
        <f>'Survey-based_src_summary'!AJ629</f>
        <v>0</v>
      </c>
      <c r="Y629" s="156">
        <f>'Survey-based_src_summary'!AK629</f>
        <v>0</v>
      </c>
      <c r="Z629" s="156">
        <f>'Survey-based_src_summary'!AL629</f>
        <v>0</v>
      </c>
      <c r="AA629" s="171">
        <f>'Survey-based_src_summary'!AM629</f>
        <v>0</v>
      </c>
      <c r="AB629" s="171">
        <f>'Survey-based_src_summary'!AN629</f>
        <v>0</v>
      </c>
      <c r="AC629" s="171">
        <f>'Survey-based_src_summary'!AO629</f>
        <v>0</v>
      </c>
      <c r="AD629" s="171">
        <f>'Survey-based_src_summary'!AP629</f>
        <v>0</v>
      </c>
      <c r="AE629" s="171">
        <f>'Survey-based_src_summary'!AQ629</f>
        <v>0</v>
      </c>
    </row>
    <row r="630" spans="1:31" x14ac:dyDescent="0.2">
      <c r="A630" s="27" t="s">
        <v>460</v>
      </c>
      <c r="B630" s="154" t="str">
        <f>'Survey-based_src_summary'!E630</f>
        <v>30</v>
      </c>
      <c r="C630" s="125" t="str">
        <f>'Survey-based_src_summary'!F630</f>
        <v>30111</v>
      </c>
      <c r="D630" s="125" t="str">
        <f>'Survey-based_src_summary'!G630</f>
        <v>2310010800</v>
      </c>
      <c r="E630" s="125" t="str">
        <f>'Survey-based_src_summary'!H630</f>
        <v>Oil Well Truck Loading</v>
      </c>
      <c r="F630" s="125" t="str">
        <f>'Survey-based_src_summary'!B630</f>
        <v>Oil Wells</v>
      </c>
      <c r="G630" s="52">
        <f>'Survey-based_src_summary'!S630</f>
        <v>0</v>
      </c>
      <c r="H630" s="52">
        <f>'Survey-based_src_summary'!T630</f>
        <v>0.85820121159367646</v>
      </c>
      <c r="I630" s="52">
        <f>'Survey-based_src_summary'!U630</f>
        <v>0</v>
      </c>
      <c r="J630" s="52">
        <f>'Survey-based_src_summary'!V630</f>
        <v>0</v>
      </c>
      <c r="K630" s="52">
        <f>'Survey-based_src_summary'!W630</f>
        <v>0</v>
      </c>
      <c r="L630" s="144">
        <f>'Survey-based_src_summary'!X630</f>
        <v>0</v>
      </c>
      <c r="M630" s="144">
        <f>'Survey-based_src_summary'!Y630</f>
        <v>1.2853524676765028E-2</v>
      </c>
      <c r="N630" s="144">
        <f>'Survey-based_src_summary'!Z630</f>
        <v>0</v>
      </c>
      <c r="O630" s="144">
        <f>'Survey-based_src_summary'!AA630</f>
        <v>0</v>
      </c>
      <c r="P630" s="144">
        <f>'Survey-based_src_summary'!AB630</f>
        <v>0</v>
      </c>
      <c r="Q630" s="155">
        <f>'Survey-based_src_summary'!AC630</f>
        <v>0</v>
      </c>
      <c r="R630" s="155">
        <f>'Survey-based_src_summary'!AD630</f>
        <v>0</v>
      </c>
      <c r="S630" s="155">
        <f>'Survey-based_src_summary'!AE630</f>
        <v>0</v>
      </c>
      <c r="T630" s="155">
        <f>'Survey-based_src_summary'!AF630</f>
        <v>0</v>
      </c>
      <c r="U630" s="155">
        <f>'Survey-based_src_summary'!AG630</f>
        <v>0</v>
      </c>
      <c r="V630" s="156">
        <f>'Survey-based_src_summary'!AH630</f>
        <v>0</v>
      </c>
      <c r="W630" s="156">
        <f>'Survey-based_src_summary'!AI630</f>
        <v>0.84534768691691131</v>
      </c>
      <c r="X630" s="156">
        <f>'Survey-based_src_summary'!AJ630</f>
        <v>0</v>
      </c>
      <c r="Y630" s="156">
        <f>'Survey-based_src_summary'!AK630</f>
        <v>0</v>
      </c>
      <c r="Z630" s="156">
        <f>'Survey-based_src_summary'!AL630</f>
        <v>0</v>
      </c>
      <c r="AA630" s="171">
        <f>'Survey-based_src_summary'!AM630</f>
        <v>0</v>
      </c>
      <c r="AB630" s="171">
        <f>'Survey-based_src_summary'!AN630</f>
        <v>0</v>
      </c>
      <c r="AC630" s="171">
        <f>'Survey-based_src_summary'!AO630</f>
        <v>0</v>
      </c>
      <c r="AD630" s="171">
        <f>'Survey-based_src_summary'!AP630</f>
        <v>0</v>
      </c>
      <c r="AE630" s="171">
        <f>'Survey-based_src_summary'!AQ630</f>
        <v>0</v>
      </c>
    </row>
    <row r="631" spans="1:31" x14ac:dyDescent="0.2">
      <c r="A631" s="27" t="s">
        <v>460</v>
      </c>
      <c r="B631" s="154" t="str">
        <f>'Survey-based_src_summary'!E631</f>
        <v>30</v>
      </c>
      <c r="C631" s="125" t="str">
        <f>'Survey-based_src_summary'!F631</f>
        <v>30041</v>
      </c>
      <c r="D631" s="125" t="str">
        <f>'Survey-based_src_summary'!G631</f>
        <v>2310010800</v>
      </c>
      <c r="E631" s="125" t="str">
        <f>'Survey-based_src_summary'!H631</f>
        <v>Oil Well Truck Loading</v>
      </c>
      <c r="F631" s="125" t="str">
        <f>'Survey-based_src_summary'!B631</f>
        <v>Oil Wells</v>
      </c>
      <c r="G631" s="52">
        <f>'Survey-based_src_summary'!S631</f>
        <v>0</v>
      </c>
      <c r="H631" s="52">
        <f>'Survey-based_src_summary'!T631</f>
        <v>2.6822827528860213E-2</v>
      </c>
      <c r="I631" s="52">
        <f>'Survey-based_src_summary'!U631</f>
        <v>0</v>
      </c>
      <c r="J631" s="52">
        <f>'Survey-based_src_summary'!V631</f>
        <v>0</v>
      </c>
      <c r="K631" s="52">
        <f>'Survey-based_src_summary'!W631</f>
        <v>0</v>
      </c>
      <c r="L631" s="144">
        <f>'Survey-based_src_summary'!X631</f>
        <v>0</v>
      </c>
      <c r="M631" s="144">
        <f>'Survey-based_src_summary'!Y631</f>
        <v>0</v>
      </c>
      <c r="N631" s="144">
        <f>'Survey-based_src_summary'!Z631</f>
        <v>0</v>
      </c>
      <c r="O631" s="144">
        <f>'Survey-based_src_summary'!AA631</f>
        <v>0</v>
      </c>
      <c r="P631" s="144">
        <f>'Survey-based_src_summary'!AB631</f>
        <v>0</v>
      </c>
      <c r="Q631" s="155">
        <f>'Survey-based_src_summary'!AC631</f>
        <v>0</v>
      </c>
      <c r="R631" s="155">
        <f>'Survey-based_src_summary'!AD631</f>
        <v>0</v>
      </c>
      <c r="S631" s="155">
        <f>'Survey-based_src_summary'!AE631</f>
        <v>0</v>
      </c>
      <c r="T631" s="155">
        <f>'Survey-based_src_summary'!AF631</f>
        <v>0</v>
      </c>
      <c r="U631" s="155">
        <f>'Survey-based_src_summary'!AG631</f>
        <v>0</v>
      </c>
      <c r="V631" s="156">
        <f>'Survey-based_src_summary'!AH631</f>
        <v>0</v>
      </c>
      <c r="W631" s="156">
        <f>'Survey-based_src_summary'!AI631</f>
        <v>2.6822827528860213E-2</v>
      </c>
      <c r="X631" s="156">
        <f>'Survey-based_src_summary'!AJ631</f>
        <v>0</v>
      </c>
      <c r="Y631" s="156">
        <f>'Survey-based_src_summary'!AK631</f>
        <v>0</v>
      </c>
      <c r="Z631" s="156">
        <f>'Survey-based_src_summary'!AL631</f>
        <v>0</v>
      </c>
      <c r="AA631" s="171">
        <f>'Survey-based_src_summary'!AM631</f>
        <v>0</v>
      </c>
      <c r="AB631" s="171">
        <f>'Survey-based_src_summary'!AN631</f>
        <v>0</v>
      </c>
      <c r="AC631" s="171">
        <f>'Survey-based_src_summary'!AO631</f>
        <v>0</v>
      </c>
      <c r="AD631" s="171">
        <f>'Survey-based_src_summary'!AP631</f>
        <v>0</v>
      </c>
      <c r="AE631" s="171">
        <f>'Survey-based_src_summary'!AQ631</f>
        <v>0</v>
      </c>
    </row>
    <row r="632" spans="1:31" x14ac:dyDescent="0.2">
      <c r="A632" s="27" t="s">
        <v>460</v>
      </c>
      <c r="B632" s="154" t="str">
        <f>'Survey-based_src_summary'!E632</f>
        <v>30</v>
      </c>
      <c r="C632" s="125" t="str">
        <f>'Survey-based_src_summary'!F632</f>
        <v>30071</v>
      </c>
      <c r="D632" s="125" t="str">
        <f>'Survey-based_src_summary'!G632</f>
        <v>2310010800</v>
      </c>
      <c r="E632" s="125" t="str">
        <f>'Survey-based_src_summary'!H632</f>
        <v>Oil Well Truck Loading</v>
      </c>
      <c r="F632" s="125" t="str">
        <f>'Survey-based_src_summary'!B632</f>
        <v>Oil Wells</v>
      </c>
      <c r="G632" s="52">
        <f>'Survey-based_src_summary'!S632</f>
        <v>0</v>
      </c>
      <c r="H632" s="52">
        <f>'Survey-based_src_summary'!T632</f>
        <v>0</v>
      </c>
      <c r="I632" s="52">
        <f>'Survey-based_src_summary'!U632</f>
        <v>0</v>
      </c>
      <c r="J632" s="52">
        <f>'Survey-based_src_summary'!V632</f>
        <v>0</v>
      </c>
      <c r="K632" s="52">
        <f>'Survey-based_src_summary'!W632</f>
        <v>0</v>
      </c>
      <c r="L632" s="144">
        <f>'Survey-based_src_summary'!X632</f>
        <v>0</v>
      </c>
      <c r="M632" s="144">
        <f>'Survey-based_src_summary'!Y632</f>
        <v>0</v>
      </c>
      <c r="N632" s="144">
        <f>'Survey-based_src_summary'!Z632</f>
        <v>0</v>
      </c>
      <c r="O632" s="144">
        <f>'Survey-based_src_summary'!AA632</f>
        <v>0</v>
      </c>
      <c r="P632" s="144">
        <f>'Survey-based_src_summary'!AB632</f>
        <v>0</v>
      </c>
      <c r="Q632" s="155">
        <f>'Survey-based_src_summary'!AC632</f>
        <v>0</v>
      </c>
      <c r="R632" s="155">
        <f>'Survey-based_src_summary'!AD632</f>
        <v>0</v>
      </c>
      <c r="S632" s="155">
        <f>'Survey-based_src_summary'!AE632</f>
        <v>0</v>
      </c>
      <c r="T632" s="155">
        <f>'Survey-based_src_summary'!AF632</f>
        <v>0</v>
      </c>
      <c r="U632" s="155">
        <f>'Survey-based_src_summary'!AG632</f>
        <v>0</v>
      </c>
      <c r="V632" s="156">
        <f>'Survey-based_src_summary'!AH632</f>
        <v>0</v>
      </c>
      <c r="W632" s="156">
        <f>'Survey-based_src_summary'!AI632</f>
        <v>0</v>
      </c>
      <c r="X632" s="156">
        <f>'Survey-based_src_summary'!AJ632</f>
        <v>0</v>
      </c>
      <c r="Y632" s="156">
        <f>'Survey-based_src_summary'!AK632</f>
        <v>0</v>
      </c>
      <c r="Z632" s="156">
        <f>'Survey-based_src_summary'!AL632</f>
        <v>0</v>
      </c>
      <c r="AA632" s="171">
        <f>'Survey-based_src_summary'!AM632</f>
        <v>0</v>
      </c>
      <c r="AB632" s="171">
        <f>'Survey-based_src_summary'!AN632</f>
        <v>0</v>
      </c>
      <c r="AC632" s="171">
        <f>'Survey-based_src_summary'!AO632</f>
        <v>0</v>
      </c>
      <c r="AD632" s="171">
        <f>'Survey-based_src_summary'!AP632</f>
        <v>0</v>
      </c>
      <c r="AE632" s="171">
        <f>'Survey-based_src_summary'!AQ632</f>
        <v>0</v>
      </c>
    </row>
    <row r="633" spans="1:31" x14ac:dyDescent="0.2">
      <c r="A633" s="27" t="s">
        <v>460</v>
      </c>
      <c r="B633" s="154" t="str">
        <f>'Survey-based_src_summary'!E633</f>
        <v>30</v>
      </c>
      <c r="C633" s="125" t="str">
        <f>'Survey-based_src_summary'!F633</f>
        <v>30015</v>
      </c>
      <c r="D633" s="125" t="str">
        <f>'Survey-based_src_summary'!G633</f>
        <v>2310010800</v>
      </c>
      <c r="E633" s="125" t="str">
        <f>'Survey-based_src_summary'!H633</f>
        <v>Oil Well Truck Loading</v>
      </c>
      <c r="F633" s="125" t="str">
        <f>'Survey-based_src_summary'!B633</f>
        <v>Oil Wells</v>
      </c>
      <c r="G633" s="52">
        <f>'Survey-based_src_summary'!S633</f>
        <v>0</v>
      </c>
      <c r="H633" s="52">
        <f>'Survey-based_src_summary'!T633</f>
        <v>0</v>
      </c>
      <c r="I633" s="52">
        <f>'Survey-based_src_summary'!U633</f>
        <v>0</v>
      </c>
      <c r="J633" s="52">
        <f>'Survey-based_src_summary'!V633</f>
        <v>0</v>
      </c>
      <c r="K633" s="52">
        <f>'Survey-based_src_summary'!W633</f>
        <v>0</v>
      </c>
      <c r="L633" s="144">
        <f>'Survey-based_src_summary'!X633</f>
        <v>0</v>
      </c>
      <c r="M633" s="144">
        <f>'Survey-based_src_summary'!Y633</f>
        <v>0</v>
      </c>
      <c r="N633" s="144">
        <f>'Survey-based_src_summary'!Z633</f>
        <v>0</v>
      </c>
      <c r="O633" s="144">
        <f>'Survey-based_src_summary'!AA633</f>
        <v>0</v>
      </c>
      <c r="P633" s="144">
        <f>'Survey-based_src_summary'!AB633</f>
        <v>0</v>
      </c>
      <c r="Q633" s="155">
        <f>'Survey-based_src_summary'!AC633</f>
        <v>0</v>
      </c>
      <c r="R633" s="155">
        <f>'Survey-based_src_summary'!AD633</f>
        <v>0</v>
      </c>
      <c r="S633" s="155">
        <f>'Survey-based_src_summary'!AE633</f>
        <v>0</v>
      </c>
      <c r="T633" s="155">
        <f>'Survey-based_src_summary'!AF633</f>
        <v>0</v>
      </c>
      <c r="U633" s="155">
        <f>'Survey-based_src_summary'!AG633</f>
        <v>0</v>
      </c>
      <c r="V633" s="156">
        <f>'Survey-based_src_summary'!AH633</f>
        <v>0</v>
      </c>
      <c r="W633" s="156">
        <f>'Survey-based_src_summary'!AI633</f>
        <v>0</v>
      </c>
      <c r="X633" s="156">
        <f>'Survey-based_src_summary'!AJ633</f>
        <v>0</v>
      </c>
      <c r="Y633" s="156">
        <f>'Survey-based_src_summary'!AK633</f>
        <v>0</v>
      </c>
      <c r="Z633" s="156">
        <f>'Survey-based_src_summary'!AL633</f>
        <v>0</v>
      </c>
      <c r="AA633" s="171">
        <f>'Survey-based_src_summary'!AM633</f>
        <v>0</v>
      </c>
      <c r="AB633" s="171">
        <f>'Survey-based_src_summary'!AN633</f>
        <v>0</v>
      </c>
      <c r="AC633" s="171">
        <f>'Survey-based_src_summary'!AO633</f>
        <v>0</v>
      </c>
      <c r="AD633" s="171">
        <f>'Survey-based_src_summary'!AP633</f>
        <v>0</v>
      </c>
      <c r="AE633" s="171">
        <f>'Survey-based_src_summary'!AQ633</f>
        <v>0</v>
      </c>
    </row>
    <row r="634" spans="1:31" x14ac:dyDescent="0.2">
      <c r="A634" s="27" t="s">
        <v>460</v>
      </c>
      <c r="B634" s="154" t="str">
        <f>'Survey-based_src_summary'!E634</f>
        <v>30</v>
      </c>
      <c r="C634" s="125" t="str">
        <f>'Survey-based_src_summary'!F634</f>
        <v>30027</v>
      </c>
      <c r="D634" s="125" t="str">
        <f>'Survey-based_src_summary'!G634</f>
        <v>2310010800</v>
      </c>
      <c r="E634" s="125" t="str">
        <f>'Survey-based_src_summary'!H634</f>
        <v>Oil Well Truck Loading</v>
      </c>
      <c r="F634" s="125" t="str">
        <f>'Survey-based_src_summary'!B634</f>
        <v>Oil Wells</v>
      </c>
      <c r="G634" s="52">
        <f>'Survey-based_src_summary'!S634</f>
        <v>0</v>
      </c>
      <c r="H634" s="52">
        <f>'Survey-based_src_summary'!T634</f>
        <v>0</v>
      </c>
      <c r="I634" s="52">
        <f>'Survey-based_src_summary'!U634</f>
        <v>0</v>
      </c>
      <c r="J634" s="52">
        <f>'Survey-based_src_summary'!V634</f>
        <v>0</v>
      </c>
      <c r="K634" s="52">
        <f>'Survey-based_src_summary'!W634</f>
        <v>0</v>
      </c>
      <c r="L634" s="144">
        <f>'Survey-based_src_summary'!X634</f>
        <v>0</v>
      </c>
      <c r="M634" s="144">
        <f>'Survey-based_src_summary'!Y634</f>
        <v>0</v>
      </c>
      <c r="N634" s="144">
        <f>'Survey-based_src_summary'!Z634</f>
        <v>0</v>
      </c>
      <c r="O634" s="144">
        <f>'Survey-based_src_summary'!AA634</f>
        <v>0</v>
      </c>
      <c r="P634" s="144">
        <f>'Survey-based_src_summary'!AB634</f>
        <v>0</v>
      </c>
      <c r="Q634" s="155">
        <f>'Survey-based_src_summary'!AC634</f>
        <v>0</v>
      </c>
      <c r="R634" s="155">
        <f>'Survey-based_src_summary'!AD634</f>
        <v>0</v>
      </c>
      <c r="S634" s="155">
        <f>'Survey-based_src_summary'!AE634</f>
        <v>0</v>
      </c>
      <c r="T634" s="155">
        <f>'Survey-based_src_summary'!AF634</f>
        <v>0</v>
      </c>
      <c r="U634" s="155">
        <f>'Survey-based_src_summary'!AG634</f>
        <v>0</v>
      </c>
      <c r="V634" s="156">
        <f>'Survey-based_src_summary'!AH634</f>
        <v>0</v>
      </c>
      <c r="W634" s="156">
        <f>'Survey-based_src_summary'!AI634</f>
        <v>0</v>
      </c>
      <c r="X634" s="156">
        <f>'Survey-based_src_summary'!AJ634</f>
        <v>0</v>
      </c>
      <c r="Y634" s="156">
        <f>'Survey-based_src_summary'!AK634</f>
        <v>0</v>
      </c>
      <c r="Z634" s="156">
        <f>'Survey-based_src_summary'!AL634</f>
        <v>0</v>
      </c>
      <c r="AA634" s="171">
        <f>'Survey-based_src_summary'!AM634</f>
        <v>0</v>
      </c>
      <c r="AB634" s="171">
        <f>'Survey-based_src_summary'!AN634</f>
        <v>0</v>
      </c>
      <c r="AC634" s="171">
        <f>'Survey-based_src_summary'!AO634</f>
        <v>0</v>
      </c>
      <c r="AD634" s="171">
        <f>'Survey-based_src_summary'!AP634</f>
        <v>0</v>
      </c>
      <c r="AE634" s="171">
        <f>'Survey-based_src_summary'!AQ634</f>
        <v>0</v>
      </c>
    </row>
    <row r="635" spans="1:31" x14ac:dyDescent="0.2">
      <c r="A635" s="27" t="s">
        <v>460</v>
      </c>
      <c r="B635" s="154" t="str">
        <f>'Survey-based_src_summary'!E635</f>
        <v>30</v>
      </c>
      <c r="C635" s="125" t="str">
        <f>'Survey-based_src_summary'!F635</f>
        <v>30037</v>
      </c>
      <c r="D635" s="125" t="str">
        <f>'Survey-based_src_summary'!G635</f>
        <v>2310010800</v>
      </c>
      <c r="E635" s="125" t="str">
        <f>'Survey-based_src_summary'!H635</f>
        <v>Oil Well Truck Loading</v>
      </c>
      <c r="F635" s="125" t="str">
        <f>'Survey-based_src_summary'!B635</f>
        <v>Oil Wells</v>
      </c>
      <c r="G635" s="52">
        <f>'Survey-based_src_summary'!S635</f>
        <v>0</v>
      </c>
      <c r="H635" s="52">
        <f>'Survey-based_src_summary'!T635</f>
        <v>0</v>
      </c>
      <c r="I635" s="52">
        <f>'Survey-based_src_summary'!U635</f>
        <v>0</v>
      </c>
      <c r="J635" s="52">
        <f>'Survey-based_src_summary'!V635</f>
        <v>0</v>
      </c>
      <c r="K635" s="52">
        <f>'Survey-based_src_summary'!W635</f>
        <v>0</v>
      </c>
      <c r="L635" s="144">
        <f>'Survey-based_src_summary'!X635</f>
        <v>0</v>
      </c>
      <c r="M635" s="144">
        <f>'Survey-based_src_summary'!Y635</f>
        <v>0</v>
      </c>
      <c r="N635" s="144">
        <f>'Survey-based_src_summary'!Z635</f>
        <v>0</v>
      </c>
      <c r="O635" s="144">
        <f>'Survey-based_src_summary'!AA635</f>
        <v>0</v>
      </c>
      <c r="P635" s="144">
        <f>'Survey-based_src_summary'!AB635</f>
        <v>0</v>
      </c>
      <c r="Q635" s="155">
        <f>'Survey-based_src_summary'!AC635</f>
        <v>0</v>
      </c>
      <c r="R635" s="155">
        <f>'Survey-based_src_summary'!AD635</f>
        <v>0</v>
      </c>
      <c r="S635" s="155">
        <f>'Survey-based_src_summary'!AE635</f>
        <v>0</v>
      </c>
      <c r="T635" s="155">
        <f>'Survey-based_src_summary'!AF635</f>
        <v>0</v>
      </c>
      <c r="U635" s="155">
        <f>'Survey-based_src_summary'!AG635</f>
        <v>0</v>
      </c>
      <c r="V635" s="156">
        <f>'Survey-based_src_summary'!AH635</f>
        <v>0</v>
      </c>
      <c r="W635" s="156">
        <f>'Survey-based_src_summary'!AI635</f>
        <v>0</v>
      </c>
      <c r="X635" s="156">
        <f>'Survey-based_src_summary'!AJ635</f>
        <v>0</v>
      </c>
      <c r="Y635" s="156">
        <f>'Survey-based_src_summary'!AK635</f>
        <v>0</v>
      </c>
      <c r="Z635" s="156">
        <f>'Survey-based_src_summary'!AL635</f>
        <v>0</v>
      </c>
      <c r="AA635" s="171">
        <f>'Survey-based_src_summary'!AM635</f>
        <v>0</v>
      </c>
      <c r="AB635" s="171">
        <f>'Survey-based_src_summary'!AN635</f>
        <v>0</v>
      </c>
      <c r="AC635" s="171">
        <f>'Survey-based_src_summary'!AO635</f>
        <v>0</v>
      </c>
      <c r="AD635" s="171">
        <f>'Survey-based_src_summary'!AP635</f>
        <v>0</v>
      </c>
      <c r="AE635" s="171">
        <f>'Survey-based_src_summary'!AQ635</f>
        <v>0</v>
      </c>
    </row>
    <row r="636" spans="1:31" x14ac:dyDescent="0.2">
      <c r="A636" s="27" t="s">
        <v>460</v>
      </c>
      <c r="B636" s="154" t="str">
        <f>'Survey-based_src_summary'!E636</f>
        <v>30</v>
      </c>
      <c r="C636" s="125" t="str">
        <f>'Survey-based_src_summary'!F636</f>
        <v>30101</v>
      </c>
      <c r="D636" s="125" t="str">
        <f>'Survey-based_src_summary'!G636</f>
        <v>2310020800</v>
      </c>
      <c r="E636" s="125" t="str">
        <f>'Survey-based_src_summary'!H636</f>
        <v>Gas Well Truck Loading</v>
      </c>
      <c r="F636" s="125" t="str">
        <f>'Survey-based_src_summary'!B636</f>
        <v>Gas Wells</v>
      </c>
      <c r="G636" s="52">
        <f>'Survey-based_src_summary'!S636</f>
        <v>0</v>
      </c>
      <c r="H636" s="52">
        <f>'Survey-based_src_summary'!T636</f>
        <v>0.17413615061086429</v>
      </c>
      <c r="I636" s="52">
        <f>'Survey-based_src_summary'!U636</f>
        <v>0</v>
      </c>
      <c r="J636" s="52">
        <f>'Survey-based_src_summary'!V636</f>
        <v>0</v>
      </c>
      <c r="K636" s="52">
        <f>'Survey-based_src_summary'!W636</f>
        <v>0</v>
      </c>
      <c r="L636" s="144">
        <f>'Survey-based_src_summary'!X636</f>
        <v>0</v>
      </c>
      <c r="M636" s="144">
        <f>'Survey-based_src_summary'!Y636</f>
        <v>7.9267927071457897E-2</v>
      </c>
      <c r="N636" s="144">
        <f>'Survey-based_src_summary'!Z636</f>
        <v>0</v>
      </c>
      <c r="O636" s="144">
        <f>'Survey-based_src_summary'!AA636</f>
        <v>0</v>
      </c>
      <c r="P636" s="144">
        <f>'Survey-based_src_summary'!AB636</f>
        <v>0</v>
      </c>
      <c r="Q636" s="155">
        <f>'Survey-based_src_summary'!AC636</f>
        <v>0</v>
      </c>
      <c r="R636" s="155">
        <f>'Survey-based_src_summary'!AD636</f>
        <v>0</v>
      </c>
      <c r="S636" s="155">
        <f>'Survey-based_src_summary'!AE636</f>
        <v>0</v>
      </c>
      <c r="T636" s="155">
        <f>'Survey-based_src_summary'!AF636</f>
        <v>0</v>
      </c>
      <c r="U636" s="155">
        <f>'Survey-based_src_summary'!AG636</f>
        <v>0</v>
      </c>
      <c r="V636" s="156">
        <f>'Survey-based_src_summary'!AH636</f>
        <v>0</v>
      </c>
      <c r="W636" s="156">
        <f>'Survey-based_src_summary'!AI636</f>
        <v>9.486822353940641E-2</v>
      </c>
      <c r="X636" s="156">
        <f>'Survey-based_src_summary'!AJ636</f>
        <v>0</v>
      </c>
      <c r="Y636" s="156">
        <f>'Survey-based_src_summary'!AK636</f>
        <v>0</v>
      </c>
      <c r="Z636" s="156">
        <f>'Survey-based_src_summary'!AL636</f>
        <v>0</v>
      </c>
      <c r="AA636" s="171">
        <f>'Survey-based_src_summary'!AM636</f>
        <v>0</v>
      </c>
      <c r="AB636" s="171">
        <f>'Survey-based_src_summary'!AN636</f>
        <v>0</v>
      </c>
      <c r="AC636" s="171">
        <f>'Survey-based_src_summary'!AO636</f>
        <v>0</v>
      </c>
      <c r="AD636" s="171">
        <f>'Survey-based_src_summary'!AP636</f>
        <v>0</v>
      </c>
      <c r="AE636" s="171">
        <f>'Survey-based_src_summary'!AQ636</f>
        <v>0</v>
      </c>
    </row>
    <row r="637" spans="1:31" x14ac:dyDescent="0.2">
      <c r="A637" s="27" t="s">
        <v>460</v>
      </c>
      <c r="B637" s="154" t="str">
        <f>'Survey-based_src_summary'!E637</f>
        <v>30</v>
      </c>
      <c r="C637" s="125" t="str">
        <f>'Survey-based_src_summary'!F637</f>
        <v>30051</v>
      </c>
      <c r="D637" s="125" t="str">
        <f>'Survey-based_src_summary'!G637</f>
        <v>2310020800</v>
      </c>
      <c r="E637" s="125" t="str">
        <f>'Survey-based_src_summary'!H637</f>
        <v>Gas Well Truck Loading</v>
      </c>
      <c r="F637" s="125" t="str">
        <f>'Survey-based_src_summary'!B637</f>
        <v>Gas Wells</v>
      </c>
      <c r="G637" s="52">
        <f>'Survey-based_src_summary'!S637</f>
        <v>0</v>
      </c>
      <c r="H637" s="52">
        <f>'Survey-based_src_summary'!T637</f>
        <v>0.67110057646990284</v>
      </c>
      <c r="I637" s="52">
        <f>'Survey-based_src_summary'!U637</f>
        <v>0</v>
      </c>
      <c r="J637" s="52">
        <f>'Survey-based_src_summary'!V637</f>
        <v>0</v>
      </c>
      <c r="K637" s="52">
        <f>'Survey-based_src_summary'!W637</f>
        <v>0</v>
      </c>
      <c r="L637" s="144">
        <f>'Survey-based_src_summary'!X637</f>
        <v>0</v>
      </c>
      <c r="M637" s="144">
        <f>'Survey-based_src_summary'!Y637</f>
        <v>0</v>
      </c>
      <c r="N637" s="144">
        <f>'Survey-based_src_summary'!Z637</f>
        <v>0</v>
      </c>
      <c r="O637" s="144">
        <f>'Survey-based_src_summary'!AA637</f>
        <v>0</v>
      </c>
      <c r="P637" s="144">
        <f>'Survey-based_src_summary'!AB637</f>
        <v>0</v>
      </c>
      <c r="Q637" s="155">
        <f>'Survey-based_src_summary'!AC637</f>
        <v>0</v>
      </c>
      <c r="R637" s="155">
        <f>'Survey-based_src_summary'!AD637</f>
        <v>0</v>
      </c>
      <c r="S637" s="155">
        <f>'Survey-based_src_summary'!AE637</f>
        <v>0</v>
      </c>
      <c r="T637" s="155">
        <f>'Survey-based_src_summary'!AF637</f>
        <v>0</v>
      </c>
      <c r="U637" s="155">
        <f>'Survey-based_src_summary'!AG637</f>
        <v>0</v>
      </c>
      <c r="V637" s="156">
        <f>'Survey-based_src_summary'!AH637</f>
        <v>0</v>
      </c>
      <c r="W637" s="156">
        <f>'Survey-based_src_summary'!AI637</f>
        <v>0.67110057646990284</v>
      </c>
      <c r="X637" s="156">
        <f>'Survey-based_src_summary'!AJ637</f>
        <v>0</v>
      </c>
      <c r="Y637" s="156">
        <f>'Survey-based_src_summary'!AK637</f>
        <v>0</v>
      </c>
      <c r="Z637" s="156">
        <f>'Survey-based_src_summary'!AL637</f>
        <v>0</v>
      </c>
      <c r="AA637" s="171">
        <f>'Survey-based_src_summary'!AM637</f>
        <v>0</v>
      </c>
      <c r="AB637" s="171">
        <f>'Survey-based_src_summary'!AN637</f>
        <v>0</v>
      </c>
      <c r="AC637" s="171">
        <f>'Survey-based_src_summary'!AO637</f>
        <v>0</v>
      </c>
      <c r="AD637" s="171">
        <f>'Survey-based_src_summary'!AP637</f>
        <v>0</v>
      </c>
      <c r="AE637" s="171">
        <f>'Survey-based_src_summary'!AQ637</f>
        <v>0</v>
      </c>
    </row>
    <row r="638" spans="1:31" x14ac:dyDescent="0.2">
      <c r="A638" s="27" t="s">
        <v>460</v>
      </c>
      <c r="B638" s="154" t="str">
        <f>'Survey-based_src_summary'!E638</f>
        <v>30</v>
      </c>
      <c r="C638" s="125" t="str">
        <f>'Survey-based_src_summary'!F638</f>
        <v>30087</v>
      </c>
      <c r="D638" s="125" t="str">
        <f>'Survey-based_src_summary'!G638</f>
        <v>2310020800</v>
      </c>
      <c r="E638" s="125" t="str">
        <f>'Survey-based_src_summary'!H638</f>
        <v>Gas Well Truck Loading</v>
      </c>
      <c r="F638" s="125" t="str">
        <f>'Survey-based_src_summary'!B638</f>
        <v>Gas Wells</v>
      </c>
      <c r="G638" s="52">
        <f>'Survey-based_src_summary'!S638</f>
        <v>0</v>
      </c>
      <c r="H638" s="52">
        <f>'Survey-based_src_summary'!T638</f>
        <v>0.34461444870856484</v>
      </c>
      <c r="I638" s="52">
        <f>'Survey-based_src_summary'!U638</f>
        <v>0</v>
      </c>
      <c r="J638" s="52">
        <f>'Survey-based_src_summary'!V638</f>
        <v>0</v>
      </c>
      <c r="K638" s="52">
        <f>'Survey-based_src_summary'!W638</f>
        <v>0</v>
      </c>
      <c r="L638" s="144">
        <f>'Survey-based_src_summary'!X638</f>
        <v>0</v>
      </c>
      <c r="M638" s="144">
        <f>'Survey-based_src_summary'!Y638</f>
        <v>0</v>
      </c>
      <c r="N638" s="144">
        <f>'Survey-based_src_summary'!Z638</f>
        <v>0</v>
      </c>
      <c r="O638" s="144">
        <f>'Survey-based_src_summary'!AA638</f>
        <v>0</v>
      </c>
      <c r="P638" s="144">
        <f>'Survey-based_src_summary'!AB638</f>
        <v>0</v>
      </c>
      <c r="Q638" s="155">
        <f>'Survey-based_src_summary'!AC638</f>
        <v>0</v>
      </c>
      <c r="R638" s="155">
        <f>'Survey-based_src_summary'!AD638</f>
        <v>0</v>
      </c>
      <c r="S638" s="155">
        <f>'Survey-based_src_summary'!AE638</f>
        <v>0</v>
      </c>
      <c r="T638" s="155">
        <f>'Survey-based_src_summary'!AF638</f>
        <v>0</v>
      </c>
      <c r="U638" s="155">
        <f>'Survey-based_src_summary'!AG638</f>
        <v>0</v>
      </c>
      <c r="V638" s="156">
        <f>'Survey-based_src_summary'!AH638</f>
        <v>0</v>
      </c>
      <c r="W638" s="156">
        <f>'Survey-based_src_summary'!AI638</f>
        <v>0.34461444870856484</v>
      </c>
      <c r="X638" s="156">
        <f>'Survey-based_src_summary'!AJ638</f>
        <v>0</v>
      </c>
      <c r="Y638" s="156">
        <f>'Survey-based_src_summary'!AK638</f>
        <v>0</v>
      </c>
      <c r="Z638" s="156">
        <f>'Survey-based_src_summary'!AL638</f>
        <v>0</v>
      </c>
      <c r="AA638" s="171">
        <f>'Survey-based_src_summary'!AM638</f>
        <v>0</v>
      </c>
      <c r="AB638" s="171">
        <f>'Survey-based_src_summary'!AN638</f>
        <v>0</v>
      </c>
      <c r="AC638" s="171">
        <f>'Survey-based_src_summary'!AO638</f>
        <v>0</v>
      </c>
      <c r="AD638" s="171">
        <f>'Survey-based_src_summary'!AP638</f>
        <v>0</v>
      </c>
      <c r="AE638" s="171">
        <f>'Survey-based_src_summary'!AQ638</f>
        <v>0</v>
      </c>
    </row>
    <row r="639" spans="1:31" x14ac:dyDescent="0.2">
      <c r="A639" s="27" t="s">
        <v>460</v>
      </c>
      <c r="B639" s="154" t="str">
        <f>'Survey-based_src_summary'!E639</f>
        <v>30</v>
      </c>
      <c r="C639" s="125" t="str">
        <f>'Survey-based_src_summary'!F639</f>
        <v>30099</v>
      </c>
      <c r="D639" s="125" t="str">
        <f>'Survey-based_src_summary'!G639</f>
        <v>2310020800</v>
      </c>
      <c r="E639" s="125" t="str">
        <f>'Survey-based_src_summary'!H639</f>
        <v>Gas Well Truck Loading</v>
      </c>
      <c r="F639" s="125" t="str">
        <f>'Survey-based_src_summary'!B639</f>
        <v>Gas Wells</v>
      </c>
      <c r="G639" s="52">
        <f>'Survey-based_src_summary'!S639</f>
        <v>0</v>
      </c>
      <c r="H639" s="52">
        <f>'Survey-based_src_summary'!T639</f>
        <v>4.2617337914183321E-3</v>
      </c>
      <c r="I639" s="52">
        <f>'Survey-based_src_summary'!U639</f>
        <v>0</v>
      </c>
      <c r="J639" s="52">
        <f>'Survey-based_src_summary'!V639</f>
        <v>0</v>
      </c>
      <c r="K639" s="52">
        <f>'Survey-based_src_summary'!W639</f>
        <v>0</v>
      </c>
      <c r="L639" s="144">
        <f>'Survey-based_src_summary'!X639</f>
        <v>0</v>
      </c>
      <c r="M639" s="144">
        <f>'Survey-based_src_summary'!Y639</f>
        <v>0</v>
      </c>
      <c r="N639" s="144">
        <f>'Survey-based_src_summary'!Z639</f>
        <v>0</v>
      </c>
      <c r="O639" s="144">
        <f>'Survey-based_src_summary'!AA639</f>
        <v>0</v>
      </c>
      <c r="P639" s="144">
        <f>'Survey-based_src_summary'!AB639</f>
        <v>0</v>
      </c>
      <c r="Q639" s="155">
        <f>'Survey-based_src_summary'!AC639</f>
        <v>0</v>
      </c>
      <c r="R639" s="155">
        <f>'Survey-based_src_summary'!AD639</f>
        <v>0</v>
      </c>
      <c r="S639" s="155">
        <f>'Survey-based_src_summary'!AE639</f>
        <v>0</v>
      </c>
      <c r="T639" s="155">
        <f>'Survey-based_src_summary'!AF639</f>
        <v>0</v>
      </c>
      <c r="U639" s="155">
        <f>'Survey-based_src_summary'!AG639</f>
        <v>0</v>
      </c>
      <c r="V639" s="156">
        <f>'Survey-based_src_summary'!AH639</f>
        <v>0</v>
      </c>
      <c r="W639" s="156">
        <f>'Survey-based_src_summary'!AI639</f>
        <v>4.2617337914183321E-3</v>
      </c>
      <c r="X639" s="156">
        <f>'Survey-based_src_summary'!AJ639</f>
        <v>0</v>
      </c>
      <c r="Y639" s="156">
        <f>'Survey-based_src_summary'!AK639</f>
        <v>0</v>
      </c>
      <c r="Z639" s="156">
        <f>'Survey-based_src_summary'!AL639</f>
        <v>0</v>
      </c>
      <c r="AA639" s="171">
        <f>'Survey-based_src_summary'!AM639</f>
        <v>0</v>
      </c>
      <c r="AB639" s="171">
        <f>'Survey-based_src_summary'!AN639</f>
        <v>0</v>
      </c>
      <c r="AC639" s="171">
        <f>'Survey-based_src_summary'!AO639</f>
        <v>0</v>
      </c>
      <c r="AD639" s="171">
        <f>'Survey-based_src_summary'!AP639</f>
        <v>0</v>
      </c>
      <c r="AE639" s="171">
        <f>'Survey-based_src_summary'!AQ639</f>
        <v>0</v>
      </c>
    </row>
    <row r="640" spans="1:31" x14ac:dyDescent="0.2">
      <c r="A640" s="27" t="s">
        <v>460</v>
      </c>
      <c r="B640" s="154" t="str">
        <f>'Survey-based_src_summary'!E640</f>
        <v>30</v>
      </c>
      <c r="C640" s="125" t="str">
        <f>'Survey-based_src_summary'!F640</f>
        <v>30035</v>
      </c>
      <c r="D640" s="125" t="str">
        <f>'Survey-based_src_summary'!G640</f>
        <v>2310020800</v>
      </c>
      <c r="E640" s="125" t="str">
        <f>'Survey-based_src_summary'!H640</f>
        <v>Gas Well Truck Loading</v>
      </c>
      <c r="F640" s="125" t="str">
        <f>'Survey-based_src_summary'!B640</f>
        <v>Gas Wells</v>
      </c>
      <c r="G640" s="52">
        <f>'Survey-based_src_summary'!S640</f>
        <v>0</v>
      </c>
      <c r="H640" s="52">
        <f>'Survey-based_src_summary'!T640</f>
        <v>1.4506548745103407E-2</v>
      </c>
      <c r="I640" s="52">
        <f>'Survey-based_src_summary'!U640</f>
        <v>0</v>
      </c>
      <c r="J640" s="52">
        <f>'Survey-based_src_summary'!V640</f>
        <v>0</v>
      </c>
      <c r="K640" s="52">
        <f>'Survey-based_src_summary'!W640</f>
        <v>0</v>
      </c>
      <c r="L640" s="144">
        <f>'Survey-based_src_summary'!X640</f>
        <v>0</v>
      </c>
      <c r="M640" s="144">
        <f>'Survey-based_src_summary'!Y640</f>
        <v>0</v>
      </c>
      <c r="N640" s="144">
        <f>'Survey-based_src_summary'!Z640</f>
        <v>0</v>
      </c>
      <c r="O640" s="144">
        <f>'Survey-based_src_summary'!AA640</f>
        <v>0</v>
      </c>
      <c r="P640" s="144">
        <f>'Survey-based_src_summary'!AB640</f>
        <v>0</v>
      </c>
      <c r="Q640" s="155">
        <f>'Survey-based_src_summary'!AC640</f>
        <v>0</v>
      </c>
      <c r="R640" s="155">
        <f>'Survey-based_src_summary'!AD640</f>
        <v>0</v>
      </c>
      <c r="S640" s="155">
        <f>'Survey-based_src_summary'!AE640</f>
        <v>0</v>
      </c>
      <c r="T640" s="155">
        <f>'Survey-based_src_summary'!AF640</f>
        <v>0</v>
      </c>
      <c r="U640" s="155">
        <f>'Survey-based_src_summary'!AG640</f>
        <v>0</v>
      </c>
      <c r="V640" s="156">
        <f>'Survey-based_src_summary'!AH640</f>
        <v>0</v>
      </c>
      <c r="W640" s="156">
        <f>'Survey-based_src_summary'!AI640</f>
        <v>1.4506548745103405E-2</v>
      </c>
      <c r="X640" s="156">
        <f>'Survey-based_src_summary'!AJ640</f>
        <v>0</v>
      </c>
      <c r="Y640" s="156">
        <f>'Survey-based_src_summary'!AK640</f>
        <v>0</v>
      </c>
      <c r="Z640" s="156">
        <f>'Survey-based_src_summary'!AL640</f>
        <v>0</v>
      </c>
      <c r="AA640" s="171">
        <f>'Survey-based_src_summary'!AM640</f>
        <v>0</v>
      </c>
      <c r="AB640" s="171">
        <f>'Survey-based_src_summary'!AN640</f>
        <v>0</v>
      </c>
      <c r="AC640" s="171">
        <f>'Survey-based_src_summary'!AO640</f>
        <v>0</v>
      </c>
      <c r="AD640" s="171">
        <f>'Survey-based_src_summary'!AP640</f>
        <v>0</v>
      </c>
      <c r="AE640" s="171">
        <f>'Survey-based_src_summary'!AQ640</f>
        <v>0</v>
      </c>
    </row>
    <row r="641" spans="1:31" x14ac:dyDescent="0.2">
      <c r="A641" s="27" t="s">
        <v>460</v>
      </c>
      <c r="B641" s="154" t="str">
        <f>'Survey-based_src_summary'!E641</f>
        <v>30</v>
      </c>
      <c r="C641" s="125" t="str">
        <f>'Survey-based_src_summary'!F641</f>
        <v>30073</v>
      </c>
      <c r="D641" s="125" t="str">
        <f>'Survey-based_src_summary'!G641</f>
        <v>2310020800</v>
      </c>
      <c r="E641" s="125" t="str">
        <f>'Survey-based_src_summary'!H641</f>
        <v>Gas Well Truck Loading</v>
      </c>
      <c r="F641" s="125" t="str">
        <f>'Survey-based_src_summary'!B641</f>
        <v>Gas Wells</v>
      </c>
      <c r="G641" s="52">
        <f>'Survey-based_src_summary'!S641</f>
        <v>0</v>
      </c>
      <c r="H641" s="52">
        <f>'Survey-based_src_summary'!T641</f>
        <v>3.6957159898239625E-2</v>
      </c>
      <c r="I641" s="52">
        <f>'Survey-based_src_summary'!U641</f>
        <v>0</v>
      </c>
      <c r="J641" s="52">
        <f>'Survey-based_src_summary'!V641</f>
        <v>0</v>
      </c>
      <c r="K641" s="52">
        <f>'Survey-based_src_summary'!W641</f>
        <v>0</v>
      </c>
      <c r="L641" s="144">
        <f>'Survey-based_src_summary'!X641</f>
        <v>0</v>
      </c>
      <c r="M641" s="144">
        <f>'Survey-based_src_summary'!Y641</f>
        <v>0</v>
      </c>
      <c r="N641" s="144">
        <f>'Survey-based_src_summary'!Z641</f>
        <v>0</v>
      </c>
      <c r="O641" s="144">
        <f>'Survey-based_src_summary'!AA641</f>
        <v>0</v>
      </c>
      <c r="P641" s="144">
        <f>'Survey-based_src_summary'!AB641</f>
        <v>0</v>
      </c>
      <c r="Q641" s="155">
        <f>'Survey-based_src_summary'!AC641</f>
        <v>0</v>
      </c>
      <c r="R641" s="155">
        <f>'Survey-based_src_summary'!AD641</f>
        <v>0</v>
      </c>
      <c r="S641" s="155">
        <f>'Survey-based_src_summary'!AE641</f>
        <v>0</v>
      </c>
      <c r="T641" s="155">
        <f>'Survey-based_src_summary'!AF641</f>
        <v>0</v>
      </c>
      <c r="U641" s="155">
        <f>'Survey-based_src_summary'!AG641</f>
        <v>0</v>
      </c>
      <c r="V641" s="156">
        <f>'Survey-based_src_summary'!AH641</f>
        <v>0</v>
      </c>
      <c r="W641" s="156">
        <f>'Survey-based_src_summary'!AI641</f>
        <v>3.6957159898239625E-2</v>
      </c>
      <c r="X641" s="156">
        <f>'Survey-based_src_summary'!AJ641</f>
        <v>0</v>
      </c>
      <c r="Y641" s="156">
        <f>'Survey-based_src_summary'!AK641</f>
        <v>0</v>
      </c>
      <c r="Z641" s="156">
        <f>'Survey-based_src_summary'!AL641</f>
        <v>0</v>
      </c>
      <c r="AA641" s="171">
        <f>'Survey-based_src_summary'!AM641</f>
        <v>0</v>
      </c>
      <c r="AB641" s="171">
        <f>'Survey-based_src_summary'!AN641</f>
        <v>0</v>
      </c>
      <c r="AC641" s="171">
        <f>'Survey-based_src_summary'!AO641</f>
        <v>0</v>
      </c>
      <c r="AD641" s="171">
        <f>'Survey-based_src_summary'!AP641</f>
        <v>0</v>
      </c>
      <c r="AE641" s="171">
        <f>'Survey-based_src_summary'!AQ641</f>
        <v>0</v>
      </c>
    </row>
    <row r="642" spans="1:31" x14ac:dyDescent="0.2">
      <c r="A642" s="27" t="s">
        <v>460</v>
      </c>
      <c r="B642" s="154" t="str">
        <f>'Survey-based_src_summary'!E642</f>
        <v>30</v>
      </c>
      <c r="C642" s="125" t="str">
        <f>'Survey-based_src_summary'!F642</f>
        <v>30065</v>
      </c>
      <c r="D642" s="125" t="str">
        <f>'Survey-based_src_summary'!G642</f>
        <v>2310020800</v>
      </c>
      <c r="E642" s="125" t="str">
        <f>'Survey-based_src_summary'!H642</f>
        <v>Gas Well Truck Loading</v>
      </c>
      <c r="F642" s="125" t="str">
        <f>'Survey-based_src_summary'!B642</f>
        <v>Gas Wells</v>
      </c>
      <c r="G642" s="52">
        <f>'Survey-based_src_summary'!S642</f>
        <v>0</v>
      </c>
      <c r="H642" s="52">
        <f>'Survey-based_src_summary'!T642</f>
        <v>0</v>
      </c>
      <c r="I642" s="52">
        <f>'Survey-based_src_summary'!U642</f>
        <v>0</v>
      </c>
      <c r="J642" s="52">
        <f>'Survey-based_src_summary'!V642</f>
        <v>0</v>
      </c>
      <c r="K642" s="52">
        <f>'Survey-based_src_summary'!W642</f>
        <v>0</v>
      </c>
      <c r="L642" s="144">
        <f>'Survey-based_src_summary'!X642</f>
        <v>0</v>
      </c>
      <c r="M642" s="144">
        <f>'Survey-based_src_summary'!Y642</f>
        <v>0</v>
      </c>
      <c r="N642" s="144">
        <f>'Survey-based_src_summary'!Z642</f>
        <v>0</v>
      </c>
      <c r="O642" s="144">
        <f>'Survey-based_src_summary'!AA642</f>
        <v>0</v>
      </c>
      <c r="P642" s="144">
        <f>'Survey-based_src_summary'!AB642</f>
        <v>0</v>
      </c>
      <c r="Q642" s="155">
        <f>'Survey-based_src_summary'!AC642</f>
        <v>0</v>
      </c>
      <c r="R642" s="155">
        <f>'Survey-based_src_summary'!AD642</f>
        <v>0</v>
      </c>
      <c r="S642" s="155">
        <f>'Survey-based_src_summary'!AE642</f>
        <v>0</v>
      </c>
      <c r="T642" s="155">
        <f>'Survey-based_src_summary'!AF642</f>
        <v>0</v>
      </c>
      <c r="U642" s="155">
        <f>'Survey-based_src_summary'!AG642</f>
        <v>0</v>
      </c>
      <c r="V642" s="156">
        <f>'Survey-based_src_summary'!AH642</f>
        <v>0</v>
      </c>
      <c r="W642" s="156">
        <f>'Survey-based_src_summary'!AI642</f>
        <v>0</v>
      </c>
      <c r="X642" s="156">
        <f>'Survey-based_src_summary'!AJ642</f>
        <v>0</v>
      </c>
      <c r="Y642" s="156">
        <f>'Survey-based_src_summary'!AK642</f>
        <v>0</v>
      </c>
      <c r="Z642" s="156">
        <f>'Survey-based_src_summary'!AL642</f>
        <v>0</v>
      </c>
      <c r="AA642" s="171">
        <f>'Survey-based_src_summary'!AM642</f>
        <v>0</v>
      </c>
      <c r="AB642" s="171">
        <f>'Survey-based_src_summary'!AN642</f>
        <v>0</v>
      </c>
      <c r="AC642" s="171">
        <f>'Survey-based_src_summary'!AO642</f>
        <v>0</v>
      </c>
      <c r="AD642" s="171">
        <f>'Survey-based_src_summary'!AP642</f>
        <v>0</v>
      </c>
      <c r="AE642" s="171">
        <f>'Survey-based_src_summary'!AQ642</f>
        <v>0</v>
      </c>
    </row>
    <row r="643" spans="1:31" x14ac:dyDescent="0.2">
      <c r="A643" s="27" t="s">
        <v>460</v>
      </c>
      <c r="B643" s="154" t="str">
        <f>'Survey-based_src_summary'!E643</f>
        <v>30</v>
      </c>
      <c r="C643" s="125" t="str">
        <f>'Survey-based_src_summary'!F643</f>
        <v>30069</v>
      </c>
      <c r="D643" s="125" t="str">
        <f>'Survey-based_src_summary'!G643</f>
        <v>2310020800</v>
      </c>
      <c r="E643" s="125" t="str">
        <f>'Survey-based_src_summary'!H643</f>
        <v>Gas Well Truck Loading</v>
      </c>
      <c r="F643" s="125" t="str">
        <f>'Survey-based_src_summary'!B643</f>
        <v>Gas Wells</v>
      </c>
      <c r="G643" s="52">
        <f>'Survey-based_src_summary'!S643</f>
        <v>0</v>
      </c>
      <c r="H643" s="52">
        <f>'Survey-based_src_summary'!T643</f>
        <v>0</v>
      </c>
      <c r="I643" s="52">
        <f>'Survey-based_src_summary'!U643</f>
        <v>0</v>
      </c>
      <c r="J643" s="52">
        <f>'Survey-based_src_summary'!V643</f>
        <v>0</v>
      </c>
      <c r="K643" s="52">
        <f>'Survey-based_src_summary'!W643</f>
        <v>0</v>
      </c>
      <c r="L643" s="144">
        <f>'Survey-based_src_summary'!X643</f>
        <v>0</v>
      </c>
      <c r="M643" s="144">
        <f>'Survey-based_src_summary'!Y643</f>
        <v>0</v>
      </c>
      <c r="N643" s="144">
        <f>'Survey-based_src_summary'!Z643</f>
        <v>0</v>
      </c>
      <c r="O643" s="144">
        <f>'Survey-based_src_summary'!AA643</f>
        <v>0</v>
      </c>
      <c r="P643" s="144">
        <f>'Survey-based_src_summary'!AB643</f>
        <v>0</v>
      </c>
      <c r="Q643" s="155">
        <f>'Survey-based_src_summary'!AC643</f>
        <v>0</v>
      </c>
      <c r="R643" s="155">
        <f>'Survey-based_src_summary'!AD643</f>
        <v>0</v>
      </c>
      <c r="S643" s="155">
        <f>'Survey-based_src_summary'!AE643</f>
        <v>0</v>
      </c>
      <c r="T643" s="155">
        <f>'Survey-based_src_summary'!AF643</f>
        <v>0</v>
      </c>
      <c r="U643" s="155">
        <f>'Survey-based_src_summary'!AG643</f>
        <v>0</v>
      </c>
      <c r="V643" s="156">
        <f>'Survey-based_src_summary'!AH643</f>
        <v>0</v>
      </c>
      <c r="W643" s="156">
        <f>'Survey-based_src_summary'!AI643</f>
        <v>0</v>
      </c>
      <c r="X643" s="156">
        <f>'Survey-based_src_summary'!AJ643</f>
        <v>0</v>
      </c>
      <c r="Y643" s="156">
        <f>'Survey-based_src_summary'!AK643</f>
        <v>0</v>
      </c>
      <c r="Z643" s="156">
        <f>'Survey-based_src_summary'!AL643</f>
        <v>0</v>
      </c>
      <c r="AA643" s="171">
        <f>'Survey-based_src_summary'!AM643</f>
        <v>0</v>
      </c>
      <c r="AB643" s="171">
        <f>'Survey-based_src_summary'!AN643</f>
        <v>0</v>
      </c>
      <c r="AC643" s="171">
        <f>'Survey-based_src_summary'!AO643</f>
        <v>0</v>
      </c>
      <c r="AD643" s="171">
        <f>'Survey-based_src_summary'!AP643</f>
        <v>0</v>
      </c>
      <c r="AE643" s="171">
        <f>'Survey-based_src_summary'!AQ643</f>
        <v>0</v>
      </c>
    </row>
    <row r="644" spans="1:31" x14ac:dyDescent="0.2">
      <c r="A644" s="27" t="s">
        <v>460</v>
      </c>
      <c r="B644" s="154" t="str">
        <f>'Survey-based_src_summary'!E644</f>
        <v>30</v>
      </c>
      <c r="C644" s="125" t="str">
        <f>'Survey-based_src_summary'!F644</f>
        <v>30005</v>
      </c>
      <c r="D644" s="125" t="str">
        <f>'Survey-based_src_summary'!G644</f>
        <v>2310020800</v>
      </c>
      <c r="E644" s="125" t="str">
        <f>'Survey-based_src_summary'!H644</f>
        <v>Gas Well Truck Loading</v>
      </c>
      <c r="F644" s="125" t="str">
        <f>'Survey-based_src_summary'!B644</f>
        <v>Gas Wells</v>
      </c>
      <c r="G644" s="52">
        <f>'Survey-based_src_summary'!S644</f>
        <v>0</v>
      </c>
      <c r="H644" s="52">
        <f>'Survey-based_src_summary'!T644</f>
        <v>0</v>
      </c>
      <c r="I644" s="52">
        <f>'Survey-based_src_summary'!U644</f>
        <v>0</v>
      </c>
      <c r="J644" s="52">
        <f>'Survey-based_src_summary'!V644</f>
        <v>0</v>
      </c>
      <c r="K644" s="52">
        <f>'Survey-based_src_summary'!W644</f>
        <v>0</v>
      </c>
      <c r="L644" s="144">
        <f>'Survey-based_src_summary'!X644</f>
        <v>0</v>
      </c>
      <c r="M644" s="144">
        <f>'Survey-based_src_summary'!Y644</f>
        <v>0</v>
      </c>
      <c r="N644" s="144">
        <f>'Survey-based_src_summary'!Z644</f>
        <v>0</v>
      </c>
      <c r="O644" s="144">
        <f>'Survey-based_src_summary'!AA644</f>
        <v>0</v>
      </c>
      <c r="P644" s="144">
        <f>'Survey-based_src_summary'!AB644</f>
        <v>0</v>
      </c>
      <c r="Q644" s="155">
        <f>'Survey-based_src_summary'!AC644</f>
        <v>0</v>
      </c>
      <c r="R644" s="155">
        <f>'Survey-based_src_summary'!AD644</f>
        <v>0</v>
      </c>
      <c r="S644" s="155">
        <f>'Survey-based_src_summary'!AE644</f>
        <v>0</v>
      </c>
      <c r="T644" s="155">
        <f>'Survey-based_src_summary'!AF644</f>
        <v>0</v>
      </c>
      <c r="U644" s="155">
        <f>'Survey-based_src_summary'!AG644</f>
        <v>0</v>
      </c>
      <c r="V644" s="156">
        <f>'Survey-based_src_summary'!AH644</f>
        <v>0</v>
      </c>
      <c r="W644" s="156">
        <f>'Survey-based_src_summary'!AI644</f>
        <v>0</v>
      </c>
      <c r="X644" s="156">
        <f>'Survey-based_src_summary'!AJ644</f>
        <v>0</v>
      </c>
      <c r="Y644" s="156">
        <f>'Survey-based_src_summary'!AK644</f>
        <v>0</v>
      </c>
      <c r="Z644" s="156">
        <f>'Survey-based_src_summary'!AL644</f>
        <v>0</v>
      </c>
      <c r="AA644" s="171">
        <f>'Survey-based_src_summary'!AM644</f>
        <v>0</v>
      </c>
      <c r="AB644" s="171">
        <f>'Survey-based_src_summary'!AN644</f>
        <v>0</v>
      </c>
      <c r="AC644" s="171">
        <f>'Survey-based_src_summary'!AO644</f>
        <v>0</v>
      </c>
      <c r="AD644" s="171">
        <f>'Survey-based_src_summary'!AP644</f>
        <v>0</v>
      </c>
      <c r="AE644" s="171">
        <f>'Survey-based_src_summary'!AQ644</f>
        <v>0</v>
      </c>
    </row>
    <row r="645" spans="1:31" x14ac:dyDescent="0.2">
      <c r="A645" s="27" t="s">
        <v>460</v>
      </c>
      <c r="B645" s="154" t="str">
        <f>'Survey-based_src_summary'!E645</f>
        <v>30</v>
      </c>
      <c r="C645" s="125" t="str">
        <f>'Survey-based_src_summary'!F645</f>
        <v>30111</v>
      </c>
      <c r="D645" s="125" t="str">
        <f>'Survey-based_src_summary'!G645</f>
        <v>2310020800</v>
      </c>
      <c r="E645" s="125" t="str">
        <f>'Survey-based_src_summary'!H645</f>
        <v>Gas Well Truck Loading</v>
      </c>
      <c r="F645" s="125" t="str">
        <f>'Survey-based_src_summary'!B645</f>
        <v>Gas Wells</v>
      </c>
      <c r="G645" s="52">
        <f>'Survey-based_src_summary'!S645</f>
        <v>0</v>
      </c>
      <c r="H645" s="52">
        <f>'Survey-based_src_summary'!T645</f>
        <v>0</v>
      </c>
      <c r="I645" s="52">
        <f>'Survey-based_src_summary'!U645</f>
        <v>0</v>
      </c>
      <c r="J645" s="52">
        <f>'Survey-based_src_summary'!V645</f>
        <v>0</v>
      </c>
      <c r="K645" s="52">
        <f>'Survey-based_src_summary'!W645</f>
        <v>0</v>
      </c>
      <c r="L645" s="144">
        <f>'Survey-based_src_summary'!X645</f>
        <v>0</v>
      </c>
      <c r="M645" s="144">
        <f>'Survey-based_src_summary'!Y645</f>
        <v>0</v>
      </c>
      <c r="N645" s="144">
        <f>'Survey-based_src_summary'!Z645</f>
        <v>0</v>
      </c>
      <c r="O645" s="144">
        <f>'Survey-based_src_summary'!AA645</f>
        <v>0</v>
      </c>
      <c r="P645" s="144">
        <f>'Survey-based_src_summary'!AB645</f>
        <v>0</v>
      </c>
      <c r="Q645" s="155">
        <f>'Survey-based_src_summary'!AC645</f>
        <v>0</v>
      </c>
      <c r="R645" s="155">
        <f>'Survey-based_src_summary'!AD645</f>
        <v>0</v>
      </c>
      <c r="S645" s="155">
        <f>'Survey-based_src_summary'!AE645</f>
        <v>0</v>
      </c>
      <c r="T645" s="155">
        <f>'Survey-based_src_summary'!AF645</f>
        <v>0</v>
      </c>
      <c r="U645" s="155">
        <f>'Survey-based_src_summary'!AG645</f>
        <v>0</v>
      </c>
      <c r="V645" s="156">
        <f>'Survey-based_src_summary'!AH645</f>
        <v>0</v>
      </c>
      <c r="W645" s="156">
        <f>'Survey-based_src_summary'!AI645</f>
        <v>0</v>
      </c>
      <c r="X645" s="156">
        <f>'Survey-based_src_summary'!AJ645</f>
        <v>0</v>
      </c>
      <c r="Y645" s="156">
        <f>'Survey-based_src_summary'!AK645</f>
        <v>0</v>
      </c>
      <c r="Z645" s="156">
        <f>'Survey-based_src_summary'!AL645</f>
        <v>0</v>
      </c>
      <c r="AA645" s="171">
        <f>'Survey-based_src_summary'!AM645</f>
        <v>0</v>
      </c>
      <c r="AB645" s="171">
        <f>'Survey-based_src_summary'!AN645</f>
        <v>0</v>
      </c>
      <c r="AC645" s="171">
        <f>'Survey-based_src_summary'!AO645</f>
        <v>0</v>
      </c>
      <c r="AD645" s="171">
        <f>'Survey-based_src_summary'!AP645</f>
        <v>0</v>
      </c>
      <c r="AE645" s="171">
        <f>'Survey-based_src_summary'!AQ645</f>
        <v>0</v>
      </c>
    </row>
    <row r="646" spans="1:31" x14ac:dyDescent="0.2">
      <c r="A646" s="27" t="s">
        <v>460</v>
      </c>
      <c r="B646" s="154" t="str">
        <f>'Survey-based_src_summary'!E646</f>
        <v>30</v>
      </c>
      <c r="C646" s="125" t="str">
        <f>'Survey-based_src_summary'!F646</f>
        <v>30041</v>
      </c>
      <c r="D646" s="125" t="str">
        <f>'Survey-based_src_summary'!G646</f>
        <v>2310020800</v>
      </c>
      <c r="E646" s="125" t="str">
        <f>'Survey-based_src_summary'!H646</f>
        <v>Gas Well Truck Loading</v>
      </c>
      <c r="F646" s="125" t="str">
        <f>'Survey-based_src_summary'!B646</f>
        <v>Gas Wells</v>
      </c>
      <c r="G646" s="52">
        <f>'Survey-based_src_summary'!S646</f>
        <v>0</v>
      </c>
      <c r="H646" s="52">
        <f>'Survey-based_src_summary'!T646</f>
        <v>0.16329566528074915</v>
      </c>
      <c r="I646" s="52">
        <f>'Survey-based_src_summary'!U646</f>
        <v>0</v>
      </c>
      <c r="J646" s="52">
        <f>'Survey-based_src_summary'!V646</f>
        <v>0</v>
      </c>
      <c r="K646" s="52">
        <f>'Survey-based_src_summary'!W646</f>
        <v>0</v>
      </c>
      <c r="L646" s="144">
        <f>'Survey-based_src_summary'!X646</f>
        <v>0</v>
      </c>
      <c r="M646" s="144">
        <f>'Survey-based_src_summary'!Y646</f>
        <v>0</v>
      </c>
      <c r="N646" s="144">
        <f>'Survey-based_src_summary'!Z646</f>
        <v>0</v>
      </c>
      <c r="O646" s="144">
        <f>'Survey-based_src_summary'!AA646</f>
        <v>0</v>
      </c>
      <c r="P646" s="144">
        <f>'Survey-based_src_summary'!AB646</f>
        <v>0</v>
      </c>
      <c r="Q646" s="155">
        <f>'Survey-based_src_summary'!AC646</f>
        <v>0</v>
      </c>
      <c r="R646" s="155">
        <f>'Survey-based_src_summary'!AD646</f>
        <v>0</v>
      </c>
      <c r="S646" s="155">
        <f>'Survey-based_src_summary'!AE646</f>
        <v>0</v>
      </c>
      <c r="T646" s="155">
        <f>'Survey-based_src_summary'!AF646</f>
        <v>0</v>
      </c>
      <c r="U646" s="155">
        <f>'Survey-based_src_summary'!AG646</f>
        <v>0</v>
      </c>
      <c r="V646" s="156">
        <f>'Survey-based_src_summary'!AH646</f>
        <v>0</v>
      </c>
      <c r="W646" s="156">
        <f>'Survey-based_src_summary'!AI646</f>
        <v>0.16329566528074915</v>
      </c>
      <c r="X646" s="156">
        <f>'Survey-based_src_summary'!AJ646</f>
        <v>0</v>
      </c>
      <c r="Y646" s="156">
        <f>'Survey-based_src_summary'!AK646</f>
        <v>0</v>
      </c>
      <c r="Z646" s="156">
        <f>'Survey-based_src_summary'!AL646</f>
        <v>0</v>
      </c>
      <c r="AA646" s="171">
        <f>'Survey-based_src_summary'!AM646</f>
        <v>0</v>
      </c>
      <c r="AB646" s="171">
        <f>'Survey-based_src_summary'!AN646</f>
        <v>0</v>
      </c>
      <c r="AC646" s="171">
        <f>'Survey-based_src_summary'!AO646</f>
        <v>0</v>
      </c>
      <c r="AD646" s="171">
        <f>'Survey-based_src_summary'!AP646</f>
        <v>0</v>
      </c>
      <c r="AE646" s="171">
        <f>'Survey-based_src_summary'!AQ646</f>
        <v>0</v>
      </c>
    </row>
    <row r="647" spans="1:31" x14ac:dyDescent="0.2">
      <c r="A647" s="27" t="s">
        <v>460</v>
      </c>
      <c r="B647" s="154" t="str">
        <f>'Survey-based_src_summary'!E647</f>
        <v>30</v>
      </c>
      <c r="C647" s="125" t="str">
        <f>'Survey-based_src_summary'!F647</f>
        <v>30071</v>
      </c>
      <c r="D647" s="125" t="str">
        <f>'Survey-based_src_summary'!G647</f>
        <v>2310020800</v>
      </c>
      <c r="E647" s="125" t="str">
        <f>'Survey-based_src_summary'!H647</f>
        <v>Gas Well Truck Loading</v>
      </c>
      <c r="F647" s="125" t="str">
        <f>'Survey-based_src_summary'!B647</f>
        <v>Gas Wells</v>
      </c>
      <c r="G647" s="52">
        <f>'Survey-based_src_summary'!S647</f>
        <v>0</v>
      </c>
      <c r="H647" s="52">
        <f>'Survey-based_src_summary'!T647</f>
        <v>0</v>
      </c>
      <c r="I647" s="52">
        <f>'Survey-based_src_summary'!U647</f>
        <v>0</v>
      </c>
      <c r="J647" s="52">
        <f>'Survey-based_src_summary'!V647</f>
        <v>0</v>
      </c>
      <c r="K647" s="52">
        <f>'Survey-based_src_summary'!W647</f>
        <v>0</v>
      </c>
      <c r="L647" s="144">
        <f>'Survey-based_src_summary'!X647</f>
        <v>0</v>
      </c>
      <c r="M647" s="144">
        <f>'Survey-based_src_summary'!Y647</f>
        <v>0</v>
      </c>
      <c r="N647" s="144">
        <f>'Survey-based_src_summary'!Z647</f>
        <v>0</v>
      </c>
      <c r="O647" s="144">
        <f>'Survey-based_src_summary'!AA647</f>
        <v>0</v>
      </c>
      <c r="P647" s="144">
        <f>'Survey-based_src_summary'!AB647</f>
        <v>0</v>
      </c>
      <c r="Q647" s="155">
        <f>'Survey-based_src_summary'!AC647</f>
        <v>0</v>
      </c>
      <c r="R647" s="155">
        <f>'Survey-based_src_summary'!AD647</f>
        <v>0</v>
      </c>
      <c r="S647" s="155">
        <f>'Survey-based_src_summary'!AE647</f>
        <v>0</v>
      </c>
      <c r="T647" s="155">
        <f>'Survey-based_src_summary'!AF647</f>
        <v>0</v>
      </c>
      <c r="U647" s="155">
        <f>'Survey-based_src_summary'!AG647</f>
        <v>0</v>
      </c>
      <c r="V647" s="156">
        <f>'Survey-based_src_summary'!AH647</f>
        <v>0</v>
      </c>
      <c r="W647" s="156">
        <f>'Survey-based_src_summary'!AI647</f>
        <v>0</v>
      </c>
      <c r="X647" s="156">
        <f>'Survey-based_src_summary'!AJ647</f>
        <v>0</v>
      </c>
      <c r="Y647" s="156">
        <f>'Survey-based_src_summary'!AK647</f>
        <v>0</v>
      </c>
      <c r="Z647" s="156">
        <f>'Survey-based_src_summary'!AL647</f>
        <v>0</v>
      </c>
      <c r="AA647" s="171">
        <f>'Survey-based_src_summary'!AM647</f>
        <v>0</v>
      </c>
      <c r="AB647" s="171">
        <f>'Survey-based_src_summary'!AN647</f>
        <v>0</v>
      </c>
      <c r="AC647" s="171">
        <f>'Survey-based_src_summary'!AO647</f>
        <v>0</v>
      </c>
      <c r="AD647" s="171">
        <f>'Survey-based_src_summary'!AP647</f>
        <v>0</v>
      </c>
      <c r="AE647" s="171">
        <f>'Survey-based_src_summary'!AQ647</f>
        <v>0</v>
      </c>
    </row>
    <row r="648" spans="1:31" x14ac:dyDescent="0.2">
      <c r="A648" s="27" t="s">
        <v>460</v>
      </c>
      <c r="B648" s="154" t="str">
        <f>'Survey-based_src_summary'!E648</f>
        <v>30</v>
      </c>
      <c r="C648" s="125" t="str">
        <f>'Survey-based_src_summary'!F648</f>
        <v>30015</v>
      </c>
      <c r="D648" s="125" t="str">
        <f>'Survey-based_src_summary'!G648</f>
        <v>2310020800</v>
      </c>
      <c r="E648" s="125" t="str">
        <f>'Survey-based_src_summary'!H648</f>
        <v>Gas Well Truck Loading</v>
      </c>
      <c r="F648" s="125" t="str">
        <f>'Survey-based_src_summary'!B648</f>
        <v>Gas Wells</v>
      </c>
      <c r="G648" s="52">
        <f>'Survey-based_src_summary'!S648</f>
        <v>0</v>
      </c>
      <c r="H648" s="52">
        <f>'Survey-based_src_summary'!T648</f>
        <v>0</v>
      </c>
      <c r="I648" s="52">
        <f>'Survey-based_src_summary'!U648</f>
        <v>0</v>
      </c>
      <c r="J648" s="52">
        <f>'Survey-based_src_summary'!V648</f>
        <v>0</v>
      </c>
      <c r="K648" s="52">
        <f>'Survey-based_src_summary'!W648</f>
        <v>0</v>
      </c>
      <c r="L648" s="144">
        <f>'Survey-based_src_summary'!X648</f>
        <v>0</v>
      </c>
      <c r="M648" s="144">
        <f>'Survey-based_src_summary'!Y648</f>
        <v>0</v>
      </c>
      <c r="N648" s="144">
        <f>'Survey-based_src_summary'!Z648</f>
        <v>0</v>
      </c>
      <c r="O648" s="144">
        <f>'Survey-based_src_summary'!AA648</f>
        <v>0</v>
      </c>
      <c r="P648" s="144">
        <f>'Survey-based_src_summary'!AB648</f>
        <v>0</v>
      </c>
      <c r="Q648" s="155">
        <f>'Survey-based_src_summary'!AC648</f>
        <v>0</v>
      </c>
      <c r="R648" s="155">
        <f>'Survey-based_src_summary'!AD648</f>
        <v>0</v>
      </c>
      <c r="S648" s="155">
        <f>'Survey-based_src_summary'!AE648</f>
        <v>0</v>
      </c>
      <c r="T648" s="155">
        <f>'Survey-based_src_summary'!AF648</f>
        <v>0</v>
      </c>
      <c r="U648" s="155">
        <f>'Survey-based_src_summary'!AG648</f>
        <v>0</v>
      </c>
      <c r="V648" s="156">
        <f>'Survey-based_src_summary'!AH648</f>
        <v>0</v>
      </c>
      <c r="W648" s="156">
        <f>'Survey-based_src_summary'!AI648</f>
        <v>0</v>
      </c>
      <c r="X648" s="156">
        <f>'Survey-based_src_summary'!AJ648</f>
        <v>0</v>
      </c>
      <c r="Y648" s="156">
        <f>'Survey-based_src_summary'!AK648</f>
        <v>0</v>
      </c>
      <c r="Z648" s="156">
        <f>'Survey-based_src_summary'!AL648</f>
        <v>0</v>
      </c>
      <c r="AA648" s="171">
        <f>'Survey-based_src_summary'!AM648</f>
        <v>0</v>
      </c>
      <c r="AB648" s="171">
        <f>'Survey-based_src_summary'!AN648</f>
        <v>0</v>
      </c>
      <c r="AC648" s="171">
        <f>'Survey-based_src_summary'!AO648</f>
        <v>0</v>
      </c>
      <c r="AD648" s="171">
        <f>'Survey-based_src_summary'!AP648</f>
        <v>0</v>
      </c>
      <c r="AE648" s="171">
        <f>'Survey-based_src_summary'!AQ648</f>
        <v>0</v>
      </c>
    </row>
    <row r="649" spans="1:31" x14ac:dyDescent="0.2">
      <c r="A649" s="27" t="s">
        <v>460</v>
      </c>
      <c r="B649" s="154" t="str">
        <f>'Survey-based_src_summary'!E649</f>
        <v>30</v>
      </c>
      <c r="C649" s="125" t="str">
        <f>'Survey-based_src_summary'!F649</f>
        <v>30027</v>
      </c>
      <c r="D649" s="125" t="str">
        <f>'Survey-based_src_summary'!G649</f>
        <v>2310020800</v>
      </c>
      <c r="E649" s="125" t="str">
        <f>'Survey-based_src_summary'!H649</f>
        <v>Gas Well Truck Loading</v>
      </c>
      <c r="F649" s="125" t="str">
        <f>'Survey-based_src_summary'!B649</f>
        <v>Gas Wells</v>
      </c>
      <c r="G649" s="52">
        <f>'Survey-based_src_summary'!S649</f>
        <v>0</v>
      </c>
      <c r="H649" s="52">
        <f>'Survey-based_src_summary'!T649</f>
        <v>0</v>
      </c>
      <c r="I649" s="52">
        <f>'Survey-based_src_summary'!U649</f>
        <v>0</v>
      </c>
      <c r="J649" s="52">
        <f>'Survey-based_src_summary'!V649</f>
        <v>0</v>
      </c>
      <c r="K649" s="52">
        <f>'Survey-based_src_summary'!W649</f>
        <v>0</v>
      </c>
      <c r="L649" s="144">
        <f>'Survey-based_src_summary'!X649</f>
        <v>0</v>
      </c>
      <c r="M649" s="144">
        <f>'Survey-based_src_summary'!Y649</f>
        <v>0</v>
      </c>
      <c r="N649" s="144">
        <f>'Survey-based_src_summary'!Z649</f>
        <v>0</v>
      </c>
      <c r="O649" s="144">
        <f>'Survey-based_src_summary'!AA649</f>
        <v>0</v>
      </c>
      <c r="P649" s="144">
        <f>'Survey-based_src_summary'!AB649</f>
        <v>0</v>
      </c>
      <c r="Q649" s="155">
        <f>'Survey-based_src_summary'!AC649</f>
        <v>0</v>
      </c>
      <c r="R649" s="155">
        <f>'Survey-based_src_summary'!AD649</f>
        <v>0</v>
      </c>
      <c r="S649" s="155">
        <f>'Survey-based_src_summary'!AE649</f>
        <v>0</v>
      </c>
      <c r="T649" s="155">
        <f>'Survey-based_src_summary'!AF649</f>
        <v>0</v>
      </c>
      <c r="U649" s="155">
        <f>'Survey-based_src_summary'!AG649</f>
        <v>0</v>
      </c>
      <c r="V649" s="156">
        <f>'Survey-based_src_summary'!AH649</f>
        <v>0</v>
      </c>
      <c r="W649" s="156">
        <f>'Survey-based_src_summary'!AI649</f>
        <v>0</v>
      </c>
      <c r="X649" s="156">
        <f>'Survey-based_src_summary'!AJ649</f>
        <v>0</v>
      </c>
      <c r="Y649" s="156">
        <f>'Survey-based_src_summary'!AK649</f>
        <v>0</v>
      </c>
      <c r="Z649" s="156">
        <f>'Survey-based_src_summary'!AL649</f>
        <v>0</v>
      </c>
      <c r="AA649" s="171">
        <f>'Survey-based_src_summary'!AM649</f>
        <v>0</v>
      </c>
      <c r="AB649" s="171">
        <f>'Survey-based_src_summary'!AN649</f>
        <v>0</v>
      </c>
      <c r="AC649" s="171">
        <f>'Survey-based_src_summary'!AO649</f>
        <v>0</v>
      </c>
      <c r="AD649" s="171">
        <f>'Survey-based_src_summary'!AP649</f>
        <v>0</v>
      </c>
      <c r="AE649" s="171">
        <f>'Survey-based_src_summary'!AQ649</f>
        <v>0</v>
      </c>
    </row>
    <row r="650" spans="1:31" x14ac:dyDescent="0.2">
      <c r="A650" s="27" t="s">
        <v>460</v>
      </c>
      <c r="B650" s="154" t="str">
        <f>'Survey-based_src_summary'!E650</f>
        <v>30</v>
      </c>
      <c r="C650" s="125" t="str">
        <f>'Survey-based_src_summary'!F650</f>
        <v>30037</v>
      </c>
      <c r="D650" s="125" t="str">
        <f>'Survey-based_src_summary'!G650</f>
        <v>2310020800</v>
      </c>
      <c r="E650" s="125" t="str">
        <f>'Survey-based_src_summary'!H650</f>
        <v>Gas Well Truck Loading</v>
      </c>
      <c r="F650" s="125" t="str">
        <f>'Survey-based_src_summary'!B650</f>
        <v>Gas Wells</v>
      </c>
      <c r="G650" s="52">
        <f>'Survey-based_src_summary'!S650</f>
        <v>0</v>
      </c>
      <c r="H650" s="52">
        <f>'Survey-based_src_summary'!T650</f>
        <v>0</v>
      </c>
      <c r="I650" s="52">
        <f>'Survey-based_src_summary'!U650</f>
        <v>0</v>
      </c>
      <c r="J650" s="52">
        <f>'Survey-based_src_summary'!V650</f>
        <v>0</v>
      </c>
      <c r="K650" s="52">
        <f>'Survey-based_src_summary'!W650</f>
        <v>0</v>
      </c>
      <c r="L650" s="144">
        <f>'Survey-based_src_summary'!X650</f>
        <v>0</v>
      </c>
      <c r="M650" s="144">
        <f>'Survey-based_src_summary'!Y650</f>
        <v>0</v>
      </c>
      <c r="N650" s="144">
        <f>'Survey-based_src_summary'!Z650</f>
        <v>0</v>
      </c>
      <c r="O650" s="144">
        <f>'Survey-based_src_summary'!AA650</f>
        <v>0</v>
      </c>
      <c r="P650" s="144">
        <f>'Survey-based_src_summary'!AB650</f>
        <v>0</v>
      </c>
      <c r="Q650" s="155">
        <f>'Survey-based_src_summary'!AC650</f>
        <v>0</v>
      </c>
      <c r="R650" s="155">
        <f>'Survey-based_src_summary'!AD650</f>
        <v>0</v>
      </c>
      <c r="S650" s="155">
        <f>'Survey-based_src_summary'!AE650</f>
        <v>0</v>
      </c>
      <c r="T650" s="155">
        <f>'Survey-based_src_summary'!AF650</f>
        <v>0</v>
      </c>
      <c r="U650" s="155">
        <f>'Survey-based_src_summary'!AG650</f>
        <v>0</v>
      </c>
      <c r="V650" s="156">
        <f>'Survey-based_src_summary'!AH650</f>
        <v>0</v>
      </c>
      <c r="W650" s="156">
        <f>'Survey-based_src_summary'!AI650</f>
        <v>0</v>
      </c>
      <c r="X650" s="156">
        <f>'Survey-based_src_summary'!AJ650</f>
        <v>0</v>
      </c>
      <c r="Y650" s="156">
        <f>'Survey-based_src_summary'!AK650</f>
        <v>0</v>
      </c>
      <c r="Z650" s="156">
        <f>'Survey-based_src_summary'!AL650</f>
        <v>0</v>
      </c>
      <c r="AA650" s="171">
        <f>'Survey-based_src_summary'!AM650</f>
        <v>0</v>
      </c>
      <c r="AB650" s="171">
        <f>'Survey-based_src_summary'!AN650</f>
        <v>0</v>
      </c>
      <c r="AC650" s="171">
        <f>'Survey-based_src_summary'!AO650</f>
        <v>0</v>
      </c>
      <c r="AD650" s="171">
        <f>'Survey-based_src_summary'!AP650</f>
        <v>0</v>
      </c>
      <c r="AE650" s="171">
        <f>'Survey-based_src_summary'!AQ650</f>
        <v>0</v>
      </c>
    </row>
    <row r="651" spans="1:31" x14ac:dyDescent="0.2">
      <c r="A651" s="27" t="s">
        <v>460</v>
      </c>
      <c r="B651" s="154" t="str">
        <f>'Survey-based_src_summary'!E651</f>
        <v>30</v>
      </c>
      <c r="C651" s="125" t="str">
        <f>'Survey-based_src_summary'!F651</f>
        <v>30101</v>
      </c>
      <c r="D651" s="125" t="str">
        <f>'Survey-based_src_summary'!G651</f>
        <v>2310000550</v>
      </c>
      <c r="E651" s="125" t="str">
        <f>'Survey-based_src_summary'!H651</f>
        <v>Water tank losses</v>
      </c>
      <c r="F651" s="125" t="str">
        <f>'Survey-based_src_summary'!B651</f>
        <v>Oil Wells</v>
      </c>
      <c r="G651" s="52">
        <f>'Survey-based_src_summary'!S651</f>
        <v>0</v>
      </c>
      <c r="H651" s="52">
        <f>'Survey-based_src_summary'!T651</f>
        <v>256.85930024249291</v>
      </c>
      <c r="I651" s="52">
        <f>'Survey-based_src_summary'!U651</f>
        <v>0</v>
      </c>
      <c r="J651" s="52">
        <f>'Survey-based_src_summary'!V651</f>
        <v>0</v>
      </c>
      <c r="K651" s="52">
        <f>'Survey-based_src_summary'!W651</f>
        <v>0</v>
      </c>
      <c r="L651" s="144">
        <f>'Survey-based_src_summary'!X651</f>
        <v>0</v>
      </c>
      <c r="M651" s="144">
        <f>'Survey-based_src_summary'!Y651</f>
        <v>29.41387392111152</v>
      </c>
      <c r="N651" s="144">
        <f>'Survey-based_src_summary'!Z651</f>
        <v>0</v>
      </c>
      <c r="O651" s="144">
        <f>'Survey-based_src_summary'!AA651</f>
        <v>0</v>
      </c>
      <c r="P651" s="144">
        <f>'Survey-based_src_summary'!AB651</f>
        <v>0</v>
      </c>
      <c r="Q651" s="155">
        <f>'Survey-based_src_summary'!AC651</f>
        <v>0</v>
      </c>
      <c r="R651" s="155">
        <f>'Survey-based_src_summary'!AD651</f>
        <v>0</v>
      </c>
      <c r="S651" s="155">
        <f>'Survey-based_src_summary'!AE651</f>
        <v>0</v>
      </c>
      <c r="T651" s="155">
        <f>'Survey-based_src_summary'!AF651</f>
        <v>0</v>
      </c>
      <c r="U651" s="155">
        <f>'Survey-based_src_summary'!AG651</f>
        <v>0</v>
      </c>
      <c r="V651" s="156">
        <f>'Survey-based_src_summary'!AH651</f>
        <v>0</v>
      </c>
      <c r="W651" s="156">
        <f>'Survey-based_src_summary'!AI651</f>
        <v>227.44542632138135</v>
      </c>
      <c r="X651" s="156">
        <f>'Survey-based_src_summary'!AJ651</f>
        <v>0</v>
      </c>
      <c r="Y651" s="156">
        <f>'Survey-based_src_summary'!AK651</f>
        <v>0</v>
      </c>
      <c r="Z651" s="156">
        <f>'Survey-based_src_summary'!AL651</f>
        <v>0</v>
      </c>
      <c r="AA651" s="171">
        <f>'Survey-based_src_summary'!AM651</f>
        <v>0</v>
      </c>
      <c r="AB651" s="171">
        <f>'Survey-based_src_summary'!AN651</f>
        <v>0</v>
      </c>
      <c r="AC651" s="171">
        <f>'Survey-based_src_summary'!AO651</f>
        <v>0</v>
      </c>
      <c r="AD651" s="171">
        <f>'Survey-based_src_summary'!AP651</f>
        <v>0</v>
      </c>
      <c r="AE651" s="171">
        <f>'Survey-based_src_summary'!AQ651</f>
        <v>0</v>
      </c>
    </row>
    <row r="652" spans="1:31" x14ac:dyDescent="0.2">
      <c r="A652" s="27" t="s">
        <v>460</v>
      </c>
      <c r="B652" s="154" t="str">
        <f>'Survey-based_src_summary'!E652</f>
        <v>30</v>
      </c>
      <c r="C652" s="125" t="str">
        <f>'Survey-based_src_summary'!F652</f>
        <v>30051</v>
      </c>
      <c r="D652" s="125" t="str">
        <f>'Survey-based_src_summary'!G652</f>
        <v>2310000550</v>
      </c>
      <c r="E652" s="125" t="str">
        <f>'Survey-based_src_summary'!H652</f>
        <v>Water tank losses</v>
      </c>
      <c r="F652" s="125" t="str">
        <f>'Survey-based_src_summary'!B652</f>
        <v>Oil Wells</v>
      </c>
      <c r="G652" s="52">
        <f>'Survey-based_src_summary'!S652</f>
        <v>0</v>
      </c>
      <c r="H652" s="52">
        <f>'Survey-based_src_summary'!T652</f>
        <v>10.84256243385529</v>
      </c>
      <c r="I652" s="52">
        <f>'Survey-based_src_summary'!U652</f>
        <v>0</v>
      </c>
      <c r="J652" s="52">
        <f>'Survey-based_src_summary'!V652</f>
        <v>0</v>
      </c>
      <c r="K652" s="52">
        <f>'Survey-based_src_summary'!W652</f>
        <v>0</v>
      </c>
      <c r="L652" s="144">
        <f>'Survey-based_src_summary'!X652</f>
        <v>0</v>
      </c>
      <c r="M652" s="144">
        <f>'Survey-based_src_summary'!Y652</f>
        <v>0.91086100551082483</v>
      </c>
      <c r="N652" s="144">
        <f>'Survey-based_src_summary'!Z652</f>
        <v>0</v>
      </c>
      <c r="O652" s="144">
        <f>'Survey-based_src_summary'!AA652</f>
        <v>0</v>
      </c>
      <c r="P652" s="144">
        <f>'Survey-based_src_summary'!AB652</f>
        <v>0</v>
      </c>
      <c r="Q652" s="155">
        <f>'Survey-based_src_summary'!AC652</f>
        <v>0</v>
      </c>
      <c r="R652" s="155">
        <f>'Survey-based_src_summary'!AD652</f>
        <v>0</v>
      </c>
      <c r="S652" s="155">
        <f>'Survey-based_src_summary'!AE652</f>
        <v>0</v>
      </c>
      <c r="T652" s="155">
        <f>'Survey-based_src_summary'!AF652</f>
        <v>0</v>
      </c>
      <c r="U652" s="155">
        <f>'Survey-based_src_summary'!AG652</f>
        <v>0</v>
      </c>
      <c r="V652" s="156">
        <f>'Survey-based_src_summary'!AH652</f>
        <v>0</v>
      </c>
      <c r="W652" s="156">
        <f>'Survey-based_src_summary'!AI652</f>
        <v>9.9317014283444642</v>
      </c>
      <c r="X652" s="156">
        <f>'Survey-based_src_summary'!AJ652</f>
        <v>0</v>
      </c>
      <c r="Y652" s="156">
        <f>'Survey-based_src_summary'!AK652</f>
        <v>0</v>
      </c>
      <c r="Z652" s="156">
        <f>'Survey-based_src_summary'!AL652</f>
        <v>0</v>
      </c>
      <c r="AA652" s="171">
        <f>'Survey-based_src_summary'!AM652</f>
        <v>0</v>
      </c>
      <c r="AB652" s="171">
        <f>'Survey-based_src_summary'!AN652</f>
        <v>0</v>
      </c>
      <c r="AC652" s="171">
        <f>'Survey-based_src_summary'!AO652</f>
        <v>0</v>
      </c>
      <c r="AD652" s="171">
        <f>'Survey-based_src_summary'!AP652</f>
        <v>0</v>
      </c>
      <c r="AE652" s="171">
        <f>'Survey-based_src_summary'!AQ652</f>
        <v>0</v>
      </c>
    </row>
    <row r="653" spans="1:31" x14ac:dyDescent="0.2">
      <c r="A653" s="27" t="s">
        <v>460</v>
      </c>
      <c r="B653" s="154" t="str">
        <f>'Survey-based_src_summary'!E653</f>
        <v>30</v>
      </c>
      <c r="C653" s="125" t="str">
        <f>'Survey-based_src_summary'!F653</f>
        <v>30087</v>
      </c>
      <c r="D653" s="125" t="str">
        <f>'Survey-based_src_summary'!G653</f>
        <v>2310000550</v>
      </c>
      <c r="E653" s="125" t="str">
        <f>'Survey-based_src_summary'!H653</f>
        <v>Water tank losses</v>
      </c>
      <c r="F653" s="125" t="str">
        <f>'Survey-based_src_summary'!B653</f>
        <v>Oil Wells</v>
      </c>
      <c r="G653" s="52">
        <f>'Survey-based_src_summary'!S653</f>
        <v>0</v>
      </c>
      <c r="H653" s="52">
        <f>'Survey-based_src_summary'!T653</f>
        <v>232.58958436830392</v>
      </c>
      <c r="I653" s="52">
        <f>'Survey-based_src_summary'!U653</f>
        <v>0</v>
      </c>
      <c r="J653" s="52">
        <f>'Survey-based_src_summary'!V653</f>
        <v>0</v>
      </c>
      <c r="K653" s="52">
        <f>'Survey-based_src_summary'!W653</f>
        <v>0</v>
      </c>
      <c r="L653" s="144">
        <f>'Survey-based_src_summary'!X653</f>
        <v>0</v>
      </c>
      <c r="M653" s="144">
        <f>'Survey-based_src_summary'!Y653</f>
        <v>22.412786515730375</v>
      </c>
      <c r="N653" s="144">
        <f>'Survey-based_src_summary'!Z653</f>
        <v>0</v>
      </c>
      <c r="O653" s="144">
        <f>'Survey-based_src_summary'!AA653</f>
        <v>0</v>
      </c>
      <c r="P653" s="144">
        <f>'Survey-based_src_summary'!AB653</f>
        <v>0</v>
      </c>
      <c r="Q653" s="155">
        <f>'Survey-based_src_summary'!AC653</f>
        <v>0</v>
      </c>
      <c r="R653" s="155">
        <f>'Survey-based_src_summary'!AD653</f>
        <v>0</v>
      </c>
      <c r="S653" s="155">
        <f>'Survey-based_src_summary'!AE653</f>
        <v>0</v>
      </c>
      <c r="T653" s="155">
        <f>'Survey-based_src_summary'!AF653</f>
        <v>0</v>
      </c>
      <c r="U653" s="155">
        <f>'Survey-based_src_summary'!AG653</f>
        <v>0</v>
      </c>
      <c r="V653" s="156">
        <f>'Survey-based_src_summary'!AH653</f>
        <v>0</v>
      </c>
      <c r="W653" s="156">
        <f>'Survey-based_src_summary'!AI653</f>
        <v>210.17679785257357</v>
      </c>
      <c r="X653" s="156">
        <f>'Survey-based_src_summary'!AJ653</f>
        <v>0</v>
      </c>
      <c r="Y653" s="156">
        <f>'Survey-based_src_summary'!AK653</f>
        <v>0</v>
      </c>
      <c r="Z653" s="156">
        <f>'Survey-based_src_summary'!AL653</f>
        <v>0</v>
      </c>
      <c r="AA653" s="171">
        <f>'Survey-based_src_summary'!AM653</f>
        <v>0</v>
      </c>
      <c r="AB653" s="171">
        <f>'Survey-based_src_summary'!AN653</f>
        <v>0</v>
      </c>
      <c r="AC653" s="171">
        <f>'Survey-based_src_summary'!AO653</f>
        <v>0</v>
      </c>
      <c r="AD653" s="171">
        <f>'Survey-based_src_summary'!AP653</f>
        <v>0</v>
      </c>
      <c r="AE653" s="171">
        <f>'Survey-based_src_summary'!AQ653</f>
        <v>0</v>
      </c>
    </row>
    <row r="654" spans="1:31" x14ac:dyDescent="0.2">
      <c r="A654" s="27" t="s">
        <v>460</v>
      </c>
      <c r="B654" s="154" t="str">
        <f>'Survey-based_src_summary'!E654</f>
        <v>30</v>
      </c>
      <c r="C654" s="125" t="str">
        <f>'Survey-based_src_summary'!F654</f>
        <v>30099</v>
      </c>
      <c r="D654" s="125" t="str">
        <f>'Survey-based_src_summary'!G654</f>
        <v>2310000550</v>
      </c>
      <c r="E654" s="125" t="str">
        <f>'Survey-based_src_summary'!H654</f>
        <v>Water tank losses</v>
      </c>
      <c r="F654" s="125" t="str">
        <f>'Survey-based_src_summary'!B654</f>
        <v>Oil Wells</v>
      </c>
      <c r="G654" s="52">
        <f>'Survey-based_src_summary'!S654</f>
        <v>0</v>
      </c>
      <c r="H654" s="52">
        <f>'Survey-based_src_summary'!T654</f>
        <v>45.039663568661965</v>
      </c>
      <c r="I654" s="52">
        <f>'Survey-based_src_summary'!U654</f>
        <v>0</v>
      </c>
      <c r="J654" s="52">
        <f>'Survey-based_src_summary'!V654</f>
        <v>0</v>
      </c>
      <c r="K654" s="52">
        <f>'Survey-based_src_summary'!W654</f>
        <v>0</v>
      </c>
      <c r="L654" s="144">
        <f>'Survey-based_src_summary'!X654</f>
        <v>0</v>
      </c>
      <c r="M654" s="144">
        <f>'Survey-based_src_summary'!Y654</f>
        <v>0</v>
      </c>
      <c r="N654" s="144">
        <f>'Survey-based_src_summary'!Z654</f>
        <v>0</v>
      </c>
      <c r="O654" s="144">
        <f>'Survey-based_src_summary'!AA654</f>
        <v>0</v>
      </c>
      <c r="P654" s="144">
        <f>'Survey-based_src_summary'!AB654</f>
        <v>0</v>
      </c>
      <c r="Q654" s="155">
        <f>'Survey-based_src_summary'!AC654</f>
        <v>0</v>
      </c>
      <c r="R654" s="155">
        <f>'Survey-based_src_summary'!AD654</f>
        <v>0</v>
      </c>
      <c r="S654" s="155">
        <f>'Survey-based_src_summary'!AE654</f>
        <v>0</v>
      </c>
      <c r="T654" s="155">
        <f>'Survey-based_src_summary'!AF654</f>
        <v>0</v>
      </c>
      <c r="U654" s="155">
        <f>'Survey-based_src_summary'!AG654</f>
        <v>0</v>
      </c>
      <c r="V654" s="156">
        <f>'Survey-based_src_summary'!AH654</f>
        <v>0</v>
      </c>
      <c r="W654" s="156">
        <f>'Survey-based_src_summary'!AI654</f>
        <v>45.039663568661965</v>
      </c>
      <c r="X654" s="156">
        <f>'Survey-based_src_summary'!AJ654</f>
        <v>0</v>
      </c>
      <c r="Y654" s="156">
        <f>'Survey-based_src_summary'!AK654</f>
        <v>0</v>
      </c>
      <c r="Z654" s="156">
        <f>'Survey-based_src_summary'!AL654</f>
        <v>0</v>
      </c>
      <c r="AA654" s="171">
        <f>'Survey-based_src_summary'!AM654</f>
        <v>0</v>
      </c>
      <c r="AB654" s="171">
        <f>'Survey-based_src_summary'!AN654</f>
        <v>0</v>
      </c>
      <c r="AC654" s="171">
        <f>'Survey-based_src_summary'!AO654</f>
        <v>0</v>
      </c>
      <c r="AD654" s="171">
        <f>'Survey-based_src_summary'!AP654</f>
        <v>0</v>
      </c>
      <c r="AE654" s="171">
        <f>'Survey-based_src_summary'!AQ654</f>
        <v>0</v>
      </c>
    </row>
    <row r="655" spans="1:31" x14ac:dyDescent="0.2">
      <c r="A655" s="27" t="s">
        <v>460</v>
      </c>
      <c r="B655" s="154" t="str">
        <f>'Survey-based_src_summary'!E655</f>
        <v>30</v>
      </c>
      <c r="C655" s="125" t="str">
        <f>'Survey-based_src_summary'!F655</f>
        <v>30035</v>
      </c>
      <c r="D655" s="125" t="str">
        <f>'Survey-based_src_summary'!G655</f>
        <v>2310000550</v>
      </c>
      <c r="E655" s="125" t="str">
        <f>'Survey-based_src_summary'!H655</f>
        <v>Water tank losses</v>
      </c>
      <c r="F655" s="125" t="str">
        <f>'Survey-based_src_summary'!B655</f>
        <v>Oil Wells</v>
      </c>
      <c r="G655" s="52">
        <f>'Survey-based_src_summary'!S655</f>
        <v>0</v>
      </c>
      <c r="H655" s="52">
        <f>'Survey-based_src_summary'!T655</f>
        <v>150.03760871300304</v>
      </c>
      <c r="I655" s="52">
        <f>'Survey-based_src_summary'!U655</f>
        <v>0</v>
      </c>
      <c r="J655" s="52">
        <f>'Survey-based_src_summary'!V655</f>
        <v>0</v>
      </c>
      <c r="K655" s="52">
        <f>'Survey-based_src_summary'!W655</f>
        <v>0</v>
      </c>
      <c r="L655" s="144">
        <f>'Survey-based_src_summary'!X655</f>
        <v>0</v>
      </c>
      <c r="M655" s="144">
        <f>'Survey-based_src_summary'!Y655</f>
        <v>0.80905477158719208</v>
      </c>
      <c r="N655" s="144">
        <f>'Survey-based_src_summary'!Z655</f>
        <v>0</v>
      </c>
      <c r="O655" s="144">
        <f>'Survey-based_src_summary'!AA655</f>
        <v>0</v>
      </c>
      <c r="P655" s="144">
        <f>'Survey-based_src_summary'!AB655</f>
        <v>0</v>
      </c>
      <c r="Q655" s="155">
        <f>'Survey-based_src_summary'!AC655</f>
        <v>0</v>
      </c>
      <c r="R655" s="155">
        <f>'Survey-based_src_summary'!AD655</f>
        <v>52.978945837965263</v>
      </c>
      <c r="S655" s="155">
        <f>'Survey-based_src_summary'!AE655</f>
        <v>0</v>
      </c>
      <c r="T655" s="155">
        <f>'Survey-based_src_summary'!AF655</f>
        <v>0</v>
      </c>
      <c r="U655" s="155">
        <f>'Survey-based_src_summary'!AG655</f>
        <v>0</v>
      </c>
      <c r="V655" s="156">
        <f>'Survey-based_src_summary'!AH655</f>
        <v>0</v>
      </c>
      <c r="W655" s="156">
        <f>'Survey-based_src_summary'!AI655</f>
        <v>96.249608103450583</v>
      </c>
      <c r="X655" s="156">
        <f>'Survey-based_src_summary'!AJ655</f>
        <v>0</v>
      </c>
      <c r="Y655" s="156">
        <f>'Survey-based_src_summary'!AK655</f>
        <v>0</v>
      </c>
      <c r="Z655" s="156">
        <f>'Survey-based_src_summary'!AL655</f>
        <v>0</v>
      </c>
      <c r="AA655" s="171">
        <f>'Survey-based_src_summary'!AM655</f>
        <v>0</v>
      </c>
      <c r="AB655" s="171">
        <f>'Survey-based_src_summary'!AN655</f>
        <v>0</v>
      </c>
      <c r="AC655" s="171">
        <f>'Survey-based_src_summary'!AO655</f>
        <v>0</v>
      </c>
      <c r="AD655" s="171">
        <f>'Survey-based_src_summary'!AP655</f>
        <v>0</v>
      </c>
      <c r="AE655" s="171">
        <f>'Survey-based_src_summary'!AQ655</f>
        <v>0</v>
      </c>
    </row>
    <row r="656" spans="1:31" x14ac:dyDescent="0.2">
      <c r="A656" s="27" t="s">
        <v>460</v>
      </c>
      <c r="B656" s="154" t="str">
        <f>'Survey-based_src_summary'!E656</f>
        <v>30</v>
      </c>
      <c r="C656" s="125" t="str">
        <f>'Survey-based_src_summary'!F656</f>
        <v>30073</v>
      </c>
      <c r="D656" s="125" t="str">
        <f>'Survey-based_src_summary'!G656</f>
        <v>2310000550</v>
      </c>
      <c r="E656" s="125" t="str">
        <f>'Survey-based_src_summary'!H656</f>
        <v>Water tank losses</v>
      </c>
      <c r="F656" s="125" t="str">
        <f>'Survey-based_src_summary'!B656</f>
        <v>Oil Wells</v>
      </c>
      <c r="G656" s="52">
        <f>'Survey-based_src_summary'!S656</f>
        <v>0</v>
      </c>
      <c r="H656" s="52">
        <f>'Survey-based_src_summary'!T656</f>
        <v>75.260124134435884</v>
      </c>
      <c r="I656" s="52">
        <f>'Survey-based_src_summary'!U656</f>
        <v>0</v>
      </c>
      <c r="J656" s="52">
        <f>'Survey-based_src_summary'!V656</f>
        <v>0</v>
      </c>
      <c r="K656" s="52">
        <f>'Survey-based_src_summary'!W656</f>
        <v>0</v>
      </c>
      <c r="L656" s="144">
        <f>'Survey-based_src_summary'!X656</f>
        <v>0</v>
      </c>
      <c r="M656" s="144">
        <f>'Survey-based_src_summary'!Y656</f>
        <v>1.3312583926696672E-2</v>
      </c>
      <c r="N656" s="144">
        <f>'Survey-based_src_summary'!Z656</f>
        <v>0</v>
      </c>
      <c r="O656" s="144">
        <f>'Survey-based_src_summary'!AA656</f>
        <v>0</v>
      </c>
      <c r="P656" s="144">
        <f>'Survey-based_src_summary'!AB656</f>
        <v>0</v>
      </c>
      <c r="Q656" s="155">
        <f>'Survey-based_src_summary'!AC656</f>
        <v>0</v>
      </c>
      <c r="R656" s="155">
        <f>'Survey-based_src_summary'!AD656</f>
        <v>1.4846100173410535</v>
      </c>
      <c r="S656" s="155">
        <f>'Survey-based_src_summary'!AE656</f>
        <v>0</v>
      </c>
      <c r="T656" s="155">
        <f>'Survey-based_src_summary'!AF656</f>
        <v>0</v>
      </c>
      <c r="U656" s="155">
        <f>'Survey-based_src_summary'!AG656</f>
        <v>0</v>
      </c>
      <c r="V656" s="156">
        <f>'Survey-based_src_summary'!AH656</f>
        <v>0</v>
      </c>
      <c r="W656" s="156">
        <f>'Survey-based_src_summary'!AI656</f>
        <v>73.762201533168138</v>
      </c>
      <c r="X656" s="156">
        <f>'Survey-based_src_summary'!AJ656</f>
        <v>0</v>
      </c>
      <c r="Y656" s="156">
        <f>'Survey-based_src_summary'!AK656</f>
        <v>0</v>
      </c>
      <c r="Z656" s="156">
        <f>'Survey-based_src_summary'!AL656</f>
        <v>0</v>
      </c>
      <c r="AA656" s="171">
        <f>'Survey-based_src_summary'!AM656</f>
        <v>0</v>
      </c>
      <c r="AB656" s="171">
        <f>'Survey-based_src_summary'!AN656</f>
        <v>0</v>
      </c>
      <c r="AC656" s="171">
        <f>'Survey-based_src_summary'!AO656</f>
        <v>0</v>
      </c>
      <c r="AD656" s="171">
        <f>'Survey-based_src_summary'!AP656</f>
        <v>0</v>
      </c>
      <c r="AE656" s="171">
        <f>'Survey-based_src_summary'!AQ656</f>
        <v>0</v>
      </c>
    </row>
    <row r="657" spans="1:31" x14ac:dyDescent="0.2">
      <c r="A657" s="27" t="s">
        <v>460</v>
      </c>
      <c r="B657" s="154" t="str">
        <f>'Survey-based_src_summary'!E657</f>
        <v>30</v>
      </c>
      <c r="C657" s="125" t="str">
        <f>'Survey-based_src_summary'!F657</f>
        <v>30065</v>
      </c>
      <c r="D657" s="125" t="str">
        <f>'Survey-based_src_summary'!G657</f>
        <v>2310000550</v>
      </c>
      <c r="E657" s="125" t="str">
        <f>'Survey-based_src_summary'!H657</f>
        <v>Water tank losses</v>
      </c>
      <c r="F657" s="125" t="str">
        <f>'Survey-based_src_summary'!B657</f>
        <v>Oil Wells</v>
      </c>
      <c r="G657" s="52">
        <f>'Survey-based_src_summary'!S657</f>
        <v>0</v>
      </c>
      <c r="H657" s="52">
        <f>'Survey-based_src_summary'!T657</f>
        <v>235.00728461895716</v>
      </c>
      <c r="I657" s="52">
        <f>'Survey-based_src_summary'!U657</f>
        <v>0</v>
      </c>
      <c r="J657" s="52">
        <f>'Survey-based_src_summary'!V657</f>
        <v>0</v>
      </c>
      <c r="K657" s="52">
        <f>'Survey-based_src_summary'!W657</f>
        <v>0</v>
      </c>
      <c r="L657" s="144">
        <f>'Survey-based_src_summary'!X657</f>
        <v>0</v>
      </c>
      <c r="M657" s="144">
        <f>'Survey-based_src_summary'!Y657</f>
        <v>1.1093726220721702</v>
      </c>
      <c r="N657" s="144">
        <f>'Survey-based_src_summary'!Z657</f>
        <v>0</v>
      </c>
      <c r="O657" s="144">
        <f>'Survey-based_src_summary'!AA657</f>
        <v>0</v>
      </c>
      <c r="P657" s="144">
        <f>'Survey-based_src_summary'!AB657</f>
        <v>0</v>
      </c>
      <c r="Q657" s="155">
        <f>'Survey-based_src_summary'!AC657</f>
        <v>0</v>
      </c>
      <c r="R657" s="155">
        <f>'Survey-based_src_summary'!AD657</f>
        <v>0</v>
      </c>
      <c r="S657" s="155">
        <f>'Survey-based_src_summary'!AE657</f>
        <v>0</v>
      </c>
      <c r="T657" s="155">
        <f>'Survey-based_src_summary'!AF657</f>
        <v>0</v>
      </c>
      <c r="U657" s="155">
        <f>'Survey-based_src_summary'!AG657</f>
        <v>0</v>
      </c>
      <c r="V657" s="156">
        <f>'Survey-based_src_summary'!AH657</f>
        <v>0</v>
      </c>
      <c r="W657" s="156">
        <f>'Survey-based_src_summary'!AI657</f>
        <v>233.89791199688503</v>
      </c>
      <c r="X657" s="156">
        <f>'Survey-based_src_summary'!AJ657</f>
        <v>0</v>
      </c>
      <c r="Y657" s="156">
        <f>'Survey-based_src_summary'!AK657</f>
        <v>0</v>
      </c>
      <c r="Z657" s="156">
        <f>'Survey-based_src_summary'!AL657</f>
        <v>0</v>
      </c>
      <c r="AA657" s="171">
        <f>'Survey-based_src_summary'!AM657</f>
        <v>0</v>
      </c>
      <c r="AB657" s="171">
        <f>'Survey-based_src_summary'!AN657</f>
        <v>0</v>
      </c>
      <c r="AC657" s="171">
        <f>'Survey-based_src_summary'!AO657</f>
        <v>0</v>
      </c>
      <c r="AD657" s="171">
        <f>'Survey-based_src_summary'!AP657</f>
        <v>0</v>
      </c>
      <c r="AE657" s="171">
        <f>'Survey-based_src_summary'!AQ657</f>
        <v>0</v>
      </c>
    </row>
    <row r="658" spans="1:31" x14ac:dyDescent="0.2">
      <c r="A658" s="27" t="s">
        <v>460</v>
      </c>
      <c r="B658" s="154" t="str">
        <f>'Survey-based_src_summary'!E658</f>
        <v>30</v>
      </c>
      <c r="C658" s="125" t="str">
        <f>'Survey-based_src_summary'!F658</f>
        <v>30069</v>
      </c>
      <c r="D658" s="125" t="str">
        <f>'Survey-based_src_summary'!G658</f>
        <v>2310000550</v>
      </c>
      <c r="E658" s="125" t="str">
        <f>'Survey-based_src_summary'!H658</f>
        <v>Water tank losses</v>
      </c>
      <c r="F658" s="125" t="str">
        <f>'Survey-based_src_summary'!B658</f>
        <v>Oil Wells</v>
      </c>
      <c r="G658" s="52">
        <f>'Survey-based_src_summary'!S658</f>
        <v>0</v>
      </c>
      <c r="H658" s="52">
        <f>'Survey-based_src_summary'!T658</f>
        <v>67.557503022932437</v>
      </c>
      <c r="I658" s="52">
        <f>'Survey-based_src_summary'!U658</f>
        <v>0</v>
      </c>
      <c r="J658" s="52">
        <f>'Survey-based_src_summary'!V658</f>
        <v>0</v>
      </c>
      <c r="K658" s="52">
        <f>'Survey-based_src_summary'!W658</f>
        <v>0</v>
      </c>
      <c r="L658" s="144">
        <f>'Survey-based_src_summary'!X658</f>
        <v>0</v>
      </c>
      <c r="M658" s="144">
        <f>'Survey-based_src_summary'!Y658</f>
        <v>37.02589428847871</v>
      </c>
      <c r="N658" s="144">
        <f>'Survey-based_src_summary'!Z658</f>
        <v>0</v>
      </c>
      <c r="O658" s="144">
        <f>'Survey-based_src_summary'!AA658</f>
        <v>0</v>
      </c>
      <c r="P658" s="144">
        <f>'Survey-based_src_summary'!AB658</f>
        <v>0</v>
      </c>
      <c r="Q658" s="155">
        <f>'Survey-based_src_summary'!AC658</f>
        <v>0</v>
      </c>
      <c r="R658" s="155">
        <f>'Survey-based_src_summary'!AD658</f>
        <v>0</v>
      </c>
      <c r="S658" s="155">
        <f>'Survey-based_src_summary'!AE658</f>
        <v>0</v>
      </c>
      <c r="T658" s="155">
        <f>'Survey-based_src_summary'!AF658</f>
        <v>0</v>
      </c>
      <c r="U658" s="155">
        <f>'Survey-based_src_summary'!AG658</f>
        <v>0</v>
      </c>
      <c r="V658" s="156">
        <f>'Survey-based_src_summary'!AH658</f>
        <v>0</v>
      </c>
      <c r="W658" s="156">
        <f>'Survey-based_src_summary'!AI658</f>
        <v>30.531608734453719</v>
      </c>
      <c r="X658" s="156">
        <f>'Survey-based_src_summary'!AJ658</f>
        <v>0</v>
      </c>
      <c r="Y658" s="156">
        <f>'Survey-based_src_summary'!AK658</f>
        <v>0</v>
      </c>
      <c r="Z658" s="156">
        <f>'Survey-based_src_summary'!AL658</f>
        <v>0</v>
      </c>
      <c r="AA658" s="171">
        <f>'Survey-based_src_summary'!AM658</f>
        <v>0</v>
      </c>
      <c r="AB658" s="171">
        <f>'Survey-based_src_summary'!AN658</f>
        <v>0</v>
      </c>
      <c r="AC658" s="171">
        <f>'Survey-based_src_summary'!AO658</f>
        <v>0</v>
      </c>
      <c r="AD658" s="171">
        <f>'Survey-based_src_summary'!AP658</f>
        <v>0</v>
      </c>
      <c r="AE658" s="171">
        <f>'Survey-based_src_summary'!AQ658</f>
        <v>0</v>
      </c>
    </row>
    <row r="659" spans="1:31" x14ac:dyDescent="0.2">
      <c r="A659" s="27" t="s">
        <v>460</v>
      </c>
      <c r="B659" s="154" t="str">
        <f>'Survey-based_src_summary'!E659</f>
        <v>30</v>
      </c>
      <c r="C659" s="125" t="str">
        <f>'Survey-based_src_summary'!F659</f>
        <v>30005</v>
      </c>
      <c r="D659" s="125" t="str">
        <f>'Survey-based_src_summary'!G659</f>
        <v>2310000550</v>
      </c>
      <c r="E659" s="125" t="str">
        <f>'Survey-based_src_summary'!H659</f>
        <v>Water tank losses</v>
      </c>
      <c r="F659" s="125" t="str">
        <f>'Survey-based_src_summary'!B659</f>
        <v>Oil Wells</v>
      </c>
      <c r="G659" s="52">
        <f>'Survey-based_src_summary'!S659</f>
        <v>0</v>
      </c>
      <c r="H659" s="52">
        <f>'Survey-based_src_summary'!T659</f>
        <v>38.575147417101</v>
      </c>
      <c r="I659" s="52">
        <f>'Survey-based_src_summary'!U659</f>
        <v>0</v>
      </c>
      <c r="J659" s="52">
        <f>'Survey-based_src_summary'!V659</f>
        <v>0</v>
      </c>
      <c r="K659" s="52">
        <f>'Survey-based_src_summary'!W659</f>
        <v>0</v>
      </c>
      <c r="L659" s="144">
        <f>'Survey-based_src_summary'!X659</f>
        <v>0</v>
      </c>
      <c r="M659" s="144">
        <f>'Survey-based_src_summary'!Y659</f>
        <v>3.6796604039430409</v>
      </c>
      <c r="N659" s="144">
        <f>'Survey-based_src_summary'!Z659</f>
        <v>0</v>
      </c>
      <c r="O659" s="144">
        <f>'Survey-based_src_summary'!AA659</f>
        <v>0</v>
      </c>
      <c r="P659" s="144">
        <f>'Survey-based_src_summary'!AB659</f>
        <v>0</v>
      </c>
      <c r="Q659" s="155">
        <f>'Survey-based_src_summary'!AC659</f>
        <v>0</v>
      </c>
      <c r="R659" s="155">
        <f>'Survey-based_src_summary'!AD659</f>
        <v>0</v>
      </c>
      <c r="S659" s="155">
        <f>'Survey-based_src_summary'!AE659</f>
        <v>0</v>
      </c>
      <c r="T659" s="155">
        <f>'Survey-based_src_summary'!AF659</f>
        <v>0</v>
      </c>
      <c r="U659" s="155">
        <f>'Survey-based_src_summary'!AG659</f>
        <v>0</v>
      </c>
      <c r="V659" s="156">
        <f>'Survey-based_src_summary'!AH659</f>
        <v>0</v>
      </c>
      <c r="W659" s="156">
        <f>'Survey-based_src_summary'!AI659</f>
        <v>34.895487013157961</v>
      </c>
      <c r="X659" s="156">
        <f>'Survey-based_src_summary'!AJ659</f>
        <v>0</v>
      </c>
      <c r="Y659" s="156">
        <f>'Survey-based_src_summary'!AK659</f>
        <v>0</v>
      </c>
      <c r="Z659" s="156">
        <f>'Survey-based_src_summary'!AL659</f>
        <v>0</v>
      </c>
      <c r="AA659" s="171">
        <f>'Survey-based_src_summary'!AM659</f>
        <v>0</v>
      </c>
      <c r="AB659" s="171">
        <f>'Survey-based_src_summary'!AN659</f>
        <v>0</v>
      </c>
      <c r="AC659" s="171">
        <f>'Survey-based_src_summary'!AO659</f>
        <v>0</v>
      </c>
      <c r="AD659" s="171">
        <f>'Survey-based_src_summary'!AP659</f>
        <v>0</v>
      </c>
      <c r="AE659" s="171">
        <f>'Survey-based_src_summary'!AQ659</f>
        <v>0</v>
      </c>
    </row>
    <row r="660" spans="1:31" x14ac:dyDescent="0.2">
      <c r="A660" s="27" t="s">
        <v>460</v>
      </c>
      <c r="B660" s="154" t="str">
        <f>'Survey-based_src_summary'!E660</f>
        <v>30</v>
      </c>
      <c r="C660" s="125" t="str">
        <f>'Survey-based_src_summary'!F660</f>
        <v>30111</v>
      </c>
      <c r="D660" s="125" t="str">
        <f>'Survey-based_src_summary'!G660</f>
        <v>2310000550</v>
      </c>
      <c r="E660" s="125" t="str">
        <f>'Survey-based_src_summary'!H660</f>
        <v>Water tank losses</v>
      </c>
      <c r="F660" s="125" t="str">
        <f>'Survey-based_src_summary'!B660</f>
        <v>Oil Wells</v>
      </c>
      <c r="G660" s="52">
        <f>'Survey-based_src_summary'!S660</f>
        <v>0</v>
      </c>
      <c r="H660" s="52">
        <f>'Survey-based_src_summary'!T660</f>
        <v>29.841150535339725</v>
      </c>
      <c r="I660" s="52">
        <f>'Survey-based_src_summary'!U660</f>
        <v>0</v>
      </c>
      <c r="J660" s="52">
        <f>'Survey-based_src_summary'!V660</f>
        <v>0</v>
      </c>
      <c r="K660" s="52">
        <f>'Survey-based_src_summary'!W660</f>
        <v>0</v>
      </c>
      <c r="L660" s="144">
        <f>'Survey-based_src_summary'!X660</f>
        <v>0</v>
      </c>
      <c r="M660" s="144">
        <f>'Survey-based_src_summary'!Y660</f>
        <v>0.92759180957336129</v>
      </c>
      <c r="N660" s="144">
        <f>'Survey-based_src_summary'!Z660</f>
        <v>0</v>
      </c>
      <c r="O660" s="144">
        <f>'Survey-based_src_summary'!AA660</f>
        <v>0</v>
      </c>
      <c r="P660" s="144">
        <f>'Survey-based_src_summary'!AB660</f>
        <v>0</v>
      </c>
      <c r="Q660" s="155">
        <f>'Survey-based_src_summary'!AC660</f>
        <v>0</v>
      </c>
      <c r="R660" s="155">
        <f>'Survey-based_src_summary'!AD660</f>
        <v>0</v>
      </c>
      <c r="S660" s="155">
        <f>'Survey-based_src_summary'!AE660</f>
        <v>0</v>
      </c>
      <c r="T660" s="155">
        <f>'Survey-based_src_summary'!AF660</f>
        <v>0</v>
      </c>
      <c r="U660" s="155">
        <f>'Survey-based_src_summary'!AG660</f>
        <v>0</v>
      </c>
      <c r="V660" s="156">
        <f>'Survey-based_src_summary'!AH660</f>
        <v>0</v>
      </c>
      <c r="W660" s="156">
        <f>'Survey-based_src_summary'!AI660</f>
        <v>28.913558725766361</v>
      </c>
      <c r="X660" s="156">
        <f>'Survey-based_src_summary'!AJ660</f>
        <v>0</v>
      </c>
      <c r="Y660" s="156">
        <f>'Survey-based_src_summary'!AK660</f>
        <v>0</v>
      </c>
      <c r="Z660" s="156">
        <f>'Survey-based_src_summary'!AL660</f>
        <v>0</v>
      </c>
      <c r="AA660" s="171">
        <f>'Survey-based_src_summary'!AM660</f>
        <v>0</v>
      </c>
      <c r="AB660" s="171">
        <f>'Survey-based_src_summary'!AN660</f>
        <v>0</v>
      </c>
      <c r="AC660" s="171">
        <f>'Survey-based_src_summary'!AO660</f>
        <v>0</v>
      </c>
      <c r="AD660" s="171">
        <f>'Survey-based_src_summary'!AP660</f>
        <v>0</v>
      </c>
      <c r="AE660" s="171">
        <f>'Survey-based_src_summary'!AQ660</f>
        <v>0</v>
      </c>
    </row>
    <row r="661" spans="1:31" x14ac:dyDescent="0.2">
      <c r="A661" s="27" t="s">
        <v>460</v>
      </c>
      <c r="B661" s="154" t="str">
        <f>'Survey-based_src_summary'!E661</f>
        <v>30</v>
      </c>
      <c r="C661" s="125" t="str">
        <f>'Survey-based_src_summary'!F661</f>
        <v>30041</v>
      </c>
      <c r="D661" s="125" t="str">
        <f>'Survey-based_src_summary'!G661</f>
        <v>2310000550</v>
      </c>
      <c r="E661" s="125" t="str">
        <f>'Survey-based_src_summary'!H661</f>
        <v>Water tank losses</v>
      </c>
      <c r="F661" s="125" t="str">
        <f>'Survey-based_src_summary'!B661</f>
        <v>Oil Wells</v>
      </c>
      <c r="G661" s="52">
        <f>'Survey-based_src_summary'!S661</f>
        <v>0</v>
      </c>
      <c r="H661" s="52">
        <f>'Survey-based_src_summary'!T661</f>
        <v>4.936901081400414E-2</v>
      </c>
      <c r="I661" s="52">
        <f>'Survey-based_src_summary'!U661</f>
        <v>0</v>
      </c>
      <c r="J661" s="52">
        <f>'Survey-based_src_summary'!V661</f>
        <v>0</v>
      </c>
      <c r="K661" s="52">
        <f>'Survey-based_src_summary'!W661</f>
        <v>0</v>
      </c>
      <c r="L661" s="144">
        <f>'Survey-based_src_summary'!X661</f>
        <v>0</v>
      </c>
      <c r="M661" s="144">
        <f>'Survey-based_src_summary'!Y661</f>
        <v>0</v>
      </c>
      <c r="N661" s="144">
        <f>'Survey-based_src_summary'!Z661</f>
        <v>0</v>
      </c>
      <c r="O661" s="144">
        <f>'Survey-based_src_summary'!AA661</f>
        <v>0</v>
      </c>
      <c r="P661" s="144">
        <f>'Survey-based_src_summary'!AB661</f>
        <v>0</v>
      </c>
      <c r="Q661" s="155">
        <f>'Survey-based_src_summary'!AC661</f>
        <v>0</v>
      </c>
      <c r="R661" s="155">
        <f>'Survey-based_src_summary'!AD661</f>
        <v>0</v>
      </c>
      <c r="S661" s="155">
        <f>'Survey-based_src_summary'!AE661</f>
        <v>0</v>
      </c>
      <c r="T661" s="155">
        <f>'Survey-based_src_summary'!AF661</f>
        <v>0</v>
      </c>
      <c r="U661" s="155">
        <f>'Survey-based_src_summary'!AG661</f>
        <v>0</v>
      </c>
      <c r="V661" s="156">
        <f>'Survey-based_src_summary'!AH661</f>
        <v>0</v>
      </c>
      <c r="W661" s="156">
        <f>'Survey-based_src_summary'!AI661</f>
        <v>4.936901081400414E-2</v>
      </c>
      <c r="X661" s="156">
        <f>'Survey-based_src_summary'!AJ661</f>
        <v>0</v>
      </c>
      <c r="Y661" s="156">
        <f>'Survey-based_src_summary'!AK661</f>
        <v>0</v>
      </c>
      <c r="Z661" s="156">
        <f>'Survey-based_src_summary'!AL661</f>
        <v>0</v>
      </c>
      <c r="AA661" s="171">
        <f>'Survey-based_src_summary'!AM661</f>
        <v>0</v>
      </c>
      <c r="AB661" s="171">
        <f>'Survey-based_src_summary'!AN661</f>
        <v>0</v>
      </c>
      <c r="AC661" s="171">
        <f>'Survey-based_src_summary'!AO661</f>
        <v>0</v>
      </c>
      <c r="AD661" s="171">
        <f>'Survey-based_src_summary'!AP661</f>
        <v>0</v>
      </c>
      <c r="AE661" s="171">
        <f>'Survey-based_src_summary'!AQ661</f>
        <v>0</v>
      </c>
    </row>
    <row r="662" spans="1:31" x14ac:dyDescent="0.2">
      <c r="A662" s="27" t="s">
        <v>460</v>
      </c>
      <c r="B662" s="154" t="str">
        <f>'Survey-based_src_summary'!E662</f>
        <v>30</v>
      </c>
      <c r="C662" s="125" t="str">
        <f>'Survey-based_src_summary'!F662</f>
        <v>30071</v>
      </c>
      <c r="D662" s="125" t="str">
        <f>'Survey-based_src_summary'!G662</f>
        <v>2310000550</v>
      </c>
      <c r="E662" s="125" t="str">
        <f>'Survey-based_src_summary'!H662</f>
        <v>Water tank losses</v>
      </c>
      <c r="F662" s="125" t="str">
        <f>'Survey-based_src_summary'!B662</f>
        <v>Oil Wells</v>
      </c>
      <c r="G662" s="52">
        <f>'Survey-based_src_summary'!S662</f>
        <v>0</v>
      </c>
      <c r="H662" s="52">
        <f>'Survey-based_src_summary'!T662</f>
        <v>0</v>
      </c>
      <c r="I662" s="52">
        <f>'Survey-based_src_summary'!U662</f>
        <v>0</v>
      </c>
      <c r="J662" s="52">
        <f>'Survey-based_src_summary'!V662</f>
        <v>0</v>
      </c>
      <c r="K662" s="52">
        <f>'Survey-based_src_summary'!W662</f>
        <v>0</v>
      </c>
      <c r="L662" s="144">
        <f>'Survey-based_src_summary'!X662</f>
        <v>0</v>
      </c>
      <c r="M662" s="144">
        <f>'Survey-based_src_summary'!Y662</f>
        <v>0</v>
      </c>
      <c r="N662" s="144">
        <f>'Survey-based_src_summary'!Z662</f>
        <v>0</v>
      </c>
      <c r="O662" s="144">
        <f>'Survey-based_src_summary'!AA662</f>
        <v>0</v>
      </c>
      <c r="P662" s="144">
        <f>'Survey-based_src_summary'!AB662</f>
        <v>0</v>
      </c>
      <c r="Q662" s="155">
        <f>'Survey-based_src_summary'!AC662</f>
        <v>0</v>
      </c>
      <c r="R662" s="155">
        <f>'Survey-based_src_summary'!AD662</f>
        <v>0</v>
      </c>
      <c r="S662" s="155">
        <f>'Survey-based_src_summary'!AE662</f>
        <v>0</v>
      </c>
      <c r="T662" s="155">
        <f>'Survey-based_src_summary'!AF662</f>
        <v>0</v>
      </c>
      <c r="U662" s="155">
        <f>'Survey-based_src_summary'!AG662</f>
        <v>0</v>
      </c>
      <c r="V662" s="156">
        <f>'Survey-based_src_summary'!AH662</f>
        <v>0</v>
      </c>
      <c r="W662" s="156">
        <f>'Survey-based_src_summary'!AI662</f>
        <v>0</v>
      </c>
      <c r="X662" s="156">
        <f>'Survey-based_src_summary'!AJ662</f>
        <v>0</v>
      </c>
      <c r="Y662" s="156">
        <f>'Survey-based_src_summary'!AK662</f>
        <v>0</v>
      </c>
      <c r="Z662" s="156">
        <f>'Survey-based_src_summary'!AL662</f>
        <v>0</v>
      </c>
      <c r="AA662" s="171">
        <f>'Survey-based_src_summary'!AM662</f>
        <v>0</v>
      </c>
      <c r="AB662" s="171">
        <f>'Survey-based_src_summary'!AN662</f>
        <v>0</v>
      </c>
      <c r="AC662" s="171">
        <f>'Survey-based_src_summary'!AO662</f>
        <v>0</v>
      </c>
      <c r="AD662" s="171">
        <f>'Survey-based_src_summary'!AP662</f>
        <v>0</v>
      </c>
      <c r="AE662" s="171">
        <f>'Survey-based_src_summary'!AQ662</f>
        <v>0</v>
      </c>
    </row>
    <row r="663" spans="1:31" x14ac:dyDescent="0.2">
      <c r="A663" s="27" t="s">
        <v>460</v>
      </c>
      <c r="B663" s="154" t="str">
        <f>'Survey-based_src_summary'!E663</f>
        <v>30</v>
      </c>
      <c r="C663" s="125" t="str">
        <f>'Survey-based_src_summary'!F663</f>
        <v>30015</v>
      </c>
      <c r="D663" s="125" t="str">
        <f>'Survey-based_src_summary'!G663</f>
        <v>2310000550</v>
      </c>
      <c r="E663" s="125" t="str">
        <f>'Survey-based_src_summary'!H663</f>
        <v>Water tank losses</v>
      </c>
      <c r="F663" s="125" t="str">
        <f>'Survey-based_src_summary'!B663</f>
        <v>Oil Wells</v>
      </c>
      <c r="G663" s="52">
        <f>'Survey-based_src_summary'!S663</f>
        <v>0</v>
      </c>
      <c r="H663" s="52">
        <f>'Survey-based_src_summary'!T663</f>
        <v>0</v>
      </c>
      <c r="I663" s="52">
        <f>'Survey-based_src_summary'!U663</f>
        <v>0</v>
      </c>
      <c r="J663" s="52">
        <f>'Survey-based_src_summary'!V663</f>
        <v>0</v>
      </c>
      <c r="K663" s="52">
        <f>'Survey-based_src_summary'!W663</f>
        <v>0</v>
      </c>
      <c r="L663" s="144">
        <f>'Survey-based_src_summary'!X663</f>
        <v>0</v>
      </c>
      <c r="M663" s="144">
        <f>'Survey-based_src_summary'!Y663</f>
        <v>0</v>
      </c>
      <c r="N663" s="144">
        <f>'Survey-based_src_summary'!Z663</f>
        <v>0</v>
      </c>
      <c r="O663" s="144">
        <f>'Survey-based_src_summary'!AA663</f>
        <v>0</v>
      </c>
      <c r="P663" s="144">
        <f>'Survey-based_src_summary'!AB663</f>
        <v>0</v>
      </c>
      <c r="Q663" s="155">
        <f>'Survey-based_src_summary'!AC663</f>
        <v>0</v>
      </c>
      <c r="R663" s="155">
        <f>'Survey-based_src_summary'!AD663</f>
        <v>0</v>
      </c>
      <c r="S663" s="155">
        <f>'Survey-based_src_summary'!AE663</f>
        <v>0</v>
      </c>
      <c r="T663" s="155">
        <f>'Survey-based_src_summary'!AF663</f>
        <v>0</v>
      </c>
      <c r="U663" s="155">
        <f>'Survey-based_src_summary'!AG663</f>
        <v>0</v>
      </c>
      <c r="V663" s="156">
        <f>'Survey-based_src_summary'!AH663</f>
        <v>0</v>
      </c>
      <c r="W663" s="156">
        <f>'Survey-based_src_summary'!AI663</f>
        <v>0</v>
      </c>
      <c r="X663" s="156">
        <f>'Survey-based_src_summary'!AJ663</f>
        <v>0</v>
      </c>
      <c r="Y663" s="156">
        <f>'Survey-based_src_summary'!AK663</f>
        <v>0</v>
      </c>
      <c r="Z663" s="156">
        <f>'Survey-based_src_summary'!AL663</f>
        <v>0</v>
      </c>
      <c r="AA663" s="171">
        <f>'Survey-based_src_summary'!AM663</f>
        <v>0</v>
      </c>
      <c r="AB663" s="171">
        <f>'Survey-based_src_summary'!AN663</f>
        <v>0</v>
      </c>
      <c r="AC663" s="171">
        <f>'Survey-based_src_summary'!AO663</f>
        <v>0</v>
      </c>
      <c r="AD663" s="171">
        <f>'Survey-based_src_summary'!AP663</f>
        <v>0</v>
      </c>
      <c r="AE663" s="171">
        <f>'Survey-based_src_summary'!AQ663</f>
        <v>0</v>
      </c>
    </row>
    <row r="664" spans="1:31" x14ac:dyDescent="0.2">
      <c r="A664" s="27" t="s">
        <v>460</v>
      </c>
      <c r="B664" s="154" t="str">
        <f>'Survey-based_src_summary'!E664</f>
        <v>30</v>
      </c>
      <c r="C664" s="125" t="str">
        <f>'Survey-based_src_summary'!F664</f>
        <v>30027</v>
      </c>
      <c r="D664" s="125" t="str">
        <f>'Survey-based_src_summary'!G664</f>
        <v>2310000550</v>
      </c>
      <c r="E664" s="125" t="str">
        <f>'Survey-based_src_summary'!H664</f>
        <v>Water tank losses</v>
      </c>
      <c r="F664" s="125" t="str">
        <f>'Survey-based_src_summary'!B664</f>
        <v>Oil Wells</v>
      </c>
      <c r="G664" s="52">
        <f>'Survey-based_src_summary'!S664</f>
        <v>0</v>
      </c>
      <c r="H664" s="52">
        <f>'Survey-based_src_summary'!T664</f>
        <v>0</v>
      </c>
      <c r="I664" s="52">
        <f>'Survey-based_src_summary'!U664</f>
        <v>0</v>
      </c>
      <c r="J664" s="52">
        <f>'Survey-based_src_summary'!V664</f>
        <v>0</v>
      </c>
      <c r="K664" s="52">
        <f>'Survey-based_src_summary'!W664</f>
        <v>0</v>
      </c>
      <c r="L664" s="144">
        <f>'Survey-based_src_summary'!X664</f>
        <v>0</v>
      </c>
      <c r="M664" s="144">
        <f>'Survey-based_src_summary'!Y664</f>
        <v>0</v>
      </c>
      <c r="N664" s="144">
        <f>'Survey-based_src_summary'!Z664</f>
        <v>0</v>
      </c>
      <c r="O664" s="144">
        <f>'Survey-based_src_summary'!AA664</f>
        <v>0</v>
      </c>
      <c r="P664" s="144">
        <f>'Survey-based_src_summary'!AB664</f>
        <v>0</v>
      </c>
      <c r="Q664" s="155">
        <f>'Survey-based_src_summary'!AC664</f>
        <v>0</v>
      </c>
      <c r="R664" s="155">
        <f>'Survey-based_src_summary'!AD664</f>
        <v>0</v>
      </c>
      <c r="S664" s="155">
        <f>'Survey-based_src_summary'!AE664</f>
        <v>0</v>
      </c>
      <c r="T664" s="155">
        <f>'Survey-based_src_summary'!AF664</f>
        <v>0</v>
      </c>
      <c r="U664" s="155">
        <f>'Survey-based_src_summary'!AG664</f>
        <v>0</v>
      </c>
      <c r="V664" s="156">
        <f>'Survey-based_src_summary'!AH664</f>
        <v>0</v>
      </c>
      <c r="W664" s="156">
        <f>'Survey-based_src_summary'!AI664</f>
        <v>0</v>
      </c>
      <c r="X664" s="156">
        <f>'Survey-based_src_summary'!AJ664</f>
        <v>0</v>
      </c>
      <c r="Y664" s="156">
        <f>'Survey-based_src_summary'!AK664</f>
        <v>0</v>
      </c>
      <c r="Z664" s="156">
        <f>'Survey-based_src_summary'!AL664</f>
        <v>0</v>
      </c>
      <c r="AA664" s="171">
        <f>'Survey-based_src_summary'!AM664</f>
        <v>0</v>
      </c>
      <c r="AB664" s="171">
        <f>'Survey-based_src_summary'!AN664</f>
        <v>0</v>
      </c>
      <c r="AC664" s="171">
        <f>'Survey-based_src_summary'!AO664</f>
        <v>0</v>
      </c>
      <c r="AD664" s="171">
        <f>'Survey-based_src_summary'!AP664</f>
        <v>0</v>
      </c>
      <c r="AE664" s="171">
        <f>'Survey-based_src_summary'!AQ664</f>
        <v>0</v>
      </c>
    </row>
    <row r="665" spans="1:31" x14ac:dyDescent="0.2">
      <c r="A665" s="27" t="s">
        <v>460</v>
      </c>
      <c r="B665" s="154" t="str">
        <f>'Survey-based_src_summary'!E665</f>
        <v>30</v>
      </c>
      <c r="C665" s="125" t="str">
        <f>'Survey-based_src_summary'!F665</f>
        <v>30037</v>
      </c>
      <c r="D665" s="125" t="str">
        <f>'Survey-based_src_summary'!G665</f>
        <v>2310000550</v>
      </c>
      <c r="E665" s="125" t="str">
        <f>'Survey-based_src_summary'!H665</f>
        <v>Water tank losses</v>
      </c>
      <c r="F665" s="125" t="str">
        <f>'Survey-based_src_summary'!B665</f>
        <v>Oil Wells</v>
      </c>
      <c r="G665" s="52">
        <f>'Survey-based_src_summary'!S665</f>
        <v>0</v>
      </c>
      <c r="H665" s="52">
        <f>'Survey-based_src_summary'!T665</f>
        <v>0</v>
      </c>
      <c r="I665" s="52">
        <f>'Survey-based_src_summary'!U665</f>
        <v>0</v>
      </c>
      <c r="J665" s="52">
        <f>'Survey-based_src_summary'!V665</f>
        <v>0</v>
      </c>
      <c r="K665" s="52">
        <f>'Survey-based_src_summary'!W665</f>
        <v>0</v>
      </c>
      <c r="L665" s="144">
        <f>'Survey-based_src_summary'!X665</f>
        <v>0</v>
      </c>
      <c r="M665" s="144">
        <f>'Survey-based_src_summary'!Y665</f>
        <v>0</v>
      </c>
      <c r="N665" s="144">
        <f>'Survey-based_src_summary'!Z665</f>
        <v>0</v>
      </c>
      <c r="O665" s="144">
        <f>'Survey-based_src_summary'!AA665</f>
        <v>0</v>
      </c>
      <c r="P665" s="144">
        <f>'Survey-based_src_summary'!AB665</f>
        <v>0</v>
      </c>
      <c r="Q665" s="155">
        <f>'Survey-based_src_summary'!AC665</f>
        <v>0</v>
      </c>
      <c r="R665" s="155">
        <f>'Survey-based_src_summary'!AD665</f>
        <v>0</v>
      </c>
      <c r="S665" s="155">
        <f>'Survey-based_src_summary'!AE665</f>
        <v>0</v>
      </c>
      <c r="T665" s="155">
        <f>'Survey-based_src_summary'!AF665</f>
        <v>0</v>
      </c>
      <c r="U665" s="155">
        <f>'Survey-based_src_summary'!AG665</f>
        <v>0</v>
      </c>
      <c r="V665" s="156">
        <f>'Survey-based_src_summary'!AH665</f>
        <v>0</v>
      </c>
      <c r="W665" s="156">
        <f>'Survey-based_src_summary'!AI665</f>
        <v>0</v>
      </c>
      <c r="X665" s="156">
        <f>'Survey-based_src_summary'!AJ665</f>
        <v>0</v>
      </c>
      <c r="Y665" s="156">
        <f>'Survey-based_src_summary'!AK665</f>
        <v>0</v>
      </c>
      <c r="Z665" s="156">
        <f>'Survey-based_src_summary'!AL665</f>
        <v>0</v>
      </c>
      <c r="AA665" s="171">
        <f>'Survey-based_src_summary'!AM665</f>
        <v>0</v>
      </c>
      <c r="AB665" s="171">
        <f>'Survey-based_src_summary'!AN665</f>
        <v>0</v>
      </c>
      <c r="AC665" s="171">
        <f>'Survey-based_src_summary'!AO665</f>
        <v>0</v>
      </c>
      <c r="AD665" s="171">
        <f>'Survey-based_src_summary'!AP665</f>
        <v>0</v>
      </c>
      <c r="AE665" s="171">
        <f>'Survey-based_src_summary'!AQ665</f>
        <v>0</v>
      </c>
    </row>
    <row r="666" spans="1:31" x14ac:dyDescent="0.2">
      <c r="A666" s="27" t="s">
        <v>460</v>
      </c>
      <c r="B666" s="154" t="str">
        <f>'Survey-based_src_summary'!E666</f>
        <v>30</v>
      </c>
      <c r="C666" s="125" t="str">
        <f>'Survey-based_src_summary'!F666</f>
        <v>30101</v>
      </c>
      <c r="D666" s="125" t="str">
        <f>'Survey-based_src_summary'!G666</f>
        <v>2310000550</v>
      </c>
      <c r="E666" s="125" t="str">
        <f>'Survey-based_src_summary'!H666</f>
        <v>Water tank losses</v>
      </c>
      <c r="F666" s="125" t="str">
        <f>'Survey-based_src_summary'!B666</f>
        <v>Gas Wells</v>
      </c>
      <c r="G666" s="52">
        <f>'Survey-based_src_summary'!S666</f>
        <v>0</v>
      </c>
      <c r="H666" s="52">
        <f>'Survey-based_src_summary'!T666</f>
        <v>36.424610026045798</v>
      </c>
      <c r="I666" s="52">
        <f>'Survey-based_src_summary'!U666</f>
        <v>0</v>
      </c>
      <c r="J666" s="52">
        <f>'Survey-based_src_summary'!V666</f>
        <v>0</v>
      </c>
      <c r="K666" s="52">
        <f>'Survey-based_src_summary'!W666</f>
        <v>0</v>
      </c>
      <c r="L666" s="144">
        <f>'Survey-based_src_summary'!X666</f>
        <v>0</v>
      </c>
      <c r="M666" s="144">
        <f>'Survey-based_src_summary'!Y666</f>
        <v>1.8177829626850279</v>
      </c>
      <c r="N666" s="144">
        <f>'Survey-based_src_summary'!Z666</f>
        <v>0</v>
      </c>
      <c r="O666" s="144">
        <f>'Survey-based_src_summary'!AA666</f>
        <v>0</v>
      </c>
      <c r="P666" s="144">
        <f>'Survey-based_src_summary'!AB666</f>
        <v>0</v>
      </c>
      <c r="Q666" s="155">
        <f>'Survey-based_src_summary'!AC666</f>
        <v>0</v>
      </c>
      <c r="R666" s="155">
        <f>'Survey-based_src_summary'!AD666</f>
        <v>0</v>
      </c>
      <c r="S666" s="155">
        <f>'Survey-based_src_summary'!AE666</f>
        <v>0</v>
      </c>
      <c r="T666" s="155">
        <f>'Survey-based_src_summary'!AF666</f>
        <v>0</v>
      </c>
      <c r="U666" s="155">
        <f>'Survey-based_src_summary'!AG666</f>
        <v>0</v>
      </c>
      <c r="V666" s="156">
        <f>'Survey-based_src_summary'!AH666</f>
        <v>0</v>
      </c>
      <c r="W666" s="156">
        <f>'Survey-based_src_summary'!AI666</f>
        <v>34.606827063360768</v>
      </c>
      <c r="X666" s="156">
        <f>'Survey-based_src_summary'!AJ666</f>
        <v>0</v>
      </c>
      <c r="Y666" s="156">
        <f>'Survey-based_src_summary'!AK666</f>
        <v>0</v>
      </c>
      <c r="Z666" s="156">
        <f>'Survey-based_src_summary'!AL666</f>
        <v>0</v>
      </c>
      <c r="AA666" s="171">
        <f>'Survey-based_src_summary'!AM666</f>
        <v>0</v>
      </c>
      <c r="AB666" s="171">
        <f>'Survey-based_src_summary'!AN666</f>
        <v>0</v>
      </c>
      <c r="AC666" s="171">
        <f>'Survey-based_src_summary'!AO666</f>
        <v>0</v>
      </c>
      <c r="AD666" s="171">
        <f>'Survey-based_src_summary'!AP666</f>
        <v>0</v>
      </c>
      <c r="AE666" s="171">
        <f>'Survey-based_src_summary'!AQ666</f>
        <v>0</v>
      </c>
    </row>
    <row r="667" spans="1:31" x14ac:dyDescent="0.2">
      <c r="A667" s="27" t="s">
        <v>460</v>
      </c>
      <c r="B667" s="154" t="str">
        <f>'Survey-based_src_summary'!E667</f>
        <v>30</v>
      </c>
      <c r="C667" s="125" t="str">
        <f>'Survey-based_src_summary'!F667</f>
        <v>30051</v>
      </c>
      <c r="D667" s="125" t="str">
        <f>'Survey-based_src_summary'!G667</f>
        <v>2310000550</v>
      </c>
      <c r="E667" s="125" t="str">
        <f>'Survey-based_src_summary'!H667</f>
        <v>Water tank losses</v>
      </c>
      <c r="F667" s="125" t="str">
        <f>'Survey-based_src_summary'!B667</f>
        <v>Gas Wells</v>
      </c>
      <c r="G667" s="52">
        <f>'Survey-based_src_summary'!S667</f>
        <v>0</v>
      </c>
      <c r="H667" s="52">
        <f>'Survey-based_src_summary'!T667</f>
        <v>17.380005698182146</v>
      </c>
      <c r="I667" s="52">
        <f>'Survey-based_src_summary'!U667</f>
        <v>0</v>
      </c>
      <c r="J667" s="52">
        <f>'Survey-based_src_summary'!V667</f>
        <v>0</v>
      </c>
      <c r="K667" s="52">
        <f>'Survey-based_src_summary'!W667</f>
        <v>0</v>
      </c>
      <c r="L667" s="144">
        <f>'Survey-based_src_summary'!X667</f>
        <v>0</v>
      </c>
      <c r="M667" s="144">
        <f>'Survey-based_src_summary'!Y667</f>
        <v>0</v>
      </c>
      <c r="N667" s="144">
        <f>'Survey-based_src_summary'!Z667</f>
        <v>0</v>
      </c>
      <c r="O667" s="144">
        <f>'Survey-based_src_summary'!AA667</f>
        <v>0</v>
      </c>
      <c r="P667" s="144">
        <f>'Survey-based_src_summary'!AB667</f>
        <v>0</v>
      </c>
      <c r="Q667" s="155">
        <f>'Survey-based_src_summary'!AC667</f>
        <v>0</v>
      </c>
      <c r="R667" s="155">
        <f>'Survey-based_src_summary'!AD667</f>
        <v>0</v>
      </c>
      <c r="S667" s="155">
        <f>'Survey-based_src_summary'!AE667</f>
        <v>0</v>
      </c>
      <c r="T667" s="155">
        <f>'Survey-based_src_summary'!AF667</f>
        <v>0</v>
      </c>
      <c r="U667" s="155">
        <f>'Survey-based_src_summary'!AG667</f>
        <v>0</v>
      </c>
      <c r="V667" s="156">
        <f>'Survey-based_src_summary'!AH667</f>
        <v>0</v>
      </c>
      <c r="W667" s="156">
        <f>'Survey-based_src_summary'!AI667</f>
        <v>17.380005698182146</v>
      </c>
      <c r="X667" s="156">
        <f>'Survey-based_src_summary'!AJ667</f>
        <v>0</v>
      </c>
      <c r="Y667" s="156">
        <f>'Survey-based_src_summary'!AK667</f>
        <v>0</v>
      </c>
      <c r="Z667" s="156">
        <f>'Survey-based_src_summary'!AL667</f>
        <v>0</v>
      </c>
      <c r="AA667" s="171">
        <f>'Survey-based_src_summary'!AM667</f>
        <v>0</v>
      </c>
      <c r="AB667" s="171">
        <f>'Survey-based_src_summary'!AN667</f>
        <v>0</v>
      </c>
      <c r="AC667" s="171">
        <f>'Survey-based_src_summary'!AO667</f>
        <v>0</v>
      </c>
      <c r="AD667" s="171">
        <f>'Survey-based_src_summary'!AP667</f>
        <v>0</v>
      </c>
      <c r="AE667" s="171">
        <f>'Survey-based_src_summary'!AQ667</f>
        <v>0</v>
      </c>
    </row>
    <row r="668" spans="1:31" x14ac:dyDescent="0.2">
      <c r="A668" s="27" t="s">
        <v>460</v>
      </c>
      <c r="B668" s="154" t="str">
        <f>'Survey-based_src_summary'!E668</f>
        <v>30</v>
      </c>
      <c r="C668" s="125" t="str">
        <f>'Survey-based_src_summary'!F668</f>
        <v>30087</v>
      </c>
      <c r="D668" s="125" t="str">
        <f>'Survey-based_src_summary'!G668</f>
        <v>2310000550</v>
      </c>
      <c r="E668" s="125" t="str">
        <f>'Survey-based_src_summary'!H668</f>
        <v>Water tank losses</v>
      </c>
      <c r="F668" s="125" t="str">
        <f>'Survey-based_src_summary'!B668</f>
        <v>Gas Wells</v>
      </c>
      <c r="G668" s="52">
        <f>'Survey-based_src_summary'!S668</f>
        <v>0</v>
      </c>
      <c r="H668" s="52">
        <f>'Survey-based_src_summary'!T668</f>
        <v>0</v>
      </c>
      <c r="I668" s="52">
        <f>'Survey-based_src_summary'!U668</f>
        <v>0</v>
      </c>
      <c r="J668" s="52">
        <f>'Survey-based_src_summary'!V668</f>
        <v>0</v>
      </c>
      <c r="K668" s="52">
        <f>'Survey-based_src_summary'!W668</f>
        <v>0</v>
      </c>
      <c r="L668" s="144">
        <f>'Survey-based_src_summary'!X668</f>
        <v>0</v>
      </c>
      <c r="M668" s="144">
        <f>'Survey-based_src_summary'!Y668</f>
        <v>0</v>
      </c>
      <c r="N668" s="144">
        <f>'Survey-based_src_summary'!Z668</f>
        <v>0</v>
      </c>
      <c r="O668" s="144">
        <f>'Survey-based_src_summary'!AA668</f>
        <v>0</v>
      </c>
      <c r="P668" s="144">
        <f>'Survey-based_src_summary'!AB668</f>
        <v>0</v>
      </c>
      <c r="Q668" s="155">
        <f>'Survey-based_src_summary'!AC668</f>
        <v>0</v>
      </c>
      <c r="R668" s="155">
        <f>'Survey-based_src_summary'!AD668</f>
        <v>0</v>
      </c>
      <c r="S668" s="155">
        <f>'Survey-based_src_summary'!AE668</f>
        <v>0</v>
      </c>
      <c r="T668" s="155">
        <f>'Survey-based_src_summary'!AF668</f>
        <v>0</v>
      </c>
      <c r="U668" s="155">
        <f>'Survey-based_src_summary'!AG668</f>
        <v>0</v>
      </c>
      <c r="V668" s="156">
        <f>'Survey-based_src_summary'!AH668</f>
        <v>0</v>
      </c>
      <c r="W668" s="156">
        <f>'Survey-based_src_summary'!AI668</f>
        <v>0</v>
      </c>
      <c r="X668" s="156">
        <f>'Survey-based_src_summary'!AJ668</f>
        <v>0</v>
      </c>
      <c r="Y668" s="156">
        <f>'Survey-based_src_summary'!AK668</f>
        <v>0</v>
      </c>
      <c r="Z668" s="156">
        <f>'Survey-based_src_summary'!AL668</f>
        <v>0</v>
      </c>
      <c r="AA668" s="171">
        <f>'Survey-based_src_summary'!AM668</f>
        <v>0</v>
      </c>
      <c r="AB668" s="171">
        <f>'Survey-based_src_summary'!AN668</f>
        <v>0</v>
      </c>
      <c r="AC668" s="171">
        <f>'Survey-based_src_summary'!AO668</f>
        <v>0</v>
      </c>
      <c r="AD668" s="171">
        <f>'Survey-based_src_summary'!AP668</f>
        <v>0</v>
      </c>
      <c r="AE668" s="171">
        <f>'Survey-based_src_summary'!AQ668</f>
        <v>0</v>
      </c>
    </row>
    <row r="669" spans="1:31" x14ac:dyDescent="0.2">
      <c r="A669" s="27" t="s">
        <v>460</v>
      </c>
      <c r="B669" s="154" t="str">
        <f>'Survey-based_src_summary'!E669</f>
        <v>30</v>
      </c>
      <c r="C669" s="125" t="str">
        <f>'Survey-based_src_summary'!F669</f>
        <v>30099</v>
      </c>
      <c r="D669" s="125" t="str">
        <f>'Survey-based_src_summary'!G669</f>
        <v>2310000550</v>
      </c>
      <c r="E669" s="125" t="str">
        <f>'Survey-based_src_summary'!H669</f>
        <v>Water tank losses</v>
      </c>
      <c r="F669" s="125" t="str">
        <f>'Survey-based_src_summary'!B669</f>
        <v>Gas Wells</v>
      </c>
      <c r="G669" s="52">
        <f>'Survey-based_src_summary'!S669</f>
        <v>0</v>
      </c>
      <c r="H669" s="52">
        <f>'Survey-based_src_summary'!T669</f>
        <v>0</v>
      </c>
      <c r="I669" s="52">
        <f>'Survey-based_src_summary'!U669</f>
        <v>0</v>
      </c>
      <c r="J669" s="52">
        <f>'Survey-based_src_summary'!V669</f>
        <v>0</v>
      </c>
      <c r="K669" s="52">
        <f>'Survey-based_src_summary'!W669</f>
        <v>0</v>
      </c>
      <c r="L669" s="144">
        <f>'Survey-based_src_summary'!X669</f>
        <v>0</v>
      </c>
      <c r="M669" s="144">
        <f>'Survey-based_src_summary'!Y669</f>
        <v>0</v>
      </c>
      <c r="N669" s="144">
        <f>'Survey-based_src_summary'!Z669</f>
        <v>0</v>
      </c>
      <c r="O669" s="144">
        <f>'Survey-based_src_summary'!AA669</f>
        <v>0</v>
      </c>
      <c r="P669" s="144">
        <f>'Survey-based_src_summary'!AB669</f>
        <v>0</v>
      </c>
      <c r="Q669" s="155">
        <f>'Survey-based_src_summary'!AC669</f>
        <v>0</v>
      </c>
      <c r="R669" s="155">
        <f>'Survey-based_src_summary'!AD669</f>
        <v>0</v>
      </c>
      <c r="S669" s="155">
        <f>'Survey-based_src_summary'!AE669</f>
        <v>0</v>
      </c>
      <c r="T669" s="155">
        <f>'Survey-based_src_summary'!AF669</f>
        <v>0</v>
      </c>
      <c r="U669" s="155">
        <f>'Survey-based_src_summary'!AG669</f>
        <v>0</v>
      </c>
      <c r="V669" s="156">
        <f>'Survey-based_src_summary'!AH669</f>
        <v>0</v>
      </c>
      <c r="W669" s="156">
        <f>'Survey-based_src_summary'!AI669</f>
        <v>0</v>
      </c>
      <c r="X669" s="156">
        <f>'Survey-based_src_summary'!AJ669</f>
        <v>0</v>
      </c>
      <c r="Y669" s="156">
        <f>'Survey-based_src_summary'!AK669</f>
        <v>0</v>
      </c>
      <c r="Z669" s="156">
        <f>'Survey-based_src_summary'!AL669</f>
        <v>0</v>
      </c>
      <c r="AA669" s="171">
        <f>'Survey-based_src_summary'!AM669</f>
        <v>0</v>
      </c>
      <c r="AB669" s="171">
        <f>'Survey-based_src_summary'!AN669</f>
        <v>0</v>
      </c>
      <c r="AC669" s="171">
        <f>'Survey-based_src_summary'!AO669</f>
        <v>0</v>
      </c>
      <c r="AD669" s="171">
        <f>'Survey-based_src_summary'!AP669</f>
        <v>0</v>
      </c>
      <c r="AE669" s="171">
        <f>'Survey-based_src_summary'!AQ669</f>
        <v>0</v>
      </c>
    </row>
    <row r="670" spans="1:31" x14ac:dyDescent="0.2">
      <c r="A670" s="27" t="s">
        <v>460</v>
      </c>
      <c r="B670" s="154" t="str">
        <f>'Survey-based_src_summary'!E670</f>
        <v>30</v>
      </c>
      <c r="C670" s="125" t="str">
        <f>'Survey-based_src_summary'!F670</f>
        <v>30035</v>
      </c>
      <c r="D670" s="125" t="str">
        <f>'Survey-based_src_summary'!G670</f>
        <v>2310000550</v>
      </c>
      <c r="E670" s="125" t="str">
        <f>'Survey-based_src_summary'!H670</f>
        <v>Water tank losses</v>
      </c>
      <c r="F670" s="125" t="str">
        <f>'Survey-based_src_summary'!B670</f>
        <v>Gas Wells</v>
      </c>
      <c r="G670" s="52">
        <f>'Survey-based_src_summary'!S670</f>
        <v>0</v>
      </c>
      <c r="H670" s="52">
        <f>'Survey-based_src_summary'!T670</f>
        <v>0</v>
      </c>
      <c r="I670" s="52">
        <f>'Survey-based_src_summary'!U670</f>
        <v>0</v>
      </c>
      <c r="J670" s="52">
        <f>'Survey-based_src_summary'!V670</f>
        <v>0</v>
      </c>
      <c r="K670" s="52">
        <f>'Survey-based_src_summary'!W670</f>
        <v>0</v>
      </c>
      <c r="L670" s="144">
        <f>'Survey-based_src_summary'!X670</f>
        <v>0</v>
      </c>
      <c r="M670" s="144">
        <f>'Survey-based_src_summary'!Y670</f>
        <v>0</v>
      </c>
      <c r="N670" s="144">
        <f>'Survey-based_src_summary'!Z670</f>
        <v>0</v>
      </c>
      <c r="O670" s="144">
        <f>'Survey-based_src_summary'!AA670</f>
        <v>0</v>
      </c>
      <c r="P670" s="144">
        <f>'Survey-based_src_summary'!AB670</f>
        <v>0</v>
      </c>
      <c r="Q670" s="155">
        <f>'Survey-based_src_summary'!AC670</f>
        <v>0</v>
      </c>
      <c r="R670" s="155">
        <f>'Survey-based_src_summary'!AD670</f>
        <v>0</v>
      </c>
      <c r="S670" s="155">
        <f>'Survey-based_src_summary'!AE670</f>
        <v>0</v>
      </c>
      <c r="T670" s="155">
        <f>'Survey-based_src_summary'!AF670</f>
        <v>0</v>
      </c>
      <c r="U670" s="155">
        <f>'Survey-based_src_summary'!AG670</f>
        <v>0</v>
      </c>
      <c r="V670" s="156">
        <f>'Survey-based_src_summary'!AH670</f>
        <v>0</v>
      </c>
      <c r="W670" s="156">
        <f>'Survey-based_src_summary'!AI670</f>
        <v>0</v>
      </c>
      <c r="X670" s="156">
        <f>'Survey-based_src_summary'!AJ670</f>
        <v>0</v>
      </c>
      <c r="Y670" s="156">
        <f>'Survey-based_src_summary'!AK670</f>
        <v>0</v>
      </c>
      <c r="Z670" s="156">
        <f>'Survey-based_src_summary'!AL670</f>
        <v>0</v>
      </c>
      <c r="AA670" s="171">
        <f>'Survey-based_src_summary'!AM670</f>
        <v>0</v>
      </c>
      <c r="AB670" s="171">
        <f>'Survey-based_src_summary'!AN670</f>
        <v>0</v>
      </c>
      <c r="AC670" s="171">
        <f>'Survey-based_src_summary'!AO670</f>
        <v>0</v>
      </c>
      <c r="AD670" s="171">
        <f>'Survey-based_src_summary'!AP670</f>
        <v>0</v>
      </c>
      <c r="AE670" s="171">
        <f>'Survey-based_src_summary'!AQ670</f>
        <v>0</v>
      </c>
    </row>
    <row r="671" spans="1:31" x14ac:dyDescent="0.2">
      <c r="A671" s="27" t="s">
        <v>460</v>
      </c>
      <c r="B671" s="154" t="str">
        <f>'Survey-based_src_summary'!E671</f>
        <v>30</v>
      </c>
      <c r="C671" s="125" t="str">
        <f>'Survey-based_src_summary'!F671</f>
        <v>30073</v>
      </c>
      <c r="D671" s="125" t="str">
        <f>'Survey-based_src_summary'!G671</f>
        <v>2310000550</v>
      </c>
      <c r="E671" s="125" t="str">
        <f>'Survey-based_src_summary'!H671</f>
        <v>Water tank losses</v>
      </c>
      <c r="F671" s="125" t="str">
        <f>'Survey-based_src_summary'!B671</f>
        <v>Gas Wells</v>
      </c>
      <c r="G671" s="52">
        <f>'Survey-based_src_summary'!S671</f>
        <v>0</v>
      </c>
      <c r="H671" s="52">
        <f>'Survey-based_src_summary'!T671</f>
        <v>5.6096298793319441E-2</v>
      </c>
      <c r="I671" s="52">
        <f>'Survey-based_src_summary'!U671</f>
        <v>0</v>
      </c>
      <c r="J671" s="52">
        <f>'Survey-based_src_summary'!V671</f>
        <v>0</v>
      </c>
      <c r="K671" s="52">
        <f>'Survey-based_src_summary'!W671</f>
        <v>0</v>
      </c>
      <c r="L671" s="144">
        <f>'Survey-based_src_summary'!X671</f>
        <v>0</v>
      </c>
      <c r="M671" s="144">
        <f>'Survey-based_src_summary'!Y671</f>
        <v>0</v>
      </c>
      <c r="N671" s="144">
        <f>'Survey-based_src_summary'!Z671</f>
        <v>0</v>
      </c>
      <c r="O671" s="144">
        <f>'Survey-based_src_summary'!AA671</f>
        <v>0</v>
      </c>
      <c r="P671" s="144">
        <f>'Survey-based_src_summary'!AB671</f>
        <v>0</v>
      </c>
      <c r="Q671" s="155">
        <f>'Survey-based_src_summary'!AC671</f>
        <v>0</v>
      </c>
      <c r="R671" s="155">
        <f>'Survey-based_src_summary'!AD671</f>
        <v>0</v>
      </c>
      <c r="S671" s="155">
        <f>'Survey-based_src_summary'!AE671</f>
        <v>0</v>
      </c>
      <c r="T671" s="155">
        <f>'Survey-based_src_summary'!AF671</f>
        <v>0</v>
      </c>
      <c r="U671" s="155">
        <f>'Survey-based_src_summary'!AG671</f>
        <v>0</v>
      </c>
      <c r="V671" s="156">
        <f>'Survey-based_src_summary'!AH671</f>
        <v>0</v>
      </c>
      <c r="W671" s="156">
        <f>'Survey-based_src_summary'!AI671</f>
        <v>5.6096298793319441E-2</v>
      </c>
      <c r="X671" s="156">
        <f>'Survey-based_src_summary'!AJ671</f>
        <v>0</v>
      </c>
      <c r="Y671" s="156">
        <f>'Survey-based_src_summary'!AK671</f>
        <v>0</v>
      </c>
      <c r="Z671" s="156">
        <f>'Survey-based_src_summary'!AL671</f>
        <v>0</v>
      </c>
      <c r="AA671" s="171">
        <f>'Survey-based_src_summary'!AM671</f>
        <v>0</v>
      </c>
      <c r="AB671" s="171">
        <f>'Survey-based_src_summary'!AN671</f>
        <v>0</v>
      </c>
      <c r="AC671" s="171">
        <f>'Survey-based_src_summary'!AO671</f>
        <v>0</v>
      </c>
      <c r="AD671" s="171">
        <f>'Survey-based_src_summary'!AP671</f>
        <v>0</v>
      </c>
      <c r="AE671" s="171">
        <f>'Survey-based_src_summary'!AQ671</f>
        <v>0</v>
      </c>
    </row>
    <row r="672" spans="1:31" x14ac:dyDescent="0.2">
      <c r="A672" s="27" t="s">
        <v>460</v>
      </c>
      <c r="B672" s="154" t="str">
        <f>'Survey-based_src_summary'!E672</f>
        <v>30</v>
      </c>
      <c r="C672" s="125" t="str">
        <f>'Survey-based_src_summary'!F672</f>
        <v>30065</v>
      </c>
      <c r="D672" s="125" t="str">
        <f>'Survey-based_src_summary'!G672</f>
        <v>2310000550</v>
      </c>
      <c r="E672" s="125" t="str">
        <f>'Survey-based_src_summary'!H672</f>
        <v>Water tank losses</v>
      </c>
      <c r="F672" s="125" t="str">
        <f>'Survey-based_src_summary'!B672</f>
        <v>Gas Wells</v>
      </c>
      <c r="G672" s="52">
        <f>'Survey-based_src_summary'!S672</f>
        <v>0</v>
      </c>
      <c r="H672" s="52">
        <f>'Survey-based_src_summary'!T672</f>
        <v>0</v>
      </c>
      <c r="I672" s="52">
        <f>'Survey-based_src_summary'!U672</f>
        <v>0</v>
      </c>
      <c r="J672" s="52">
        <f>'Survey-based_src_summary'!V672</f>
        <v>0</v>
      </c>
      <c r="K672" s="52">
        <f>'Survey-based_src_summary'!W672</f>
        <v>0</v>
      </c>
      <c r="L672" s="144">
        <f>'Survey-based_src_summary'!X672</f>
        <v>0</v>
      </c>
      <c r="M672" s="144">
        <f>'Survey-based_src_summary'!Y672</f>
        <v>0</v>
      </c>
      <c r="N672" s="144">
        <f>'Survey-based_src_summary'!Z672</f>
        <v>0</v>
      </c>
      <c r="O672" s="144">
        <f>'Survey-based_src_summary'!AA672</f>
        <v>0</v>
      </c>
      <c r="P672" s="144">
        <f>'Survey-based_src_summary'!AB672</f>
        <v>0</v>
      </c>
      <c r="Q672" s="155">
        <f>'Survey-based_src_summary'!AC672</f>
        <v>0</v>
      </c>
      <c r="R672" s="155">
        <f>'Survey-based_src_summary'!AD672</f>
        <v>0</v>
      </c>
      <c r="S672" s="155">
        <f>'Survey-based_src_summary'!AE672</f>
        <v>0</v>
      </c>
      <c r="T672" s="155">
        <f>'Survey-based_src_summary'!AF672</f>
        <v>0</v>
      </c>
      <c r="U672" s="155">
        <f>'Survey-based_src_summary'!AG672</f>
        <v>0</v>
      </c>
      <c r="V672" s="156">
        <f>'Survey-based_src_summary'!AH672</f>
        <v>0</v>
      </c>
      <c r="W672" s="156">
        <f>'Survey-based_src_summary'!AI672</f>
        <v>0</v>
      </c>
      <c r="X672" s="156">
        <f>'Survey-based_src_summary'!AJ672</f>
        <v>0</v>
      </c>
      <c r="Y672" s="156">
        <f>'Survey-based_src_summary'!AK672</f>
        <v>0</v>
      </c>
      <c r="Z672" s="156">
        <f>'Survey-based_src_summary'!AL672</f>
        <v>0</v>
      </c>
      <c r="AA672" s="171">
        <f>'Survey-based_src_summary'!AM672</f>
        <v>0</v>
      </c>
      <c r="AB672" s="171">
        <f>'Survey-based_src_summary'!AN672</f>
        <v>0</v>
      </c>
      <c r="AC672" s="171">
        <f>'Survey-based_src_summary'!AO672</f>
        <v>0</v>
      </c>
      <c r="AD672" s="171">
        <f>'Survey-based_src_summary'!AP672</f>
        <v>0</v>
      </c>
      <c r="AE672" s="171">
        <f>'Survey-based_src_summary'!AQ672</f>
        <v>0</v>
      </c>
    </row>
    <row r="673" spans="1:31" x14ac:dyDescent="0.2">
      <c r="A673" s="27" t="s">
        <v>460</v>
      </c>
      <c r="B673" s="154" t="str">
        <f>'Survey-based_src_summary'!E673</f>
        <v>30</v>
      </c>
      <c r="C673" s="125" t="str">
        <f>'Survey-based_src_summary'!F673</f>
        <v>30069</v>
      </c>
      <c r="D673" s="125" t="str">
        <f>'Survey-based_src_summary'!G673</f>
        <v>2310000550</v>
      </c>
      <c r="E673" s="125" t="str">
        <f>'Survey-based_src_summary'!H673</f>
        <v>Water tank losses</v>
      </c>
      <c r="F673" s="125" t="str">
        <f>'Survey-based_src_summary'!B673</f>
        <v>Gas Wells</v>
      </c>
      <c r="G673" s="52">
        <f>'Survey-based_src_summary'!S673</f>
        <v>0</v>
      </c>
      <c r="H673" s="52">
        <f>'Survey-based_src_summary'!T673</f>
        <v>1.6703496600684331</v>
      </c>
      <c r="I673" s="52">
        <f>'Survey-based_src_summary'!U673</f>
        <v>0</v>
      </c>
      <c r="J673" s="52">
        <f>'Survey-based_src_summary'!V673</f>
        <v>0</v>
      </c>
      <c r="K673" s="52">
        <f>'Survey-based_src_summary'!W673</f>
        <v>0</v>
      </c>
      <c r="L673" s="144">
        <f>'Survey-based_src_summary'!X673</f>
        <v>0</v>
      </c>
      <c r="M673" s="144">
        <f>'Survey-based_src_summary'!Y673</f>
        <v>0</v>
      </c>
      <c r="N673" s="144">
        <f>'Survey-based_src_summary'!Z673</f>
        <v>0</v>
      </c>
      <c r="O673" s="144">
        <f>'Survey-based_src_summary'!AA673</f>
        <v>0</v>
      </c>
      <c r="P673" s="144">
        <f>'Survey-based_src_summary'!AB673</f>
        <v>0</v>
      </c>
      <c r="Q673" s="155">
        <f>'Survey-based_src_summary'!AC673</f>
        <v>0</v>
      </c>
      <c r="R673" s="155">
        <f>'Survey-based_src_summary'!AD673</f>
        <v>0</v>
      </c>
      <c r="S673" s="155">
        <f>'Survey-based_src_summary'!AE673</f>
        <v>0</v>
      </c>
      <c r="T673" s="155">
        <f>'Survey-based_src_summary'!AF673</f>
        <v>0</v>
      </c>
      <c r="U673" s="155">
        <f>'Survey-based_src_summary'!AG673</f>
        <v>0</v>
      </c>
      <c r="V673" s="156">
        <f>'Survey-based_src_summary'!AH673</f>
        <v>0</v>
      </c>
      <c r="W673" s="156">
        <f>'Survey-based_src_summary'!AI673</f>
        <v>1.6703496600684331</v>
      </c>
      <c r="X673" s="156">
        <f>'Survey-based_src_summary'!AJ673</f>
        <v>0</v>
      </c>
      <c r="Y673" s="156">
        <f>'Survey-based_src_summary'!AK673</f>
        <v>0</v>
      </c>
      <c r="Z673" s="156">
        <f>'Survey-based_src_summary'!AL673</f>
        <v>0</v>
      </c>
      <c r="AA673" s="171">
        <f>'Survey-based_src_summary'!AM673</f>
        <v>0</v>
      </c>
      <c r="AB673" s="171">
        <f>'Survey-based_src_summary'!AN673</f>
        <v>0</v>
      </c>
      <c r="AC673" s="171">
        <f>'Survey-based_src_summary'!AO673</f>
        <v>0</v>
      </c>
      <c r="AD673" s="171">
        <f>'Survey-based_src_summary'!AP673</f>
        <v>0</v>
      </c>
      <c r="AE673" s="171">
        <f>'Survey-based_src_summary'!AQ673</f>
        <v>0</v>
      </c>
    </row>
    <row r="674" spans="1:31" x14ac:dyDescent="0.2">
      <c r="A674" s="27" t="s">
        <v>460</v>
      </c>
      <c r="B674" s="154" t="str">
        <f>'Survey-based_src_summary'!E674</f>
        <v>30</v>
      </c>
      <c r="C674" s="125" t="str">
        <f>'Survey-based_src_summary'!F674</f>
        <v>30005</v>
      </c>
      <c r="D674" s="125" t="str">
        <f>'Survey-based_src_summary'!G674</f>
        <v>2310000550</v>
      </c>
      <c r="E674" s="125" t="str">
        <f>'Survey-based_src_summary'!H674</f>
        <v>Water tank losses</v>
      </c>
      <c r="F674" s="125" t="str">
        <f>'Survey-based_src_summary'!B674</f>
        <v>Gas Wells</v>
      </c>
      <c r="G674" s="52">
        <f>'Survey-based_src_summary'!S674</f>
        <v>0</v>
      </c>
      <c r="H674" s="52">
        <f>'Survey-based_src_summary'!T674</f>
        <v>13.631612806958222</v>
      </c>
      <c r="I674" s="52">
        <f>'Survey-based_src_summary'!U674</f>
        <v>0</v>
      </c>
      <c r="J674" s="52">
        <f>'Survey-based_src_summary'!V674</f>
        <v>0</v>
      </c>
      <c r="K674" s="52">
        <f>'Survey-based_src_summary'!W674</f>
        <v>0</v>
      </c>
      <c r="L674" s="144">
        <f>'Survey-based_src_summary'!X674</f>
        <v>0</v>
      </c>
      <c r="M674" s="144">
        <f>'Survey-based_src_summary'!Y674</f>
        <v>4.5281396794314333</v>
      </c>
      <c r="N674" s="144">
        <f>'Survey-based_src_summary'!Z674</f>
        <v>0</v>
      </c>
      <c r="O674" s="144">
        <f>'Survey-based_src_summary'!AA674</f>
        <v>0</v>
      </c>
      <c r="P674" s="144">
        <f>'Survey-based_src_summary'!AB674</f>
        <v>0</v>
      </c>
      <c r="Q674" s="155">
        <f>'Survey-based_src_summary'!AC674</f>
        <v>0</v>
      </c>
      <c r="R674" s="155">
        <f>'Survey-based_src_summary'!AD674</f>
        <v>0</v>
      </c>
      <c r="S674" s="155">
        <f>'Survey-based_src_summary'!AE674</f>
        <v>0</v>
      </c>
      <c r="T674" s="155">
        <f>'Survey-based_src_summary'!AF674</f>
        <v>0</v>
      </c>
      <c r="U674" s="155">
        <f>'Survey-based_src_summary'!AG674</f>
        <v>0</v>
      </c>
      <c r="V674" s="156">
        <f>'Survey-based_src_summary'!AH674</f>
        <v>0</v>
      </c>
      <c r="W674" s="156">
        <f>'Survey-based_src_summary'!AI674</f>
        <v>9.1034731275267884</v>
      </c>
      <c r="X674" s="156">
        <f>'Survey-based_src_summary'!AJ674</f>
        <v>0</v>
      </c>
      <c r="Y674" s="156">
        <f>'Survey-based_src_summary'!AK674</f>
        <v>0</v>
      </c>
      <c r="Z674" s="156">
        <f>'Survey-based_src_summary'!AL674</f>
        <v>0</v>
      </c>
      <c r="AA674" s="171">
        <f>'Survey-based_src_summary'!AM674</f>
        <v>0</v>
      </c>
      <c r="AB674" s="171">
        <f>'Survey-based_src_summary'!AN674</f>
        <v>0</v>
      </c>
      <c r="AC674" s="171">
        <f>'Survey-based_src_summary'!AO674</f>
        <v>0</v>
      </c>
      <c r="AD674" s="171">
        <f>'Survey-based_src_summary'!AP674</f>
        <v>0</v>
      </c>
      <c r="AE674" s="171">
        <f>'Survey-based_src_summary'!AQ674</f>
        <v>0</v>
      </c>
    </row>
    <row r="675" spans="1:31" x14ac:dyDescent="0.2">
      <c r="A675" s="27" t="s">
        <v>460</v>
      </c>
      <c r="B675" s="154" t="str">
        <f>'Survey-based_src_summary'!E675</f>
        <v>30</v>
      </c>
      <c r="C675" s="125" t="str">
        <f>'Survey-based_src_summary'!F675</f>
        <v>30111</v>
      </c>
      <c r="D675" s="125" t="str">
        <f>'Survey-based_src_summary'!G675</f>
        <v>2310000550</v>
      </c>
      <c r="E675" s="125" t="str">
        <f>'Survey-based_src_summary'!H675</f>
        <v>Water tank losses</v>
      </c>
      <c r="F675" s="125" t="str">
        <f>'Survey-based_src_summary'!B675</f>
        <v>Gas Wells</v>
      </c>
      <c r="G675" s="52">
        <f>'Survey-based_src_summary'!S675</f>
        <v>0</v>
      </c>
      <c r="H675" s="52">
        <f>'Survey-based_src_summary'!T675</f>
        <v>0</v>
      </c>
      <c r="I675" s="52">
        <f>'Survey-based_src_summary'!U675</f>
        <v>0</v>
      </c>
      <c r="J675" s="52">
        <f>'Survey-based_src_summary'!V675</f>
        <v>0</v>
      </c>
      <c r="K675" s="52">
        <f>'Survey-based_src_summary'!W675</f>
        <v>0</v>
      </c>
      <c r="L675" s="144">
        <f>'Survey-based_src_summary'!X675</f>
        <v>0</v>
      </c>
      <c r="M675" s="144">
        <f>'Survey-based_src_summary'!Y675</f>
        <v>0</v>
      </c>
      <c r="N675" s="144">
        <f>'Survey-based_src_summary'!Z675</f>
        <v>0</v>
      </c>
      <c r="O675" s="144">
        <f>'Survey-based_src_summary'!AA675</f>
        <v>0</v>
      </c>
      <c r="P675" s="144">
        <f>'Survey-based_src_summary'!AB675</f>
        <v>0</v>
      </c>
      <c r="Q675" s="155">
        <f>'Survey-based_src_summary'!AC675</f>
        <v>0</v>
      </c>
      <c r="R675" s="155">
        <f>'Survey-based_src_summary'!AD675</f>
        <v>0</v>
      </c>
      <c r="S675" s="155">
        <f>'Survey-based_src_summary'!AE675</f>
        <v>0</v>
      </c>
      <c r="T675" s="155">
        <f>'Survey-based_src_summary'!AF675</f>
        <v>0</v>
      </c>
      <c r="U675" s="155">
        <f>'Survey-based_src_summary'!AG675</f>
        <v>0</v>
      </c>
      <c r="V675" s="156">
        <f>'Survey-based_src_summary'!AH675</f>
        <v>0</v>
      </c>
      <c r="W675" s="156">
        <f>'Survey-based_src_summary'!AI675</f>
        <v>0</v>
      </c>
      <c r="X675" s="156">
        <f>'Survey-based_src_summary'!AJ675</f>
        <v>0</v>
      </c>
      <c r="Y675" s="156">
        <f>'Survey-based_src_summary'!AK675</f>
        <v>0</v>
      </c>
      <c r="Z675" s="156">
        <f>'Survey-based_src_summary'!AL675</f>
        <v>0</v>
      </c>
      <c r="AA675" s="171">
        <f>'Survey-based_src_summary'!AM675</f>
        <v>0</v>
      </c>
      <c r="AB675" s="171">
        <f>'Survey-based_src_summary'!AN675</f>
        <v>0</v>
      </c>
      <c r="AC675" s="171">
        <f>'Survey-based_src_summary'!AO675</f>
        <v>0</v>
      </c>
      <c r="AD675" s="171">
        <f>'Survey-based_src_summary'!AP675</f>
        <v>0</v>
      </c>
      <c r="AE675" s="171">
        <f>'Survey-based_src_summary'!AQ675</f>
        <v>0</v>
      </c>
    </row>
    <row r="676" spans="1:31" x14ac:dyDescent="0.2">
      <c r="A676" s="27" t="s">
        <v>460</v>
      </c>
      <c r="B676" s="154" t="str">
        <f>'Survey-based_src_summary'!E676</f>
        <v>30</v>
      </c>
      <c r="C676" s="125" t="str">
        <f>'Survey-based_src_summary'!F676</f>
        <v>30041</v>
      </c>
      <c r="D676" s="125" t="str">
        <f>'Survey-based_src_summary'!G676</f>
        <v>2310000550</v>
      </c>
      <c r="E676" s="125" t="str">
        <f>'Survey-based_src_summary'!H676</f>
        <v>Water tank losses</v>
      </c>
      <c r="F676" s="125" t="str">
        <f>'Survey-based_src_summary'!B676</f>
        <v>Gas Wells</v>
      </c>
      <c r="G676" s="52">
        <f>'Survey-based_src_summary'!S676</f>
        <v>0</v>
      </c>
      <c r="H676" s="52">
        <f>'Survey-based_src_summary'!T676</f>
        <v>2.4973368434570209</v>
      </c>
      <c r="I676" s="52">
        <f>'Survey-based_src_summary'!U676</f>
        <v>0</v>
      </c>
      <c r="J676" s="52">
        <f>'Survey-based_src_summary'!V676</f>
        <v>0</v>
      </c>
      <c r="K676" s="52">
        <f>'Survey-based_src_summary'!W676</f>
        <v>0</v>
      </c>
      <c r="L676" s="144">
        <f>'Survey-based_src_summary'!X676</f>
        <v>0</v>
      </c>
      <c r="M676" s="144">
        <f>'Survey-based_src_summary'!Y676</f>
        <v>5.7516190459106026E-2</v>
      </c>
      <c r="N676" s="144">
        <f>'Survey-based_src_summary'!Z676</f>
        <v>0</v>
      </c>
      <c r="O676" s="144">
        <f>'Survey-based_src_summary'!AA676</f>
        <v>0</v>
      </c>
      <c r="P676" s="144">
        <f>'Survey-based_src_summary'!AB676</f>
        <v>0</v>
      </c>
      <c r="Q676" s="155">
        <f>'Survey-based_src_summary'!AC676</f>
        <v>0</v>
      </c>
      <c r="R676" s="155">
        <f>'Survey-based_src_summary'!AD676</f>
        <v>3.56399536908531E-3</v>
      </c>
      <c r="S676" s="155">
        <f>'Survey-based_src_summary'!AE676</f>
        <v>0</v>
      </c>
      <c r="T676" s="155">
        <f>'Survey-based_src_summary'!AF676</f>
        <v>0</v>
      </c>
      <c r="U676" s="155">
        <f>'Survey-based_src_summary'!AG676</f>
        <v>0</v>
      </c>
      <c r="V676" s="156">
        <f>'Survey-based_src_summary'!AH676</f>
        <v>0</v>
      </c>
      <c r="W676" s="156">
        <f>'Survey-based_src_summary'!AI676</f>
        <v>2.4362566576288294</v>
      </c>
      <c r="X676" s="156">
        <f>'Survey-based_src_summary'!AJ676</f>
        <v>0</v>
      </c>
      <c r="Y676" s="156">
        <f>'Survey-based_src_summary'!AK676</f>
        <v>0</v>
      </c>
      <c r="Z676" s="156">
        <f>'Survey-based_src_summary'!AL676</f>
        <v>0</v>
      </c>
      <c r="AA676" s="171">
        <f>'Survey-based_src_summary'!AM676</f>
        <v>0</v>
      </c>
      <c r="AB676" s="171">
        <f>'Survey-based_src_summary'!AN676</f>
        <v>0</v>
      </c>
      <c r="AC676" s="171">
        <f>'Survey-based_src_summary'!AO676</f>
        <v>0</v>
      </c>
      <c r="AD676" s="171">
        <f>'Survey-based_src_summary'!AP676</f>
        <v>0</v>
      </c>
      <c r="AE676" s="171">
        <f>'Survey-based_src_summary'!AQ676</f>
        <v>0</v>
      </c>
    </row>
    <row r="677" spans="1:31" x14ac:dyDescent="0.2">
      <c r="A677" s="27" t="s">
        <v>460</v>
      </c>
      <c r="B677" s="154" t="str">
        <f>'Survey-based_src_summary'!E677</f>
        <v>30</v>
      </c>
      <c r="C677" s="125" t="str">
        <f>'Survey-based_src_summary'!F677</f>
        <v>30071</v>
      </c>
      <c r="D677" s="125" t="str">
        <f>'Survey-based_src_summary'!G677</f>
        <v>2310000550</v>
      </c>
      <c r="E677" s="125" t="str">
        <f>'Survey-based_src_summary'!H677</f>
        <v>Water tank losses</v>
      </c>
      <c r="F677" s="125" t="str">
        <f>'Survey-based_src_summary'!B677</f>
        <v>Gas Wells</v>
      </c>
      <c r="G677" s="52">
        <f>'Survey-based_src_summary'!S677</f>
        <v>0</v>
      </c>
      <c r="H677" s="52">
        <f>'Survey-based_src_summary'!T677</f>
        <v>11.432005135421372</v>
      </c>
      <c r="I677" s="52">
        <f>'Survey-based_src_summary'!U677</f>
        <v>0</v>
      </c>
      <c r="J677" s="52">
        <f>'Survey-based_src_summary'!V677</f>
        <v>0</v>
      </c>
      <c r="K677" s="52">
        <f>'Survey-based_src_summary'!W677</f>
        <v>0</v>
      </c>
      <c r="L677" s="144">
        <f>'Survey-based_src_summary'!X677</f>
        <v>0</v>
      </c>
      <c r="M677" s="144">
        <f>'Survey-based_src_summary'!Y677</f>
        <v>8.3284286610188509</v>
      </c>
      <c r="N677" s="144">
        <f>'Survey-based_src_summary'!Z677</f>
        <v>0</v>
      </c>
      <c r="O677" s="144">
        <f>'Survey-based_src_summary'!AA677</f>
        <v>0</v>
      </c>
      <c r="P677" s="144">
        <f>'Survey-based_src_summary'!AB677</f>
        <v>0</v>
      </c>
      <c r="Q677" s="155">
        <f>'Survey-based_src_summary'!AC677</f>
        <v>0</v>
      </c>
      <c r="R677" s="155">
        <f>'Survey-based_src_summary'!AD677</f>
        <v>4.6395545372959204E-4</v>
      </c>
      <c r="S677" s="155">
        <f>'Survey-based_src_summary'!AE677</f>
        <v>0</v>
      </c>
      <c r="T677" s="155">
        <f>'Survey-based_src_summary'!AF677</f>
        <v>0</v>
      </c>
      <c r="U677" s="155">
        <f>'Survey-based_src_summary'!AG677</f>
        <v>0</v>
      </c>
      <c r="V677" s="156">
        <f>'Survey-based_src_summary'!AH677</f>
        <v>0</v>
      </c>
      <c r="W677" s="156">
        <f>'Survey-based_src_summary'!AI677</f>
        <v>3.1031125189487927</v>
      </c>
      <c r="X677" s="156">
        <f>'Survey-based_src_summary'!AJ677</f>
        <v>0</v>
      </c>
      <c r="Y677" s="156">
        <f>'Survey-based_src_summary'!AK677</f>
        <v>0</v>
      </c>
      <c r="Z677" s="156">
        <f>'Survey-based_src_summary'!AL677</f>
        <v>0</v>
      </c>
      <c r="AA677" s="171">
        <f>'Survey-based_src_summary'!AM677</f>
        <v>0</v>
      </c>
      <c r="AB677" s="171">
        <f>'Survey-based_src_summary'!AN677</f>
        <v>0</v>
      </c>
      <c r="AC677" s="171">
        <f>'Survey-based_src_summary'!AO677</f>
        <v>0</v>
      </c>
      <c r="AD677" s="171">
        <f>'Survey-based_src_summary'!AP677</f>
        <v>0</v>
      </c>
      <c r="AE677" s="171">
        <f>'Survey-based_src_summary'!AQ677</f>
        <v>0</v>
      </c>
    </row>
    <row r="678" spans="1:31" x14ac:dyDescent="0.2">
      <c r="A678" s="27" t="s">
        <v>460</v>
      </c>
      <c r="B678" s="154" t="str">
        <f>'Survey-based_src_summary'!E678</f>
        <v>30</v>
      </c>
      <c r="C678" s="125" t="str">
        <f>'Survey-based_src_summary'!F678</f>
        <v>30015</v>
      </c>
      <c r="D678" s="125" t="str">
        <f>'Survey-based_src_summary'!G678</f>
        <v>2310000550</v>
      </c>
      <c r="E678" s="125" t="str">
        <f>'Survey-based_src_summary'!H678</f>
        <v>Water tank losses</v>
      </c>
      <c r="F678" s="125" t="str">
        <f>'Survey-based_src_summary'!B678</f>
        <v>Gas Wells</v>
      </c>
      <c r="G678" s="52">
        <f>'Survey-based_src_summary'!S678</f>
        <v>0</v>
      </c>
      <c r="H678" s="52">
        <f>'Survey-based_src_summary'!T678</f>
        <v>0.13056825023428006</v>
      </c>
      <c r="I678" s="52">
        <f>'Survey-based_src_summary'!U678</f>
        <v>0</v>
      </c>
      <c r="J678" s="52">
        <f>'Survey-based_src_summary'!V678</f>
        <v>0</v>
      </c>
      <c r="K678" s="52">
        <f>'Survey-based_src_summary'!W678</f>
        <v>0</v>
      </c>
      <c r="L678" s="144">
        <f>'Survey-based_src_summary'!X678</f>
        <v>0</v>
      </c>
      <c r="M678" s="144">
        <f>'Survey-based_src_summary'!Y678</f>
        <v>2.5755281451732517E-2</v>
      </c>
      <c r="N678" s="144">
        <f>'Survey-based_src_summary'!Z678</f>
        <v>0</v>
      </c>
      <c r="O678" s="144">
        <f>'Survey-based_src_summary'!AA678</f>
        <v>0</v>
      </c>
      <c r="P678" s="144">
        <f>'Survey-based_src_summary'!AB678</f>
        <v>0</v>
      </c>
      <c r="Q678" s="155">
        <f>'Survey-based_src_summary'!AC678</f>
        <v>0</v>
      </c>
      <c r="R678" s="155">
        <f>'Survey-based_src_summary'!AD678</f>
        <v>0</v>
      </c>
      <c r="S678" s="155">
        <f>'Survey-based_src_summary'!AE678</f>
        <v>0</v>
      </c>
      <c r="T678" s="155">
        <f>'Survey-based_src_summary'!AF678</f>
        <v>0</v>
      </c>
      <c r="U678" s="155">
        <f>'Survey-based_src_summary'!AG678</f>
        <v>0</v>
      </c>
      <c r="V678" s="156">
        <f>'Survey-based_src_summary'!AH678</f>
        <v>0</v>
      </c>
      <c r="W678" s="156">
        <f>'Survey-based_src_summary'!AI678</f>
        <v>0.10481296878254755</v>
      </c>
      <c r="X678" s="156">
        <f>'Survey-based_src_summary'!AJ678</f>
        <v>0</v>
      </c>
      <c r="Y678" s="156">
        <f>'Survey-based_src_summary'!AK678</f>
        <v>0</v>
      </c>
      <c r="Z678" s="156">
        <f>'Survey-based_src_summary'!AL678</f>
        <v>0</v>
      </c>
      <c r="AA678" s="171">
        <f>'Survey-based_src_summary'!AM678</f>
        <v>0</v>
      </c>
      <c r="AB678" s="171">
        <f>'Survey-based_src_summary'!AN678</f>
        <v>0</v>
      </c>
      <c r="AC678" s="171">
        <f>'Survey-based_src_summary'!AO678</f>
        <v>0</v>
      </c>
      <c r="AD678" s="171">
        <f>'Survey-based_src_summary'!AP678</f>
        <v>0</v>
      </c>
      <c r="AE678" s="171">
        <f>'Survey-based_src_summary'!AQ678</f>
        <v>0</v>
      </c>
    </row>
    <row r="679" spans="1:31" x14ac:dyDescent="0.2">
      <c r="A679" s="27" t="s">
        <v>460</v>
      </c>
      <c r="B679" s="154" t="str">
        <f>'Survey-based_src_summary'!E679</f>
        <v>30</v>
      </c>
      <c r="C679" s="125" t="str">
        <f>'Survey-based_src_summary'!F679</f>
        <v>30027</v>
      </c>
      <c r="D679" s="125" t="str">
        <f>'Survey-based_src_summary'!G679</f>
        <v>2310000550</v>
      </c>
      <c r="E679" s="125" t="str">
        <f>'Survey-based_src_summary'!H679</f>
        <v>Water tank losses</v>
      </c>
      <c r="F679" s="125" t="str">
        <f>'Survey-based_src_summary'!B679</f>
        <v>Gas Wells</v>
      </c>
      <c r="G679" s="52">
        <f>'Survey-based_src_summary'!S679</f>
        <v>0</v>
      </c>
      <c r="H679" s="52">
        <f>'Survey-based_src_summary'!T679</f>
        <v>2.8362331026149937E-2</v>
      </c>
      <c r="I679" s="52">
        <f>'Survey-based_src_summary'!U679</f>
        <v>0</v>
      </c>
      <c r="J679" s="52">
        <f>'Survey-based_src_summary'!V679</f>
        <v>0</v>
      </c>
      <c r="K679" s="52">
        <f>'Survey-based_src_summary'!W679</f>
        <v>0</v>
      </c>
      <c r="L679" s="144">
        <f>'Survey-based_src_summary'!X679</f>
        <v>0</v>
      </c>
      <c r="M679" s="144">
        <f>'Survey-based_src_summary'!Y679</f>
        <v>2.8362331026149937E-2</v>
      </c>
      <c r="N679" s="144">
        <f>'Survey-based_src_summary'!Z679</f>
        <v>0</v>
      </c>
      <c r="O679" s="144">
        <f>'Survey-based_src_summary'!AA679</f>
        <v>0</v>
      </c>
      <c r="P679" s="144">
        <f>'Survey-based_src_summary'!AB679</f>
        <v>0</v>
      </c>
      <c r="Q679" s="155">
        <f>'Survey-based_src_summary'!AC679</f>
        <v>0</v>
      </c>
      <c r="R679" s="155">
        <f>'Survey-based_src_summary'!AD679</f>
        <v>0</v>
      </c>
      <c r="S679" s="155">
        <f>'Survey-based_src_summary'!AE679</f>
        <v>0</v>
      </c>
      <c r="T679" s="155">
        <f>'Survey-based_src_summary'!AF679</f>
        <v>0</v>
      </c>
      <c r="U679" s="155">
        <f>'Survey-based_src_summary'!AG679</f>
        <v>0</v>
      </c>
      <c r="V679" s="156">
        <f>'Survey-based_src_summary'!AH679</f>
        <v>0</v>
      </c>
      <c r="W679" s="156">
        <f>'Survey-based_src_summary'!AI679</f>
        <v>0</v>
      </c>
      <c r="X679" s="156">
        <f>'Survey-based_src_summary'!AJ679</f>
        <v>0</v>
      </c>
      <c r="Y679" s="156">
        <f>'Survey-based_src_summary'!AK679</f>
        <v>0</v>
      </c>
      <c r="Z679" s="156">
        <f>'Survey-based_src_summary'!AL679</f>
        <v>0</v>
      </c>
      <c r="AA679" s="171">
        <f>'Survey-based_src_summary'!AM679</f>
        <v>0</v>
      </c>
      <c r="AB679" s="171">
        <f>'Survey-based_src_summary'!AN679</f>
        <v>0</v>
      </c>
      <c r="AC679" s="171">
        <f>'Survey-based_src_summary'!AO679</f>
        <v>0</v>
      </c>
      <c r="AD679" s="171">
        <f>'Survey-based_src_summary'!AP679</f>
        <v>0</v>
      </c>
      <c r="AE679" s="171">
        <f>'Survey-based_src_summary'!AQ679</f>
        <v>0</v>
      </c>
    </row>
    <row r="680" spans="1:31" x14ac:dyDescent="0.2">
      <c r="A680" s="27" t="s">
        <v>460</v>
      </c>
      <c r="B680" s="154" t="str">
        <f>'Survey-based_src_summary'!E680</f>
        <v>30</v>
      </c>
      <c r="C680" s="125" t="str">
        <f>'Survey-based_src_summary'!F680</f>
        <v>30037</v>
      </c>
      <c r="D680" s="125" t="str">
        <f>'Survey-based_src_summary'!G680</f>
        <v>2310000550</v>
      </c>
      <c r="E680" s="125" t="str">
        <f>'Survey-based_src_summary'!H680</f>
        <v>Water tank losses</v>
      </c>
      <c r="F680" s="125" t="str">
        <f>'Survey-based_src_summary'!B680</f>
        <v>Gas Wells</v>
      </c>
      <c r="G680" s="52">
        <f>'Survey-based_src_summary'!S680</f>
        <v>0</v>
      </c>
      <c r="H680" s="52">
        <f>'Survey-based_src_summary'!T680</f>
        <v>0</v>
      </c>
      <c r="I680" s="52">
        <f>'Survey-based_src_summary'!U680</f>
        <v>0</v>
      </c>
      <c r="J680" s="52">
        <f>'Survey-based_src_summary'!V680</f>
        <v>0</v>
      </c>
      <c r="K680" s="52">
        <f>'Survey-based_src_summary'!W680</f>
        <v>0</v>
      </c>
      <c r="L680" s="144">
        <f>'Survey-based_src_summary'!X680</f>
        <v>0</v>
      </c>
      <c r="M680" s="144">
        <f>'Survey-based_src_summary'!Y680</f>
        <v>0</v>
      </c>
      <c r="N680" s="144">
        <f>'Survey-based_src_summary'!Z680</f>
        <v>0</v>
      </c>
      <c r="O680" s="144">
        <f>'Survey-based_src_summary'!AA680</f>
        <v>0</v>
      </c>
      <c r="P680" s="144">
        <f>'Survey-based_src_summary'!AB680</f>
        <v>0</v>
      </c>
      <c r="Q680" s="155">
        <f>'Survey-based_src_summary'!AC680</f>
        <v>0</v>
      </c>
      <c r="R680" s="155">
        <f>'Survey-based_src_summary'!AD680</f>
        <v>0</v>
      </c>
      <c r="S680" s="155">
        <f>'Survey-based_src_summary'!AE680</f>
        <v>0</v>
      </c>
      <c r="T680" s="155">
        <f>'Survey-based_src_summary'!AF680</f>
        <v>0</v>
      </c>
      <c r="U680" s="155">
        <f>'Survey-based_src_summary'!AG680</f>
        <v>0</v>
      </c>
      <c r="V680" s="156">
        <f>'Survey-based_src_summary'!AH680</f>
        <v>0</v>
      </c>
      <c r="W680" s="156">
        <f>'Survey-based_src_summary'!AI680</f>
        <v>0</v>
      </c>
      <c r="X680" s="156">
        <f>'Survey-based_src_summary'!AJ680</f>
        <v>0</v>
      </c>
      <c r="Y680" s="156">
        <f>'Survey-based_src_summary'!AK680</f>
        <v>0</v>
      </c>
      <c r="Z680" s="156">
        <f>'Survey-based_src_summary'!AL680</f>
        <v>0</v>
      </c>
      <c r="AA680" s="171">
        <f>'Survey-based_src_summary'!AM680</f>
        <v>0</v>
      </c>
      <c r="AB680" s="171">
        <f>'Survey-based_src_summary'!AN680</f>
        <v>0</v>
      </c>
      <c r="AC680" s="171">
        <f>'Survey-based_src_summary'!AO680</f>
        <v>0</v>
      </c>
      <c r="AD680" s="171">
        <f>'Survey-based_src_summary'!AP680</f>
        <v>0</v>
      </c>
      <c r="AE680" s="171">
        <f>'Survey-based_src_summary'!AQ680</f>
        <v>0</v>
      </c>
    </row>
    <row r="681" spans="1:31" x14ac:dyDescent="0.2">
      <c r="A681" s="27" t="s">
        <v>460</v>
      </c>
      <c r="B681" s="154" t="str">
        <f>'Survey-based_src_summary'!E681</f>
        <v>30</v>
      </c>
      <c r="C681" s="125" t="str">
        <f>'Survey-based_src_summary'!F681</f>
        <v>30101</v>
      </c>
      <c r="D681" s="125" t="str">
        <f>'Survey-based_src_summary'!G681</f>
        <v>2310000550</v>
      </c>
      <c r="E681" s="125" t="str">
        <f>'Survey-based_src_summary'!H681</f>
        <v>Water Tank Flaring</v>
      </c>
      <c r="F681" s="125" t="str">
        <f>'Survey-based_src_summary'!B681</f>
        <v>Oil Wells</v>
      </c>
      <c r="G681" s="52">
        <f>'Survey-based_src_summary'!S681</f>
        <v>0</v>
      </c>
      <c r="H681" s="52">
        <f>'Survey-based_src_summary'!T681</f>
        <v>0</v>
      </c>
      <c r="I681" s="52">
        <f>'Survey-based_src_summary'!U681</f>
        <v>0</v>
      </c>
      <c r="J681" s="52">
        <f>'Survey-based_src_summary'!V681</f>
        <v>0</v>
      </c>
      <c r="K681" s="52">
        <f>'Survey-based_src_summary'!W681</f>
        <v>0</v>
      </c>
      <c r="L681" s="144">
        <f>'Survey-based_src_summary'!X681</f>
        <v>0</v>
      </c>
      <c r="M681" s="144">
        <f>'Survey-based_src_summary'!Y681</f>
        <v>0</v>
      </c>
      <c r="N681" s="144">
        <f>'Survey-based_src_summary'!Z681</f>
        <v>0</v>
      </c>
      <c r="O681" s="144">
        <f>'Survey-based_src_summary'!AA681</f>
        <v>0</v>
      </c>
      <c r="P681" s="144">
        <f>'Survey-based_src_summary'!AB681</f>
        <v>0</v>
      </c>
      <c r="Q681" s="155">
        <f>'Survey-based_src_summary'!AC681</f>
        <v>0</v>
      </c>
      <c r="R681" s="155">
        <f>'Survey-based_src_summary'!AD681</f>
        <v>0</v>
      </c>
      <c r="S681" s="155">
        <f>'Survey-based_src_summary'!AE681</f>
        <v>0</v>
      </c>
      <c r="T681" s="155">
        <f>'Survey-based_src_summary'!AF681</f>
        <v>0</v>
      </c>
      <c r="U681" s="155">
        <f>'Survey-based_src_summary'!AG681</f>
        <v>0</v>
      </c>
      <c r="V681" s="156">
        <f>'Survey-based_src_summary'!AH681</f>
        <v>0</v>
      </c>
      <c r="W681" s="156">
        <f>'Survey-based_src_summary'!AI681</f>
        <v>0</v>
      </c>
      <c r="X681" s="156">
        <f>'Survey-based_src_summary'!AJ681</f>
        <v>0</v>
      </c>
      <c r="Y681" s="156">
        <f>'Survey-based_src_summary'!AK681</f>
        <v>0</v>
      </c>
      <c r="Z681" s="156">
        <f>'Survey-based_src_summary'!AL681</f>
        <v>0</v>
      </c>
      <c r="AA681" s="171">
        <f>'Survey-based_src_summary'!AM681</f>
        <v>0</v>
      </c>
      <c r="AB681" s="171">
        <f>'Survey-based_src_summary'!AN681</f>
        <v>0</v>
      </c>
      <c r="AC681" s="171">
        <f>'Survey-based_src_summary'!AO681</f>
        <v>0</v>
      </c>
      <c r="AD681" s="171">
        <f>'Survey-based_src_summary'!AP681</f>
        <v>0</v>
      </c>
      <c r="AE681" s="171">
        <f>'Survey-based_src_summary'!AQ681</f>
        <v>0</v>
      </c>
    </row>
    <row r="682" spans="1:31" x14ac:dyDescent="0.2">
      <c r="A682" s="27" t="s">
        <v>460</v>
      </c>
      <c r="B682" s="154" t="str">
        <f>'Survey-based_src_summary'!E682</f>
        <v>30</v>
      </c>
      <c r="C682" s="125" t="str">
        <f>'Survey-based_src_summary'!F682</f>
        <v>30051</v>
      </c>
      <c r="D682" s="125" t="str">
        <f>'Survey-based_src_summary'!G682</f>
        <v>2310000550</v>
      </c>
      <c r="E682" s="125" t="str">
        <f>'Survey-based_src_summary'!H682</f>
        <v>Water Tank Flaring</v>
      </c>
      <c r="F682" s="125" t="str">
        <f>'Survey-based_src_summary'!B682</f>
        <v>Oil Wells</v>
      </c>
      <c r="G682" s="52">
        <f>'Survey-based_src_summary'!S682</f>
        <v>0</v>
      </c>
      <c r="H682" s="52">
        <f>'Survey-based_src_summary'!T682</f>
        <v>0</v>
      </c>
      <c r="I682" s="52">
        <f>'Survey-based_src_summary'!U682</f>
        <v>0</v>
      </c>
      <c r="J682" s="52">
        <f>'Survey-based_src_summary'!V682</f>
        <v>0</v>
      </c>
      <c r="K682" s="52">
        <f>'Survey-based_src_summary'!W682</f>
        <v>0</v>
      </c>
      <c r="L682" s="144">
        <f>'Survey-based_src_summary'!X682</f>
        <v>0</v>
      </c>
      <c r="M682" s="144">
        <f>'Survey-based_src_summary'!Y682</f>
        <v>0</v>
      </c>
      <c r="N682" s="144">
        <f>'Survey-based_src_summary'!Z682</f>
        <v>0</v>
      </c>
      <c r="O682" s="144">
        <f>'Survey-based_src_summary'!AA682</f>
        <v>0</v>
      </c>
      <c r="P682" s="144">
        <f>'Survey-based_src_summary'!AB682</f>
        <v>0</v>
      </c>
      <c r="Q682" s="155">
        <f>'Survey-based_src_summary'!AC682</f>
        <v>0</v>
      </c>
      <c r="R682" s="155">
        <f>'Survey-based_src_summary'!AD682</f>
        <v>0</v>
      </c>
      <c r="S682" s="155">
        <f>'Survey-based_src_summary'!AE682</f>
        <v>0</v>
      </c>
      <c r="T682" s="155">
        <f>'Survey-based_src_summary'!AF682</f>
        <v>0</v>
      </c>
      <c r="U682" s="155">
        <f>'Survey-based_src_summary'!AG682</f>
        <v>0</v>
      </c>
      <c r="V682" s="156">
        <f>'Survey-based_src_summary'!AH682</f>
        <v>0</v>
      </c>
      <c r="W682" s="156">
        <f>'Survey-based_src_summary'!AI682</f>
        <v>0</v>
      </c>
      <c r="X682" s="156">
        <f>'Survey-based_src_summary'!AJ682</f>
        <v>0</v>
      </c>
      <c r="Y682" s="156">
        <f>'Survey-based_src_summary'!AK682</f>
        <v>0</v>
      </c>
      <c r="Z682" s="156">
        <f>'Survey-based_src_summary'!AL682</f>
        <v>0</v>
      </c>
      <c r="AA682" s="171">
        <f>'Survey-based_src_summary'!AM682</f>
        <v>0</v>
      </c>
      <c r="AB682" s="171">
        <f>'Survey-based_src_summary'!AN682</f>
        <v>0</v>
      </c>
      <c r="AC682" s="171">
        <f>'Survey-based_src_summary'!AO682</f>
        <v>0</v>
      </c>
      <c r="AD682" s="171">
        <f>'Survey-based_src_summary'!AP682</f>
        <v>0</v>
      </c>
      <c r="AE682" s="171">
        <f>'Survey-based_src_summary'!AQ682</f>
        <v>0</v>
      </c>
    </row>
    <row r="683" spans="1:31" x14ac:dyDescent="0.2">
      <c r="A683" s="27" t="s">
        <v>460</v>
      </c>
      <c r="B683" s="154" t="str">
        <f>'Survey-based_src_summary'!E683</f>
        <v>30</v>
      </c>
      <c r="C683" s="125" t="str">
        <f>'Survey-based_src_summary'!F683</f>
        <v>30087</v>
      </c>
      <c r="D683" s="125" t="str">
        <f>'Survey-based_src_summary'!G683</f>
        <v>2310000550</v>
      </c>
      <c r="E683" s="125" t="str">
        <f>'Survey-based_src_summary'!H683</f>
        <v>Water Tank Flaring</v>
      </c>
      <c r="F683" s="125" t="str">
        <f>'Survey-based_src_summary'!B683</f>
        <v>Oil Wells</v>
      </c>
      <c r="G683" s="52">
        <f>'Survey-based_src_summary'!S683</f>
        <v>0</v>
      </c>
      <c r="H683" s="52">
        <f>'Survey-based_src_summary'!T683</f>
        <v>0</v>
      </c>
      <c r="I683" s="52">
        <f>'Survey-based_src_summary'!U683</f>
        <v>0</v>
      </c>
      <c r="J683" s="52">
        <f>'Survey-based_src_summary'!V683</f>
        <v>0</v>
      </c>
      <c r="K683" s="52">
        <f>'Survey-based_src_summary'!W683</f>
        <v>0</v>
      </c>
      <c r="L683" s="144">
        <f>'Survey-based_src_summary'!X683</f>
        <v>0</v>
      </c>
      <c r="M683" s="144">
        <f>'Survey-based_src_summary'!Y683</f>
        <v>0</v>
      </c>
      <c r="N683" s="144">
        <f>'Survey-based_src_summary'!Z683</f>
        <v>0</v>
      </c>
      <c r="O683" s="144">
        <f>'Survey-based_src_summary'!AA683</f>
        <v>0</v>
      </c>
      <c r="P683" s="144">
        <f>'Survey-based_src_summary'!AB683</f>
        <v>0</v>
      </c>
      <c r="Q683" s="155">
        <f>'Survey-based_src_summary'!AC683</f>
        <v>0</v>
      </c>
      <c r="R683" s="155">
        <f>'Survey-based_src_summary'!AD683</f>
        <v>0</v>
      </c>
      <c r="S683" s="155">
        <f>'Survey-based_src_summary'!AE683</f>
        <v>0</v>
      </c>
      <c r="T683" s="155">
        <f>'Survey-based_src_summary'!AF683</f>
        <v>0</v>
      </c>
      <c r="U683" s="155">
        <f>'Survey-based_src_summary'!AG683</f>
        <v>0</v>
      </c>
      <c r="V683" s="156">
        <f>'Survey-based_src_summary'!AH683</f>
        <v>0</v>
      </c>
      <c r="W683" s="156">
        <f>'Survey-based_src_summary'!AI683</f>
        <v>0</v>
      </c>
      <c r="X683" s="156">
        <f>'Survey-based_src_summary'!AJ683</f>
        <v>0</v>
      </c>
      <c r="Y683" s="156">
        <f>'Survey-based_src_summary'!AK683</f>
        <v>0</v>
      </c>
      <c r="Z683" s="156">
        <f>'Survey-based_src_summary'!AL683</f>
        <v>0</v>
      </c>
      <c r="AA683" s="171">
        <f>'Survey-based_src_summary'!AM683</f>
        <v>0</v>
      </c>
      <c r="AB683" s="171">
        <f>'Survey-based_src_summary'!AN683</f>
        <v>0</v>
      </c>
      <c r="AC683" s="171">
        <f>'Survey-based_src_summary'!AO683</f>
        <v>0</v>
      </c>
      <c r="AD683" s="171">
        <f>'Survey-based_src_summary'!AP683</f>
        <v>0</v>
      </c>
      <c r="AE683" s="171">
        <f>'Survey-based_src_summary'!AQ683</f>
        <v>0</v>
      </c>
    </row>
    <row r="684" spans="1:31" x14ac:dyDescent="0.2">
      <c r="A684" s="27" t="s">
        <v>460</v>
      </c>
      <c r="B684" s="154" t="str">
        <f>'Survey-based_src_summary'!E684</f>
        <v>30</v>
      </c>
      <c r="C684" s="125" t="str">
        <f>'Survey-based_src_summary'!F684</f>
        <v>30099</v>
      </c>
      <c r="D684" s="125" t="str">
        <f>'Survey-based_src_summary'!G684</f>
        <v>2310000550</v>
      </c>
      <c r="E684" s="125" t="str">
        <f>'Survey-based_src_summary'!H684</f>
        <v>Water Tank Flaring</v>
      </c>
      <c r="F684" s="125" t="str">
        <f>'Survey-based_src_summary'!B684</f>
        <v>Oil Wells</v>
      </c>
      <c r="G684" s="52">
        <f>'Survey-based_src_summary'!S684</f>
        <v>0</v>
      </c>
      <c r="H684" s="52">
        <f>'Survey-based_src_summary'!T684</f>
        <v>0</v>
      </c>
      <c r="I684" s="52">
        <f>'Survey-based_src_summary'!U684</f>
        <v>0</v>
      </c>
      <c r="J684" s="52">
        <f>'Survey-based_src_summary'!V684</f>
        <v>0</v>
      </c>
      <c r="K684" s="52">
        <f>'Survey-based_src_summary'!W684</f>
        <v>0</v>
      </c>
      <c r="L684" s="144">
        <f>'Survey-based_src_summary'!X684</f>
        <v>0</v>
      </c>
      <c r="M684" s="144">
        <f>'Survey-based_src_summary'!Y684</f>
        <v>0</v>
      </c>
      <c r="N684" s="144">
        <f>'Survey-based_src_summary'!Z684</f>
        <v>0</v>
      </c>
      <c r="O684" s="144">
        <f>'Survey-based_src_summary'!AA684</f>
        <v>0</v>
      </c>
      <c r="P684" s="144">
        <f>'Survey-based_src_summary'!AB684</f>
        <v>0</v>
      </c>
      <c r="Q684" s="155">
        <f>'Survey-based_src_summary'!AC684</f>
        <v>0</v>
      </c>
      <c r="R684" s="155">
        <f>'Survey-based_src_summary'!AD684</f>
        <v>0</v>
      </c>
      <c r="S684" s="155">
        <f>'Survey-based_src_summary'!AE684</f>
        <v>0</v>
      </c>
      <c r="T684" s="155">
        <f>'Survey-based_src_summary'!AF684</f>
        <v>0</v>
      </c>
      <c r="U684" s="155">
        <f>'Survey-based_src_summary'!AG684</f>
        <v>0</v>
      </c>
      <c r="V684" s="156">
        <f>'Survey-based_src_summary'!AH684</f>
        <v>0</v>
      </c>
      <c r="W684" s="156">
        <f>'Survey-based_src_summary'!AI684</f>
        <v>0</v>
      </c>
      <c r="X684" s="156">
        <f>'Survey-based_src_summary'!AJ684</f>
        <v>0</v>
      </c>
      <c r="Y684" s="156">
        <f>'Survey-based_src_summary'!AK684</f>
        <v>0</v>
      </c>
      <c r="Z684" s="156">
        <f>'Survey-based_src_summary'!AL684</f>
        <v>0</v>
      </c>
      <c r="AA684" s="171">
        <f>'Survey-based_src_summary'!AM684</f>
        <v>0</v>
      </c>
      <c r="AB684" s="171">
        <f>'Survey-based_src_summary'!AN684</f>
        <v>0</v>
      </c>
      <c r="AC684" s="171">
        <f>'Survey-based_src_summary'!AO684</f>
        <v>0</v>
      </c>
      <c r="AD684" s="171">
        <f>'Survey-based_src_summary'!AP684</f>
        <v>0</v>
      </c>
      <c r="AE684" s="171">
        <f>'Survey-based_src_summary'!AQ684</f>
        <v>0</v>
      </c>
    </row>
    <row r="685" spans="1:31" x14ac:dyDescent="0.2">
      <c r="A685" s="27" t="s">
        <v>460</v>
      </c>
      <c r="B685" s="154" t="str">
        <f>'Survey-based_src_summary'!E685</f>
        <v>30</v>
      </c>
      <c r="C685" s="125" t="str">
        <f>'Survey-based_src_summary'!F685</f>
        <v>30035</v>
      </c>
      <c r="D685" s="125" t="str">
        <f>'Survey-based_src_summary'!G685</f>
        <v>2310000550</v>
      </c>
      <c r="E685" s="125" t="str">
        <f>'Survey-based_src_summary'!H685</f>
        <v>Water Tank Flaring</v>
      </c>
      <c r="F685" s="125" t="str">
        <f>'Survey-based_src_summary'!B685</f>
        <v>Oil Wells</v>
      </c>
      <c r="G685" s="52">
        <f>'Survey-based_src_summary'!S685</f>
        <v>0</v>
      </c>
      <c r="H685" s="52">
        <f>'Survey-based_src_summary'!T685</f>
        <v>0</v>
      </c>
      <c r="I685" s="52">
        <f>'Survey-based_src_summary'!U685</f>
        <v>0</v>
      </c>
      <c r="J685" s="52">
        <f>'Survey-based_src_summary'!V685</f>
        <v>0</v>
      </c>
      <c r="K685" s="52">
        <f>'Survey-based_src_summary'!W685</f>
        <v>0</v>
      </c>
      <c r="L685" s="144">
        <f>'Survey-based_src_summary'!X685</f>
        <v>0</v>
      </c>
      <c r="M685" s="144">
        <f>'Survey-based_src_summary'!Y685</f>
        <v>0</v>
      </c>
      <c r="N685" s="144">
        <f>'Survey-based_src_summary'!Z685</f>
        <v>0</v>
      </c>
      <c r="O685" s="144">
        <f>'Survey-based_src_summary'!AA685</f>
        <v>0</v>
      </c>
      <c r="P685" s="144">
        <f>'Survey-based_src_summary'!AB685</f>
        <v>0</v>
      </c>
      <c r="Q685" s="155">
        <f>'Survey-based_src_summary'!AC685</f>
        <v>0</v>
      </c>
      <c r="R685" s="155">
        <f>'Survey-based_src_summary'!AD685</f>
        <v>0</v>
      </c>
      <c r="S685" s="155">
        <f>'Survey-based_src_summary'!AE685</f>
        <v>0</v>
      </c>
      <c r="T685" s="155">
        <f>'Survey-based_src_summary'!AF685</f>
        <v>0</v>
      </c>
      <c r="U685" s="155">
        <f>'Survey-based_src_summary'!AG685</f>
        <v>0</v>
      </c>
      <c r="V685" s="156">
        <f>'Survey-based_src_summary'!AH685</f>
        <v>0</v>
      </c>
      <c r="W685" s="156">
        <f>'Survey-based_src_summary'!AI685</f>
        <v>0</v>
      </c>
      <c r="X685" s="156">
        <f>'Survey-based_src_summary'!AJ685</f>
        <v>0</v>
      </c>
      <c r="Y685" s="156">
        <f>'Survey-based_src_summary'!AK685</f>
        <v>0</v>
      </c>
      <c r="Z685" s="156">
        <f>'Survey-based_src_summary'!AL685</f>
        <v>0</v>
      </c>
      <c r="AA685" s="171">
        <f>'Survey-based_src_summary'!AM685</f>
        <v>0</v>
      </c>
      <c r="AB685" s="171">
        <f>'Survey-based_src_summary'!AN685</f>
        <v>0</v>
      </c>
      <c r="AC685" s="171">
        <f>'Survey-based_src_summary'!AO685</f>
        <v>0</v>
      </c>
      <c r="AD685" s="171">
        <f>'Survey-based_src_summary'!AP685</f>
        <v>0</v>
      </c>
      <c r="AE685" s="171">
        <f>'Survey-based_src_summary'!AQ685</f>
        <v>0</v>
      </c>
    </row>
    <row r="686" spans="1:31" x14ac:dyDescent="0.2">
      <c r="A686" s="27" t="s">
        <v>460</v>
      </c>
      <c r="B686" s="154" t="str">
        <f>'Survey-based_src_summary'!E686</f>
        <v>30</v>
      </c>
      <c r="C686" s="125" t="str">
        <f>'Survey-based_src_summary'!F686</f>
        <v>30073</v>
      </c>
      <c r="D686" s="125" t="str">
        <f>'Survey-based_src_summary'!G686</f>
        <v>2310000550</v>
      </c>
      <c r="E686" s="125" t="str">
        <f>'Survey-based_src_summary'!H686</f>
        <v>Water Tank Flaring</v>
      </c>
      <c r="F686" s="125" t="str">
        <f>'Survey-based_src_summary'!B686</f>
        <v>Oil Wells</v>
      </c>
      <c r="G686" s="52">
        <f>'Survey-based_src_summary'!S686</f>
        <v>0</v>
      </c>
      <c r="H686" s="52">
        <f>'Survey-based_src_summary'!T686</f>
        <v>0</v>
      </c>
      <c r="I686" s="52">
        <f>'Survey-based_src_summary'!U686</f>
        <v>0</v>
      </c>
      <c r="J686" s="52">
        <f>'Survey-based_src_summary'!V686</f>
        <v>0</v>
      </c>
      <c r="K686" s="52">
        <f>'Survey-based_src_summary'!W686</f>
        <v>0</v>
      </c>
      <c r="L686" s="144">
        <f>'Survey-based_src_summary'!X686</f>
        <v>0</v>
      </c>
      <c r="M686" s="144">
        <f>'Survey-based_src_summary'!Y686</f>
        <v>0</v>
      </c>
      <c r="N686" s="144">
        <f>'Survey-based_src_summary'!Z686</f>
        <v>0</v>
      </c>
      <c r="O686" s="144">
        <f>'Survey-based_src_summary'!AA686</f>
        <v>0</v>
      </c>
      <c r="P686" s="144">
        <f>'Survey-based_src_summary'!AB686</f>
        <v>0</v>
      </c>
      <c r="Q686" s="155">
        <f>'Survey-based_src_summary'!AC686</f>
        <v>0</v>
      </c>
      <c r="R686" s="155">
        <f>'Survey-based_src_summary'!AD686</f>
        <v>0</v>
      </c>
      <c r="S686" s="155">
        <f>'Survey-based_src_summary'!AE686</f>
        <v>0</v>
      </c>
      <c r="T686" s="155">
        <f>'Survey-based_src_summary'!AF686</f>
        <v>0</v>
      </c>
      <c r="U686" s="155">
        <f>'Survey-based_src_summary'!AG686</f>
        <v>0</v>
      </c>
      <c r="V686" s="156">
        <f>'Survey-based_src_summary'!AH686</f>
        <v>0</v>
      </c>
      <c r="W686" s="156">
        <f>'Survey-based_src_summary'!AI686</f>
        <v>0</v>
      </c>
      <c r="X686" s="156">
        <f>'Survey-based_src_summary'!AJ686</f>
        <v>0</v>
      </c>
      <c r="Y686" s="156">
        <f>'Survey-based_src_summary'!AK686</f>
        <v>0</v>
      </c>
      <c r="Z686" s="156">
        <f>'Survey-based_src_summary'!AL686</f>
        <v>0</v>
      </c>
      <c r="AA686" s="171">
        <f>'Survey-based_src_summary'!AM686</f>
        <v>0</v>
      </c>
      <c r="AB686" s="171">
        <f>'Survey-based_src_summary'!AN686</f>
        <v>0</v>
      </c>
      <c r="AC686" s="171">
        <f>'Survey-based_src_summary'!AO686</f>
        <v>0</v>
      </c>
      <c r="AD686" s="171">
        <f>'Survey-based_src_summary'!AP686</f>
        <v>0</v>
      </c>
      <c r="AE686" s="171">
        <f>'Survey-based_src_summary'!AQ686</f>
        <v>0</v>
      </c>
    </row>
    <row r="687" spans="1:31" x14ac:dyDescent="0.2">
      <c r="A687" s="27" t="s">
        <v>460</v>
      </c>
      <c r="B687" s="154" t="str">
        <f>'Survey-based_src_summary'!E687</f>
        <v>30</v>
      </c>
      <c r="C687" s="125" t="str">
        <f>'Survey-based_src_summary'!F687</f>
        <v>30065</v>
      </c>
      <c r="D687" s="125" t="str">
        <f>'Survey-based_src_summary'!G687</f>
        <v>2310000550</v>
      </c>
      <c r="E687" s="125" t="str">
        <f>'Survey-based_src_summary'!H687</f>
        <v>Water Tank Flaring</v>
      </c>
      <c r="F687" s="125" t="str">
        <f>'Survey-based_src_summary'!B687</f>
        <v>Oil Wells</v>
      </c>
      <c r="G687" s="52">
        <f>'Survey-based_src_summary'!S687</f>
        <v>0</v>
      </c>
      <c r="H687" s="52">
        <f>'Survey-based_src_summary'!T687</f>
        <v>0</v>
      </c>
      <c r="I687" s="52">
        <f>'Survey-based_src_summary'!U687</f>
        <v>0</v>
      </c>
      <c r="J687" s="52">
        <f>'Survey-based_src_summary'!V687</f>
        <v>0</v>
      </c>
      <c r="K687" s="52">
        <f>'Survey-based_src_summary'!W687</f>
        <v>0</v>
      </c>
      <c r="L687" s="144">
        <f>'Survey-based_src_summary'!X687</f>
        <v>0</v>
      </c>
      <c r="M687" s="144">
        <f>'Survey-based_src_summary'!Y687</f>
        <v>0</v>
      </c>
      <c r="N687" s="144">
        <f>'Survey-based_src_summary'!Z687</f>
        <v>0</v>
      </c>
      <c r="O687" s="144">
        <f>'Survey-based_src_summary'!AA687</f>
        <v>0</v>
      </c>
      <c r="P687" s="144">
        <f>'Survey-based_src_summary'!AB687</f>
        <v>0</v>
      </c>
      <c r="Q687" s="155">
        <f>'Survey-based_src_summary'!AC687</f>
        <v>0</v>
      </c>
      <c r="R687" s="155">
        <f>'Survey-based_src_summary'!AD687</f>
        <v>0</v>
      </c>
      <c r="S687" s="155">
        <f>'Survey-based_src_summary'!AE687</f>
        <v>0</v>
      </c>
      <c r="T687" s="155">
        <f>'Survey-based_src_summary'!AF687</f>
        <v>0</v>
      </c>
      <c r="U687" s="155">
        <f>'Survey-based_src_summary'!AG687</f>
        <v>0</v>
      </c>
      <c r="V687" s="156">
        <f>'Survey-based_src_summary'!AH687</f>
        <v>0</v>
      </c>
      <c r="W687" s="156">
        <f>'Survey-based_src_summary'!AI687</f>
        <v>0</v>
      </c>
      <c r="X687" s="156">
        <f>'Survey-based_src_summary'!AJ687</f>
        <v>0</v>
      </c>
      <c r="Y687" s="156">
        <f>'Survey-based_src_summary'!AK687</f>
        <v>0</v>
      </c>
      <c r="Z687" s="156">
        <f>'Survey-based_src_summary'!AL687</f>
        <v>0</v>
      </c>
      <c r="AA687" s="171">
        <f>'Survey-based_src_summary'!AM687</f>
        <v>0</v>
      </c>
      <c r="AB687" s="171">
        <f>'Survey-based_src_summary'!AN687</f>
        <v>0</v>
      </c>
      <c r="AC687" s="171">
        <f>'Survey-based_src_summary'!AO687</f>
        <v>0</v>
      </c>
      <c r="AD687" s="171">
        <f>'Survey-based_src_summary'!AP687</f>
        <v>0</v>
      </c>
      <c r="AE687" s="171">
        <f>'Survey-based_src_summary'!AQ687</f>
        <v>0</v>
      </c>
    </row>
    <row r="688" spans="1:31" x14ac:dyDescent="0.2">
      <c r="A688" s="27" t="s">
        <v>460</v>
      </c>
      <c r="B688" s="154" t="str">
        <f>'Survey-based_src_summary'!E688</f>
        <v>30</v>
      </c>
      <c r="C688" s="125" t="str">
        <f>'Survey-based_src_summary'!F688</f>
        <v>30069</v>
      </c>
      <c r="D688" s="125" t="str">
        <f>'Survey-based_src_summary'!G688</f>
        <v>2310000550</v>
      </c>
      <c r="E688" s="125" t="str">
        <f>'Survey-based_src_summary'!H688</f>
        <v>Water Tank Flaring</v>
      </c>
      <c r="F688" s="125" t="str">
        <f>'Survey-based_src_summary'!B688</f>
        <v>Oil Wells</v>
      </c>
      <c r="G688" s="52">
        <f>'Survey-based_src_summary'!S688</f>
        <v>0</v>
      </c>
      <c r="H688" s="52">
        <f>'Survey-based_src_summary'!T688</f>
        <v>0</v>
      </c>
      <c r="I688" s="52">
        <f>'Survey-based_src_summary'!U688</f>
        <v>0</v>
      </c>
      <c r="J688" s="52">
        <f>'Survey-based_src_summary'!V688</f>
        <v>0</v>
      </c>
      <c r="K688" s="52">
        <f>'Survey-based_src_summary'!W688</f>
        <v>0</v>
      </c>
      <c r="L688" s="144">
        <f>'Survey-based_src_summary'!X688</f>
        <v>0</v>
      </c>
      <c r="M688" s="144">
        <f>'Survey-based_src_summary'!Y688</f>
        <v>0</v>
      </c>
      <c r="N688" s="144">
        <f>'Survey-based_src_summary'!Z688</f>
        <v>0</v>
      </c>
      <c r="O688" s="144">
        <f>'Survey-based_src_summary'!AA688</f>
        <v>0</v>
      </c>
      <c r="P688" s="144">
        <f>'Survey-based_src_summary'!AB688</f>
        <v>0</v>
      </c>
      <c r="Q688" s="155">
        <f>'Survey-based_src_summary'!AC688</f>
        <v>0</v>
      </c>
      <c r="R688" s="155">
        <f>'Survey-based_src_summary'!AD688</f>
        <v>0</v>
      </c>
      <c r="S688" s="155">
        <f>'Survey-based_src_summary'!AE688</f>
        <v>0</v>
      </c>
      <c r="T688" s="155">
        <f>'Survey-based_src_summary'!AF688</f>
        <v>0</v>
      </c>
      <c r="U688" s="155">
        <f>'Survey-based_src_summary'!AG688</f>
        <v>0</v>
      </c>
      <c r="V688" s="156">
        <f>'Survey-based_src_summary'!AH688</f>
        <v>0</v>
      </c>
      <c r="W688" s="156">
        <f>'Survey-based_src_summary'!AI688</f>
        <v>0</v>
      </c>
      <c r="X688" s="156">
        <f>'Survey-based_src_summary'!AJ688</f>
        <v>0</v>
      </c>
      <c r="Y688" s="156">
        <f>'Survey-based_src_summary'!AK688</f>
        <v>0</v>
      </c>
      <c r="Z688" s="156">
        <f>'Survey-based_src_summary'!AL688</f>
        <v>0</v>
      </c>
      <c r="AA688" s="171">
        <f>'Survey-based_src_summary'!AM688</f>
        <v>0</v>
      </c>
      <c r="AB688" s="171">
        <f>'Survey-based_src_summary'!AN688</f>
        <v>0</v>
      </c>
      <c r="AC688" s="171">
        <f>'Survey-based_src_summary'!AO688</f>
        <v>0</v>
      </c>
      <c r="AD688" s="171">
        <f>'Survey-based_src_summary'!AP688</f>
        <v>0</v>
      </c>
      <c r="AE688" s="171">
        <f>'Survey-based_src_summary'!AQ688</f>
        <v>0</v>
      </c>
    </row>
    <row r="689" spans="1:31" x14ac:dyDescent="0.2">
      <c r="A689" s="27" t="s">
        <v>460</v>
      </c>
      <c r="B689" s="154" t="str">
        <f>'Survey-based_src_summary'!E689</f>
        <v>30</v>
      </c>
      <c r="C689" s="125" t="str">
        <f>'Survey-based_src_summary'!F689</f>
        <v>30005</v>
      </c>
      <c r="D689" s="125" t="str">
        <f>'Survey-based_src_summary'!G689</f>
        <v>2310000550</v>
      </c>
      <c r="E689" s="125" t="str">
        <f>'Survey-based_src_summary'!H689</f>
        <v>Water Tank Flaring</v>
      </c>
      <c r="F689" s="125" t="str">
        <f>'Survey-based_src_summary'!B689</f>
        <v>Oil Wells</v>
      </c>
      <c r="G689" s="52">
        <f>'Survey-based_src_summary'!S689</f>
        <v>0</v>
      </c>
      <c r="H689" s="52">
        <f>'Survey-based_src_summary'!T689</f>
        <v>0</v>
      </c>
      <c r="I689" s="52">
        <f>'Survey-based_src_summary'!U689</f>
        <v>0</v>
      </c>
      <c r="J689" s="52">
        <f>'Survey-based_src_summary'!V689</f>
        <v>0</v>
      </c>
      <c r="K689" s="52">
        <f>'Survey-based_src_summary'!W689</f>
        <v>0</v>
      </c>
      <c r="L689" s="144">
        <f>'Survey-based_src_summary'!X689</f>
        <v>0</v>
      </c>
      <c r="M689" s="144">
        <f>'Survey-based_src_summary'!Y689</f>
        <v>0</v>
      </c>
      <c r="N689" s="144">
        <f>'Survey-based_src_summary'!Z689</f>
        <v>0</v>
      </c>
      <c r="O689" s="144">
        <f>'Survey-based_src_summary'!AA689</f>
        <v>0</v>
      </c>
      <c r="P689" s="144">
        <f>'Survey-based_src_summary'!AB689</f>
        <v>0</v>
      </c>
      <c r="Q689" s="155">
        <f>'Survey-based_src_summary'!AC689</f>
        <v>0</v>
      </c>
      <c r="R689" s="155">
        <f>'Survey-based_src_summary'!AD689</f>
        <v>0</v>
      </c>
      <c r="S689" s="155">
        <f>'Survey-based_src_summary'!AE689</f>
        <v>0</v>
      </c>
      <c r="T689" s="155">
        <f>'Survey-based_src_summary'!AF689</f>
        <v>0</v>
      </c>
      <c r="U689" s="155">
        <f>'Survey-based_src_summary'!AG689</f>
        <v>0</v>
      </c>
      <c r="V689" s="156">
        <f>'Survey-based_src_summary'!AH689</f>
        <v>0</v>
      </c>
      <c r="W689" s="156">
        <f>'Survey-based_src_summary'!AI689</f>
        <v>0</v>
      </c>
      <c r="X689" s="156">
        <f>'Survey-based_src_summary'!AJ689</f>
        <v>0</v>
      </c>
      <c r="Y689" s="156">
        <f>'Survey-based_src_summary'!AK689</f>
        <v>0</v>
      </c>
      <c r="Z689" s="156">
        <f>'Survey-based_src_summary'!AL689</f>
        <v>0</v>
      </c>
      <c r="AA689" s="171">
        <f>'Survey-based_src_summary'!AM689</f>
        <v>0</v>
      </c>
      <c r="AB689" s="171">
        <f>'Survey-based_src_summary'!AN689</f>
        <v>0</v>
      </c>
      <c r="AC689" s="171">
        <f>'Survey-based_src_summary'!AO689</f>
        <v>0</v>
      </c>
      <c r="AD689" s="171">
        <f>'Survey-based_src_summary'!AP689</f>
        <v>0</v>
      </c>
      <c r="AE689" s="171">
        <f>'Survey-based_src_summary'!AQ689</f>
        <v>0</v>
      </c>
    </row>
    <row r="690" spans="1:31" x14ac:dyDescent="0.2">
      <c r="A690" s="27" t="s">
        <v>460</v>
      </c>
      <c r="B690" s="154" t="str">
        <f>'Survey-based_src_summary'!E690</f>
        <v>30</v>
      </c>
      <c r="C690" s="125" t="str">
        <f>'Survey-based_src_summary'!F690</f>
        <v>30111</v>
      </c>
      <c r="D690" s="125" t="str">
        <f>'Survey-based_src_summary'!G690</f>
        <v>2310000550</v>
      </c>
      <c r="E690" s="125" t="str">
        <f>'Survey-based_src_summary'!H690</f>
        <v>Water Tank Flaring</v>
      </c>
      <c r="F690" s="125" t="str">
        <f>'Survey-based_src_summary'!B690</f>
        <v>Oil Wells</v>
      </c>
      <c r="G690" s="52">
        <f>'Survey-based_src_summary'!S690</f>
        <v>0</v>
      </c>
      <c r="H690" s="52">
        <f>'Survey-based_src_summary'!T690</f>
        <v>0</v>
      </c>
      <c r="I690" s="52">
        <f>'Survey-based_src_summary'!U690</f>
        <v>0</v>
      </c>
      <c r="J690" s="52">
        <f>'Survey-based_src_summary'!V690</f>
        <v>0</v>
      </c>
      <c r="K690" s="52">
        <f>'Survey-based_src_summary'!W690</f>
        <v>0</v>
      </c>
      <c r="L690" s="144">
        <f>'Survey-based_src_summary'!X690</f>
        <v>0</v>
      </c>
      <c r="M690" s="144">
        <f>'Survey-based_src_summary'!Y690</f>
        <v>0</v>
      </c>
      <c r="N690" s="144">
        <f>'Survey-based_src_summary'!Z690</f>
        <v>0</v>
      </c>
      <c r="O690" s="144">
        <f>'Survey-based_src_summary'!AA690</f>
        <v>0</v>
      </c>
      <c r="P690" s="144">
        <f>'Survey-based_src_summary'!AB690</f>
        <v>0</v>
      </c>
      <c r="Q690" s="155">
        <f>'Survey-based_src_summary'!AC690</f>
        <v>0</v>
      </c>
      <c r="R690" s="155">
        <f>'Survey-based_src_summary'!AD690</f>
        <v>0</v>
      </c>
      <c r="S690" s="155">
        <f>'Survey-based_src_summary'!AE690</f>
        <v>0</v>
      </c>
      <c r="T690" s="155">
        <f>'Survey-based_src_summary'!AF690</f>
        <v>0</v>
      </c>
      <c r="U690" s="155">
        <f>'Survey-based_src_summary'!AG690</f>
        <v>0</v>
      </c>
      <c r="V690" s="156">
        <f>'Survey-based_src_summary'!AH690</f>
        <v>0</v>
      </c>
      <c r="W690" s="156">
        <f>'Survey-based_src_summary'!AI690</f>
        <v>0</v>
      </c>
      <c r="X690" s="156">
        <f>'Survey-based_src_summary'!AJ690</f>
        <v>0</v>
      </c>
      <c r="Y690" s="156">
        <f>'Survey-based_src_summary'!AK690</f>
        <v>0</v>
      </c>
      <c r="Z690" s="156">
        <f>'Survey-based_src_summary'!AL690</f>
        <v>0</v>
      </c>
      <c r="AA690" s="171">
        <f>'Survey-based_src_summary'!AM690</f>
        <v>0</v>
      </c>
      <c r="AB690" s="171">
        <f>'Survey-based_src_summary'!AN690</f>
        <v>0</v>
      </c>
      <c r="AC690" s="171">
        <f>'Survey-based_src_summary'!AO690</f>
        <v>0</v>
      </c>
      <c r="AD690" s="171">
        <f>'Survey-based_src_summary'!AP690</f>
        <v>0</v>
      </c>
      <c r="AE690" s="171">
        <f>'Survey-based_src_summary'!AQ690</f>
        <v>0</v>
      </c>
    </row>
    <row r="691" spans="1:31" x14ac:dyDescent="0.2">
      <c r="A691" s="27" t="s">
        <v>460</v>
      </c>
      <c r="B691" s="154" t="str">
        <f>'Survey-based_src_summary'!E691</f>
        <v>30</v>
      </c>
      <c r="C691" s="125" t="str">
        <f>'Survey-based_src_summary'!F691</f>
        <v>30041</v>
      </c>
      <c r="D691" s="125" t="str">
        <f>'Survey-based_src_summary'!G691</f>
        <v>2310000550</v>
      </c>
      <c r="E691" s="125" t="str">
        <f>'Survey-based_src_summary'!H691</f>
        <v>Water Tank Flaring</v>
      </c>
      <c r="F691" s="125" t="str">
        <f>'Survey-based_src_summary'!B691</f>
        <v>Oil Wells</v>
      </c>
      <c r="G691" s="52">
        <f>'Survey-based_src_summary'!S691</f>
        <v>0</v>
      </c>
      <c r="H691" s="52">
        <f>'Survey-based_src_summary'!T691</f>
        <v>0</v>
      </c>
      <c r="I691" s="52">
        <f>'Survey-based_src_summary'!U691</f>
        <v>0</v>
      </c>
      <c r="J691" s="52">
        <f>'Survey-based_src_summary'!V691</f>
        <v>0</v>
      </c>
      <c r="K691" s="52">
        <f>'Survey-based_src_summary'!W691</f>
        <v>0</v>
      </c>
      <c r="L691" s="144">
        <f>'Survey-based_src_summary'!X691</f>
        <v>0</v>
      </c>
      <c r="M691" s="144">
        <f>'Survey-based_src_summary'!Y691</f>
        <v>0</v>
      </c>
      <c r="N691" s="144">
        <f>'Survey-based_src_summary'!Z691</f>
        <v>0</v>
      </c>
      <c r="O691" s="144">
        <f>'Survey-based_src_summary'!AA691</f>
        <v>0</v>
      </c>
      <c r="P691" s="144">
        <f>'Survey-based_src_summary'!AB691</f>
        <v>0</v>
      </c>
      <c r="Q691" s="155">
        <f>'Survey-based_src_summary'!AC691</f>
        <v>0</v>
      </c>
      <c r="R691" s="155">
        <f>'Survey-based_src_summary'!AD691</f>
        <v>0</v>
      </c>
      <c r="S691" s="155">
        <f>'Survey-based_src_summary'!AE691</f>
        <v>0</v>
      </c>
      <c r="T691" s="155">
        <f>'Survey-based_src_summary'!AF691</f>
        <v>0</v>
      </c>
      <c r="U691" s="155">
        <f>'Survey-based_src_summary'!AG691</f>
        <v>0</v>
      </c>
      <c r="V691" s="156">
        <f>'Survey-based_src_summary'!AH691</f>
        <v>0</v>
      </c>
      <c r="W691" s="156">
        <f>'Survey-based_src_summary'!AI691</f>
        <v>0</v>
      </c>
      <c r="X691" s="156">
        <f>'Survey-based_src_summary'!AJ691</f>
        <v>0</v>
      </c>
      <c r="Y691" s="156">
        <f>'Survey-based_src_summary'!AK691</f>
        <v>0</v>
      </c>
      <c r="Z691" s="156">
        <f>'Survey-based_src_summary'!AL691</f>
        <v>0</v>
      </c>
      <c r="AA691" s="171">
        <f>'Survey-based_src_summary'!AM691</f>
        <v>0</v>
      </c>
      <c r="AB691" s="171">
        <f>'Survey-based_src_summary'!AN691</f>
        <v>0</v>
      </c>
      <c r="AC691" s="171">
        <f>'Survey-based_src_summary'!AO691</f>
        <v>0</v>
      </c>
      <c r="AD691" s="171">
        <f>'Survey-based_src_summary'!AP691</f>
        <v>0</v>
      </c>
      <c r="AE691" s="171">
        <f>'Survey-based_src_summary'!AQ691</f>
        <v>0</v>
      </c>
    </row>
    <row r="692" spans="1:31" x14ac:dyDescent="0.2">
      <c r="A692" s="27" t="s">
        <v>460</v>
      </c>
      <c r="B692" s="154" t="str">
        <f>'Survey-based_src_summary'!E692</f>
        <v>30</v>
      </c>
      <c r="C692" s="125" t="str">
        <f>'Survey-based_src_summary'!F692</f>
        <v>30071</v>
      </c>
      <c r="D692" s="125" t="str">
        <f>'Survey-based_src_summary'!G692</f>
        <v>2310000550</v>
      </c>
      <c r="E692" s="125" t="str">
        <f>'Survey-based_src_summary'!H692</f>
        <v>Water Tank Flaring</v>
      </c>
      <c r="F692" s="125" t="str">
        <f>'Survey-based_src_summary'!B692</f>
        <v>Oil Wells</v>
      </c>
      <c r="G692" s="52">
        <f>'Survey-based_src_summary'!S692</f>
        <v>0</v>
      </c>
      <c r="H692" s="52">
        <f>'Survey-based_src_summary'!T692</f>
        <v>0</v>
      </c>
      <c r="I692" s="52">
        <f>'Survey-based_src_summary'!U692</f>
        <v>0</v>
      </c>
      <c r="J692" s="52">
        <f>'Survey-based_src_summary'!V692</f>
        <v>0</v>
      </c>
      <c r="K692" s="52">
        <f>'Survey-based_src_summary'!W692</f>
        <v>0</v>
      </c>
      <c r="L692" s="144">
        <f>'Survey-based_src_summary'!X692</f>
        <v>0</v>
      </c>
      <c r="M692" s="144">
        <f>'Survey-based_src_summary'!Y692</f>
        <v>0</v>
      </c>
      <c r="N692" s="144">
        <f>'Survey-based_src_summary'!Z692</f>
        <v>0</v>
      </c>
      <c r="O692" s="144">
        <f>'Survey-based_src_summary'!AA692</f>
        <v>0</v>
      </c>
      <c r="P692" s="144">
        <f>'Survey-based_src_summary'!AB692</f>
        <v>0</v>
      </c>
      <c r="Q692" s="155">
        <f>'Survey-based_src_summary'!AC692</f>
        <v>0</v>
      </c>
      <c r="R692" s="155">
        <f>'Survey-based_src_summary'!AD692</f>
        <v>0</v>
      </c>
      <c r="S692" s="155">
        <f>'Survey-based_src_summary'!AE692</f>
        <v>0</v>
      </c>
      <c r="T692" s="155">
        <f>'Survey-based_src_summary'!AF692</f>
        <v>0</v>
      </c>
      <c r="U692" s="155">
        <f>'Survey-based_src_summary'!AG692</f>
        <v>0</v>
      </c>
      <c r="V692" s="156">
        <f>'Survey-based_src_summary'!AH692</f>
        <v>0</v>
      </c>
      <c r="W692" s="156">
        <f>'Survey-based_src_summary'!AI692</f>
        <v>0</v>
      </c>
      <c r="X692" s="156">
        <f>'Survey-based_src_summary'!AJ692</f>
        <v>0</v>
      </c>
      <c r="Y692" s="156">
        <f>'Survey-based_src_summary'!AK692</f>
        <v>0</v>
      </c>
      <c r="Z692" s="156">
        <f>'Survey-based_src_summary'!AL692</f>
        <v>0</v>
      </c>
      <c r="AA692" s="171">
        <f>'Survey-based_src_summary'!AM692</f>
        <v>0</v>
      </c>
      <c r="AB692" s="171">
        <f>'Survey-based_src_summary'!AN692</f>
        <v>0</v>
      </c>
      <c r="AC692" s="171">
        <f>'Survey-based_src_summary'!AO692</f>
        <v>0</v>
      </c>
      <c r="AD692" s="171">
        <f>'Survey-based_src_summary'!AP692</f>
        <v>0</v>
      </c>
      <c r="AE692" s="171">
        <f>'Survey-based_src_summary'!AQ692</f>
        <v>0</v>
      </c>
    </row>
    <row r="693" spans="1:31" x14ac:dyDescent="0.2">
      <c r="A693" s="27" t="s">
        <v>460</v>
      </c>
      <c r="B693" s="154" t="str">
        <f>'Survey-based_src_summary'!E693</f>
        <v>30</v>
      </c>
      <c r="C693" s="125" t="str">
        <f>'Survey-based_src_summary'!F693</f>
        <v>30015</v>
      </c>
      <c r="D693" s="125" t="str">
        <f>'Survey-based_src_summary'!G693</f>
        <v>2310000550</v>
      </c>
      <c r="E693" s="125" t="str">
        <f>'Survey-based_src_summary'!H693</f>
        <v>Water Tank Flaring</v>
      </c>
      <c r="F693" s="125" t="str">
        <f>'Survey-based_src_summary'!B693</f>
        <v>Oil Wells</v>
      </c>
      <c r="G693" s="52">
        <f>'Survey-based_src_summary'!S693</f>
        <v>0</v>
      </c>
      <c r="H693" s="52">
        <f>'Survey-based_src_summary'!T693</f>
        <v>0</v>
      </c>
      <c r="I693" s="52">
        <f>'Survey-based_src_summary'!U693</f>
        <v>0</v>
      </c>
      <c r="J693" s="52">
        <f>'Survey-based_src_summary'!V693</f>
        <v>0</v>
      </c>
      <c r="K693" s="52">
        <f>'Survey-based_src_summary'!W693</f>
        <v>0</v>
      </c>
      <c r="L693" s="144">
        <f>'Survey-based_src_summary'!X693</f>
        <v>0</v>
      </c>
      <c r="M693" s="144">
        <f>'Survey-based_src_summary'!Y693</f>
        <v>0</v>
      </c>
      <c r="N693" s="144">
        <f>'Survey-based_src_summary'!Z693</f>
        <v>0</v>
      </c>
      <c r="O693" s="144">
        <f>'Survey-based_src_summary'!AA693</f>
        <v>0</v>
      </c>
      <c r="P693" s="144">
        <f>'Survey-based_src_summary'!AB693</f>
        <v>0</v>
      </c>
      <c r="Q693" s="155">
        <f>'Survey-based_src_summary'!AC693</f>
        <v>0</v>
      </c>
      <c r="R693" s="155">
        <f>'Survey-based_src_summary'!AD693</f>
        <v>0</v>
      </c>
      <c r="S693" s="155">
        <f>'Survey-based_src_summary'!AE693</f>
        <v>0</v>
      </c>
      <c r="T693" s="155">
        <f>'Survey-based_src_summary'!AF693</f>
        <v>0</v>
      </c>
      <c r="U693" s="155">
        <f>'Survey-based_src_summary'!AG693</f>
        <v>0</v>
      </c>
      <c r="V693" s="156">
        <f>'Survey-based_src_summary'!AH693</f>
        <v>0</v>
      </c>
      <c r="W693" s="156">
        <f>'Survey-based_src_summary'!AI693</f>
        <v>0</v>
      </c>
      <c r="X693" s="156">
        <f>'Survey-based_src_summary'!AJ693</f>
        <v>0</v>
      </c>
      <c r="Y693" s="156">
        <f>'Survey-based_src_summary'!AK693</f>
        <v>0</v>
      </c>
      <c r="Z693" s="156">
        <f>'Survey-based_src_summary'!AL693</f>
        <v>0</v>
      </c>
      <c r="AA693" s="171">
        <f>'Survey-based_src_summary'!AM693</f>
        <v>0</v>
      </c>
      <c r="AB693" s="171">
        <f>'Survey-based_src_summary'!AN693</f>
        <v>0</v>
      </c>
      <c r="AC693" s="171">
        <f>'Survey-based_src_summary'!AO693</f>
        <v>0</v>
      </c>
      <c r="AD693" s="171">
        <f>'Survey-based_src_summary'!AP693</f>
        <v>0</v>
      </c>
      <c r="AE693" s="171">
        <f>'Survey-based_src_summary'!AQ693</f>
        <v>0</v>
      </c>
    </row>
    <row r="694" spans="1:31" x14ac:dyDescent="0.2">
      <c r="A694" s="27" t="s">
        <v>460</v>
      </c>
      <c r="B694" s="154" t="str">
        <f>'Survey-based_src_summary'!E694</f>
        <v>30</v>
      </c>
      <c r="C694" s="125" t="str">
        <f>'Survey-based_src_summary'!F694</f>
        <v>30027</v>
      </c>
      <c r="D694" s="125" t="str">
        <f>'Survey-based_src_summary'!G694</f>
        <v>2310000550</v>
      </c>
      <c r="E694" s="125" t="str">
        <f>'Survey-based_src_summary'!H694</f>
        <v>Water Tank Flaring</v>
      </c>
      <c r="F694" s="125" t="str">
        <f>'Survey-based_src_summary'!B694</f>
        <v>Oil Wells</v>
      </c>
      <c r="G694" s="52">
        <f>'Survey-based_src_summary'!S694</f>
        <v>0</v>
      </c>
      <c r="H694" s="52">
        <f>'Survey-based_src_summary'!T694</f>
        <v>0</v>
      </c>
      <c r="I694" s="52">
        <f>'Survey-based_src_summary'!U694</f>
        <v>0</v>
      </c>
      <c r="J694" s="52">
        <f>'Survey-based_src_summary'!V694</f>
        <v>0</v>
      </c>
      <c r="K694" s="52">
        <f>'Survey-based_src_summary'!W694</f>
        <v>0</v>
      </c>
      <c r="L694" s="144">
        <f>'Survey-based_src_summary'!X694</f>
        <v>0</v>
      </c>
      <c r="M694" s="144">
        <f>'Survey-based_src_summary'!Y694</f>
        <v>0</v>
      </c>
      <c r="N694" s="144">
        <f>'Survey-based_src_summary'!Z694</f>
        <v>0</v>
      </c>
      <c r="O694" s="144">
        <f>'Survey-based_src_summary'!AA694</f>
        <v>0</v>
      </c>
      <c r="P694" s="144">
        <f>'Survey-based_src_summary'!AB694</f>
        <v>0</v>
      </c>
      <c r="Q694" s="155">
        <f>'Survey-based_src_summary'!AC694</f>
        <v>0</v>
      </c>
      <c r="R694" s="155">
        <f>'Survey-based_src_summary'!AD694</f>
        <v>0</v>
      </c>
      <c r="S694" s="155">
        <f>'Survey-based_src_summary'!AE694</f>
        <v>0</v>
      </c>
      <c r="T694" s="155">
        <f>'Survey-based_src_summary'!AF694</f>
        <v>0</v>
      </c>
      <c r="U694" s="155">
        <f>'Survey-based_src_summary'!AG694</f>
        <v>0</v>
      </c>
      <c r="V694" s="156">
        <f>'Survey-based_src_summary'!AH694</f>
        <v>0</v>
      </c>
      <c r="W694" s="156">
        <f>'Survey-based_src_summary'!AI694</f>
        <v>0</v>
      </c>
      <c r="X694" s="156">
        <f>'Survey-based_src_summary'!AJ694</f>
        <v>0</v>
      </c>
      <c r="Y694" s="156">
        <f>'Survey-based_src_summary'!AK694</f>
        <v>0</v>
      </c>
      <c r="Z694" s="156">
        <f>'Survey-based_src_summary'!AL694</f>
        <v>0</v>
      </c>
      <c r="AA694" s="171">
        <f>'Survey-based_src_summary'!AM694</f>
        <v>0</v>
      </c>
      <c r="AB694" s="171">
        <f>'Survey-based_src_summary'!AN694</f>
        <v>0</v>
      </c>
      <c r="AC694" s="171">
        <f>'Survey-based_src_summary'!AO694</f>
        <v>0</v>
      </c>
      <c r="AD694" s="171">
        <f>'Survey-based_src_summary'!AP694</f>
        <v>0</v>
      </c>
      <c r="AE694" s="171">
        <f>'Survey-based_src_summary'!AQ694</f>
        <v>0</v>
      </c>
    </row>
    <row r="695" spans="1:31" x14ac:dyDescent="0.2">
      <c r="A695" s="27" t="s">
        <v>460</v>
      </c>
      <c r="B695" s="154" t="str">
        <f>'Survey-based_src_summary'!E695</f>
        <v>30</v>
      </c>
      <c r="C695" s="125" t="str">
        <f>'Survey-based_src_summary'!F695</f>
        <v>30037</v>
      </c>
      <c r="D695" s="125" t="str">
        <f>'Survey-based_src_summary'!G695</f>
        <v>2310000550</v>
      </c>
      <c r="E695" s="125" t="str">
        <f>'Survey-based_src_summary'!H695</f>
        <v>Water Tank Flaring</v>
      </c>
      <c r="F695" s="125" t="str">
        <f>'Survey-based_src_summary'!B695</f>
        <v>Oil Wells</v>
      </c>
      <c r="G695" s="52">
        <f>'Survey-based_src_summary'!S695</f>
        <v>0</v>
      </c>
      <c r="H695" s="52">
        <f>'Survey-based_src_summary'!T695</f>
        <v>0</v>
      </c>
      <c r="I695" s="52">
        <f>'Survey-based_src_summary'!U695</f>
        <v>0</v>
      </c>
      <c r="J695" s="52">
        <f>'Survey-based_src_summary'!V695</f>
        <v>0</v>
      </c>
      <c r="K695" s="52">
        <f>'Survey-based_src_summary'!W695</f>
        <v>0</v>
      </c>
      <c r="L695" s="144">
        <f>'Survey-based_src_summary'!X695</f>
        <v>0</v>
      </c>
      <c r="M695" s="144">
        <f>'Survey-based_src_summary'!Y695</f>
        <v>0</v>
      </c>
      <c r="N695" s="144">
        <f>'Survey-based_src_summary'!Z695</f>
        <v>0</v>
      </c>
      <c r="O695" s="144">
        <f>'Survey-based_src_summary'!AA695</f>
        <v>0</v>
      </c>
      <c r="P695" s="144">
        <f>'Survey-based_src_summary'!AB695</f>
        <v>0</v>
      </c>
      <c r="Q695" s="155">
        <f>'Survey-based_src_summary'!AC695</f>
        <v>0</v>
      </c>
      <c r="R695" s="155">
        <f>'Survey-based_src_summary'!AD695</f>
        <v>0</v>
      </c>
      <c r="S695" s="155">
        <f>'Survey-based_src_summary'!AE695</f>
        <v>0</v>
      </c>
      <c r="T695" s="155">
        <f>'Survey-based_src_summary'!AF695</f>
        <v>0</v>
      </c>
      <c r="U695" s="155">
        <f>'Survey-based_src_summary'!AG695</f>
        <v>0</v>
      </c>
      <c r="V695" s="156">
        <f>'Survey-based_src_summary'!AH695</f>
        <v>0</v>
      </c>
      <c r="W695" s="156">
        <f>'Survey-based_src_summary'!AI695</f>
        <v>0</v>
      </c>
      <c r="X695" s="156">
        <f>'Survey-based_src_summary'!AJ695</f>
        <v>0</v>
      </c>
      <c r="Y695" s="156">
        <f>'Survey-based_src_summary'!AK695</f>
        <v>0</v>
      </c>
      <c r="Z695" s="156">
        <f>'Survey-based_src_summary'!AL695</f>
        <v>0</v>
      </c>
      <c r="AA695" s="171">
        <f>'Survey-based_src_summary'!AM695</f>
        <v>0</v>
      </c>
      <c r="AB695" s="171">
        <f>'Survey-based_src_summary'!AN695</f>
        <v>0</v>
      </c>
      <c r="AC695" s="171">
        <f>'Survey-based_src_summary'!AO695</f>
        <v>0</v>
      </c>
      <c r="AD695" s="171">
        <f>'Survey-based_src_summary'!AP695</f>
        <v>0</v>
      </c>
      <c r="AE695" s="171">
        <f>'Survey-based_src_summary'!AQ695</f>
        <v>0</v>
      </c>
    </row>
    <row r="696" spans="1:31" x14ac:dyDescent="0.2">
      <c r="A696" s="27" t="s">
        <v>460</v>
      </c>
      <c r="B696" s="154" t="str">
        <f>'Survey-based_src_summary'!E696</f>
        <v>30</v>
      </c>
      <c r="C696" s="125" t="str">
        <f>'Survey-based_src_summary'!F696</f>
        <v>30101</v>
      </c>
      <c r="D696" s="125" t="str">
        <f>'Survey-based_src_summary'!G696</f>
        <v>2310000550</v>
      </c>
      <c r="E696" s="125" t="str">
        <f>'Survey-based_src_summary'!H696</f>
        <v>Water Tank Flaring</v>
      </c>
      <c r="F696" s="125" t="str">
        <f>'Survey-based_src_summary'!B696</f>
        <v>Gas Wells</v>
      </c>
      <c r="G696" s="52">
        <f>'Survey-based_src_summary'!S696</f>
        <v>0</v>
      </c>
      <c r="H696" s="52">
        <f>'Survey-based_src_summary'!T696</f>
        <v>0</v>
      </c>
      <c r="I696" s="52">
        <f>'Survey-based_src_summary'!U696</f>
        <v>0</v>
      </c>
      <c r="J696" s="52">
        <f>'Survey-based_src_summary'!V696</f>
        <v>0</v>
      </c>
      <c r="K696" s="52">
        <f>'Survey-based_src_summary'!W696</f>
        <v>0</v>
      </c>
      <c r="L696" s="144">
        <f>'Survey-based_src_summary'!X696</f>
        <v>0</v>
      </c>
      <c r="M696" s="144">
        <f>'Survey-based_src_summary'!Y696</f>
        <v>0</v>
      </c>
      <c r="N696" s="144">
        <f>'Survey-based_src_summary'!Z696</f>
        <v>0</v>
      </c>
      <c r="O696" s="144">
        <f>'Survey-based_src_summary'!AA696</f>
        <v>0</v>
      </c>
      <c r="P696" s="144">
        <f>'Survey-based_src_summary'!AB696</f>
        <v>0</v>
      </c>
      <c r="Q696" s="155">
        <f>'Survey-based_src_summary'!AC696</f>
        <v>0</v>
      </c>
      <c r="R696" s="155">
        <f>'Survey-based_src_summary'!AD696</f>
        <v>0</v>
      </c>
      <c r="S696" s="155">
        <f>'Survey-based_src_summary'!AE696</f>
        <v>0</v>
      </c>
      <c r="T696" s="155">
        <f>'Survey-based_src_summary'!AF696</f>
        <v>0</v>
      </c>
      <c r="U696" s="155">
        <f>'Survey-based_src_summary'!AG696</f>
        <v>0</v>
      </c>
      <c r="V696" s="156">
        <f>'Survey-based_src_summary'!AH696</f>
        <v>0</v>
      </c>
      <c r="W696" s="156">
        <f>'Survey-based_src_summary'!AI696</f>
        <v>0</v>
      </c>
      <c r="X696" s="156">
        <f>'Survey-based_src_summary'!AJ696</f>
        <v>0</v>
      </c>
      <c r="Y696" s="156">
        <f>'Survey-based_src_summary'!AK696</f>
        <v>0</v>
      </c>
      <c r="Z696" s="156">
        <f>'Survey-based_src_summary'!AL696</f>
        <v>0</v>
      </c>
      <c r="AA696" s="171">
        <f>'Survey-based_src_summary'!AM696</f>
        <v>0</v>
      </c>
      <c r="AB696" s="171">
        <f>'Survey-based_src_summary'!AN696</f>
        <v>0</v>
      </c>
      <c r="AC696" s="171">
        <f>'Survey-based_src_summary'!AO696</f>
        <v>0</v>
      </c>
      <c r="AD696" s="171">
        <f>'Survey-based_src_summary'!AP696</f>
        <v>0</v>
      </c>
      <c r="AE696" s="171">
        <f>'Survey-based_src_summary'!AQ696</f>
        <v>0</v>
      </c>
    </row>
    <row r="697" spans="1:31" x14ac:dyDescent="0.2">
      <c r="A697" s="27" t="s">
        <v>460</v>
      </c>
      <c r="B697" s="154" t="str">
        <f>'Survey-based_src_summary'!E697</f>
        <v>30</v>
      </c>
      <c r="C697" s="125" t="str">
        <f>'Survey-based_src_summary'!F697</f>
        <v>30051</v>
      </c>
      <c r="D697" s="125" t="str">
        <f>'Survey-based_src_summary'!G697</f>
        <v>2310000550</v>
      </c>
      <c r="E697" s="125" t="str">
        <f>'Survey-based_src_summary'!H697</f>
        <v>Water Tank Flaring</v>
      </c>
      <c r="F697" s="125" t="str">
        <f>'Survey-based_src_summary'!B697</f>
        <v>Gas Wells</v>
      </c>
      <c r="G697" s="52">
        <f>'Survey-based_src_summary'!S697</f>
        <v>0</v>
      </c>
      <c r="H697" s="52">
        <f>'Survey-based_src_summary'!T697</f>
        <v>0</v>
      </c>
      <c r="I697" s="52">
        <f>'Survey-based_src_summary'!U697</f>
        <v>0</v>
      </c>
      <c r="J697" s="52">
        <f>'Survey-based_src_summary'!V697</f>
        <v>0</v>
      </c>
      <c r="K697" s="52">
        <f>'Survey-based_src_summary'!W697</f>
        <v>0</v>
      </c>
      <c r="L697" s="144">
        <f>'Survey-based_src_summary'!X697</f>
        <v>0</v>
      </c>
      <c r="M697" s="144">
        <f>'Survey-based_src_summary'!Y697</f>
        <v>0</v>
      </c>
      <c r="N697" s="144">
        <f>'Survey-based_src_summary'!Z697</f>
        <v>0</v>
      </c>
      <c r="O697" s="144">
        <f>'Survey-based_src_summary'!AA697</f>
        <v>0</v>
      </c>
      <c r="P697" s="144">
        <f>'Survey-based_src_summary'!AB697</f>
        <v>0</v>
      </c>
      <c r="Q697" s="155">
        <f>'Survey-based_src_summary'!AC697</f>
        <v>0</v>
      </c>
      <c r="R697" s="155">
        <f>'Survey-based_src_summary'!AD697</f>
        <v>0</v>
      </c>
      <c r="S697" s="155">
        <f>'Survey-based_src_summary'!AE697</f>
        <v>0</v>
      </c>
      <c r="T697" s="155">
        <f>'Survey-based_src_summary'!AF697</f>
        <v>0</v>
      </c>
      <c r="U697" s="155">
        <f>'Survey-based_src_summary'!AG697</f>
        <v>0</v>
      </c>
      <c r="V697" s="156">
        <f>'Survey-based_src_summary'!AH697</f>
        <v>0</v>
      </c>
      <c r="W697" s="156">
        <f>'Survey-based_src_summary'!AI697</f>
        <v>0</v>
      </c>
      <c r="X697" s="156">
        <f>'Survey-based_src_summary'!AJ697</f>
        <v>0</v>
      </c>
      <c r="Y697" s="156">
        <f>'Survey-based_src_summary'!AK697</f>
        <v>0</v>
      </c>
      <c r="Z697" s="156">
        <f>'Survey-based_src_summary'!AL697</f>
        <v>0</v>
      </c>
      <c r="AA697" s="171">
        <f>'Survey-based_src_summary'!AM697</f>
        <v>0</v>
      </c>
      <c r="AB697" s="171">
        <f>'Survey-based_src_summary'!AN697</f>
        <v>0</v>
      </c>
      <c r="AC697" s="171">
        <f>'Survey-based_src_summary'!AO697</f>
        <v>0</v>
      </c>
      <c r="AD697" s="171">
        <f>'Survey-based_src_summary'!AP697</f>
        <v>0</v>
      </c>
      <c r="AE697" s="171">
        <f>'Survey-based_src_summary'!AQ697</f>
        <v>0</v>
      </c>
    </row>
    <row r="698" spans="1:31" x14ac:dyDescent="0.2">
      <c r="A698" s="27" t="s">
        <v>460</v>
      </c>
      <c r="B698" s="154" t="str">
        <f>'Survey-based_src_summary'!E698</f>
        <v>30</v>
      </c>
      <c r="C698" s="125" t="str">
        <f>'Survey-based_src_summary'!F698</f>
        <v>30087</v>
      </c>
      <c r="D698" s="125" t="str">
        <f>'Survey-based_src_summary'!G698</f>
        <v>2310000550</v>
      </c>
      <c r="E698" s="125" t="str">
        <f>'Survey-based_src_summary'!H698</f>
        <v>Water Tank Flaring</v>
      </c>
      <c r="F698" s="125" t="str">
        <f>'Survey-based_src_summary'!B698</f>
        <v>Gas Wells</v>
      </c>
      <c r="G698" s="52">
        <f>'Survey-based_src_summary'!S698</f>
        <v>0</v>
      </c>
      <c r="H698" s="52">
        <f>'Survey-based_src_summary'!T698</f>
        <v>0</v>
      </c>
      <c r="I698" s="52">
        <f>'Survey-based_src_summary'!U698</f>
        <v>0</v>
      </c>
      <c r="J698" s="52">
        <f>'Survey-based_src_summary'!V698</f>
        <v>0</v>
      </c>
      <c r="K698" s="52">
        <f>'Survey-based_src_summary'!W698</f>
        <v>0</v>
      </c>
      <c r="L698" s="144">
        <f>'Survey-based_src_summary'!X698</f>
        <v>0</v>
      </c>
      <c r="M698" s="144">
        <f>'Survey-based_src_summary'!Y698</f>
        <v>0</v>
      </c>
      <c r="N698" s="144">
        <f>'Survey-based_src_summary'!Z698</f>
        <v>0</v>
      </c>
      <c r="O698" s="144">
        <f>'Survey-based_src_summary'!AA698</f>
        <v>0</v>
      </c>
      <c r="P698" s="144">
        <f>'Survey-based_src_summary'!AB698</f>
        <v>0</v>
      </c>
      <c r="Q698" s="155">
        <f>'Survey-based_src_summary'!AC698</f>
        <v>0</v>
      </c>
      <c r="R698" s="155">
        <f>'Survey-based_src_summary'!AD698</f>
        <v>0</v>
      </c>
      <c r="S698" s="155">
        <f>'Survey-based_src_summary'!AE698</f>
        <v>0</v>
      </c>
      <c r="T698" s="155">
        <f>'Survey-based_src_summary'!AF698</f>
        <v>0</v>
      </c>
      <c r="U698" s="155">
        <f>'Survey-based_src_summary'!AG698</f>
        <v>0</v>
      </c>
      <c r="V698" s="156">
        <f>'Survey-based_src_summary'!AH698</f>
        <v>0</v>
      </c>
      <c r="W698" s="156">
        <f>'Survey-based_src_summary'!AI698</f>
        <v>0</v>
      </c>
      <c r="X698" s="156">
        <f>'Survey-based_src_summary'!AJ698</f>
        <v>0</v>
      </c>
      <c r="Y698" s="156">
        <f>'Survey-based_src_summary'!AK698</f>
        <v>0</v>
      </c>
      <c r="Z698" s="156">
        <f>'Survey-based_src_summary'!AL698</f>
        <v>0</v>
      </c>
      <c r="AA698" s="171">
        <f>'Survey-based_src_summary'!AM698</f>
        <v>0</v>
      </c>
      <c r="AB698" s="171">
        <f>'Survey-based_src_summary'!AN698</f>
        <v>0</v>
      </c>
      <c r="AC698" s="171">
        <f>'Survey-based_src_summary'!AO698</f>
        <v>0</v>
      </c>
      <c r="AD698" s="171">
        <f>'Survey-based_src_summary'!AP698</f>
        <v>0</v>
      </c>
      <c r="AE698" s="171">
        <f>'Survey-based_src_summary'!AQ698</f>
        <v>0</v>
      </c>
    </row>
    <row r="699" spans="1:31" x14ac:dyDescent="0.2">
      <c r="A699" s="27" t="s">
        <v>460</v>
      </c>
      <c r="B699" s="154" t="str">
        <f>'Survey-based_src_summary'!E699</f>
        <v>30</v>
      </c>
      <c r="C699" s="125" t="str">
        <f>'Survey-based_src_summary'!F699</f>
        <v>30099</v>
      </c>
      <c r="D699" s="125" t="str">
        <f>'Survey-based_src_summary'!G699</f>
        <v>2310000550</v>
      </c>
      <c r="E699" s="125" t="str">
        <f>'Survey-based_src_summary'!H699</f>
        <v>Water Tank Flaring</v>
      </c>
      <c r="F699" s="125" t="str">
        <f>'Survey-based_src_summary'!B699</f>
        <v>Gas Wells</v>
      </c>
      <c r="G699" s="52">
        <f>'Survey-based_src_summary'!S699</f>
        <v>0</v>
      </c>
      <c r="H699" s="52">
        <f>'Survey-based_src_summary'!T699</f>
        <v>0</v>
      </c>
      <c r="I699" s="52">
        <f>'Survey-based_src_summary'!U699</f>
        <v>0</v>
      </c>
      <c r="J699" s="52">
        <f>'Survey-based_src_summary'!V699</f>
        <v>0</v>
      </c>
      <c r="K699" s="52">
        <f>'Survey-based_src_summary'!W699</f>
        <v>0</v>
      </c>
      <c r="L699" s="144">
        <f>'Survey-based_src_summary'!X699</f>
        <v>0</v>
      </c>
      <c r="M699" s="144">
        <f>'Survey-based_src_summary'!Y699</f>
        <v>0</v>
      </c>
      <c r="N699" s="144">
        <f>'Survey-based_src_summary'!Z699</f>
        <v>0</v>
      </c>
      <c r="O699" s="144">
        <f>'Survey-based_src_summary'!AA699</f>
        <v>0</v>
      </c>
      <c r="P699" s="144">
        <f>'Survey-based_src_summary'!AB699</f>
        <v>0</v>
      </c>
      <c r="Q699" s="155">
        <f>'Survey-based_src_summary'!AC699</f>
        <v>0</v>
      </c>
      <c r="R699" s="155">
        <f>'Survey-based_src_summary'!AD699</f>
        <v>0</v>
      </c>
      <c r="S699" s="155">
        <f>'Survey-based_src_summary'!AE699</f>
        <v>0</v>
      </c>
      <c r="T699" s="155">
        <f>'Survey-based_src_summary'!AF699</f>
        <v>0</v>
      </c>
      <c r="U699" s="155">
        <f>'Survey-based_src_summary'!AG699</f>
        <v>0</v>
      </c>
      <c r="V699" s="156">
        <f>'Survey-based_src_summary'!AH699</f>
        <v>0</v>
      </c>
      <c r="W699" s="156">
        <f>'Survey-based_src_summary'!AI699</f>
        <v>0</v>
      </c>
      <c r="X699" s="156">
        <f>'Survey-based_src_summary'!AJ699</f>
        <v>0</v>
      </c>
      <c r="Y699" s="156">
        <f>'Survey-based_src_summary'!AK699</f>
        <v>0</v>
      </c>
      <c r="Z699" s="156">
        <f>'Survey-based_src_summary'!AL699</f>
        <v>0</v>
      </c>
      <c r="AA699" s="171">
        <f>'Survey-based_src_summary'!AM699</f>
        <v>0</v>
      </c>
      <c r="AB699" s="171">
        <f>'Survey-based_src_summary'!AN699</f>
        <v>0</v>
      </c>
      <c r="AC699" s="171">
        <f>'Survey-based_src_summary'!AO699</f>
        <v>0</v>
      </c>
      <c r="AD699" s="171">
        <f>'Survey-based_src_summary'!AP699</f>
        <v>0</v>
      </c>
      <c r="AE699" s="171">
        <f>'Survey-based_src_summary'!AQ699</f>
        <v>0</v>
      </c>
    </row>
    <row r="700" spans="1:31" x14ac:dyDescent="0.2">
      <c r="A700" s="27" t="s">
        <v>460</v>
      </c>
      <c r="B700" s="154" t="str">
        <f>'Survey-based_src_summary'!E700</f>
        <v>30</v>
      </c>
      <c r="C700" s="125" t="str">
        <f>'Survey-based_src_summary'!F700</f>
        <v>30035</v>
      </c>
      <c r="D700" s="125" t="str">
        <f>'Survey-based_src_summary'!G700</f>
        <v>2310000550</v>
      </c>
      <c r="E700" s="125" t="str">
        <f>'Survey-based_src_summary'!H700</f>
        <v>Water Tank Flaring</v>
      </c>
      <c r="F700" s="125" t="str">
        <f>'Survey-based_src_summary'!B700</f>
        <v>Gas Wells</v>
      </c>
      <c r="G700" s="52">
        <f>'Survey-based_src_summary'!S700</f>
        <v>0</v>
      </c>
      <c r="H700" s="52">
        <f>'Survey-based_src_summary'!T700</f>
        <v>0</v>
      </c>
      <c r="I700" s="52">
        <f>'Survey-based_src_summary'!U700</f>
        <v>0</v>
      </c>
      <c r="J700" s="52">
        <f>'Survey-based_src_summary'!V700</f>
        <v>0</v>
      </c>
      <c r="K700" s="52">
        <f>'Survey-based_src_summary'!W700</f>
        <v>0</v>
      </c>
      <c r="L700" s="144">
        <f>'Survey-based_src_summary'!X700</f>
        <v>0</v>
      </c>
      <c r="M700" s="144">
        <f>'Survey-based_src_summary'!Y700</f>
        <v>0</v>
      </c>
      <c r="N700" s="144">
        <f>'Survey-based_src_summary'!Z700</f>
        <v>0</v>
      </c>
      <c r="O700" s="144">
        <f>'Survey-based_src_summary'!AA700</f>
        <v>0</v>
      </c>
      <c r="P700" s="144">
        <f>'Survey-based_src_summary'!AB700</f>
        <v>0</v>
      </c>
      <c r="Q700" s="155">
        <f>'Survey-based_src_summary'!AC700</f>
        <v>0</v>
      </c>
      <c r="R700" s="155">
        <f>'Survey-based_src_summary'!AD700</f>
        <v>0</v>
      </c>
      <c r="S700" s="155">
        <f>'Survey-based_src_summary'!AE700</f>
        <v>0</v>
      </c>
      <c r="T700" s="155">
        <f>'Survey-based_src_summary'!AF700</f>
        <v>0</v>
      </c>
      <c r="U700" s="155">
        <f>'Survey-based_src_summary'!AG700</f>
        <v>0</v>
      </c>
      <c r="V700" s="156">
        <f>'Survey-based_src_summary'!AH700</f>
        <v>0</v>
      </c>
      <c r="W700" s="156">
        <f>'Survey-based_src_summary'!AI700</f>
        <v>0</v>
      </c>
      <c r="X700" s="156">
        <f>'Survey-based_src_summary'!AJ700</f>
        <v>0</v>
      </c>
      <c r="Y700" s="156">
        <f>'Survey-based_src_summary'!AK700</f>
        <v>0</v>
      </c>
      <c r="Z700" s="156">
        <f>'Survey-based_src_summary'!AL700</f>
        <v>0</v>
      </c>
      <c r="AA700" s="171">
        <f>'Survey-based_src_summary'!AM700</f>
        <v>0</v>
      </c>
      <c r="AB700" s="171">
        <f>'Survey-based_src_summary'!AN700</f>
        <v>0</v>
      </c>
      <c r="AC700" s="171">
        <f>'Survey-based_src_summary'!AO700</f>
        <v>0</v>
      </c>
      <c r="AD700" s="171">
        <f>'Survey-based_src_summary'!AP700</f>
        <v>0</v>
      </c>
      <c r="AE700" s="171">
        <f>'Survey-based_src_summary'!AQ700</f>
        <v>0</v>
      </c>
    </row>
    <row r="701" spans="1:31" x14ac:dyDescent="0.2">
      <c r="A701" s="27" t="s">
        <v>460</v>
      </c>
      <c r="B701" s="154" t="str">
        <f>'Survey-based_src_summary'!E701</f>
        <v>30</v>
      </c>
      <c r="C701" s="125" t="str">
        <f>'Survey-based_src_summary'!F701</f>
        <v>30073</v>
      </c>
      <c r="D701" s="125" t="str">
        <f>'Survey-based_src_summary'!G701</f>
        <v>2310000550</v>
      </c>
      <c r="E701" s="125" t="str">
        <f>'Survey-based_src_summary'!H701</f>
        <v>Water Tank Flaring</v>
      </c>
      <c r="F701" s="125" t="str">
        <f>'Survey-based_src_summary'!B701</f>
        <v>Gas Wells</v>
      </c>
      <c r="G701" s="52">
        <f>'Survey-based_src_summary'!S701</f>
        <v>0</v>
      </c>
      <c r="H701" s="52">
        <f>'Survey-based_src_summary'!T701</f>
        <v>0</v>
      </c>
      <c r="I701" s="52">
        <f>'Survey-based_src_summary'!U701</f>
        <v>0</v>
      </c>
      <c r="J701" s="52">
        <f>'Survey-based_src_summary'!V701</f>
        <v>0</v>
      </c>
      <c r="K701" s="52">
        <f>'Survey-based_src_summary'!W701</f>
        <v>0</v>
      </c>
      <c r="L701" s="144">
        <f>'Survey-based_src_summary'!X701</f>
        <v>0</v>
      </c>
      <c r="M701" s="144">
        <f>'Survey-based_src_summary'!Y701</f>
        <v>0</v>
      </c>
      <c r="N701" s="144">
        <f>'Survey-based_src_summary'!Z701</f>
        <v>0</v>
      </c>
      <c r="O701" s="144">
        <f>'Survey-based_src_summary'!AA701</f>
        <v>0</v>
      </c>
      <c r="P701" s="144">
        <f>'Survey-based_src_summary'!AB701</f>
        <v>0</v>
      </c>
      <c r="Q701" s="155">
        <f>'Survey-based_src_summary'!AC701</f>
        <v>0</v>
      </c>
      <c r="R701" s="155">
        <f>'Survey-based_src_summary'!AD701</f>
        <v>0</v>
      </c>
      <c r="S701" s="155">
        <f>'Survey-based_src_summary'!AE701</f>
        <v>0</v>
      </c>
      <c r="T701" s="155">
        <f>'Survey-based_src_summary'!AF701</f>
        <v>0</v>
      </c>
      <c r="U701" s="155">
        <f>'Survey-based_src_summary'!AG701</f>
        <v>0</v>
      </c>
      <c r="V701" s="156">
        <f>'Survey-based_src_summary'!AH701</f>
        <v>0</v>
      </c>
      <c r="W701" s="156">
        <f>'Survey-based_src_summary'!AI701</f>
        <v>0</v>
      </c>
      <c r="X701" s="156">
        <f>'Survey-based_src_summary'!AJ701</f>
        <v>0</v>
      </c>
      <c r="Y701" s="156">
        <f>'Survey-based_src_summary'!AK701</f>
        <v>0</v>
      </c>
      <c r="Z701" s="156">
        <f>'Survey-based_src_summary'!AL701</f>
        <v>0</v>
      </c>
      <c r="AA701" s="171">
        <f>'Survey-based_src_summary'!AM701</f>
        <v>0</v>
      </c>
      <c r="AB701" s="171">
        <f>'Survey-based_src_summary'!AN701</f>
        <v>0</v>
      </c>
      <c r="AC701" s="171">
        <f>'Survey-based_src_summary'!AO701</f>
        <v>0</v>
      </c>
      <c r="AD701" s="171">
        <f>'Survey-based_src_summary'!AP701</f>
        <v>0</v>
      </c>
      <c r="AE701" s="171">
        <f>'Survey-based_src_summary'!AQ701</f>
        <v>0</v>
      </c>
    </row>
    <row r="702" spans="1:31" x14ac:dyDescent="0.2">
      <c r="A702" s="27" t="s">
        <v>460</v>
      </c>
      <c r="B702" s="154" t="str">
        <f>'Survey-based_src_summary'!E702</f>
        <v>30</v>
      </c>
      <c r="C702" s="125" t="str">
        <f>'Survey-based_src_summary'!F702</f>
        <v>30065</v>
      </c>
      <c r="D702" s="125" t="str">
        <f>'Survey-based_src_summary'!G702</f>
        <v>2310000550</v>
      </c>
      <c r="E702" s="125" t="str">
        <f>'Survey-based_src_summary'!H702</f>
        <v>Water Tank Flaring</v>
      </c>
      <c r="F702" s="125" t="str">
        <f>'Survey-based_src_summary'!B702</f>
        <v>Gas Wells</v>
      </c>
      <c r="G702" s="52">
        <f>'Survey-based_src_summary'!S702</f>
        <v>0</v>
      </c>
      <c r="H702" s="52">
        <f>'Survey-based_src_summary'!T702</f>
        <v>0</v>
      </c>
      <c r="I702" s="52">
        <f>'Survey-based_src_summary'!U702</f>
        <v>0</v>
      </c>
      <c r="J702" s="52">
        <f>'Survey-based_src_summary'!V702</f>
        <v>0</v>
      </c>
      <c r="K702" s="52">
        <f>'Survey-based_src_summary'!W702</f>
        <v>0</v>
      </c>
      <c r="L702" s="144">
        <f>'Survey-based_src_summary'!X702</f>
        <v>0</v>
      </c>
      <c r="M702" s="144">
        <f>'Survey-based_src_summary'!Y702</f>
        <v>0</v>
      </c>
      <c r="N702" s="144">
        <f>'Survey-based_src_summary'!Z702</f>
        <v>0</v>
      </c>
      <c r="O702" s="144">
        <f>'Survey-based_src_summary'!AA702</f>
        <v>0</v>
      </c>
      <c r="P702" s="144">
        <f>'Survey-based_src_summary'!AB702</f>
        <v>0</v>
      </c>
      <c r="Q702" s="155">
        <f>'Survey-based_src_summary'!AC702</f>
        <v>0</v>
      </c>
      <c r="R702" s="155">
        <f>'Survey-based_src_summary'!AD702</f>
        <v>0</v>
      </c>
      <c r="S702" s="155">
        <f>'Survey-based_src_summary'!AE702</f>
        <v>0</v>
      </c>
      <c r="T702" s="155">
        <f>'Survey-based_src_summary'!AF702</f>
        <v>0</v>
      </c>
      <c r="U702" s="155">
        <f>'Survey-based_src_summary'!AG702</f>
        <v>0</v>
      </c>
      <c r="V702" s="156">
        <f>'Survey-based_src_summary'!AH702</f>
        <v>0</v>
      </c>
      <c r="W702" s="156">
        <f>'Survey-based_src_summary'!AI702</f>
        <v>0</v>
      </c>
      <c r="X702" s="156">
        <f>'Survey-based_src_summary'!AJ702</f>
        <v>0</v>
      </c>
      <c r="Y702" s="156">
        <f>'Survey-based_src_summary'!AK702</f>
        <v>0</v>
      </c>
      <c r="Z702" s="156">
        <f>'Survey-based_src_summary'!AL702</f>
        <v>0</v>
      </c>
      <c r="AA702" s="171">
        <f>'Survey-based_src_summary'!AM702</f>
        <v>0</v>
      </c>
      <c r="AB702" s="171">
        <f>'Survey-based_src_summary'!AN702</f>
        <v>0</v>
      </c>
      <c r="AC702" s="171">
        <f>'Survey-based_src_summary'!AO702</f>
        <v>0</v>
      </c>
      <c r="AD702" s="171">
        <f>'Survey-based_src_summary'!AP702</f>
        <v>0</v>
      </c>
      <c r="AE702" s="171">
        <f>'Survey-based_src_summary'!AQ702</f>
        <v>0</v>
      </c>
    </row>
    <row r="703" spans="1:31" x14ac:dyDescent="0.2">
      <c r="A703" s="27" t="s">
        <v>460</v>
      </c>
      <c r="B703" s="154" t="str">
        <f>'Survey-based_src_summary'!E703</f>
        <v>30</v>
      </c>
      <c r="C703" s="125" t="str">
        <f>'Survey-based_src_summary'!F703</f>
        <v>30069</v>
      </c>
      <c r="D703" s="125" t="str">
        <f>'Survey-based_src_summary'!G703</f>
        <v>2310000550</v>
      </c>
      <c r="E703" s="125" t="str">
        <f>'Survey-based_src_summary'!H703</f>
        <v>Water Tank Flaring</v>
      </c>
      <c r="F703" s="125" t="str">
        <f>'Survey-based_src_summary'!B703</f>
        <v>Gas Wells</v>
      </c>
      <c r="G703" s="52">
        <f>'Survey-based_src_summary'!S703</f>
        <v>0</v>
      </c>
      <c r="H703" s="52">
        <f>'Survey-based_src_summary'!T703</f>
        <v>0</v>
      </c>
      <c r="I703" s="52">
        <f>'Survey-based_src_summary'!U703</f>
        <v>0</v>
      </c>
      <c r="J703" s="52">
        <f>'Survey-based_src_summary'!V703</f>
        <v>0</v>
      </c>
      <c r="K703" s="52">
        <f>'Survey-based_src_summary'!W703</f>
        <v>0</v>
      </c>
      <c r="L703" s="144">
        <f>'Survey-based_src_summary'!X703</f>
        <v>0</v>
      </c>
      <c r="M703" s="144">
        <f>'Survey-based_src_summary'!Y703</f>
        <v>0</v>
      </c>
      <c r="N703" s="144">
        <f>'Survey-based_src_summary'!Z703</f>
        <v>0</v>
      </c>
      <c r="O703" s="144">
        <f>'Survey-based_src_summary'!AA703</f>
        <v>0</v>
      </c>
      <c r="P703" s="144">
        <f>'Survey-based_src_summary'!AB703</f>
        <v>0</v>
      </c>
      <c r="Q703" s="155">
        <f>'Survey-based_src_summary'!AC703</f>
        <v>0</v>
      </c>
      <c r="R703" s="155">
        <f>'Survey-based_src_summary'!AD703</f>
        <v>0</v>
      </c>
      <c r="S703" s="155">
        <f>'Survey-based_src_summary'!AE703</f>
        <v>0</v>
      </c>
      <c r="T703" s="155">
        <f>'Survey-based_src_summary'!AF703</f>
        <v>0</v>
      </c>
      <c r="U703" s="155">
        <f>'Survey-based_src_summary'!AG703</f>
        <v>0</v>
      </c>
      <c r="V703" s="156">
        <f>'Survey-based_src_summary'!AH703</f>
        <v>0</v>
      </c>
      <c r="W703" s="156">
        <f>'Survey-based_src_summary'!AI703</f>
        <v>0</v>
      </c>
      <c r="X703" s="156">
        <f>'Survey-based_src_summary'!AJ703</f>
        <v>0</v>
      </c>
      <c r="Y703" s="156">
        <f>'Survey-based_src_summary'!AK703</f>
        <v>0</v>
      </c>
      <c r="Z703" s="156">
        <f>'Survey-based_src_summary'!AL703</f>
        <v>0</v>
      </c>
      <c r="AA703" s="171">
        <f>'Survey-based_src_summary'!AM703</f>
        <v>0</v>
      </c>
      <c r="AB703" s="171">
        <f>'Survey-based_src_summary'!AN703</f>
        <v>0</v>
      </c>
      <c r="AC703" s="171">
        <f>'Survey-based_src_summary'!AO703</f>
        <v>0</v>
      </c>
      <c r="AD703" s="171">
        <f>'Survey-based_src_summary'!AP703</f>
        <v>0</v>
      </c>
      <c r="AE703" s="171">
        <f>'Survey-based_src_summary'!AQ703</f>
        <v>0</v>
      </c>
    </row>
    <row r="704" spans="1:31" x14ac:dyDescent="0.2">
      <c r="A704" s="27" t="s">
        <v>460</v>
      </c>
      <c r="B704" s="154" t="str">
        <f>'Survey-based_src_summary'!E704</f>
        <v>30</v>
      </c>
      <c r="C704" s="125" t="str">
        <f>'Survey-based_src_summary'!F704</f>
        <v>30005</v>
      </c>
      <c r="D704" s="125" t="str">
        <f>'Survey-based_src_summary'!G704</f>
        <v>2310000550</v>
      </c>
      <c r="E704" s="125" t="str">
        <f>'Survey-based_src_summary'!H704</f>
        <v>Water Tank Flaring</v>
      </c>
      <c r="F704" s="125" t="str">
        <f>'Survey-based_src_summary'!B704</f>
        <v>Gas Wells</v>
      </c>
      <c r="G704" s="52">
        <f>'Survey-based_src_summary'!S704</f>
        <v>0</v>
      </c>
      <c r="H704" s="52">
        <f>'Survey-based_src_summary'!T704</f>
        <v>0</v>
      </c>
      <c r="I704" s="52">
        <f>'Survey-based_src_summary'!U704</f>
        <v>0</v>
      </c>
      <c r="J704" s="52">
        <f>'Survey-based_src_summary'!V704</f>
        <v>0</v>
      </c>
      <c r="K704" s="52">
        <f>'Survey-based_src_summary'!W704</f>
        <v>0</v>
      </c>
      <c r="L704" s="144">
        <f>'Survey-based_src_summary'!X704</f>
        <v>0</v>
      </c>
      <c r="M704" s="144">
        <f>'Survey-based_src_summary'!Y704</f>
        <v>0</v>
      </c>
      <c r="N704" s="144">
        <f>'Survey-based_src_summary'!Z704</f>
        <v>0</v>
      </c>
      <c r="O704" s="144">
        <f>'Survey-based_src_summary'!AA704</f>
        <v>0</v>
      </c>
      <c r="P704" s="144">
        <f>'Survey-based_src_summary'!AB704</f>
        <v>0</v>
      </c>
      <c r="Q704" s="155">
        <f>'Survey-based_src_summary'!AC704</f>
        <v>0</v>
      </c>
      <c r="R704" s="155">
        <f>'Survey-based_src_summary'!AD704</f>
        <v>0</v>
      </c>
      <c r="S704" s="155">
        <f>'Survey-based_src_summary'!AE704</f>
        <v>0</v>
      </c>
      <c r="T704" s="155">
        <f>'Survey-based_src_summary'!AF704</f>
        <v>0</v>
      </c>
      <c r="U704" s="155">
        <f>'Survey-based_src_summary'!AG704</f>
        <v>0</v>
      </c>
      <c r="V704" s="156">
        <f>'Survey-based_src_summary'!AH704</f>
        <v>0</v>
      </c>
      <c r="W704" s="156">
        <f>'Survey-based_src_summary'!AI704</f>
        <v>0</v>
      </c>
      <c r="X704" s="156">
        <f>'Survey-based_src_summary'!AJ704</f>
        <v>0</v>
      </c>
      <c r="Y704" s="156">
        <f>'Survey-based_src_summary'!AK704</f>
        <v>0</v>
      </c>
      <c r="Z704" s="156">
        <f>'Survey-based_src_summary'!AL704</f>
        <v>0</v>
      </c>
      <c r="AA704" s="171">
        <f>'Survey-based_src_summary'!AM704</f>
        <v>0</v>
      </c>
      <c r="AB704" s="171">
        <f>'Survey-based_src_summary'!AN704</f>
        <v>0</v>
      </c>
      <c r="AC704" s="171">
        <f>'Survey-based_src_summary'!AO704</f>
        <v>0</v>
      </c>
      <c r="AD704" s="171">
        <f>'Survey-based_src_summary'!AP704</f>
        <v>0</v>
      </c>
      <c r="AE704" s="171">
        <f>'Survey-based_src_summary'!AQ704</f>
        <v>0</v>
      </c>
    </row>
    <row r="705" spans="1:31" x14ac:dyDescent="0.2">
      <c r="A705" s="27" t="s">
        <v>460</v>
      </c>
      <c r="B705" s="154" t="str">
        <f>'Survey-based_src_summary'!E705</f>
        <v>30</v>
      </c>
      <c r="C705" s="125" t="str">
        <f>'Survey-based_src_summary'!F705</f>
        <v>30111</v>
      </c>
      <c r="D705" s="125" t="str">
        <f>'Survey-based_src_summary'!G705</f>
        <v>2310000550</v>
      </c>
      <c r="E705" s="125" t="str">
        <f>'Survey-based_src_summary'!H705</f>
        <v>Water Tank Flaring</v>
      </c>
      <c r="F705" s="125" t="str">
        <f>'Survey-based_src_summary'!B705</f>
        <v>Gas Wells</v>
      </c>
      <c r="G705" s="52">
        <f>'Survey-based_src_summary'!S705</f>
        <v>0</v>
      </c>
      <c r="H705" s="52">
        <f>'Survey-based_src_summary'!T705</f>
        <v>0</v>
      </c>
      <c r="I705" s="52">
        <f>'Survey-based_src_summary'!U705</f>
        <v>0</v>
      </c>
      <c r="J705" s="52">
        <f>'Survey-based_src_summary'!V705</f>
        <v>0</v>
      </c>
      <c r="K705" s="52">
        <f>'Survey-based_src_summary'!W705</f>
        <v>0</v>
      </c>
      <c r="L705" s="144">
        <f>'Survey-based_src_summary'!X705</f>
        <v>0</v>
      </c>
      <c r="M705" s="144">
        <f>'Survey-based_src_summary'!Y705</f>
        <v>0</v>
      </c>
      <c r="N705" s="144">
        <f>'Survey-based_src_summary'!Z705</f>
        <v>0</v>
      </c>
      <c r="O705" s="144">
        <f>'Survey-based_src_summary'!AA705</f>
        <v>0</v>
      </c>
      <c r="P705" s="144">
        <f>'Survey-based_src_summary'!AB705</f>
        <v>0</v>
      </c>
      <c r="Q705" s="155">
        <f>'Survey-based_src_summary'!AC705</f>
        <v>0</v>
      </c>
      <c r="R705" s="155">
        <f>'Survey-based_src_summary'!AD705</f>
        <v>0</v>
      </c>
      <c r="S705" s="155">
        <f>'Survey-based_src_summary'!AE705</f>
        <v>0</v>
      </c>
      <c r="T705" s="155">
        <f>'Survey-based_src_summary'!AF705</f>
        <v>0</v>
      </c>
      <c r="U705" s="155">
        <f>'Survey-based_src_summary'!AG705</f>
        <v>0</v>
      </c>
      <c r="V705" s="156">
        <f>'Survey-based_src_summary'!AH705</f>
        <v>0</v>
      </c>
      <c r="W705" s="156">
        <f>'Survey-based_src_summary'!AI705</f>
        <v>0</v>
      </c>
      <c r="X705" s="156">
        <f>'Survey-based_src_summary'!AJ705</f>
        <v>0</v>
      </c>
      <c r="Y705" s="156">
        <f>'Survey-based_src_summary'!AK705</f>
        <v>0</v>
      </c>
      <c r="Z705" s="156">
        <f>'Survey-based_src_summary'!AL705</f>
        <v>0</v>
      </c>
      <c r="AA705" s="171">
        <f>'Survey-based_src_summary'!AM705</f>
        <v>0</v>
      </c>
      <c r="AB705" s="171">
        <f>'Survey-based_src_summary'!AN705</f>
        <v>0</v>
      </c>
      <c r="AC705" s="171">
        <f>'Survey-based_src_summary'!AO705</f>
        <v>0</v>
      </c>
      <c r="AD705" s="171">
        <f>'Survey-based_src_summary'!AP705</f>
        <v>0</v>
      </c>
      <c r="AE705" s="171">
        <f>'Survey-based_src_summary'!AQ705</f>
        <v>0</v>
      </c>
    </row>
    <row r="706" spans="1:31" x14ac:dyDescent="0.2">
      <c r="A706" s="27" t="s">
        <v>460</v>
      </c>
      <c r="B706" s="154" t="str">
        <f>'Survey-based_src_summary'!E706</f>
        <v>30</v>
      </c>
      <c r="C706" s="125" t="str">
        <f>'Survey-based_src_summary'!F706</f>
        <v>30041</v>
      </c>
      <c r="D706" s="125" t="str">
        <f>'Survey-based_src_summary'!G706</f>
        <v>2310000550</v>
      </c>
      <c r="E706" s="125" t="str">
        <f>'Survey-based_src_summary'!H706</f>
        <v>Water Tank Flaring</v>
      </c>
      <c r="F706" s="125" t="str">
        <f>'Survey-based_src_summary'!B706</f>
        <v>Gas Wells</v>
      </c>
      <c r="G706" s="52">
        <f>'Survey-based_src_summary'!S706</f>
        <v>0</v>
      </c>
      <c r="H706" s="52">
        <f>'Survey-based_src_summary'!T706</f>
        <v>0</v>
      </c>
      <c r="I706" s="52">
        <f>'Survey-based_src_summary'!U706</f>
        <v>0</v>
      </c>
      <c r="J706" s="52">
        <f>'Survey-based_src_summary'!V706</f>
        <v>0</v>
      </c>
      <c r="K706" s="52">
        <f>'Survey-based_src_summary'!W706</f>
        <v>0</v>
      </c>
      <c r="L706" s="144">
        <f>'Survey-based_src_summary'!X706</f>
        <v>0</v>
      </c>
      <c r="M706" s="144">
        <f>'Survey-based_src_summary'!Y706</f>
        <v>0</v>
      </c>
      <c r="N706" s="144">
        <f>'Survey-based_src_summary'!Z706</f>
        <v>0</v>
      </c>
      <c r="O706" s="144">
        <f>'Survey-based_src_summary'!AA706</f>
        <v>0</v>
      </c>
      <c r="P706" s="144">
        <f>'Survey-based_src_summary'!AB706</f>
        <v>0</v>
      </c>
      <c r="Q706" s="155">
        <f>'Survey-based_src_summary'!AC706</f>
        <v>0</v>
      </c>
      <c r="R706" s="155">
        <f>'Survey-based_src_summary'!AD706</f>
        <v>0</v>
      </c>
      <c r="S706" s="155">
        <f>'Survey-based_src_summary'!AE706</f>
        <v>0</v>
      </c>
      <c r="T706" s="155">
        <f>'Survey-based_src_summary'!AF706</f>
        <v>0</v>
      </c>
      <c r="U706" s="155">
        <f>'Survey-based_src_summary'!AG706</f>
        <v>0</v>
      </c>
      <c r="V706" s="156">
        <f>'Survey-based_src_summary'!AH706</f>
        <v>0</v>
      </c>
      <c r="W706" s="156">
        <f>'Survey-based_src_summary'!AI706</f>
        <v>0</v>
      </c>
      <c r="X706" s="156">
        <f>'Survey-based_src_summary'!AJ706</f>
        <v>0</v>
      </c>
      <c r="Y706" s="156">
        <f>'Survey-based_src_summary'!AK706</f>
        <v>0</v>
      </c>
      <c r="Z706" s="156">
        <f>'Survey-based_src_summary'!AL706</f>
        <v>0</v>
      </c>
      <c r="AA706" s="171">
        <f>'Survey-based_src_summary'!AM706</f>
        <v>0</v>
      </c>
      <c r="AB706" s="171">
        <f>'Survey-based_src_summary'!AN706</f>
        <v>0</v>
      </c>
      <c r="AC706" s="171">
        <f>'Survey-based_src_summary'!AO706</f>
        <v>0</v>
      </c>
      <c r="AD706" s="171">
        <f>'Survey-based_src_summary'!AP706</f>
        <v>0</v>
      </c>
      <c r="AE706" s="171">
        <f>'Survey-based_src_summary'!AQ706</f>
        <v>0</v>
      </c>
    </row>
    <row r="707" spans="1:31" x14ac:dyDescent="0.2">
      <c r="A707" s="27" t="s">
        <v>460</v>
      </c>
      <c r="B707" s="154" t="str">
        <f>'Survey-based_src_summary'!E707</f>
        <v>30</v>
      </c>
      <c r="C707" s="125" t="str">
        <f>'Survey-based_src_summary'!F707</f>
        <v>30071</v>
      </c>
      <c r="D707" s="125" t="str">
        <f>'Survey-based_src_summary'!G707</f>
        <v>2310000550</v>
      </c>
      <c r="E707" s="125" t="str">
        <f>'Survey-based_src_summary'!H707</f>
        <v>Water Tank Flaring</v>
      </c>
      <c r="F707" s="125" t="str">
        <f>'Survey-based_src_summary'!B707</f>
        <v>Gas Wells</v>
      </c>
      <c r="G707" s="52">
        <f>'Survey-based_src_summary'!S707</f>
        <v>0</v>
      </c>
      <c r="H707" s="52">
        <f>'Survey-based_src_summary'!T707</f>
        <v>0</v>
      </c>
      <c r="I707" s="52">
        <f>'Survey-based_src_summary'!U707</f>
        <v>0</v>
      </c>
      <c r="J707" s="52">
        <f>'Survey-based_src_summary'!V707</f>
        <v>0</v>
      </c>
      <c r="K707" s="52">
        <f>'Survey-based_src_summary'!W707</f>
        <v>0</v>
      </c>
      <c r="L707" s="144">
        <f>'Survey-based_src_summary'!X707</f>
        <v>0</v>
      </c>
      <c r="M707" s="144">
        <f>'Survey-based_src_summary'!Y707</f>
        <v>0</v>
      </c>
      <c r="N707" s="144">
        <f>'Survey-based_src_summary'!Z707</f>
        <v>0</v>
      </c>
      <c r="O707" s="144">
        <f>'Survey-based_src_summary'!AA707</f>
        <v>0</v>
      </c>
      <c r="P707" s="144">
        <f>'Survey-based_src_summary'!AB707</f>
        <v>0</v>
      </c>
      <c r="Q707" s="155">
        <f>'Survey-based_src_summary'!AC707</f>
        <v>0</v>
      </c>
      <c r="R707" s="155">
        <f>'Survey-based_src_summary'!AD707</f>
        <v>0</v>
      </c>
      <c r="S707" s="155">
        <f>'Survey-based_src_summary'!AE707</f>
        <v>0</v>
      </c>
      <c r="T707" s="155">
        <f>'Survey-based_src_summary'!AF707</f>
        <v>0</v>
      </c>
      <c r="U707" s="155">
        <f>'Survey-based_src_summary'!AG707</f>
        <v>0</v>
      </c>
      <c r="V707" s="156">
        <f>'Survey-based_src_summary'!AH707</f>
        <v>0</v>
      </c>
      <c r="W707" s="156">
        <f>'Survey-based_src_summary'!AI707</f>
        <v>0</v>
      </c>
      <c r="X707" s="156">
        <f>'Survey-based_src_summary'!AJ707</f>
        <v>0</v>
      </c>
      <c r="Y707" s="156">
        <f>'Survey-based_src_summary'!AK707</f>
        <v>0</v>
      </c>
      <c r="Z707" s="156">
        <f>'Survey-based_src_summary'!AL707</f>
        <v>0</v>
      </c>
      <c r="AA707" s="171">
        <f>'Survey-based_src_summary'!AM707</f>
        <v>0</v>
      </c>
      <c r="AB707" s="171">
        <f>'Survey-based_src_summary'!AN707</f>
        <v>0</v>
      </c>
      <c r="AC707" s="171">
        <f>'Survey-based_src_summary'!AO707</f>
        <v>0</v>
      </c>
      <c r="AD707" s="171">
        <f>'Survey-based_src_summary'!AP707</f>
        <v>0</v>
      </c>
      <c r="AE707" s="171">
        <f>'Survey-based_src_summary'!AQ707</f>
        <v>0</v>
      </c>
    </row>
    <row r="708" spans="1:31" x14ac:dyDescent="0.2">
      <c r="A708" s="27" t="s">
        <v>460</v>
      </c>
      <c r="B708" s="154" t="str">
        <f>'Survey-based_src_summary'!E708</f>
        <v>30</v>
      </c>
      <c r="C708" s="125" t="str">
        <f>'Survey-based_src_summary'!F708</f>
        <v>30015</v>
      </c>
      <c r="D708" s="125" t="str">
        <f>'Survey-based_src_summary'!G708</f>
        <v>2310000550</v>
      </c>
      <c r="E708" s="125" t="str">
        <f>'Survey-based_src_summary'!H708</f>
        <v>Water Tank Flaring</v>
      </c>
      <c r="F708" s="125" t="str">
        <f>'Survey-based_src_summary'!B708</f>
        <v>Gas Wells</v>
      </c>
      <c r="G708" s="52">
        <f>'Survey-based_src_summary'!S708</f>
        <v>0</v>
      </c>
      <c r="H708" s="52">
        <f>'Survey-based_src_summary'!T708</f>
        <v>0</v>
      </c>
      <c r="I708" s="52">
        <f>'Survey-based_src_summary'!U708</f>
        <v>0</v>
      </c>
      <c r="J708" s="52">
        <f>'Survey-based_src_summary'!V708</f>
        <v>0</v>
      </c>
      <c r="K708" s="52">
        <f>'Survey-based_src_summary'!W708</f>
        <v>0</v>
      </c>
      <c r="L708" s="144">
        <f>'Survey-based_src_summary'!X708</f>
        <v>0</v>
      </c>
      <c r="M708" s="144">
        <f>'Survey-based_src_summary'!Y708</f>
        <v>0</v>
      </c>
      <c r="N708" s="144">
        <f>'Survey-based_src_summary'!Z708</f>
        <v>0</v>
      </c>
      <c r="O708" s="144">
        <f>'Survey-based_src_summary'!AA708</f>
        <v>0</v>
      </c>
      <c r="P708" s="144">
        <f>'Survey-based_src_summary'!AB708</f>
        <v>0</v>
      </c>
      <c r="Q708" s="155">
        <f>'Survey-based_src_summary'!AC708</f>
        <v>0</v>
      </c>
      <c r="R708" s="155">
        <f>'Survey-based_src_summary'!AD708</f>
        <v>0</v>
      </c>
      <c r="S708" s="155">
        <f>'Survey-based_src_summary'!AE708</f>
        <v>0</v>
      </c>
      <c r="T708" s="155">
        <f>'Survey-based_src_summary'!AF708</f>
        <v>0</v>
      </c>
      <c r="U708" s="155">
        <f>'Survey-based_src_summary'!AG708</f>
        <v>0</v>
      </c>
      <c r="V708" s="156">
        <f>'Survey-based_src_summary'!AH708</f>
        <v>0</v>
      </c>
      <c r="W708" s="156">
        <f>'Survey-based_src_summary'!AI708</f>
        <v>0</v>
      </c>
      <c r="X708" s="156">
        <f>'Survey-based_src_summary'!AJ708</f>
        <v>0</v>
      </c>
      <c r="Y708" s="156">
        <f>'Survey-based_src_summary'!AK708</f>
        <v>0</v>
      </c>
      <c r="Z708" s="156">
        <f>'Survey-based_src_summary'!AL708</f>
        <v>0</v>
      </c>
      <c r="AA708" s="171">
        <f>'Survey-based_src_summary'!AM708</f>
        <v>0</v>
      </c>
      <c r="AB708" s="171">
        <f>'Survey-based_src_summary'!AN708</f>
        <v>0</v>
      </c>
      <c r="AC708" s="171">
        <f>'Survey-based_src_summary'!AO708</f>
        <v>0</v>
      </c>
      <c r="AD708" s="171">
        <f>'Survey-based_src_summary'!AP708</f>
        <v>0</v>
      </c>
      <c r="AE708" s="171">
        <f>'Survey-based_src_summary'!AQ708</f>
        <v>0</v>
      </c>
    </row>
    <row r="709" spans="1:31" x14ac:dyDescent="0.2">
      <c r="A709" s="27" t="s">
        <v>460</v>
      </c>
      <c r="B709" s="154" t="str">
        <f>'Survey-based_src_summary'!E709</f>
        <v>30</v>
      </c>
      <c r="C709" s="125" t="str">
        <f>'Survey-based_src_summary'!F709</f>
        <v>30027</v>
      </c>
      <c r="D709" s="125" t="str">
        <f>'Survey-based_src_summary'!G709</f>
        <v>2310000550</v>
      </c>
      <c r="E709" s="125" t="str">
        <f>'Survey-based_src_summary'!H709</f>
        <v>Water Tank Flaring</v>
      </c>
      <c r="F709" s="125" t="str">
        <f>'Survey-based_src_summary'!B709</f>
        <v>Gas Wells</v>
      </c>
      <c r="G709" s="52">
        <f>'Survey-based_src_summary'!S709</f>
        <v>0</v>
      </c>
      <c r="H709" s="52">
        <f>'Survey-based_src_summary'!T709</f>
        <v>0</v>
      </c>
      <c r="I709" s="52">
        <f>'Survey-based_src_summary'!U709</f>
        <v>0</v>
      </c>
      <c r="J709" s="52">
        <f>'Survey-based_src_summary'!V709</f>
        <v>0</v>
      </c>
      <c r="K709" s="52">
        <f>'Survey-based_src_summary'!W709</f>
        <v>0</v>
      </c>
      <c r="L709" s="144">
        <f>'Survey-based_src_summary'!X709</f>
        <v>0</v>
      </c>
      <c r="M709" s="144">
        <f>'Survey-based_src_summary'!Y709</f>
        <v>0</v>
      </c>
      <c r="N709" s="144">
        <f>'Survey-based_src_summary'!Z709</f>
        <v>0</v>
      </c>
      <c r="O709" s="144">
        <f>'Survey-based_src_summary'!AA709</f>
        <v>0</v>
      </c>
      <c r="P709" s="144">
        <f>'Survey-based_src_summary'!AB709</f>
        <v>0</v>
      </c>
      <c r="Q709" s="155">
        <f>'Survey-based_src_summary'!AC709</f>
        <v>0</v>
      </c>
      <c r="R709" s="155">
        <f>'Survey-based_src_summary'!AD709</f>
        <v>0</v>
      </c>
      <c r="S709" s="155">
        <f>'Survey-based_src_summary'!AE709</f>
        <v>0</v>
      </c>
      <c r="T709" s="155">
        <f>'Survey-based_src_summary'!AF709</f>
        <v>0</v>
      </c>
      <c r="U709" s="155">
        <f>'Survey-based_src_summary'!AG709</f>
        <v>0</v>
      </c>
      <c r="V709" s="156">
        <f>'Survey-based_src_summary'!AH709</f>
        <v>0</v>
      </c>
      <c r="W709" s="156">
        <f>'Survey-based_src_summary'!AI709</f>
        <v>0</v>
      </c>
      <c r="X709" s="156">
        <f>'Survey-based_src_summary'!AJ709</f>
        <v>0</v>
      </c>
      <c r="Y709" s="156">
        <f>'Survey-based_src_summary'!AK709</f>
        <v>0</v>
      </c>
      <c r="Z709" s="156">
        <f>'Survey-based_src_summary'!AL709</f>
        <v>0</v>
      </c>
      <c r="AA709" s="171">
        <f>'Survey-based_src_summary'!AM709</f>
        <v>0</v>
      </c>
      <c r="AB709" s="171">
        <f>'Survey-based_src_summary'!AN709</f>
        <v>0</v>
      </c>
      <c r="AC709" s="171">
        <f>'Survey-based_src_summary'!AO709</f>
        <v>0</v>
      </c>
      <c r="AD709" s="171">
        <f>'Survey-based_src_summary'!AP709</f>
        <v>0</v>
      </c>
      <c r="AE709" s="171">
        <f>'Survey-based_src_summary'!AQ709</f>
        <v>0</v>
      </c>
    </row>
    <row r="710" spans="1:31" x14ac:dyDescent="0.2">
      <c r="A710" s="27" t="s">
        <v>460</v>
      </c>
      <c r="B710" s="154" t="str">
        <f>'Survey-based_src_summary'!E710</f>
        <v>30</v>
      </c>
      <c r="C710" s="125" t="str">
        <f>'Survey-based_src_summary'!F710</f>
        <v>30037</v>
      </c>
      <c r="D710" s="125" t="str">
        <f>'Survey-based_src_summary'!G710</f>
        <v>2310000550</v>
      </c>
      <c r="E710" s="125" t="str">
        <f>'Survey-based_src_summary'!H710</f>
        <v>Water Tank Flaring</v>
      </c>
      <c r="F710" s="125" t="str">
        <f>'Survey-based_src_summary'!B710</f>
        <v>Gas Wells</v>
      </c>
      <c r="G710" s="52">
        <f>'Survey-based_src_summary'!S710</f>
        <v>0</v>
      </c>
      <c r="H710" s="52">
        <f>'Survey-based_src_summary'!T710</f>
        <v>0</v>
      </c>
      <c r="I710" s="52">
        <f>'Survey-based_src_summary'!U710</f>
        <v>0</v>
      </c>
      <c r="J710" s="52">
        <f>'Survey-based_src_summary'!V710</f>
        <v>0</v>
      </c>
      <c r="K710" s="52">
        <f>'Survey-based_src_summary'!W710</f>
        <v>0</v>
      </c>
      <c r="L710" s="144">
        <f>'Survey-based_src_summary'!X710</f>
        <v>0</v>
      </c>
      <c r="M710" s="144">
        <f>'Survey-based_src_summary'!Y710</f>
        <v>0</v>
      </c>
      <c r="N710" s="144">
        <f>'Survey-based_src_summary'!Z710</f>
        <v>0</v>
      </c>
      <c r="O710" s="144">
        <f>'Survey-based_src_summary'!AA710</f>
        <v>0</v>
      </c>
      <c r="P710" s="144">
        <f>'Survey-based_src_summary'!AB710</f>
        <v>0</v>
      </c>
      <c r="Q710" s="155">
        <f>'Survey-based_src_summary'!AC710</f>
        <v>0</v>
      </c>
      <c r="R710" s="155">
        <f>'Survey-based_src_summary'!AD710</f>
        <v>0</v>
      </c>
      <c r="S710" s="155">
        <f>'Survey-based_src_summary'!AE710</f>
        <v>0</v>
      </c>
      <c r="T710" s="155">
        <f>'Survey-based_src_summary'!AF710</f>
        <v>0</v>
      </c>
      <c r="U710" s="155">
        <f>'Survey-based_src_summary'!AG710</f>
        <v>0</v>
      </c>
      <c r="V710" s="156">
        <f>'Survey-based_src_summary'!AH710</f>
        <v>0</v>
      </c>
      <c r="W710" s="156">
        <f>'Survey-based_src_summary'!AI710</f>
        <v>0</v>
      </c>
      <c r="X710" s="156">
        <f>'Survey-based_src_summary'!AJ710</f>
        <v>0</v>
      </c>
      <c r="Y710" s="156">
        <f>'Survey-based_src_summary'!AK710</f>
        <v>0</v>
      </c>
      <c r="Z710" s="156">
        <f>'Survey-based_src_summary'!AL710</f>
        <v>0</v>
      </c>
      <c r="AA710" s="171">
        <f>'Survey-based_src_summary'!AM710</f>
        <v>0</v>
      </c>
      <c r="AB710" s="171">
        <f>'Survey-based_src_summary'!AN710</f>
        <v>0</v>
      </c>
      <c r="AC710" s="171">
        <f>'Survey-based_src_summary'!AO710</f>
        <v>0</v>
      </c>
      <c r="AD710" s="171">
        <f>'Survey-based_src_summary'!AP710</f>
        <v>0</v>
      </c>
      <c r="AE710" s="171">
        <f>'Survey-based_src_summary'!AQ710</f>
        <v>0</v>
      </c>
    </row>
    <row r="711" spans="1:31" x14ac:dyDescent="0.2">
      <c r="A711" s="27" t="s">
        <v>460</v>
      </c>
      <c r="B711" s="154" t="str">
        <f>'Survey-based_src_summary'!E711</f>
        <v>30</v>
      </c>
      <c r="C711" s="125" t="str">
        <f>'Survey-based_src_summary'!F711</f>
        <v>30101</v>
      </c>
      <c r="D711" s="125" t="str">
        <f>'Survey-based_src_summary'!G711</f>
        <v>2310000230</v>
      </c>
      <c r="E711" s="125" t="str">
        <f>'Survey-based_src_summary'!H711</f>
        <v>Workover rigs</v>
      </c>
      <c r="F711" s="125" t="str">
        <f>'Survey-based_src_summary'!B711</f>
        <v>Oil Wells</v>
      </c>
      <c r="G711" s="52">
        <f>'Survey-based_src_summary'!S711</f>
        <v>5.1381051321627105</v>
      </c>
      <c r="H711" s="52">
        <f>'Survey-based_src_summary'!T711</f>
        <v>0.17544129559708327</v>
      </c>
      <c r="I711" s="52">
        <f>'Survey-based_src_summary'!U711</f>
        <v>1.2232356692180471</v>
      </c>
      <c r="J711" s="52">
        <f>'Survey-based_src_summary'!V711</f>
        <v>2.0806428102838198E-3</v>
      </c>
      <c r="K711" s="52">
        <f>'Survey-based_src_summary'!W711</f>
        <v>0.21087702233230649</v>
      </c>
      <c r="L711" s="144">
        <f>'Survey-based_src_summary'!X711</f>
        <v>0.79755661752973406</v>
      </c>
      <c r="M711" s="144">
        <f>'Survey-based_src_summary'!Y711</f>
        <v>2.7232678719547255E-2</v>
      </c>
      <c r="N711" s="144">
        <f>'Survey-based_src_summary'!Z711</f>
        <v>0.18987538746071178</v>
      </c>
      <c r="O711" s="144">
        <f>'Survey-based_src_summary'!AA711</f>
        <v>3.2296545114853323E-4</v>
      </c>
      <c r="P711" s="144">
        <f>'Survey-based_src_summary'!AB711</f>
        <v>3.2733149735163988E-2</v>
      </c>
      <c r="Q711" s="155">
        <f>'Survey-based_src_summary'!AC711</f>
        <v>0</v>
      </c>
      <c r="R711" s="155">
        <f>'Survey-based_src_summary'!AD711</f>
        <v>0</v>
      </c>
      <c r="S711" s="155">
        <f>'Survey-based_src_summary'!AE711</f>
        <v>0</v>
      </c>
      <c r="T711" s="155">
        <f>'Survey-based_src_summary'!AF711</f>
        <v>0</v>
      </c>
      <c r="U711" s="155">
        <f>'Survey-based_src_summary'!AG711</f>
        <v>0</v>
      </c>
      <c r="V711" s="156">
        <f>'Survey-based_src_summary'!AH711</f>
        <v>4.3405485146329763</v>
      </c>
      <c r="W711" s="156">
        <f>'Survey-based_src_summary'!AI711</f>
        <v>0.148208616877536</v>
      </c>
      <c r="X711" s="156">
        <f>'Survey-based_src_summary'!AJ711</f>
        <v>1.0333602817573351</v>
      </c>
      <c r="Y711" s="156">
        <f>'Survey-based_src_summary'!AK711</f>
        <v>1.7576773591352864E-3</v>
      </c>
      <c r="Z711" s="156">
        <f>'Survey-based_src_summary'!AL711</f>
        <v>0.17814387259714248</v>
      </c>
      <c r="AA711" s="171">
        <f>'Survey-based_src_summary'!AM711</f>
        <v>0</v>
      </c>
      <c r="AB711" s="171">
        <f>'Survey-based_src_summary'!AN711</f>
        <v>0</v>
      </c>
      <c r="AC711" s="171">
        <f>'Survey-based_src_summary'!AO711</f>
        <v>0</v>
      </c>
      <c r="AD711" s="171">
        <f>'Survey-based_src_summary'!AP711</f>
        <v>0</v>
      </c>
      <c r="AE711" s="171">
        <f>'Survey-based_src_summary'!AQ711</f>
        <v>0</v>
      </c>
    </row>
    <row r="712" spans="1:31" x14ac:dyDescent="0.2">
      <c r="A712" s="27" t="s">
        <v>460</v>
      </c>
      <c r="B712" s="154" t="str">
        <f>'Survey-based_src_summary'!E712</f>
        <v>30</v>
      </c>
      <c r="C712" s="125" t="str">
        <f>'Survey-based_src_summary'!F712</f>
        <v>30051</v>
      </c>
      <c r="D712" s="125" t="str">
        <f>'Survey-based_src_summary'!G712</f>
        <v>2310000230</v>
      </c>
      <c r="E712" s="125" t="str">
        <f>'Survey-based_src_summary'!H712</f>
        <v>Workover rigs</v>
      </c>
      <c r="F712" s="125" t="str">
        <f>'Survey-based_src_summary'!B712</f>
        <v>Oil Wells</v>
      </c>
      <c r="G712" s="52">
        <f>'Survey-based_src_summary'!S712</f>
        <v>0.53170441168648952</v>
      </c>
      <c r="H712" s="52">
        <f>'Survey-based_src_summary'!T712</f>
        <v>1.8155119146364838E-2</v>
      </c>
      <c r="I712" s="52">
        <f>'Survey-based_src_summary'!U712</f>
        <v>0.12658359164047453</v>
      </c>
      <c r="J712" s="52">
        <f>'Survey-based_src_summary'!V712</f>
        <v>2.1531030076568883E-4</v>
      </c>
      <c r="K712" s="52">
        <f>'Survey-based_src_summary'!W712</f>
        <v>2.1822099823442659E-2</v>
      </c>
      <c r="L712" s="144">
        <f>'Survey-based_src_summary'!X712</f>
        <v>5.0638515398713294E-2</v>
      </c>
      <c r="M712" s="144">
        <f>'Survey-based_src_summary'!Y712</f>
        <v>1.7290589663204606E-3</v>
      </c>
      <c r="N712" s="144">
        <f>'Survey-based_src_summary'!Z712</f>
        <v>1.2055580156235668E-2</v>
      </c>
      <c r="O712" s="144">
        <f>'Survey-based_src_summary'!AA712</f>
        <v>2.0505742930065599E-5</v>
      </c>
      <c r="P712" s="144">
        <f>'Survey-based_src_summary'!AB712</f>
        <v>2.0782952212802528E-3</v>
      </c>
      <c r="Q712" s="155">
        <f>'Survey-based_src_summary'!AC712</f>
        <v>0</v>
      </c>
      <c r="R712" s="155">
        <f>'Survey-based_src_summary'!AD712</f>
        <v>0</v>
      </c>
      <c r="S712" s="155">
        <f>'Survey-based_src_summary'!AE712</f>
        <v>0</v>
      </c>
      <c r="T712" s="155">
        <f>'Survey-based_src_summary'!AF712</f>
        <v>0</v>
      </c>
      <c r="U712" s="155">
        <f>'Survey-based_src_summary'!AG712</f>
        <v>0</v>
      </c>
      <c r="V712" s="156">
        <f>'Survey-based_src_summary'!AH712</f>
        <v>0.48106589628777624</v>
      </c>
      <c r="W712" s="156">
        <f>'Survey-based_src_summary'!AI712</f>
        <v>1.6426060180044378E-2</v>
      </c>
      <c r="X712" s="156">
        <f>'Survey-based_src_summary'!AJ712</f>
        <v>0.11452801148423887</v>
      </c>
      <c r="Y712" s="156">
        <f>'Survey-based_src_summary'!AK712</f>
        <v>1.9480455783562323E-4</v>
      </c>
      <c r="Z712" s="156">
        <f>'Survey-based_src_summary'!AL712</f>
        <v>1.9743804602162407E-2</v>
      </c>
      <c r="AA712" s="171">
        <f>'Survey-based_src_summary'!AM712</f>
        <v>0</v>
      </c>
      <c r="AB712" s="171">
        <f>'Survey-based_src_summary'!AN712</f>
        <v>0</v>
      </c>
      <c r="AC712" s="171">
        <f>'Survey-based_src_summary'!AO712</f>
        <v>0</v>
      </c>
      <c r="AD712" s="171">
        <f>'Survey-based_src_summary'!AP712</f>
        <v>0</v>
      </c>
      <c r="AE712" s="171">
        <f>'Survey-based_src_summary'!AQ712</f>
        <v>0</v>
      </c>
    </row>
    <row r="713" spans="1:31" x14ac:dyDescent="0.2">
      <c r="A713" s="27" t="s">
        <v>460</v>
      </c>
      <c r="B713" s="154" t="str">
        <f>'Survey-based_src_summary'!E713</f>
        <v>30</v>
      </c>
      <c r="C713" s="125" t="str">
        <f>'Survey-based_src_summary'!F713</f>
        <v>30087</v>
      </c>
      <c r="D713" s="125" t="str">
        <f>'Survey-based_src_summary'!G713</f>
        <v>2310000230</v>
      </c>
      <c r="E713" s="125" t="str">
        <f>'Survey-based_src_summary'!H713</f>
        <v>Workover rigs</v>
      </c>
      <c r="F713" s="125" t="str">
        <f>'Survey-based_src_summary'!B713</f>
        <v>Oil Wells</v>
      </c>
      <c r="G713" s="52">
        <f>'Survey-based_src_summary'!S713</f>
        <v>0.45787128745412758</v>
      </c>
      <c r="H713" s="52">
        <f>'Survey-based_src_summary'!T713</f>
        <v>1.5634077120147343E-2</v>
      </c>
      <c r="I713" s="52">
        <f>'Survey-based_src_summary'!U713</f>
        <v>0.10900603944803479</v>
      </c>
      <c r="J713" s="52">
        <f>'Survey-based_src_summary'!V713</f>
        <v>1.8541204933964322E-4</v>
      </c>
      <c r="K713" s="52">
        <f>'Survey-based_src_summary'!W713</f>
        <v>1.8791856380164142E-2</v>
      </c>
      <c r="L713" s="144">
        <f>'Survey-based_src_summary'!X713</f>
        <v>3.309912921355139E-2</v>
      </c>
      <c r="M713" s="144">
        <f>'Survey-based_src_summary'!Y713</f>
        <v>1.1301742496492057E-3</v>
      </c>
      <c r="N713" s="144">
        <f>'Survey-based_src_summary'!Z713</f>
        <v>7.8799546588940797E-3</v>
      </c>
      <c r="O713" s="144">
        <f>'Survey-based_src_summary'!AA713</f>
        <v>1.3403280675154932E-5</v>
      </c>
      <c r="P713" s="144">
        <f>'Survey-based_src_summary'!AB713</f>
        <v>1.3584474491684922E-3</v>
      </c>
      <c r="Q713" s="155">
        <f>'Survey-based_src_summary'!AC713</f>
        <v>0</v>
      </c>
      <c r="R713" s="155">
        <f>'Survey-based_src_summary'!AD713</f>
        <v>0</v>
      </c>
      <c r="S713" s="155">
        <f>'Survey-based_src_summary'!AE713</f>
        <v>0</v>
      </c>
      <c r="T713" s="155">
        <f>'Survey-based_src_summary'!AF713</f>
        <v>0</v>
      </c>
      <c r="U713" s="155">
        <f>'Survey-based_src_summary'!AG713</f>
        <v>0</v>
      </c>
      <c r="V713" s="156">
        <f>'Survey-based_src_summary'!AH713</f>
        <v>0.42477215824057618</v>
      </c>
      <c r="W713" s="156">
        <f>'Survey-based_src_summary'!AI713</f>
        <v>1.4503902870498136E-2</v>
      </c>
      <c r="X713" s="156">
        <f>'Survey-based_src_summary'!AJ713</f>
        <v>0.1011260847891407</v>
      </c>
      <c r="Y713" s="156">
        <f>'Survey-based_src_summary'!AK713</f>
        <v>1.7200876866448829E-4</v>
      </c>
      <c r="Z713" s="156">
        <f>'Survey-based_src_summary'!AL713</f>
        <v>1.743340893099565E-2</v>
      </c>
      <c r="AA713" s="171">
        <f>'Survey-based_src_summary'!AM713</f>
        <v>0</v>
      </c>
      <c r="AB713" s="171">
        <f>'Survey-based_src_summary'!AN713</f>
        <v>0</v>
      </c>
      <c r="AC713" s="171">
        <f>'Survey-based_src_summary'!AO713</f>
        <v>0</v>
      </c>
      <c r="AD713" s="171">
        <f>'Survey-based_src_summary'!AP713</f>
        <v>0</v>
      </c>
      <c r="AE713" s="171">
        <f>'Survey-based_src_summary'!AQ713</f>
        <v>0</v>
      </c>
    </row>
    <row r="714" spans="1:31" x14ac:dyDescent="0.2">
      <c r="A714" s="27" t="s">
        <v>460</v>
      </c>
      <c r="B714" s="154" t="str">
        <f>'Survey-based_src_summary'!E714</f>
        <v>30</v>
      </c>
      <c r="C714" s="125" t="str">
        <f>'Survey-based_src_summary'!F714</f>
        <v>30099</v>
      </c>
      <c r="D714" s="125" t="str">
        <f>'Survey-based_src_summary'!G714</f>
        <v>2310000230</v>
      </c>
      <c r="E714" s="125" t="str">
        <f>'Survey-based_src_summary'!H714</f>
        <v>Workover rigs</v>
      </c>
      <c r="F714" s="125" t="str">
        <f>'Survey-based_src_summary'!B714</f>
        <v>Oil Wells</v>
      </c>
      <c r="G714" s="52">
        <f>'Survey-based_src_summary'!S714</f>
        <v>0.59578432584392504</v>
      </c>
      <c r="H714" s="52">
        <f>'Survey-based_src_summary'!T714</f>
        <v>2.0343136493685698E-2</v>
      </c>
      <c r="I714" s="52">
        <f>'Survey-based_src_summary'!U714</f>
        <v>0.1418391838600935</v>
      </c>
      <c r="J714" s="52">
        <f>'Survey-based_src_summary'!V714</f>
        <v>2.4125905215278878E-4</v>
      </c>
      <c r="K714" s="52">
        <f>'Survey-based_src_summary'!W714</f>
        <v>2.4452054085032864E-2</v>
      </c>
      <c r="L714" s="144">
        <f>'Survey-based_src_summary'!X714</f>
        <v>0</v>
      </c>
      <c r="M714" s="144">
        <f>'Survey-based_src_summary'!Y714</f>
        <v>0</v>
      </c>
      <c r="N714" s="144">
        <f>'Survey-based_src_summary'!Z714</f>
        <v>0</v>
      </c>
      <c r="O714" s="144">
        <f>'Survey-based_src_summary'!AA714</f>
        <v>0</v>
      </c>
      <c r="P714" s="144">
        <f>'Survey-based_src_summary'!AB714</f>
        <v>0</v>
      </c>
      <c r="Q714" s="155">
        <f>'Survey-based_src_summary'!AC714</f>
        <v>0</v>
      </c>
      <c r="R714" s="155">
        <f>'Survey-based_src_summary'!AD714</f>
        <v>0</v>
      </c>
      <c r="S714" s="155">
        <f>'Survey-based_src_summary'!AE714</f>
        <v>0</v>
      </c>
      <c r="T714" s="155">
        <f>'Survey-based_src_summary'!AF714</f>
        <v>0</v>
      </c>
      <c r="U714" s="155">
        <f>'Survey-based_src_summary'!AG714</f>
        <v>0</v>
      </c>
      <c r="V714" s="156">
        <f>'Survey-based_src_summary'!AH714</f>
        <v>0.59578432584392504</v>
      </c>
      <c r="W714" s="156">
        <f>'Survey-based_src_summary'!AI714</f>
        <v>2.0343136493685698E-2</v>
      </c>
      <c r="X714" s="156">
        <f>'Survey-based_src_summary'!AJ714</f>
        <v>0.1418391838600935</v>
      </c>
      <c r="Y714" s="156">
        <f>'Survey-based_src_summary'!AK714</f>
        <v>2.4125905215278878E-4</v>
      </c>
      <c r="Z714" s="156">
        <f>'Survey-based_src_summary'!AL714</f>
        <v>2.4452054085032864E-2</v>
      </c>
      <c r="AA714" s="171">
        <f>'Survey-based_src_summary'!AM714</f>
        <v>0</v>
      </c>
      <c r="AB714" s="171">
        <f>'Survey-based_src_summary'!AN714</f>
        <v>0</v>
      </c>
      <c r="AC714" s="171">
        <f>'Survey-based_src_summary'!AO714</f>
        <v>0</v>
      </c>
      <c r="AD714" s="171">
        <f>'Survey-based_src_summary'!AP714</f>
        <v>0</v>
      </c>
      <c r="AE714" s="171">
        <f>'Survey-based_src_summary'!AQ714</f>
        <v>0</v>
      </c>
    </row>
    <row r="715" spans="1:31" x14ac:dyDescent="0.2">
      <c r="A715" s="27" t="s">
        <v>460</v>
      </c>
      <c r="B715" s="154" t="str">
        <f>'Survey-based_src_summary'!E715</f>
        <v>30</v>
      </c>
      <c r="C715" s="125" t="str">
        <f>'Survey-based_src_summary'!F715</f>
        <v>30035</v>
      </c>
      <c r="D715" s="125" t="str">
        <f>'Survey-based_src_summary'!G715</f>
        <v>2310000230</v>
      </c>
      <c r="E715" s="125" t="str">
        <f>'Survey-based_src_summary'!H715</f>
        <v>Workover rigs</v>
      </c>
      <c r="F715" s="125" t="str">
        <f>'Survey-based_src_summary'!B715</f>
        <v>Oil Wells</v>
      </c>
      <c r="G715" s="52">
        <f>'Survey-based_src_summary'!S715</f>
        <v>2.8118983310343197</v>
      </c>
      <c r="H715" s="52">
        <f>'Survey-based_src_summary'!T715</f>
        <v>9.6012649331737115E-2</v>
      </c>
      <c r="I715" s="52">
        <f>'Survey-based_src_summary'!U715</f>
        <v>0.66943245579097121</v>
      </c>
      <c r="J715" s="52">
        <f>'Survey-based_src_summary'!V715</f>
        <v>1.1386602444339313E-3</v>
      </c>
      <c r="K715" s="52">
        <f>'Survey-based_src_summary'!W715</f>
        <v>0.11540533560474485</v>
      </c>
      <c r="L715" s="144">
        <f>'Survey-based_src_summary'!X715</f>
        <v>5.1125424200623999E-2</v>
      </c>
      <c r="M715" s="144">
        <f>'Survey-based_src_summary'!Y715</f>
        <v>1.745684533304311E-3</v>
      </c>
      <c r="N715" s="144">
        <f>'Survey-based_src_summary'!Z715</f>
        <v>1.2171499196199476E-2</v>
      </c>
      <c r="O715" s="144">
        <f>'Survey-based_src_summary'!AA715</f>
        <v>2.0702913535162386E-5</v>
      </c>
      <c r="P715" s="144">
        <f>'Survey-based_src_summary'!AB715</f>
        <v>2.0982788291771786E-3</v>
      </c>
      <c r="Q715" s="155">
        <f>'Survey-based_src_summary'!AC715</f>
        <v>1.3036983171159118</v>
      </c>
      <c r="R715" s="155">
        <f>'Survey-based_src_summary'!AD715</f>
        <v>4.4514955599259928E-2</v>
      </c>
      <c r="S715" s="155">
        <f>'Survey-based_src_summary'!AE715</f>
        <v>0.31037322950308666</v>
      </c>
      <c r="T715" s="155">
        <f>'Survey-based_src_summary'!AF715</f>
        <v>5.2792429514664089E-4</v>
      </c>
      <c r="U715" s="155">
        <f>'Survey-based_src_summary'!AG715</f>
        <v>5.3506110144018064E-2</v>
      </c>
      <c r="V715" s="156">
        <f>'Survey-based_src_summary'!AH715</f>
        <v>1.4570745897177839</v>
      </c>
      <c r="W715" s="156">
        <f>'Survey-based_src_summary'!AI715</f>
        <v>4.9752009199172872E-2</v>
      </c>
      <c r="X715" s="156">
        <f>'Survey-based_src_summary'!AJ715</f>
        <v>0.34688772709168514</v>
      </c>
      <c r="Y715" s="156">
        <f>'Survey-based_src_summary'!AK715</f>
        <v>5.9003303575212804E-4</v>
      </c>
      <c r="Z715" s="156">
        <f>'Survey-based_src_summary'!AL715</f>
        <v>5.9800946631549605E-2</v>
      </c>
      <c r="AA715" s="171">
        <f>'Survey-based_src_summary'!AM715</f>
        <v>0</v>
      </c>
      <c r="AB715" s="171">
        <f>'Survey-based_src_summary'!AN715</f>
        <v>0</v>
      </c>
      <c r="AC715" s="171">
        <f>'Survey-based_src_summary'!AO715</f>
        <v>0</v>
      </c>
      <c r="AD715" s="171">
        <f>'Survey-based_src_summary'!AP715</f>
        <v>0</v>
      </c>
      <c r="AE715" s="171">
        <f>'Survey-based_src_summary'!AQ715</f>
        <v>0</v>
      </c>
    </row>
    <row r="716" spans="1:31" x14ac:dyDescent="0.2">
      <c r="A716" s="27" t="s">
        <v>460</v>
      </c>
      <c r="B716" s="154" t="str">
        <f>'Survey-based_src_summary'!E716</f>
        <v>30</v>
      </c>
      <c r="C716" s="125" t="str">
        <f>'Survey-based_src_summary'!F716</f>
        <v>30073</v>
      </c>
      <c r="D716" s="125" t="str">
        <f>'Survey-based_src_summary'!G716</f>
        <v>2310000230</v>
      </c>
      <c r="E716" s="125" t="str">
        <f>'Survey-based_src_summary'!H716</f>
        <v>Workover rigs</v>
      </c>
      <c r="F716" s="125" t="str">
        <f>'Survey-based_src_summary'!B716</f>
        <v>Oil Wells</v>
      </c>
      <c r="G716" s="52">
        <f>'Survey-based_src_summary'!S716</f>
        <v>1.1400969596739152</v>
      </c>
      <c r="H716" s="52">
        <f>'Survey-based_src_summary'!T716</f>
        <v>3.8928765092686148E-2</v>
      </c>
      <c r="I716" s="52">
        <f>'Survey-based_src_summary'!U716</f>
        <v>0.2714244320752483</v>
      </c>
      <c r="J716" s="52">
        <f>'Survey-based_src_summary'!V716</f>
        <v>4.6167497183412118E-4</v>
      </c>
      <c r="K716" s="52">
        <f>'Survey-based_src_summary'!W716</f>
        <v>4.6791617890651088E-2</v>
      </c>
      <c r="L716" s="144">
        <f>'Survey-based_src_summary'!X716</f>
        <v>5.0897185699728363E-3</v>
      </c>
      <c r="M716" s="144">
        <f>'Survey-based_src_summary'!Y716</f>
        <v>1.7378912987806312E-4</v>
      </c>
      <c r="N716" s="144">
        <f>'Survey-based_src_summary'!Z716</f>
        <v>1.2117162146216441E-3</v>
      </c>
      <c r="O716" s="144">
        <f>'Survey-based_src_summary'!AA716</f>
        <v>2.0610489814023266E-6</v>
      </c>
      <c r="P716" s="144">
        <f>'Survey-based_src_summary'!AB716</f>
        <v>2.0889115129754947E-4</v>
      </c>
      <c r="Q716" s="155">
        <f>'Survey-based_src_summary'!AC716</f>
        <v>0.10688408996942957</v>
      </c>
      <c r="R716" s="155">
        <f>'Survey-based_src_summary'!AD716</f>
        <v>3.6495717274393257E-3</v>
      </c>
      <c r="S716" s="155">
        <f>'Survey-based_src_summary'!AE716</f>
        <v>2.544604050705453E-2</v>
      </c>
      <c r="T716" s="155">
        <f>'Survey-based_src_summary'!AF716</f>
        <v>4.3282028609448866E-5</v>
      </c>
      <c r="U716" s="155">
        <f>'Survey-based_src_summary'!AG716</f>
        <v>4.3867141772485395E-3</v>
      </c>
      <c r="V716" s="156">
        <f>'Survey-based_src_summary'!AH716</f>
        <v>1.0281231511345128</v>
      </c>
      <c r="W716" s="156">
        <f>'Survey-based_src_summary'!AI716</f>
        <v>3.5105404235368759E-2</v>
      </c>
      <c r="X716" s="156">
        <f>'Survey-based_src_summary'!AJ716</f>
        <v>0.24476667535357213</v>
      </c>
      <c r="Y716" s="156">
        <f>'Survey-based_src_summary'!AK716</f>
        <v>4.1633189424327002E-4</v>
      </c>
      <c r="Z716" s="156">
        <f>'Survey-based_src_summary'!AL716</f>
        <v>4.2196012562104999E-2</v>
      </c>
      <c r="AA716" s="171">
        <f>'Survey-based_src_summary'!AM716</f>
        <v>0</v>
      </c>
      <c r="AB716" s="171">
        <f>'Survey-based_src_summary'!AN716</f>
        <v>0</v>
      </c>
      <c r="AC716" s="171">
        <f>'Survey-based_src_summary'!AO716</f>
        <v>0</v>
      </c>
      <c r="AD716" s="171">
        <f>'Survey-based_src_summary'!AP716</f>
        <v>0</v>
      </c>
      <c r="AE716" s="171">
        <f>'Survey-based_src_summary'!AQ716</f>
        <v>0</v>
      </c>
    </row>
    <row r="717" spans="1:31" x14ac:dyDescent="0.2">
      <c r="A717" s="27" t="s">
        <v>460</v>
      </c>
      <c r="B717" s="154" t="str">
        <f>'Survey-based_src_summary'!E717</f>
        <v>30</v>
      </c>
      <c r="C717" s="125" t="str">
        <f>'Survey-based_src_summary'!F717</f>
        <v>30065</v>
      </c>
      <c r="D717" s="125" t="str">
        <f>'Survey-based_src_summary'!G717</f>
        <v>2310000230</v>
      </c>
      <c r="E717" s="125" t="str">
        <f>'Survey-based_src_summary'!H717</f>
        <v>Workover rigs</v>
      </c>
      <c r="F717" s="125" t="str">
        <f>'Survey-based_src_summary'!B717</f>
        <v>Oil Wells</v>
      </c>
      <c r="G717" s="52">
        <f>'Survey-based_src_summary'!S717</f>
        <v>0.34754085674228963</v>
      </c>
      <c r="H717" s="52">
        <f>'Survey-based_src_summary'!T717</f>
        <v>1.1866829621316658E-2</v>
      </c>
      <c r="I717" s="52">
        <f>'Survey-based_src_summary'!U717</f>
        <v>8.2739523918387861E-2</v>
      </c>
      <c r="J717" s="52">
        <f>'Survey-based_src_summary'!V717</f>
        <v>1.4073444708912679E-4</v>
      </c>
      <c r="K717" s="52">
        <f>'Survey-based_src_summary'!W717</f>
        <v>1.4263698216269169E-2</v>
      </c>
      <c r="L717" s="144">
        <f>'Survey-based_src_summary'!X717</f>
        <v>2.7582607677959489E-2</v>
      </c>
      <c r="M717" s="144">
        <f>'Survey-based_src_summary'!Y717</f>
        <v>9.4181187470767118E-4</v>
      </c>
      <c r="N717" s="144">
        <f>'Survey-based_src_summary'!Z717</f>
        <v>6.5666288824117345E-3</v>
      </c>
      <c r="O717" s="144">
        <f>'Survey-based_src_summary'!AA717</f>
        <v>1.1169400562629109E-5</v>
      </c>
      <c r="P717" s="144">
        <f>'Survey-based_src_summary'!AB717</f>
        <v>1.1320395409737435E-3</v>
      </c>
      <c r="Q717" s="155">
        <f>'Survey-based_src_summary'!AC717</f>
        <v>0</v>
      </c>
      <c r="R717" s="155">
        <f>'Survey-based_src_summary'!AD717</f>
        <v>0</v>
      </c>
      <c r="S717" s="155">
        <f>'Survey-based_src_summary'!AE717</f>
        <v>0</v>
      </c>
      <c r="T717" s="155">
        <f>'Survey-based_src_summary'!AF717</f>
        <v>0</v>
      </c>
      <c r="U717" s="155">
        <f>'Survey-based_src_summary'!AG717</f>
        <v>0</v>
      </c>
      <c r="V717" s="156">
        <f>'Survey-based_src_summary'!AH717</f>
        <v>0.31995824906433012</v>
      </c>
      <c r="W717" s="156">
        <f>'Survey-based_src_summary'!AI717</f>
        <v>1.0925017746608985E-2</v>
      </c>
      <c r="X717" s="156">
        <f>'Survey-based_src_summary'!AJ717</f>
        <v>7.6172895035976115E-2</v>
      </c>
      <c r="Y717" s="156">
        <f>'Survey-based_src_summary'!AK717</f>
        <v>1.2956504652649766E-4</v>
      </c>
      <c r="Z717" s="156">
        <f>'Survey-based_src_summary'!AL717</f>
        <v>1.3131658675295425E-2</v>
      </c>
      <c r="AA717" s="171">
        <f>'Survey-based_src_summary'!AM717</f>
        <v>0</v>
      </c>
      <c r="AB717" s="171">
        <f>'Survey-based_src_summary'!AN717</f>
        <v>0</v>
      </c>
      <c r="AC717" s="171">
        <f>'Survey-based_src_summary'!AO717</f>
        <v>0</v>
      </c>
      <c r="AD717" s="171">
        <f>'Survey-based_src_summary'!AP717</f>
        <v>0</v>
      </c>
      <c r="AE717" s="171">
        <f>'Survey-based_src_summary'!AQ717</f>
        <v>0</v>
      </c>
    </row>
    <row r="718" spans="1:31" x14ac:dyDescent="0.2">
      <c r="A718" s="27" t="s">
        <v>460</v>
      </c>
      <c r="B718" s="154" t="str">
        <f>'Survey-based_src_summary'!E718</f>
        <v>30</v>
      </c>
      <c r="C718" s="125" t="str">
        <f>'Survey-based_src_summary'!F718</f>
        <v>30069</v>
      </c>
      <c r="D718" s="125" t="str">
        <f>'Survey-based_src_summary'!G718</f>
        <v>2310000230</v>
      </c>
      <c r="E718" s="125" t="str">
        <f>'Survey-based_src_summary'!H718</f>
        <v>Workover rigs</v>
      </c>
      <c r="F718" s="125" t="str">
        <f>'Survey-based_src_summary'!B718</f>
        <v>Oil Wells</v>
      </c>
      <c r="G718" s="52">
        <f>'Survey-based_src_summary'!S718</f>
        <v>0.22617738295926779</v>
      </c>
      <c r="H718" s="52">
        <f>'Survey-based_src_summary'!T718</f>
        <v>7.722857372602903E-3</v>
      </c>
      <c r="I718" s="52">
        <f>'Survey-based_src_summary'!U718</f>
        <v>5.3846356835776224E-2</v>
      </c>
      <c r="J718" s="52">
        <f>'Survey-based_src_summary'!V718</f>
        <v>9.1589084613558693E-5</v>
      </c>
      <c r="K718" s="52">
        <f>'Survey-based_src_summary'!W718</f>
        <v>9.2827242359846962E-3</v>
      </c>
      <c r="L718" s="144">
        <f>'Survey-based_src_summary'!X718</f>
        <v>9.3780866105062241E-2</v>
      </c>
      <c r="M718" s="144">
        <f>'Survey-based_src_summary'!Y718</f>
        <v>3.2021603740060816E-3</v>
      </c>
      <c r="N718" s="144">
        <f>'Survey-based_src_summary'!Z718</f>
        <v>2.2326538200199895E-2</v>
      </c>
      <c r="O718" s="144">
        <f>'Survey-based_src_summary'!AA718</f>
        <v>3.7975961912938972E-5</v>
      </c>
      <c r="P718" s="144">
        <f>'Survey-based_src_summary'!AB718</f>
        <v>3.8489344393107276E-3</v>
      </c>
      <c r="Q718" s="155">
        <f>'Survey-based_src_summary'!AC718</f>
        <v>0</v>
      </c>
      <c r="R718" s="155">
        <f>'Survey-based_src_summary'!AD718</f>
        <v>0</v>
      </c>
      <c r="S718" s="155">
        <f>'Survey-based_src_summary'!AE718</f>
        <v>0</v>
      </c>
      <c r="T718" s="155">
        <f>'Survey-based_src_summary'!AF718</f>
        <v>0</v>
      </c>
      <c r="U718" s="155">
        <f>'Survey-based_src_summary'!AG718</f>
        <v>0</v>
      </c>
      <c r="V718" s="156">
        <f>'Survey-based_src_summary'!AH718</f>
        <v>0.13239651685420556</v>
      </c>
      <c r="W718" s="156">
        <f>'Survey-based_src_summary'!AI718</f>
        <v>4.5206969985968218E-3</v>
      </c>
      <c r="X718" s="156">
        <f>'Survey-based_src_summary'!AJ718</f>
        <v>3.1519818635576326E-2</v>
      </c>
      <c r="Y718" s="156">
        <f>'Survey-based_src_summary'!AK718</f>
        <v>5.3613122700619715E-5</v>
      </c>
      <c r="Z718" s="156">
        <f>'Survey-based_src_summary'!AL718</f>
        <v>5.4337897966739677E-3</v>
      </c>
      <c r="AA718" s="171">
        <f>'Survey-based_src_summary'!AM718</f>
        <v>0</v>
      </c>
      <c r="AB718" s="171">
        <f>'Survey-based_src_summary'!AN718</f>
        <v>0</v>
      </c>
      <c r="AC718" s="171">
        <f>'Survey-based_src_summary'!AO718</f>
        <v>0</v>
      </c>
      <c r="AD718" s="171">
        <f>'Survey-based_src_summary'!AP718</f>
        <v>0</v>
      </c>
      <c r="AE718" s="171">
        <f>'Survey-based_src_summary'!AQ718</f>
        <v>0</v>
      </c>
    </row>
    <row r="719" spans="1:31" x14ac:dyDescent="0.2">
      <c r="A719" s="27" t="s">
        <v>460</v>
      </c>
      <c r="B719" s="154" t="str">
        <f>'Survey-based_src_summary'!E719</f>
        <v>30</v>
      </c>
      <c r="C719" s="125" t="str">
        <f>'Survey-based_src_summary'!F719</f>
        <v>30005</v>
      </c>
      <c r="D719" s="125" t="str">
        <f>'Survey-based_src_summary'!G719</f>
        <v>2310000230</v>
      </c>
      <c r="E719" s="125" t="str">
        <f>'Survey-based_src_summary'!H719</f>
        <v>Workover rigs</v>
      </c>
      <c r="F719" s="125" t="str">
        <f>'Survey-based_src_summary'!B719</f>
        <v>Oil Wells</v>
      </c>
      <c r="G719" s="52">
        <f>'Survey-based_src_summary'!S719</f>
        <v>0.3211064843160823</v>
      </c>
      <c r="H719" s="52">
        <f>'Survey-based_src_summary'!T719</f>
        <v>1.0964224394786863E-2</v>
      </c>
      <c r="I719" s="52">
        <f>'Survey-based_src_summary'!U719</f>
        <v>7.6446256962302783E-2</v>
      </c>
      <c r="J719" s="52">
        <f>'Survey-based_src_summary'!V719</f>
        <v>1.3003001704765691E-4</v>
      </c>
      <c r="K719" s="52">
        <f>'Survey-based_src_summary'!W719</f>
        <v>1.3178784303245466E-2</v>
      </c>
      <c r="L719" s="144">
        <f>'Survey-based_src_summary'!X719</f>
        <v>6.811349667310837E-2</v>
      </c>
      <c r="M719" s="144">
        <f>'Survey-based_src_summary'!Y719</f>
        <v>2.3257445685911523E-3</v>
      </c>
      <c r="N719" s="144">
        <f>'Survey-based_src_summary'!Z719</f>
        <v>1.6215872688973319E-2</v>
      </c>
      <c r="O719" s="144">
        <f>'Survey-based_src_summary'!AA719</f>
        <v>2.758212482829086E-5</v>
      </c>
      <c r="P719" s="144">
        <f>'Survey-based_src_summary'!AB719</f>
        <v>2.7954997006884325E-3</v>
      </c>
      <c r="Q719" s="155">
        <f>'Survey-based_src_summary'!AC719</f>
        <v>0</v>
      </c>
      <c r="R719" s="155">
        <f>'Survey-based_src_summary'!AD719</f>
        <v>0</v>
      </c>
      <c r="S719" s="155">
        <f>'Survey-based_src_summary'!AE719</f>
        <v>0</v>
      </c>
      <c r="T719" s="155">
        <f>'Survey-based_src_summary'!AF719</f>
        <v>0</v>
      </c>
      <c r="U719" s="155">
        <f>'Survey-based_src_summary'!AG719</f>
        <v>0</v>
      </c>
      <c r="V719" s="156">
        <f>'Survey-based_src_summary'!AH719</f>
        <v>0.2529929876429739</v>
      </c>
      <c r="W719" s="156">
        <f>'Survey-based_src_summary'!AI719</f>
        <v>8.6384798261957101E-3</v>
      </c>
      <c r="X719" s="156">
        <f>'Survey-based_src_summary'!AJ719</f>
        <v>6.0230384273329468E-2</v>
      </c>
      <c r="Y719" s="156">
        <f>'Survey-based_src_summary'!AK719</f>
        <v>1.0244789221936605E-4</v>
      </c>
      <c r="Z719" s="156">
        <f>'Survey-based_src_summary'!AL719</f>
        <v>1.0383284602557033E-2</v>
      </c>
      <c r="AA719" s="171">
        <f>'Survey-based_src_summary'!AM719</f>
        <v>0</v>
      </c>
      <c r="AB719" s="171">
        <f>'Survey-based_src_summary'!AN719</f>
        <v>0</v>
      </c>
      <c r="AC719" s="171">
        <f>'Survey-based_src_summary'!AO719</f>
        <v>0</v>
      </c>
      <c r="AD719" s="171">
        <f>'Survey-based_src_summary'!AP719</f>
        <v>0</v>
      </c>
      <c r="AE719" s="171">
        <f>'Survey-based_src_summary'!AQ719</f>
        <v>0</v>
      </c>
    </row>
    <row r="720" spans="1:31" x14ac:dyDescent="0.2">
      <c r="A720" s="27" t="s">
        <v>460</v>
      </c>
      <c r="B720" s="154" t="str">
        <f>'Survey-based_src_summary'!E720</f>
        <v>30</v>
      </c>
      <c r="C720" s="125" t="str">
        <f>'Survey-based_src_summary'!F720</f>
        <v>30111</v>
      </c>
      <c r="D720" s="125" t="str">
        <f>'Survey-based_src_summary'!G720</f>
        <v>2310000230</v>
      </c>
      <c r="E720" s="125" t="str">
        <f>'Survey-based_src_summary'!H720</f>
        <v>Workover rigs</v>
      </c>
      <c r="F720" s="125" t="str">
        <f>'Survey-based_src_summary'!B720</f>
        <v>Oil Wells</v>
      </c>
      <c r="G720" s="52">
        <f>'Survey-based_src_summary'!S720</f>
        <v>0.15997912453216503</v>
      </c>
      <c r="H720" s="52">
        <f>'Survey-based_src_summary'!T720</f>
        <v>5.4625088733044934E-3</v>
      </c>
      <c r="I720" s="52">
        <f>'Survey-based_src_summary'!U720</f>
        <v>3.8086447517988072E-2</v>
      </c>
      <c r="J720" s="52">
        <f>'Survey-based_src_summary'!V720</f>
        <v>6.4782523263248843E-5</v>
      </c>
      <c r="K720" s="52">
        <f>'Survey-based_src_summary'!W720</f>
        <v>6.5658293376477132E-3</v>
      </c>
      <c r="L720" s="144">
        <f>'Survey-based_src_summary'!X720</f>
        <v>5.5165215355918971E-3</v>
      </c>
      <c r="M720" s="144">
        <f>'Survey-based_src_summary'!Y720</f>
        <v>1.8836237494153425E-4</v>
      </c>
      <c r="N720" s="144">
        <f>'Survey-based_src_summary'!Z720</f>
        <v>1.3133257764823473E-3</v>
      </c>
      <c r="O720" s="144">
        <f>'Survey-based_src_summary'!AA720</f>
        <v>2.2338801125258221E-6</v>
      </c>
      <c r="P720" s="144">
        <f>'Survey-based_src_summary'!AB720</f>
        <v>2.2640790819474874E-4</v>
      </c>
      <c r="Q720" s="155">
        <f>'Survey-based_src_summary'!AC720</f>
        <v>0</v>
      </c>
      <c r="R720" s="155">
        <f>'Survey-based_src_summary'!AD720</f>
        <v>0</v>
      </c>
      <c r="S720" s="155">
        <f>'Survey-based_src_summary'!AE720</f>
        <v>0</v>
      </c>
      <c r="T720" s="155">
        <f>'Survey-based_src_summary'!AF720</f>
        <v>0</v>
      </c>
      <c r="U720" s="155">
        <f>'Survey-based_src_summary'!AG720</f>
        <v>0</v>
      </c>
      <c r="V720" s="156">
        <f>'Survey-based_src_summary'!AH720</f>
        <v>0.15446260299657313</v>
      </c>
      <c r="W720" s="156">
        <f>'Survey-based_src_summary'!AI720</f>
        <v>5.2741464983629598E-3</v>
      </c>
      <c r="X720" s="156">
        <f>'Survey-based_src_summary'!AJ720</f>
        <v>3.6773121741505724E-2</v>
      </c>
      <c r="Y720" s="156">
        <f>'Survey-based_src_summary'!AK720</f>
        <v>6.2548643150723025E-5</v>
      </c>
      <c r="Z720" s="156">
        <f>'Survey-based_src_summary'!AL720</f>
        <v>6.3394214294529641E-3</v>
      </c>
      <c r="AA720" s="171">
        <f>'Survey-based_src_summary'!AM720</f>
        <v>0</v>
      </c>
      <c r="AB720" s="171">
        <f>'Survey-based_src_summary'!AN720</f>
        <v>0</v>
      </c>
      <c r="AC720" s="171">
        <f>'Survey-based_src_summary'!AO720</f>
        <v>0</v>
      </c>
      <c r="AD720" s="171">
        <f>'Survey-based_src_summary'!AP720</f>
        <v>0</v>
      </c>
      <c r="AE720" s="171">
        <f>'Survey-based_src_summary'!AQ720</f>
        <v>0</v>
      </c>
    </row>
    <row r="721" spans="1:31" x14ac:dyDescent="0.2">
      <c r="A721" s="27" t="s">
        <v>460</v>
      </c>
      <c r="B721" s="154" t="str">
        <f>'Survey-based_src_summary'!E721</f>
        <v>30</v>
      </c>
      <c r="C721" s="125" t="str">
        <f>'Survey-based_src_summary'!F721</f>
        <v>30041</v>
      </c>
      <c r="D721" s="125" t="str">
        <f>'Survey-based_src_summary'!G721</f>
        <v>2310000230</v>
      </c>
      <c r="E721" s="125" t="str">
        <f>'Survey-based_src_summary'!H721</f>
        <v>Workover rigs</v>
      </c>
      <c r="F721" s="125" t="str">
        <f>'Survey-based_src_summary'!B721</f>
        <v>Oil Wells</v>
      </c>
      <c r="G721" s="52">
        <f>'Survey-based_src_summary'!S721</f>
        <v>1.0034577634877572E-2</v>
      </c>
      <c r="H721" s="52">
        <f>'Survey-based_src_summary'!T721</f>
        <v>3.4263201233708946E-4</v>
      </c>
      <c r="I721" s="52">
        <f>'Survey-based_src_summary'!U721</f>
        <v>2.388945530071962E-3</v>
      </c>
      <c r="J721" s="52">
        <f>'Survey-based_src_summary'!V721</f>
        <v>4.0634380327392783E-6</v>
      </c>
      <c r="K721" s="52">
        <f>'Survey-based_src_summary'!W721</f>
        <v>4.1183700947642081E-4</v>
      </c>
      <c r="L721" s="144">
        <f>'Survey-based_src_summary'!X721</f>
        <v>0</v>
      </c>
      <c r="M721" s="144">
        <f>'Survey-based_src_summary'!Y721</f>
        <v>0</v>
      </c>
      <c r="N721" s="144">
        <f>'Survey-based_src_summary'!Z721</f>
        <v>0</v>
      </c>
      <c r="O721" s="144">
        <f>'Survey-based_src_summary'!AA721</f>
        <v>0</v>
      </c>
      <c r="P721" s="144">
        <f>'Survey-based_src_summary'!AB721</f>
        <v>0</v>
      </c>
      <c r="Q721" s="155">
        <f>'Survey-based_src_summary'!AC721</f>
        <v>0</v>
      </c>
      <c r="R721" s="155">
        <f>'Survey-based_src_summary'!AD721</f>
        <v>0</v>
      </c>
      <c r="S721" s="155">
        <f>'Survey-based_src_summary'!AE721</f>
        <v>0</v>
      </c>
      <c r="T721" s="155">
        <f>'Survey-based_src_summary'!AF721</f>
        <v>0</v>
      </c>
      <c r="U721" s="155">
        <f>'Survey-based_src_summary'!AG721</f>
        <v>0</v>
      </c>
      <c r="V721" s="156">
        <f>'Survey-based_src_summary'!AH721</f>
        <v>1.0034577634877572E-2</v>
      </c>
      <c r="W721" s="156">
        <f>'Survey-based_src_summary'!AI721</f>
        <v>3.4263201233708946E-4</v>
      </c>
      <c r="X721" s="156">
        <f>'Survey-based_src_summary'!AJ721</f>
        <v>2.388945530071962E-3</v>
      </c>
      <c r="Y721" s="156">
        <f>'Survey-based_src_summary'!AK721</f>
        <v>4.0634380327392783E-6</v>
      </c>
      <c r="Z721" s="156">
        <f>'Survey-based_src_summary'!AL721</f>
        <v>4.1183700947642081E-4</v>
      </c>
      <c r="AA721" s="171">
        <f>'Survey-based_src_summary'!AM721</f>
        <v>0</v>
      </c>
      <c r="AB721" s="171">
        <f>'Survey-based_src_summary'!AN721</f>
        <v>0</v>
      </c>
      <c r="AC721" s="171">
        <f>'Survey-based_src_summary'!AO721</f>
        <v>0</v>
      </c>
      <c r="AD721" s="171">
        <f>'Survey-based_src_summary'!AP721</f>
        <v>0</v>
      </c>
      <c r="AE721" s="171">
        <f>'Survey-based_src_summary'!AQ721</f>
        <v>0</v>
      </c>
    </row>
    <row r="722" spans="1:31" x14ac:dyDescent="0.2">
      <c r="A722" s="27" t="s">
        <v>460</v>
      </c>
      <c r="B722" s="154" t="str">
        <f>'Survey-based_src_summary'!E722</f>
        <v>30</v>
      </c>
      <c r="C722" s="125" t="str">
        <f>'Survey-based_src_summary'!F722</f>
        <v>30071</v>
      </c>
      <c r="D722" s="125" t="str">
        <f>'Survey-based_src_summary'!G722</f>
        <v>2310000230</v>
      </c>
      <c r="E722" s="125" t="str">
        <f>'Survey-based_src_summary'!H722</f>
        <v>Workover rigs</v>
      </c>
      <c r="F722" s="125" t="str">
        <f>'Survey-based_src_summary'!B722</f>
        <v>Oil Wells</v>
      </c>
      <c r="G722" s="52">
        <f>'Survey-based_src_summary'!S722</f>
        <v>1.0184347450323506E-2</v>
      </c>
      <c r="H722" s="52">
        <f>'Survey-based_src_summary'!T722</f>
        <v>3.4774592296898629E-4</v>
      </c>
      <c r="I722" s="52">
        <f>'Survey-based_src_summary'!U722</f>
        <v>2.4246014335058716E-3</v>
      </c>
      <c r="J722" s="52">
        <f>'Survey-based_src_summary'!V722</f>
        <v>4.1240863615861333E-6</v>
      </c>
      <c r="K722" s="52">
        <f>'Survey-based_src_summary'!W722</f>
        <v>4.1798383051338227E-4</v>
      </c>
      <c r="L722" s="144">
        <f>'Survey-based_src_summary'!X722</f>
        <v>5.0921737251617529E-3</v>
      </c>
      <c r="M722" s="144">
        <f>'Survey-based_src_summary'!Y722</f>
        <v>1.7387296148449314E-4</v>
      </c>
      <c r="N722" s="144">
        <f>'Survey-based_src_summary'!Z722</f>
        <v>1.2123007167529358E-3</v>
      </c>
      <c r="O722" s="144">
        <f>'Survey-based_src_summary'!AA722</f>
        <v>2.0620431807930666E-6</v>
      </c>
      <c r="P722" s="144">
        <f>'Survey-based_src_summary'!AB722</f>
        <v>2.0899191525669116E-4</v>
      </c>
      <c r="Q722" s="155">
        <f>'Survey-based_src_summary'!AC722</f>
        <v>0</v>
      </c>
      <c r="R722" s="155">
        <f>'Survey-based_src_summary'!AD722</f>
        <v>0</v>
      </c>
      <c r="S722" s="155">
        <f>'Survey-based_src_summary'!AE722</f>
        <v>0</v>
      </c>
      <c r="T722" s="155">
        <f>'Survey-based_src_summary'!AF722</f>
        <v>0</v>
      </c>
      <c r="U722" s="155">
        <f>'Survey-based_src_summary'!AG722</f>
        <v>0</v>
      </c>
      <c r="V722" s="156">
        <f>'Survey-based_src_summary'!AH722</f>
        <v>5.0921737251617529E-3</v>
      </c>
      <c r="W722" s="156">
        <f>'Survey-based_src_summary'!AI722</f>
        <v>1.7387296148449314E-4</v>
      </c>
      <c r="X722" s="156">
        <f>'Survey-based_src_summary'!AJ722</f>
        <v>1.2123007167529358E-3</v>
      </c>
      <c r="Y722" s="156">
        <f>'Survey-based_src_summary'!AK722</f>
        <v>2.0620431807930666E-6</v>
      </c>
      <c r="Z722" s="156">
        <f>'Survey-based_src_summary'!AL722</f>
        <v>2.0899191525669116E-4</v>
      </c>
      <c r="AA722" s="171">
        <f>'Survey-based_src_summary'!AM722</f>
        <v>0</v>
      </c>
      <c r="AB722" s="171">
        <f>'Survey-based_src_summary'!AN722</f>
        <v>0</v>
      </c>
      <c r="AC722" s="171">
        <f>'Survey-based_src_summary'!AO722</f>
        <v>0</v>
      </c>
      <c r="AD722" s="171">
        <f>'Survey-based_src_summary'!AP722</f>
        <v>0</v>
      </c>
      <c r="AE722" s="171">
        <f>'Survey-based_src_summary'!AQ722</f>
        <v>0</v>
      </c>
    </row>
    <row r="723" spans="1:31" x14ac:dyDescent="0.2">
      <c r="A723" s="27" t="s">
        <v>460</v>
      </c>
      <c r="B723" s="154" t="str">
        <f>'Survey-based_src_summary'!E723</f>
        <v>30</v>
      </c>
      <c r="C723" s="125" t="str">
        <f>'Survey-based_src_summary'!F723</f>
        <v>30015</v>
      </c>
      <c r="D723" s="125" t="str">
        <f>'Survey-based_src_summary'!G723</f>
        <v>2310000230</v>
      </c>
      <c r="E723" s="125" t="str">
        <f>'Survey-based_src_summary'!H723</f>
        <v>Workover rigs</v>
      </c>
      <c r="F723" s="125" t="str">
        <f>'Survey-based_src_summary'!B723</f>
        <v>Oil Wells</v>
      </c>
      <c r="G723" s="52">
        <f>'Survey-based_src_summary'!S723</f>
        <v>5.0172888174387859E-3</v>
      </c>
      <c r="H723" s="52">
        <f>'Survey-based_src_summary'!T723</f>
        <v>1.7131600616854473E-4</v>
      </c>
      <c r="I723" s="52">
        <f>'Survey-based_src_summary'!U723</f>
        <v>1.194472765035981E-3</v>
      </c>
      <c r="J723" s="52">
        <f>'Survey-based_src_summary'!V723</f>
        <v>2.0317190163696392E-6</v>
      </c>
      <c r="K723" s="52">
        <f>'Survey-based_src_summary'!W723</f>
        <v>2.059185047382104E-4</v>
      </c>
      <c r="L723" s="144">
        <f>'Survey-based_src_summary'!X723</f>
        <v>0</v>
      </c>
      <c r="M723" s="144">
        <f>'Survey-based_src_summary'!Y723</f>
        <v>0</v>
      </c>
      <c r="N723" s="144">
        <f>'Survey-based_src_summary'!Z723</f>
        <v>0</v>
      </c>
      <c r="O723" s="144">
        <f>'Survey-based_src_summary'!AA723</f>
        <v>0</v>
      </c>
      <c r="P723" s="144">
        <f>'Survey-based_src_summary'!AB723</f>
        <v>0</v>
      </c>
      <c r="Q723" s="155">
        <f>'Survey-based_src_summary'!AC723</f>
        <v>0</v>
      </c>
      <c r="R723" s="155">
        <f>'Survey-based_src_summary'!AD723</f>
        <v>0</v>
      </c>
      <c r="S723" s="155">
        <f>'Survey-based_src_summary'!AE723</f>
        <v>0</v>
      </c>
      <c r="T723" s="155">
        <f>'Survey-based_src_summary'!AF723</f>
        <v>0</v>
      </c>
      <c r="U723" s="155">
        <f>'Survey-based_src_summary'!AG723</f>
        <v>0</v>
      </c>
      <c r="V723" s="156">
        <f>'Survey-based_src_summary'!AH723</f>
        <v>5.0172888174387859E-3</v>
      </c>
      <c r="W723" s="156">
        <f>'Survey-based_src_summary'!AI723</f>
        <v>1.7131600616854473E-4</v>
      </c>
      <c r="X723" s="156">
        <f>'Survey-based_src_summary'!AJ723</f>
        <v>1.194472765035981E-3</v>
      </c>
      <c r="Y723" s="156">
        <f>'Survey-based_src_summary'!AK723</f>
        <v>2.0317190163696392E-6</v>
      </c>
      <c r="Z723" s="156">
        <f>'Survey-based_src_summary'!AL723</f>
        <v>2.059185047382104E-4</v>
      </c>
      <c r="AA723" s="171">
        <f>'Survey-based_src_summary'!AM723</f>
        <v>0</v>
      </c>
      <c r="AB723" s="171">
        <f>'Survey-based_src_summary'!AN723</f>
        <v>0</v>
      </c>
      <c r="AC723" s="171">
        <f>'Survey-based_src_summary'!AO723</f>
        <v>0</v>
      </c>
      <c r="AD723" s="171">
        <f>'Survey-based_src_summary'!AP723</f>
        <v>0</v>
      </c>
      <c r="AE723" s="171">
        <f>'Survey-based_src_summary'!AQ723</f>
        <v>0</v>
      </c>
    </row>
    <row r="724" spans="1:31" x14ac:dyDescent="0.2">
      <c r="A724" s="27" t="s">
        <v>460</v>
      </c>
      <c r="B724" s="154" t="str">
        <f>'Survey-based_src_summary'!E724</f>
        <v>30</v>
      </c>
      <c r="C724" s="125" t="str">
        <f>'Survey-based_src_summary'!F724</f>
        <v>30027</v>
      </c>
      <c r="D724" s="125" t="str">
        <f>'Survey-based_src_summary'!G724</f>
        <v>2310000230</v>
      </c>
      <c r="E724" s="125" t="str">
        <f>'Survey-based_src_summary'!H724</f>
        <v>Workover rigs</v>
      </c>
      <c r="F724" s="125" t="str">
        <f>'Survey-based_src_summary'!B724</f>
        <v>Oil Wells</v>
      </c>
      <c r="G724" s="52">
        <f>'Survey-based_src_summary'!S724</f>
        <v>0</v>
      </c>
      <c r="H724" s="52">
        <f>'Survey-based_src_summary'!T724</f>
        <v>0</v>
      </c>
      <c r="I724" s="52">
        <f>'Survey-based_src_summary'!U724</f>
        <v>0</v>
      </c>
      <c r="J724" s="52">
        <f>'Survey-based_src_summary'!V724</f>
        <v>0</v>
      </c>
      <c r="K724" s="52">
        <f>'Survey-based_src_summary'!W724</f>
        <v>0</v>
      </c>
      <c r="L724" s="144">
        <f>'Survey-based_src_summary'!X724</f>
        <v>0</v>
      </c>
      <c r="M724" s="144">
        <f>'Survey-based_src_summary'!Y724</f>
        <v>0</v>
      </c>
      <c r="N724" s="144">
        <f>'Survey-based_src_summary'!Z724</f>
        <v>0</v>
      </c>
      <c r="O724" s="144">
        <f>'Survey-based_src_summary'!AA724</f>
        <v>0</v>
      </c>
      <c r="P724" s="144">
        <f>'Survey-based_src_summary'!AB724</f>
        <v>0</v>
      </c>
      <c r="Q724" s="155">
        <f>'Survey-based_src_summary'!AC724</f>
        <v>0</v>
      </c>
      <c r="R724" s="155">
        <f>'Survey-based_src_summary'!AD724</f>
        <v>0</v>
      </c>
      <c r="S724" s="155">
        <f>'Survey-based_src_summary'!AE724</f>
        <v>0</v>
      </c>
      <c r="T724" s="155">
        <f>'Survey-based_src_summary'!AF724</f>
        <v>0</v>
      </c>
      <c r="U724" s="155">
        <f>'Survey-based_src_summary'!AG724</f>
        <v>0</v>
      </c>
      <c r="V724" s="156">
        <f>'Survey-based_src_summary'!AH724</f>
        <v>0</v>
      </c>
      <c r="W724" s="156">
        <f>'Survey-based_src_summary'!AI724</f>
        <v>0</v>
      </c>
      <c r="X724" s="156">
        <f>'Survey-based_src_summary'!AJ724</f>
        <v>0</v>
      </c>
      <c r="Y724" s="156">
        <f>'Survey-based_src_summary'!AK724</f>
        <v>0</v>
      </c>
      <c r="Z724" s="156">
        <f>'Survey-based_src_summary'!AL724</f>
        <v>0</v>
      </c>
      <c r="AA724" s="171">
        <f>'Survey-based_src_summary'!AM724</f>
        <v>0</v>
      </c>
      <c r="AB724" s="171">
        <f>'Survey-based_src_summary'!AN724</f>
        <v>0</v>
      </c>
      <c r="AC724" s="171">
        <f>'Survey-based_src_summary'!AO724</f>
        <v>0</v>
      </c>
      <c r="AD724" s="171">
        <f>'Survey-based_src_summary'!AP724</f>
        <v>0</v>
      </c>
      <c r="AE724" s="171">
        <f>'Survey-based_src_summary'!AQ724</f>
        <v>0</v>
      </c>
    </row>
    <row r="725" spans="1:31" x14ac:dyDescent="0.2">
      <c r="A725" s="27" t="s">
        <v>460</v>
      </c>
      <c r="B725" s="154" t="str">
        <f>'Survey-based_src_summary'!E725</f>
        <v>30</v>
      </c>
      <c r="C725" s="125" t="str">
        <f>'Survey-based_src_summary'!F725</f>
        <v>30037</v>
      </c>
      <c r="D725" s="125" t="str">
        <f>'Survey-based_src_summary'!G725</f>
        <v>2310000230</v>
      </c>
      <c r="E725" s="125" t="str">
        <f>'Survey-based_src_summary'!H725</f>
        <v>Workover rigs</v>
      </c>
      <c r="F725" s="125" t="str">
        <f>'Survey-based_src_summary'!B725</f>
        <v>Oil Wells</v>
      </c>
      <c r="G725" s="52">
        <f>'Survey-based_src_summary'!S725</f>
        <v>0</v>
      </c>
      <c r="H725" s="52">
        <f>'Survey-based_src_summary'!T725</f>
        <v>0</v>
      </c>
      <c r="I725" s="52">
        <f>'Survey-based_src_summary'!U725</f>
        <v>0</v>
      </c>
      <c r="J725" s="52">
        <f>'Survey-based_src_summary'!V725</f>
        <v>0</v>
      </c>
      <c r="K725" s="52">
        <f>'Survey-based_src_summary'!W725</f>
        <v>0</v>
      </c>
      <c r="L725" s="144">
        <f>'Survey-based_src_summary'!X725</f>
        <v>0</v>
      </c>
      <c r="M725" s="144">
        <f>'Survey-based_src_summary'!Y725</f>
        <v>0</v>
      </c>
      <c r="N725" s="144">
        <f>'Survey-based_src_summary'!Z725</f>
        <v>0</v>
      </c>
      <c r="O725" s="144">
        <f>'Survey-based_src_summary'!AA725</f>
        <v>0</v>
      </c>
      <c r="P725" s="144">
        <f>'Survey-based_src_summary'!AB725</f>
        <v>0</v>
      </c>
      <c r="Q725" s="155">
        <f>'Survey-based_src_summary'!AC725</f>
        <v>0</v>
      </c>
      <c r="R725" s="155">
        <f>'Survey-based_src_summary'!AD725</f>
        <v>0</v>
      </c>
      <c r="S725" s="155">
        <f>'Survey-based_src_summary'!AE725</f>
        <v>0</v>
      </c>
      <c r="T725" s="155">
        <f>'Survey-based_src_summary'!AF725</f>
        <v>0</v>
      </c>
      <c r="U725" s="155">
        <f>'Survey-based_src_summary'!AG725</f>
        <v>0</v>
      </c>
      <c r="V725" s="156">
        <f>'Survey-based_src_summary'!AH725</f>
        <v>0</v>
      </c>
      <c r="W725" s="156">
        <f>'Survey-based_src_summary'!AI725</f>
        <v>0</v>
      </c>
      <c r="X725" s="156">
        <f>'Survey-based_src_summary'!AJ725</f>
        <v>0</v>
      </c>
      <c r="Y725" s="156">
        <f>'Survey-based_src_summary'!AK725</f>
        <v>0</v>
      </c>
      <c r="Z725" s="156">
        <f>'Survey-based_src_summary'!AL725</f>
        <v>0</v>
      </c>
      <c r="AA725" s="171">
        <f>'Survey-based_src_summary'!AM725</f>
        <v>0</v>
      </c>
      <c r="AB725" s="171">
        <f>'Survey-based_src_summary'!AN725</f>
        <v>0</v>
      </c>
      <c r="AC725" s="171">
        <f>'Survey-based_src_summary'!AO725</f>
        <v>0</v>
      </c>
      <c r="AD725" s="171">
        <f>'Survey-based_src_summary'!AP725</f>
        <v>0</v>
      </c>
      <c r="AE725" s="171">
        <f>'Survey-based_src_summary'!AQ725</f>
        <v>0</v>
      </c>
    </row>
    <row r="726" spans="1:31" x14ac:dyDescent="0.2">
      <c r="A726" s="27" t="s">
        <v>460</v>
      </c>
      <c r="B726" s="154" t="str">
        <f>'Survey-based_src_summary'!E726</f>
        <v>30</v>
      </c>
      <c r="C726" s="125" t="str">
        <f>'Survey-based_src_summary'!F726</f>
        <v>30101</v>
      </c>
      <c r="D726" s="125" t="str">
        <f>'Survey-based_src_summary'!G726</f>
        <v>2310000230</v>
      </c>
      <c r="E726" s="125" t="str">
        <f>'Survey-based_src_summary'!H726</f>
        <v>Workover rigs</v>
      </c>
      <c r="F726" s="125" t="str">
        <f>'Survey-based_src_summary'!B726</f>
        <v>Gas Wells</v>
      </c>
      <c r="G726" s="52">
        <f>'Survey-based_src_summary'!S726</f>
        <v>0.47724915505037352</v>
      </c>
      <c r="H726" s="52">
        <f>'Survey-based_src_summary'!T726</f>
        <v>2.6182742378380034E-2</v>
      </c>
      <c r="I726" s="52">
        <f>'Survey-based_src_summary'!U726</f>
        <v>0.12370649596342258</v>
      </c>
      <c r="J726" s="52">
        <f>'Survey-based_src_summary'!V726</f>
        <v>1.7432697883348132E-4</v>
      </c>
      <c r="K726" s="52">
        <f>'Survey-based_src_summary'!W726</f>
        <v>1.8532750787733213E-2</v>
      </c>
      <c r="L726" s="144">
        <f>'Survey-based_src_summary'!X726</f>
        <v>2.2950329281090712E-2</v>
      </c>
      <c r="M726" s="144">
        <f>'Survey-based_src_summary'!Y726</f>
        <v>1.2590961193055749E-3</v>
      </c>
      <c r="N726" s="144">
        <f>'Survey-based_src_summary'!Z726</f>
        <v>5.9488943804851778E-3</v>
      </c>
      <c r="O726" s="144">
        <f>'Survey-based_src_summary'!AA726</f>
        <v>8.3831716085151307E-6</v>
      </c>
      <c r="P726" s="144">
        <f>'Survey-based_src_summary'!AB726</f>
        <v>8.9121736217212728E-4</v>
      </c>
      <c r="Q726" s="155">
        <f>'Survey-based_src_summary'!AC726</f>
        <v>0</v>
      </c>
      <c r="R726" s="155">
        <f>'Survey-based_src_summary'!AD726</f>
        <v>0</v>
      </c>
      <c r="S726" s="155">
        <f>'Survey-based_src_summary'!AE726</f>
        <v>0</v>
      </c>
      <c r="T726" s="155">
        <f>'Survey-based_src_summary'!AF726</f>
        <v>0</v>
      </c>
      <c r="U726" s="155">
        <f>'Survey-based_src_summary'!AG726</f>
        <v>0</v>
      </c>
      <c r="V726" s="156">
        <f>'Survey-based_src_summary'!AH726</f>
        <v>0.45429882576928277</v>
      </c>
      <c r="W726" s="156">
        <f>'Survey-based_src_summary'!AI726</f>
        <v>2.4923646259074457E-2</v>
      </c>
      <c r="X726" s="156">
        <f>'Survey-based_src_summary'!AJ726</f>
        <v>0.1177576015829374</v>
      </c>
      <c r="Y726" s="156">
        <f>'Survey-based_src_summary'!AK726</f>
        <v>1.6594380722496617E-4</v>
      </c>
      <c r="Z726" s="156">
        <f>'Survey-based_src_summary'!AL726</f>
        <v>1.7641533425561084E-2</v>
      </c>
      <c r="AA726" s="171">
        <f>'Survey-based_src_summary'!AM726</f>
        <v>0</v>
      </c>
      <c r="AB726" s="171">
        <f>'Survey-based_src_summary'!AN726</f>
        <v>0</v>
      </c>
      <c r="AC726" s="171">
        <f>'Survey-based_src_summary'!AO726</f>
        <v>0</v>
      </c>
      <c r="AD726" s="171">
        <f>'Survey-based_src_summary'!AP726</f>
        <v>0</v>
      </c>
      <c r="AE726" s="171">
        <f>'Survey-based_src_summary'!AQ726</f>
        <v>0</v>
      </c>
    </row>
    <row r="727" spans="1:31" x14ac:dyDescent="0.2">
      <c r="A727" s="27" t="s">
        <v>460</v>
      </c>
      <c r="B727" s="154" t="str">
        <f>'Survey-based_src_summary'!E727</f>
        <v>30</v>
      </c>
      <c r="C727" s="125" t="str">
        <f>'Survey-based_src_summary'!F727</f>
        <v>30051</v>
      </c>
      <c r="D727" s="125" t="str">
        <f>'Survey-based_src_summary'!G727</f>
        <v>2310000230</v>
      </c>
      <c r="E727" s="125" t="str">
        <f>'Survey-based_src_summary'!H727</f>
        <v>Workover rigs</v>
      </c>
      <c r="F727" s="125" t="str">
        <f>'Survey-based_src_summary'!B727</f>
        <v>Gas Wells</v>
      </c>
      <c r="G727" s="52">
        <f>'Survey-based_src_summary'!S727</f>
        <v>0.11153424287770108</v>
      </c>
      <c r="H727" s="52">
        <f>'Survey-based_src_summary'!T727</f>
        <v>6.1189680835082487E-3</v>
      </c>
      <c r="I727" s="52">
        <f>'Survey-based_src_summary'!U727</f>
        <v>2.8910497211623972E-2</v>
      </c>
      <c r="J727" s="52">
        <f>'Survey-based_src_summary'!V727</f>
        <v>4.0740622359608184E-5</v>
      </c>
      <c r="K727" s="52">
        <f>'Survey-based_src_summary'!W727</f>
        <v>4.3311471705649585E-3</v>
      </c>
      <c r="L727" s="144">
        <f>'Survey-based_src_summary'!X727</f>
        <v>9.97937962589957E-3</v>
      </c>
      <c r="M727" s="144">
        <f>'Survey-based_src_summary'!Y727</f>
        <v>5.4748661799810649E-4</v>
      </c>
      <c r="N727" s="144">
        <f>'Survey-based_src_summary'!Z727</f>
        <v>2.5867286978821448E-3</v>
      </c>
      <c r="O727" s="144">
        <f>'Survey-based_src_summary'!AA727</f>
        <v>3.6452135795438901E-6</v>
      </c>
      <c r="P727" s="144">
        <f>'Survey-based_src_summary'!AB727</f>
        <v>3.8752369420844368E-4</v>
      </c>
      <c r="Q727" s="155">
        <f>'Survey-based_src_summary'!AC727</f>
        <v>0</v>
      </c>
      <c r="R727" s="155">
        <f>'Survey-based_src_summary'!AD727</f>
        <v>0</v>
      </c>
      <c r="S727" s="155">
        <f>'Survey-based_src_summary'!AE727</f>
        <v>0</v>
      </c>
      <c r="T727" s="155">
        <f>'Survey-based_src_summary'!AF727</f>
        <v>0</v>
      </c>
      <c r="U727" s="155">
        <f>'Survey-based_src_summary'!AG727</f>
        <v>0</v>
      </c>
      <c r="V727" s="156">
        <f>'Survey-based_src_summary'!AH727</f>
        <v>0.10155486325180153</v>
      </c>
      <c r="W727" s="156">
        <f>'Survey-based_src_summary'!AI727</f>
        <v>5.5714814655101431E-3</v>
      </c>
      <c r="X727" s="156">
        <f>'Survey-based_src_summary'!AJ727</f>
        <v>2.6323768513741828E-2</v>
      </c>
      <c r="Y727" s="156">
        <f>'Survey-based_src_summary'!AK727</f>
        <v>3.7095408780064292E-5</v>
      </c>
      <c r="Z727" s="156">
        <f>'Survey-based_src_summary'!AL727</f>
        <v>3.9436234763565153E-3</v>
      </c>
      <c r="AA727" s="171">
        <f>'Survey-based_src_summary'!AM727</f>
        <v>0</v>
      </c>
      <c r="AB727" s="171">
        <f>'Survey-based_src_summary'!AN727</f>
        <v>0</v>
      </c>
      <c r="AC727" s="171">
        <f>'Survey-based_src_summary'!AO727</f>
        <v>0</v>
      </c>
      <c r="AD727" s="171">
        <f>'Survey-based_src_summary'!AP727</f>
        <v>0</v>
      </c>
      <c r="AE727" s="171">
        <f>'Survey-based_src_summary'!AQ727</f>
        <v>0</v>
      </c>
    </row>
    <row r="728" spans="1:31" x14ac:dyDescent="0.2">
      <c r="A728" s="27" t="s">
        <v>460</v>
      </c>
      <c r="B728" s="154" t="str">
        <f>'Survey-based_src_summary'!E728</f>
        <v>30</v>
      </c>
      <c r="C728" s="125" t="str">
        <f>'Survey-based_src_summary'!F728</f>
        <v>30087</v>
      </c>
      <c r="D728" s="125" t="str">
        <f>'Survey-based_src_summary'!G728</f>
        <v>2310000230</v>
      </c>
      <c r="E728" s="125" t="str">
        <f>'Survey-based_src_summary'!H728</f>
        <v>Workover rigs</v>
      </c>
      <c r="F728" s="125" t="str">
        <f>'Survey-based_src_summary'!B728</f>
        <v>Gas Wells</v>
      </c>
      <c r="G728" s="52">
        <f>'Survey-based_src_summary'!S728</f>
        <v>6.4807713443903244E-4</v>
      </c>
      <c r="H728" s="52">
        <f>'Survey-based_src_summary'!T728</f>
        <v>3.5554670915121757E-5</v>
      </c>
      <c r="I728" s="52">
        <f>'Survey-based_src_summary'!U728</f>
        <v>1.6798636638132246E-4</v>
      </c>
      <c r="J728" s="52">
        <f>'Survey-based_src_summary'!V728</f>
        <v>2.3672609516907728E-7</v>
      </c>
      <c r="K728" s="52">
        <f>'Survey-based_src_summary'!W728</f>
        <v>2.5166418623662393E-5</v>
      </c>
      <c r="L728" s="144">
        <f>'Survey-based_src_summary'!X728</f>
        <v>0</v>
      </c>
      <c r="M728" s="144">
        <f>'Survey-based_src_summary'!Y728</f>
        <v>0</v>
      </c>
      <c r="N728" s="144">
        <f>'Survey-based_src_summary'!Z728</f>
        <v>0</v>
      </c>
      <c r="O728" s="144">
        <f>'Survey-based_src_summary'!AA728</f>
        <v>0</v>
      </c>
      <c r="P728" s="144">
        <f>'Survey-based_src_summary'!AB728</f>
        <v>0</v>
      </c>
      <c r="Q728" s="155">
        <f>'Survey-based_src_summary'!AC728</f>
        <v>0</v>
      </c>
      <c r="R728" s="155">
        <f>'Survey-based_src_summary'!AD728</f>
        <v>0</v>
      </c>
      <c r="S728" s="155">
        <f>'Survey-based_src_summary'!AE728</f>
        <v>0</v>
      </c>
      <c r="T728" s="155">
        <f>'Survey-based_src_summary'!AF728</f>
        <v>0</v>
      </c>
      <c r="U728" s="155">
        <f>'Survey-based_src_summary'!AG728</f>
        <v>0</v>
      </c>
      <c r="V728" s="156">
        <f>'Survey-based_src_summary'!AH728</f>
        <v>6.4807713443903244E-4</v>
      </c>
      <c r="W728" s="156">
        <f>'Survey-based_src_summary'!AI728</f>
        <v>3.5554670915121757E-5</v>
      </c>
      <c r="X728" s="156">
        <f>'Survey-based_src_summary'!AJ728</f>
        <v>1.6798636638132246E-4</v>
      </c>
      <c r="Y728" s="156">
        <f>'Survey-based_src_summary'!AK728</f>
        <v>2.3672609516907725E-7</v>
      </c>
      <c r="Z728" s="156">
        <f>'Survey-based_src_summary'!AL728</f>
        <v>2.5166418623662393E-5</v>
      </c>
      <c r="AA728" s="171">
        <f>'Survey-based_src_summary'!AM728</f>
        <v>0</v>
      </c>
      <c r="AB728" s="171">
        <f>'Survey-based_src_summary'!AN728</f>
        <v>0</v>
      </c>
      <c r="AC728" s="171">
        <f>'Survey-based_src_summary'!AO728</f>
        <v>0</v>
      </c>
      <c r="AD728" s="171">
        <f>'Survey-based_src_summary'!AP728</f>
        <v>0</v>
      </c>
      <c r="AE728" s="171">
        <f>'Survey-based_src_summary'!AQ728</f>
        <v>0</v>
      </c>
    </row>
    <row r="729" spans="1:31" x14ac:dyDescent="0.2">
      <c r="A729" s="27" t="s">
        <v>460</v>
      </c>
      <c r="B729" s="154" t="str">
        <f>'Survey-based_src_summary'!E729</f>
        <v>30</v>
      </c>
      <c r="C729" s="125" t="str">
        <f>'Survey-based_src_summary'!F729</f>
        <v>30099</v>
      </c>
      <c r="D729" s="125" t="str">
        <f>'Survey-based_src_summary'!G729</f>
        <v>2310000230</v>
      </c>
      <c r="E729" s="125" t="str">
        <f>'Survey-based_src_summary'!H729</f>
        <v>Workover rigs</v>
      </c>
      <c r="F729" s="125" t="str">
        <f>'Survey-based_src_summary'!B729</f>
        <v>Gas Wells</v>
      </c>
      <c r="G729" s="52">
        <f>'Survey-based_src_summary'!S729</f>
        <v>2.5923085377561298E-3</v>
      </c>
      <c r="H729" s="52">
        <f>'Survey-based_src_summary'!T729</f>
        <v>1.4221868366048703E-4</v>
      </c>
      <c r="I729" s="52">
        <f>'Survey-based_src_summary'!U729</f>
        <v>6.7194546552528983E-4</v>
      </c>
      <c r="J729" s="52">
        <f>'Survey-based_src_summary'!V729</f>
        <v>9.4690438067630911E-7</v>
      </c>
      <c r="K729" s="52">
        <f>'Survey-based_src_summary'!W729</f>
        <v>1.0066567449464957E-4</v>
      </c>
      <c r="L729" s="144">
        <f>'Survey-based_src_summary'!X729</f>
        <v>0</v>
      </c>
      <c r="M729" s="144">
        <f>'Survey-based_src_summary'!Y729</f>
        <v>0</v>
      </c>
      <c r="N729" s="144">
        <f>'Survey-based_src_summary'!Z729</f>
        <v>0</v>
      </c>
      <c r="O729" s="144">
        <f>'Survey-based_src_summary'!AA729</f>
        <v>0</v>
      </c>
      <c r="P729" s="144">
        <f>'Survey-based_src_summary'!AB729</f>
        <v>0</v>
      </c>
      <c r="Q729" s="155">
        <f>'Survey-based_src_summary'!AC729</f>
        <v>0</v>
      </c>
      <c r="R729" s="155">
        <f>'Survey-based_src_summary'!AD729</f>
        <v>0</v>
      </c>
      <c r="S729" s="155">
        <f>'Survey-based_src_summary'!AE729</f>
        <v>0</v>
      </c>
      <c r="T729" s="155">
        <f>'Survey-based_src_summary'!AF729</f>
        <v>0</v>
      </c>
      <c r="U729" s="155">
        <f>'Survey-based_src_summary'!AG729</f>
        <v>0</v>
      </c>
      <c r="V729" s="156">
        <f>'Survey-based_src_summary'!AH729</f>
        <v>2.5923085377561298E-3</v>
      </c>
      <c r="W729" s="156">
        <f>'Survey-based_src_summary'!AI729</f>
        <v>1.4221868366048703E-4</v>
      </c>
      <c r="X729" s="156">
        <f>'Survey-based_src_summary'!AJ729</f>
        <v>6.7194546552528983E-4</v>
      </c>
      <c r="Y729" s="156">
        <f>'Survey-based_src_summary'!AK729</f>
        <v>9.4690438067630901E-7</v>
      </c>
      <c r="Z729" s="156">
        <f>'Survey-based_src_summary'!AL729</f>
        <v>1.0066567449464957E-4</v>
      </c>
      <c r="AA729" s="171">
        <f>'Survey-based_src_summary'!AM729</f>
        <v>0</v>
      </c>
      <c r="AB729" s="171">
        <f>'Survey-based_src_summary'!AN729</f>
        <v>0</v>
      </c>
      <c r="AC729" s="171">
        <f>'Survey-based_src_summary'!AO729</f>
        <v>0</v>
      </c>
      <c r="AD729" s="171">
        <f>'Survey-based_src_summary'!AP729</f>
        <v>0</v>
      </c>
      <c r="AE729" s="171">
        <f>'Survey-based_src_summary'!AQ729</f>
        <v>0</v>
      </c>
    </row>
    <row r="730" spans="1:31" x14ac:dyDescent="0.2">
      <c r="A730" s="27" t="s">
        <v>460</v>
      </c>
      <c r="B730" s="154" t="str">
        <f>'Survey-based_src_summary'!E730</f>
        <v>30</v>
      </c>
      <c r="C730" s="125" t="str">
        <f>'Survey-based_src_summary'!F730</f>
        <v>30035</v>
      </c>
      <c r="D730" s="125" t="str">
        <f>'Survey-based_src_summary'!G730</f>
        <v>2310000230</v>
      </c>
      <c r="E730" s="125" t="str">
        <f>'Survey-based_src_summary'!H730</f>
        <v>Workover rigs</v>
      </c>
      <c r="F730" s="125" t="str">
        <f>'Survey-based_src_summary'!B730</f>
        <v>Gas Wells</v>
      </c>
      <c r="G730" s="52">
        <f>'Survey-based_src_summary'!S730</f>
        <v>0.14029833709352926</v>
      </c>
      <c r="H730" s="52">
        <f>'Survey-based_src_summary'!T730</f>
        <v>7.6970177471498485E-3</v>
      </c>
      <c r="I730" s="52">
        <f>'Survey-based_src_summary'!U730</f>
        <v>3.6366362281990153E-2</v>
      </c>
      <c r="J730" s="52">
        <f>'Survey-based_src_summary'!V730</f>
        <v>5.1247414441822921E-5</v>
      </c>
      <c r="K730" s="52">
        <f>'Survey-based_src_summary'!W730</f>
        <v>5.4481272303422363E-3</v>
      </c>
      <c r="L730" s="144">
        <f>'Survey-based_src_summary'!X730</f>
        <v>1.1740446618705377E-3</v>
      </c>
      <c r="M730" s="144">
        <f>'Survey-based_src_summary'!Y730</f>
        <v>6.4410190352718398E-5</v>
      </c>
      <c r="N730" s="144">
        <f>'Survey-based_src_summary'!Z730</f>
        <v>3.0432102328025232E-4</v>
      </c>
      <c r="O730" s="144">
        <f>'Survey-based_src_summary'!AA730</f>
        <v>4.2884865641692812E-7</v>
      </c>
      <c r="P730" s="144">
        <f>'Survey-based_src_summary'!AB730</f>
        <v>4.5591022848052176E-5</v>
      </c>
      <c r="Q730" s="155">
        <f>'Survey-based_src_summary'!AC730</f>
        <v>2.2306848575540217E-2</v>
      </c>
      <c r="R730" s="155">
        <f>'Survey-based_src_summary'!AD730</f>
        <v>1.2237936167016495E-3</v>
      </c>
      <c r="S730" s="155">
        <f>'Survey-based_src_summary'!AE730</f>
        <v>5.7820994423247946E-3</v>
      </c>
      <c r="T730" s="155">
        <f>'Survey-based_src_summary'!AF730</f>
        <v>8.1481244719216365E-6</v>
      </c>
      <c r="U730" s="155">
        <f>'Survey-based_src_summary'!AG730</f>
        <v>8.6622943411299148E-4</v>
      </c>
      <c r="V730" s="156">
        <f>'Survey-based_src_summary'!AH730</f>
        <v>0.11681744385611852</v>
      </c>
      <c r="W730" s="156">
        <f>'Survey-based_src_summary'!AI730</f>
        <v>6.4088139400954808E-3</v>
      </c>
      <c r="X730" s="156">
        <f>'Survey-based_src_summary'!AJ730</f>
        <v>3.027994181638511E-2</v>
      </c>
      <c r="Y730" s="156">
        <f>'Survey-based_src_summary'!AK730</f>
        <v>4.2670441313484355E-5</v>
      </c>
      <c r="Z730" s="156">
        <f>'Survey-based_src_summary'!AL730</f>
        <v>4.5363067733811928E-3</v>
      </c>
      <c r="AA730" s="171">
        <f>'Survey-based_src_summary'!AM730</f>
        <v>0</v>
      </c>
      <c r="AB730" s="171">
        <f>'Survey-based_src_summary'!AN730</f>
        <v>0</v>
      </c>
      <c r="AC730" s="171">
        <f>'Survey-based_src_summary'!AO730</f>
        <v>0</v>
      </c>
      <c r="AD730" s="171">
        <f>'Survey-based_src_summary'!AP730</f>
        <v>0</v>
      </c>
      <c r="AE730" s="171">
        <f>'Survey-based_src_summary'!AQ730</f>
        <v>0</v>
      </c>
    </row>
    <row r="731" spans="1:31" x14ac:dyDescent="0.2">
      <c r="A731" s="27" t="s">
        <v>460</v>
      </c>
      <c r="B731" s="154" t="str">
        <f>'Survey-based_src_summary'!E731</f>
        <v>30</v>
      </c>
      <c r="C731" s="125" t="str">
        <f>'Survey-based_src_summary'!F731</f>
        <v>30073</v>
      </c>
      <c r="D731" s="125" t="str">
        <f>'Survey-based_src_summary'!G731</f>
        <v>2310000230</v>
      </c>
      <c r="E731" s="125" t="str">
        <f>'Survey-based_src_summary'!H731</f>
        <v>Workover rigs</v>
      </c>
      <c r="F731" s="125" t="str">
        <f>'Survey-based_src_summary'!B731</f>
        <v>Gas Wells</v>
      </c>
      <c r="G731" s="52">
        <f>'Survey-based_src_summary'!S731</f>
        <v>5.1657965122303667E-2</v>
      </c>
      <c r="H731" s="52">
        <f>'Survey-based_src_summary'!T731</f>
        <v>2.8340483755196102E-3</v>
      </c>
      <c r="I731" s="52">
        <f>'Survey-based_src_summary'!U731</f>
        <v>1.3390125024331102E-2</v>
      </c>
      <c r="J731" s="52">
        <f>'Survey-based_src_summary'!V731</f>
        <v>1.8869340882344845E-5</v>
      </c>
      <c r="K731" s="52">
        <f>'Survey-based_src_summary'!W731</f>
        <v>2.0060050053142963E-3</v>
      </c>
      <c r="L731" s="144">
        <f>'Survey-based_src_summary'!X731</f>
        <v>1.7610669928058067E-3</v>
      </c>
      <c r="M731" s="144">
        <f>'Survey-based_src_summary'!Y731</f>
        <v>9.6615285529077604E-5</v>
      </c>
      <c r="N731" s="144">
        <f>'Survey-based_src_summary'!Z731</f>
        <v>4.5648153492037851E-4</v>
      </c>
      <c r="O731" s="144">
        <f>'Survey-based_src_summary'!AA731</f>
        <v>6.4327298462539236E-7</v>
      </c>
      <c r="P731" s="144">
        <f>'Survey-based_src_summary'!AB731</f>
        <v>6.8386534272078285E-5</v>
      </c>
      <c r="Q731" s="155">
        <f>'Survey-based_src_summary'!AC731</f>
        <v>0</v>
      </c>
      <c r="R731" s="155">
        <f>'Survey-based_src_summary'!AD731</f>
        <v>0</v>
      </c>
      <c r="S731" s="155">
        <f>'Survey-based_src_summary'!AE731</f>
        <v>0</v>
      </c>
      <c r="T731" s="155">
        <f>'Survey-based_src_summary'!AF731</f>
        <v>0</v>
      </c>
      <c r="U731" s="155">
        <f>'Survey-based_src_summary'!AG731</f>
        <v>0</v>
      </c>
      <c r="V731" s="156">
        <f>'Survey-based_src_summary'!AH731</f>
        <v>4.9896898129497866E-2</v>
      </c>
      <c r="W731" s="156">
        <f>'Survey-based_src_summary'!AI731</f>
        <v>2.7374330899905324E-3</v>
      </c>
      <c r="X731" s="156">
        <f>'Survey-based_src_summary'!AJ731</f>
        <v>1.2933643489410724E-2</v>
      </c>
      <c r="Y731" s="156">
        <f>'Survey-based_src_summary'!AK731</f>
        <v>1.8226067897719454E-5</v>
      </c>
      <c r="Z731" s="156">
        <f>'Survey-based_src_summary'!AL731</f>
        <v>1.9376184710422179E-3</v>
      </c>
      <c r="AA731" s="171">
        <f>'Survey-based_src_summary'!AM731</f>
        <v>0</v>
      </c>
      <c r="AB731" s="171">
        <f>'Survey-based_src_summary'!AN731</f>
        <v>0</v>
      </c>
      <c r="AC731" s="171">
        <f>'Survey-based_src_summary'!AO731</f>
        <v>0</v>
      </c>
      <c r="AD731" s="171">
        <f>'Survey-based_src_summary'!AP731</f>
        <v>0</v>
      </c>
      <c r="AE731" s="171">
        <f>'Survey-based_src_summary'!AQ731</f>
        <v>0</v>
      </c>
    </row>
    <row r="732" spans="1:31" x14ac:dyDescent="0.2">
      <c r="A732" s="27" t="s">
        <v>460</v>
      </c>
      <c r="B732" s="154" t="str">
        <f>'Survey-based_src_summary'!E732</f>
        <v>30</v>
      </c>
      <c r="C732" s="125" t="str">
        <f>'Survey-based_src_summary'!F732</f>
        <v>30065</v>
      </c>
      <c r="D732" s="125" t="str">
        <f>'Survey-based_src_summary'!G732</f>
        <v>2310000230</v>
      </c>
      <c r="E732" s="125" t="str">
        <f>'Survey-based_src_summary'!H732</f>
        <v>Workover rigs</v>
      </c>
      <c r="F732" s="125" t="str">
        <f>'Survey-based_src_summary'!B732</f>
        <v>Gas Wells</v>
      </c>
      <c r="G732" s="52">
        <f>'Survey-based_src_summary'!S732</f>
        <v>0</v>
      </c>
      <c r="H732" s="52">
        <f>'Survey-based_src_summary'!T732</f>
        <v>0</v>
      </c>
      <c r="I732" s="52">
        <f>'Survey-based_src_summary'!U732</f>
        <v>0</v>
      </c>
      <c r="J732" s="52">
        <f>'Survey-based_src_summary'!V732</f>
        <v>0</v>
      </c>
      <c r="K732" s="52">
        <f>'Survey-based_src_summary'!W732</f>
        <v>0</v>
      </c>
      <c r="L732" s="144">
        <f>'Survey-based_src_summary'!X732</f>
        <v>0</v>
      </c>
      <c r="M732" s="144">
        <f>'Survey-based_src_summary'!Y732</f>
        <v>0</v>
      </c>
      <c r="N732" s="144">
        <f>'Survey-based_src_summary'!Z732</f>
        <v>0</v>
      </c>
      <c r="O732" s="144">
        <f>'Survey-based_src_summary'!AA732</f>
        <v>0</v>
      </c>
      <c r="P732" s="144">
        <f>'Survey-based_src_summary'!AB732</f>
        <v>0</v>
      </c>
      <c r="Q732" s="155">
        <f>'Survey-based_src_summary'!AC732</f>
        <v>0</v>
      </c>
      <c r="R732" s="155">
        <f>'Survey-based_src_summary'!AD732</f>
        <v>0</v>
      </c>
      <c r="S732" s="155">
        <f>'Survey-based_src_summary'!AE732</f>
        <v>0</v>
      </c>
      <c r="T732" s="155">
        <f>'Survey-based_src_summary'!AF732</f>
        <v>0</v>
      </c>
      <c r="U732" s="155">
        <f>'Survey-based_src_summary'!AG732</f>
        <v>0</v>
      </c>
      <c r="V732" s="156">
        <f>'Survey-based_src_summary'!AH732</f>
        <v>0</v>
      </c>
      <c r="W732" s="156">
        <f>'Survey-based_src_summary'!AI732</f>
        <v>0</v>
      </c>
      <c r="X732" s="156">
        <f>'Survey-based_src_summary'!AJ732</f>
        <v>0</v>
      </c>
      <c r="Y732" s="156">
        <f>'Survey-based_src_summary'!AK732</f>
        <v>0</v>
      </c>
      <c r="Z732" s="156">
        <f>'Survey-based_src_summary'!AL732</f>
        <v>0</v>
      </c>
      <c r="AA732" s="171">
        <f>'Survey-based_src_summary'!AM732</f>
        <v>0</v>
      </c>
      <c r="AB732" s="171">
        <f>'Survey-based_src_summary'!AN732</f>
        <v>0</v>
      </c>
      <c r="AC732" s="171">
        <f>'Survey-based_src_summary'!AO732</f>
        <v>0</v>
      </c>
      <c r="AD732" s="171">
        <f>'Survey-based_src_summary'!AP732</f>
        <v>0</v>
      </c>
      <c r="AE732" s="171">
        <f>'Survey-based_src_summary'!AQ732</f>
        <v>0</v>
      </c>
    </row>
    <row r="733" spans="1:31" x14ac:dyDescent="0.2">
      <c r="A733" s="27" t="s">
        <v>460</v>
      </c>
      <c r="B733" s="154" t="str">
        <f>'Survey-based_src_summary'!E733</f>
        <v>30</v>
      </c>
      <c r="C733" s="125" t="str">
        <f>'Survey-based_src_summary'!F733</f>
        <v>30069</v>
      </c>
      <c r="D733" s="125" t="str">
        <f>'Survey-based_src_summary'!G733</f>
        <v>2310000230</v>
      </c>
      <c r="E733" s="125" t="str">
        <f>'Survey-based_src_summary'!H733</f>
        <v>Workover rigs</v>
      </c>
      <c r="F733" s="125" t="str">
        <f>'Survey-based_src_summary'!B733</f>
        <v>Gas Wells</v>
      </c>
      <c r="G733" s="52">
        <f>'Survey-based_src_summary'!S733</f>
        <v>0</v>
      </c>
      <c r="H733" s="52">
        <f>'Survey-based_src_summary'!T733</f>
        <v>0</v>
      </c>
      <c r="I733" s="52">
        <f>'Survey-based_src_summary'!U733</f>
        <v>0</v>
      </c>
      <c r="J733" s="52">
        <f>'Survey-based_src_summary'!V733</f>
        <v>0</v>
      </c>
      <c r="K733" s="52">
        <f>'Survey-based_src_summary'!W733</f>
        <v>0</v>
      </c>
      <c r="L733" s="144">
        <f>'Survey-based_src_summary'!X733</f>
        <v>0</v>
      </c>
      <c r="M733" s="144">
        <f>'Survey-based_src_summary'!Y733</f>
        <v>0</v>
      </c>
      <c r="N733" s="144">
        <f>'Survey-based_src_summary'!Z733</f>
        <v>0</v>
      </c>
      <c r="O733" s="144">
        <f>'Survey-based_src_summary'!AA733</f>
        <v>0</v>
      </c>
      <c r="P733" s="144">
        <f>'Survey-based_src_summary'!AB733</f>
        <v>0</v>
      </c>
      <c r="Q733" s="155">
        <f>'Survey-based_src_summary'!AC733</f>
        <v>0</v>
      </c>
      <c r="R733" s="155">
        <f>'Survey-based_src_summary'!AD733</f>
        <v>0</v>
      </c>
      <c r="S733" s="155">
        <f>'Survey-based_src_summary'!AE733</f>
        <v>0</v>
      </c>
      <c r="T733" s="155">
        <f>'Survey-based_src_summary'!AF733</f>
        <v>0</v>
      </c>
      <c r="U733" s="155">
        <f>'Survey-based_src_summary'!AG733</f>
        <v>0</v>
      </c>
      <c r="V733" s="156">
        <f>'Survey-based_src_summary'!AH733</f>
        <v>0</v>
      </c>
      <c r="W733" s="156">
        <f>'Survey-based_src_summary'!AI733</f>
        <v>0</v>
      </c>
      <c r="X733" s="156">
        <f>'Survey-based_src_summary'!AJ733</f>
        <v>0</v>
      </c>
      <c r="Y733" s="156">
        <f>'Survey-based_src_summary'!AK733</f>
        <v>0</v>
      </c>
      <c r="Z733" s="156">
        <f>'Survey-based_src_summary'!AL733</f>
        <v>0</v>
      </c>
      <c r="AA733" s="171">
        <f>'Survey-based_src_summary'!AM733</f>
        <v>0</v>
      </c>
      <c r="AB733" s="171">
        <f>'Survey-based_src_summary'!AN733</f>
        <v>0</v>
      </c>
      <c r="AC733" s="171">
        <f>'Survey-based_src_summary'!AO733</f>
        <v>0</v>
      </c>
      <c r="AD733" s="171">
        <f>'Survey-based_src_summary'!AP733</f>
        <v>0</v>
      </c>
      <c r="AE733" s="171">
        <f>'Survey-based_src_summary'!AQ733</f>
        <v>0</v>
      </c>
    </row>
    <row r="734" spans="1:31" x14ac:dyDescent="0.2">
      <c r="A734" s="27" t="s">
        <v>460</v>
      </c>
      <c r="B734" s="154" t="str">
        <f>'Survey-based_src_summary'!E734</f>
        <v>30</v>
      </c>
      <c r="C734" s="125" t="str">
        <f>'Survey-based_src_summary'!F734</f>
        <v>30005</v>
      </c>
      <c r="D734" s="125" t="str">
        <f>'Survey-based_src_summary'!G734</f>
        <v>2310000230</v>
      </c>
      <c r="E734" s="125" t="str">
        <f>'Survey-based_src_summary'!H734</f>
        <v>Workover rigs</v>
      </c>
      <c r="F734" s="125" t="str">
        <f>'Survey-based_src_summary'!B734</f>
        <v>Gas Wells</v>
      </c>
      <c r="G734" s="52">
        <f>'Survey-based_src_summary'!S734</f>
        <v>0.43735849092680945</v>
      </c>
      <c r="H734" s="52">
        <f>'Survey-based_src_summary'!T734</f>
        <v>2.3994269185715029E-2</v>
      </c>
      <c r="I734" s="52">
        <f>'Survey-based_src_summary'!U734</f>
        <v>0.11336654202498329</v>
      </c>
      <c r="J734" s="52">
        <f>'Survey-based_src_summary'!V734</f>
        <v>1.597559337373657E-4</v>
      </c>
      <c r="K734" s="52">
        <f>'Survey-based_src_summary'!W734</f>
        <v>1.6983698832091401E-2</v>
      </c>
      <c r="L734" s="144">
        <f>'Survey-based_src_summary'!X734</f>
        <v>9.0629099055689125E-2</v>
      </c>
      <c r="M734" s="144">
        <f>'Survey-based_src_summary'!Y734</f>
        <v>4.9720744970398788E-3</v>
      </c>
      <c r="N734" s="144">
        <f>'Survey-based_src_summary'!Z734</f>
        <v>2.3491729965070068E-2</v>
      </c>
      <c r="O734" s="144">
        <f>'Survey-based_src_summary'!AA734</f>
        <v>3.3104504985684067E-5</v>
      </c>
      <c r="P734" s="144">
        <f>'Survey-based_src_summary'!AB734</f>
        <v>3.5193493569173357E-3</v>
      </c>
      <c r="Q734" s="155">
        <f>'Survey-based_src_summary'!AC734</f>
        <v>4.6776309190033095E-3</v>
      </c>
      <c r="R734" s="155">
        <f>'Survey-based_src_summary'!AD734</f>
        <v>2.566231998472196E-4</v>
      </c>
      <c r="S734" s="155">
        <f>'Survey-based_src_summary'!AE734</f>
        <v>1.2124763852939388E-3</v>
      </c>
      <c r="T734" s="155">
        <f>'Survey-based_src_summary'!AF734</f>
        <v>1.7086196121643388E-6</v>
      </c>
      <c r="U734" s="155">
        <f>'Survey-based_src_summary'!AG734</f>
        <v>1.8164383777637859E-4</v>
      </c>
      <c r="V734" s="156">
        <f>'Survey-based_src_summary'!AH734</f>
        <v>0.34205176095211703</v>
      </c>
      <c r="W734" s="156">
        <f>'Survey-based_src_summary'!AI734</f>
        <v>1.8765571488827931E-2</v>
      </c>
      <c r="X734" s="156">
        <f>'Survey-based_src_summary'!AJ734</f>
        <v>8.86623356746193E-2</v>
      </c>
      <c r="Y734" s="156">
        <f>'Survey-based_src_summary'!AK734</f>
        <v>1.2494280913951731E-4</v>
      </c>
      <c r="Z734" s="156">
        <f>'Survey-based_src_summary'!AL734</f>
        <v>1.3282705637397687E-2</v>
      </c>
      <c r="AA734" s="171">
        <f>'Survey-based_src_summary'!AM734</f>
        <v>0</v>
      </c>
      <c r="AB734" s="171">
        <f>'Survey-based_src_summary'!AN734</f>
        <v>0</v>
      </c>
      <c r="AC734" s="171">
        <f>'Survey-based_src_summary'!AO734</f>
        <v>0</v>
      </c>
      <c r="AD734" s="171">
        <f>'Survey-based_src_summary'!AP734</f>
        <v>0</v>
      </c>
      <c r="AE734" s="171">
        <f>'Survey-based_src_summary'!AQ734</f>
        <v>0</v>
      </c>
    </row>
    <row r="735" spans="1:31" x14ac:dyDescent="0.2">
      <c r="A735" s="27" t="s">
        <v>460</v>
      </c>
      <c r="B735" s="154" t="str">
        <f>'Survey-based_src_summary'!E735</f>
        <v>30</v>
      </c>
      <c r="C735" s="125" t="str">
        <f>'Survey-based_src_summary'!F735</f>
        <v>30111</v>
      </c>
      <c r="D735" s="125" t="str">
        <f>'Survey-based_src_summary'!G735</f>
        <v>2310000230</v>
      </c>
      <c r="E735" s="125" t="str">
        <f>'Survey-based_src_summary'!H735</f>
        <v>Workover rigs</v>
      </c>
      <c r="F735" s="125" t="str">
        <f>'Survey-based_src_summary'!B735</f>
        <v>Gas Wells</v>
      </c>
      <c r="G735" s="52">
        <f>'Survey-based_src_summary'!S735</f>
        <v>0</v>
      </c>
      <c r="H735" s="52">
        <f>'Survey-based_src_summary'!T735</f>
        <v>0</v>
      </c>
      <c r="I735" s="52">
        <f>'Survey-based_src_summary'!U735</f>
        <v>0</v>
      </c>
      <c r="J735" s="52">
        <f>'Survey-based_src_summary'!V735</f>
        <v>0</v>
      </c>
      <c r="K735" s="52">
        <f>'Survey-based_src_summary'!W735</f>
        <v>0</v>
      </c>
      <c r="L735" s="144">
        <f>'Survey-based_src_summary'!X735</f>
        <v>0</v>
      </c>
      <c r="M735" s="144">
        <f>'Survey-based_src_summary'!Y735</f>
        <v>0</v>
      </c>
      <c r="N735" s="144">
        <f>'Survey-based_src_summary'!Z735</f>
        <v>0</v>
      </c>
      <c r="O735" s="144">
        <f>'Survey-based_src_summary'!AA735</f>
        <v>0</v>
      </c>
      <c r="P735" s="144">
        <f>'Survey-based_src_summary'!AB735</f>
        <v>0</v>
      </c>
      <c r="Q735" s="155">
        <f>'Survey-based_src_summary'!AC735</f>
        <v>0</v>
      </c>
      <c r="R735" s="155">
        <f>'Survey-based_src_summary'!AD735</f>
        <v>0</v>
      </c>
      <c r="S735" s="155">
        <f>'Survey-based_src_summary'!AE735</f>
        <v>0</v>
      </c>
      <c r="T735" s="155">
        <f>'Survey-based_src_summary'!AF735</f>
        <v>0</v>
      </c>
      <c r="U735" s="155">
        <f>'Survey-based_src_summary'!AG735</f>
        <v>0</v>
      </c>
      <c r="V735" s="156">
        <f>'Survey-based_src_summary'!AH735</f>
        <v>0</v>
      </c>
      <c r="W735" s="156">
        <f>'Survey-based_src_summary'!AI735</f>
        <v>0</v>
      </c>
      <c r="X735" s="156">
        <f>'Survey-based_src_summary'!AJ735</f>
        <v>0</v>
      </c>
      <c r="Y735" s="156">
        <f>'Survey-based_src_summary'!AK735</f>
        <v>0</v>
      </c>
      <c r="Z735" s="156">
        <f>'Survey-based_src_summary'!AL735</f>
        <v>0</v>
      </c>
      <c r="AA735" s="171">
        <f>'Survey-based_src_summary'!AM735</f>
        <v>0</v>
      </c>
      <c r="AB735" s="171">
        <f>'Survey-based_src_summary'!AN735</f>
        <v>0</v>
      </c>
      <c r="AC735" s="171">
        <f>'Survey-based_src_summary'!AO735</f>
        <v>0</v>
      </c>
      <c r="AD735" s="171">
        <f>'Survey-based_src_summary'!AP735</f>
        <v>0</v>
      </c>
      <c r="AE735" s="171">
        <f>'Survey-based_src_summary'!AQ735</f>
        <v>0</v>
      </c>
    </row>
    <row r="736" spans="1:31" x14ac:dyDescent="0.2">
      <c r="A736" s="27" t="s">
        <v>460</v>
      </c>
      <c r="B736" s="154" t="str">
        <f>'Survey-based_src_summary'!E736</f>
        <v>30</v>
      </c>
      <c r="C736" s="125" t="str">
        <f>'Survey-based_src_summary'!F736</f>
        <v>30041</v>
      </c>
      <c r="D736" s="125" t="str">
        <f>'Survey-based_src_summary'!G736</f>
        <v>2310000230</v>
      </c>
      <c r="E736" s="125" t="str">
        <f>'Survey-based_src_summary'!H736</f>
        <v>Workover rigs</v>
      </c>
      <c r="F736" s="125" t="str">
        <f>'Survey-based_src_summary'!B736</f>
        <v>Gas Wells</v>
      </c>
      <c r="G736" s="52">
        <f>'Survey-based_src_summary'!S736</f>
        <v>0.34977000809767533</v>
      </c>
      <c r="H736" s="52">
        <f>'Survey-based_src_summary'!T736</f>
        <v>1.9189008334103207E-2</v>
      </c>
      <c r="I736" s="52">
        <f>'Survey-based_src_summary'!U736</f>
        <v>9.0662962180193582E-2</v>
      </c>
      <c r="J736" s="52">
        <f>'Survey-based_src_summary'!V736</f>
        <v>1.2776208852961556E-4</v>
      </c>
      <c r="K736" s="52">
        <f>'Survey-based_src_summary'!W736</f>
        <v>1.3582424032607142E-2</v>
      </c>
      <c r="L736" s="144">
        <f>'Survey-based_src_summary'!X736</f>
        <v>8.7588482829134041E-3</v>
      </c>
      <c r="M736" s="144">
        <f>'Survey-based_src_summary'!Y736</f>
        <v>4.805260851611822E-4</v>
      </c>
      <c r="N736" s="144">
        <f>'Survey-based_src_summary'!Z736</f>
        <v>2.2703579844789712E-3</v>
      </c>
      <c r="O736" s="144">
        <f>'Survey-based_src_summary'!AA736</f>
        <v>3.1993845207750144E-6</v>
      </c>
      <c r="P736" s="144">
        <f>'Survey-based_src_summary'!AB736</f>
        <v>3.4012747994842596E-4</v>
      </c>
      <c r="Q736" s="155">
        <f>'Survey-based_src_summary'!AC736</f>
        <v>3.5619316350514511E-2</v>
      </c>
      <c r="R736" s="155">
        <f>'Survey-based_src_summary'!AD736</f>
        <v>1.9541394129888074E-3</v>
      </c>
      <c r="S736" s="155">
        <f>'Survey-based_src_summary'!AE736</f>
        <v>9.2327891368811487E-3</v>
      </c>
      <c r="T736" s="155">
        <f>'Survey-based_src_summary'!AF736</f>
        <v>1.3010830384485056E-5</v>
      </c>
      <c r="U736" s="155">
        <f>'Survey-based_src_summary'!AG736</f>
        <v>1.3831850851235986E-3</v>
      </c>
      <c r="V736" s="156">
        <f>'Survey-based_src_summary'!AH736</f>
        <v>0.30539184346424741</v>
      </c>
      <c r="W736" s="156">
        <f>'Survey-based_src_summary'!AI736</f>
        <v>1.6754342835953215E-2</v>
      </c>
      <c r="X736" s="156">
        <f>'Survey-based_src_summary'!AJ736</f>
        <v>7.915981505883346E-2</v>
      </c>
      <c r="Y736" s="156">
        <f>'Survey-based_src_summary'!AK736</f>
        <v>1.1155187362435549E-4</v>
      </c>
      <c r="Z736" s="156">
        <f>'Survey-based_src_summary'!AL736</f>
        <v>1.1859111467535119E-2</v>
      </c>
      <c r="AA736" s="171">
        <f>'Survey-based_src_summary'!AM736</f>
        <v>0</v>
      </c>
      <c r="AB736" s="171">
        <f>'Survey-based_src_summary'!AN736</f>
        <v>0</v>
      </c>
      <c r="AC736" s="171">
        <f>'Survey-based_src_summary'!AO736</f>
        <v>0</v>
      </c>
      <c r="AD736" s="171">
        <f>'Survey-based_src_summary'!AP736</f>
        <v>0</v>
      </c>
      <c r="AE736" s="171">
        <f>'Survey-based_src_summary'!AQ736</f>
        <v>0</v>
      </c>
    </row>
    <row r="737" spans="1:31" x14ac:dyDescent="0.2">
      <c r="A737" s="27" t="s">
        <v>460</v>
      </c>
      <c r="B737" s="154" t="str">
        <f>'Survey-based_src_summary'!E737</f>
        <v>30</v>
      </c>
      <c r="C737" s="125" t="str">
        <f>'Survey-based_src_summary'!F737</f>
        <v>30071</v>
      </c>
      <c r="D737" s="125" t="str">
        <f>'Survey-based_src_summary'!G737</f>
        <v>2310000230</v>
      </c>
      <c r="E737" s="125" t="str">
        <f>'Survey-based_src_summary'!H737</f>
        <v>Workover rigs</v>
      </c>
      <c r="F737" s="125" t="str">
        <f>'Survey-based_src_summary'!B737</f>
        <v>Gas Wells</v>
      </c>
      <c r="G737" s="52">
        <f>'Survey-based_src_summary'!S737</f>
        <v>0.98228878655580854</v>
      </c>
      <c r="H737" s="52">
        <f>'Survey-based_src_summary'!T737</f>
        <v>5.3890120008379332E-2</v>
      </c>
      <c r="I737" s="52">
        <f>'Survey-based_src_summary'!U737</f>
        <v>0.2546164881028557</v>
      </c>
      <c r="J737" s="52">
        <f>'Survey-based_src_summary'!V737</f>
        <v>3.5880511194243223E-4</v>
      </c>
      <c r="K737" s="52">
        <f>'Survey-based_src_summary'!W737</f>
        <v>3.8144673678682947E-2</v>
      </c>
      <c r="L737" s="144">
        <f>'Survey-based_src_summary'!X737</f>
        <v>0.6717165596738387</v>
      </c>
      <c r="M737" s="144">
        <f>'Survey-based_src_summary'!Y737</f>
        <v>3.6851572071144922E-2</v>
      </c>
      <c r="N737" s="144">
        <f>'Survey-based_src_summary'!Z737</f>
        <v>0.174113879508252</v>
      </c>
      <c r="O737" s="144">
        <f>'Survey-based_src_summary'!AA737</f>
        <v>2.4536097600424348E-4</v>
      </c>
      <c r="P737" s="144">
        <f>'Survey-based_src_summary'!AB737</f>
        <v>2.6084395265434917E-2</v>
      </c>
      <c r="Q737" s="155">
        <f>'Survey-based_src_summary'!AC737</f>
        <v>1.0114421181979858E-2</v>
      </c>
      <c r="R737" s="155">
        <f>'Survey-based_src_summary'!AD737</f>
        <v>5.5489523933522028E-4</v>
      </c>
      <c r="S737" s="155">
        <f>'Survey-based_src_summary'!AE737</f>
        <v>2.6217324638089321E-3</v>
      </c>
      <c r="T737" s="155">
        <f>'Survey-based_src_summary'!AF737</f>
        <v>3.6945408255731971E-6</v>
      </c>
      <c r="U737" s="155">
        <f>'Survey-based_src_summary'!AG737</f>
        <v>3.9276768778777116E-4</v>
      </c>
      <c r="V737" s="156">
        <f>'Survey-based_src_summary'!AH737</f>
        <v>0.30045780569998987</v>
      </c>
      <c r="W737" s="156">
        <f>'Survey-based_src_summary'!AI737</f>
        <v>1.6483652697899191E-2</v>
      </c>
      <c r="X737" s="156">
        <f>'Survey-based_src_summary'!AJ737</f>
        <v>7.7880876130794752E-2</v>
      </c>
      <c r="Y737" s="156">
        <f>'Survey-based_src_summary'!AK737</f>
        <v>1.0974959511261555E-4</v>
      </c>
      <c r="Z737" s="156">
        <f>'Survey-based_src_summary'!AL737</f>
        <v>1.1667510725460259E-2</v>
      </c>
      <c r="AA737" s="171">
        <f>'Survey-based_src_summary'!AM737</f>
        <v>0</v>
      </c>
      <c r="AB737" s="171">
        <f>'Survey-based_src_summary'!AN737</f>
        <v>0</v>
      </c>
      <c r="AC737" s="171">
        <f>'Survey-based_src_summary'!AO737</f>
        <v>0</v>
      </c>
      <c r="AD737" s="171">
        <f>'Survey-based_src_summary'!AP737</f>
        <v>0</v>
      </c>
      <c r="AE737" s="171">
        <f>'Survey-based_src_summary'!AQ737</f>
        <v>0</v>
      </c>
    </row>
    <row r="738" spans="1:31" x14ac:dyDescent="0.2">
      <c r="A738" s="27" t="s">
        <v>460</v>
      </c>
      <c r="B738" s="154" t="str">
        <f>'Survey-based_src_summary'!E738</f>
        <v>30</v>
      </c>
      <c r="C738" s="125" t="str">
        <f>'Survey-based_src_summary'!F738</f>
        <v>30015</v>
      </c>
      <c r="D738" s="125" t="str">
        <f>'Survey-based_src_summary'!G738</f>
        <v>2310000230</v>
      </c>
      <c r="E738" s="125" t="str">
        <f>'Survey-based_src_summary'!H738</f>
        <v>Workover rigs</v>
      </c>
      <c r="F738" s="125" t="str">
        <f>'Survey-based_src_summary'!B738</f>
        <v>Gas Wells</v>
      </c>
      <c r="G738" s="52">
        <f>'Survey-based_src_summary'!S738</f>
        <v>6.7735093387863668E-2</v>
      </c>
      <c r="H738" s="52">
        <f>'Survey-based_src_summary'!T738</f>
        <v>3.716068391913142E-3</v>
      </c>
      <c r="I738" s="52">
        <f>'Survey-based_src_summary'!U738</f>
        <v>1.755743507997071E-2</v>
      </c>
      <c r="J738" s="52">
        <f>'Survey-based_src_summary'!V738</f>
        <v>2.4741906960660104E-5</v>
      </c>
      <c r="K738" s="52">
        <f>'Survey-based_src_summary'!W738</f>
        <v>2.630319178267827E-3</v>
      </c>
      <c r="L738" s="144">
        <f>'Survey-based_src_summary'!X738</f>
        <v>9.3427715017742989E-3</v>
      </c>
      <c r="M738" s="144">
        <f>'Survey-based_src_summary'!Y738</f>
        <v>5.1256115750526092E-4</v>
      </c>
      <c r="N738" s="144">
        <f>'Survey-based_src_summary'!Z738</f>
        <v>2.421715183444236E-3</v>
      </c>
      <c r="O738" s="144">
        <f>'Survey-based_src_summary'!AA738</f>
        <v>3.4126768221600142E-6</v>
      </c>
      <c r="P738" s="144">
        <f>'Survey-based_src_summary'!AB738</f>
        <v>3.6280264527832097E-4</v>
      </c>
      <c r="Q738" s="155">
        <f>'Survey-based_src_summary'!AC738</f>
        <v>5.8392321886089368E-4</v>
      </c>
      <c r="R738" s="155">
        <f>'Survey-based_src_summary'!AD738</f>
        <v>3.2035072344078808E-5</v>
      </c>
      <c r="S738" s="155">
        <f>'Survey-based_src_summary'!AE738</f>
        <v>1.5135719896526475E-4</v>
      </c>
      <c r="T738" s="155">
        <f>'Survey-based_src_summary'!AF738</f>
        <v>2.1329230138500089E-7</v>
      </c>
      <c r="U738" s="155">
        <f>'Survey-based_src_summary'!AG738</f>
        <v>2.2675165329895061E-5</v>
      </c>
      <c r="V738" s="156">
        <f>'Survey-based_src_summary'!AH738</f>
        <v>5.7808398667228471E-2</v>
      </c>
      <c r="W738" s="156">
        <f>'Survey-based_src_summary'!AI738</f>
        <v>3.1714721620638019E-3</v>
      </c>
      <c r="X738" s="156">
        <f>'Survey-based_src_summary'!AJ738</f>
        <v>1.4984362697561208E-2</v>
      </c>
      <c r="Y738" s="156">
        <f>'Survey-based_src_summary'!AK738</f>
        <v>2.1115937837115086E-5</v>
      </c>
      <c r="Z738" s="156">
        <f>'Survey-based_src_summary'!AL738</f>
        <v>2.2448413676596111E-3</v>
      </c>
      <c r="AA738" s="171">
        <f>'Survey-based_src_summary'!AM738</f>
        <v>0</v>
      </c>
      <c r="AB738" s="171">
        <f>'Survey-based_src_summary'!AN738</f>
        <v>0</v>
      </c>
      <c r="AC738" s="171">
        <f>'Survey-based_src_summary'!AO738</f>
        <v>0</v>
      </c>
      <c r="AD738" s="171">
        <f>'Survey-based_src_summary'!AP738</f>
        <v>0</v>
      </c>
      <c r="AE738" s="171">
        <f>'Survey-based_src_summary'!AQ738</f>
        <v>0</v>
      </c>
    </row>
    <row r="739" spans="1:31" x14ac:dyDescent="0.2">
      <c r="A739" s="27" t="s">
        <v>460</v>
      </c>
      <c r="B739" s="154" t="str">
        <f>'Survey-based_src_summary'!E739</f>
        <v>30</v>
      </c>
      <c r="C739" s="125" t="str">
        <f>'Survey-based_src_summary'!F739</f>
        <v>30027</v>
      </c>
      <c r="D739" s="125" t="str">
        <f>'Survey-based_src_summary'!G739</f>
        <v>2310000230</v>
      </c>
      <c r="E739" s="125" t="str">
        <f>'Survey-based_src_summary'!H739</f>
        <v>Workover rigs</v>
      </c>
      <c r="F739" s="125" t="str">
        <f>'Survey-based_src_summary'!B739</f>
        <v>Gas Wells</v>
      </c>
      <c r="G739" s="52">
        <f>'Survey-based_src_summary'!S739</f>
        <v>4.5365399410732272E-3</v>
      </c>
      <c r="H739" s="52">
        <f>'Survey-based_src_summary'!T739</f>
        <v>2.4888269640585228E-4</v>
      </c>
      <c r="I739" s="52">
        <f>'Survey-based_src_summary'!U739</f>
        <v>1.1759045646692575E-3</v>
      </c>
      <c r="J739" s="52">
        <f>'Survey-based_src_summary'!V739</f>
        <v>1.657082666183541E-6</v>
      </c>
      <c r="K739" s="52">
        <f>'Survey-based_src_summary'!W739</f>
        <v>1.7616493036563677E-4</v>
      </c>
      <c r="L739" s="144">
        <f>'Survey-based_src_summary'!X739</f>
        <v>4.5365399410732272E-3</v>
      </c>
      <c r="M739" s="144">
        <f>'Survey-based_src_summary'!Y739</f>
        <v>2.4888269640585228E-4</v>
      </c>
      <c r="N739" s="144">
        <f>'Survey-based_src_summary'!Z739</f>
        <v>1.1759045646692575E-3</v>
      </c>
      <c r="O739" s="144">
        <f>'Survey-based_src_summary'!AA739</f>
        <v>1.657082666183541E-6</v>
      </c>
      <c r="P739" s="144">
        <f>'Survey-based_src_summary'!AB739</f>
        <v>1.7616493036563677E-4</v>
      </c>
      <c r="Q739" s="155">
        <f>'Survey-based_src_summary'!AC739</f>
        <v>0</v>
      </c>
      <c r="R739" s="155">
        <f>'Survey-based_src_summary'!AD739</f>
        <v>0</v>
      </c>
      <c r="S739" s="155">
        <f>'Survey-based_src_summary'!AE739</f>
        <v>0</v>
      </c>
      <c r="T739" s="155">
        <f>'Survey-based_src_summary'!AF739</f>
        <v>0</v>
      </c>
      <c r="U739" s="155">
        <f>'Survey-based_src_summary'!AG739</f>
        <v>0</v>
      </c>
      <c r="V739" s="156">
        <f>'Survey-based_src_summary'!AH739</f>
        <v>0</v>
      </c>
      <c r="W739" s="156">
        <f>'Survey-based_src_summary'!AI739</f>
        <v>0</v>
      </c>
      <c r="X739" s="156">
        <f>'Survey-based_src_summary'!AJ739</f>
        <v>0</v>
      </c>
      <c r="Y739" s="156">
        <f>'Survey-based_src_summary'!AK739</f>
        <v>0</v>
      </c>
      <c r="Z739" s="156">
        <f>'Survey-based_src_summary'!AL739</f>
        <v>0</v>
      </c>
      <c r="AA739" s="171">
        <f>'Survey-based_src_summary'!AM739</f>
        <v>0</v>
      </c>
      <c r="AB739" s="171">
        <f>'Survey-based_src_summary'!AN739</f>
        <v>0</v>
      </c>
      <c r="AC739" s="171">
        <f>'Survey-based_src_summary'!AO739</f>
        <v>0</v>
      </c>
      <c r="AD739" s="171">
        <f>'Survey-based_src_summary'!AP739</f>
        <v>0</v>
      </c>
      <c r="AE739" s="171">
        <f>'Survey-based_src_summary'!AQ739</f>
        <v>0</v>
      </c>
    </row>
    <row r="740" spans="1:31" x14ac:dyDescent="0.2">
      <c r="A740" s="27" t="s">
        <v>460</v>
      </c>
      <c r="B740" s="154" t="str">
        <f>'Survey-based_src_summary'!E740</f>
        <v>30</v>
      </c>
      <c r="C740" s="125" t="str">
        <f>'Survey-based_src_summary'!F740</f>
        <v>30037</v>
      </c>
      <c r="D740" s="125" t="str">
        <f>'Survey-based_src_summary'!G740</f>
        <v>2310000230</v>
      </c>
      <c r="E740" s="125" t="str">
        <f>'Survey-based_src_summary'!H740</f>
        <v>Workover rigs</v>
      </c>
      <c r="F740" s="125" t="str">
        <f>'Survey-based_src_summary'!B740</f>
        <v>Gas Wells</v>
      </c>
      <c r="G740" s="52">
        <f>'Survey-based_src_summary'!S740</f>
        <v>2.5923085377561298E-3</v>
      </c>
      <c r="H740" s="52">
        <f>'Survey-based_src_summary'!T740</f>
        <v>1.4221868366048703E-4</v>
      </c>
      <c r="I740" s="52">
        <f>'Survey-based_src_summary'!U740</f>
        <v>6.7194546552528983E-4</v>
      </c>
      <c r="J740" s="52">
        <f>'Survey-based_src_summary'!V740</f>
        <v>9.4690438067630911E-7</v>
      </c>
      <c r="K740" s="52">
        <f>'Survey-based_src_summary'!W740</f>
        <v>1.0066567449464957E-4</v>
      </c>
      <c r="L740" s="144">
        <f>'Survey-based_src_summary'!X740</f>
        <v>0</v>
      </c>
      <c r="M740" s="144">
        <f>'Survey-based_src_summary'!Y740</f>
        <v>0</v>
      </c>
      <c r="N740" s="144">
        <f>'Survey-based_src_summary'!Z740</f>
        <v>0</v>
      </c>
      <c r="O740" s="144">
        <f>'Survey-based_src_summary'!AA740</f>
        <v>0</v>
      </c>
      <c r="P740" s="144">
        <f>'Survey-based_src_summary'!AB740</f>
        <v>0</v>
      </c>
      <c r="Q740" s="155">
        <f>'Survey-based_src_summary'!AC740</f>
        <v>0</v>
      </c>
      <c r="R740" s="155">
        <f>'Survey-based_src_summary'!AD740</f>
        <v>0</v>
      </c>
      <c r="S740" s="155">
        <f>'Survey-based_src_summary'!AE740</f>
        <v>0</v>
      </c>
      <c r="T740" s="155">
        <f>'Survey-based_src_summary'!AF740</f>
        <v>0</v>
      </c>
      <c r="U740" s="155">
        <f>'Survey-based_src_summary'!AG740</f>
        <v>0</v>
      </c>
      <c r="V740" s="156">
        <f>'Survey-based_src_summary'!AH740</f>
        <v>2.5923085377561298E-3</v>
      </c>
      <c r="W740" s="156">
        <f>'Survey-based_src_summary'!AI740</f>
        <v>1.4221868366048703E-4</v>
      </c>
      <c r="X740" s="156">
        <f>'Survey-based_src_summary'!AJ740</f>
        <v>6.7194546552528983E-4</v>
      </c>
      <c r="Y740" s="156">
        <f>'Survey-based_src_summary'!AK740</f>
        <v>9.4690438067630901E-7</v>
      </c>
      <c r="Z740" s="156">
        <f>'Survey-based_src_summary'!AL740</f>
        <v>1.0066567449464957E-4</v>
      </c>
      <c r="AA740" s="171">
        <f>'Survey-based_src_summary'!AM740</f>
        <v>0</v>
      </c>
      <c r="AB740" s="171">
        <f>'Survey-based_src_summary'!AN740</f>
        <v>0</v>
      </c>
      <c r="AC740" s="171">
        <f>'Survey-based_src_summary'!AO740</f>
        <v>0</v>
      </c>
      <c r="AD740" s="171">
        <f>'Survey-based_src_summary'!AP740</f>
        <v>0</v>
      </c>
      <c r="AE740" s="171">
        <f>'Survey-based_src_summary'!AQ740</f>
        <v>0</v>
      </c>
    </row>
    <row r="741" spans="1:31" x14ac:dyDescent="0.2">
      <c r="A741" s="27" t="s">
        <v>460</v>
      </c>
      <c r="B741" s="154" t="str">
        <f>'Survey-based_src_summary'!E741</f>
        <v>30</v>
      </c>
      <c r="C741" s="125" t="str">
        <f>'Survey-based_src_summary'!F741</f>
        <v>30101</v>
      </c>
      <c r="D741" s="125" t="str">
        <f>'Survey-based_src_summary'!G741</f>
        <v>2310011000</v>
      </c>
      <c r="E741" s="125" t="str">
        <f>'Survey-based_src_summary'!H741</f>
        <v>Other Venting</v>
      </c>
      <c r="F741" s="125" t="str">
        <f>'Survey-based_src_summary'!B741</f>
        <v>Oil Wells</v>
      </c>
      <c r="G741" s="52">
        <f>'Survey-based_src_summary'!S741</f>
        <v>0</v>
      </c>
      <c r="H741" s="52">
        <f>'Survey-based_src_summary'!T741</f>
        <v>0</v>
      </c>
      <c r="I741" s="52">
        <f>'Survey-based_src_summary'!U741</f>
        <v>0</v>
      </c>
      <c r="J741" s="52">
        <f>'Survey-based_src_summary'!V741</f>
        <v>0</v>
      </c>
      <c r="K741" s="52">
        <f>'Survey-based_src_summary'!W741</f>
        <v>0</v>
      </c>
      <c r="L741" s="144">
        <f>'Survey-based_src_summary'!X741</f>
        <v>0</v>
      </c>
      <c r="M741" s="144">
        <f>'Survey-based_src_summary'!Y741</f>
        <v>0</v>
      </c>
      <c r="N741" s="144">
        <f>'Survey-based_src_summary'!Z741</f>
        <v>0</v>
      </c>
      <c r="O741" s="144">
        <f>'Survey-based_src_summary'!AA741</f>
        <v>0</v>
      </c>
      <c r="P741" s="144">
        <f>'Survey-based_src_summary'!AB741</f>
        <v>0</v>
      </c>
      <c r="Q741" s="155">
        <f>'Survey-based_src_summary'!AC741</f>
        <v>0</v>
      </c>
      <c r="R741" s="155">
        <f>'Survey-based_src_summary'!AD741</f>
        <v>0</v>
      </c>
      <c r="S741" s="155">
        <f>'Survey-based_src_summary'!AE741</f>
        <v>0</v>
      </c>
      <c r="T741" s="155">
        <f>'Survey-based_src_summary'!AF741</f>
        <v>0</v>
      </c>
      <c r="U741" s="155">
        <f>'Survey-based_src_summary'!AG741</f>
        <v>0</v>
      </c>
      <c r="V741" s="156">
        <f>'Survey-based_src_summary'!AH741</f>
        <v>0</v>
      </c>
      <c r="W741" s="156">
        <f>'Survey-based_src_summary'!AI741</f>
        <v>0</v>
      </c>
      <c r="X741" s="156">
        <f>'Survey-based_src_summary'!AJ741</f>
        <v>0</v>
      </c>
      <c r="Y741" s="156">
        <f>'Survey-based_src_summary'!AK741</f>
        <v>0</v>
      </c>
      <c r="Z741" s="156">
        <f>'Survey-based_src_summary'!AL741</f>
        <v>0</v>
      </c>
      <c r="AA741" s="171">
        <f>'Survey-based_src_summary'!AM741</f>
        <v>0</v>
      </c>
      <c r="AB741" s="171">
        <f>'Survey-based_src_summary'!AN741</f>
        <v>0</v>
      </c>
      <c r="AC741" s="171">
        <f>'Survey-based_src_summary'!AO741</f>
        <v>0</v>
      </c>
      <c r="AD741" s="171">
        <f>'Survey-based_src_summary'!AP741</f>
        <v>0</v>
      </c>
      <c r="AE741" s="171">
        <f>'Survey-based_src_summary'!AQ741</f>
        <v>0</v>
      </c>
    </row>
    <row r="742" spans="1:31" x14ac:dyDescent="0.2">
      <c r="A742" s="27" t="s">
        <v>460</v>
      </c>
      <c r="B742" s="154" t="str">
        <f>'Survey-based_src_summary'!E742</f>
        <v>30</v>
      </c>
      <c r="C742" s="125" t="str">
        <f>'Survey-based_src_summary'!F742</f>
        <v>30051</v>
      </c>
      <c r="D742" s="125" t="str">
        <f>'Survey-based_src_summary'!G742</f>
        <v>2310011000</v>
      </c>
      <c r="E742" s="125" t="str">
        <f>'Survey-based_src_summary'!H742</f>
        <v>Other Venting</v>
      </c>
      <c r="F742" s="125" t="str">
        <f>'Survey-based_src_summary'!B742</f>
        <v>Oil Wells</v>
      </c>
      <c r="G742" s="52">
        <f>'Survey-based_src_summary'!S742</f>
        <v>0</v>
      </c>
      <c r="H742" s="52">
        <f>'Survey-based_src_summary'!T742</f>
        <v>0</v>
      </c>
      <c r="I742" s="52">
        <f>'Survey-based_src_summary'!U742</f>
        <v>0</v>
      </c>
      <c r="J742" s="52">
        <f>'Survey-based_src_summary'!V742</f>
        <v>0</v>
      </c>
      <c r="K742" s="52">
        <f>'Survey-based_src_summary'!W742</f>
        <v>0</v>
      </c>
      <c r="L742" s="144">
        <f>'Survey-based_src_summary'!X742</f>
        <v>0</v>
      </c>
      <c r="M742" s="144">
        <f>'Survey-based_src_summary'!Y742</f>
        <v>0</v>
      </c>
      <c r="N742" s="144">
        <f>'Survey-based_src_summary'!Z742</f>
        <v>0</v>
      </c>
      <c r="O742" s="144">
        <f>'Survey-based_src_summary'!AA742</f>
        <v>0</v>
      </c>
      <c r="P742" s="144">
        <f>'Survey-based_src_summary'!AB742</f>
        <v>0</v>
      </c>
      <c r="Q742" s="155">
        <f>'Survey-based_src_summary'!AC742</f>
        <v>0</v>
      </c>
      <c r="R742" s="155">
        <f>'Survey-based_src_summary'!AD742</f>
        <v>0</v>
      </c>
      <c r="S742" s="155">
        <f>'Survey-based_src_summary'!AE742</f>
        <v>0</v>
      </c>
      <c r="T742" s="155">
        <f>'Survey-based_src_summary'!AF742</f>
        <v>0</v>
      </c>
      <c r="U742" s="155">
        <f>'Survey-based_src_summary'!AG742</f>
        <v>0</v>
      </c>
      <c r="V742" s="156">
        <f>'Survey-based_src_summary'!AH742</f>
        <v>0</v>
      </c>
      <c r="W742" s="156">
        <f>'Survey-based_src_summary'!AI742</f>
        <v>0</v>
      </c>
      <c r="X742" s="156">
        <f>'Survey-based_src_summary'!AJ742</f>
        <v>0</v>
      </c>
      <c r="Y742" s="156">
        <f>'Survey-based_src_summary'!AK742</f>
        <v>0</v>
      </c>
      <c r="Z742" s="156">
        <f>'Survey-based_src_summary'!AL742</f>
        <v>0</v>
      </c>
      <c r="AA742" s="171">
        <f>'Survey-based_src_summary'!AM742</f>
        <v>0</v>
      </c>
      <c r="AB742" s="171">
        <f>'Survey-based_src_summary'!AN742</f>
        <v>0</v>
      </c>
      <c r="AC742" s="171">
        <f>'Survey-based_src_summary'!AO742</f>
        <v>0</v>
      </c>
      <c r="AD742" s="171">
        <f>'Survey-based_src_summary'!AP742</f>
        <v>0</v>
      </c>
      <c r="AE742" s="171">
        <f>'Survey-based_src_summary'!AQ742</f>
        <v>0</v>
      </c>
    </row>
    <row r="743" spans="1:31" x14ac:dyDescent="0.2">
      <c r="A743" s="27" t="s">
        <v>460</v>
      </c>
      <c r="B743" s="154" t="str">
        <f>'Survey-based_src_summary'!E743</f>
        <v>30</v>
      </c>
      <c r="C743" s="125" t="str">
        <f>'Survey-based_src_summary'!F743</f>
        <v>30087</v>
      </c>
      <c r="D743" s="125" t="str">
        <f>'Survey-based_src_summary'!G743</f>
        <v>2310011000</v>
      </c>
      <c r="E743" s="125" t="str">
        <f>'Survey-based_src_summary'!H743</f>
        <v>Other Venting</v>
      </c>
      <c r="F743" s="125" t="str">
        <f>'Survey-based_src_summary'!B743</f>
        <v>Oil Wells</v>
      </c>
      <c r="G743" s="52">
        <f>'Survey-based_src_summary'!S743</f>
        <v>0</v>
      </c>
      <c r="H743" s="52">
        <f>'Survey-based_src_summary'!T743</f>
        <v>0</v>
      </c>
      <c r="I743" s="52">
        <f>'Survey-based_src_summary'!U743</f>
        <v>0</v>
      </c>
      <c r="J743" s="52">
        <f>'Survey-based_src_summary'!V743</f>
        <v>0</v>
      </c>
      <c r="K743" s="52">
        <f>'Survey-based_src_summary'!W743</f>
        <v>0</v>
      </c>
      <c r="L743" s="144">
        <f>'Survey-based_src_summary'!X743</f>
        <v>0</v>
      </c>
      <c r="M743" s="144">
        <f>'Survey-based_src_summary'!Y743</f>
        <v>0</v>
      </c>
      <c r="N743" s="144">
        <f>'Survey-based_src_summary'!Z743</f>
        <v>0</v>
      </c>
      <c r="O743" s="144">
        <f>'Survey-based_src_summary'!AA743</f>
        <v>0</v>
      </c>
      <c r="P743" s="144">
        <f>'Survey-based_src_summary'!AB743</f>
        <v>0</v>
      </c>
      <c r="Q743" s="155">
        <f>'Survey-based_src_summary'!AC743</f>
        <v>0</v>
      </c>
      <c r="R743" s="155">
        <f>'Survey-based_src_summary'!AD743</f>
        <v>0</v>
      </c>
      <c r="S743" s="155">
        <f>'Survey-based_src_summary'!AE743</f>
        <v>0</v>
      </c>
      <c r="T743" s="155">
        <f>'Survey-based_src_summary'!AF743</f>
        <v>0</v>
      </c>
      <c r="U743" s="155">
        <f>'Survey-based_src_summary'!AG743</f>
        <v>0</v>
      </c>
      <c r="V743" s="156">
        <f>'Survey-based_src_summary'!AH743</f>
        <v>0</v>
      </c>
      <c r="W743" s="156">
        <f>'Survey-based_src_summary'!AI743</f>
        <v>0</v>
      </c>
      <c r="X743" s="156">
        <f>'Survey-based_src_summary'!AJ743</f>
        <v>0</v>
      </c>
      <c r="Y743" s="156">
        <f>'Survey-based_src_summary'!AK743</f>
        <v>0</v>
      </c>
      <c r="Z743" s="156">
        <f>'Survey-based_src_summary'!AL743</f>
        <v>0</v>
      </c>
      <c r="AA743" s="171">
        <f>'Survey-based_src_summary'!AM743</f>
        <v>0</v>
      </c>
      <c r="AB743" s="171">
        <f>'Survey-based_src_summary'!AN743</f>
        <v>0</v>
      </c>
      <c r="AC743" s="171">
        <f>'Survey-based_src_summary'!AO743</f>
        <v>0</v>
      </c>
      <c r="AD743" s="171">
        <f>'Survey-based_src_summary'!AP743</f>
        <v>0</v>
      </c>
      <c r="AE743" s="171">
        <f>'Survey-based_src_summary'!AQ743</f>
        <v>0</v>
      </c>
    </row>
    <row r="744" spans="1:31" x14ac:dyDescent="0.2">
      <c r="A744" s="27" t="s">
        <v>460</v>
      </c>
      <c r="B744" s="154" t="str">
        <f>'Survey-based_src_summary'!E744</f>
        <v>30</v>
      </c>
      <c r="C744" s="125" t="str">
        <f>'Survey-based_src_summary'!F744</f>
        <v>30099</v>
      </c>
      <c r="D744" s="125" t="str">
        <f>'Survey-based_src_summary'!G744</f>
        <v>2310011000</v>
      </c>
      <c r="E744" s="125" t="str">
        <f>'Survey-based_src_summary'!H744</f>
        <v>Other Venting</v>
      </c>
      <c r="F744" s="125" t="str">
        <f>'Survey-based_src_summary'!B744</f>
        <v>Oil Wells</v>
      </c>
      <c r="G744" s="52">
        <f>'Survey-based_src_summary'!S744</f>
        <v>0</v>
      </c>
      <c r="H744" s="52">
        <f>'Survey-based_src_summary'!T744</f>
        <v>0</v>
      </c>
      <c r="I744" s="52">
        <f>'Survey-based_src_summary'!U744</f>
        <v>0</v>
      </c>
      <c r="J744" s="52">
        <f>'Survey-based_src_summary'!V744</f>
        <v>0</v>
      </c>
      <c r="K744" s="52">
        <f>'Survey-based_src_summary'!W744</f>
        <v>0</v>
      </c>
      <c r="L744" s="144">
        <f>'Survey-based_src_summary'!X744</f>
        <v>0</v>
      </c>
      <c r="M744" s="144">
        <f>'Survey-based_src_summary'!Y744</f>
        <v>0</v>
      </c>
      <c r="N744" s="144">
        <f>'Survey-based_src_summary'!Z744</f>
        <v>0</v>
      </c>
      <c r="O744" s="144">
        <f>'Survey-based_src_summary'!AA744</f>
        <v>0</v>
      </c>
      <c r="P744" s="144">
        <f>'Survey-based_src_summary'!AB744</f>
        <v>0</v>
      </c>
      <c r="Q744" s="155">
        <f>'Survey-based_src_summary'!AC744</f>
        <v>0</v>
      </c>
      <c r="R744" s="155">
        <f>'Survey-based_src_summary'!AD744</f>
        <v>0</v>
      </c>
      <c r="S744" s="155">
        <f>'Survey-based_src_summary'!AE744</f>
        <v>0</v>
      </c>
      <c r="T744" s="155">
        <f>'Survey-based_src_summary'!AF744</f>
        <v>0</v>
      </c>
      <c r="U744" s="155">
        <f>'Survey-based_src_summary'!AG744</f>
        <v>0</v>
      </c>
      <c r="V744" s="156">
        <f>'Survey-based_src_summary'!AH744</f>
        <v>0</v>
      </c>
      <c r="W744" s="156">
        <f>'Survey-based_src_summary'!AI744</f>
        <v>0</v>
      </c>
      <c r="X744" s="156">
        <f>'Survey-based_src_summary'!AJ744</f>
        <v>0</v>
      </c>
      <c r="Y744" s="156">
        <f>'Survey-based_src_summary'!AK744</f>
        <v>0</v>
      </c>
      <c r="Z744" s="156">
        <f>'Survey-based_src_summary'!AL744</f>
        <v>0</v>
      </c>
      <c r="AA744" s="171">
        <f>'Survey-based_src_summary'!AM744</f>
        <v>0</v>
      </c>
      <c r="AB744" s="171">
        <f>'Survey-based_src_summary'!AN744</f>
        <v>0</v>
      </c>
      <c r="AC744" s="171">
        <f>'Survey-based_src_summary'!AO744</f>
        <v>0</v>
      </c>
      <c r="AD744" s="171">
        <f>'Survey-based_src_summary'!AP744</f>
        <v>0</v>
      </c>
      <c r="AE744" s="171">
        <f>'Survey-based_src_summary'!AQ744</f>
        <v>0</v>
      </c>
    </row>
    <row r="745" spans="1:31" x14ac:dyDescent="0.2">
      <c r="A745" s="27" t="s">
        <v>460</v>
      </c>
      <c r="B745" s="154" t="str">
        <f>'Survey-based_src_summary'!E745</f>
        <v>30</v>
      </c>
      <c r="C745" s="125" t="str">
        <f>'Survey-based_src_summary'!F745</f>
        <v>30035</v>
      </c>
      <c r="D745" s="125" t="str">
        <f>'Survey-based_src_summary'!G745</f>
        <v>2310011000</v>
      </c>
      <c r="E745" s="125" t="str">
        <f>'Survey-based_src_summary'!H745</f>
        <v>Other Venting</v>
      </c>
      <c r="F745" s="125" t="str">
        <f>'Survey-based_src_summary'!B745</f>
        <v>Oil Wells</v>
      </c>
      <c r="G745" s="52">
        <f>'Survey-based_src_summary'!S745</f>
        <v>0</v>
      </c>
      <c r="H745" s="52">
        <f>'Survey-based_src_summary'!T745</f>
        <v>0</v>
      </c>
      <c r="I745" s="52">
        <f>'Survey-based_src_summary'!U745</f>
        <v>0</v>
      </c>
      <c r="J745" s="52">
        <f>'Survey-based_src_summary'!V745</f>
        <v>0</v>
      </c>
      <c r="K745" s="52">
        <f>'Survey-based_src_summary'!W745</f>
        <v>0</v>
      </c>
      <c r="L745" s="144">
        <f>'Survey-based_src_summary'!X745</f>
        <v>0</v>
      </c>
      <c r="M745" s="144">
        <f>'Survey-based_src_summary'!Y745</f>
        <v>0</v>
      </c>
      <c r="N745" s="144">
        <f>'Survey-based_src_summary'!Z745</f>
        <v>0</v>
      </c>
      <c r="O745" s="144">
        <f>'Survey-based_src_summary'!AA745</f>
        <v>0</v>
      </c>
      <c r="P745" s="144">
        <f>'Survey-based_src_summary'!AB745</f>
        <v>0</v>
      </c>
      <c r="Q745" s="155">
        <f>'Survey-based_src_summary'!AC745</f>
        <v>0</v>
      </c>
      <c r="R745" s="155">
        <f>'Survey-based_src_summary'!AD745</f>
        <v>0</v>
      </c>
      <c r="S745" s="155">
        <f>'Survey-based_src_summary'!AE745</f>
        <v>0</v>
      </c>
      <c r="T745" s="155">
        <f>'Survey-based_src_summary'!AF745</f>
        <v>0</v>
      </c>
      <c r="U745" s="155">
        <f>'Survey-based_src_summary'!AG745</f>
        <v>0</v>
      </c>
      <c r="V745" s="156">
        <f>'Survey-based_src_summary'!AH745</f>
        <v>0</v>
      </c>
      <c r="W745" s="156">
        <f>'Survey-based_src_summary'!AI745</f>
        <v>0</v>
      </c>
      <c r="X745" s="156">
        <f>'Survey-based_src_summary'!AJ745</f>
        <v>0</v>
      </c>
      <c r="Y745" s="156">
        <f>'Survey-based_src_summary'!AK745</f>
        <v>0</v>
      </c>
      <c r="Z745" s="156">
        <f>'Survey-based_src_summary'!AL745</f>
        <v>0</v>
      </c>
      <c r="AA745" s="171">
        <f>'Survey-based_src_summary'!AM745</f>
        <v>0</v>
      </c>
      <c r="AB745" s="171">
        <f>'Survey-based_src_summary'!AN745</f>
        <v>0</v>
      </c>
      <c r="AC745" s="171">
        <f>'Survey-based_src_summary'!AO745</f>
        <v>0</v>
      </c>
      <c r="AD745" s="171">
        <f>'Survey-based_src_summary'!AP745</f>
        <v>0</v>
      </c>
      <c r="AE745" s="171">
        <f>'Survey-based_src_summary'!AQ745</f>
        <v>0</v>
      </c>
    </row>
    <row r="746" spans="1:31" x14ac:dyDescent="0.2">
      <c r="A746" s="27" t="s">
        <v>460</v>
      </c>
      <c r="B746" s="154" t="str">
        <f>'Survey-based_src_summary'!E746</f>
        <v>30</v>
      </c>
      <c r="C746" s="125" t="str">
        <f>'Survey-based_src_summary'!F746</f>
        <v>30073</v>
      </c>
      <c r="D746" s="125" t="str">
        <f>'Survey-based_src_summary'!G746</f>
        <v>2310011000</v>
      </c>
      <c r="E746" s="125" t="str">
        <f>'Survey-based_src_summary'!H746</f>
        <v>Other Venting</v>
      </c>
      <c r="F746" s="125" t="str">
        <f>'Survey-based_src_summary'!B746</f>
        <v>Oil Wells</v>
      </c>
      <c r="G746" s="52">
        <f>'Survey-based_src_summary'!S746</f>
        <v>0</v>
      </c>
      <c r="H746" s="52">
        <f>'Survey-based_src_summary'!T746</f>
        <v>0</v>
      </c>
      <c r="I746" s="52">
        <f>'Survey-based_src_summary'!U746</f>
        <v>0</v>
      </c>
      <c r="J746" s="52">
        <f>'Survey-based_src_summary'!V746</f>
        <v>0</v>
      </c>
      <c r="K746" s="52">
        <f>'Survey-based_src_summary'!W746</f>
        <v>0</v>
      </c>
      <c r="L746" s="144">
        <f>'Survey-based_src_summary'!X746</f>
        <v>0</v>
      </c>
      <c r="M746" s="144">
        <f>'Survey-based_src_summary'!Y746</f>
        <v>0</v>
      </c>
      <c r="N746" s="144">
        <f>'Survey-based_src_summary'!Z746</f>
        <v>0</v>
      </c>
      <c r="O746" s="144">
        <f>'Survey-based_src_summary'!AA746</f>
        <v>0</v>
      </c>
      <c r="P746" s="144">
        <f>'Survey-based_src_summary'!AB746</f>
        <v>0</v>
      </c>
      <c r="Q746" s="155">
        <f>'Survey-based_src_summary'!AC746</f>
        <v>0</v>
      </c>
      <c r="R746" s="155">
        <f>'Survey-based_src_summary'!AD746</f>
        <v>0</v>
      </c>
      <c r="S746" s="155">
        <f>'Survey-based_src_summary'!AE746</f>
        <v>0</v>
      </c>
      <c r="T746" s="155">
        <f>'Survey-based_src_summary'!AF746</f>
        <v>0</v>
      </c>
      <c r="U746" s="155">
        <f>'Survey-based_src_summary'!AG746</f>
        <v>0</v>
      </c>
      <c r="V746" s="156">
        <f>'Survey-based_src_summary'!AH746</f>
        <v>0</v>
      </c>
      <c r="W746" s="156">
        <f>'Survey-based_src_summary'!AI746</f>
        <v>0</v>
      </c>
      <c r="X746" s="156">
        <f>'Survey-based_src_summary'!AJ746</f>
        <v>0</v>
      </c>
      <c r="Y746" s="156">
        <f>'Survey-based_src_summary'!AK746</f>
        <v>0</v>
      </c>
      <c r="Z746" s="156">
        <f>'Survey-based_src_summary'!AL746</f>
        <v>0</v>
      </c>
      <c r="AA746" s="171">
        <f>'Survey-based_src_summary'!AM746</f>
        <v>0</v>
      </c>
      <c r="AB746" s="171">
        <f>'Survey-based_src_summary'!AN746</f>
        <v>0</v>
      </c>
      <c r="AC746" s="171">
        <f>'Survey-based_src_summary'!AO746</f>
        <v>0</v>
      </c>
      <c r="AD746" s="171">
        <f>'Survey-based_src_summary'!AP746</f>
        <v>0</v>
      </c>
      <c r="AE746" s="171">
        <f>'Survey-based_src_summary'!AQ746</f>
        <v>0</v>
      </c>
    </row>
    <row r="747" spans="1:31" x14ac:dyDescent="0.2">
      <c r="A747" s="27" t="s">
        <v>460</v>
      </c>
      <c r="B747" s="154" t="str">
        <f>'Survey-based_src_summary'!E747</f>
        <v>30</v>
      </c>
      <c r="C747" s="125" t="str">
        <f>'Survey-based_src_summary'!F747</f>
        <v>30065</v>
      </c>
      <c r="D747" s="125" t="str">
        <f>'Survey-based_src_summary'!G747</f>
        <v>2310011000</v>
      </c>
      <c r="E747" s="125" t="str">
        <f>'Survey-based_src_summary'!H747</f>
        <v>Other Venting</v>
      </c>
      <c r="F747" s="125" t="str">
        <f>'Survey-based_src_summary'!B747</f>
        <v>Oil Wells</v>
      </c>
      <c r="G747" s="52">
        <f>'Survey-based_src_summary'!S747</f>
        <v>0</v>
      </c>
      <c r="H747" s="52">
        <f>'Survey-based_src_summary'!T747</f>
        <v>0</v>
      </c>
      <c r="I747" s="52">
        <f>'Survey-based_src_summary'!U747</f>
        <v>0</v>
      </c>
      <c r="J747" s="52">
        <f>'Survey-based_src_summary'!V747</f>
        <v>0</v>
      </c>
      <c r="K747" s="52">
        <f>'Survey-based_src_summary'!W747</f>
        <v>0</v>
      </c>
      <c r="L747" s="144">
        <f>'Survey-based_src_summary'!X747</f>
        <v>0</v>
      </c>
      <c r="M747" s="144">
        <f>'Survey-based_src_summary'!Y747</f>
        <v>0</v>
      </c>
      <c r="N747" s="144">
        <f>'Survey-based_src_summary'!Z747</f>
        <v>0</v>
      </c>
      <c r="O747" s="144">
        <f>'Survey-based_src_summary'!AA747</f>
        <v>0</v>
      </c>
      <c r="P747" s="144">
        <f>'Survey-based_src_summary'!AB747</f>
        <v>0</v>
      </c>
      <c r="Q747" s="155">
        <f>'Survey-based_src_summary'!AC747</f>
        <v>0</v>
      </c>
      <c r="R747" s="155">
        <f>'Survey-based_src_summary'!AD747</f>
        <v>0</v>
      </c>
      <c r="S747" s="155">
        <f>'Survey-based_src_summary'!AE747</f>
        <v>0</v>
      </c>
      <c r="T747" s="155">
        <f>'Survey-based_src_summary'!AF747</f>
        <v>0</v>
      </c>
      <c r="U747" s="155">
        <f>'Survey-based_src_summary'!AG747</f>
        <v>0</v>
      </c>
      <c r="V747" s="156">
        <f>'Survey-based_src_summary'!AH747</f>
        <v>0</v>
      </c>
      <c r="W747" s="156">
        <f>'Survey-based_src_summary'!AI747</f>
        <v>0</v>
      </c>
      <c r="X747" s="156">
        <f>'Survey-based_src_summary'!AJ747</f>
        <v>0</v>
      </c>
      <c r="Y747" s="156">
        <f>'Survey-based_src_summary'!AK747</f>
        <v>0</v>
      </c>
      <c r="Z747" s="156">
        <f>'Survey-based_src_summary'!AL747</f>
        <v>0</v>
      </c>
      <c r="AA747" s="171">
        <f>'Survey-based_src_summary'!AM747</f>
        <v>0</v>
      </c>
      <c r="AB747" s="171">
        <f>'Survey-based_src_summary'!AN747</f>
        <v>0</v>
      </c>
      <c r="AC747" s="171">
        <f>'Survey-based_src_summary'!AO747</f>
        <v>0</v>
      </c>
      <c r="AD747" s="171">
        <f>'Survey-based_src_summary'!AP747</f>
        <v>0</v>
      </c>
      <c r="AE747" s="171">
        <f>'Survey-based_src_summary'!AQ747</f>
        <v>0</v>
      </c>
    </row>
    <row r="748" spans="1:31" x14ac:dyDescent="0.2">
      <c r="A748" s="27" t="s">
        <v>460</v>
      </c>
      <c r="B748" s="154" t="str">
        <f>'Survey-based_src_summary'!E748</f>
        <v>30</v>
      </c>
      <c r="C748" s="125" t="str">
        <f>'Survey-based_src_summary'!F748</f>
        <v>30069</v>
      </c>
      <c r="D748" s="125" t="str">
        <f>'Survey-based_src_summary'!G748</f>
        <v>2310011000</v>
      </c>
      <c r="E748" s="125" t="str">
        <f>'Survey-based_src_summary'!H748</f>
        <v>Other Venting</v>
      </c>
      <c r="F748" s="125" t="str">
        <f>'Survey-based_src_summary'!B748</f>
        <v>Oil Wells</v>
      </c>
      <c r="G748" s="52">
        <f>'Survey-based_src_summary'!S748</f>
        <v>0</v>
      </c>
      <c r="H748" s="52">
        <f>'Survey-based_src_summary'!T748</f>
        <v>0</v>
      </c>
      <c r="I748" s="52">
        <f>'Survey-based_src_summary'!U748</f>
        <v>0</v>
      </c>
      <c r="J748" s="52">
        <f>'Survey-based_src_summary'!V748</f>
        <v>0</v>
      </c>
      <c r="K748" s="52">
        <f>'Survey-based_src_summary'!W748</f>
        <v>0</v>
      </c>
      <c r="L748" s="144">
        <f>'Survey-based_src_summary'!X748</f>
        <v>0</v>
      </c>
      <c r="M748" s="144">
        <f>'Survey-based_src_summary'!Y748</f>
        <v>0</v>
      </c>
      <c r="N748" s="144">
        <f>'Survey-based_src_summary'!Z748</f>
        <v>0</v>
      </c>
      <c r="O748" s="144">
        <f>'Survey-based_src_summary'!AA748</f>
        <v>0</v>
      </c>
      <c r="P748" s="144">
        <f>'Survey-based_src_summary'!AB748</f>
        <v>0</v>
      </c>
      <c r="Q748" s="155">
        <f>'Survey-based_src_summary'!AC748</f>
        <v>0</v>
      </c>
      <c r="R748" s="155">
        <f>'Survey-based_src_summary'!AD748</f>
        <v>0</v>
      </c>
      <c r="S748" s="155">
        <f>'Survey-based_src_summary'!AE748</f>
        <v>0</v>
      </c>
      <c r="T748" s="155">
        <f>'Survey-based_src_summary'!AF748</f>
        <v>0</v>
      </c>
      <c r="U748" s="155">
        <f>'Survey-based_src_summary'!AG748</f>
        <v>0</v>
      </c>
      <c r="V748" s="156">
        <f>'Survey-based_src_summary'!AH748</f>
        <v>0</v>
      </c>
      <c r="W748" s="156">
        <f>'Survey-based_src_summary'!AI748</f>
        <v>0</v>
      </c>
      <c r="X748" s="156">
        <f>'Survey-based_src_summary'!AJ748</f>
        <v>0</v>
      </c>
      <c r="Y748" s="156">
        <f>'Survey-based_src_summary'!AK748</f>
        <v>0</v>
      </c>
      <c r="Z748" s="156">
        <f>'Survey-based_src_summary'!AL748</f>
        <v>0</v>
      </c>
      <c r="AA748" s="171">
        <f>'Survey-based_src_summary'!AM748</f>
        <v>0</v>
      </c>
      <c r="AB748" s="171">
        <f>'Survey-based_src_summary'!AN748</f>
        <v>0</v>
      </c>
      <c r="AC748" s="171">
        <f>'Survey-based_src_summary'!AO748</f>
        <v>0</v>
      </c>
      <c r="AD748" s="171">
        <f>'Survey-based_src_summary'!AP748</f>
        <v>0</v>
      </c>
      <c r="AE748" s="171">
        <f>'Survey-based_src_summary'!AQ748</f>
        <v>0</v>
      </c>
    </row>
    <row r="749" spans="1:31" x14ac:dyDescent="0.2">
      <c r="A749" s="27" t="s">
        <v>460</v>
      </c>
      <c r="B749" s="154" t="str">
        <f>'Survey-based_src_summary'!E749</f>
        <v>30</v>
      </c>
      <c r="C749" s="125" t="str">
        <f>'Survey-based_src_summary'!F749</f>
        <v>30005</v>
      </c>
      <c r="D749" s="125" t="str">
        <f>'Survey-based_src_summary'!G749</f>
        <v>2310011000</v>
      </c>
      <c r="E749" s="125" t="str">
        <f>'Survey-based_src_summary'!H749</f>
        <v>Other Venting</v>
      </c>
      <c r="F749" s="125" t="str">
        <f>'Survey-based_src_summary'!B749</f>
        <v>Oil Wells</v>
      </c>
      <c r="G749" s="52">
        <f>'Survey-based_src_summary'!S749</f>
        <v>0</v>
      </c>
      <c r="H749" s="52">
        <f>'Survey-based_src_summary'!T749</f>
        <v>0</v>
      </c>
      <c r="I749" s="52">
        <f>'Survey-based_src_summary'!U749</f>
        <v>0</v>
      </c>
      <c r="J749" s="52">
        <f>'Survey-based_src_summary'!V749</f>
        <v>0</v>
      </c>
      <c r="K749" s="52">
        <f>'Survey-based_src_summary'!W749</f>
        <v>0</v>
      </c>
      <c r="L749" s="144">
        <f>'Survey-based_src_summary'!X749</f>
        <v>0</v>
      </c>
      <c r="M749" s="144">
        <f>'Survey-based_src_summary'!Y749</f>
        <v>0</v>
      </c>
      <c r="N749" s="144">
        <f>'Survey-based_src_summary'!Z749</f>
        <v>0</v>
      </c>
      <c r="O749" s="144">
        <f>'Survey-based_src_summary'!AA749</f>
        <v>0</v>
      </c>
      <c r="P749" s="144">
        <f>'Survey-based_src_summary'!AB749</f>
        <v>0</v>
      </c>
      <c r="Q749" s="155">
        <f>'Survey-based_src_summary'!AC749</f>
        <v>0</v>
      </c>
      <c r="R749" s="155">
        <f>'Survey-based_src_summary'!AD749</f>
        <v>0</v>
      </c>
      <c r="S749" s="155">
        <f>'Survey-based_src_summary'!AE749</f>
        <v>0</v>
      </c>
      <c r="T749" s="155">
        <f>'Survey-based_src_summary'!AF749</f>
        <v>0</v>
      </c>
      <c r="U749" s="155">
        <f>'Survey-based_src_summary'!AG749</f>
        <v>0</v>
      </c>
      <c r="V749" s="156">
        <f>'Survey-based_src_summary'!AH749</f>
        <v>0</v>
      </c>
      <c r="W749" s="156">
        <f>'Survey-based_src_summary'!AI749</f>
        <v>0</v>
      </c>
      <c r="X749" s="156">
        <f>'Survey-based_src_summary'!AJ749</f>
        <v>0</v>
      </c>
      <c r="Y749" s="156">
        <f>'Survey-based_src_summary'!AK749</f>
        <v>0</v>
      </c>
      <c r="Z749" s="156">
        <f>'Survey-based_src_summary'!AL749</f>
        <v>0</v>
      </c>
      <c r="AA749" s="171">
        <f>'Survey-based_src_summary'!AM749</f>
        <v>0</v>
      </c>
      <c r="AB749" s="171">
        <f>'Survey-based_src_summary'!AN749</f>
        <v>0</v>
      </c>
      <c r="AC749" s="171">
        <f>'Survey-based_src_summary'!AO749</f>
        <v>0</v>
      </c>
      <c r="AD749" s="171">
        <f>'Survey-based_src_summary'!AP749</f>
        <v>0</v>
      </c>
      <c r="AE749" s="171">
        <f>'Survey-based_src_summary'!AQ749</f>
        <v>0</v>
      </c>
    </row>
    <row r="750" spans="1:31" x14ac:dyDescent="0.2">
      <c r="A750" s="27" t="s">
        <v>460</v>
      </c>
      <c r="B750" s="154" t="str">
        <f>'Survey-based_src_summary'!E750</f>
        <v>30</v>
      </c>
      <c r="C750" s="125" t="str">
        <f>'Survey-based_src_summary'!F750</f>
        <v>30111</v>
      </c>
      <c r="D750" s="125" t="str">
        <f>'Survey-based_src_summary'!G750</f>
        <v>2310011000</v>
      </c>
      <c r="E750" s="125" t="str">
        <f>'Survey-based_src_summary'!H750</f>
        <v>Other Venting</v>
      </c>
      <c r="F750" s="125" t="str">
        <f>'Survey-based_src_summary'!B750</f>
        <v>Oil Wells</v>
      </c>
      <c r="G750" s="52">
        <f>'Survey-based_src_summary'!S750</f>
        <v>0</v>
      </c>
      <c r="H750" s="52">
        <f>'Survey-based_src_summary'!T750</f>
        <v>0</v>
      </c>
      <c r="I750" s="52">
        <f>'Survey-based_src_summary'!U750</f>
        <v>0</v>
      </c>
      <c r="J750" s="52">
        <f>'Survey-based_src_summary'!V750</f>
        <v>0</v>
      </c>
      <c r="K750" s="52">
        <f>'Survey-based_src_summary'!W750</f>
        <v>0</v>
      </c>
      <c r="L750" s="144">
        <f>'Survey-based_src_summary'!X750</f>
        <v>0</v>
      </c>
      <c r="M750" s="144">
        <f>'Survey-based_src_summary'!Y750</f>
        <v>0</v>
      </c>
      <c r="N750" s="144">
        <f>'Survey-based_src_summary'!Z750</f>
        <v>0</v>
      </c>
      <c r="O750" s="144">
        <f>'Survey-based_src_summary'!AA750</f>
        <v>0</v>
      </c>
      <c r="P750" s="144">
        <f>'Survey-based_src_summary'!AB750</f>
        <v>0</v>
      </c>
      <c r="Q750" s="155">
        <f>'Survey-based_src_summary'!AC750</f>
        <v>0</v>
      </c>
      <c r="R750" s="155">
        <f>'Survey-based_src_summary'!AD750</f>
        <v>0</v>
      </c>
      <c r="S750" s="155">
        <f>'Survey-based_src_summary'!AE750</f>
        <v>0</v>
      </c>
      <c r="T750" s="155">
        <f>'Survey-based_src_summary'!AF750</f>
        <v>0</v>
      </c>
      <c r="U750" s="155">
        <f>'Survey-based_src_summary'!AG750</f>
        <v>0</v>
      </c>
      <c r="V750" s="156">
        <f>'Survey-based_src_summary'!AH750</f>
        <v>0</v>
      </c>
      <c r="W750" s="156">
        <f>'Survey-based_src_summary'!AI750</f>
        <v>0</v>
      </c>
      <c r="X750" s="156">
        <f>'Survey-based_src_summary'!AJ750</f>
        <v>0</v>
      </c>
      <c r="Y750" s="156">
        <f>'Survey-based_src_summary'!AK750</f>
        <v>0</v>
      </c>
      <c r="Z750" s="156">
        <f>'Survey-based_src_summary'!AL750</f>
        <v>0</v>
      </c>
      <c r="AA750" s="171">
        <f>'Survey-based_src_summary'!AM750</f>
        <v>0</v>
      </c>
      <c r="AB750" s="171">
        <f>'Survey-based_src_summary'!AN750</f>
        <v>0</v>
      </c>
      <c r="AC750" s="171">
        <f>'Survey-based_src_summary'!AO750</f>
        <v>0</v>
      </c>
      <c r="AD750" s="171">
        <f>'Survey-based_src_summary'!AP750</f>
        <v>0</v>
      </c>
      <c r="AE750" s="171">
        <f>'Survey-based_src_summary'!AQ750</f>
        <v>0</v>
      </c>
    </row>
    <row r="751" spans="1:31" x14ac:dyDescent="0.2">
      <c r="A751" s="27" t="s">
        <v>460</v>
      </c>
      <c r="B751" s="154" t="str">
        <f>'Survey-based_src_summary'!E751</f>
        <v>30</v>
      </c>
      <c r="C751" s="125" t="str">
        <f>'Survey-based_src_summary'!F751</f>
        <v>30041</v>
      </c>
      <c r="D751" s="125" t="str">
        <f>'Survey-based_src_summary'!G751</f>
        <v>2310011000</v>
      </c>
      <c r="E751" s="125" t="str">
        <f>'Survey-based_src_summary'!H751</f>
        <v>Other Venting</v>
      </c>
      <c r="F751" s="125" t="str">
        <f>'Survey-based_src_summary'!B751</f>
        <v>Oil Wells</v>
      </c>
      <c r="G751" s="52">
        <f>'Survey-based_src_summary'!S751</f>
        <v>0</v>
      </c>
      <c r="H751" s="52">
        <f>'Survey-based_src_summary'!T751</f>
        <v>0</v>
      </c>
      <c r="I751" s="52">
        <f>'Survey-based_src_summary'!U751</f>
        <v>0</v>
      </c>
      <c r="J751" s="52">
        <f>'Survey-based_src_summary'!V751</f>
        <v>0</v>
      </c>
      <c r="K751" s="52">
        <f>'Survey-based_src_summary'!W751</f>
        <v>0</v>
      </c>
      <c r="L751" s="144">
        <f>'Survey-based_src_summary'!X751</f>
        <v>0</v>
      </c>
      <c r="M751" s="144">
        <f>'Survey-based_src_summary'!Y751</f>
        <v>0</v>
      </c>
      <c r="N751" s="144">
        <f>'Survey-based_src_summary'!Z751</f>
        <v>0</v>
      </c>
      <c r="O751" s="144">
        <f>'Survey-based_src_summary'!AA751</f>
        <v>0</v>
      </c>
      <c r="P751" s="144">
        <f>'Survey-based_src_summary'!AB751</f>
        <v>0</v>
      </c>
      <c r="Q751" s="155">
        <f>'Survey-based_src_summary'!AC751</f>
        <v>0</v>
      </c>
      <c r="R751" s="155">
        <f>'Survey-based_src_summary'!AD751</f>
        <v>0</v>
      </c>
      <c r="S751" s="155">
        <f>'Survey-based_src_summary'!AE751</f>
        <v>0</v>
      </c>
      <c r="T751" s="155">
        <f>'Survey-based_src_summary'!AF751</f>
        <v>0</v>
      </c>
      <c r="U751" s="155">
        <f>'Survey-based_src_summary'!AG751</f>
        <v>0</v>
      </c>
      <c r="V751" s="156">
        <f>'Survey-based_src_summary'!AH751</f>
        <v>0</v>
      </c>
      <c r="W751" s="156">
        <f>'Survey-based_src_summary'!AI751</f>
        <v>0</v>
      </c>
      <c r="X751" s="156">
        <f>'Survey-based_src_summary'!AJ751</f>
        <v>0</v>
      </c>
      <c r="Y751" s="156">
        <f>'Survey-based_src_summary'!AK751</f>
        <v>0</v>
      </c>
      <c r="Z751" s="156">
        <f>'Survey-based_src_summary'!AL751</f>
        <v>0</v>
      </c>
      <c r="AA751" s="171">
        <f>'Survey-based_src_summary'!AM751</f>
        <v>0</v>
      </c>
      <c r="AB751" s="171">
        <f>'Survey-based_src_summary'!AN751</f>
        <v>0</v>
      </c>
      <c r="AC751" s="171">
        <f>'Survey-based_src_summary'!AO751</f>
        <v>0</v>
      </c>
      <c r="AD751" s="171">
        <f>'Survey-based_src_summary'!AP751</f>
        <v>0</v>
      </c>
      <c r="AE751" s="171">
        <f>'Survey-based_src_summary'!AQ751</f>
        <v>0</v>
      </c>
    </row>
    <row r="752" spans="1:31" x14ac:dyDescent="0.2">
      <c r="A752" s="27" t="s">
        <v>460</v>
      </c>
      <c r="B752" s="154" t="str">
        <f>'Survey-based_src_summary'!E752</f>
        <v>30</v>
      </c>
      <c r="C752" s="125" t="str">
        <f>'Survey-based_src_summary'!F752</f>
        <v>30071</v>
      </c>
      <c r="D752" s="125" t="str">
        <f>'Survey-based_src_summary'!G752</f>
        <v>2310011000</v>
      </c>
      <c r="E752" s="125" t="str">
        <f>'Survey-based_src_summary'!H752</f>
        <v>Other Venting</v>
      </c>
      <c r="F752" s="125" t="str">
        <f>'Survey-based_src_summary'!B752</f>
        <v>Oil Wells</v>
      </c>
      <c r="G752" s="52">
        <f>'Survey-based_src_summary'!S752</f>
        <v>0</v>
      </c>
      <c r="H752" s="52">
        <f>'Survey-based_src_summary'!T752</f>
        <v>0</v>
      </c>
      <c r="I752" s="52">
        <f>'Survey-based_src_summary'!U752</f>
        <v>0</v>
      </c>
      <c r="J752" s="52">
        <f>'Survey-based_src_summary'!V752</f>
        <v>0</v>
      </c>
      <c r="K752" s="52">
        <f>'Survey-based_src_summary'!W752</f>
        <v>0</v>
      </c>
      <c r="L752" s="144">
        <f>'Survey-based_src_summary'!X752</f>
        <v>0</v>
      </c>
      <c r="M752" s="144">
        <f>'Survey-based_src_summary'!Y752</f>
        <v>0</v>
      </c>
      <c r="N752" s="144">
        <f>'Survey-based_src_summary'!Z752</f>
        <v>0</v>
      </c>
      <c r="O752" s="144">
        <f>'Survey-based_src_summary'!AA752</f>
        <v>0</v>
      </c>
      <c r="P752" s="144">
        <f>'Survey-based_src_summary'!AB752</f>
        <v>0</v>
      </c>
      <c r="Q752" s="155">
        <f>'Survey-based_src_summary'!AC752</f>
        <v>0</v>
      </c>
      <c r="R752" s="155">
        <f>'Survey-based_src_summary'!AD752</f>
        <v>0</v>
      </c>
      <c r="S752" s="155">
        <f>'Survey-based_src_summary'!AE752</f>
        <v>0</v>
      </c>
      <c r="T752" s="155">
        <f>'Survey-based_src_summary'!AF752</f>
        <v>0</v>
      </c>
      <c r="U752" s="155">
        <f>'Survey-based_src_summary'!AG752</f>
        <v>0</v>
      </c>
      <c r="V752" s="156">
        <f>'Survey-based_src_summary'!AH752</f>
        <v>0</v>
      </c>
      <c r="W752" s="156">
        <f>'Survey-based_src_summary'!AI752</f>
        <v>0</v>
      </c>
      <c r="X752" s="156">
        <f>'Survey-based_src_summary'!AJ752</f>
        <v>0</v>
      </c>
      <c r="Y752" s="156">
        <f>'Survey-based_src_summary'!AK752</f>
        <v>0</v>
      </c>
      <c r="Z752" s="156">
        <f>'Survey-based_src_summary'!AL752</f>
        <v>0</v>
      </c>
      <c r="AA752" s="171">
        <f>'Survey-based_src_summary'!AM752</f>
        <v>0</v>
      </c>
      <c r="AB752" s="171">
        <f>'Survey-based_src_summary'!AN752</f>
        <v>0</v>
      </c>
      <c r="AC752" s="171">
        <f>'Survey-based_src_summary'!AO752</f>
        <v>0</v>
      </c>
      <c r="AD752" s="171">
        <f>'Survey-based_src_summary'!AP752</f>
        <v>0</v>
      </c>
      <c r="AE752" s="171">
        <f>'Survey-based_src_summary'!AQ752</f>
        <v>0</v>
      </c>
    </row>
    <row r="753" spans="1:31" x14ac:dyDescent="0.2">
      <c r="A753" s="27" t="s">
        <v>460</v>
      </c>
      <c r="B753" s="154" t="str">
        <f>'Survey-based_src_summary'!E753</f>
        <v>30</v>
      </c>
      <c r="C753" s="125" t="str">
        <f>'Survey-based_src_summary'!F753</f>
        <v>30015</v>
      </c>
      <c r="D753" s="125" t="str">
        <f>'Survey-based_src_summary'!G753</f>
        <v>2310011000</v>
      </c>
      <c r="E753" s="125" t="str">
        <f>'Survey-based_src_summary'!H753</f>
        <v>Other Venting</v>
      </c>
      <c r="F753" s="125" t="str">
        <f>'Survey-based_src_summary'!B753</f>
        <v>Oil Wells</v>
      </c>
      <c r="G753" s="52">
        <f>'Survey-based_src_summary'!S753</f>
        <v>0</v>
      </c>
      <c r="H753" s="52">
        <f>'Survey-based_src_summary'!T753</f>
        <v>0</v>
      </c>
      <c r="I753" s="52">
        <f>'Survey-based_src_summary'!U753</f>
        <v>0</v>
      </c>
      <c r="J753" s="52">
        <f>'Survey-based_src_summary'!V753</f>
        <v>0</v>
      </c>
      <c r="K753" s="52">
        <f>'Survey-based_src_summary'!W753</f>
        <v>0</v>
      </c>
      <c r="L753" s="144">
        <f>'Survey-based_src_summary'!X753</f>
        <v>0</v>
      </c>
      <c r="M753" s="144">
        <f>'Survey-based_src_summary'!Y753</f>
        <v>0</v>
      </c>
      <c r="N753" s="144">
        <f>'Survey-based_src_summary'!Z753</f>
        <v>0</v>
      </c>
      <c r="O753" s="144">
        <f>'Survey-based_src_summary'!AA753</f>
        <v>0</v>
      </c>
      <c r="P753" s="144">
        <f>'Survey-based_src_summary'!AB753</f>
        <v>0</v>
      </c>
      <c r="Q753" s="155">
        <f>'Survey-based_src_summary'!AC753</f>
        <v>0</v>
      </c>
      <c r="R753" s="155">
        <f>'Survey-based_src_summary'!AD753</f>
        <v>0</v>
      </c>
      <c r="S753" s="155">
        <f>'Survey-based_src_summary'!AE753</f>
        <v>0</v>
      </c>
      <c r="T753" s="155">
        <f>'Survey-based_src_summary'!AF753</f>
        <v>0</v>
      </c>
      <c r="U753" s="155">
        <f>'Survey-based_src_summary'!AG753</f>
        <v>0</v>
      </c>
      <c r="V753" s="156">
        <f>'Survey-based_src_summary'!AH753</f>
        <v>0</v>
      </c>
      <c r="W753" s="156">
        <f>'Survey-based_src_summary'!AI753</f>
        <v>0</v>
      </c>
      <c r="X753" s="156">
        <f>'Survey-based_src_summary'!AJ753</f>
        <v>0</v>
      </c>
      <c r="Y753" s="156">
        <f>'Survey-based_src_summary'!AK753</f>
        <v>0</v>
      </c>
      <c r="Z753" s="156">
        <f>'Survey-based_src_summary'!AL753</f>
        <v>0</v>
      </c>
      <c r="AA753" s="171">
        <f>'Survey-based_src_summary'!AM753</f>
        <v>0</v>
      </c>
      <c r="AB753" s="171">
        <f>'Survey-based_src_summary'!AN753</f>
        <v>0</v>
      </c>
      <c r="AC753" s="171">
        <f>'Survey-based_src_summary'!AO753</f>
        <v>0</v>
      </c>
      <c r="AD753" s="171">
        <f>'Survey-based_src_summary'!AP753</f>
        <v>0</v>
      </c>
      <c r="AE753" s="171">
        <f>'Survey-based_src_summary'!AQ753</f>
        <v>0</v>
      </c>
    </row>
    <row r="754" spans="1:31" x14ac:dyDescent="0.2">
      <c r="A754" s="27" t="s">
        <v>460</v>
      </c>
      <c r="B754" s="154" t="str">
        <f>'Survey-based_src_summary'!E754</f>
        <v>30</v>
      </c>
      <c r="C754" s="125" t="str">
        <f>'Survey-based_src_summary'!F754</f>
        <v>30027</v>
      </c>
      <c r="D754" s="125" t="str">
        <f>'Survey-based_src_summary'!G754</f>
        <v>2310011000</v>
      </c>
      <c r="E754" s="125" t="str">
        <f>'Survey-based_src_summary'!H754</f>
        <v>Other Venting</v>
      </c>
      <c r="F754" s="125" t="str">
        <f>'Survey-based_src_summary'!B754</f>
        <v>Oil Wells</v>
      </c>
      <c r="G754" s="52">
        <f>'Survey-based_src_summary'!S754</f>
        <v>0</v>
      </c>
      <c r="H754" s="52">
        <f>'Survey-based_src_summary'!T754</f>
        <v>0</v>
      </c>
      <c r="I754" s="52">
        <f>'Survey-based_src_summary'!U754</f>
        <v>0</v>
      </c>
      <c r="J754" s="52">
        <f>'Survey-based_src_summary'!V754</f>
        <v>0</v>
      </c>
      <c r="K754" s="52">
        <f>'Survey-based_src_summary'!W754</f>
        <v>0</v>
      </c>
      <c r="L754" s="144">
        <f>'Survey-based_src_summary'!X754</f>
        <v>0</v>
      </c>
      <c r="M754" s="144">
        <f>'Survey-based_src_summary'!Y754</f>
        <v>0</v>
      </c>
      <c r="N754" s="144">
        <f>'Survey-based_src_summary'!Z754</f>
        <v>0</v>
      </c>
      <c r="O754" s="144">
        <f>'Survey-based_src_summary'!AA754</f>
        <v>0</v>
      </c>
      <c r="P754" s="144">
        <f>'Survey-based_src_summary'!AB754</f>
        <v>0</v>
      </c>
      <c r="Q754" s="155">
        <f>'Survey-based_src_summary'!AC754</f>
        <v>0</v>
      </c>
      <c r="R754" s="155">
        <f>'Survey-based_src_summary'!AD754</f>
        <v>0</v>
      </c>
      <c r="S754" s="155">
        <f>'Survey-based_src_summary'!AE754</f>
        <v>0</v>
      </c>
      <c r="T754" s="155">
        <f>'Survey-based_src_summary'!AF754</f>
        <v>0</v>
      </c>
      <c r="U754" s="155">
        <f>'Survey-based_src_summary'!AG754</f>
        <v>0</v>
      </c>
      <c r="V754" s="156">
        <f>'Survey-based_src_summary'!AH754</f>
        <v>0</v>
      </c>
      <c r="W754" s="156">
        <f>'Survey-based_src_summary'!AI754</f>
        <v>0</v>
      </c>
      <c r="X754" s="156">
        <f>'Survey-based_src_summary'!AJ754</f>
        <v>0</v>
      </c>
      <c r="Y754" s="156">
        <f>'Survey-based_src_summary'!AK754</f>
        <v>0</v>
      </c>
      <c r="Z754" s="156">
        <f>'Survey-based_src_summary'!AL754</f>
        <v>0</v>
      </c>
      <c r="AA754" s="171">
        <f>'Survey-based_src_summary'!AM754</f>
        <v>0</v>
      </c>
      <c r="AB754" s="171">
        <f>'Survey-based_src_summary'!AN754</f>
        <v>0</v>
      </c>
      <c r="AC754" s="171">
        <f>'Survey-based_src_summary'!AO754</f>
        <v>0</v>
      </c>
      <c r="AD754" s="171">
        <f>'Survey-based_src_summary'!AP754</f>
        <v>0</v>
      </c>
      <c r="AE754" s="171">
        <f>'Survey-based_src_summary'!AQ754</f>
        <v>0</v>
      </c>
    </row>
    <row r="755" spans="1:31" x14ac:dyDescent="0.2">
      <c r="A755" s="27" t="s">
        <v>460</v>
      </c>
      <c r="B755" s="154" t="str">
        <f>'Survey-based_src_summary'!E755</f>
        <v>30</v>
      </c>
      <c r="C755" s="125" t="str">
        <f>'Survey-based_src_summary'!F755</f>
        <v>30037</v>
      </c>
      <c r="D755" s="125" t="str">
        <f>'Survey-based_src_summary'!G755</f>
        <v>2310011000</v>
      </c>
      <c r="E755" s="125" t="str">
        <f>'Survey-based_src_summary'!H755</f>
        <v>Other Venting</v>
      </c>
      <c r="F755" s="125" t="str">
        <f>'Survey-based_src_summary'!B755</f>
        <v>Oil Wells</v>
      </c>
      <c r="G755" s="52">
        <f>'Survey-based_src_summary'!S755</f>
        <v>0</v>
      </c>
      <c r="H755" s="52">
        <f>'Survey-based_src_summary'!T755</f>
        <v>0</v>
      </c>
      <c r="I755" s="52">
        <f>'Survey-based_src_summary'!U755</f>
        <v>0</v>
      </c>
      <c r="J755" s="52">
        <f>'Survey-based_src_summary'!V755</f>
        <v>0</v>
      </c>
      <c r="K755" s="52">
        <f>'Survey-based_src_summary'!W755</f>
        <v>0</v>
      </c>
      <c r="L755" s="144">
        <f>'Survey-based_src_summary'!X755</f>
        <v>0</v>
      </c>
      <c r="M755" s="144">
        <f>'Survey-based_src_summary'!Y755</f>
        <v>0</v>
      </c>
      <c r="N755" s="144">
        <f>'Survey-based_src_summary'!Z755</f>
        <v>0</v>
      </c>
      <c r="O755" s="144">
        <f>'Survey-based_src_summary'!AA755</f>
        <v>0</v>
      </c>
      <c r="P755" s="144">
        <f>'Survey-based_src_summary'!AB755</f>
        <v>0</v>
      </c>
      <c r="Q755" s="155">
        <f>'Survey-based_src_summary'!AC755</f>
        <v>0</v>
      </c>
      <c r="R755" s="155">
        <f>'Survey-based_src_summary'!AD755</f>
        <v>0</v>
      </c>
      <c r="S755" s="155">
        <f>'Survey-based_src_summary'!AE755</f>
        <v>0</v>
      </c>
      <c r="T755" s="155">
        <f>'Survey-based_src_summary'!AF755</f>
        <v>0</v>
      </c>
      <c r="U755" s="155">
        <f>'Survey-based_src_summary'!AG755</f>
        <v>0</v>
      </c>
      <c r="V755" s="156">
        <f>'Survey-based_src_summary'!AH755</f>
        <v>0</v>
      </c>
      <c r="W755" s="156">
        <f>'Survey-based_src_summary'!AI755</f>
        <v>0</v>
      </c>
      <c r="X755" s="156">
        <f>'Survey-based_src_summary'!AJ755</f>
        <v>0</v>
      </c>
      <c r="Y755" s="156">
        <f>'Survey-based_src_summary'!AK755</f>
        <v>0</v>
      </c>
      <c r="Z755" s="156">
        <f>'Survey-based_src_summary'!AL755</f>
        <v>0</v>
      </c>
      <c r="AA755" s="171">
        <f>'Survey-based_src_summary'!AM755</f>
        <v>0</v>
      </c>
      <c r="AB755" s="171">
        <f>'Survey-based_src_summary'!AN755</f>
        <v>0</v>
      </c>
      <c r="AC755" s="171">
        <f>'Survey-based_src_summary'!AO755</f>
        <v>0</v>
      </c>
      <c r="AD755" s="171">
        <f>'Survey-based_src_summary'!AP755</f>
        <v>0</v>
      </c>
      <c r="AE755" s="171">
        <f>'Survey-based_src_summary'!AQ755</f>
        <v>0</v>
      </c>
    </row>
    <row r="756" spans="1:31" x14ac:dyDescent="0.2">
      <c r="A756" s="27" t="s">
        <v>460</v>
      </c>
      <c r="B756" s="154" t="str">
        <f>'Survey-based_src_summary'!E756</f>
        <v>30</v>
      </c>
      <c r="C756" s="125" t="str">
        <f>'Survey-based_src_summary'!F756</f>
        <v>30101</v>
      </c>
      <c r="D756" s="125" t="str">
        <f>'Survey-based_src_summary'!G756</f>
        <v>2310021000</v>
      </c>
      <c r="E756" s="125" t="str">
        <f>'Survey-based_src_summary'!H756</f>
        <v>Other Venting</v>
      </c>
      <c r="F756" s="125" t="str">
        <f>'Survey-based_src_summary'!B756</f>
        <v>Gas Wells</v>
      </c>
      <c r="G756" s="52">
        <f>'Survey-based_src_summary'!S756</f>
        <v>0</v>
      </c>
      <c r="H756" s="52">
        <f>'Survey-based_src_summary'!T756</f>
        <v>0</v>
      </c>
      <c r="I756" s="52">
        <f>'Survey-based_src_summary'!U756</f>
        <v>0</v>
      </c>
      <c r="J756" s="52">
        <f>'Survey-based_src_summary'!V756</f>
        <v>0</v>
      </c>
      <c r="K756" s="52">
        <f>'Survey-based_src_summary'!W756</f>
        <v>0</v>
      </c>
      <c r="L756" s="144">
        <f>'Survey-based_src_summary'!X756</f>
        <v>0</v>
      </c>
      <c r="M756" s="144">
        <f>'Survey-based_src_summary'!Y756</f>
        <v>0</v>
      </c>
      <c r="N756" s="144">
        <f>'Survey-based_src_summary'!Z756</f>
        <v>0</v>
      </c>
      <c r="O756" s="144">
        <f>'Survey-based_src_summary'!AA756</f>
        <v>0</v>
      </c>
      <c r="P756" s="144">
        <f>'Survey-based_src_summary'!AB756</f>
        <v>0</v>
      </c>
      <c r="Q756" s="155">
        <f>'Survey-based_src_summary'!AC756</f>
        <v>0</v>
      </c>
      <c r="R756" s="155">
        <f>'Survey-based_src_summary'!AD756</f>
        <v>0</v>
      </c>
      <c r="S756" s="155">
        <f>'Survey-based_src_summary'!AE756</f>
        <v>0</v>
      </c>
      <c r="T756" s="155">
        <f>'Survey-based_src_summary'!AF756</f>
        <v>0</v>
      </c>
      <c r="U756" s="155">
        <f>'Survey-based_src_summary'!AG756</f>
        <v>0</v>
      </c>
      <c r="V756" s="156">
        <f>'Survey-based_src_summary'!AH756</f>
        <v>0</v>
      </c>
      <c r="W756" s="156">
        <f>'Survey-based_src_summary'!AI756</f>
        <v>0</v>
      </c>
      <c r="X756" s="156">
        <f>'Survey-based_src_summary'!AJ756</f>
        <v>0</v>
      </c>
      <c r="Y756" s="156">
        <f>'Survey-based_src_summary'!AK756</f>
        <v>0</v>
      </c>
      <c r="Z756" s="156">
        <f>'Survey-based_src_summary'!AL756</f>
        <v>0</v>
      </c>
      <c r="AA756" s="171">
        <f>'Survey-based_src_summary'!AM756</f>
        <v>0</v>
      </c>
      <c r="AB756" s="171">
        <f>'Survey-based_src_summary'!AN756</f>
        <v>0</v>
      </c>
      <c r="AC756" s="171">
        <f>'Survey-based_src_summary'!AO756</f>
        <v>0</v>
      </c>
      <c r="AD756" s="171">
        <f>'Survey-based_src_summary'!AP756</f>
        <v>0</v>
      </c>
      <c r="AE756" s="171">
        <f>'Survey-based_src_summary'!AQ756</f>
        <v>0</v>
      </c>
    </row>
    <row r="757" spans="1:31" x14ac:dyDescent="0.2">
      <c r="A757" s="27" t="s">
        <v>460</v>
      </c>
      <c r="B757" s="154" t="str">
        <f>'Survey-based_src_summary'!E757</f>
        <v>30</v>
      </c>
      <c r="C757" s="125" t="str">
        <f>'Survey-based_src_summary'!F757</f>
        <v>30051</v>
      </c>
      <c r="D757" s="125" t="str">
        <f>'Survey-based_src_summary'!G757</f>
        <v>2310021000</v>
      </c>
      <c r="E757" s="125" t="str">
        <f>'Survey-based_src_summary'!H757</f>
        <v>Other Venting</v>
      </c>
      <c r="F757" s="125" t="str">
        <f>'Survey-based_src_summary'!B757</f>
        <v>Gas Wells</v>
      </c>
      <c r="G757" s="52">
        <f>'Survey-based_src_summary'!S757</f>
        <v>0</v>
      </c>
      <c r="H757" s="52">
        <f>'Survey-based_src_summary'!T757</f>
        <v>0</v>
      </c>
      <c r="I757" s="52">
        <f>'Survey-based_src_summary'!U757</f>
        <v>0</v>
      </c>
      <c r="J757" s="52">
        <f>'Survey-based_src_summary'!V757</f>
        <v>0</v>
      </c>
      <c r="K757" s="52">
        <f>'Survey-based_src_summary'!W757</f>
        <v>0</v>
      </c>
      <c r="L757" s="144">
        <f>'Survey-based_src_summary'!X757</f>
        <v>0</v>
      </c>
      <c r="M757" s="144">
        <f>'Survey-based_src_summary'!Y757</f>
        <v>0</v>
      </c>
      <c r="N757" s="144">
        <f>'Survey-based_src_summary'!Z757</f>
        <v>0</v>
      </c>
      <c r="O757" s="144">
        <f>'Survey-based_src_summary'!AA757</f>
        <v>0</v>
      </c>
      <c r="P757" s="144">
        <f>'Survey-based_src_summary'!AB757</f>
        <v>0</v>
      </c>
      <c r="Q757" s="155">
        <f>'Survey-based_src_summary'!AC757</f>
        <v>0</v>
      </c>
      <c r="R757" s="155">
        <f>'Survey-based_src_summary'!AD757</f>
        <v>0</v>
      </c>
      <c r="S757" s="155">
        <f>'Survey-based_src_summary'!AE757</f>
        <v>0</v>
      </c>
      <c r="T757" s="155">
        <f>'Survey-based_src_summary'!AF757</f>
        <v>0</v>
      </c>
      <c r="U757" s="155">
        <f>'Survey-based_src_summary'!AG757</f>
        <v>0</v>
      </c>
      <c r="V757" s="156">
        <f>'Survey-based_src_summary'!AH757</f>
        <v>0</v>
      </c>
      <c r="W757" s="156">
        <f>'Survey-based_src_summary'!AI757</f>
        <v>0</v>
      </c>
      <c r="X757" s="156">
        <f>'Survey-based_src_summary'!AJ757</f>
        <v>0</v>
      </c>
      <c r="Y757" s="156">
        <f>'Survey-based_src_summary'!AK757</f>
        <v>0</v>
      </c>
      <c r="Z757" s="156">
        <f>'Survey-based_src_summary'!AL757</f>
        <v>0</v>
      </c>
      <c r="AA757" s="171">
        <f>'Survey-based_src_summary'!AM757</f>
        <v>0</v>
      </c>
      <c r="AB757" s="171">
        <f>'Survey-based_src_summary'!AN757</f>
        <v>0</v>
      </c>
      <c r="AC757" s="171">
        <f>'Survey-based_src_summary'!AO757</f>
        <v>0</v>
      </c>
      <c r="AD757" s="171">
        <f>'Survey-based_src_summary'!AP757</f>
        <v>0</v>
      </c>
      <c r="AE757" s="171">
        <f>'Survey-based_src_summary'!AQ757</f>
        <v>0</v>
      </c>
    </row>
    <row r="758" spans="1:31" x14ac:dyDescent="0.2">
      <c r="A758" s="27" t="s">
        <v>460</v>
      </c>
      <c r="B758" s="154" t="str">
        <f>'Survey-based_src_summary'!E758</f>
        <v>30</v>
      </c>
      <c r="C758" s="125" t="str">
        <f>'Survey-based_src_summary'!F758</f>
        <v>30087</v>
      </c>
      <c r="D758" s="125" t="str">
        <f>'Survey-based_src_summary'!G758</f>
        <v>2310021000</v>
      </c>
      <c r="E758" s="125" t="str">
        <f>'Survey-based_src_summary'!H758</f>
        <v>Other Venting</v>
      </c>
      <c r="F758" s="125" t="str">
        <f>'Survey-based_src_summary'!B758</f>
        <v>Gas Wells</v>
      </c>
      <c r="G758" s="52">
        <f>'Survey-based_src_summary'!S758</f>
        <v>0</v>
      </c>
      <c r="H758" s="52">
        <f>'Survey-based_src_summary'!T758</f>
        <v>0</v>
      </c>
      <c r="I758" s="52">
        <f>'Survey-based_src_summary'!U758</f>
        <v>0</v>
      </c>
      <c r="J758" s="52">
        <f>'Survey-based_src_summary'!V758</f>
        <v>0</v>
      </c>
      <c r="K758" s="52">
        <f>'Survey-based_src_summary'!W758</f>
        <v>0</v>
      </c>
      <c r="L758" s="144">
        <f>'Survey-based_src_summary'!X758</f>
        <v>0</v>
      </c>
      <c r="M758" s="144">
        <f>'Survey-based_src_summary'!Y758</f>
        <v>0</v>
      </c>
      <c r="N758" s="144">
        <f>'Survey-based_src_summary'!Z758</f>
        <v>0</v>
      </c>
      <c r="O758" s="144">
        <f>'Survey-based_src_summary'!AA758</f>
        <v>0</v>
      </c>
      <c r="P758" s="144">
        <f>'Survey-based_src_summary'!AB758</f>
        <v>0</v>
      </c>
      <c r="Q758" s="155">
        <f>'Survey-based_src_summary'!AC758</f>
        <v>0</v>
      </c>
      <c r="R758" s="155">
        <f>'Survey-based_src_summary'!AD758</f>
        <v>0</v>
      </c>
      <c r="S758" s="155">
        <f>'Survey-based_src_summary'!AE758</f>
        <v>0</v>
      </c>
      <c r="T758" s="155">
        <f>'Survey-based_src_summary'!AF758</f>
        <v>0</v>
      </c>
      <c r="U758" s="155">
        <f>'Survey-based_src_summary'!AG758</f>
        <v>0</v>
      </c>
      <c r="V758" s="156">
        <f>'Survey-based_src_summary'!AH758</f>
        <v>0</v>
      </c>
      <c r="W758" s="156">
        <f>'Survey-based_src_summary'!AI758</f>
        <v>0</v>
      </c>
      <c r="X758" s="156">
        <f>'Survey-based_src_summary'!AJ758</f>
        <v>0</v>
      </c>
      <c r="Y758" s="156">
        <f>'Survey-based_src_summary'!AK758</f>
        <v>0</v>
      </c>
      <c r="Z758" s="156">
        <f>'Survey-based_src_summary'!AL758</f>
        <v>0</v>
      </c>
      <c r="AA758" s="171">
        <f>'Survey-based_src_summary'!AM758</f>
        <v>0</v>
      </c>
      <c r="AB758" s="171">
        <f>'Survey-based_src_summary'!AN758</f>
        <v>0</v>
      </c>
      <c r="AC758" s="171">
        <f>'Survey-based_src_summary'!AO758</f>
        <v>0</v>
      </c>
      <c r="AD758" s="171">
        <f>'Survey-based_src_summary'!AP758</f>
        <v>0</v>
      </c>
      <c r="AE758" s="171">
        <f>'Survey-based_src_summary'!AQ758</f>
        <v>0</v>
      </c>
    </row>
    <row r="759" spans="1:31" x14ac:dyDescent="0.2">
      <c r="A759" s="27" t="s">
        <v>460</v>
      </c>
      <c r="B759" s="154" t="str">
        <f>'Survey-based_src_summary'!E759</f>
        <v>30</v>
      </c>
      <c r="C759" s="125" t="str">
        <f>'Survey-based_src_summary'!F759</f>
        <v>30099</v>
      </c>
      <c r="D759" s="125" t="str">
        <f>'Survey-based_src_summary'!G759</f>
        <v>2310021000</v>
      </c>
      <c r="E759" s="125" t="str">
        <f>'Survey-based_src_summary'!H759</f>
        <v>Other Venting</v>
      </c>
      <c r="F759" s="125" t="str">
        <f>'Survey-based_src_summary'!B759</f>
        <v>Gas Wells</v>
      </c>
      <c r="G759" s="52">
        <f>'Survey-based_src_summary'!S759</f>
        <v>0</v>
      </c>
      <c r="H759" s="52">
        <f>'Survey-based_src_summary'!T759</f>
        <v>0</v>
      </c>
      <c r="I759" s="52">
        <f>'Survey-based_src_summary'!U759</f>
        <v>0</v>
      </c>
      <c r="J759" s="52">
        <f>'Survey-based_src_summary'!V759</f>
        <v>0</v>
      </c>
      <c r="K759" s="52">
        <f>'Survey-based_src_summary'!W759</f>
        <v>0</v>
      </c>
      <c r="L759" s="144">
        <f>'Survey-based_src_summary'!X759</f>
        <v>0</v>
      </c>
      <c r="M759" s="144">
        <f>'Survey-based_src_summary'!Y759</f>
        <v>0</v>
      </c>
      <c r="N759" s="144">
        <f>'Survey-based_src_summary'!Z759</f>
        <v>0</v>
      </c>
      <c r="O759" s="144">
        <f>'Survey-based_src_summary'!AA759</f>
        <v>0</v>
      </c>
      <c r="P759" s="144">
        <f>'Survey-based_src_summary'!AB759</f>
        <v>0</v>
      </c>
      <c r="Q759" s="155">
        <f>'Survey-based_src_summary'!AC759</f>
        <v>0</v>
      </c>
      <c r="R759" s="155">
        <f>'Survey-based_src_summary'!AD759</f>
        <v>0</v>
      </c>
      <c r="S759" s="155">
        <f>'Survey-based_src_summary'!AE759</f>
        <v>0</v>
      </c>
      <c r="T759" s="155">
        <f>'Survey-based_src_summary'!AF759</f>
        <v>0</v>
      </c>
      <c r="U759" s="155">
        <f>'Survey-based_src_summary'!AG759</f>
        <v>0</v>
      </c>
      <c r="V759" s="156">
        <f>'Survey-based_src_summary'!AH759</f>
        <v>0</v>
      </c>
      <c r="W759" s="156">
        <f>'Survey-based_src_summary'!AI759</f>
        <v>0</v>
      </c>
      <c r="X759" s="156">
        <f>'Survey-based_src_summary'!AJ759</f>
        <v>0</v>
      </c>
      <c r="Y759" s="156">
        <f>'Survey-based_src_summary'!AK759</f>
        <v>0</v>
      </c>
      <c r="Z759" s="156">
        <f>'Survey-based_src_summary'!AL759</f>
        <v>0</v>
      </c>
      <c r="AA759" s="171">
        <f>'Survey-based_src_summary'!AM759</f>
        <v>0</v>
      </c>
      <c r="AB759" s="171">
        <f>'Survey-based_src_summary'!AN759</f>
        <v>0</v>
      </c>
      <c r="AC759" s="171">
        <f>'Survey-based_src_summary'!AO759</f>
        <v>0</v>
      </c>
      <c r="AD759" s="171">
        <f>'Survey-based_src_summary'!AP759</f>
        <v>0</v>
      </c>
      <c r="AE759" s="171">
        <f>'Survey-based_src_summary'!AQ759</f>
        <v>0</v>
      </c>
    </row>
    <row r="760" spans="1:31" x14ac:dyDescent="0.2">
      <c r="A760" s="27" t="s">
        <v>460</v>
      </c>
      <c r="B760" s="154" t="str">
        <f>'Survey-based_src_summary'!E760</f>
        <v>30</v>
      </c>
      <c r="C760" s="125" t="str">
        <f>'Survey-based_src_summary'!F760</f>
        <v>30035</v>
      </c>
      <c r="D760" s="125" t="str">
        <f>'Survey-based_src_summary'!G760</f>
        <v>2310021000</v>
      </c>
      <c r="E760" s="125" t="str">
        <f>'Survey-based_src_summary'!H760</f>
        <v>Other Venting</v>
      </c>
      <c r="F760" s="125" t="str">
        <f>'Survey-based_src_summary'!B760</f>
        <v>Gas Wells</v>
      </c>
      <c r="G760" s="52">
        <f>'Survey-based_src_summary'!S760</f>
        <v>0</v>
      </c>
      <c r="H760" s="52">
        <f>'Survey-based_src_summary'!T760</f>
        <v>0</v>
      </c>
      <c r="I760" s="52">
        <f>'Survey-based_src_summary'!U760</f>
        <v>0</v>
      </c>
      <c r="J760" s="52">
        <f>'Survey-based_src_summary'!V760</f>
        <v>0</v>
      </c>
      <c r="K760" s="52">
        <f>'Survey-based_src_summary'!W760</f>
        <v>0</v>
      </c>
      <c r="L760" s="144">
        <f>'Survey-based_src_summary'!X760</f>
        <v>0</v>
      </c>
      <c r="M760" s="144">
        <f>'Survey-based_src_summary'!Y760</f>
        <v>0</v>
      </c>
      <c r="N760" s="144">
        <f>'Survey-based_src_summary'!Z760</f>
        <v>0</v>
      </c>
      <c r="O760" s="144">
        <f>'Survey-based_src_summary'!AA760</f>
        <v>0</v>
      </c>
      <c r="P760" s="144">
        <f>'Survey-based_src_summary'!AB760</f>
        <v>0</v>
      </c>
      <c r="Q760" s="155">
        <f>'Survey-based_src_summary'!AC760</f>
        <v>0</v>
      </c>
      <c r="R760" s="155">
        <f>'Survey-based_src_summary'!AD760</f>
        <v>0</v>
      </c>
      <c r="S760" s="155">
        <f>'Survey-based_src_summary'!AE760</f>
        <v>0</v>
      </c>
      <c r="T760" s="155">
        <f>'Survey-based_src_summary'!AF760</f>
        <v>0</v>
      </c>
      <c r="U760" s="155">
        <f>'Survey-based_src_summary'!AG760</f>
        <v>0</v>
      </c>
      <c r="V760" s="156">
        <f>'Survey-based_src_summary'!AH760</f>
        <v>0</v>
      </c>
      <c r="W760" s="156">
        <f>'Survey-based_src_summary'!AI760</f>
        <v>0</v>
      </c>
      <c r="X760" s="156">
        <f>'Survey-based_src_summary'!AJ760</f>
        <v>0</v>
      </c>
      <c r="Y760" s="156">
        <f>'Survey-based_src_summary'!AK760</f>
        <v>0</v>
      </c>
      <c r="Z760" s="156">
        <f>'Survey-based_src_summary'!AL760</f>
        <v>0</v>
      </c>
      <c r="AA760" s="171">
        <f>'Survey-based_src_summary'!AM760</f>
        <v>0</v>
      </c>
      <c r="AB760" s="171">
        <f>'Survey-based_src_summary'!AN760</f>
        <v>0</v>
      </c>
      <c r="AC760" s="171">
        <f>'Survey-based_src_summary'!AO760</f>
        <v>0</v>
      </c>
      <c r="AD760" s="171">
        <f>'Survey-based_src_summary'!AP760</f>
        <v>0</v>
      </c>
      <c r="AE760" s="171">
        <f>'Survey-based_src_summary'!AQ760</f>
        <v>0</v>
      </c>
    </row>
    <row r="761" spans="1:31" x14ac:dyDescent="0.2">
      <c r="A761" s="27" t="s">
        <v>460</v>
      </c>
      <c r="B761" s="154" t="str">
        <f>'Survey-based_src_summary'!E761</f>
        <v>30</v>
      </c>
      <c r="C761" s="125" t="str">
        <f>'Survey-based_src_summary'!F761</f>
        <v>30073</v>
      </c>
      <c r="D761" s="125" t="str">
        <f>'Survey-based_src_summary'!G761</f>
        <v>2310021000</v>
      </c>
      <c r="E761" s="125" t="str">
        <f>'Survey-based_src_summary'!H761</f>
        <v>Other Venting</v>
      </c>
      <c r="F761" s="125" t="str">
        <f>'Survey-based_src_summary'!B761</f>
        <v>Gas Wells</v>
      </c>
      <c r="G761" s="52">
        <f>'Survey-based_src_summary'!S761</f>
        <v>0</v>
      </c>
      <c r="H761" s="52">
        <f>'Survey-based_src_summary'!T761</f>
        <v>0</v>
      </c>
      <c r="I761" s="52">
        <f>'Survey-based_src_summary'!U761</f>
        <v>0</v>
      </c>
      <c r="J761" s="52">
        <f>'Survey-based_src_summary'!V761</f>
        <v>0</v>
      </c>
      <c r="K761" s="52">
        <f>'Survey-based_src_summary'!W761</f>
        <v>0</v>
      </c>
      <c r="L761" s="144">
        <f>'Survey-based_src_summary'!X761</f>
        <v>0</v>
      </c>
      <c r="M761" s="144">
        <f>'Survey-based_src_summary'!Y761</f>
        <v>0</v>
      </c>
      <c r="N761" s="144">
        <f>'Survey-based_src_summary'!Z761</f>
        <v>0</v>
      </c>
      <c r="O761" s="144">
        <f>'Survey-based_src_summary'!AA761</f>
        <v>0</v>
      </c>
      <c r="P761" s="144">
        <f>'Survey-based_src_summary'!AB761</f>
        <v>0</v>
      </c>
      <c r="Q761" s="155">
        <f>'Survey-based_src_summary'!AC761</f>
        <v>0</v>
      </c>
      <c r="R761" s="155">
        <f>'Survey-based_src_summary'!AD761</f>
        <v>0</v>
      </c>
      <c r="S761" s="155">
        <f>'Survey-based_src_summary'!AE761</f>
        <v>0</v>
      </c>
      <c r="T761" s="155">
        <f>'Survey-based_src_summary'!AF761</f>
        <v>0</v>
      </c>
      <c r="U761" s="155">
        <f>'Survey-based_src_summary'!AG761</f>
        <v>0</v>
      </c>
      <c r="V761" s="156">
        <f>'Survey-based_src_summary'!AH761</f>
        <v>0</v>
      </c>
      <c r="W761" s="156">
        <f>'Survey-based_src_summary'!AI761</f>
        <v>0</v>
      </c>
      <c r="X761" s="156">
        <f>'Survey-based_src_summary'!AJ761</f>
        <v>0</v>
      </c>
      <c r="Y761" s="156">
        <f>'Survey-based_src_summary'!AK761</f>
        <v>0</v>
      </c>
      <c r="Z761" s="156">
        <f>'Survey-based_src_summary'!AL761</f>
        <v>0</v>
      </c>
      <c r="AA761" s="171">
        <f>'Survey-based_src_summary'!AM761</f>
        <v>0</v>
      </c>
      <c r="AB761" s="171">
        <f>'Survey-based_src_summary'!AN761</f>
        <v>0</v>
      </c>
      <c r="AC761" s="171">
        <f>'Survey-based_src_summary'!AO761</f>
        <v>0</v>
      </c>
      <c r="AD761" s="171">
        <f>'Survey-based_src_summary'!AP761</f>
        <v>0</v>
      </c>
      <c r="AE761" s="171">
        <f>'Survey-based_src_summary'!AQ761</f>
        <v>0</v>
      </c>
    </row>
    <row r="762" spans="1:31" x14ac:dyDescent="0.2">
      <c r="A762" s="27" t="s">
        <v>460</v>
      </c>
      <c r="B762" s="154" t="str">
        <f>'Survey-based_src_summary'!E762</f>
        <v>30</v>
      </c>
      <c r="C762" s="125" t="str">
        <f>'Survey-based_src_summary'!F762</f>
        <v>30065</v>
      </c>
      <c r="D762" s="125" t="str">
        <f>'Survey-based_src_summary'!G762</f>
        <v>2310021000</v>
      </c>
      <c r="E762" s="125" t="str">
        <f>'Survey-based_src_summary'!H762</f>
        <v>Other Venting</v>
      </c>
      <c r="F762" s="125" t="str">
        <f>'Survey-based_src_summary'!B762</f>
        <v>Gas Wells</v>
      </c>
      <c r="G762" s="52">
        <f>'Survey-based_src_summary'!S762</f>
        <v>0</v>
      </c>
      <c r="H762" s="52">
        <f>'Survey-based_src_summary'!T762</f>
        <v>0</v>
      </c>
      <c r="I762" s="52">
        <f>'Survey-based_src_summary'!U762</f>
        <v>0</v>
      </c>
      <c r="J762" s="52">
        <f>'Survey-based_src_summary'!V762</f>
        <v>0</v>
      </c>
      <c r="K762" s="52">
        <f>'Survey-based_src_summary'!W762</f>
        <v>0</v>
      </c>
      <c r="L762" s="144">
        <f>'Survey-based_src_summary'!X762</f>
        <v>0</v>
      </c>
      <c r="M762" s="144">
        <f>'Survey-based_src_summary'!Y762</f>
        <v>0</v>
      </c>
      <c r="N762" s="144">
        <f>'Survey-based_src_summary'!Z762</f>
        <v>0</v>
      </c>
      <c r="O762" s="144">
        <f>'Survey-based_src_summary'!AA762</f>
        <v>0</v>
      </c>
      <c r="P762" s="144">
        <f>'Survey-based_src_summary'!AB762</f>
        <v>0</v>
      </c>
      <c r="Q762" s="155">
        <f>'Survey-based_src_summary'!AC762</f>
        <v>0</v>
      </c>
      <c r="R762" s="155">
        <f>'Survey-based_src_summary'!AD762</f>
        <v>0</v>
      </c>
      <c r="S762" s="155">
        <f>'Survey-based_src_summary'!AE762</f>
        <v>0</v>
      </c>
      <c r="T762" s="155">
        <f>'Survey-based_src_summary'!AF762</f>
        <v>0</v>
      </c>
      <c r="U762" s="155">
        <f>'Survey-based_src_summary'!AG762</f>
        <v>0</v>
      </c>
      <c r="V762" s="156">
        <f>'Survey-based_src_summary'!AH762</f>
        <v>0</v>
      </c>
      <c r="W762" s="156">
        <f>'Survey-based_src_summary'!AI762</f>
        <v>0</v>
      </c>
      <c r="X762" s="156">
        <f>'Survey-based_src_summary'!AJ762</f>
        <v>0</v>
      </c>
      <c r="Y762" s="156">
        <f>'Survey-based_src_summary'!AK762</f>
        <v>0</v>
      </c>
      <c r="Z762" s="156">
        <f>'Survey-based_src_summary'!AL762</f>
        <v>0</v>
      </c>
      <c r="AA762" s="171">
        <f>'Survey-based_src_summary'!AM762</f>
        <v>0</v>
      </c>
      <c r="AB762" s="171">
        <f>'Survey-based_src_summary'!AN762</f>
        <v>0</v>
      </c>
      <c r="AC762" s="171">
        <f>'Survey-based_src_summary'!AO762</f>
        <v>0</v>
      </c>
      <c r="AD762" s="171">
        <f>'Survey-based_src_summary'!AP762</f>
        <v>0</v>
      </c>
      <c r="AE762" s="171">
        <f>'Survey-based_src_summary'!AQ762</f>
        <v>0</v>
      </c>
    </row>
    <row r="763" spans="1:31" x14ac:dyDescent="0.2">
      <c r="A763" s="27" t="s">
        <v>460</v>
      </c>
      <c r="B763" s="154" t="str">
        <f>'Survey-based_src_summary'!E763</f>
        <v>30</v>
      </c>
      <c r="C763" s="125" t="str">
        <f>'Survey-based_src_summary'!F763</f>
        <v>30069</v>
      </c>
      <c r="D763" s="125" t="str">
        <f>'Survey-based_src_summary'!G763</f>
        <v>2310021000</v>
      </c>
      <c r="E763" s="125" t="str">
        <f>'Survey-based_src_summary'!H763</f>
        <v>Other Venting</v>
      </c>
      <c r="F763" s="125" t="str">
        <f>'Survey-based_src_summary'!B763</f>
        <v>Gas Wells</v>
      </c>
      <c r="G763" s="52">
        <f>'Survey-based_src_summary'!S763</f>
        <v>0</v>
      </c>
      <c r="H763" s="52">
        <f>'Survey-based_src_summary'!T763</f>
        <v>0</v>
      </c>
      <c r="I763" s="52">
        <f>'Survey-based_src_summary'!U763</f>
        <v>0</v>
      </c>
      <c r="J763" s="52">
        <f>'Survey-based_src_summary'!V763</f>
        <v>0</v>
      </c>
      <c r="K763" s="52">
        <f>'Survey-based_src_summary'!W763</f>
        <v>0</v>
      </c>
      <c r="L763" s="144">
        <f>'Survey-based_src_summary'!X763</f>
        <v>0</v>
      </c>
      <c r="M763" s="144">
        <f>'Survey-based_src_summary'!Y763</f>
        <v>0</v>
      </c>
      <c r="N763" s="144">
        <f>'Survey-based_src_summary'!Z763</f>
        <v>0</v>
      </c>
      <c r="O763" s="144">
        <f>'Survey-based_src_summary'!AA763</f>
        <v>0</v>
      </c>
      <c r="P763" s="144">
        <f>'Survey-based_src_summary'!AB763</f>
        <v>0</v>
      </c>
      <c r="Q763" s="155">
        <f>'Survey-based_src_summary'!AC763</f>
        <v>0</v>
      </c>
      <c r="R763" s="155">
        <f>'Survey-based_src_summary'!AD763</f>
        <v>0</v>
      </c>
      <c r="S763" s="155">
        <f>'Survey-based_src_summary'!AE763</f>
        <v>0</v>
      </c>
      <c r="T763" s="155">
        <f>'Survey-based_src_summary'!AF763</f>
        <v>0</v>
      </c>
      <c r="U763" s="155">
        <f>'Survey-based_src_summary'!AG763</f>
        <v>0</v>
      </c>
      <c r="V763" s="156">
        <f>'Survey-based_src_summary'!AH763</f>
        <v>0</v>
      </c>
      <c r="W763" s="156">
        <f>'Survey-based_src_summary'!AI763</f>
        <v>0</v>
      </c>
      <c r="X763" s="156">
        <f>'Survey-based_src_summary'!AJ763</f>
        <v>0</v>
      </c>
      <c r="Y763" s="156">
        <f>'Survey-based_src_summary'!AK763</f>
        <v>0</v>
      </c>
      <c r="Z763" s="156">
        <f>'Survey-based_src_summary'!AL763</f>
        <v>0</v>
      </c>
      <c r="AA763" s="171">
        <f>'Survey-based_src_summary'!AM763</f>
        <v>0</v>
      </c>
      <c r="AB763" s="171">
        <f>'Survey-based_src_summary'!AN763</f>
        <v>0</v>
      </c>
      <c r="AC763" s="171">
        <f>'Survey-based_src_summary'!AO763</f>
        <v>0</v>
      </c>
      <c r="AD763" s="171">
        <f>'Survey-based_src_summary'!AP763</f>
        <v>0</v>
      </c>
      <c r="AE763" s="171">
        <f>'Survey-based_src_summary'!AQ763</f>
        <v>0</v>
      </c>
    </row>
    <row r="764" spans="1:31" x14ac:dyDescent="0.2">
      <c r="A764" s="27" t="s">
        <v>460</v>
      </c>
      <c r="B764" s="154" t="str">
        <f>'Survey-based_src_summary'!E764</f>
        <v>30</v>
      </c>
      <c r="C764" s="125" t="str">
        <f>'Survey-based_src_summary'!F764</f>
        <v>30005</v>
      </c>
      <c r="D764" s="125" t="str">
        <f>'Survey-based_src_summary'!G764</f>
        <v>2310021000</v>
      </c>
      <c r="E764" s="125" t="str">
        <f>'Survey-based_src_summary'!H764</f>
        <v>Other Venting</v>
      </c>
      <c r="F764" s="125" t="str">
        <f>'Survey-based_src_summary'!B764</f>
        <v>Gas Wells</v>
      </c>
      <c r="G764" s="52">
        <f>'Survey-based_src_summary'!S764</f>
        <v>0</v>
      </c>
      <c r="H764" s="52">
        <f>'Survey-based_src_summary'!T764</f>
        <v>0</v>
      </c>
      <c r="I764" s="52">
        <f>'Survey-based_src_summary'!U764</f>
        <v>0</v>
      </c>
      <c r="J764" s="52">
        <f>'Survey-based_src_summary'!V764</f>
        <v>0</v>
      </c>
      <c r="K764" s="52">
        <f>'Survey-based_src_summary'!W764</f>
        <v>0</v>
      </c>
      <c r="L764" s="144">
        <f>'Survey-based_src_summary'!X764</f>
        <v>0</v>
      </c>
      <c r="M764" s="144">
        <f>'Survey-based_src_summary'!Y764</f>
        <v>0</v>
      </c>
      <c r="N764" s="144">
        <f>'Survey-based_src_summary'!Z764</f>
        <v>0</v>
      </c>
      <c r="O764" s="144">
        <f>'Survey-based_src_summary'!AA764</f>
        <v>0</v>
      </c>
      <c r="P764" s="144">
        <f>'Survey-based_src_summary'!AB764</f>
        <v>0</v>
      </c>
      <c r="Q764" s="155">
        <f>'Survey-based_src_summary'!AC764</f>
        <v>0</v>
      </c>
      <c r="R764" s="155">
        <f>'Survey-based_src_summary'!AD764</f>
        <v>0</v>
      </c>
      <c r="S764" s="155">
        <f>'Survey-based_src_summary'!AE764</f>
        <v>0</v>
      </c>
      <c r="T764" s="155">
        <f>'Survey-based_src_summary'!AF764</f>
        <v>0</v>
      </c>
      <c r="U764" s="155">
        <f>'Survey-based_src_summary'!AG764</f>
        <v>0</v>
      </c>
      <c r="V764" s="156">
        <f>'Survey-based_src_summary'!AH764</f>
        <v>0</v>
      </c>
      <c r="W764" s="156">
        <f>'Survey-based_src_summary'!AI764</f>
        <v>0</v>
      </c>
      <c r="X764" s="156">
        <f>'Survey-based_src_summary'!AJ764</f>
        <v>0</v>
      </c>
      <c r="Y764" s="156">
        <f>'Survey-based_src_summary'!AK764</f>
        <v>0</v>
      </c>
      <c r="Z764" s="156">
        <f>'Survey-based_src_summary'!AL764</f>
        <v>0</v>
      </c>
      <c r="AA764" s="171">
        <f>'Survey-based_src_summary'!AM764</f>
        <v>0</v>
      </c>
      <c r="AB764" s="171">
        <f>'Survey-based_src_summary'!AN764</f>
        <v>0</v>
      </c>
      <c r="AC764" s="171">
        <f>'Survey-based_src_summary'!AO764</f>
        <v>0</v>
      </c>
      <c r="AD764" s="171">
        <f>'Survey-based_src_summary'!AP764</f>
        <v>0</v>
      </c>
      <c r="AE764" s="171">
        <f>'Survey-based_src_summary'!AQ764</f>
        <v>0</v>
      </c>
    </row>
    <row r="765" spans="1:31" x14ac:dyDescent="0.2">
      <c r="A765" s="27" t="s">
        <v>460</v>
      </c>
      <c r="B765" s="154" t="str">
        <f>'Survey-based_src_summary'!E765</f>
        <v>30</v>
      </c>
      <c r="C765" s="125" t="str">
        <f>'Survey-based_src_summary'!F765</f>
        <v>30111</v>
      </c>
      <c r="D765" s="125" t="str">
        <f>'Survey-based_src_summary'!G765</f>
        <v>2310021000</v>
      </c>
      <c r="E765" s="125" t="str">
        <f>'Survey-based_src_summary'!H765</f>
        <v>Other Venting</v>
      </c>
      <c r="F765" s="125" t="str">
        <f>'Survey-based_src_summary'!B765</f>
        <v>Gas Wells</v>
      </c>
      <c r="G765" s="52">
        <f>'Survey-based_src_summary'!S765</f>
        <v>0</v>
      </c>
      <c r="H765" s="52">
        <f>'Survey-based_src_summary'!T765</f>
        <v>0</v>
      </c>
      <c r="I765" s="52">
        <f>'Survey-based_src_summary'!U765</f>
        <v>0</v>
      </c>
      <c r="J765" s="52">
        <f>'Survey-based_src_summary'!V765</f>
        <v>0</v>
      </c>
      <c r="K765" s="52">
        <f>'Survey-based_src_summary'!W765</f>
        <v>0</v>
      </c>
      <c r="L765" s="144">
        <f>'Survey-based_src_summary'!X765</f>
        <v>0</v>
      </c>
      <c r="M765" s="144">
        <f>'Survey-based_src_summary'!Y765</f>
        <v>0</v>
      </c>
      <c r="N765" s="144">
        <f>'Survey-based_src_summary'!Z765</f>
        <v>0</v>
      </c>
      <c r="O765" s="144">
        <f>'Survey-based_src_summary'!AA765</f>
        <v>0</v>
      </c>
      <c r="P765" s="144">
        <f>'Survey-based_src_summary'!AB765</f>
        <v>0</v>
      </c>
      <c r="Q765" s="155">
        <f>'Survey-based_src_summary'!AC765</f>
        <v>0</v>
      </c>
      <c r="R765" s="155">
        <f>'Survey-based_src_summary'!AD765</f>
        <v>0</v>
      </c>
      <c r="S765" s="155">
        <f>'Survey-based_src_summary'!AE765</f>
        <v>0</v>
      </c>
      <c r="T765" s="155">
        <f>'Survey-based_src_summary'!AF765</f>
        <v>0</v>
      </c>
      <c r="U765" s="155">
        <f>'Survey-based_src_summary'!AG765</f>
        <v>0</v>
      </c>
      <c r="V765" s="156">
        <f>'Survey-based_src_summary'!AH765</f>
        <v>0</v>
      </c>
      <c r="W765" s="156">
        <f>'Survey-based_src_summary'!AI765</f>
        <v>0</v>
      </c>
      <c r="X765" s="156">
        <f>'Survey-based_src_summary'!AJ765</f>
        <v>0</v>
      </c>
      <c r="Y765" s="156">
        <f>'Survey-based_src_summary'!AK765</f>
        <v>0</v>
      </c>
      <c r="Z765" s="156">
        <f>'Survey-based_src_summary'!AL765</f>
        <v>0</v>
      </c>
      <c r="AA765" s="171">
        <f>'Survey-based_src_summary'!AM765</f>
        <v>0</v>
      </c>
      <c r="AB765" s="171">
        <f>'Survey-based_src_summary'!AN765</f>
        <v>0</v>
      </c>
      <c r="AC765" s="171">
        <f>'Survey-based_src_summary'!AO765</f>
        <v>0</v>
      </c>
      <c r="AD765" s="171">
        <f>'Survey-based_src_summary'!AP765</f>
        <v>0</v>
      </c>
      <c r="AE765" s="171">
        <f>'Survey-based_src_summary'!AQ765</f>
        <v>0</v>
      </c>
    </row>
    <row r="766" spans="1:31" x14ac:dyDescent="0.2">
      <c r="A766" s="27" t="s">
        <v>460</v>
      </c>
      <c r="B766" s="154" t="str">
        <f>'Survey-based_src_summary'!E766</f>
        <v>30</v>
      </c>
      <c r="C766" s="125" t="str">
        <f>'Survey-based_src_summary'!F766</f>
        <v>30041</v>
      </c>
      <c r="D766" s="125" t="str">
        <f>'Survey-based_src_summary'!G766</f>
        <v>2310021000</v>
      </c>
      <c r="E766" s="125" t="str">
        <f>'Survey-based_src_summary'!H766</f>
        <v>Other Venting</v>
      </c>
      <c r="F766" s="125" t="str">
        <f>'Survey-based_src_summary'!B766</f>
        <v>Gas Wells</v>
      </c>
      <c r="G766" s="52">
        <f>'Survey-based_src_summary'!S766</f>
        <v>0</v>
      </c>
      <c r="H766" s="52">
        <f>'Survey-based_src_summary'!T766</f>
        <v>0</v>
      </c>
      <c r="I766" s="52">
        <f>'Survey-based_src_summary'!U766</f>
        <v>0</v>
      </c>
      <c r="J766" s="52">
        <f>'Survey-based_src_summary'!V766</f>
        <v>0</v>
      </c>
      <c r="K766" s="52">
        <f>'Survey-based_src_summary'!W766</f>
        <v>0</v>
      </c>
      <c r="L766" s="144">
        <f>'Survey-based_src_summary'!X766</f>
        <v>0</v>
      </c>
      <c r="M766" s="144">
        <f>'Survey-based_src_summary'!Y766</f>
        <v>0</v>
      </c>
      <c r="N766" s="144">
        <f>'Survey-based_src_summary'!Z766</f>
        <v>0</v>
      </c>
      <c r="O766" s="144">
        <f>'Survey-based_src_summary'!AA766</f>
        <v>0</v>
      </c>
      <c r="P766" s="144">
        <f>'Survey-based_src_summary'!AB766</f>
        <v>0</v>
      </c>
      <c r="Q766" s="155">
        <f>'Survey-based_src_summary'!AC766</f>
        <v>0</v>
      </c>
      <c r="R766" s="155">
        <f>'Survey-based_src_summary'!AD766</f>
        <v>0</v>
      </c>
      <c r="S766" s="155">
        <f>'Survey-based_src_summary'!AE766</f>
        <v>0</v>
      </c>
      <c r="T766" s="155">
        <f>'Survey-based_src_summary'!AF766</f>
        <v>0</v>
      </c>
      <c r="U766" s="155">
        <f>'Survey-based_src_summary'!AG766</f>
        <v>0</v>
      </c>
      <c r="V766" s="156">
        <f>'Survey-based_src_summary'!AH766</f>
        <v>0</v>
      </c>
      <c r="W766" s="156">
        <f>'Survey-based_src_summary'!AI766</f>
        <v>0</v>
      </c>
      <c r="X766" s="156">
        <f>'Survey-based_src_summary'!AJ766</f>
        <v>0</v>
      </c>
      <c r="Y766" s="156">
        <f>'Survey-based_src_summary'!AK766</f>
        <v>0</v>
      </c>
      <c r="Z766" s="156">
        <f>'Survey-based_src_summary'!AL766</f>
        <v>0</v>
      </c>
      <c r="AA766" s="171">
        <f>'Survey-based_src_summary'!AM766</f>
        <v>0</v>
      </c>
      <c r="AB766" s="171">
        <f>'Survey-based_src_summary'!AN766</f>
        <v>0</v>
      </c>
      <c r="AC766" s="171">
        <f>'Survey-based_src_summary'!AO766</f>
        <v>0</v>
      </c>
      <c r="AD766" s="171">
        <f>'Survey-based_src_summary'!AP766</f>
        <v>0</v>
      </c>
      <c r="AE766" s="171">
        <f>'Survey-based_src_summary'!AQ766</f>
        <v>0</v>
      </c>
    </row>
    <row r="767" spans="1:31" x14ac:dyDescent="0.2">
      <c r="A767" s="27" t="s">
        <v>460</v>
      </c>
      <c r="B767" s="154" t="str">
        <f>'Survey-based_src_summary'!E767</f>
        <v>30</v>
      </c>
      <c r="C767" s="125" t="str">
        <f>'Survey-based_src_summary'!F767</f>
        <v>30071</v>
      </c>
      <c r="D767" s="125" t="str">
        <f>'Survey-based_src_summary'!G767</f>
        <v>2310021000</v>
      </c>
      <c r="E767" s="125" t="str">
        <f>'Survey-based_src_summary'!H767</f>
        <v>Other Venting</v>
      </c>
      <c r="F767" s="125" t="str">
        <f>'Survey-based_src_summary'!B767</f>
        <v>Gas Wells</v>
      </c>
      <c r="G767" s="52">
        <f>'Survey-based_src_summary'!S767</f>
        <v>0</v>
      </c>
      <c r="H767" s="52">
        <f>'Survey-based_src_summary'!T767</f>
        <v>0</v>
      </c>
      <c r="I767" s="52">
        <f>'Survey-based_src_summary'!U767</f>
        <v>0</v>
      </c>
      <c r="J767" s="52">
        <f>'Survey-based_src_summary'!V767</f>
        <v>0</v>
      </c>
      <c r="K767" s="52">
        <f>'Survey-based_src_summary'!W767</f>
        <v>0</v>
      </c>
      <c r="L767" s="144">
        <f>'Survey-based_src_summary'!X767</f>
        <v>0</v>
      </c>
      <c r="M767" s="144">
        <f>'Survey-based_src_summary'!Y767</f>
        <v>0</v>
      </c>
      <c r="N767" s="144">
        <f>'Survey-based_src_summary'!Z767</f>
        <v>0</v>
      </c>
      <c r="O767" s="144">
        <f>'Survey-based_src_summary'!AA767</f>
        <v>0</v>
      </c>
      <c r="P767" s="144">
        <f>'Survey-based_src_summary'!AB767</f>
        <v>0</v>
      </c>
      <c r="Q767" s="155">
        <f>'Survey-based_src_summary'!AC767</f>
        <v>0</v>
      </c>
      <c r="R767" s="155">
        <f>'Survey-based_src_summary'!AD767</f>
        <v>0</v>
      </c>
      <c r="S767" s="155">
        <f>'Survey-based_src_summary'!AE767</f>
        <v>0</v>
      </c>
      <c r="T767" s="155">
        <f>'Survey-based_src_summary'!AF767</f>
        <v>0</v>
      </c>
      <c r="U767" s="155">
        <f>'Survey-based_src_summary'!AG767</f>
        <v>0</v>
      </c>
      <c r="V767" s="156">
        <f>'Survey-based_src_summary'!AH767</f>
        <v>0</v>
      </c>
      <c r="W767" s="156">
        <f>'Survey-based_src_summary'!AI767</f>
        <v>0</v>
      </c>
      <c r="X767" s="156">
        <f>'Survey-based_src_summary'!AJ767</f>
        <v>0</v>
      </c>
      <c r="Y767" s="156">
        <f>'Survey-based_src_summary'!AK767</f>
        <v>0</v>
      </c>
      <c r="Z767" s="156">
        <f>'Survey-based_src_summary'!AL767</f>
        <v>0</v>
      </c>
      <c r="AA767" s="171">
        <f>'Survey-based_src_summary'!AM767</f>
        <v>0</v>
      </c>
      <c r="AB767" s="171">
        <f>'Survey-based_src_summary'!AN767</f>
        <v>0</v>
      </c>
      <c r="AC767" s="171">
        <f>'Survey-based_src_summary'!AO767</f>
        <v>0</v>
      </c>
      <c r="AD767" s="171">
        <f>'Survey-based_src_summary'!AP767</f>
        <v>0</v>
      </c>
      <c r="AE767" s="171">
        <f>'Survey-based_src_summary'!AQ767</f>
        <v>0</v>
      </c>
    </row>
    <row r="768" spans="1:31" x14ac:dyDescent="0.2">
      <c r="A768" s="27" t="s">
        <v>460</v>
      </c>
      <c r="B768" s="154" t="str">
        <f>'Survey-based_src_summary'!E768</f>
        <v>30</v>
      </c>
      <c r="C768" s="125" t="str">
        <f>'Survey-based_src_summary'!F768</f>
        <v>30015</v>
      </c>
      <c r="D768" s="125" t="str">
        <f>'Survey-based_src_summary'!G768</f>
        <v>2310021000</v>
      </c>
      <c r="E768" s="125" t="str">
        <f>'Survey-based_src_summary'!H768</f>
        <v>Other Venting</v>
      </c>
      <c r="F768" s="125" t="str">
        <f>'Survey-based_src_summary'!B768</f>
        <v>Gas Wells</v>
      </c>
      <c r="G768" s="52">
        <f>'Survey-based_src_summary'!S768</f>
        <v>0</v>
      </c>
      <c r="H768" s="52">
        <f>'Survey-based_src_summary'!T768</f>
        <v>0</v>
      </c>
      <c r="I768" s="52">
        <f>'Survey-based_src_summary'!U768</f>
        <v>0</v>
      </c>
      <c r="J768" s="52">
        <f>'Survey-based_src_summary'!V768</f>
        <v>0</v>
      </c>
      <c r="K768" s="52">
        <f>'Survey-based_src_summary'!W768</f>
        <v>0</v>
      </c>
      <c r="L768" s="144">
        <f>'Survey-based_src_summary'!X768</f>
        <v>0</v>
      </c>
      <c r="M768" s="144">
        <f>'Survey-based_src_summary'!Y768</f>
        <v>0</v>
      </c>
      <c r="N768" s="144">
        <f>'Survey-based_src_summary'!Z768</f>
        <v>0</v>
      </c>
      <c r="O768" s="144">
        <f>'Survey-based_src_summary'!AA768</f>
        <v>0</v>
      </c>
      <c r="P768" s="144">
        <f>'Survey-based_src_summary'!AB768</f>
        <v>0</v>
      </c>
      <c r="Q768" s="155">
        <f>'Survey-based_src_summary'!AC768</f>
        <v>0</v>
      </c>
      <c r="R768" s="155">
        <f>'Survey-based_src_summary'!AD768</f>
        <v>0</v>
      </c>
      <c r="S768" s="155">
        <f>'Survey-based_src_summary'!AE768</f>
        <v>0</v>
      </c>
      <c r="T768" s="155">
        <f>'Survey-based_src_summary'!AF768</f>
        <v>0</v>
      </c>
      <c r="U768" s="155">
        <f>'Survey-based_src_summary'!AG768</f>
        <v>0</v>
      </c>
      <c r="V768" s="156">
        <f>'Survey-based_src_summary'!AH768</f>
        <v>0</v>
      </c>
      <c r="W768" s="156">
        <f>'Survey-based_src_summary'!AI768</f>
        <v>0</v>
      </c>
      <c r="X768" s="156">
        <f>'Survey-based_src_summary'!AJ768</f>
        <v>0</v>
      </c>
      <c r="Y768" s="156">
        <f>'Survey-based_src_summary'!AK768</f>
        <v>0</v>
      </c>
      <c r="Z768" s="156">
        <f>'Survey-based_src_summary'!AL768</f>
        <v>0</v>
      </c>
      <c r="AA768" s="171">
        <f>'Survey-based_src_summary'!AM768</f>
        <v>0</v>
      </c>
      <c r="AB768" s="171">
        <f>'Survey-based_src_summary'!AN768</f>
        <v>0</v>
      </c>
      <c r="AC768" s="171">
        <f>'Survey-based_src_summary'!AO768</f>
        <v>0</v>
      </c>
      <c r="AD768" s="171">
        <f>'Survey-based_src_summary'!AP768</f>
        <v>0</v>
      </c>
      <c r="AE768" s="171">
        <f>'Survey-based_src_summary'!AQ768</f>
        <v>0</v>
      </c>
    </row>
    <row r="769" spans="1:31" x14ac:dyDescent="0.2">
      <c r="A769" s="27" t="s">
        <v>460</v>
      </c>
      <c r="B769" s="154" t="str">
        <f>'Survey-based_src_summary'!E769</f>
        <v>30</v>
      </c>
      <c r="C769" s="125" t="str">
        <f>'Survey-based_src_summary'!F769</f>
        <v>30027</v>
      </c>
      <c r="D769" s="125" t="str">
        <f>'Survey-based_src_summary'!G769</f>
        <v>2310021000</v>
      </c>
      <c r="E769" s="125" t="str">
        <f>'Survey-based_src_summary'!H769</f>
        <v>Other Venting</v>
      </c>
      <c r="F769" s="125" t="str">
        <f>'Survey-based_src_summary'!B769</f>
        <v>Gas Wells</v>
      </c>
      <c r="G769" s="52">
        <f>'Survey-based_src_summary'!S769</f>
        <v>0</v>
      </c>
      <c r="H769" s="52">
        <f>'Survey-based_src_summary'!T769</f>
        <v>0</v>
      </c>
      <c r="I769" s="52">
        <f>'Survey-based_src_summary'!U769</f>
        <v>0</v>
      </c>
      <c r="J769" s="52">
        <f>'Survey-based_src_summary'!V769</f>
        <v>0</v>
      </c>
      <c r="K769" s="52">
        <f>'Survey-based_src_summary'!W769</f>
        <v>0</v>
      </c>
      <c r="L769" s="144">
        <f>'Survey-based_src_summary'!X769</f>
        <v>0</v>
      </c>
      <c r="M769" s="144">
        <f>'Survey-based_src_summary'!Y769</f>
        <v>0</v>
      </c>
      <c r="N769" s="144">
        <f>'Survey-based_src_summary'!Z769</f>
        <v>0</v>
      </c>
      <c r="O769" s="144">
        <f>'Survey-based_src_summary'!AA769</f>
        <v>0</v>
      </c>
      <c r="P769" s="144">
        <f>'Survey-based_src_summary'!AB769</f>
        <v>0</v>
      </c>
      <c r="Q769" s="155">
        <f>'Survey-based_src_summary'!AC769</f>
        <v>0</v>
      </c>
      <c r="R769" s="155">
        <f>'Survey-based_src_summary'!AD769</f>
        <v>0</v>
      </c>
      <c r="S769" s="155">
        <f>'Survey-based_src_summary'!AE769</f>
        <v>0</v>
      </c>
      <c r="T769" s="155">
        <f>'Survey-based_src_summary'!AF769</f>
        <v>0</v>
      </c>
      <c r="U769" s="155">
        <f>'Survey-based_src_summary'!AG769</f>
        <v>0</v>
      </c>
      <c r="V769" s="156">
        <f>'Survey-based_src_summary'!AH769</f>
        <v>0</v>
      </c>
      <c r="W769" s="156">
        <f>'Survey-based_src_summary'!AI769</f>
        <v>0</v>
      </c>
      <c r="X769" s="156">
        <f>'Survey-based_src_summary'!AJ769</f>
        <v>0</v>
      </c>
      <c r="Y769" s="156">
        <f>'Survey-based_src_summary'!AK769</f>
        <v>0</v>
      </c>
      <c r="Z769" s="156">
        <f>'Survey-based_src_summary'!AL769</f>
        <v>0</v>
      </c>
      <c r="AA769" s="171">
        <f>'Survey-based_src_summary'!AM769</f>
        <v>0</v>
      </c>
      <c r="AB769" s="171">
        <f>'Survey-based_src_summary'!AN769</f>
        <v>0</v>
      </c>
      <c r="AC769" s="171">
        <f>'Survey-based_src_summary'!AO769</f>
        <v>0</v>
      </c>
      <c r="AD769" s="171">
        <f>'Survey-based_src_summary'!AP769</f>
        <v>0</v>
      </c>
      <c r="AE769" s="171">
        <f>'Survey-based_src_summary'!AQ769</f>
        <v>0</v>
      </c>
    </row>
    <row r="770" spans="1:31" x14ac:dyDescent="0.2">
      <c r="A770" s="27" t="s">
        <v>460</v>
      </c>
      <c r="B770" s="154" t="str">
        <f>'Survey-based_src_summary'!E770</f>
        <v>30</v>
      </c>
      <c r="C770" s="125" t="str">
        <f>'Survey-based_src_summary'!F770</f>
        <v>30037</v>
      </c>
      <c r="D770" s="125" t="str">
        <f>'Survey-based_src_summary'!G770</f>
        <v>2310021000</v>
      </c>
      <c r="E770" s="125" t="str">
        <f>'Survey-based_src_summary'!H770</f>
        <v>Other Venting</v>
      </c>
      <c r="F770" s="125" t="str">
        <f>'Survey-based_src_summary'!B770</f>
        <v>Gas Wells</v>
      </c>
      <c r="G770" s="52">
        <f>'Survey-based_src_summary'!S770</f>
        <v>0</v>
      </c>
      <c r="H770" s="52">
        <f>'Survey-based_src_summary'!T770</f>
        <v>0</v>
      </c>
      <c r="I770" s="52">
        <f>'Survey-based_src_summary'!U770</f>
        <v>0</v>
      </c>
      <c r="J770" s="52">
        <f>'Survey-based_src_summary'!V770</f>
        <v>0</v>
      </c>
      <c r="K770" s="52">
        <f>'Survey-based_src_summary'!W770</f>
        <v>0</v>
      </c>
      <c r="L770" s="144">
        <f>'Survey-based_src_summary'!X770</f>
        <v>0</v>
      </c>
      <c r="M770" s="144">
        <f>'Survey-based_src_summary'!Y770</f>
        <v>0</v>
      </c>
      <c r="N770" s="144">
        <f>'Survey-based_src_summary'!Z770</f>
        <v>0</v>
      </c>
      <c r="O770" s="144">
        <f>'Survey-based_src_summary'!AA770</f>
        <v>0</v>
      </c>
      <c r="P770" s="144">
        <f>'Survey-based_src_summary'!AB770</f>
        <v>0</v>
      </c>
      <c r="Q770" s="155">
        <f>'Survey-based_src_summary'!AC770</f>
        <v>0</v>
      </c>
      <c r="R770" s="155">
        <f>'Survey-based_src_summary'!AD770</f>
        <v>0</v>
      </c>
      <c r="S770" s="155">
        <f>'Survey-based_src_summary'!AE770</f>
        <v>0</v>
      </c>
      <c r="T770" s="155">
        <f>'Survey-based_src_summary'!AF770</f>
        <v>0</v>
      </c>
      <c r="U770" s="155">
        <f>'Survey-based_src_summary'!AG770</f>
        <v>0</v>
      </c>
      <c r="V770" s="156">
        <f>'Survey-based_src_summary'!AH770</f>
        <v>0</v>
      </c>
      <c r="W770" s="156">
        <f>'Survey-based_src_summary'!AI770</f>
        <v>0</v>
      </c>
      <c r="X770" s="156">
        <f>'Survey-based_src_summary'!AJ770</f>
        <v>0</v>
      </c>
      <c r="Y770" s="156">
        <f>'Survey-based_src_summary'!AK770</f>
        <v>0</v>
      </c>
      <c r="Z770" s="156">
        <f>'Survey-based_src_summary'!AL770</f>
        <v>0</v>
      </c>
      <c r="AA770" s="171">
        <f>'Survey-based_src_summary'!AM770</f>
        <v>0</v>
      </c>
      <c r="AB770" s="171">
        <f>'Survey-based_src_summary'!AN770</f>
        <v>0</v>
      </c>
      <c r="AC770" s="171">
        <f>'Survey-based_src_summary'!AO770</f>
        <v>0</v>
      </c>
      <c r="AD770" s="171">
        <f>'Survey-based_src_summary'!AP770</f>
        <v>0</v>
      </c>
      <c r="AE770" s="171">
        <f>'Survey-based_src_summary'!AQ770</f>
        <v>0</v>
      </c>
    </row>
    <row r="771" spans="1:31" x14ac:dyDescent="0.2">
      <c r="A771" s="27" t="s">
        <v>460</v>
      </c>
      <c r="B771" s="154" t="str">
        <f>'Survey-based_src_summary'!E771</f>
        <v>30</v>
      </c>
      <c r="C771" s="125" t="str">
        <f>'Survey-based_src_summary'!F771</f>
        <v>30101</v>
      </c>
      <c r="D771" s="125" t="str">
        <f>'Survey-based_src_summary'!G771</f>
        <v>2310011000</v>
      </c>
      <c r="E771" s="125" t="str">
        <f>'Survey-based_src_summary'!H771</f>
        <v>Other Flaring</v>
      </c>
      <c r="F771" s="125" t="str">
        <f>'Survey-based_src_summary'!B771</f>
        <v>Oil Wells</v>
      </c>
      <c r="G771" s="52">
        <f>'Survey-based_src_summary'!S771</f>
        <v>0</v>
      </c>
      <c r="H771" s="52">
        <f>'Survey-based_src_summary'!T771</f>
        <v>0</v>
      </c>
      <c r="I771" s="52">
        <f>'Survey-based_src_summary'!U771</f>
        <v>0</v>
      </c>
      <c r="J771" s="52">
        <f>'Survey-based_src_summary'!V771</f>
        <v>0</v>
      </c>
      <c r="K771" s="52">
        <f>'Survey-based_src_summary'!W771</f>
        <v>0</v>
      </c>
      <c r="L771" s="144">
        <f>'Survey-based_src_summary'!X771</f>
        <v>0</v>
      </c>
      <c r="M771" s="144">
        <f>'Survey-based_src_summary'!Y771</f>
        <v>0</v>
      </c>
      <c r="N771" s="144">
        <f>'Survey-based_src_summary'!Z771</f>
        <v>0</v>
      </c>
      <c r="O771" s="144">
        <f>'Survey-based_src_summary'!AA771</f>
        <v>0</v>
      </c>
      <c r="P771" s="144">
        <f>'Survey-based_src_summary'!AB771</f>
        <v>0</v>
      </c>
      <c r="Q771" s="155">
        <f>'Survey-based_src_summary'!AC771</f>
        <v>0</v>
      </c>
      <c r="R771" s="155">
        <f>'Survey-based_src_summary'!AD771</f>
        <v>0</v>
      </c>
      <c r="S771" s="155">
        <f>'Survey-based_src_summary'!AE771</f>
        <v>0</v>
      </c>
      <c r="T771" s="155">
        <f>'Survey-based_src_summary'!AF771</f>
        <v>0</v>
      </c>
      <c r="U771" s="155">
        <f>'Survey-based_src_summary'!AG771</f>
        <v>0</v>
      </c>
      <c r="V771" s="156">
        <f>'Survey-based_src_summary'!AH771</f>
        <v>0</v>
      </c>
      <c r="W771" s="156">
        <f>'Survey-based_src_summary'!AI771</f>
        <v>0</v>
      </c>
      <c r="X771" s="156">
        <f>'Survey-based_src_summary'!AJ771</f>
        <v>0</v>
      </c>
      <c r="Y771" s="156">
        <f>'Survey-based_src_summary'!AK771</f>
        <v>0</v>
      </c>
      <c r="Z771" s="156">
        <f>'Survey-based_src_summary'!AL771</f>
        <v>0</v>
      </c>
      <c r="AA771" s="171">
        <f>'Survey-based_src_summary'!AM771</f>
        <v>0</v>
      </c>
      <c r="AB771" s="171">
        <f>'Survey-based_src_summary'!AN771</f>
        <v>0</v>
      </c>
      <c r="AC771" s="171">
        <f>'Survey-based_src_summary'!AO771</f>
        <v>0</v>
      </c>
      <c r="AD771" s="171">
        <f>'Survey-based_src_summary'!AP771</f>
        <v>0</v>
      </c>
      <c r="AE771" s="171">
        <f>'Survey-based_src_summary'!AQ771</f>
        <v>0</v>
      </c>
    </row>
    <row r="772" spans="1:31" x14ac:dyDescent="0.2">
      <c r="A772" s="27" t="s">
        <v>460</v>
      </c>
      <c r="B772" s="154" t="str">
        <f>'Survey-based_src_summary'!E772</f>
        <v>30</v>
      </c>
      <c r="C772" s="125" t="str">
        <f>'Survey-based_src_summary'!F772</f>
        <v>30051</v>
      </c>
      <c r="D772" s="125" t="str">
        <f>'Survey-based_src_summary'!G772</f>
        <v>2310011000</v>
      </c>
      <c r="E772" s="125" t="str">
        <f>'Survey-based_src_summary'!H772</f>
        <v>Other Flaring</v>
      </c>
      <c r="F772" s="125" t="str">
        <f>'Survey-based_src_summary'!B772</f>
        <v>Oil Wells</v>
      </c>
      <c r="G772" s="52">
        <f>'Survey-based_src_summary'!S772</f>
        <v>0</v>
      </c>
      <c r="H772" s="52">
        <f>'Survey-based_src_summary'!T772</f>
        <v>0</v>
      </c>
      <c r="I772" s="52">
        <f>'Survey-based_src_summary'!U772</f>
        <v>0</v>
      </c>
      <c r="J772" s="52">
        <f>'Survey-based_src_summary'!V772</f>
        <v>0</v>
      </c>
      <c r="K772" s="52">
        <f>'Survey-based_src_summary'!W772</f>
        <v>0</v>
      </c>
      <c r="L772" s="144">
        <f>'Survey-based_src_summary'!X772</f>
        <v>0</v>
      </c>
      <c r="M772" s="144">
        <f>'Survey-based_src_summary'!Y772</f>
        <v>0</v>
      </c>
      <c r="N772" s="144">
        <f>'Survey-based_src_summary'!Z772</f>
        <v>0</v>
      </c>
      <c r="O772" s="144">
        <f>'Survey-based_src_summary'!AA772</f>
        <v>0</v>
      </c>
      <c r="P772" s="144">
        <f>'Survey-based_src_summary'!AB772</f>
        <v>0</v>
      </c>
      <c r="Q772" s="155">
        <f>'Survey-based_src_summary'!AC772</f>
        <v>0</v>
      </c>
      <c r="R772" s="155">
        <f>'Survey-based_src_summary'!AD772</f>
        <v>0</v>
      </c>
      <c r="S772" s="155">
        <f>'Survey-based_src_summary'!AE772</f>
        <v>0</v>
      </c>
      <c r="T772" s="155">
        <f>'Survey-based_src_summary'!AF772</f>
        <v>0</v>
      </c>
      <c r="U772" s="155">
        <f>'Survey-based_src_summary'!AG772</f>
        <v>0</v>
      </c>
      <c r="V772" s="156">
        <f>'Survey-based_src_summary'!AH772</f>
        <v>0</v>
      </c>
      <c r="W772" s="156">
        <f>'Survey-based_src_summary'!AI772</f>
        <v>0</v>
      </c>
      <c r="X772" s="156">
        <f>'Survey-based_src_summary'!AJ772</f>
        <v>0</v>
      </c>
      <c r="Y772" s="156">
        <f>'Survey-based_src_summary'!AK772</f>
        <v>0</v>
      </c>
      <c r="Z772" s="156">
        <f>'Survey-based_src_summary'!AL772</f>
        <v>0</v>
      </c>
      <c r="AA772" s="171">
        <f>'Survey-based_src_summary'!AM772</f>
        <v>0</v>
      </c>
      <c r="AB772" s="171">
        <f>'Survey-based_src_summary'!AN772</f>
        <v>0</v>
      </c>
      <c r="AC772" s="171">
        <f>'Survey-based_src_summary'!AO772</f>
        <v>0</v>
      </c>
      <c r="AD772" s="171">
        <f>'Survey-based_src_summary'!AP772</f>
        <v>0</v>
      </c>
      <c r="AE772" s="171">
        <f>'Survey-based_src_summary'!AQ772</f>
        <v>0</v>
      </c>
    </row>
    <row r="773" spans="1:31" x14ac:dyDescent="0.2">
      <c r="A773" s="27" t="s">
        <v>460</v>
      </c>
      <c r="B773" s="154" t="str">
        <f>'Survey-based_src_summary'!E773</f>
        <v>30</v>
      </c>
      <c r="C773" s="125" t="str">
        <f>'Survey-based_src_summary'!F773</f>
        <v>30087</v>
      </c>
      <c r="D773" s="125" t="str">
        <f>'Survey-based_src_summary'!G773</f>
        <v>2310011000</v>
      </c>
      <c r="E773" s="125" t="str">
        <f>'Survey-based_src_summary'!H773</f>
        <v>Other Flaring</v>
      </c>
      <c r="F773" s="125" t="str">
        <f>'Survey-based_src_summary'!B773</f>
        <v>Oil Wells</v>
      </c>
      <c r="G773" s="52">
        <f>'Survey-based_src_summary'!S773</f>
        <v>0</v>
      </c>
      <c r="H773" s="52">
        <f>'Survey-based_src_summary'!T773</f>
        <v>0</v>
      </c>
      <c r="I773" s="52">
        <f>'Survey-based_src_summary'!U773</f>
        <v>0</v>
      </c>
      <c r="J773" s="52">
        <f>'Survey-based_src_summary'!V773</f>
        <v>0</v>
      </c>
      <c r="K773" s="52">
        <f>'Survey-based_src_summary'!W773</f>
        <v>0</v>
      </c>
      <c r="L773" s="144">
        <f>'Survey-based_src_summary'!X773</f>
        <v>0</v>
      </c>
      <c r="M773" s="144">
        <f>'Survey-based_src_summary'!Y773</f>
        <v>0</v>
      </c>
      <c r="N773" s="144">
        <f>'Survey-based_src_summary'!Z773</f>
        <v>0</v>
      </c>
      <c r="O773" s="144">
        <f>'Survey-based_src_summary'!AA773</f>
        <v>0</v>
      </c>
      <c r="P773" s="144">
        <f>'Survey-based_src_summary'!AB773</f>
        <v>0</v>
      </c>
      <c r="Q773" s="155">
        <f>'Survey-based_src_summary'!AC773</f>
        <v>0</v>
      </c>
      <c r="R773" s="155">
        <f>'Survey-based_src_summary'!AD773</f>
        <v>0</v>
      </c>
      <c r="S773" s="155">
        <f>'Survey-based_src_summary'!AE773</f>
        <v>0</v>
      </c>
      <c r="T773" s="155">
        <f>'Survey-based_src_summary'!AF773</f>
        <v>0</v>
      </c>
      <c r="U773" s="155">
        <f>'Survey-based_src_summary'!AG773</f>
        <v>0</v>
      </c>
      <c r="V773" s="156">
        <f>'Survey-based_src_summary'!AH773</f>
        <v>0</v>
      </c>
      <c r="W773" s="156">
        <f>'Survey-based_src_summary'!AI773</f>
        <v>0</v>
      </c>
      <c r="X773" s="156">
        <f>'Survey-based_src_summary'!AJ773</f>
        <v>0</v>
      </c>
      <c r="Y773" s="156">
        <f>'Survey-based_src_summary'!AK773</f>
        <v>0</v>
      </c>
      <c r="Z773" s="156">
        <f>'Survey-based_src_summary'!AL773</f>
        <v>0</v>
      </c>
      <c r="AA773" s="171">
        <f>'Survey-based_src_summary'!AM773</f>
        <v>0</v>
      </c>
      <c r="AB773" s="171">
        <f>'Survey-based_src_summary'!AN773</f>
        <v>0</v>
      </c>
      <c r="AC773" s="171">
        <f>'Survey-based_src_summary'!AO773</f>
        <v>0</v>
      </c>
      <c r="AD773" s="171">
        <f>'Survey-based_src_summary'!AP773</f>
        <v>0</v>
      </c>
      <c r="AE773" s="171">
        <f>'Survey-based_src_summary'!AQ773</f>
        <v>0</v>
      </c>
    </row>
    <row r="774" spans="1:31" x14ac:dyDescent="0.2">
      <c r="A774" s="27" t="s">
        <v>460</v>
      </c>
      <c r="B774" s="154" t="str">
        <f>'Survey-based_src_summary'!E774</f>
        <v>30</v>
      </c>
      <c r="C774" s="125" t="str">
        <f>'Survey-based_src_summary'!F774</f>
        <v>30099</v>
      </c>
      <c r="D774" s="125" t="str">
        <f>'Survey-based_src_summary'!G774</f>
        <v>2310011000</v>
      </c>
      <c r="E774" s="125" t="str">
        <f>'Survey-based_src_summary'!H774</f>
        <v>Other Flaring</v>
      </c>
      <c r="F774" s="125" t="str">
        <f>'Survey-based_src_summary'!B774</f>
        <v>Oil Wells</v>
      </c>
      <c r="G774" s="52">
        <f>'Survey-based_src_summary'!S774</f>
        <v>0</v>
      </c>
      <c r="H774" s="52">
        <f>'Survey-based_src_summary'!T774</f>
        <v>0</v>
      </c>
      <c r="I774" s="52">
        <f>'Survey-based_src_summary'!U774</f>
        <v>0</v>
      </c>
      <c r="J774" s="52">
        <f>'Survey-based_src_summary'!V774</f>
        <v>0</v>
      </c>
      <c r="K774" s="52">
        <f>'Survey-based_src_summary'!W774</f>
        <v>0</v>
      </c>
      <c r="L774" s="144">
        <f>'Survey-based_src_summary'!X774</f>
        <v>0</v>
      </c>
      <c r="M774" s="144">
        <f>'Survey-based_src_summary'!Y774</f>
        <v>0</v>
      </c>
      <c r="N774" s="144">
        <f>'Survey-based_src_summary'!Z774</f>
        <v>0</v>
      </c>
      <c r="O774" s="144">
        <f>'Survey-based_src_summary'!AA774</f>
        <v>0</v>
      </c>
      <c r="P774" s="144">
        <f>'Survey-based_src_summary'!AB774</f>
        <v>0</v>
      </c>
      <c r="Q774" s="155">
        <f>'Survey-based_src_summary'!AC774</f>
        <v>0</v>
      </c>
      <c r="R774" s="155">
        <f>'Survey-based_src_summary'!AD774</f>
        <v>0</v>
      </c>
      <c r="S774" s="155">
        <f>'Survey-based_src_summary'!AE774</f>
        <v>0</v>
      </c>
      <c r="T774" s="155">
        <f>'Survey-based_src_summary'!AF774</f>
        <v>0</v>
      </c>
      <c r="U774" s="155">
        <f>'Survey-based_src_summary'!AG774</f>
        <v>0</v>
      </c>
      <c r="V774" s="156">
        <f>'Survey-based_src_summary'!AH774</f>
        <v>0</v>
      </c>
      <c r="W774" s="156">
        <f>'Survey-based_src_summary'!AI774</f>
        <v>0</v>
      </c>
      <c r="X774" s="156">
        <f>'Survey-based_src_summary'!AJ774</f>
        <v>0</v>
      </c>
      <c r="Y774" s="156">
        <f>'Survey-based_src_summary'!AK774</f>
        <v>0</v>
      </c>
      <c r="Z774" s="156">
        <f>'Survey-based_src_summary'!AL774</f>
        <v>0</v>
      </c>
      <c r="AA774" s="171">
        <f>'Survey-based_src_summary'!AM774</f>
        <v>0</v>
      </c>
      <c r="AB774" s="171">
        <f>'Survey-based_src_summary'!AN774</f>
        <v>0</v>
      </c>
      <c r="AC774" s="171">
        <f>'Survey-based_src_summary'!AO774</f>
        <v>0</v>
      </c>
      <c r="AD774" s="171">
        <f>'Survey-based_src_summary'!AP774</f>
        <v>0</v>
      </c>
      <c r="AE774" s="171">
        <f>'Survey-based_src_summary'!AQ774</f>
        <v>0</v>
      </c>
    </row>
    <row r="775" spans="1:31" x14ac:dyDescent="0.2">
      <c r="A775" s="27" t="s">
        <v>460</v>
      </c>
      <c r="B775" s="154" t="str">
        <f>'Survey-based_src_summary'!E775</f>
        <v>30</v>
      </c>
      <c r="C775" s="125" t="str">
        <f>'Survey-based_src_summary'!F775</f>
        <v>30035</v>
      </c>
      <c r="D775" s="125" t="str">
        <f>'Survey-based_src_summary'!G775</f>
        <v>2310011000</v>
      </c>
      <c r="E775" s="125" t="str">
        <f>'Survey-based_src_summary'!H775</f>
        <v>Other Flaring</v>
      </c>
      <c r="F775" s="125" t="str">
        <f>'Survey-based_src_summary'!B775</f>
        <v>Oil Wells</v>
      </c>
      <c r="G775" s="52">
        <f>'Survey-based_src_summary'!S775</f>
        <v>0</v>
      </c>
      <c r="H775" s="52">
        <f>'Survey-based_src_summary'!T775</f>
        <v>0</v>
      </c>
      <c r="I775" s="52">
        <f>'Survey-based_src_summary'!U775</f>
        <v>0</v>
      </c>
      <c r="J775" s="52">
        <f>'Survey-based_src_summary'!V775</f>
        <v>0</v>
      </c>
      <c r="K775" s="52">
        <f>'Survey-based_src_summary'!W775</f>
        <v>0</v>
      </c>
      <c r="L775" s="144">
        <f>'Survey-based_src_summary'!X775</f>
        <v>0</v>
      </c>
      <c r="M775" s="144">
        <f>'Survey-based_src_summary'!Y775</f>
        <v>0</v>
      </c>
      <c r="N775" s="144">
        <f>'Survey-based_src_summary'!Z775</f>
        <v>0</v>
      </c>
      <c r="O775" s="144">
        <f>'Survey-based_src_summary'!AA775</f>
        <v>0</v>
      </c>
      <c r="P775" s="144">
        <f>'Survey-based_src_summary'!AB775</f>
        <v>0</v>
      </c>
      <c r="Q775" s="155">
        <f>'Survey-based_src_summary'!AC775</f>
        <v>0</v>
      </c>
      <c r="R775" s="155">
        <f>'Survey-based_src_summary'!AD775</f>
        <v>0</v>
      </c>
      <c r="S775" s="155">
        <f>'Survey-based_src_summary'!AE775</f>
        <v>0</v>
      </c>
      <c r="T775" s="155">
        <f>'Survey-based_src_summary'!AF775</f>
        <v>0</v>
      </c>
      <c r="U775" s="155">
        <f>'Survey-based_src_summary'!AG775</f>
        <v>0</v>
      </c>
      <c r="V775" s="156">
        <f>'Survey-based_src_summary'!AH775</f>
        <v>0</v>
      </c>
      <c r="W775" s="156">
        <f>'Survey-based_src_summary'!AI775</f>
        <v>0</v>
      </c>
      <c r="X775" s="156">
        <f>'Survey-based_src_summary'!AJ775</f>
        <v>0</v>
      </c>
      <c r="Y775" s="156">
        <f>'Survey-based_src_summary'!AK775</f>
        <v>0</v>
      </c>
      <c r="Z775" s="156">
        <f>'Survey-based_src_summary'!AL775</f>
        <v>0</v>
      </c>
      <c r="AA775" s="171">
        <f>'Survey-based_src_summary'!AM775</f>
        <v>0</v>
      </c>
      <c r="AB775" s="171">
        <f>'Survey-based_src_summary'!AN775</f>
        <v>0</v>
      </c>
      <c r="AC775" s="171">
        <f>'Survey-based_src_summary'!AO775</f>
        <v>0</v>
      </c>
      <c r="AD775" s="171">
        <f>'Survey-based_src_summary'!AP775</f>
        <v>0</v>
      </c>
      <c r="AE775" s="171">
        <f>'Survey-based_src_summary'!AQ775</f>
        <v>0</v>
      </c>
    </row>
    <row r="776" spans="1:31" x14ac:dyDescent="0.2">
      <c r="A776" s="27" t="s">
        <v>460</v>
      </c>
      <c r="B776" s="154" t="str">
        <f>'Survey-based_src_summary'!E776</f>
        <v>30</v>
      </c>
      <c r="C776" s="125" t="str">
        <f>'Survey-based_src_summary'!F776</f>
        <v>30073</v>
      </c>
      <c r="D776" s="125" t="str">
        <f>'Survey-based_src_summary'!G776</f>
        <v>2310011000</v>
      </c>
      <c r="E776" s="125" t="str">
        <f>'Survey-based_src_summary'!H776</f>
        <v>Other Flaring</v>
      </c>
      <c r="F776" s="125" t="str">
        <f>'Survey-based_src_summary'!B776</f>
        <v>Oil Wells</v>
      </c>
      <c r="G776" s="52">
        <f>'Survey-based_src_summary'!S776</f>
        <v>0</v>
      </c>
      <c r="H776" s="52">
        <f>'Survey-based_src_summary'!T776</f>
        <v>0</v>
      </c>
      <c r="I776" s="52">
        <f>'Survey-based_src_summary'!U776</f>
        <v>0</v>
      </c>
      <c r="J776" s="52">
        <f>'Survey-based_src_summary'!V776</f>
        <v>0</v>
      </c>
      <c r="K776" s="52">
        <f>'Survey-based_src_summary'!W776</f>
        <v>0</v>
      </c>
      <c r="L776" s="144">
        <f>'Survey-based_src_summary'!X776</f>
        <v>0</v>
      </c>
      <c r="M776" s="144">
        <f>'Survey-based_src_summary'!Y776</f>
        <v>0</v>
      </c>
      <c r="N776" s="144">
        <f>'Survey-based_src_summary'!Z776</f>
        <v>0</v>
      </c>
      <c r="O776" s="144">
        <f>'Survey-based_src_summary'!AA776</f>
        <v>0</v>
      </c>
      <c r="P776" s="144">
        <f>'Survey-based_src_summary'!AB776</f>
        <v>0</v>
      </c>
      <c r="Q776" s="155">
        <f>'Survey-based_src_summary'!AC776</f>
        <v>0</v>
      </c>
      <c r="R776" s="155">
        <f>'Survey-based_src_summary'!AD776</f>
        <v>0</v>
      </c>
      <c r="S776" s="155">
        <f>'Survey-based_src_summary'!AE776</f>
        <v>0</v>
      </c>
      <c r="T776" s="155">
        <f>'Survey-based_src_summary'!AF776</f>
        <v>0</v>
      </c>
      <c r="U776" s="155">
        <f>'Survey-based_src_summary'!AG776</f>
        <v>0</v>
      </c>
      <c r="V776" s="156">
        <f>'Survey-based_src_summary'!AH776</f>
        <v>0</v>
      </c>
      <c r="W776" s="156">
        <f>'Survey-based_src_summary'!AI776</f>
        <v>0</v>
      </c>
      <c r="X776" s="156">
        <f>'Survey-based_src_summary'!AJ776</f>
        <v>0</v>
      </c>
      <c r="Y776" s="156">
        <f>'Survey-based_src_summary'!AK776</f>
        <v>0</v>
      </c>
      <c r="Z776" s="156">
        <f>'Survey-based_src_summary'!AL776</f>
        <v>0</v>
      </c>
      <c r="AA776" s="171">
        <f>'Survey-based_src_summary'!AM776</f>
        <v>0</v>
      </c>
      <c r="AB776" s="171">
        <f>'Survey-based_src_summary'!AN776</f>
        <v>0</v>
      </c>
      <c r="AC776" s="171">
        <f>'Survey-based_src_summary'!AO776</f>
        <v>0</v>
      </c>
      <c r="AD776" s="171">
        <f>'Survey-based_src_summary'!AP776</f>
        <v>0</v>
      </c>
      <c r="AE776" s="171">
        <f>'Survey-based_src_summary'!AQ776</f>
        <v>0</v>
      </c>
    </row>
    <row r="777" spans="1:31" x14ac:dyDescent="0.2">
      <c r="A777" s="27" t="s">
        <v>460</v>
      </c>
      <c r="B777" s="154" t="str">
        <f>'Survey-based_src_summary'!E777</f>
        <v>30</v>
      </c>
      <c r="C777" s="125" t="str">
        <f>'Survey-based_src_summary'!F777</f>
        <v>30065</v>
      </c>
      <c r="D777" s="125" t="str">
        <f>'Survey-based_src_summary'!G777</f>
        <v>2310011000</v>
      </c>
      <c r="E777" s="125" t="str">
        <f>'Survey-based_src_summary'!H777</f>
        <v>Other Flaring</v>
      </c>
      <c r="F777" s="125" t="str">
        <f>'Survey-based_src_summary'!B777</f>
        <v>Oil Wells</v>
      </c>
      <c r="G777" s="52">
        <f>'Survey-based_src_summary'!S777</f>
        <v>0</v>
      </c>
      <c r="H777" s="52">
        <f>'Survey-based_src_summary'!T777</f>
        <v>0</v>
      </c>
      <c r="I777" s="52">
        <f>'Survey-based_src_summary'!U777</f>
        <v>0</v>
      </c>
      <c r="J777" s="52">
        <f>'Survey-based_src_summary'!V777</f>
        <v>0</v>
      </c>
      <c r="K777" s="52">
        <f>'Survey-based_src_summary'!W777</f>
        <v>0</v>
      </c>
      <c r="L777" s="144">
        <f>'Survey-based_src_summary'!X777</f>
        <v>0</v>
      </c>
      <c r="M777" s="144">
        <f>'Survey-based_src_summary'!Y777</f>
        <v>0</v>
      </c>
      <c r="N777" s="144">
        <f>'Survey-based_src_summary'!Z777</f>
        <v>0</v>
      </c>
      <c r="O777" s="144">
        <f>'Survey-based_src_summary'!AA777</f>
        <v>0</v>
      </c>
      <c r="P777" s="144">
        <f>'Survey-based_src_summary'!AB777</f>
        <v>0</v>
      </c>
      <c r="Q777" s="155">
        <f>'Survey-based_src_summary'!AC777</f>
        <v>0</v>
      </c>
      <c r="R777" s="155">
        <f>'Survey-based_src_summary'!AD777</f>
        <v>0</v>
      </c>
      <c r="S777" s="155">
        <f>'Survey-based_src_summary'!AE777</f>
        <v>0</v>
      </c>
      <c r="T777" s="155">
        <f>'Survey-based_src_summary'!AF777</f>
        <v>0</v>
      </c>
      <c r="U777" s="155">
        <f>'Survey-based_src_summary'!AG777</f>
        <v>0</v>
      </c>
      <c r="V777" s="156">
        <f>'Survey-based_src_summary'!AH777</f>
        <v>0</v>
      </c>
      <c r="W777" s="156">
        <f>'Survey-based_src_summary'!AI777</f>
        <v>0</v>
      </c>
      <c r="X777" s="156">
        <f>'Survey-based_src_summary'!AJ777</f>
        <v>0</v>
      </c>
      <c r="Y777" s="156">
        <f>'Survey-based_src_summary'!AK777</f>
        <v>0</v>
      </c>
      <c r="Z777" s="156">
        <f>'Survey-based_src_summary'!AL777</f>
        <v>0</v>
      </c>
      <c r="AA777" s="171">
        <f>'Survey-based_src_summary'!AM777</f>
        <v>0</v>
      </c>
      <c r="AB777" s="171">
        <f>'Survey-based_src_summary'!AN777</f>
        <v>0</v>
      </c>
      <c r="AC777" s="171">
        <f>'Survey-based_src_summary'!AO777</f>
        <v>0</v>
      </c>
      <c r="AD777" s="171">
        <f>'Survey-based_src_summary'!AP777</f>
        <v>0</v>
      </c>
      <c r="AE777" s="171">
        <f>'Survey-based_src_summary'!AQ777</f>
        <v>0</v>
      </c>
    </row>
    <row r="778" spans="1:31" x14ac:dyDescent="0.2">
      <c r="A778" s="27" t="s">
        <v>460</v>
      </c>
      <c r="B778" s="154" t="str">
        <f>'Survey-based_src_summary'!E778</f>
        <v>30</v>
      </c>
      <c r="C778" s="125" t="str">
        <f>'Survey-based_src_summary'!F778</f>
        <v>30069</v>
      </c>
      <c r="D778" s="125" t="str">
        <f>'Survey-based_src_summary'!G778</f>
        <v>2310011000</v>
      </c>
      <c r="E778" s="125" t="str">
        <f>'Survey-based_src_summary'!H778</f>
        <v>Other Flaring</v>
      </c>
      <c r="F778" s="125" t="str">
        <f>'Survey-based_src_summary'!B778</f>
        <v>Oil Wells</v>
      </c>
      <c r="G778" s="52">
        <f>'Survey-based_src_summary'!S778</f>
        <v>0</v>
      </c>
      <c r="H778" s="52">
        <f>'Survey-based_src_summary'!T778</f>
        <v>0</v>
      </c>
      <c r="I778" s="52">
        <f>'Survey-based_src_summary'!U778</f>
        <v>0</v>
      </c>
      <c r="J778" s="52">
        <f>'Survey-based_src_summary'!V778</f>
        <v>0</v>
      </c>
      <c r="K778" s="52">
        <f>'Survey-based_src_summary'!W778</f>
        <v>0</v>
      </c>
      <c r="L778" s="144">
        <f>'Survey-based_src_summary'!X778</f>
        <v>0</v>
      </c>
      <c r="M778" s="144">
        <f>'Survey-based_src_summary'!Y778</f>
        <v>0</v>
      </c>
      <c r="N778" s="144">
        <f>'Survey-based_src_summary'!Z778</f>
        <v>0</v>
      </c>
      <c r="O778" s="144">
        <f>'Survey-based_src_summary'!AA778</f>
        <v>0</v>
      </c>
      <c r="P778" s="144">
        <f>'Survey-based_src_summary'!AB778</f>
        <v>0</v>
      </c>
      <c r="Q778" s="155">
        <f>'Survey-based_src_summary'!AC778</f>
        <v>0</v>
      </c>
      <c r="R778" s="155">
        <f>'Survey-based_src_summary'!AD778</f>
        <v>0</v>
      </c>
      <c r="S778" s="155">
        <f>'Survey-based_src_summary'!AE778</f>
        <v>0</v>
      </c>
      <c r="T778" s="155">
        <f>'Survey-based_src_summary'!AF778</f>
        <v>0</v>
      </c>
      <c r="U778" s="155">
        <f>'Survey-based_src_summary'!AG778</f>
        <v>0</v>
      </c>
      <c r="V778" s="156">
        <f>'Survey-based_src_summary'!AH778</f>
        <v>0</v>
      </c>
      <c r="W778" s="156">
        <f>'Survey-based_src_summary'!AI778</f>
        <v>0</v>
      </c>
      <c r="X778" s="156">
        <f>'Survey-based_src_summary'!AJ778</f>
        <v>0</v>
      </c>
      <c r="Y778" s="156">
        <f>'Survey-based_src_summary'!AK778</f>
        <v>0</v>
      </c>
      <c r="Z778" s="156">
        <f>'Survey-based_src_summary'!AL778</f>
        <v>0</v>
      </c>
      <c r="AA778" s="171">
        <f>'Survey-based_src_summary'!AM778</f>
        <v>0</v>
      </c>
      <c r="AB778" s="171">
        <f>'Survey-based_src_summary'!AN778</f>
        <v>0</v>
      </c>
      <c r="AC778" s="171">
        <f>'Survey-based_src_summary'!AO778</f>
        <v>0</v>
      </c>
      <c r="AD778" s="171">
        <f>'Survey-based_src_summary'!AP778</f>
        <v>0</v>
      </c>
      <c r="AE778" s="171">
        <f>'Survey-based_src_summary'!AQ778</f>
        <v>0</v>
      </c>
    </row>
    <row r="779" spans="1:31" x14ac:dyDescent="0.2">
      <c r="A779" s="27" t="s">
        <v>460</v>
      </c>
      <c r="B779" s="154" t="str">
        <f>'Survey-based_src_summary'!E779</f>
        <v>30</v>
      </c>
      <c r="C779" s="125" t="str">
        <f>'Survey-based_src_summary'!F779</f>
        <v>30005</v>
      </c>
      <c r="D779" s="125" t="str">
        <f>'Survey-based_src_summary'!G779</f>
        <v>2310011000</v>
      </c>
      <c r="E779" s="125" t="str">
        <f>'Survey-based_src_summary'!H779</f>
        <v>Other Flaring</v>
      </c>
      <c r="F779" s="125" t="str">
        <f>'Survey-based_src_summary'!B779</f>
        <v>Oil Wells</v>
      </c>
      <c r="G779" s="52">
        <f>'Survey-based_src_summary'!S779</f>
        <v>0</v>
      </c>
      <c r="H779" s="52">
        <f>'Survey-based_src_summary'!T779</f>
        <v>0</v>
      </c>
      <c r="I779" s="52">
        <f>'Survey-based_src_summary'!U779</f>
        <v>0</v>
      </c>
      <c r="J779" s="52">
        <f>'Survey-based_src_summary'!V779</f>
        <v>0</v>
      </c>
      <c r="K779" s="52">
        <f>'Survey-based_src_summary'!W779</f>
        <v>0</v>
      </c>
      <c r="L779" s="144">
        <f>'Survey-based_src_summary'!X779</f>
        <v>0</v>
      </c>
      <c r="M779" s="144">
        <f>'Survey-based_src_summary'!Y779</f>
        <v>0</v>
      </c>
      <c r="N779" s="144">
        <f>'Survey-based_src_summary'!Z779</f>
        <v>0</v>
      </c>
      <c r="O779" s="144">
        <f>'Survey-based_src_summary'!AA779</f>
        <v>0</v>
      </c>
      <c r="P779" s="144">
        <f>'Survey-based_src_summary'!AB779</f>
        <v>0</v>
      </c>
      <c r="Q779" s="155">
        <f>'Survey-based_src_summary'!AC779</f>
        <v>0</v>
      </c>
      <c r="R779" s="155">
        <f>'Survey-based_src_summary'!AD779</f>
        <v>0</v>
      </c>
      <c r="S779" s="155">
        <f>'Survey-based_src_summary'!AE779</f>
        <v>0</v>
      </c>
      <c r="T779" s="155">
        <f>'Survey-based_src_summary'!AF779</f>
        <v>0</v>
      </c>
      <c r="U779" s="155">
        <f>'Survey-based_src_summary'!AG779</f>
        <v>0</v>
      </c>
      <c r="V779" s="156">
        <f>'Survey-based_src_summary'!AH779</f>
        <v>0</v>
      </c>
      <c r="W779" s="156">
        <f>'Survey-based_src_summary'!AI779</f>
        <v>0</v>
      </c>
      <c r="X779" s="156">
        <f>'Survey-based_src_summary'!AJ779</f>
        <v>0</v>
      </c>
      <c r="Y779" s="156">
        <f>'Survey-based_src_summary'!AK779</f>
        <v>0</v>
      </c>
      <c r="Z779" s="156">
        <f>'Survey-based_src_summary'!AL779</f>
        <v>0</v>
      </c>
      <c r="AA779" s="171">
        <f>'Survey-based_src_summary'!AM779</f>
        <v>0</v>
      </c>
      <c r="AB779" s="171">
        <f>'Survey-based_src_summary'!AN779</f>
        <v>0</v>
      </c>
      <c r="AC779" s="171">
        <f>'Survey-based_src_summary'!AO779</f>
        <v>0</v>
      </c>
      <c r="AD779" s="171">
        <f>'Survey-based_src_summary'!AP779</f>
        <v>0</v>
      </c>
      <c r="AE779" s="171">
        <f>'Survey-based_src_summary'!AQ779</f>
        <v>0</v>
      </c>
    </row>
    <row r="780" spans="1:31" x14ac:dyDescent="0.2">
      <c r="A780" s="27" t="s">
        <v>460</v>
      </c>
      <c r="B780" s="154" t="str">
        <f>'Survey-based_src_summary'!E780</f>
        <v>30</v>
      </c>
      <c r="C780" s="125" t="str">
        <f>'Survey-based_src_summary'!F780</f>
        <v>30111</v>
      </c>
      <c r="D780" s="125" t="str">
        <f>'Survey-based_src_summary'!G780</f>
        <v>2310011000</v>
      </c>
      <c r="E780" s="125" t="str">
        <f>'Survey-based_src_summary'!H780</f>
        <v>Other Flaring</v>
      </c>
      <c r="F780" s="125" t="str">
        <f>'Survey-based_src_summary'!B780</f>
        <v>Oil Wells</v>
      </c>
      <c r="G780" s="52">
        <f>'Survey-based_src_summary'!S780</f>
        <v>0</v>
      </c>
      <c r="H780" s="52">
        <f>'Survey-based_src_summary'!T780</f>
        <v>0</v>
      </c>
      <c r="I780" s="52">
        <f>'Survey-based_src_summary'!U780</f>
        <v>0</v>
      </c>
      <c r="J780" s="52">
        <f>'Survey-based_src_summary'!V780</f>
        <v>0</v>
      </c>
      <c r="K780" s="52">
        <f>'Survey-based_src_summary'!W780</f>
        <v>0</v>
      </c>
      <c r="L780" s="144">
        <f>'Survey-based_src_summary'!X780</f>
        <v>0</v>
      </c>
      <c r="M780" s="144">
        <f>'Survey-based_src_summary'!Y780</f>
        <v>0</v>
      </c>
      <c r="N780" s="144">
        <f>'Survey-based_src_summary'!Z780</f>
        <v>0</v>
      </c>
      <c r="O780" s="144">
        <f>'Survey-based_src_summary'!AA780</f>
        <v>0</v>
      </c>
      <c r="P780" s="144">
        <f>'Survey-based_src_summary'!AB780</f>
        <v>0</v>
      </c>
      <c r="Q780" s="155">
        <f>'Survey-based_src_summary'!AC780</f>
        <v>0</v>
      </c>
      <c r="R780" s="155">
        <f>'Survey-based_src_summary'!AD780</f>
        <v>0</v>
      </c>
      <c r="S780" s="155">
        <f>'Survey-based_src_summary'!AE780</f>
        <v>0</v>
      </c>
      <c r="T780" s="155">
        <f>'Survey-based_src_summary'!AF780</f>
        <v>0</v>
      </c>
      <c r="U780" s="155">
        <f>'Survey-based_src_summary'!AG780</f>
        <v>0</v>
      </c>
      <c r="V780" s="156">
        <f>'Survey-based_src_summary'!AH780</f>
        <v>0</v>
      </c>
      <c r="W780" s="156">
        <f>'Survey-based_src_summary'!AI780</f>
        <v>0</v>
      </c>
      <c r="X780" s="156">
        <f>'Survey-based_src_summary'!AJ780</f>
        <v>0</v>
      </c>
      <c r="Y780" s="156">
        <f>'Survey-based_src_summary'!AK780</f>
        <v>0</v>
      </c>
      <c r="Z780" s="156">
        <f>'Survey-based_src_summary'!AL780</f>
        <v>0</v>
      </c>
      <c r="AA780" s="171">
        <f>'Survey-based_src_summary'!AM780</f>
        <v>0</v>
      </c>
      <c r="AB780" s="171">
        <f>'Survey-based_src_summary'!AN780</f>
        <v>0</v>
      </c>
      <c r="AC780" s="171">
        <f>'Survey-based_src_summary'!AO780</f>
        <v>0</v>
      </c>
      <c r="AD780" s="171">
        <f>'Survey-based_src_summary'!AP780</f>
        <v>0</v>
      </c>
      <c r="AE780" s="171">
        <f>'Survey-based_src_summary'!AQ780</f>
        <v>0</v>
      </c>
    </row>
    <row r="781" spans="1:31" x14ac:dyDescent="0.2">
      <c r="A781" s="27" t="s">
        <v>460</v>
      </c>
      <c r="B781" s="154" t="str">
        <f>'Survey-based_src_summary'!E781</f>
        <v>30</v>
      </c>
      <c r="C781" s="125" t="str">
        <f>'Survey-based_src_summary'!F781</f>
        <v>30041</v>
      </c>
      <c r="D781" s="125" t="str">
        <f>'Survey-based_src_summary'!G781</f>
        <v>2310011000</v>
      </c>
      <c r="E781" s="125" t="str">
        <f>'Survey-based_src_summary'!H781</f>
        <v>Other Flaring</v>
      </c>
      <c r="F781" s="125" t="str">
        <f>'Survey-based_src_summary'!B781</f>
        <v>Oil Wells</v>
      </c>
      <c r="G781" s="52">
        <f>'Survey-based_src_summary'!S781</f>
        <v>0</v>
      </c>
      <c r="H781" s="52">
        <f>'Survey-based_src_summary'!T781</f>
        <v>0</v>
      </c>
      <c r="I781" s="52">
        <f>'Survey-based_src_summary'!U781</f>
        <v>0</v>
      </c>
      <c r="J781" s="52">
        <f>'Survey-based_src_summary'!V781</f>
        <v>0</v>
      </c>
      <c r="K781" s="52">
        <f>'Survey-based_src_summary'!W781</f>
        <v>0</v>
      </c>
      <c r="L781" s="144">
        <f>'Survey-based_src_summary'!X781</f>
        <v>0</v>
      </c>
      <c r="M781" s="144">
        <f>'Survey-based_src_summary'!Y781</f>
        <v>0</v>
      </c>
      <c r="N781" s="144">
        <f>'Survey-based_src_summary'!Z781</f>
        <v>0</v>
      </c>
      <c r="O781" s="144">
        <f>'Survey-based_src_summary'!AA781</f>
        <v>0</v>
      </c>
      <c r="P781" s="144">
        <f>'Survey-based_src_summary'!AB781</f>
        <v>0</v>
      </c>
      <c r="Q781" s="155">
        <f>'Survey-based_src_summary'!AC781</f>
        <v>0</v>
      </c>
      <c r="R781" s="155">
        <f>'Survey-based_src_summary'!AD781</f>
        <v>0</v>
      </c>
      <c r="S781" s="155">
        <f>'Survey-based_src_summary'!AE781</f>
        <v>0</v>
      </c>
      <c r="T781" s="155">
        <f>'Survey-based_src_summary'!AF781</f>
        <v>0</v>
      </c>
      <c r="U781" s="155">
        <f>'Survey-based_src_summary'!AG781</f>
        <v>0</v>
      </c>
      <c r="V781" s="156">
        <f>'Survey-based_src_summary'!AH781</f>
        <v>0</v>
      </c>
      <c r="W781" s="156">
        <f>'Survey-based_src_summary'!AI781</f>
        <v>0</v>
      </c>
      <c r="X781" s="156">
        <f>'Survey-based_src_summary'!AJ781</f>
        <v>0</v>
      </c>
      <c r="Y781" s="156">
        <f>'Survey-based_src_summary'!AK781</f>
        <v>0</v>
      </c>
      <c r="Z781" s="156">
        <f>'Survey-based_src_summary'!AL781</f>
        <v>0</v>
      </c>
      <c r="AA781" s="171">
        <f>'Survey-based_src_summary'!AM781</f>
        <v>0</v>
      </c>
      <c r="AB781" s="171">
        <f>'Survey-based_src_summary'!AN781</f>
        <v>0</v>
      </c>
      <c r="AC781" s="171">
        <f>'Survey-based_src_summary'!AO781</f>
        <v>0</v>
      </c>
      <c r="AD781" s="171">
        <f>'Survey-based_src_summary'!AP781</f>
        <v>0</v>
      </c>
      <c r="AE781" s="171">
        <f>'Survey-based_src_summary'!AQ781</f>
        <v>0</v>
      </c>
    </row>
    <row r="782" spans="1:31" x14ac:dyDescent="0.2">
      <c r="A782" s="27" t="s">
        <v>460</v>
      </c>
      <c r="B782" s="154" t="str">
        <f>'Survey-based_src_summary'!E782</f>
        <v>30</v>
      </c>
      <c r="C782" s="125" t="str">
        <f>'Survey-based_src_summary'!F782</f>
        <v>30071</v>
      </c>
      <c r="D782" s="125" t="str">
        <f>'Survey-based_src_summary'!G782</f>
        <v>2310011000</v>
      </c>
      <c r="E782" s="125" t="str">
        <f>'Survey-based_src_summary'!H782</f>
        <v>Other Flaring</v>
      </c>
      <c r="F782" s="125" t="str">
        <f>'Survey-based_src_summary'!B782</f>
        <v>Oil Wells</v>
      </c>
      <c r="G782" s="52">
        <f>'Survey-based_src_summary'!S782</f>
        <v>0</v>
      </c>
      <c r="H782" s="52">
        <f>'Survey-based_src_summary'!T782</f>
        <v>0</v>
      </c>
      <c r="I782" s="52">
        <f>'Survey-based_src_summary'!U782</f>
        <v>0</v>
      </c>
      <c r="J782" s="52">
        <f>'Survey-based_src_summary'!V782</f>
        <v>0</v>
      </c>
      <c r="K782" s="52">
        <f>'Survey-based_src_summary'!W782</f>
        <v>0</v>
      </c>
      <c r="L782" s="144">
        <f>'Survey-based_src_summary'!X782</f>
        <v>0</v>
      </c>
      <c r="M782" s="144">
        <f>'Survey-based_src_summary'!Y782</f>
        <v>0</v>
      </c>
      <c r="N782" s="144">
        <f>'Survey-based_src_summary'!Z782</f>
        <v>0</v>
      </c>
      <c r="O782" s="144">
        <f>'Survey-based_src_summary'!AA782</f>
        <v>0</v>
      </c>
      <c r="P782" s="144">
        <f>'Survey-based_src_summary'!AB782</f>
        <v>0</v>
      </c>
      <c r="Q782" s="155">
        <f>'Survey-based_src_summary'!AC782</f>
        <v>0</v>
      </c>
      <c r="R782" s="155">
        <f>'Survey-based_src_summary'!AD782</f>
        <v>0</v>
      </c>
      <c r="S782" s="155">
        <f>'Survey-based_src_summary'!AE782</f>
        <v>0</v>
      </c>
      <c r="T782" s="155">
        <f>'Survey-based_src_summary'!AF782</f>
        <v>0</v>
      </c>
      <c r="U782" s="155">
        <f>'Survey-based_src_summary'!AG782</f>
        <v>0</v>
      </c>
      <c r="V782" s="156">
        <f>'Survey-based_src_summary'!AH782</f>
        <v>0</v>
      </c>
      <c r="W782" s="156">
        <f>'Survey-based_src_summary'!AI782</f>
        <v>0</v>
      </c>
      <c r="X782" s="156">
        <f>'Survey-based_src_summary'!AJ782</f>
        <v>0</v>
      </c>
      <c r="Y782" s="156">
        <f>'Survey-based_src_summary'!AK782</f>
        <v>0</v>
      </c>
      <c r="Z782" s="156">
        <f>'Survey-based_src_summary'!AL782</f>
        <v>0</v>
      </c>
      <c r="AA782" s="171">
        <f>'Survey-based_src_summary'!AM782</f>
        <v>0</v>
      </c>
      <c r="AB782" s="171">
        <f>'Survey-based_src_summary'!AN782</f>
        <v>0</v>
      </c>
      <c r="AC782" s="171">
        <f>'Survey-based_src_summary'!AO782</f>
        <v>0</v>
      </c>
      <c r="AD782" s="171">
        <f>'Survey-based_src_summary'!AP782</f>
        <v>0</v>
      </c>
      <c r="AE782" s="171">
        <f>'Survey-based_src_summary'!AQ782</f>
        <v>0</v>
      </c>
    </row>
    <row r="783" spans="1:31" x14ac:dyDescent="0.2">
      <c r="A783" s="27" t="s">
        <v>460</v>
      </c>
      <c r="B783" s="154" t="str">
        <f>'Survey-based_src_summary'!E783</f>
        <v>30</v>
      </c>
      <c r="C783" s="125" t="str">
        <f>'Survey-based_src_summary'!F783</f>
        <v>30015</v>
      </c>
      <c r="D783" s="125" t="str">
        <f>'Survey-based_src_summary'!G783</f>
        <v>2310011000</v>
      </c>
      <c r="E783" s="125" t="str">
        <f>'Survey-based_src_summary'!H783</f>
        <v>Other Flaring</v>
      </c>
      <c r="F783" s="125" t="str">
        <f>'Survey-based_src_summary'!B783</f>
        <v>Oil Wells</v>
      </c>
      <c r="G783" s="52">
        <f>'Survey-based_src_summary'!S783</f>
        <v>0</v>
      </c>
      <c r="H783" s="52">
        <f>'Survey-based_src_summary'!T783</f>
        <v>0</v>
      </c>
      <c r="I783" s="52">
        <f>'Survey-based_src_summary'!U783</f>
        <v>0</v>
      </c>
      <c r="J783" s="52">
        <f>'Survey-based_src_summary'!V783</f>
        <v>0</v>
      </c>
      <c r="K783" s="52">
        <f>'Survey-based_src_summary'!W783</f>
        <v>0</v>
      </c>
      <c r="L783" s="144">
        <f>'Survey-based_src_summary'!X783</f>
        <v>0</v>
      </c>
      <c r="M783" s="144">
        <f>'Survey-based_src_summary'!Y783</f>
        <v>0</v>
      </c>
      <c r="N783" s="144">
        <f>'Survey-based_src_summary'!Z783</f>
        <v>0</v>
      </c>
      <c r="O783" s="144">
        <f>'Survey-based_src_summary'!AA783</f>
        <v>0</v>
      </c>
      <c r="P783" s="144">
        <f>'Survey-based_src_summary'!AB783</f>
        <v>0</v>
      </c>
      <c r="Q783" s="155">
        <f>'Survey-based_src_summary'!AC783</f>
        <v>0</v>
      </c>
      <c r="R783" s="155">
        <f>'Survey-based_src_summary'!AD783</f>
        <v>0</v>
      </c>
      <c r="S783" s="155">
        <f>'Survey-based_src_summary'!AE783</f>
        <v>0</v>
      </c>
      <c r="T783" s="155">
        <f>'Survey-based_src_summary'!AF783</f>
        <v>0</v>
      </c>
      <c r="U783" s="155">
        <f>'Survey-based_src_summary'!AG783</f>
        <v>0</v>
      </c>
      <c r="V783" s="156">
        <f>'Survey-based_src_summary'!AH783</f>
        <v>0</v>
      </c>
      <c r="W783" s="156">
        <f>'Survey-based_src_summary'!AI783</f>
        <v>0</v>
      </c>
      <c r="X783" s="156">
        <f>'Survey-based_src_summary'!AJ783</f>
        <v>0</v>
      </c>
      <c r="Y783" s="156">
        <f>'Survey-based_src_summary'!AK783</f>
        <v>0</v>
      </c>
      <c r="Z783" s="156">
        <f>'Survey-based_src_summary'!AL783</f>
        <v>0</v>
      </c>
      <c r="AA783" s="171">
        <f>'Survey-based_src_summary'!AM783</f>
        <v>0</v>
      </c>
      <c r="AB783" s="171">
        <f>'Survey-based_src_summary'!AN783</f>
        <v>0</v>
      </c>
      <c r="AC783" s="171">
        <f>'Survey-based_src_summary'!AO783</f>
        <v>0</v>
      </c>
      <c r="AD783" s="171">
        <f>'Survey-based_src_summary'!AP783</f>
        <v>0</v>
      </c>
      <c r="AE783" s="171">
        <f>'Survey-based_src_summary'!AQ783</f>
        <v>0</v>
      </c>
    </row>
    <row r="784" spans="1:31" x14ac:dyDescent="0.2">
      <c r="A784" s="27" t="s">
        <v>460</v>
      </c>
      <c r="B784" s="154" t="str">
        <f>'Survey-based_src_summary'!E784</f>
        <v>30</v>
      </c>
      <c r="C784" s="125" t="str">
        <f>'Survey-based_src_summary'!F784</f>
        <v>30027</v>
      </c>
      <c r="D784" s="125" t="str">
        <f>'Survey-based_src_summary'!G784</f>
        <v>2310011000</v>
      </c>
      <c r="E784" s="125" t="str">
        <f>'Survey-based_src_summary'!H784</f>
        <v>Other Flaring</v>
      </c>
      <c r="F784" s="125" t="str">
        <f>'Survey-based_src_summary'!B784</f>
        <v>Oil Wells</v>
      </c>
      <c r="G784" s="52">
        <f>'Survey-based_src_summary'!S784</f>
        <v>0</v>
      </c>
      <c r="H784" s="52">
        <f>'Survey-based_src_summary'!T784</f>
        <v>0</v>
      </c>
      <c r="I784" s="52">
        <f>'Survey-based_src_summary'!U784</f>
        <v>0</v>
      </c>
      <c r="J784" s="52">
        <f>'Survey-based_src_summary'!V784</f>
        <v>0</v>
      </c>
      <c r="K784" s="52">
        <f>'Survey-based_src_summary'!W784</f>
        <v>0</v>
      </c>
      <c r="L784" s="144">
        <f>'Survey-based_src_summary'!X784</f>
        <v>0</v>
      </c>
      <c r="M784" s="144">
        <f>'Survey-based_src_summary'!Y784</f>
        <v>0</v>
      </c>
      <c r="N784" s="144">
        <f>'Survey-based_src_summary'!Z784</f>
        <v>0</v>
      </c>
      <c r="O784" s="144">
        <f>'Survey-based_src_summary'!AA784</f>
        <v>0</v>
      </c>
      <c r="P784" s="144">
        <f>'Survey-based_src_summary'!AB784</f>
        <v>0</v>
      </c>
      <c r="Q784" s="155">
        <f>'Survey-based_src_summary'!AC784</f>
        <v>0</v>
      </c>
      <c r="R784" s="155">
        <f>'Survey-based_src_summary'!AD784</f>
        <v>0</v>
      </c>
      <c r="S784" s="155">
        <f>'Survey-based_src_summary'!AE784</f>
        <v>0</v>
      </c>
      <c r="T784" s="155">
        <f>'Survey-based_src_summary'!AF784</f>
        <v>0</v>
      </c>
      <c r="U784" s="155">
        <f>'Survey-based_src_summary'!AG784</f>
        <v>0</v>
      </c>
      <c r="V784" s="156">
        <f>'Survey-based_src_summary'!AH784</f>
        <v>0</v>
      </c>
      <c r="W784" s="156">
        <f>'Survey-based_src_summary'!AI784</f>
        <v>0</v>
      </c>
      <c r="X784" s="156">
        <f>'Survey-based_src_summary'!AJ784</f>
        <v>0</v>
      </c>
      <c r="Y784" s="156">
        <f>'Survey-based_src_summary'!AK784</f>
        <v>0</v>
      </c>
      <c r="Z784" s="156">
        <f>'Survey-based_src_summary'!AL784</f>
        <v>0</v>
      </c>
      <c r="AA784" s="171">
        <f>'Survey-based_src_summary'!AM784</f>
        <v>0</v>
      </c>
      <c r="AB784" s="171">
        <f>'Survey-based_src_summary'!AN784</f>
        <v>0</v>
      </c>
      <c r="AC784" s="171">
        <f>'Survey-based_src_summary'!AO784</f>
        <v>0</v>
      </c>
      <c r="AD784" s="171">
        <f>'Survey-based_src_summary'!AP784</f>
        <v>0</v>
      </c>
      <c r="AE784" s="171">
        <f>'Survey-based_src_summary'!AQ784</f>
        <v>0</v>
      </c>
    </row>
    <row r="785" spans="1:31" x14ac:dyDescent="0.2">
      <c r="A785" s="27" t="s">
        <v>460</v>
      </c>
      <c r="B785" s="154" t="str">
        <f>'Survey-based_src_summary'!E785</f>
        <v>30</v>
      </c>
      <c r="C785" s="125" t="str">
        <f>'Survey-based_src_summary'!F785</f>
        <v>30037</v>
      </c>
      <c r="D785" s="125" t="str">
        <f>'Survey-based_src_summary'!G785</f>
        <v>2310011000</v>
      </c>
      <c r="E785" s="125" t="str">
        <f>'Survey-based_src_summary'!H785</f>
        <v>Other Flaring</v>
      </c>
      <c r="F785" s="125" t="str">
        <f>'Survey-based_src_summary'!B785</f>
        <v>Oil Wells</v>
      </c>
      <c r="G785" s="52">
        <f>'Survey-based_src_summary'!S785</f>
        <v>0</v>
      </c>
      <c r="H785" s="52">
        <f>'Survey-based_src_summary'!T785</f>
        <v>0</v>
      </c>
      <c r="I785" s="52">
        <f>'Survey-based_src_summary'!U785</f>
        <v>0</v>
      </c>
      <c r="J785" s="52">
        <f>'Survey-based_src_summary'!V785</f>
        <v>0</v>
      </c>
      <c r="K785" s="52">
        <f>'Survey-based_src_summary'!W785</f>
        <v>0</v>
      </c>
      <c r="L785" s="144">
        <f>'Survey-based_src_summary'!X785</f>
        <v>0</v>
      </c>
      <c r="M785" s="144">
        <f>'Survey-based_src_summary'!Y785</f>
        <v>0</v>
      </c>
      <c r="N785" s="144">
        <f>'Survey-based_src_summary'!Z785</f>
        <v>0</v>
      </c>
      <c r="O785" s="144">
        <f>'Survey-based_src_summary'!AA785</f>
        <v>0</v>
      </c>
      <c r="P785" s="144">
        <f>'Survey-based_src_summary'!AB785</f>
        <v>0</v>
      </c>
      <c r="Q785" s="155">
        <f>'Survey-based_src_summary'!AC785</f>
        <v>0</v>
      </c>
      <c r="R785" s="155">
        <f>'Survey-based_src_summary'!AD785</f>
        <v>0</v>
      </c>
      <c r="S785" s="155">
        <f>'Survey-based_src_summary'!AE785</f>
        <v>0</v>
      </c>
      <c r="T785" s="155">
        <f>'Survey-based_src_summary'!AF785</f>
        <v>0</v>
      </c>
      <c r="U785" s="155">
        <f>'Survey-based_src_summary'!AG785</f>
        <v>0</v>
      </c>
      <c r="V785" s="156">
        <f>'Survey-based_src_summary'!AH785</f>
        <v>0</v>
      </c>
      <c r="W785" s="156">
        <f>'Survey-based_src_summary'!AI785</f>
        <v>0</v>
      </c>
      <c r="X785" s="156">
        <f>'Survey-based_src_summary'!AJ785</f>
        <v>0</v>
      </c>
      <c r="Y785" s="156">
        <f>'Survey-based_src_summary'!AK785</f>
        <v>0</v>
      </c>
      <c r="Z785" s="156">
        <f>'Survey-based_src_summary'!AL785</f>
        <v>0</v>
      </c>
      <c r="AA785" s="171">
        <f>'Survey-based_src_summary'!AM785</f>
        <v>0</v>
      </c>
      <c r="AB785" s="171">
        <f>'Survey-based_src_summary'!AN785</f>
        <v>0</v>
      </c>
      <c r="AC785" s="171">
        <f>'Survey-based_src_summary'!AO785</f>
        <v>0</v>
      </c>
      <c r="AD785" s="171">
        <f>'Survey-based_src_summary'!AP785</f>
        <v>0</v>
      </c>
      <c r="AE785" s="171">
        <f>'Survey-based_src_summary'!AQ785</f>
        <v>0</v>
      </c>
    </row>
    <row r="786" spans="1:31" x14ac:dyDescent="0.2">
      <c r="A786" s="27" t="s">
        <v>460</v>
      </c>
      <c r="B786" s="154" t="str">
        <f>'Survey-based_src_summary'!E786</f>
        <v>30</v>
      </c>
      <c r="C786" s="125" t="str">
        <f>'Survey-based_src_summary'!F786</f>
        <v>30101</v>
      </c>
      <c r="D786" s="125" t="str">
        <f>'Survey-based_src_summary'!G786</f>
        <v>2310021000</v>
      </c>
      <c r="E786" s="125" t="str">
        <f>'Survey-based_src_summary'!H786</f>
        <v>Other Flaring</v>
      </c>
      <c r="F786" s="125" t="str">
        <f>'Survey-based_src_summary'!B786</f>
        <v>Gas Wells</v>
      </c>
      <c r="G786" s="52">
        <f>'Survey-based_src_summary'!S786</f>
        <v>0</v>
      </c>
      <c r="H786" s="52">
        <f>'Survey-based_src_summary'!T786</f>
        <v>0</v>
      </c>
      <c r="I786" s="52">
        <f>'Survey-based_src_summary'!U786</f>
        <v>0</v>
      </c>
      <c r="J786" s="52">
        <f>'Survey-based_src_summary'!V786</f>
        <v>0</v>
      </c>
      <c r="K786" s="52">
        <f>'Survey-based_src_summary'!W786</f>
        <v>0</v>
      </c>
      <c r="L786" s="144">
        <f>'Survey-based_src_summary'!X786</f>
        <v>0</v>
      </c>
      <c r="M786" s="144">
        <f>'Survey-based_src_summary'!Y786</f>
        <v>0</v>
      </c>
      <c r="N786" s="144">
        <f>'Survey-based_src_summary'!Z786</f>
        <v>0</v>
      </c>
      <c r="O786" s="144">
        <f>'Survey-based_src_summary'!AA786</f>
        <v>0</v>
      </c>
      <c r="P786" s="144">
        <f>'Survey-based_src_summary'!AB786</f>
        <v>0</v>
      </c>
      <c r="Q786" s="155">
        <f>'Survey-based_src_summary'!AC786</f>
        <v>0</v>
      </c>
      <c r="R786" s="155">
        <f>'Survey-based_src_summary'!AD786</f>
        <v>0</v>
      </c>
      <c r="S786" s="155">
        <f>'Survey-based_src_summary'!AE786</f>
        <v>0</v>
      </c>
      <c r="T786" s="155">
        <f>'Survey-based_src_summary'!AF786</f>
        <v>0</v>
      </c>
      <c r="U786" s="155">
        <f>'Survey-based_src_summary'!AG786</f>
        <v>0</v>
      </c>
      <c r="V786" s="156">
        <f>'Survey-based_src_summary'!AH786</f>
        <v>0</v>
      </c>
      <c r="W786" s="156">
        <f>'Survey-based_src_summary'!AI786</f>
        <v>0</v>
      </c>
      <c r="X786" s="156">
        <f>'Survey-based_src_summary'!AJ786</f>
        <v>0</v>
      </c>
      <c r="Y786" s="156">
        <f>'Survey-based_src_summary'!AK786</f>
        <v>0</v>
      </c>
      <c r="Z786" s="156">
        <f>'Survey-based_src_summary'!AL786</f>
        <v>0</v>
      </c>
      <c r="AA786" s="171">
        <f>'Survey-based_src_summary'!AM786</f>
        <v>0</v>
      </c>
      <c r="AB786" s="171">
        <f>'Survey-based_src_summary'!AN786</f>
        <v>0</v>
      </c>
      <c r="AC786" s="171">
        <f>'Survey-based_src_summary'!AO786</f>
        <v>0</v>
      </c>
      <c r="AD786" s="171">
        <f>'Survey-based_src_summary'!AP786</f>
        <v>0</v>
      </c>
      <c r="AE786" s="171">
        <f>'Survey-based_src_summary'!AQ786</f>
        <v>0</v>
      </c>
    </row>
    <row r="787" spans="1:31" x14ac:dyDescent="0.2">
      <c r="A787" s="27" t="s">
        <v>460</v>
      </c>
      <c r="B787" s="154" t="str">
        <f>'Survey-based_src_summary'!E787</f>
        <v>30</v>
      </c>
      <c r="C787" s="125" t="str">
        <f>'Survey-based_src_summary'!F787</f>
        <v>30051</v>
      </c>
      <c r="D787" s="125" t="str">
        <f>'Survey-based_src_summary'!G787</f>
        <v>2310021000</v>
      </c>
      <c r="E787" s="125" t="str">
        <f>'Survey-based_src_summary'!H787</f>
        <v>Other Flaring</v>
      </c>
      <c r="F787" s="125" t="str">
        <f>'Survey-based_src_summary'!B787</f>
        <v>Gas Wells</v>
      </c>
      <c r="G787" s="52">
        <f>'Survey-based_src_summary'!S787</f>
        <v>0</v>
      </c>
      <c r="H787" s="52">
        <f>'Survey-based_src_summary'!T787</f>
        <v>0</v>
      </c>
      <c r="I787" s="52">
        <f>'Survey-based_src_summary'!U787</f>
        <v>0</v>
      </c>
      <c r="J787" s="52">
        <f>'Survey-based_src_summary'!V787</f>
        <v>0</v>
      </c>
      <c r="K787" s="52">
        <f>'Survey-based_src_summary'!W787</f>
        <v>0</v>
      </c>
      <c r="L787" s="144">
        <f>'Survey-based_src_summary'!X787</f>
        <v>0</v>
      </c>
      <c r="M787" s="144">
        <f>'Survey-based_src_summary'!Y787</f>
        <v>0</v>
      </c>
      <c r="N787" s="144">
        <f>'Survey-based_src_summary'!Z787</f>
        <v>0</v>
      </c>
      <c r="O787" s="144">
        <f>'Survey-based_src_summary'!AA787</f>
        <v>0</v>
      </c>
      <c r="P787" s="144">
        <f>'Survey-based_src_summary'!AB787</f>
        <v>0</v>
      </c>
      <c r="Q787" s="155">
        <f>'Survey-based_src_summary'!AC787</f>
        <v>0</v>
      </c>
      <c r="R787" s="155">
        <f>'Survey-based_src_summary'!AD787</f>
        <v>0</v>
      </c>
      <c r="S787" s="155">
        <f>'Survey-based_src_summary'!AE787</f>
        <v>0</v>
      </c>
      <c r="T787" s="155">
        <f>'Survey-based_src_summary'!AF787</f>
        <v>0</v>
      </c>
      <c r="U787" s="155">
        <f>'Survey-based_src_summary'!AG787</f>
        <v>0</v>
      </c>
      <c r="V787" s="156">
        <f>'Survey-based_src_summary'!AH787</f>
        <v>0</v>
      </c>
      <c r="W787" s="156">
        <f>'Survey-based_src_summary'!AI787</f>
        <v>0</v>
      </c>
      <c r="X787" s="156">
        <f>'Survey-based_src_summary'!AJ787</f>
        <v>0</v>
      </c>
      <c r="Y787" s="156">
        <f>'Survey-based_src_summary'!AK787</f>
        <v>0</v>
      </c>
      <c r="Z787" s="156">
        <f>'Survey-based_src_summary'!AL787</f>
        <v>0</v>
      </c>
      <c r="AA787" s="171">
        <f>'Survey-based_src_summary'!AM787</f>
        <v>0</v>
      </c>
      <c r="AB787" s="171">
        <f>'Survey-based_src_summary'!AN787</f>
        <v>0</v>
      </c>
      <c r="AC787" s="171">
        <f>'Survey-based_src_summary'!AO787</f>
        <v>0</v>
      </c>
      <c r="AD787" s="171">
        <f>'Survey-based_src_summary'!AP787</f>
        <v>0</v>
      </c>
      <c r="AE787" s="171">
        <f>'Survey-based_src_summary'!AQ787</f>
        <v>0</v>
      </c>
    </row>
    <row r="788" spans="1:31" x14ac:dyDescent="0.2">
      <c r="A788" s="27" t="s">
        <v>460</v>
      </c>
      <c r="B788" s="154" t="str">
        <f>'Survey-based_src_summary'!E788</f>
        <v>30</v>
      </c>
      <c r="C788" s="125" t="str">
        <f>'Survey-based_src_summary'!F788</f>
        <v>30087</v>
      </c>
      <c r="D788" s="125" t="str">
        <f>'Survey-based_src_summary'!G788</f>
        <v>2310021000</v>
      </c>
      <c r="E788" s="125" t="str">
        <f>'Survey-based_src_summary'!H788</f>
        <v>Other Flaring</v>
      </c>
      <c r="F788" s="125" t="str">
        <f>'Survey-based_src_summary'!B788</f>
        <v>Gas Wells</v>
      </c>
      <c r="G788" s="52">
        <f>'Survey-based_src_summary'!S788</f>
        <v>0</v>
      </c>
      <c r="H788" s="52">
        <f>'Survey-based_src_summary'!T788</f>
        <v>0</v>
      </c>
      <c r="I788" s="52">
        <f>'Survey-based_src_summary'!U788</f>
        <v>0</v>
      </c>
      <c r="J788" s="52">
        <f>'Survey-based_src_summary'!V788</f>
        <v>0</v>
      </c>
      <c r="K788" s="52">
        <f>'Survey-based_src_summary'!W788</f>
        <v>0</v>
      </c>
      <c r="L788" s="144">
        <f>'Survey-based_src_summary'!X788</f>
        <v>0</v>
      </c>
      <c r="M788" s="144">
        <f>'Survey-based_src_summary'!Y788</f>
        <v>0</v>
      </c>
      <c r="N788" s="144">
        <f>'Survey-based_src_summary'!Z788</f>
        <v>0</v>
      </c>
      <c r="O788" s="144">
        <f>'Survey-based_src_summary'!AA788</f>
        <v>0</v>
      </c>
      <c r="P788" s="144">
        <f>'Survey-based_src_summary'!AB788</f>
        <v>0</v>
      </c>
      <c r="Q788" s="155">
        <f>'Survey-based_src_summary'!AC788</f>
        <v>0</v>
      </c>
      <c r="R788" s="155">
        <f>'Survey-based_src_summary'!AD788</f>
        <v>0</v>
      </c>
      <c r="S788" s="155">
        <f>'Survey-based_src_summary'!AE788</f>
        <v>0</v>
      </c>
      <c r="T788" s="155">
        <f>'Survey-based_src_summary'!AF788</f>
        <v>0</v>
      </c>
      <c r="U788" s="155">
        <f>'Survey-based_src_summary'!AG788</f>
        <v>0</v>
      </c>
      <c r="V788" s="156">
        <f>'Survey-based_src_summary'!AH788</f>
        <v>0</v>
      </c>
      <c r="W788" s="156">
        <f>'Survey-based_src_summary'!AI788</f>
        <v>0</v>
      </c>
      <c r="X788" s="156">
        <f>'Survey-based_src_summary'!AJ788</f>
        <v>0</v>
      </c>
      <c r="Y788" s="156">
        <f>'Survey-based_src_summary'!AK788</f>
        <v>0</v>
      </c>
      <c r="Z788" s="156">
        <f>'Survey-based_src_summary'!AL788</f>
        <v>0</v>
      </c>
      <c r="AA788" s="171">
        <f>'Survey-based_src_summary'!AM788</f>
        <v>0</v>
      </c>
      <c r="AB788" s="171">
        <f>'Survey-based_src_summary'!AN788</f>
        <v>0</v>
      </c>
      <c r="AC788" s="171">
        <f>'Survey-based_src_summary'!AO788</f>
        <v>0</v>
      </c>
      <c r="AD788" s="171">
        <f>'Survey-based_src_summary'!AP788</f>
        <v>0</v>
      </c>
      <c r="AE788" s="171">
        <f>'Survey-based_src_summary'!AQ788</f>
        <v>0</v>
      </c>
    </row>
    <row r="789" spans="1:31" x14ac:dyDescent="0.2">
      <c r="A789" s="27" t="s">
        <v>460</v>
      </c>
      <c r="B789" s="154" t="str">
        <f>'Survey-based_src_summary'!E789</f>
        <v>30</v>
      </c>
      <c r="C789" s="125" t="str">
        <f>'Survey-based_src_summary'!F789</f>
        <v>30099</v>
      </c>
      <c r="D789" s="125" t="str">
        <f>'Survey-based_src_summary'!G789</f>
        <v>2310021000</v>
      </c>
      <c r="E789" s="125" t="str">
        <f>'Survey-based_src_summary'!H789</f>
        <v>Other Flaring</v>
      </c>
      <c r="F789" s="125" t="str">
        <f>'Survey-based_src_summary'!B789</f>
        <v>Gas Wells</v>
      </c>
      <c r="G789" s="52">
        <f>'Survey-based_src_summary'!S789</f>
        <v>0</v>
      </c>
      <c r="H789" s="52">
        <f>'Survey-based_src_summary'!T789</f>
        <v>0</v>
      </c>
      <c r="I789" s="52">
        <f>'Survey-based_src_summary'!U789</f>
        <v>0</v>
      </c>
      <c r="J789" s="52">
        <f>'Survey-based_src_summary'!V789</f>
        <v>0</v>
      </c>
      <c r="K789" s="52">
        <f>'Survey-based_src_summary'!W789</f>
        <v>0</v>
      </c>
      <c r="L789" s="144">
        <f>'Survey-based_src_summary'!X789</f>
        <v>0</v>
      </c>
      <c r="M789" s="144">
        <f>'Survey-based_src_summary'!Y789</f>
        <v>0</v>
      </c>
      <c r="N789" s="144">
        <f>'Survey-based_src_summary'!Z789</f>
        <v>0</v>
      </c>
      <c r="O789" s="144">
        <f>'Survey-based_src_summary'!AA789</f>
        <v>0</v>
      </c>
      <c r="P789" s="144">
        <f>'Survey-based_src_summary'!AB789</f>
        <v>0</v>
      </c>
      <c r="Q789" s="155">
        <f>'Survey-based_src_summary'!AC789</f>
        <v>0</v>
      </c>
      <c r="R789" s="155">
        <f>'Survey-based_src_summary'!AD789</f>
        <v>0</v>
      </c>
      <c r="S789" s="155">
        <f>'Survey-based_src_summary'!AE789</f>
        <v>0</v>
      </c>
      <c r="T789" s="155">
        <f>'Survey-based_src_summary'!AF789</f>
        <v>0</v>
      </c>
      <c r="U789" s="155">
        <f>'Survey-based_src_summary'!AG789</f>
        <v>0</v>
      </c>
      <c r="V789" s="156">
        <f>'Survey-based_src_summary'!AH789</f>
        <v>0</v>
      </c>
      <c r="W789" s="156">
        <f>'Survey-based_src_summary'!AI789</f>
        <v>0</v>
      </c>
      <c r="X789" s="156">
        <f>'Survey-based_src_summary'!AJ789</f>
        <v>0</v>
      </c>
      <c r="Y789" s="156">
        <f>'Survey-based_src_summary'!AK789</f>
        <v>0</v>
      </c>
      <c r="Z789" s="156">
        <f>'Survey-based_src_summary'!AL789</f>
        <v>0</v>
      </c>
      <c r="AA789" s="171">
        <f>'Survey-based_src_summary'!AM789</f>
        <v>0</v>
      </c>
      <c r="AB789" s="171">
        <f>'Survey-based_src_summary'!AN789</f>
        <v>0</v>
      </c>
      <c r="AC789" s="171">
        <f>'Survey-based_src_summary'!AO789</f>
        <v>0</v>
      </c>
      <c r="AD789" s="171">
        <f>'Survey-based_src_summary'!AP789</f>
        <v>0</v>
      </c>
      <c r="AE789" s="171">
        <f>'Survey-based_src_summary'!AQ789</f>
        <v>0</v>
      </c>
    </row>
    <row r="790" spans="1:31" x14ac:dyDescent="0.2">
      <c r="A790" s="27" t="s">
        <v>460</v>
      </c>
      <c r="B790" s="154" t="str">
        <f>'Survey-based_src_summary'!E790</f>
        <v>30</v>
      </c>
      <c r="C790" s="125" t="str">
        <f>'Survey-based_src_summary'!F790</f>
        <v>30035</v>
      </c>
      <c r="D790" s="125" t="str">
        <f>'Survey-based_src_summary'!G790</f>
        <v>2310021000</v>
      </c>
      <c r="E790" s="125" t="str">
        <f>'Survey-based_src_summary'!H790</f>
        <v>Other Flaring</v>
      </c>
      <c r="F790" s="125" t="str">
        <f>'Survey-based_src_summary'!B790</f>
        <v>Gas Wells</v>
      </c>
      <c r="G790" s="52">
        <f>'Survey-based_src_summary'!S790</f>
        <v>0</v>
      </c>
      <c r="H790" s="52">
        <f>'Survey-based_src_summary'!T790</f>
        <v>0</v>
      </c>
      <c r="I790" s="52">
        <f>'Survey-based_src_summary'!U790</f>
        <v>0</v>
      </c>
      <c r="J790" s="52">
        <f>'Survey-based_src_summary'!V790</f>
        <v>0</v>
      </c>
      <c r="K790" s="52">
        <f>'Survey-based_src_summary'!W790</f>
        <v>0</v>
      </c>
      <c r="L790" s="144">
        <f>'Survey-based_src_summary'!X790</f>
        <v>0</v>
      </c>
      <c r="M790" s="144">
        <f>'Survey-based_src_summary'!Y790</f>
        <v>0</v>
      </c>
      <c r="N790" s="144">
        <f>'Survey-based_src_summary'!Z790</f>
        <v>0</v>
      </c>
      <c r="O790" s="144">
        <f>'Survey-based_src_summary'!AA790</f>
        <v>0</v>
      </c>
      <c r="P790" s="144">
        <f>'Survey-based_src_summary'!AB790</f>
        <v>0</v>
      </c>
      <c r="Q790" s="155">
        <f>'Survey-based_src_summary'!AC790</f>
        <v>0</v>
      </c>
      <c r="R790" s="155">
        <f>'Survey-based_src_summary'!AD790</f>
        <v>0</v>
      </c>
      <c r="S790" s="155">
        <f>'Survey-based_src_summary'!AE790</f>
        <v>0</v>
      </c>
      <c r="T790" s="155">
        <f>'Survey-based_src_summary'!AF790</f>
        <v>0</v>
      </c>
      <c r="U790" s="155">
        <f>'Survey-based_src_summary'!AG790</f>
        <v>0</v>
      </c>
      <c r="V790" s="156">
        <f>'Survey-based_src_summary'!AH790</f>
        <v>0</v>
      </c>
      <c r="W790" s="156">
        <f>'Survey-based_src_summary'!AI790</f>
        <v>0</v>
      </c>
      <c r="X790" s="156">
        <f>'Survey-based_src_summary'!AJ790</f>
        <v>0</v>
      </c>
      <c r="Y790" s="156">
        <f>'Survey-based_src_summary'!AK790</f>
        <v>0</v>
      </c>
      <c r="Z790" s="156">
        <f>'Survey-based_src_summary'!AL790</f>
        <v>0</v>
      </c>
      <c r="AA790" s="171">
        <f>'Survey-based_src_summary'!AM790</f>
        <v>0</v>
      </c>
      <c r="AB790" s="171">
        <f>'Survey-based_src_summary'!AN790</f>
        <v>0</v>
      </c>
      <c r="AC790" s="171">
        <f>'Survey-based_src_summary'!AO790</f>
        <v>0</v>
      </c>
      <c r="AD790" s="171">
        <f>'Survey-based_src_summary'!AP790</f>
        <v>0</v>
      </c>
      <c r="AE790" s="171">
        <f>'Survey-based_src_summary'!AQ790</f>
        <v>0</v>
      </c>
    </row>
    <row r="791" spans="1:31" x14ac:dyDescent="0.2">
      <c r="A791" s="27" t="s">
        <v>460</v>
      </c>
      <c r="B791" s="154" t="str">
        <f>'Survey-based_src_summary'!E791</f>
        <v>30</v>
      </c>
      <c r="C791" s="125" t="str">
        <f>'Survey-based_src_summary'!F791</f>
        <v>30073</v>
      </c>
      <c r="D791" s="125" t="str">
        <f>'Survey-based_src_summary'!G791</f>
        <v>2310021000</v>
      </c>
      <c r="E791" s="125" t="str">
        <f>'Survey-based_src_summary'!H791</f>
        <v>Other Flaring</v>
      </c>
      <c r="F791" s="125" t="str">
        <f>'Survey-based_src_summary'!B791</f>
        <v>Gas Wells</v>
      </c>
      <c r="G791" s="52">
        <f>'Survey-based_src_summary'!S791</f>
        <v>0</v>
      </c>
      <c r="H791" s="52">
        <f>'Survey-based_src_summary'!T791</f>
        <v>0</v>
      </c>
      <c r="I791" s="52">
        <f>'Survey-based_src_summary'!U791</f>
        <v>0</v>
      </c>
      <c r="J791" s="52">
        <f>'Survey-based_src_summary'!V791</f>
        <v>0</v>
      </c>
      <c r="K791" s="52">
        <f>'Survey-based_src_summary'!W791</f>
        <v>0</v>
      </c>
      <c r="L791" s="144">
        <f>'Survey-based_src_summary'!X791</f>
        <v>0</v>
      </c>
      <c r="M791" s="144">
        <f>'Survey-based_src_summary'!Y791</f>
        <v>0</v>
      </c>
      <c r="N791" s="144">
        <f>'Survey-based_src_summary'!Z791</f>
        <v>0</v>
      </c>
      <c r="O791" s="144">
        <f>'Survey-based_src_summary'!AA791</f>
        <v>0</v>
      </c>
      <c r="P791" s="144">
        <f>'Survey-based_src_summary'!AB791</f>
        <v>0</v>
      </c>
      <c r="Q791" s="155">
        <f>'Survey-based_src_summary'!AC791</f>
        <v>0</v>
      </c>
      <c r="R791" s="155">
        <f>'Survey-based_src_summary'!AD791</f>
        <v>0</v>
      </c>
      <c r="S791" s="155">
        <f>'Survey-based_src_summary'!AE791</f>
        <v>0</v>
      </c>
      <c r="T791" s="155">
        <f>'Survey-based_src_summary'!AF791</f>
        <v>0</v>
      </c>
      <c r="U791" s="155">
        <f>'Survey-based_src_summary'!AG791</f>
        <v>0</v>
      </c>
      <c r="V791" s="156">
        <f>'Survey-based_src_summary'!AH791</f>
        <v>0</v>
      </c>
      <c r="W791" s="156">
        <f>'Survey-based_src_summary'!AI791</f>
        <v>0</v>
      </c>
      <c r="X791" s="156">
        <f>'Survey-based_src_summary'!AJ791</f>
        <v>0</v>
      </c>
      <c r="Y791" s="156">
        <f>'Survey-based_src_summary'!AK791</f>
        <v>0</v>
      </c>
      <c r="Z791" s="156">
        <f>'Survey-based_src_summary'!AL791</f>
        <v>0</v>
      </c>
      <c r="AA791" s="171">
        <f>'Survey-based_src_summary'!AM791</f>
        <v>0</v>
      </c>
      <c r="AB791" s="171">
        <f>'Survey-based_src_summary'!AN791</f>
        <v>0</v>
      </c>
      <c r="AC791" s="171">
        <f>'Survey-based_src_summary'!AO791</f>
        <v>0</v>
      </c>
      <c r="AD791" s="171">
        <f>'Survey-based_src_summary'!AP791</f>
        <v>0</v>
      </c>
      <c r="AE791" s="171">
        <f>'Survey-based_src_summary'!AQ791</f>
        <v>0</v>
      </c>
    </row>
    <row r="792" spans="1:31" x14ac:dyDescent="0.2">
      <c r="A792" s="27" t="s">
        <v>460</v>
      </c>
      <c r="B792" s="154" t="str">
        <f>'Survey-based_src_summary'!E792</f>
        <v>30</v>
      </c>
      <c r="C792" s="125" t="str">
        <f>'Survey-based_src_summary'!F792</f>
        <v>30065</v>
      </c>
      <c r="D792" s="125" t="str">
        <f>'Survey-based_src_summary'!G792</f>
        <v>2310021000</v>
      </c>
      <c r="E792" s="125" t="str">
        <f>'Survey-based_src_summary'!H792</f>
        <v>Other Flaring</v>
      </c>
      <c r="F792" s="125" t="str">
        <f>'Survey-based_src_summary'!B792</f>
        <v>Gas Wells</v>
      </c>
      <c r="G792" s="52">
        <f>'Survey-based_src_summary'!S792</f>
        <v>0</v>
      </c>
      <c r="H792" s="52">
        <f>'Survey-based_src_summary'!T792</f>
        <v>0</v>
      </c>
      <c r="I792" s="52">
        <f>'Survey-based_src_summary'!U792</f>
        <v>0</v>
      </c>
      <c r="J792" s="52">
        <f>'Survey-based_src_summary'!V792</f>
        <v>0</v>
      </c>
      <c r="K792" s="52">
        <f>'Survey-based_src_summary'!W792</f>
        <v>0</v>
      </c>
      <c r="L792" s="144">
        <f>'Survey-based_src_summary'!X792</f>
        <v>0</v>
      </c>
      <c r="M792" s="144">
        <f>'Survey-based_src_summary'!Y792</f>
        <v>0</v>
      </c>
      <c r="N792" s="144">
        <f>'Survey-based_src_summary'!Z792</f>
        <v>0</v>
      </c>
      <c r="O792" s="144">
        <f>'Survey-based_src_summary'!AA792</f>
        <v>0</v>
      </c>
      <c r="P792" s="144">
        <f>'Survey-based_src_summary'!AB792</f>
        <v>0</v>
      </c>
      <c r="Q792" s="155">
        <f>'Survey-based_src_summary'!AC792</f>
        <v>0</v>
      </c>
      <c r="R792" s="155">
        <f>'Survey-based_src_summary'!AD792</f>
        <v>0</v>
      </c>
      <c r="S792" s="155">
        <f>'Survey-based_src_summary'!AE792</f>
        <v>0</v>
      </c>
      <c r="T792" s="155">
        <f>'Survey-based_src_summary'!AF792</f>
        <v>0</v>
      </c>
      <c r="U792" s="155">
        <f>'Survey-based_src_summary'!AG792</f>
        <v>0</v>
      </c>
      <c r="V792" s="156">
        <f>'Survey-based_src_summary'!AH792</f>
        <v>0</v>
      </c>
      <c r="W792" s="156">
        <f>'Survey-based_src_summary'!AI792</f>
        <v>0</v>
      </c>
      <c r="X792" s="156">
        <f>'Survey-based_src_summary'!AJ792</f>
        <v>0</v>
      </c>
      <c r="Y792" s="156">
        <f>'Survey-based_src_summary'!AK792</f>
        <v>0</v>
      </c>
      <c r="Z792" s="156">
        <f>'Survey-based_src_summary'!AL792</f>
        <v>0</v>
      </c>
      <c r="AA792" s="171">
        <f>'Survey-based_src_summary'!AM792</f>
        <v>0</v>
      </c>
      <c r="AB792" s="171">
        <f>'Survey-based_src_summary'!AN792</f>
        <v>0</v>
      </c>
      <c r="AC792" s="171">
        <f>'Survey-based_src_summary'!AO792</f>
        <v>0</v>
      </c>
      <c r="AD792" s="171">
        <f>'Survey-based_src_summary'!AP792</f>
        <v>0</v>
      </c>
      <c r="AE792" s="171">
        <f>'Survey-based_src_summary'!AQ792</f>
        <v>0</v>
      </c>
    </row>
    <row r="793" spans="1:31" x14ac:dyDescent="0.2">
      <c r="A793" s="27" t="s">
        <v>460</v>
      </c>
      <c r="B793" s="154" t="str">
        <f>'Survey-based_src_summary'!E793</f>
        <v>30</v>
      </c>
      <c r="C793" s="125" t="str">
        <f>'Survey-based_src_summary'!F793</f>
        <v>30069</v>
      </c>
      <c r="D793" s="125" t="str">
        <f>'Survey-based_src_summary'!G793</f>
        <v>2310021000</v>
      </c>
      <c r="E793" s="125" t="str">
        <f>'Survey-based_src_summary'!H793</f>
        <v>Other Flaring</v>
      </c>
      <c r="F793" s="125" t="str">
        <f>'Survey-based_src_summary'!B793</f>
        <v>Gas Wells</v>
      </c>
      <c r="G793" s="52">
        <f>'Survey-based_src_summary'!S793</f>
        <v>0</v>
      </c>
      <c r="H793" s="52">
        <f>'Survey-based_src_summary'!T793</f>
        <v>0</v>
      </c>
      <c r="I793" s="52">
        <f>'Survey-based_src_summary'!U793</f>
        <v>0</v>
      </c>
      <c r="J793" s="52">
        <f>'Survey-based_src_summary'!V793</f>
        <v>0</v>
      </c>
      <c r="K793" s="52">
        <f>'Survey-based_src_summary'!W793</f>
        <v>0</v>
      </c>
      <c r="L793" s="144">
        <f>'Survey-based_src_summary'!X793</f>
        <v>0</v>
      </c>
      <c r="M793" s="144">
        <f>'Survey-based_src_summary'!Y793</f>
        <v>0</v>
      </c>
      <c r="N793" s="144">
        <f>'Survey-based_src_summary'!Z793</f>
        <v>0</v>
      </c>
      <c r="O793" s="144">
        <f>'Survey-based_src_summary'!AA793</f>
        <v>0</v>
      </c>
      <c r="P793" s="144">
        <f>'Survey-based_src_summary'!AB793</f>
        <v>0</v>
      </c>
      <c r="Q793" s="155">
        <f>'Survey-based_src_summary'!AC793</f>
        <v>0</v>
      </c>
      <c r="R793" s="155">
        <f>'Survey-based_src_summary'!AD793</f>
        <v>0</v>
      </c>
      <c r="S793" s="155">
        <f>'Survey-based_src_summary'!AE793</f>
        <v>0</v>
      </c>
      <c r="T793" s="155">
        <f>'Survey-based_src_summary'!AF793</f>
        <v>0</v>
      </c>
      <c r="U793" s="155">
        <f>'Survey-based_src_summary'!AG793</f>
        <v>0</v>
      </c>
      <c r="V793" s="156">
        <f>'Survey-based_src_summary'!AH793</f>
        <v>0</v>
      </c>
      <c r="W793" s="156">
        <f>'Survey-based_src_summary'!AI793</f>
        <v>0</v>
      </c>
      <c r="X793" s="156">
        <f>'Survey-based_src_summary'!AJ793</f>
        <v>0</v>
      </c>
      <c r="Y793" s="156">
        <f>'Survey-based_src_summary'!AK793</f>
        <v>0</v>
      </c>
      <c r="Z793" s="156">
        <f>'Survey-based_src_summary'!AL793</f>
        <v>0</v>
      </c>
      <c r="AA793" s="171">
        <f>'Survey-based_src_summary'!AM793</f>
        <v>0</v>
      </c>
      <c r="AB793" s="171">
        <f>'Survey-based_src_summary'!AN793</f>
        <v>0</v>
      </c>
      <c r="AC793" s="171">
        <f>'Survey-based_src_summary'!AO793</f>
        <v>0</v>
      </c>
      <c r="AD793" s="171">
        <f>'Survey-based_src_summary'!AP793</f>
        <v>0</v>
      </c>
      <c r="AE793" s="171">
        <f>'Survey-based_src_summary'!AQ793</f>
        <v>0</v>
      </c>
    </row>
    <row r="794" spans="1:31" x14ac:dyDescent="0.2">
      <c r="A794" s="27" t="s">
        <v>460</v>
      </c>
      <c r="B794" s="154" t="str">
        <f>'Survey-based_src_summary'!E794</f>
        <v>30</v>
      </c>
      <c r="C794" s="125" t="str">
        <f>'Survey-based_src_summary'!F794</f>
        <v>30005</v>
      </c>
      <c r="D794" s="125" t="str">
        <f>'Survey-based_src_summary'!G794</f>
        <v>2310021000</v>
      </c>
      <c r="E794" s="125" t="str">
        <f>'Survey-based_src_summary'!H794</f>
        <v>Other Flaring</v>
      </c>
      <c r="F794" s="125" t="str">
        <f>'Survey-based_src_summary'!B794</f>
        <v>Gas Wells</v>
      </c>
      <c r="G794" s="52">
        <f>'Survey-based_src_summary'!S794</f>
        <v>0</v>
      </c>
      <c r="H794" s="52">
        <f>'Survey-based_src_summary'!T794</f>
        <v>0</v>
      </c>
      <c r="I794" s="52">
        <f>'Survey-based_src_summary'!U794</f>
        <v>0</v>
      </c>
      <c r="J794" s="52">
        <f>'Survey-based_src_summary'!V794</f>
        <v>0</v>
      </c>
      <c r="K794" s="52">
        <f>'Survey-based_src_summary'!W794</f>
        <v>0</v>
      </c>
      <c r="L794" s="144">
        <f>'Survey-based_src_summary'!X794</f>
        <v>0</v>
      </c>
      <c r="M794" s="144">
        <f>'Survey-based_src_summary'!Y794</f>
        <v>0</v>
      </c>
      <c r="N794" s="144">
        <f>'Survey-based_src_summary'!Z794</f>
        <v>0</v>
      </c>
      <c r="O794" s="144">
        <f>'Survey-based_src_summary'!AA794</f>
        <v>0</v>
      </c>
      <c r="P794" s="144">
        <f>'Survey-based_src_summary'!AB794</f>
        <v>0</v>
      </c>
      <c r="Q794" s="155">
        <f>'Survey-based_src_summary'!AC794</f>
        <v>0</v>
      </c>
      <c r="R794" s="155">
        <f>'Survey-based_src_summary'!AD794</f>
        <v>0</v>
      </c>
      <c r="S794" s="155">
        <f>'Survey-based_src_summary'!AE794</f>
        <v>0</v>
      </c>
      <c r="T794" s="155">
        <f>'Survey-based_src_summary'!AF794</f>
        <v>0</v>
      </c>
      <c r="U794" s="155">
        <f>'Survey-based_src_summary'!AG794</f>
        <v>0</v>
      </c>
      <c r="V794" s="156">
        <f>'Survey-based_src_summary'!AH794</f>
        <v>0</v>
      </c>
      <c r="W794" s="156">
        <f>'Survey-based_src_summary'!AI794</f>
        <v>0</v>
      </c>
      <c r="X794" s="156">
        <f>'Survey-based_src_summary'!AJ794</f>
        <v>0</v>
      </c>
      <c r="Y794" s="156">
        <f>'Survey-based_src_summary'!AK794</f>
        <v>0</v>
      </c>
      <c r="Z794" s="156">
        <f>'Survey-based_src_summary'!AL794</f>
        <v>0</v>
      </c>
      <c r="AA794" s="171">
        <f>'Survey-based_src_summary'!AM794</f>
        <v>0</v>
      </c>
      <c r="AB794" s="171">
        <f>'Survey-based_src_summary'!AN794</f>
        <v>0</v>
      </c>
      <c r="AC794" s="171">
        <f>'Survey-based_src_summary'!AO794</f>
        <v>0</v>
      </c>
      <c r="AD794" s="171">
        <f>'Survey-based_src_summary'!AP794</f>
        <v>0</v>
      </c>
      <c r="AE794" s="171">
        <f>'Survey-based_src_summary'!AQ794</f>
        <v>0</v>
      </c>
    </row>
    <row r="795" spans="1:31" x14ac:dyDescent="0.2">
      <c r="A795" s="27" t="s">
        <v>460</v>
      </c>
      <c r="B795" s="154" t="str">
        <f>'Survey-based_src_summary'!E795</f>
        <v>30</v>
      </c>
      <c r="C795" s="125" t="str">
        <f>'Survey-based_src_summary'!F795</f>
        <v>30111</v>
      </c>
      <c r="D795" s="125" t="str">
        <f>'Survey-based_src_summary'!G795</f>
        <v>2310021000</v>
      </c>
      <c r="E795" s="125" t="str">
        <f>'Survey-based_src_summary'!H795</f>
        <v>Other Flaring</v>
      </c>
      <c r="F795" s="125" t="str">
        <f>'Survey-based_src_summary'!B795</f>
        <v>Gas Wells</v>
      </c>
      <c r="G795" s="52">
        <f>'Survey-based_src_summary'!S795</f>
        <v>0</v>
      </c>
      <c r="H795" s="52">
        <f>'Survey-based_src_summary'!T795</f>
        <v>0</v>
      </c>
      <c r="I795" s="52">
        <f>'Survey-based_src_summary'!U795</f>
        <v>0</v>
      </c>
      <c r="J795" s="52">
        <f>'Survey-based_src_summary'!V795</f>
        <v>0</v>
      </c>
      <c r="K795" s="52">
        <f>'Survey-based_src_summary'!W795</f>
        <v>0</v>
      </c>
      <c r="L795" s="144">
        <f>'Survey-based_src_summary'!X795</f>
        <v>0</v>
      </c>
      <c r="M795" s="144">
        <f>'Survey-based_src_summary'!Y795</f>
        <v>0</v>
      </c>
      <c r="N795" s="144">
        <f>'Survey-based_src_summary'!Z795</f>
        <v>0</v>
      </c>
      <c r="O795" s="144">
        <f>'Survey-based_src_summary'!AA795</f>
        <v>0</v>
      </c>
      <c r="P795" s="144">
        <f>'Survey-based_src_summary'!AB795</f>
        <v>0</v>
      </c>
      <c r="Q795" s="155">
        <f>'Survey-based_src_summary'!AC795</f>
        <v>0</v>
      </c>
      <c r="R795" s="155">
        <f>'Survey-based_src_summary'!AD795</f>
        <v>0</v>
      </c>
      <c r="S795" s="155">
        <f>'Survey-based_src_summary'!AE795</f>
        <v>0</v>
      </c>
      <c r="T795" s="155">
        <f>'Survey-based_src_summary'!AF795</f>
        <v>0</v>
      </c>
      <c r="U795" s="155">
        <f>'Survey-based_src_summary'!AG795</f>
        <v>0</v>
      </c>
      <c r="V795" s="156">
        <f>'Survey-based_src_summary'!AH795</f>
        <v>0</v>
      </c>
      <c r="W795" s="156">
        <f>'Survey-based_src_summary'!AI795</f>
        <v>0</v>
      </c>
      <c r="X795" s="156">
        <f>'Survey-based_src_summary'!AJ795</f>
        <v>0</v>
      </c>
      <c r="Y795" s="156">
        <f>'Survey-based_src_summary'!AK795</f>
        <v>0</v>
      </c>
      <c r="Z795" s="156">
        <f>'Survey-based_src_summary'!AL795</f>
        <v>0</v>
      </c>
      <c r="AA795" s="171">
        <f>'Survey-based_src_summary'!AM795</f>
        <v>0</v>
      </c>
      <c r="AB795" s="171">
        <f>'Survey-based_src_summary'!AN795</f>
        <v>0</v>
      </c>
      <c r="AC795" s="171">
        <f>'Survey-based_src_summary'!AO795</f>
        <v>0</v>
      </c>
      <c r="AD795" s="171">
        <f>'Survey-based_src_summary'!AP795</f>
        <v>0</v>
      </c>
      <c r="AE795" s="171">
        <f>'Survey-based_src_summary'!AQ795</f>
        <v>0</v>
      </c>
    </row>
    <row r="796" spans="1:31" x14ac:dyDescent="0.2">
      <c r="A796" s="27" t="s">
        <v>460</v>
      </c>
      <c r="B796" s="154" t="str">
        <f>'Survey-based_src_summary'!E796</f>
        <v>30</v>
      </c>
      <c r="C796" s="125" t="str">
        <f>'Survey-based_src_summary'!F796</f>
        <v>30041</v>
      </c>
      <c r="D796" s="125" t="str">
        <f>'Survey-based_src_summary'!G796</f>
        <v>2310021000</v>
      </c>
      <c r="E796" s="125" t="str">
        <f>'Survey-based_src_summary'!H796</f>
        <v>Other Flaring</v>
      </c>
      <c r="F796" s="125" t="str">
        <f>'Survey-based_src_summary'!B796</f>
        <v>Gas Wells</v>
      </c>
      <c r="G796" s="52">
        <f>'Survey-based_src_summary'!S796</f>
        <v>0</v>
      </c>
      <c r="H796" s="52">
        <f>'Survey-based_src_summary'!T796</f>
        <v>0</v>
      </c>
      <c r="I796" s="52">
        <f>'Survey-based_src_summary'!U796</f>
        <v>0</v>
      </c>
      <c r="J796" s="52">
        <f>'Survey-based_src_summary'!V796</f>
        <v>0</v>
      </c>
      <c r="K796" s="52">
        <f>'Survey-based_src_summary'!W796</f>
        <v>0</v>
      </c>
      <c r="L796" s="144">
        <f>'Survey-based_src_summary'!X796</f>
        <v>0</v>
      </c>
      <c r="M796" s="144">
        <f>'Survey-based_src_summary'!Y796</f>
        <v>0</v>
      </c>
      <c r="N796" s="144">
        <f>'Survey-based_src_summary'!Z796</f>
        <v>0</v>
      </c>
      <c r="O796" s="144">
        <f>'Survey-based_src_summary'!AA796</f>
        <v>0</v>
      </c>
      <c r="P796" s="144">
        <f>'Survey-based_src_summary'!AB796</f>
        <v>0</v>
      </c>
      <c r="Q796" s="155">
        <f>'Survey-based_src_summary'!AC796</f>
        <v>0</v>
      </c>
      <c r="R796" s="155">
        <f>'Survey-based_src_summary'!AD796</f>
        <v>0</v>
      </c>
      <c r="S796" s="155">
        <f>'Survey-based_src_summary'!AE796</f>
        <v>0</v>
      </c>
      <c r="T796" s="155">
        <f>'Survey-based_src_summary'!AF796</f>
        <v>0</v>
      </c>
      <c r="U796" s="155">
        <f>'Survey-based_src_summary'!AG796</f>
        <v>0</v>
      </c>
      <c r="V796" s="156">
        <f>'Survey-based_src_summary'!AH796</f>
        <v>0</v>
      </c>
      <c r="W796" s="156">
        <f>'Survey-based_src_summary'!AI796</f>
        <v>0</v>
      </c>
      <c r="X796" s="156">
        <f>'Survey-based_src_summary'!AJ796</f>
        <v>0</v>
      </c>
      <c r="Y796" s="156">
        <f>'Survey-based_src_summary'!AK796</f>
        <v>0</v>
      </c>
      <c r="Z796" s="156">
        <f>'Survey-based_src_summary'!AL796</f>
        <v>0</v>
      </c>
      <c r="AA796" s="171">
        <f>'Survey-based_src_summary'!AM796</f>
        <v>0</v>
      </c>
      <c r="AB796" s="171">
        <f>'Survey-based_src_summary'!AN796</f>
        <v>0</v>
      </c>
      <c r="AC796" s="171">
        <f>'Survey-based_src_summary'!AO796</f>
        <v>0</v>
      </c>
      <c r="AD796" s="171">
        <f>'Survey-based_src_summary'!AP796</f>
        <v>0</v>
      </c>
      <c r="AE796" s="171">
        <f>'Survey-based_src_summary'!AQ796</f>
        <v>0</v>
      </c>
    </row>
    <row r="797" spans="1:31" x14ac:dyDescent="0.2">
      <c r="A797" s="27" t="s">
        <v>460</v>
      </c>
      <c r="B797" s="154" t="str">
        <f>'Survey-based_src_summary'!E797</f>
        <v>30</v>
      </c>
      <c r="C797" s="125" t="str">
        <f>'Survey-based_src_summary'!F797</f>
        <v>30071</v>
      </c>
      <c r="D797" s="125" t="str">
        <f>'Survey-based_src_summary'!G797</f>
        <v>2310021000</v>
      </c>
      <c r="E797" s="125" t="str">
        <f>'Survey-based_src_summary'!H797</f>
        <v>Other Flaring</v>
      </c>
      <c r="F797" s="125" t="str">
        <f>'Survey-based_src_summary'!B797</f>
        <v>Gas Wells</v>
      </c>
      <c r="G797" s="52">
        <f>'Survey-based_src_summary'!S797</f>
        <v>0</v>
      </c>
      <c r="H797" s="52">
        <f>'Survey-based_src_summary'!T797</f>
        <v>0</v>
      </c>
      <c r="I797" s="52">
        <f>'Survey-based_src_summary'!U797</f>
        <v>0</v>
      </c>
      <c r="J797" s="52">
        <f>'Survey-based_src_summary'!V797</f>
        <v>0</v>
      </c>
      <c r="K797" s="52">
        <f>'Survey-based_src_summary'!W797</f>
        <v>0</v>
      </c>
      <c r="L797" s="144">
        <f>'Survey-based_src_summary'!X797</f>
        <v>0</v>
      </c>
      <c r="M797" s="144">
        <f>'Survey-based_src_summary'!Y797</f>
        <v>0</v>
      </c>
      <c r="N797" s="144">
        <f>'Survey-based_src_summary'!Z797</f>
        <v>0</v>
      </c>
      <c r="O797" s="144">
        <f>'Survey-based_src_summary'!AA797</f>
        <v>0</v>
      </c>
      <c r="P797" s="144">
        <f>'Survey-based_src_summary'!AB797</f>
        <v>0</v>
      </c>
      <c r="Q797" s="155">
        <f>'Survey-based_src_summary'!AC797</f>
        <v>0</v>
      </c>
      <c r="R797" s="155">
        <f>'Survey-based_src_summary'!AD797</f>
        <v>0</v>
      </c>
      <c r="S797" s="155">
        <f>'Survey-based_src_summary'!AE797</f>
        <v>0</v>
      </c>
      <c r="T797" s="155">
        <f>'Survey-based_src_summary'!AF797</f>
        <v>0</v>
      </c>
      <c r="U797" s="155">
        <f>'Survey-based_src_summary'!AG797</f>
        <v>0</v>
      </c>
      <c r="V797" s="156">
        <f>'Survey-based_src_summary'!AH797</f>
        <v>0</v>
      </c>
      <c r="W797" s="156">
        <f>'Survey-based_src_summary'!AI797</f>
        <v>0</v>
      </c>
      <c r="X797" s="156">
        <f>'Survey-based_src_summary'!AJ797</f>
        <v>0</v>
      </c>
      <c r="Y797" s="156">
        <f>'Survey-based_src_summary'!AK797</f>
        <v>0</v>
      </c>
      <c r="Z797" s="156">
        <f>'Survey-based_src_summary'!AL797</f>
        <v>0</v>
      </c>
      <c r="AA797" s="171">
        <f>'Survey-based_src_summary'!AM797</f>
        <v>0</v>
      </c>
      <c r="AB797" s="171">
        <f>'Survey-based_src_summary'!AN797</f>
        <v>0</v>
      </c>
      <c r="AC797" s="171">
        <f>'Survey-based_src_summary'!AO797</f>
        <v>0</v>
      </c>
      <c r="AD797" s="171">
        <f>'Survey-based_src_summary'!AP797</f>
        <v>0</v>
      </c>
      <c r="AE797" s="171">
        <f>'Survey-based_src_summary'!AQ797</f>
        <v>0</v>
      </c>
    </row>
    <row r="798" spans="1:31" x14ac:dyDescent="0.2">
      <c r="A798" s="27" t="s">
        <v>460</v>
      </c>
      <c r="B798" s="154" t="str">
        <f>'Survey-based_src_summary'!E798</f>
        <v>30</v>
      </c>
      <c r="C798" s="125" t="str">
        <f>'Survey-based_src_summary'!F798</f>
        <v>30015</v>
      </c>
      <c r="D798" s="125" t="str">
        <f>'Survey-based_src_summary'!G798</f>
        <v>2310021000</v>
      </c>
      <c r="E798" s="125" t="str">
        <f>'Survey-based_src_summary'!H798</f>
        <v>Other Flaring</v>
      </c>
      <c r="F798" s="125" t="str">
        <f>'Survey-based_src_summary'!B798</f>
        <v>Gas Wells</v>
      </c>
      <c r="G798" s="52">
        <f>'Survey-based_src_summary'!S798</f>
        <v>0</v>
      </c>
      <c r="H798" s="52">
        <f>'Survey-based_src_summary'!T798</f>
        <v>0</v>
      </c>
      <c r="I798" s="52">
        <f>'Survey-based_src_summary'!U798</f>
        <v>0</v>
      </c>
      <c r="J798" s="52">
        <f>'Survey-based_src_summary'!V798</f>
        <v>0</v>
      </c>
      <c r="K798" s="52">
        <f>'Survey-based_src_summary'!W798</f>
        <v>0</v>
      </c>
      <c r="L798" s="144">
        <f>'Survey-based_src_summary'!X798</f>
        <v>0</v>
      </c>
      <c r="M798" s="144">
        <f>'Survey-based_src_summary'!Y798</f>
        <v>0</v>
      </c>
      <c r="N798" s="144">
        <f>'Survey-based_src_summary'!Z798</f>
        <v>0</v>
      </c>
      <c r="O798" s="144">
        <f>'Survey-based_src_summary'!AA798</f>
        <v>0</v>
      </c>
      <c r="P798" s="144">
        <f>'Survey-based_src_summary'!AB798</f>
        <v>0</v>
      </c>
      <c r="Q798" s="155">
        <f>'Survey-based_src_summary'!AC798</f>
        <v>0</v>
      </c>
      <c r="R798" s="155">
        <f>'Survey-based_src_summary'!AD798</f>
        <v>0</v>
      </c>
      <c r="S798" s="155">
        <f>'Survey-based_src_summary'!AE798</f>
        <v>0</v>
      </c>
      <c r="T798" s="155">
        <f>'Survey-based_src_summary'!AF798</f>
        <v>0</v>
      </c>
      <c r="U798" s="155">
        <f>'Survey-based_src_summary'!AG798</f>
        <v>0</v>
      </c>
      <c r="V798" s="156">
        <f>'Survey-based_src_summary'!AH798</f>
        <v>0</v>
      </c>
      <c r="W798" s="156">
        <f>'Survey-based_src_summary'!AI798</f>
        <v>0</v>
      </c>
      <c r="X798" s="156">
        <f>'Survey-based_src_summary'!AJ798</f>
        <v>0</v>
      </c>
      <c r="Y798" s="156">
        <f>'Survey-based_src_summary'!AK798</f>
        <v>0</v>
      </c>
      <c r="Z798" s="156">
        <f>'Survey-based_src_summary'!AL798</f>
        <v>0</v>
      </c>
      <c r="AA798" s="171">
        <f>'Survey-based_src_summary'!AM798</f>
        <v>0</v>
      </c>
      <c r="AB798" s="171">
        <f>'Survey-based_src_summary'!AN798</f>
        <v>0</v>
      </c>
      <c r="AC798" s="171">
        <f>'Survey-based_src_summary'!AO798</f>
        <v>0</v>
      </c>
      <c r="AD798" s="171">
        <f>'Survey-based_src_summary'!AP798</f>
        <v>0</v>
      </c>
      <c r="AE798" s="171">
        <f>'Survey-based_src_summary'!AQ798</f>
        <v>0</v>
      </c>
    </row>
    <row r="799" spans="1:31" x14ac:dyDescent="0.2">
      <c r="A799" s="27" t="s">
        <v>460</v>
      </c>
      <c r="B799" s="154" t="str">
        <f>'Survey-based_src_summary'!E799</f>
        <v>30</v>
      </c>
      <c r="C799" s="125" t="str">
        <f>'Survey-based_src_summary'!F799</f>
        <v>30027</v>
      </c>
      <c r="D799" s="125" t="str">
        <f>'Survey-based_src_summary'!G799</f>
        <v>2310021000</v>
      </c>
      <c r="E799" s="125" t="str">
        <f>'Survey-based_src_summary'!H799</f>
        <v>Other Flaring</v>
      </c>
      <c r="F799" s="125" t="str">
        <f>'Survey-based_src_summary'!B799</f>
        <v>Gas Wells</v>
      </c>
      <c r="G799" s="52">
        <f>'Survey-based_src_summary'!S799</f>
        <v>0</v>
      </c>
      <c r="H799" s="52">
        <f>'Survey-based_src_summary'!T799</f>
        <v>0</v>
      </c>
      <c r="I799" s="52">
        <f>'Survey-based_src_summary'!U799</f>
        <v>0</v>
      </c>
      <c r="J799" s="52">
        <f>'Survey-based_src_summary'!V799</f>
        <v>0</v>
      </c>
      <c r="K799" s="52">
        <f>'Survey-based_src_summary'!W799</f>
        <v>0</v>
      </c>
      <c r="L799" s="144">
        <f>'Survey-based_src_summary'!X799</f>
        <v>0</v>
      </c>
      <c r="M799" s="144">
        <f>'Survey-based_src_summary'!Y799</f>
        <v>0</v>
      </c>
      <c r="N799" s="144">
        <f>'Survey-based_src_summary'!Z799</f>
        <v>0</v>
      </c>
      <c r="O799" s="144">
        <f>'Survey-based_src_summary'!AA799</f>
        <v>0</v>
      </c>
      <c r="P799" s="144">
        <f>'Survey-based_src_summary'!AB799</f>
        <v>0</v>
      </c>
      <c r="Q799" s="155">
        <f>'Survey-based_src_summary'!AC799</f>
        <v>0</v>
      </c>
      <c r="R799" s="155">
        <f>'Survey-based_src_summary'!AD799</f>
        <v>0</v>
      </c>
      <c r="S799" s="155">
        <f>'Survey-based_src_summary'!AE799</f>
        <v>0</v>
      </c>
      <c r="T799" s="155">
        <f>'Survey-based_src_summary'!AF799</f>
        <v>0</v>
      </c>
      <c r="U799" s="155">
        <f>'Survey-based_src_summary'!AG799</f>
        <v>0</v>
      </c>
      <c r="V799" s="156">
        <f>'Survey-based_src_summary'!AH799</f>
        <v>0</v>
      </c>
      <c r="W799" s="156">
        <f>'Survey-based_src_summary'!AI799</f>
        <v>0</v>
      </c>
      <c r="X799" s="156">
        <f>'Survey-based_src_summary'!AJ799</f>
        <v>0</v>
      </c>
      <c r="Y799" s="156">
        <f>'Survey-based_src_summary'!AK799</f>
        <v>0</v>
      </c>
      <c r="Z799" s="156">
        <f>'Survey-based_src_summary'!AL799</f>
        <v>0</v>
      </c>
      <c r="AA799" s="171">
        <f>'Survey-based_src_summary'!AM799</f>
        <v>0</v>
      </c>
      <c r="AB799" s="171">
        <f>'Survey-based_src_summary'!AN799</f>
        <v>0</v>
      </c>
      <c r="AC799" s="171">
        <f>'Survey-based_src_summary'!AO799</f>
        <v>0</v>
      </c>
      <c r="AD799" s="171">
        <f>'Survey-based_src_summary'!AP799</f>
        <v>0</v>
      </c>
      <c r="AE799" s="171">
        <f>'Survey-based_src_summary'!AQ799</f>
        <v>0</v>
      </c>
    </row>
    <row r="800" spans="1:31" x14ac:dyDescent="0.2">
      <c r="A800" s="27" t="s">
        <v>460</v>
      </c>
      <c r="B800" s="154" t="str">
        <f>'Survey-based_src_summary'!E800</f>
        <v>30</v>
      </c>
      <c r="C800" s="125" t="str">
        <f>'Survey-based_src_summary'!F800</f>
        <v>30037</v>
      </c>
      <c r="D800" s="125" t="str">
        <f>'Survey-based_src_summary'!G800</f>
        <v>2310021000</v>
      </c>
      <c r="E800" s="125" t="str">
        <f>'Survey-based_src_summary'!H800</f>
        <v>Other Flaring</v>
      </c>
      <c r="F800" s="125" t="str">
        <f>'Survey-based_src_summary'!B800</f>
        <v>Gas Wells</v>
      </c>
      <c r="G800" s="52">
        <f>'Survey-based_src_summary'!S800</f>
        <v>0</v>
      </c>
      <c r="H800" s="52">
        <f>'Survey-based_src_summary'!T800</f>
        <v>0</v>
      </c>
      <c r="I800" s="52">
        <f>'Survey-based_src_summary'!U800</f>
        <v>0</v>
      </c>
      <c r="J800" s="52">
        <f>'Survey-based_src_summary'!V800</f>
        <v>0</v>
      </c>
      <c r="K800" s="52">
        <f>'Survey-based_src_summary'!W800</f>
        <v>0</v>
      </c>
      <c r="L800" s="144">
        <f>'Survey-based_src_summary'!X800</f>
        <v>0</v>
      </c>
      <c r="M800" s="144">
        <f>'Survey-based_src_summary'!Y800</f>
        <v>0</v>
      </c>
      <c r="N800" s="144">
        <f>'Survey-based_src_summary'!Z800</f>
        <v>0</v>
      </c>
      <c r="O800" s="144">
        <f>'Survey-based_src_summary'!AA800</f>
        <v>0</v>
      </c>
      <c r="P800" s="144">
        <f>'Survey-based_src_summary'!AB800</f>
        <v>0</v>
      </c>
      <c r="Q800" s="155">
        <f>'Survey-based_src_summary'!AC800</f>
        <v>0</v>
      </c>
      <c r="R800" s="155">
        <f>'Survey-based_src_summary'!AD800</f>
        <v>0</v>
      </c>
      <c r="S800" s="155">
        <f>'Survey-based_src_summary'!AE800</f>
        <v>0</v>
      </c>
      <c r="T800" s="155">
        <f>'Survey-based_src_summary'!AF800</f>
        <v>0</v>
      </c>
      <c r="U800" s="155">
        <f>'Survey-based_src_summary'!AG800</f>
        <v>0</v>
      </c>
      <c r="V800" s="156">
        <f>'Survey-based_src_summary'!AH800</f>
        <v>0</v>
      </c>
      <c r="W800" s="156">
        <f>'Survey-based_src_summary'!AI800</f>
        <v>0</v>
      </c>
      <c r="X800" s="156">
        <f>'Survey-based_src_summary'!AJ800</f>
        <v>0</v>
      </c>
      <c r="Y800" s="156">
        <f>'Survey-based_src_summary'!AK800</f>
        <v>0</v>
      </c>
      <c r="Z800" s="156">
        <f>'Survey-based_src_summary'!AL800</f>
        <v>0</v>
      </c>
      <c r="AA800" s="171">
        <f>'Survey-based_src_summary'!AM800</f>
        <v>0</v>
      </c>
      <c r="AB800" s="171">
        <f>'Survey-based_src_summary'!AN800</f>
        <v>0</v>
      </c>
      <c r="AC800" s="171">
        <f>'Survey-based_src_summary'!AO800</f>
        <v>0</v>
      </c>
      <c r="AD800" s="171">
        <f>'Survey-based_src_summary'!AP800</f>
        <v>0</v>
      </c>
      <c r="AE800" s="171">
        <f>'Survey-based_src_summary'!AQ800</f>
        <v>0</v>
      </c>
    </row>
    <row r="801" spans="1:31" x14ac:dyDescent="0.2">
      <c r="A801" s="5" t="str">
        <f>'MT_Permitted Sources'!A6</f>
        <v>MTDEQ Permitted Sources</v>
      </c>
      <c r="B801" s="5">
        <f>'MT_Permitted Sources'!B6</f>
        <v>30</v>
      </c>
      <c r="C801" s="158" t="str">
        <f>'MT_Permitted Sources'!D6</f>
        <v>30101</v>
      </c>
      <c r="D801" s="110">
        <f>'MT_Permitted Sources'!L6</f>
        <v>20200202</v>
      </c>
      <c r="E801" s="5" t="str">
        <f>'MT_Permitted Sources'!O6</f>
        <v>Compressor Engines</v>
      </c>
      <c r="F801" s="125" t="s">
        <v>256</v>
      </c>
      <c r="G801" s="110">
        <f>'MT_Permitted Sources'!Z6</f>
        <v>0</v>
      </c>
      <c r="H801" s="110">
        <f>'MT_Permitted Sources'!AA6</f>
        <v>0</v>
      </c>
      <c r="I801" s="110">
        <f>'MT_Permitted Sources'!AB6</f>
        <v>0</v>
      </c>
      <c r="J801" s="110">
        <f>'MT_Permitted Sources'!AC6</f>
        <v>8.0441871407983621E-3</v>
      </c>
      <c r="K801" s="110">
        <f>'MT_Permitted Sources'!AD6</f>
        <v>0.13406978567997269</v>
      </c>
      <c r="L801" s="144">
        <v>0</v>
      </c>
      <c r="M801" s="144">
        <v>0</v>
      </c>
      <c r="N801" s="144">
        <v>0</v>
      </c>
      <c r="O801" s="144">
        <v>0</v>
      </c>
      <c r="P801" s="144">
        <v>0</v>
      </c>
      <c r="Q801" s="155">
        <v>0</v>
      </c>
      <c r="R801" s="155">
        <v>0</v>
      </c>
      <c r="S801" s="155">
        <v>0</v>
      </c>
      <c r="T801" s="155">
        <v>0</v>
      </c>
      <c r="U801" s="155">
        <v>0</v>
      </c>
      <c r="V801" s="156">
        <f>G801</f>
        <v>0</v>
      </c>
      <c r="W801" s="156">
        <f>H801</f>
        <v>0</v>
      </c>
      <c r="X801" s="156">
        <f>I801</f>
        <v>0</v>
      </c>
      <c r="Y801" s="156">
        <f>J801</f>
        <v>8.0441871407983621E-3</v>
      </c>
      <c r="Z801" s="156">
        <f>K801</f>
        <v>0.13406978567997269</v>
      </c>
      <c r="AA801" s="171">
        <v>0</v>
      </c>
      <c r="AB801" s="171">
        <v>0</v>
      </c>
      <c r="AC801" s="171">
        <v>0</v>
      </c>
      <c r="AD801" s="171">
        <v>0</v>
      </c>
      <c r="AE801" s="171">
        <v>0</v>
      </c>
    </row>
    <row r="802" spans="1:31" x14ac:dyDescent="0.2">
      <c r="A802" s="5" t="str">
        <f>'MT_Permitted Sources'!A7</f>
        <v>MTDEQ Permitted Sources</v>
      </c>
      <c r="B802" s="5">
        <f>'MT_Permitted Sources'!B7</f>
        <v>30</v>
      </c>
      <c r="C802" s="158" t="str">
        <f>'MT_Permitted Sources'!D7</f>
        <v>30101</v>
      </c>
      <c r="D802" s="110">
        <f>'MT_Permitted Sources'!L7</f>
        <v>20200202</v>
      </c>
      <c r="E802" s="5" t="str">
        <f>'MT_Permitted Sources'!O7</f>
        <v>Compressor Engines</v>
      </c>
      <c r="F802" s="125" t="s">
        <v>256</v>
      </c>
      <c r="G802" s="110">
        <f>'MT_Permitted Sources'!Z7</f>
        <v>6.000638589373323</v>
      </c>
      <c r="H802" s="110">
        <f>'MT_Permitted Sources'!AA7</f>
        <v>3.0003192946866615</v>
      </c>
      <c r="I802" s="110">
        <f>'MT_Permitted Sources'!AB7</f>
        <v>6.000638589373323</v>
      </c>
      <c r="J802" s="110">
        <f>'MT_Permitted Sources'!AC7</f>
        <v>0</v>
      </c>
      <c r="K802" s="110">
        <f>'MT_Permitted Sources'!AD7</f>
        <v>0</v>
      </c>
      <c r="L802" s="144">
        <v>0</v>
      </c>
      <c r="M802" s="144">
        <v>0</v>
      </c>
      <c r="N802" s="144">
        <v>0</v>
      </c>
      <c r="O802" s="144">
        <v>0</v>
      </c>
      <c r="P802" s="144">
        <v>0</v>
      </c>
      <c r="Q802" s="155">
        <v>0</v>
      </c>
      <c r="R802" s="155">
        <v>0</v>
      </c>
      <c r="S802" s="155">
        <v>0</v>
      </c>
      <c r="T802" s="155">
        <v>0</v>
      </c>
      <c r="U802" s="155">
        <v>0</v>
      </c>
      <c r="V802" s="156">
        <f t="shared" ref="V802:Y865" si="0">G802</f>
        <v>6.000638589373323</v>
      </c>
      <c r="W802" s="156">
        <f t="shared" si="0"/>
        <v>3.0003192946866615</v>
      </c>
      <c r="X802" s="156">
        <f t="shared" si="0"/>
        <v>6.000638589373323</v>
      </c>
      <c r="Y802" s="156">
        <f t="shared" si="0"/>
        <v>0</v>
      </c>
      <c r="Z802" s="156">
        <f t="shared" ref="Z802:Z865" si="1">K802</f>
        <v>0</v>
      </c>
      <c r="AA802" s="171">
        <v>0</v>
      </c>
      <c r="AB802" s="171">
        <v>0</v>
      </c>
      <c r="AC802" s="171">
        <v>0</v>
      </c>
      <c r="AD802" s="171">
        <v>0</v>
      </c>
      <c r="AE802" s="171">
        <v>0</v>
      </c>
    </row>
    <row r="803" spans="1:31" x14ac:dyDescent="0.2">
      <c r="A803" s="5" t="str">
        <f>'MT_Permitted Sources'!A8</f>
        <v>MTDEQ Permitted Sources</v>
      </c>
      <c r="B803" s="5">
        <f>'MT_Permitted Sources'!B8</f>
        <v>30</v>
      </c>
      <c r="C803" s="158" t="str">
        <f>'MT_Permitted Sources'!D8</f>
        <v>30101</v>
      </c>
      <c r="D803" s="110">
        <f>'MT_Permitted Sources'!L8</f>
        <v>20200202</v>
      </c>
      <c r="E803" s="5" t="str">
        <f>'MT_Permitted Sources'!O8</f>
        <v>Compressor Engines</v>
      </c>
      <c r="F803" s="125" t="s">
        <v>256</v>
      </c>
      <c r="G803" s="110">
        <f>'MT_Permitted Sources'!Z8</f>
        <v>0</v>
      </c>
      <c r="H803" s="110">
        <f>'MT_Permitted Sources'!AA8</f>
        <v>0</v>
      </c>
      <c r="I803" s="110">
        <f>'MT_Permitted Sources'!AB8</f>
        <v>0</v>
      </c>
      <c r="J803" s="110">
        <f>'MT_Permitted Sources'!AC8</f>
        <v>0</v>
      </c>
      <c r="K803" s="110">
        <f>'MT_Permitted Sources'!AD8</f>
        <v>0</v>
      </c>
      <c r="L803" s="144">
        <v>0</v>
      </c>
      <c r="M803" s="144">
        <v>0</v>
      </c>
      <c r="N803" s="144">
        <v>0</v>
      </c>
      <c r="O803" s="144">
        <v>0</v>
      </c>
      <c r="P803" s="144">
        <v>0</v>
      </c>
      <c r="Q803" s="155">
        <v>0</v>
      </c>
      <c r="R803" s="155">
        <v>0</v>
      </c>
      <c r="S803" s="155">
        <v>0</v>
      </c>
      <c r="T803" s="155">
        <v>0</v>
      </c>
      <c r="U803" s="155">
        <v>0</v>
      </c>
      <c r="V803" s="156">
        <f t="shared" si="0"/>
        <v>0</v>
      </c>
      <c r="W803" s="156">
        <f t="shared" si="0"/>
        <v>0</v>
      </c>
      <c r="X803" s="156">
        <f t="shared" si="0"/>
        <v>0</v>
      </c>
      <c r="Y803" s="156">
        <f t="shared" si="0"/>
        <v>0</v>
      </c>
      <c r="Z803" s="156">
        <f t="shared" si="1"/>
        <v>0</v>
      </c>
      <c r="AA803" s="171">
        <v>0</v>
      </c>
      <c r="AB803" s="171">
        <v>0</v>
      </c>
      <c r="AC803" s="171">
        <v>0</v>
      </c>
      <c r="AD803" s="171">
        <v>0</v>
      </c>
      <c r="AE803" s="171">
        <v>0</v>
      </c>
    </row>
    <row r="804" spans="1:31" x14ac:dyDescent="0.2">
      <c r="A804" s="5" t="str">
        <f>'MT_Permitted Sources'!A9</f>
        <v>MTDEQ Permitted Sources</v>
      </c>
      <c r="B804" s="5">
        <f>'MT_Permitted Sources'!B9</f>
        <v>30</v>
      </c>
      <c r="C804" s="158" t="str">
        <f>'MT_Permitted Sources'!D9</f>
        <v>30101</v>
      </c>
      <c r="D804" s="110">
        <f>'MT_Permitted Sources'!L9</f>
        <v>31000404</v>
      </c>
      <c r="E804" s="5" t="str">
        <f>'MT_Permitted Sources'!O9</f>
        <v>Process Heaters</v>
      </c>
      <c r="F804" s="125" t="s">
        <v>256</v>
      </c>
      <c r="G804" s="110">
        <f>'MT_Permitted Sources'!Z9</f>
        <v>8.1254415563619814E-2</v>
      </c>
      <c r="H804" s="110">
        <f>'MT_Permitted Sources'!AA9</f>
        <v>4.4689928559990891E-3</v>
      </c>
      <c r="I804" s="110">
        <f>'MT_Permitted Sources'!AB9</f>
        <v>6.8253709073440638E-2</v>
      </c>
      <c r="J804" s="110">
        <f>'MT_Permitted Sources'!AC9</f>
        <v>4.8752649338171879E-4</v>
      </c>
      <c r="K804" s="110">
        <f>'MT_Permitted Sources'!AD9</f>
        <v>1.5438338957087763E-3</v>
      </c>
      <c r="L804" s="144">
        <v>0</v>
      </c>
      <c r="M804" s="144">
        <v>0</v>
      </c>
      <c r="N804" s="144">
        <v>0</v>
      </c>
      <c r="O804" s="144">
        <v>0</v>
      </c>
      <c r="P804" s="144">
        <v>0</v>
      </c>
      <c r="Q804" s="155">
        <v>0</v>
      </c>
      <c r="R804" s="155">
        <v>0</v>
      </c>
      <c r="S804" s="155">
        <v>0</v>
      </c>
      <c r="T804" s="155">
        <v>0</v>
      </c>
      <c r="U804" s="155">
        <v>0</v>
      </c>
      <c r="V804" s="156">
        <f t="shared" si="0"/>
        <v>8.1254415563619814E-2</v>
      </c>
      <c r="W804" s="156">
        <f t="shared" si="0"/>
        <v>4.4689928559990891E-3</v>
      </c>
      <c r="X804" s="156">
        <f t="shared" si="0"/>
        <v>6.8253709073440638E-2</v>
      </c>
      <c r="Y804" s="156">
        <f t="shared" si="0"/>
        <v>4.8752649338171879E-4</v>
      </c>
      <c r="Z804" s="156">
        <f t="shared" si="1"/>
        <v>1.5438338957087763E-3</v>
      </c>
      <c r="AA804" s="171">
        <v>0</v>
      </c>
      <c r="AB804" s="171">
        <v>0</v>
      </c>
      <c r="AC804" s="171">
        <v>0</v>
      </c>
      <c r="AD804" s="171">
        <v>0</v>
      </c>
      <c r="AE804" s="171">
        <v>0</v>
      </c>
    </row>
    <row r="805" spans="1:31" x14ac:dyDescent="0.2">
      <c r="A805" s="5" t="str">
        <f>'MT_Permitted Sources'!A10</f>
        <v>MTDEQ Permitted Sources</v>
      </c>
      <c r="B805" s="5">
        <f>'MT_Permitted Sources'!B10</f>
        <v>30</v>
      </c>
      <c r="C805" s="158" t="str">
        <f>'MT_Permitted Sources'!D10</f>
        <v>30101</v>
      </c>
      <c r="D805" s="110">
        <f>'MT_Permitted Sources'!L10</f>
        <v>31000227</v>
      </c>
      <c r="E805" s="5" t="str">
        <f>'MT_Permitted Sources'!O10</f>
        <v>Dehydrator</v>
      </c>
      <c r="F805" s="125" t="s">
        <v>256</v>
      </c>
      <c r="G805" s="110">
        <f>'MT_Permitted Sources'!Z10</f>
        <v>0</v>
      </c>
      <c r="H805" s="110">
        <f>'MT_Permitted Sources'!AA10</f>
        <v>12.001195924331082</v>
      </c>
      <c r="I805" s="110">
        <f>'MT_Permitted Sources'!AB10</f>
        <v>0</v>
      </c>
      <c r="J805" s="110">
        <f>'MT_Permitted Sources'!AC10</f>
        <v>0</v>
      </c>
      <c r="K805" s="110">
        <f>'MT_Permitted Sources'!AD10</f>
        <v>0</v>
      </c>
      <c r="L805" s="144">
        <v>0</v>
      </c>
      <c r="M805" s="144">
        <v>0</v>
      </c>
      <c r="N805" s="144">
        <v>0</v>
      </c>
      <c r="O805" s="144">
        <v>0</v>
      </c>
      <c r="P805" s="144">
        <v>0</v>
      </c>
      <c r="Q805" s="155">
        <v>0</v>
      </c>
      <c r="R805" s="155">
        <v>0</v>
      </c>
      <c r="S805" s="155">
        <v>0</v>
      </c>
      <c r="T805" s="155">
        <v>0</v>
      </c>
      <c r="U805" s="155">
        <v>0</v>
      </c>
      <c r="V805" s="156">
        <f t="shared" si="0"/>
        <v>0</v>
      </c>
      <c r="W805" s="156">
        <f t="shared" si="0"/>
        <v>12.001195924331082</v>
      </c>
      <c r="X805" s="156">
        <f t="shared" si="0"/>
        <v>0</v>
      </c>
      <c r="Y805" s="156">
        <f t="shared" si="0"/>
        <v>0</v>
      </c>
      <c r="Z805" s="156">
        <f t="shared" si="1"/>
        <v>0</v>
      </c>
      <c r="AA805" s="171">
        <v>0</v>
      </c>
      <c r="AB805" s="171">
        <v>0</v>
      </c>
      <c r="AC805" s="171">
        <v>0</v>
      </c>
      <c r="AD805" s="171">
        <v>0</v>
      </c>
      <c r="AE805" s="171">
        <v>0</v>
      </c>
    </row>
    <row r="806" spans="1:31" x14ac:dyDescent="0.2">
      <c r="A806" s="5" t="str">
        <f>'MT_Permitted Sources'!A11</f>
        <v>MTDEQ Permitted Sources</v>
      </c>
      <c r="B806" s="5">
        <f>'MT_Permitted Sources'!B11</f>
        <v>30</v>
      </c>
      <c r="C806" s="158" t="str">
        <f>'MT_Permitted Sources'!D11</f>
        <v>30073</v>
      </c>
      <c r="D806" s="110">
        <f>'MT_Permitted Sources'!L11</f>
        <v>20200254</v>
      </c>
      <c r="E806" s="5" t="str">
        <f>'MT_Permitted Sources'!O11</f>
        <v>Compressor Engines</v>
      </c>
      <c r="F806" s="125" t="s">
        <v>256</v>
      </c>
      <c r="G806" s="110">
        <f>'MT_Permitted Sources'!Z11</f>
        <v>34.126854536720316</v>
      </c>
      <c r="H806" s="110">
        <f>'MT_Permitted Sources'!AA11</f>
        <v>1.9196355676905179</v>
      </c>
      <c r="I806" s="110">
        <f>'MT_Permitted Sources'!AB11</f>
        <v>4.479149657944542</v>
      </c>
      <c r="J806" s="110">
        <f>'MT_Permitted Sources'!AC11</f>
        <v>6.0940811672714852E-3</v>
      </c>
      <c r="K806" s="110">
        <f>'MT_Permitted Sources'!AD11</f>
        <v>9.8399097247543588E-2</v>
      </c>
      <c r="L806" s="144">
        <v>0</v>
      </c>
      <c r="M806" s="144">
        <v>0</v>
      </c>
      <c r="N806" s="144">
        <v>0</v>
      </c>
      <c r="O806" s="144">
        <v>0</v>
      </c>
      <c r="P806" s="144">
        <v>0</v>
      </c>
      <c r="Q806" s="155">
        <v>0</v>
      </c>
      <c r="R806" s="155">
        <v>0</v>
      </c>
      <c r="S806" s="155">
        <v>0</v>
      </c>
      <c r="T806" s="155">
        <v>0</v>
      </c>
      <c r="U806" s="155">
        <v>0</v>
      </c>
      <c r="V806" s="156">
        <f t="shared" si="0"/>
        <v>34.126854536720316</v>
      </c>
      <c r="W806" s="156">
        <f t="shared" si="0"/>
        <v>1.9196355676905179</v>
      </c>
      <c r="X806" s="156">
        <f t="shared" si="0"/>
        <v>4.479149657944542</v>
      </c>
      <c r="Y806" s="156">
        <f t="shared" si="0"/>
        <v>6.0940811672714852E-3</v>
      </c>
      <c r="Z806" s="156">
        <f t="shared" si="1"/>
        <v>9.8399097247543588E-2</v>
      </c>
      <c r="AA806" s="171">
        <v>0</v>
      </c>
      <c r="AB806" s="171">
        <v>0</v>
      </c>
      <c r="AC806" s="171">
        <v>0</v>
      </c>
      <c r="AD806" s="171">
        <v>0</v>
      </c>
      <c r="AE806" s="171">
        <v>0</v>
      </c>
    </row>
    <row r="807" spans="1:31" x14ac:dyDescent="0.2">
      <c r="A807" s="5" t="str">
        <f>'MT_Permitted Sources'!A12</f>
        <v>MTDEQ Permitted Sources</v>
      </c>
      <c r="B807" s="5">
        <f>'MT_Permitted Sources'!B12</f>
        <v>30</v>
      </c>
      <c r="C807" s="158" t="str">
        <f>'MT_Permitted Sources'!D12</f>
        <v>30073</v>
      </c>
      <c r="D807" s="110">
        <f>'MT_Permitted Sources'!L12</f>
        <v>31000227</v>
      </c>
      <c r="E807" s="5" t="str">
        <f>'MT_Permitted Sources'!O12</f>
        <v>Dehydrator</v>
      </c>
      <c r="F807" s="125" t="s">
        <v>256</v>
      </c>
      <c r="G807" s="110">
        <f>'MT_Permitted Sources'!Z12</f>
        <v>0</v>
      </c>
      <c r="H807" s="110">
        <f>'MT_Permitted Sources'!AA12</f>
        <v>0.53384151025298221</v>
      </c>
      <c r="I807" s="110">
        <f>'MT_Permitted Sources'!AB12</f>
        <v>0</v>
      </c>
      <c r="J807" s="110">
        <f>'MT_Permitted Sources'!AC12</f>
        <v>0</v>
      </c>
      <c r="K807" s="110">
        <f>'MT_Permitted Sources'!AD12</f>
        <v>0</v>
      </c>
      <c r="L807" s="144">
        <v>0</v>
      </c>
      <c r="M807" s="144">
        <v>0</v>
      </c>
      <c r="N807" s="144">
        <v>0</v>
      </c>
      <c r="O807" s="144">
        <v>0</v>
      </c>
      <c r="P807" s="144">
        <v>0</v>
      </c>
      <c r="Q807" s="155">
        <v>0</v>
      </c>
      <c r="R807" s="155">
        <v>0</v>
      </c>
      <c r="S807" s="155">
        <v>0</v>
      </c>
      <c r="T807" s="155">
        <v>0</v>
      </c>
      <c r="U807" s="155">
        <v>0</v>
      </c>
      <c r="V807" s="156">
        <f t="shared" si="0"/>
        <v>0</v>
      </c>
      <c r="W807" s="156">
        <f t="shared" si="0"/>
        <v>0.53384151025298221</v>
      </c>
      <c r="X807" s="156">
        <f t="shared" si="0"/>
        <v>0</v>
      </c>
      <c r="Y807" s="156">
        <f t="shared" si="0"/>
        <v>0</v>
      </c>
      <c r="Z807" s="156">
        <f t="shared" si="1"/>
        <v>0</v>
      </c>
      <c r="AA807" s="171">
        <v>0</v>
      </c>
      <c r="AB807" s="171">
        <v>0</v>
      </c>
      <c r="AC807" s="171">
        <v>0</v>
      </c>
      <c r="AD807" s="171">
        <v>0</v>
      </c>
      <c r="AE807" s="171">
        <v>0</v>
      </c>
    </row>
    <row r="808" spans="1:31" x14ac:dyDescent="0.2">
      <c r="A808" s="5" t="str">
        <f>'MT_Permitted Sources'!A13</f>
        <v>MTDEQ Permitted Sources</v>
      </c>
      <c r="B808" s="5">
        <f>'MT_Permitted Sources'!B13</f>
        <v>30</v>
      </c>
      <c r="C808" s="158" t="str">
        <f>'MT_Permitted Sources'!D13</f>
        <v>30073</v>
      </c>
      <c r="D808" s="110">
        <f>'MT_Permitted Sources'!L13</f>
        <v>31000228</v>
      </c>
      <c r="E808" s="5" t="str">
        <f>'MT_Permitted Sources'!O13</f>
        <v>Dehydrator</v>
      </c>
      <c r="F808" s="125" t="s">
        <v>256</v>
      </c>
      <c r="G808" s="110">
        <f>'MT_Permitted Sources'!Z13</f>
        <v>0.11375618178906774</v>
      </c>
      <c r="H808" s="110">
        <f>'MT_Permitted Sources'!AA13</f>
        <v>2.2751236357813546E-3</v>
      </c>
      <c r="I808" s="110">
        <f>'MT_Permitted Sources'!AB13</f>
        <v>2.8439045447266935E-2</v>
      </c>
      <c r="J808" s="110">
        <f>'MT_Permitted Sources'!AC13</f>
        <v>4.8752649338171879E-4</v>
      </c>
      <c r="K808" s="110">
        <f>'MT_Permitted Sources'!AD13</f>
        <v>4.4689928559990891E-3</v>
      </c>
      <c r="L808" s="144">
        <v>0</v>
      </c>
      <c r="M808" s="144">
        <v>0</v>
      </c>
      <c r="N808" s="144">
        <v>0</v>
      </c>
      <c r="O808" s="144">
        <v>0</v>
      </c>
      <c r="P808" s="144">
        <v>0</v>
      </c>
      <c r="Q808" s="155">
        <v>0</v>
      </c>
      <c r="R808" s="155">
        <v>0</v>
      </c>
      <c r="S808" s="155">
        <v>0</v>
      </c>
      <c r="T808" s="155">
        <v>0</v>
      </c>
      <c r="U808" s="155">
        <v>0</v>
      </c>
      <c r="V808" s="156">
        <f t="shared" si="0"/>
        <v>0.11375618178906774</v>
      </c>
      <c r="W808" s="156">
        <f t="shared" si="0"/>
        <v>2.2751236357813546E-3</v>
      </c>
      <c r="X808" s="156">
        <f t="shared" si="0"/>
        <v>2.8439045447266935E-2</v>
      </c>
      <c r="Y808" s="156">
        <f t="shared" si="0"/>
        <v>4.8752649338171879E-4</v>
      </c>
      <c r="Z808" s="156">
        <f t="shared" si="1"/>
        <v>4.4689928559990891E-3</v>
      </c>
      <c r="AA808" s="171">
        <v>0</v>
      </c>
      <c r="AB808" s="171">
        <v>0</v>
      </c>
      <c r="AC808" s="171">
        <v>0</v>
      </c>
      <c r="AD808" s="171">
        <v>0</v>
      </c>
      <c r="AE808" s="171">
        <v>0</v>
      </c>
    </row>
    <row r="809" spans="1:31" x14ac:dyDescent="0.2">
      <c r="A809" s="5" t="str">
        <f>'MT_Permitted Sources'!A14</f>
        <v>MTDEQ Permitted Sources</v>
      </c>
      <c r="B809" s="5">
        <f>'MT_Permitted Sources'!B14</f>
        <v>30</v>
      </c>
      <c r="C809" s="158" t="str">
        <f>'MT_Permitted Sources'!D14</f>
        <v>30035</v>
      </c>
      <c r="D809" s="110">
        <f>'MT_Permitted Sources'!L14</f>
        <v>31000228</v>
      </c>
      <c r="E809" s="5" t="str">
        <f>'MT_Permitted Sources'!O14</f>
        <v>Dehydrator</v>
      </c>
      <c r="F809" s="125" t="s">
        <v>256</v>
      </c>
      <c r="G809" s="110">
        <f>'MT_Permitted Sources'!Z14</f>
        <v>8.1254415563619814E-2</v>
      </c>
      <c r="H809" s="110">
        <f>'MT_Permitted Sources'!AA14</f>
        <v>4.3877384404354697E-3</v>
      </c>
      <c r="I809" s="110">
        <f>'MT_Permitted Sources'!AB14</f>
        <v>6.8009945826749782E-2</v>
      </c>
      <c r="J809" s="110">
        <f>'MT_Permitted Sources'!AC14</f>
        <v>4.8752649338171879E-4</v>
      </c>
      <c r="K809" s="110">
        <f>'MT_Permitted Sources'!AD14</f>
        <v>4.4689928559990891E-3</v>
      </c>
      <c r="L809" s="144">
        <v>0</v>
      </c>
      <c r="M809" s="144">
        <v>0</v>
      </c>
      <c r="N809" s="144">
        <v>0</v>
      </c>
      <c r="O809" s="144">
        <v>0</v>
      </c>
      <c r="P809" s="144">
        <v>0</v>
      </c>
      <c r="Q809" s="155">
        <v>0</v>
      </c>
      <c r="R809" s="155">
        <v>0</v>
      </c>
      <c r="S809" s="155">
        <v>0</v>
      </c>
      <c r="T809" s="155">
        <v>0</v>
      </c>
      <c r="U809" s="155">
        <v>0</v>
      </c>
      <c r="V809" s="156">
        <f t="shared" si="0"/>
        <v>8.1254415563619814E-2</v>
      </c>
      <c r="W809" s="156">
        <f t="shared" si="0"/>
        <v>4.3877384404354697E-3</v>
      </c>
      <c r="X809" s="156">
        <f t="shared" si="0"/>
        <v>6.8009945826749782E-2</v>
      </c>
      <c r="Y809" s="156">
        <f t="shared" si="0"/>
        <v>4.8752649338171879E-4</v>
      </c>
      <c r="Z809" s="156">
        <f t="shared" si="1"/>
        <v>4.4689928559990891E-3</v>
      </c>
      <c r="AA809" s="171">
        <v>0</v>
      </c>
      <c r="AB809" s="171">
        <v>0</v>
      </c>
      <c r="AC809" s="171">
        <v>0</v>
      </c>
      <c r="AD809" s="171">
        <v>0</v>
      </c>
      <c r="AE809" s="171">
        <v>0</v>
      </c>
    </row>
    <row r="810" spans="1:31" x14ac:dyDescent="0.2">
      <c r="A810" s="5" t="str">
        <f>'MT_Permitted Sources'!A15</f>
        <v>MTDEQ Permitted Sources</v>
      </c>
      <c r="B810" s="5">
        <f>'MT_Permitted Sources'!B15</f>
        <v>30</v>
      </c>
      <c r="C810" s="158" t="str">
        <f>'MT_Permitted Sources'!D15</f>
        <v>30035</v>
      </c>
      <c r="D810" s="110">
        <f>'MT_Permitted Sources'!L15</f>
        <v>31000301</v>
      </c>
      <c r="E810" s="5" t="str">
        <f>'MT_Permitted Sources'!O15</f>
        <v>Dehydrator</v>
      </c>
      <c r="F810" s="125" t="s">
        <v>256</v>
      </c>
      <c r="G810" s="110">
        <f>'MT_Permitted Sources'!Z15</f>
        <v>0</v>
      </c>
      <c r="H810" s="110">
        <f>'MT_Permitted Sources'!AA15</f>
        <v>0.1694154564501473</v>
      </c>
      <c r="I810" s="110">
        <f>'MT_Permitted Sources'!AB15</f>
        <v>0</v>
      </c>
      <c r="J810" s="110">
        <f>'MT_Permitted Sources'!AC15</f>
        <v>0</v>
      </c>
      <c r="K810" s="110">
        <f>'MT_Permitted Sources'!AD15</f>
        <v>0</v>
      </c>
      <c r="L810" s="144">
        <v>0</v>
      </c>
      <c r="M810" s="144">
        <v>0</v>
      </c>
      <c r="N810" s="144">
        <v>0</v>
      </c>
      <c r="O810" s="144">
        <v>0</v>
      </c>
      <c r="P810" s="144">
        <v>0</v>
      </c>
      <c r="Q810" s="155">
        <v>0</v>
      </c>
      <c r="R810" s="155">
        <v>0</v>
      </c>
      <c r="S810" s="155">
        <v>0</v>
      </c>
      <c r="T810" s="155">
        <v>0</v>
      </c>
      <c r="U810" s="155">
        <v>0</v>
      </c>
      <c r="V810" s="156">
        <f t="shared" si="0"/>
        <v>0</v>
      </c>
      <c r="W810" s="156">
        <f t="shared" si="0"/>
        <v>0.1694154564501473</v>
      </c>
      <c r="X810" s="156">
        <f t="shared" si="0"/>
        <v>0</v>
      </c>
      <c r="Y810" s="156">
        <f t="shared" si="0"/>
        <v>0</v>
      </c>
      <c r="Z810" s="156">
        <f t="shared" si="1"/>
        <v>0</v>
      </c>
      <c r="AA810" s="171">
        <v>0</v>
      </c>
      <c r="AB810" s="171">
        <v>0</v>
      </c>
      <c r="AC810" s="171">
        <v>0</v>
      </c>
      <c r="AD810" s="171">
        <v>0</v>
      </c>
      <c r="AE810" s="171">
        <v>0</v>
      </c>
    </row>
    <row r="811" spans="1:31" x14ac:dyDescent="0.2">
      <c r="A811" s="5" t="str">
        <f>'MT_Permitted Sources'!A16</f>
        <v>MTDEQ Permitted Sources</v>
      </c>
      <c r="B811" s="5">
        <f>'MT_Permitted Sources'!B16</f>
        <v>30</v>
      </c>
      <c r="C811" s="158" t="str">
        <f>'MT_Permitted Sources'!D16</f>
        <v>30035</v>
      </c>
      <c r="D811" s="110">
        <f>'MT_Permitted Sources'!L16</f>
        <v>20200253</v>
      </c>
      <c r="E811" s="5" t="str">
        <f>'MT_Permitted Sources'!O16</f>
        <v>Compressor Engines</v>
      </c>
      <c r="F811" s="125" t="s">
        <v>256</v>
      </c>
      <c r="G811" s="110">
        <f>'MT_Permitted Sources'!Z16</f>
        <v>0</v>
      </c>
      <c r="H811" s="110">
        <f>'MT_Permitted Sources'!AA16</f>
        <v>7.3128974007257819E-2</v>
      </c>
      <c r="I811" s="110">
        <f>'MT_Permitted Sources'!AB16</f>
        <v>0</v>
      </c>
      <c r="J811" s="110">
        <f>'MT_Permitted Sources'!AC16</f>
        <v>1.4625794801451566E-3</v>
      </c>
      <c r="K811" s="110">
        <f>'MT_Permitted Sources'!AD16</f>
        <v>2.3645034929013365E-2</v>
      </c>
      <c r="L811" s="144">
        <v>0</v>
      </c>
      <c r="M811" s="144">
        <v>0</v>
      </c>
      <c r="N811" s="144">
        <v>0</v>
      </c>
      <c r="O811" s="144">
        <v>0</v>
      </c>
      <c r="P811" s="144">
        <v>0</v>
      </c>
      <c r="Q811" s="155">
        <v>0</v>
      </c>
      <c r="R811" s="155">
        <v>0</v>
      </c>
      <c r="S811" s="155">
        <v>0</v>
      </c>
      <c r="T811" s="155">
        <v>0</v>
      </c>
      <c r="U811" s="155">
        <v>0</v>
      </c>
      <c r="V811" s="156">
        <f t="shared" si="0"/>
        <v>0</v>
      </c>
      <c r="W811" s="156">
        <f t="shared" si="0"/>
        <v>7.3128974007257819E-2</v>
      </c>
      <c r="X811" s="156">
        <f t="shared" si="0"/>
        <v>0</v>
      </c>
      <c r="Y811" s="156">
        <f t="shared" si="0"/>
        <v>1.4625794801451566E-3</v>
      </c>
      <c r="Z811" s="156">
        <f t="shared" si="1"/>
        <v>2.3645034929013365E-2</v>
      </c>
      <c r="AA811" s="171">
        <v>0</v>
      </c>
      <c r="AB811" s="171">
        <v>0</v>
      </c>
      <c r="AC811" s="171">
        <v>0</v>
      </c>
      <c r="AD811" s="171">
        <v>0</v>
      </c>
      <c r="AE811" s="171">
        <v>0</v>
      </c>
    </row>
    <row r="812" spans="1:31" x14ac:dyDescent="0.2">
      <c r="A812" s="5" t="str">
        <f>'MT_Permitted Sources'!A17</f>
        <v>MTDEQ Permitted Sources</v>
      </c>
      <c r="B812" s="5">
        <f>'MT_Permitted Sources'!B17</f>
        <v>30</v>
      </c>
      <c r="C812" s="158" t="str">
        <f>'MT_Permitted Sources'!D17</f>
        <v>30035</v>
      </c>
      <c r="D812" s="110">
        <f>'MT_Permitted Sources'!L17</f>
        <v>20200253</v>
      </c>
      <c r="E812" s="5" t="str">
        <f>'MT_Permitted Sources'!O17</f>
        <v>Compressor Engines</v>
      </c>
      <c r="F812" s="125" t="s">
        <v>256</v>
      </c>
      <c r="G812" s="110">
        <f>'MT_Permitted Sources'!Z17</f>
        <v>1.4373906113204344</v>
      </c>
      <c r="H812" s="110">
        <f>'MT_Permitted Sources'!AA17</f>
        <v>0</v>
      </c>
      <c r="I812" s="110">
        <f>'MT_Permitted Sources'!AB17</f>
        <v>0.17112179917698334</v>
      </c>
      <c r="J812" s="110">
        <f>'MT_Permitted Sources'!AC17</f>
        <v>0</v>
      </c>
      <c r="K812" s="110">
        <f>'MT_Permitted Sources'!AD17</f>
        <v>0</v>
      </c>
      <c r="L812" s="144">
        <v>0</v>
      </c>
      <c r="M812" s="144">
        <v>0</v>
      </c>
      <c r="N812" s="144">
        <v>0</v>
      </c>
      <c r="O812" s="144">
        <v>0</v>
      </c>
      <c r="P812" s="144">
        <v>0</v>
      </c>
      <c r="Q812" s="155">
        <v>0</v>
      </c>
      <c r="R812" s="155">
        <v>0</v>
      </c>
      <c r="S812" s="155">
        <v>0</v>
      </c>
      <c r="T812" s="155">
        <v>0</v>
      </c>
      <c r="U812" s="155">
        <v>0</v>
      </c>
      <c r="V812" s="156">
        <f t="shared" si="0"/>
        <v>1.4373906113204344</v>
      </c>
      <c r="W812" s="156">
        <f t="shared" si="0"/>
        <v>0</v>
      </c>
      <c r="X812" s="156">
        <f t="shared" si="0"/>
        <v>0.17112179917698334</v>
      </c>
      <c r="Y812" s="156">
        <f t="shared" si="0"/>
        <v>0</v>
      </c>
      <c r="Z812" s="156">
        <f t="shared" si="1"/>
        <v>0</v>
      </c>
      <c r="AA812" s="171">
        <v>0</v>
      </c>
      <c r="AB812" s="171">
        <v>0</v>
      </c>
      <c r="AC812" s="171">
        <v>0</v>
      </c>
      <c r="AD812" s="171">
        <v>0</v>
      </c>
      <c r="AE812" s="171">
        <v>0</v>
      </c>
    </row>
    <row r="813" spans="1:31" x14ac:dyDescent="0.2">
      <c r="A813" s="5" t="str">
        <f>'MT_Permitted Sources'!A18</f>
        <v>MTDEQ Permitted Sources</v>
      </c>
      <c r="B813" s="5">
        <f>'MT_Permitted Sources'!B18</f>
        <v>30</v>
      </c>
      <c r="C813" s="158" t="str">
        <f>'MT_Permitted Sources'!D18</f>
        <v>30101</v>
      </c>
      <c r="D813" s="110">
        <f>'MT_Permitted Sources'!L18</f>
        <v>31000228</v>
      </c>
      <c r="E813" s="5" t="str">
        <f>'MT_Permitted Sources'!O18</f>
        <v>Dehydrator</v>
      </c>
      <c r="F813" s="125" t="s">
        <v>256</v>
      </c>
      <c r="G813" s="110">
        <f>'MT_Permitted Sources'!Z18</f>
        <v>0.1706342726836016</v>
      </c>
      <c r="H813" s="110">
        <f>'MT_Permitted Sources'!AA18</f>
        <v>3.4126854536720317E-3</v>
      </c>
      <c r="I813" s="110">
        <f>'MT_Permitted Sources'!AB18</f>
        <v>4.2658568170900399E-2</v>
      </c>
      <c r="J813" s="110">
        <f>'MT_Permitted Sources'!AC18</f>
        <v>7.3128974007257829E-4</v>
      </c>
      <c r="K813" s="110">
        <f>'MT_Permitted Sources'!AD18</f>
        <v>3.656448700362891E-3</v>
      </c>
      <c r="L813" s="144">
        <v>0</v>
      </c>
      <c r="M813" s="144">
        <v>0</v>
      </c>
      <c r="N813" s="144">
        <v>0</v>
      </c>
      <c r="O813" s="144">
        <v>0</v>
      </c>
      <c r="P813" s="144">
        <v>0</v>
      </c>
      <c r="Q813" s="155">
        <v>0</v>
      </c>
      <c r="R813" s="155">
        <v>0</v>
      </c>
      <c r="S813" s="155">
        <v>0</v>
      </c>
      <c r="T813" s="155">
        <v>0</v>
      </c>
      <c r="U813" s="155">
        <v>0</v>
      </c>
      <c r="V813" s="156">
        <f t="shared" si="0"/>
        <v>0.1706342726836016</v>
      </c>
      <c r="W813" s="156">
        <f t="shared" si="0"/>
        <v>3.4126854536720317E-3</v>
      </c>
      <c r="X813" s="156">
        <f t="shared" si="0"/>
        <v>4.2658568170900399E-2</v>
      </c>
      <c r="Y813" s="156">
        <f t="shared" si="0"/>
        <v>7.3128974007257829E-4</v>
      </c>
      <c r="Z813" s="156">
        <f t="shared" si="1"/>
        <v>3.656448700362891E-3</v>
      </c>
      <c r="AA813" s="171">
        <v>0</v>
      </c>
      <c r="AB813" s="171">
        <v>0</v>
      </c>
      <c r="AC813" s="171">
        <v>0</v>
      </c>
      <c r="AD813" s="171">
        <v>0</v>
      </c>
      <c r="AE813" s="171">
        <v>0</v>
      </c>
    </row>
    <row r="814" spans="1:31" x14ac:dyDescent="0.2">
      <c r="A814" s="5" t="str">
        <f>'MT_Permitted Sources'!A19</f>
        <v>MTDEQ Permitted Sources</v>
      </c>
      <c r="B814" s="5">
        <f>'MT_Permitted Sources'!B19</f>
        <v>30</v>
      </c>
      <c r="C814" s="158" t="str">
        <f>'MT_Permitted Sources'!D19</f>
        <v>30101</v>
      </c>
      <c r="D814" s="110">
        <f>'MT_Permitted Sources'!L19</f>
        <v>31000301</v>
      </c>
      <c r="E814" s="5" t="str">
        <f>'MT_Permitted Sources'!O19</f>
        <v>Dehydrator</v>
      </c>
      <c r="F814" s="125" t="s">
        <v>256</v>
      </c>
      <c r="G814" s="110">
        <f>'MT_Permitted Sources'!Z19</f>
        <v>0</v>
      </c>
      <c r="H814" s="110">
        <f>'MT_Permitted Sources'!AA19</f>
        <v>0.3532129444550553</v>
      </c>
      <c r="I814" s="110">
        <f>'MT_Permitted Sources'!AB19</f>
        <v>0</v>
      </c>
      <c r="J814" s="110">
        <f>'MT_Permitted Sources'!AC19</f>
        <v>0</v>
      </c>
      <c r="K814" s="110">
        <f>'MT_Permitted Sources'!AD19</f>
        <v>0</v>
      </c>
      <c r="L814" s="144">
        <v>0</v>
      </c>
      <c r="M814" s="144">
        <v>0</v>
      </c>
      <c r="N814" s="144">
        <v>0</v>
      </c>
      <c r="O814" s="144">
        <v>0</v>
      </c>
      <c r="P814" s="144">
        <v>0</v>
      </c>
      <c r="Q814" s="155">
        <v>0</v>
      </c>
      <c r="R814" s="155">
        <v>0</v>
      </c>
      <c r="S814" s="155">
        <v>0</v>
      </c>
      <c r="T814" s="155">
        <v>0</v>
      </c>
      <c r="U814" s="155">
        <v>0</v>
      </c>
      <c r="V814" s="156">
        <f t="shared" si="0"/>
        <v>0</v>
      </c>
      <c r="W814" s="156">
        <f t="shared" si="0"/>
        <v>0.3532129444550553</v>
      </c>
      <c r="X814" s="156">
        <f t="shared" si="0"/>
        <v>0</v>
      </c>
      <c r="Y814" s="156">
        <f t="shared" si="0"/>
        <v>0</v>
      </c>
      <c r="Z814" s="156">
        <f t="shared" si="1"/>
        <v>0</v>
      </c>
      <c r="AA814" s="171">
        <v>0</v>
      </c>
      <c r="AB814" s="171">
        <v>0</v>
      </c>
      <c r="AC814" s="171">
        <v>0</v>
      </c>
      <c r="AD814" s="171">
        <v>0</v>
      </c>
      <c r="AE814" s="171">
        <v>0</v>
      </c>
    </row>
    <row r="815" spans="1:31" x14ac:dyDescent="0.2">
      <c r="A815" s="5" t="str">
        <f>'MT_Permitted Sources'!A20</f>
        <v>MTDEQ Permitted Sources</v>
      </c>
      <c r="B815" s="5">
        <f>'MT_Permitted Sources'!B20</f>
        <v>30</v>
      </c>
      <c r="C815" s="158" t="str">
        <f>'MT_Permitted Sources'!D20</f>
        <v>30101</v>
      </c>
      <c r="D815" s="110">
        <f>'MT_Permitted Sources'!L20</f>
        <v>20200253</v>
      </c>
      <c r="E815" s="5" t="str">
        <f>'MT_Permitted Sources'!O20</f>
        <v>Compressor Engines</v>
      </c>
      <c r="F815" s="125" t="s">
        <v>256</v>
      </c>
      <c r="G815" s="110">
        <f>'MT_Permitted Sources'!Z20</f>
        <v>0</v>
      </c>
      <c r="H815" s="110">
        <f>'MT_Permitted Sources'!AA20</f>
        <v>0</v>
      </c>
      <c r="I815" s="110">
        <f>'MT_Permitted Sources'!AB20</f>
        <v>0</v>
      </c>
      <c r="J815" s="110">
        <f>'MT_Permitted Sources'!AC20</f>
        <v>0</v>
      </c>
      <c r="K815" s="110">
        <f>'MT_Permitted Sources'!AD20</f>
        <v>0</v>
      </c>
      <c r="L815" s="144">
        <v>0</v>
      </c>
      <c r="M815" s="144">
        <v>0</v>
      </c>
      <c r="N815" s="144">
        <v>0</v>
      </c>
      <c r="O815" s="144">
        <v>0</v>
      </c>
      <c r="P815" s="144">
        <v>0</v>
      </c>
      <c r="Q815" s="155">
        <v>0</v>
      </c>
      <c r="R815" s="155">
        <v>0</v>
      </c>
      <c r="S815" s="155">
        <v>0</v>
      </c>
      <c r="T815" s="155">
        <v>0</v>
      </c>
      <c r="U815" s="155">
        <v>0</v>
      </c>
      <c r="V815" s="156">
        <f t="shared" si="0"/>
        <v>0</v>
      </c>
      <c r="W815" s="156">
        <f t="shared" si="0"/>
        <v>0</v>
      </c>
      <c r="X815" s="156">
        <f t="shared" si="0"/>
        <v>0</v>
      </c>
      <c r="Y815" s="156">
        <f t="shared" si="0"/>
        <v>0</v>
      </c>
      <c r="Z815" s="156">
        <f t="shared" si="1"/>
        <v>0</v>
      </c>
      <c r="AA815" s="171">
        <v>0</v>
      </c>
      <c r="AB815" s="171">
        <v>0</v>
      </c>
      <c r="AC815" s="171">
        <v>0</v>
      </c>
      <c r="AD815" s="171">
        <v>0</v>
      </c>
      <c r="AE815" s="171">
        <v>0</v>
      </c>
    </row>
    <row r="816" spans="1:31" x14ac:dyDescent="0.2">
      <c r="A816" s="5" t="str">
        <f>'MT_Permitted Sources'!A21</f>
        <v>MTDEQ Permitted Sources</v>
      </c>
      <c r="B816" s="5">
        <f>'MT_Permitted Sources'!B21</f>
        <v>30</v>
      </c>
      <c r="C816" s="158" t="str">
        <f>'MT_Permitted Sources'!D21</f>
        <v>30005</v>
      </c>
      <c r="D816" s="110">
        <f>'MT_Permitted Sources'!L21</f>
        <v>31000228</v>
      </c>
      <c r="E816" s="5" t="str">
        <f>'MT_Permitted Sources'!O21</f>
        <v>Dehydrator</v>
      </c>
      <c r="F816" s="125" t="s">
        <v>256</v>
      </c>
      <c r="G816" s="110">
        <f>'MT_Permitted Sources'!Z21</f>
        <v>0</v>
      </c>
      <c r="H816" s="110">
        <f>'MT_Permitted Sources'!AA21</f>
        <v>0</v>
      </c>
      <c r="I816" s="110">
        <f>'MT_Permitted Sources'!AB21</f>
        <v>0</v>
      </c>
      <c r="J816" s="110">
        <f>'MT_Permitted Sources'!AC21</f>
        <v>0</v>
      </c>
      <c r="K816" s="110">
        <f>'MT_Permitted Sources'!AD21</f>
        <v>0</v>
      </c>
      <c r="L816" s="144">
        <v>0</v>
      </c>
      <c r="M816" s="144">
        <v>0</v>
      </c>
      <c r="N816" s="144">
        <v>0</v>
      </c>
      <c r="O816" s="144">
        <v>0</v>
      </c>
      <c r="P816" s="144">
        <v>0</v>
      </c>
      <c r="Q816" s="155">
        <v>0</v>
      </c>
      <c r="R816" s="155">
        <v>0</v>
      </c>
      <c r="S816" s="155">
        <v>0</v>
      </c>
      <c r="T816" s="155">
        <v>0</v>
      </c>
      <c r="U816" s="155">
        <v>0</v>
      </c>
      <c r="V816" s="156">
        <f t="shared" si="0"/>
        <v>0</v>
      </c>
      <c r="W816" s="156">
        <f t="shared" si="0"/>
        <v>0</v>
      </c>
      <c r="X816" s="156">
        <f t="shared" si="0"/>
        <v>0</v>
      </c>
      <c r="Y816" s="156">
        <f t="shared" si="0"/>
        <v>0</v>
      </c>
      <c r="Z816" s="156">
        <f t="shared" si="1"/>
        <v>0</v>
      </c>
      <c r="AA816" s="171">
        <v>0</v>
      </c>
      <c r="AB816" s="171">
        <v>0</v>
      </c>
      <c r="AC816" s="171">
        <v>0</v>
      </c>
      <c r="AD816" s="171">
        <v>0</v>
      </c>
      <c r="AE816" s="171">
        <v>0</v>
      </c>
    </row>
    <row r="817" spans="1:31" x14ac:dyDescent="0.2">
      <c r="A817" s="5" t="str">
        <f>'MT_Permitted Sources'!A22</f>
        <v>MTDEQ Permitted Sources</v>
      </c>
      <c r="B817" s="5">
        <f>'MT_Permitted Sources'!B22</f>
        <v>30</v>
      </c>
      <c r="C817" s="158" t="str">
        <f>'MT_Permitted Sources'!D22</f>
        <v>30005</v>
      </c>
      <c r="D817" s="110">
        <f>'MT_Permitted Sources'!L22</f>
        <v>31000227</v>
      </c>
      <c r="E817" s="5" t="str">
        <f>'MT_Permitted Sources'!O22</f>
        <v>Dehydrator</v>
      </c>
      <c r="F817" s="125" t="s">
        <v>256</v>
      </c>
      <c r="G817" s="110">
        <f>'MT_Permitted Sources'!Z22</f>
        <v>0</v>
      </c>
      <c r="H817" s="110">
        <f>'MT_Permitted Sources'!AA22</f>
        <v>0</v>
      </c>
      <c r="I817" s="110">
        <f>'MT_Permitted Sources'!AB22</f>
        <v>0</v>
      </c>
      <c r="J817" s="110">
        <f>'MT_Permitted Sources'!AC22</f>
        <v>0</v>
      </c>
      <c r="K817" s="110">
        <f>'MT_Permitted Sources'!AD22</f>
        <v>0</v>
      </c>
      <c r="L817" s="144">
        <v>0</v>
      </c>
      <c r="M817" s="144">
        <v>0</v>
      </c>
      <c r="N817" s="144">
        <v>0</v>
      </c>
      <c r="O817" s="144">
        <v>0</v>
      </c>
      <c r="P817" s="144">
        <v>0</v>
      </c>
      <c r="Q817" s="155">
        <v>0</v>
      </c>
      <c r="R817" s="155">
        <v>0</v>
      </c>
      <c r="S817" s="155">
        <v>0</v>
      </c>
      <c r="T817" s="155">
        <v>0</v>
      </c>
      <c r="U817" s="155">
        <v>0</v>
      </c>
      <c r="V817" s="156">
        <f t="shared" si="0"/>
        <v>0</v>
      </c>
      <c r="W817" s="156">
        <f t="shared" si="0"/>
        <v>0</v>
      </c>
      <c r="X817" s="156">
        <f t="shared" si="0"/>
        <v>0</v>
      </c>
      <c r="Y817" s="156">
        <f t="shared" si="0"/>
        <v>0</v>
      </c>
      <c r="Z817" s="156">
        <f t="shared" si="1"/>
        <v>0</v>
      </c>
      <c r="AA817" s="171">
        <v>0</v>
      </c>
      <c r="AB817" s="171">
        <v>0</v>
      </c>
      <c r="AC817" s="171">
        <v>0</v>
      </c>
      <c r="AD817" s="171">
        <v>0</v>
      </c>
      <c r="AE817" s="171">
        <v>0</v>
      </c>
    </row>
    <row r="818" spans="1:31" x14ac:dyDescent="0.2">
      <c r="A818" s="5" t="str">
        <f>'MT_Permitted Sources'!A23</f>
        <v>MTDEQ Permitted Sources</v>
      </c>
      <c r="B818" s="5">
        <f>'MT_Permitted Sources'!B23</f>
        <v>30</v>
      </c>
      <c r="C818" s="158" t="str">
        <f>'MT_Permitted Sources'!D23</f>
        <v>30005</v>
      </c>
      <c r="D818" s="110">
        <f>'MT_Permitted Sources'!L23</f>
        <v>31000228</v>
      </c>
      <c r="E818" s="5" t="str">
        <f>'MT_Permitted Sources'!O23</f>
        <v>Dehydrator</v>
      </c>
      <c r="F818" s="125" t="s">
        <v>256</v>
      </c>
      <c r="G818" s="110">
        <f>'MT_Permitted Sources'!Z23</f>
        <v>0</v>
      </c>
      <c r="H818" s="110">
        <f>'MT_Permitted Sources'!AA23</f>
        <v>0</v>
      </c>
      <c r="I818" s="110">
        <f>'MT_Permitted Sources'!AB23</f>
        <v>0</v>
      </c>
      <c r="J818" s="110">
        <f>'MT_Permitted Sources'!AC23</f>
        <v>0</v>
      </c>
      <c r="K818" s="110">
        <f>'MT_Permitted Sources'!AD23</f>
        <v>0</v>
      </c>
      <c r="L818" s="144">
        <v>0</v>
      </c>
      <c r="M818" s="144">
        <v>0</v>
      </c>
      <c r="N818" s="144">
        <v>0</v>
      </c>
      <c r="O818" s="144">
        <v>0</v>
      </c>
      <c r="P818" s="144">
        <v>0</v>
      </c>
      <c r="Q818" s="155">
        <v>0</v>
      </c>
      <c r="R818" s="155">
        <v>0</v>
      </c>
      <c r="S818" s="155">
        <v>0</v>
      </c>
      <c r="T818" s="155">
        <v>0</v>
      </c>
      <c r="U818" s="155">
        <v>0</v>
      </c>
      <c r="V818" s="156">
        <f t="shared" si="0"/>
        <v>0</v>
      </c>
      <c r="W818" s="156">
        <f t="shared" si="0"/>
        <v>0</v>
      </c>
      <c r="X818" s="156">
        <f t="shared" si="0"/>
        <v>0</v>
      </c>
      <c r="Y818" s="156">
        <f t="shared" si="0"/>
        <v>0</v>
      </c>
      <c r="Z818" s="156">
        <f t="shared" si="1"/>
        <v>0</v>
      </c>
      <c r="AA818" s="171">
        <v>0</v>
      </c>
      <c r="AB818" s="171">
        <v>0</v>
      </c>
      <c r="AC818" s="171">
        <v>0</v>
      </c>
      <c r="AD818" s="171">
        <v>0</v>
      </c>
      <c r="AE818" s="171">
        <v>0</v>
      </c>
    </row>
    <row r="819" spans="1:31" x14ac:dyDescent="0.2">
      <c r="A819" s="5" t="str">
        <f>'MT_Permitted Sources'!A24</f>
        <v>MTDEQ Permitted Sources</v>
      </c>
      <c r="B819" s="5">
        <f>'MT_Permitted Sources'!B24</f>
        <v>30</v>
      </c>
      <c r="C819" s="158" t="str">
        <f>'MT_Permitted Sources'!D24</f>
        <v>30005</v>
      </c>
      <c r="D819" s="110">
        <f>'MT_Permitted Sources'!L24</f>
        <v>20200254</v>
      </c>
      <c r="E819" s="5" t="str">
        <f>'MT_Permitted Sources'!O24</f>
        <v>Compressor Engines</v>
      </c>
      <c r="F819" s="125" t="s">
        <v>256</v>
      </c>
      <c r="G819" s="110">
        <f>'MT_Permitted Sources'!Z24</f>
        <v>0</v>
      </c>
      <c r="H819" s="110">
        <f>'MT_Permitted Sources'!AA24</f>
        <v>0.2284874165648989</v>
      </c>
      <c r="I819" s="110">
        <f>'MT_Permitted Sources'!AB24</f>
        <v>0</v>
      </c>
      <c r="J819" s="110">
        <f>'MT_Permitted Sources'!AC24</f>
        <v>4.5502472715627093E-3</v>
      </c>
      <c r="K819" s="110">
        <f>'MT_Permitted Sources'!AD24</f>
        <v>7.3291482838385075E-2</v>
      </c>
      <c r="L819" s="144">
        <v>0</v>
      </c>
      <c r="M819" s="144">
        <v>0</v>
      </c>
      <c r="N819" s="144">
        <v>0</v>
      </c>
      <c r="O819" s="144">
        <v>0</v>
      </c>
      <c r="P819" s="144">
        <v>0</v>
      </c>
      <c r="Q819" s="155">
        <v>0</v>
      </c>
      <c r="R819" s="155">
        <v>0</v>
      </c>
      <c r="S819" s="155">
        <v>0</v>
      </c>
      <c r="T819" s="155">
        <v>0</v>
      </c>
      <c r="U819" s="155">
        <v>0</v>
      </c>
      <c r="V819" s="156">
        <f t="shared" si="0"/>
        <v>0</v>
      </c>
      <c r="W819" s="156">
        <f t="shared" si="0"/>
        <v>0.2284874165648989</v>
      </c>
      <c r="X819" s="156">
        <f t="shared" si="0"/>
        <v>0</v>
      </c>
      <c r="Y819" s="156">
        <f t="shared" si="0"/>
        <v>4.5502472715627093E-3</v>
      </c>
      <c r="Z819" s="156">
        <f t="shared" si="1"/>
        <v>7.3291482838385075E-2</v>
      </c>
      <c r="AA819" s="171">
        <v>0</v>
      </c>
      <c r="AB819" s="171">
        <v>0</v>
      </c>
      <c r="AC819" s="171">
        <v>0</v>
      </c>
      <c r="AD819" s="171">
        <v>0</v>
      </c>
      <c r="AE819" s="171">
        <v>0</v>
      </c>
    </row>
    <row r="820" spans="1:31" x14ac:dyDescent="0.2">
      <c r="A820" s="5" t="str">
        <f>'MT_Permitted Sources'!A25</f>
        <v>MTDEQ Permitted Sources</v>
      </c>
      <c r="B820" s="5">
        <f>'MT_Permitted Sources'!B25</f>
        <v>30</v>
      </c>
      <c r="C820" s="158" t="str">
        <f>'MT_Permitted Sources'!D25</f>
        <v>30005</v>
      </c>
      <c r="D820" s="110">
        <f>'MT_Permitted Sources'!L25</f>
        <v>20200254</v>
      </c>
      <c r="E820" s="5" t="str">
        <f>'MT_Permitted Sources'!O25</f>
        <v>Compressor Engines</v>
      </c>
      <c r="F820" s="125" t="s">
        <v>256</v>
      </c>
      <c r="G820" s="110">
        <f>'MT_Permitted Sources'!Z25</f>
        <v>23.116312446940892</v>
      </c>
      <c r="H820" s="110">
        <f>'MT_Permitted Sources'!AA25</f>
        <v>0</v>
      </c>
      <c r="I820" s="110">
        <f>'MT_Permitted Sources'!AB25</f>
        <v>2.5083238084489436</v>
      </c>
      <c r="J820" s="110">
        <f>'MT_Permitted Sources'!AC25</f>
        <v>0</v>
      </c>
      <c r="K820" s="110">
        <f>'MT_Permitted Sources'!AD25</f>
        <v>0</v>
      </c>
      <c r="L820" s="144">
        <v>0</v>
      </c>
      <c r="M820" s="144">
        <v>0</v>
      </c>
      <c r="N820" s="144">
        <v>0</v>
      </c>
      <c r="O820" s="144">
        <v>0</v>
      </c>
      <c r="P820" s="144">
        <v>0</v>
      </c>
      <c r="Q820" s="155">
        <v>0</v>
      </c>
      <c r="R820" s="155">
        <v>0</v>
      </c>
      <c r="S820" s="155">
        <v>0</v>
      </c>
      <c r="T820" s="155">
        <v>0</v>
      </c>
      <c r="U820" s="155">
        <v>0</v>
      </c>
      <c r="V820" s="156">
        <f t="shared" si="0"/>
        <v>23.116312446940892</v>
      </c>
      <c r="W820" s="156">
        <f t="shared" si="0"/>
        <v>0</v>
      </c>
      <c r="X820" s="156">
        <f t="shared" si="0"/>
        <v>2.5083238084489436</v>
      </c>
      <c r="Y820" s="156">
        <f t="shared" si="0"/>
        <v>0</v>
      </c>
      <c r="Z820" s="156">
        <f t="shared" si="1"/>
        <v>0</v>
      </c>
      <c r="AA820" s="171">
        <v>0</v>
      </c>
      <c r="AB820" s="171">
        <v>0</v>
      </c>
      <c r="AC820" s="171">
        <v>0</v>
      </c>
      <c r="AD820" s="171">
        <v>0</v>
      </c>
      <c r="AE820" s="171">
        <v>0</v>
      </c>
    </row>
    <row r="821" spans="1:31" x14ac:dyDescent="0.2">
      <c r="A821" s="5" t="str">
        <f>'MT_Permitted Sources'!A26</f>
        <v>MTDEQ Permitted Sources</v>
      </c>
      <c r="B821" s="5">
        <f>'MT_Permitted Sources'!B26</f>
        <v>30</v>
      </c>
      <c r="C821" s="158" t="str">
        <f>'MT_Permitted Sources'!D26</f>
        <v>30005</v>
      </c>
      <c r="D821" s="110">
        <f>'MT_Permitted Sources'!L26</f>
        <v>20200254</v>
      </c>
      <c r="E821" s="5" t="str">
        <f>'MT_Permitted Sources'!O26</f>
        <v>Compressor Engines</v>
      </c>
      <c r="F821" s="125" t="s">
        <v>256</v>
      </c>
      <c r="G821" s="110">
        <f>'MT_Permitted Sources'!Z26</f>
        <v>0</v>
      </c>
      <c r="H821" s="110">
        <f>'MT_Permitted Sources'!AA26</f>
        <v>2.4772846217036406</v>
      </c>
      <c r="I821" s="110">
        <f>'MT_Permitted Sources'!AB26</f>
        <v>0</v>
      </c>
      <c r="J821" s="110">
        <f>'MT_Permitted Sources'!AC26</f>
        <v>4.9240175831553608E-2</v>
      </c>
      <c r="K821" s="110">
        <f>'MT_Permitted Sources'!AD26</f>
        <v>0.79507445629001983</v>
      </c>
      <c r="L821" s="144">
        <v>0</v>
      </c>
      <c r="M821" s="144">
        <v>0</v>
      </c>
      <c r="N821" s="144">
        <v>0</v>
      </c>
      <c r="O821" s="144">
        <v>0</v>
      </c>
      <c r="P821" s="144">
        <v>0</v>
      </c>
      <c r="Q821" s="155">
        <v>0</v>
      </c>
      <c r="R821" s="155">
        <v>0</v>
      </c>
      <c r="S821" s="155">
        <v>0</v>
      </c>
      <c r="T821" s="155">
        <v>0</v>
      </c>
      <c r="U821" s="155">
        <v>0</v>
      </c>
      <c r="V821" s="156">
        <f t="shared" si="0"/>
        <v>0</v>
      </c>
      <c r="W821" s="156">
        <f t="shared" si="0"/>
        <v>2.4772846217036406</v>
      </c>
      <c r="X821" s="156">
        <f t="shared" si="0"/>
        <v>0</v>
      </c>
      <c r="Y821" s="156">
        <f t="shared" si="0"/>
        <v>4.9240175831553608E-2</v>
      </c>
      <c r="Z821" s="156">
        <f t="shared" si="1"/>
        <v>0.79507445629001983</v>
      </c>
      <c r="AA821" s="171">
        <v>0</v>
      </c>
      <c r="AB821" s="171">
        <v>0</v>
      </c>
      <c r="AC821" s="171">
        <v>0</v>
      </c>
      <c r="AD821" s="171">
        <v>0</v>
      </c>
      <c r="AE821" s="171">
        <v>0</v>
      </c>
    </row>
    <row r="822" spans="1:31" x14ac:dyDescent="0.2">
      <c r="A822" s="5" t="str">
        <f>'MT_Permitted Sources'!A27</f>
        <v>MTDEQ Permitted Sources</v>
      </c>
      <c r="B822" s="5">
        <f>'MT_Permitted Sources'!B27</f>
        <v>30</v>
      </c>
      <c r="C822" s="158" t="str">
        <f>'MT_Permitted Sources'!D27</f>
        <v>30005</v>
      </c>
      <c r="D822" s="110">
        <f>'MT_Permitted Sources'!L27</f>
        <v>20200254</v>
      </c>
      <c r="E822" s="5" t="str">
        <f>'MT_Permitted Sources'!O27</f>
        <v>Compressor Engines</v>
      </c>
      <c r="F822" s="125" t="s">
        <v>256</v>
      </c>
      <c r="G822" s="110">
        <f>'MT_Permitted Sources'!Z27</f>
        <v>405.73384856940561</v>
      </c>
      <c r="H822" s="110">
        <f>'MT_Permitted Sources'!AA27</f>
        <v>0</v>
      </c>
      <c r="I822" s="110">
        <f>'MT_Permitted Sources'!AB27</f>
        <v>39.292035225268506</v>
      </c>
      <c r="J822" s="110">
        <f>'MT_Permitted Sources'!AC27</f>
        <v>0</v>
      </c>
      <c r="K822" s="110">
        <f>'MT_Permitted Sources'!AD27</f>
        <v>0</v>
      </c>
      <c r="L822" s="144">
        <v>0</v>
      </c>
      <c r="M822" s="144">
        <v>0</v>
      </c>
      <c r="N822" s="144">
        <v>0</v>
      </c>
      <c r="O822" s="144">
        <v>0</v>
      </c>
      <c r="P822" s="144">
        <v>0</v>
      </c>
      <c r="Q822" s="155">
        <v>0</v>
      </c>
      <c r="R822" s="155">
        <v>0</v>
      </c>
      <c r="S822" s="155">
        <v>0</v>
      </c>
      <c r="T822" s="155">
        <v>0</v>
      </c>
      <c r="U822" s="155">
        <v>0</v>
      </c>
      <c r="V822" s="156">
        <f t="shared" si="0"/>
        <v>405.73384856940561</v>
      </c>
      <c r="W822" s="156">
        <f t="shared" si="0"/>
        <v>0</v>
      </c>
      <c r="X822" s="156">
        <f t="shared" si="0"/>
        <v>39.292035225268506</v>
      </c>
      <c r="Y822" s="156">
        <f t="shared" si="0"/>
        <v>0</v>
      </c>
      <c r="Z822" s="156">
        <f t="shared" si="1"/>
        <v>0</v>
      </c>
      <c r="AA822" s="171">
        <v>0</v>
      </c>
      <c r="AB822" s="171">
        <v>0</v>
      </c>
      <c r="AC822" s="171">
        <v>0</v>
      </c>
      <c r="AD822" s="171">
        <v>0</v>
      </c>
      <c r="AE822" s="171">
        <v>0</v>
      </c>
    </row>
    <row r="823" spans="1:31" x14ac:dyDescent="0.2">
      <c r="A823" s="5" t="str">
        <f>'MT_Permitted Sources'!A28</f>
        <v>MTDEQ Permitted Sources</v>
      </c>
      <c r="B823" s="5">
        <f>'MT_Permitted Sources'!B28</f>
        <v>30</v>
      </c>
      <c r="C823" s="158" t="str">
        <f>'MT_Permitted Sources'!D28</f>
        <v>30005</v>
      </c>
      <c r="D823" s="110">
        <f>'MT_Permitted Sources'!L28</f>
        <v>20200254</v>
      </c>
      <c r="E823" s="5" t="str">
        <f>'MT_Permitted Sources'!O28</f>
        <v>Compressor Engines</v>
      </c>
      <c r="F823" s="125" t="s">
        <v>256</v>
      </c>
      <c r="G823" s="110">
        <f>'MT_Permitted Sources'!Z28</f>
        <v>0</v>
      </c>
      <c r="H823" s="110">
        <f>'MT_Permitted Sources'!AA28</f>
        <v>1.4382031554760706</v>
      </c>
      <c r="I823" s="110">
        <f>'MT_Permitted Sources'!AB28</f>
        <v>0</v>
      </c>
      <c r="J823" s="110">
        <f>'MT_Permitted Sources'!AC28</f>
        <v>7.1503885695985434E-3</v>
      </c>
      <c r="K823" s="110">
        <f>'MT_Permitted Sources'!AD28</f>
        <v>9.7505298676343758E-4</v>
      </c>
      <c r="L823" s="144">
        <v>0</v>
      </c>
      <c r="M823" s="144">
        <v>0</v>
      </c>
      <c r="N823" s="144">
        <v>0</v>
      </c>
      <c r="O823" s="144">
        <v>0</v>
      </c>
      <c r="P823" s="144">
        <v>0</v>
      </c>
      <c r="Q823" s="155">
        <v>0</v>
      </c>
      <c r="R823" s="155">
        <v>0</v>
      </c>
      <c r="S823" s="155">
        <v>0</v>
      </c>
      <c r="T823" s="155">
        <v>0</v>
      </c>
      <c r="U823" s="155">
        <v>0</v>
      </c>
      <c r="V823" s="156">
        <f t="shared" si="0"/>
        <v>0</v>
      </c>
      <c r="W823" s="156">
        <f t="shared" si="0"/>
        <v>1.4382031554760706</v>
      </c>
      <c r="X823" s="156">
        <f t="shared" si="0"/>
        <v>0</v>
      </c>
      <c r="Y823" s="156">
        <f t="shared" si="0"/>
        <v>7.1503885695985434E-3</v>
      </c>
      <c r="Z823" s="156">
        <f t="shared" si="1"/>
        <v>9.7505298676343758E-4</v>
      </c>
      <c r="AA823" s="171">
        <v>0</v>
      </c>
      <c r="AB823" s="171">
        <v>0</v>
      </c>
      <c r="AC823" s="171">
        <v>0</v>
      </c>
      <c r="AD823" s="171">
        <v>0</v>
      </c>
      <c r="AE823" s="171">
        <v>0</v>
      </c>
    </row>
    <row r="824" spans="1:31" x14ac:dyDescent="0.2">
      <c r="A824" s="5" t="str">
        <f>'MT_Permitted Sources'!A29</f>
        <v>MTDEQ Permitted Sources</v>
      </c>
      <c r="B824" s="5">
        <f>'MT_Permitted Sources'!B29</f>
        <v>30</v>
      </c>
      <c r="C824" s="158" t="str">
        <f>'MT_Permitted Sources'!D29</f>
        <v>30005</v>
      </c>
      <c r="D824" s="110">
        <f>'MT_Permitted Sources'!L29</f>
        <v>20200254</v>
      </c>
      <c r="E824" s="5" t="str">
        <f>'MT_Permitted Sources'!O29</f>
        <v>Compressor Engines</v>
      </c>
      <c r="F824" s="125" t="s">
        <v>256</v>
      </c>
      <c r="G824" s="110">
        <f>'MT_Permitted Sources'!Z29</f>
        <v>5.930353519910792</v>
      </c>
      <c r="H824" s="110">
        <f>'MT_Permitted Sources'!AA29</f>
        <v>0</v>
      </c>
      <c r="I824" s="110">
        <f>'MT_Permitted Sources'!AB29</f>
        <v>8.0102227950927674</v>
      </c>
      <c r="J824" s="110">
        <f>'MT_Permitted Sources'!AC29</f>
        <v>0</v>
      </c>
      <c r="K824" s="110">
        <f>'MT_Permitted Sources'!AD29</f>
        <v>0</v>
      </c>
      <c r="L824" s="144">
        <v>0</v>
      </c>
      <c r="M824" s="144">
        <v>0</v>
      </c>
      <c r="N824" s="144">
        <v>0</v>
      </c>
      <c r="O824" s="144">
        <v>0</v>
      </c>
      <c r="P824" s="144">
        <v>0</v>
      </c>
      <c r="Q824" s="155">
        <v>0</v>
      </c>
      <c r="R824" s="155">
        <v>0</v>
      </c>
      <c r="S824" s="155">
        <v>0</v>
      </c>
      <c r="T824" s="155">
        <v>0</v>
      </c>
      <c r="U824" s="155">
        <v>0</v>
      </c>
      <c r="V824" s="156">
        <f t="shared" si="0"/>
        <v>5.930353519910792</v>
      </c>
      <c r="W824" s="156">
        <f t="shared" si="0"/>
        <v>0</v>
      </c>
      <c r="X824" s="156">
        <f t="shared" si="0"/>
        <v>8.0102227950927674</v>
      </c>
      <c r="Y824" s="156">
        <f t="shared" si="0"/>
        <v>0</v>
      </c>
      <c r="Z824" s="156">
        <f t="shared" si="1"/>
        <v>0</v>
      </c>
      <c r="AA824" s="171">
        <v>0</v>
      </c>
      <c r="AB824" s="171">
        <v>0</v>
      </c>
      <c r="AC824" s="171">
        <v>0</v>
      </c>
      <c r="AD824" s="171">
        <v>0</v>
      </c>
      <c r="AE824" s="171">
        <v>0</v>
      </c>
    </row>
    <row r="825" spans="1:31" x14ac:dyDescent="0.2">
      <c r="A825" s="5" t="str">
        <f>'MT_Permitted Sources'!A30</f>
        <v>MTDEQ Permitted Sources</v>
      </c>
      <c r="B825" s="5">
        <f>'MT_Permitted Sources'!B30</f>
        <v>30</v>
      </c>
      <c r="C825" s="158" t="str">
        <f>'MT_Permitted Sources'!D30</f>
        <v>30005</v>
      </c>
      <c r="D825" s="110">
        <f>'MT_Permitted Sources'!L30</f>
        <v>20200254</v>
      </c>
      <c r="E825" s="5" t="str">
        <f>'MT_Permitted Sources'!O30</f>
        <v>Compressor Engines</v>
      </c>
      <c r="F825" s="125" t="s">
        <v>256</v>
      </c>
      <c r="G825" s="110">
        <f>'MT_Permitted Sources'!Z30</f>
        <v>0</v>
      </c>
      <c r="H825" s="110">
        <f>'MT_Permitted Sources'!AA30</f>
        <v>2.0134844176664992</v>
      </c>
      <c r="I825" s="110">
        <f>'MT_Permitted Sources'!AB30</f>
        <v>0</v>
      </c>
      <c r="J825" s="110">
        <f>'MT_Permitted Sources'!AC30</f>
        <v>9.9942931143252364E-3</v>
      </c>
      <c r="K825" s="110">
        <f>'MT_Permitted Sources'!AD30</f>
        <v>1.3000706490179171E-3</v>
      </c>
      <c r="L825" s="144">
        <v>0</v>
      </c>
      <c r="M825" s="144">
        <v>0</v>
      </c>
      <c r="N825" s="144">
        <v>0</v>
      </c>
      <c r="O825" s="144">
        <v>0</v>
      </c>
      <c r="P825" s="144">
        <v>0</v>
      </c>
      <c r="Q825" s="155">
        <v>0</v>
      </c>
      <c r="R825" s="155">
        <v>0</v>
      </c>
      <c r="S825" s="155">
        <v>0</v>
      </c>
      <c r="T825" s="155">
        <v>0</v>
      </c>
      <c r="U825" s="155">
        <v>0</v>
      </c>
      <c r="V825" s="156">
        <f t="shared" si="0"/>
        <v>0</v>
      </c>
      <c r="W825" s="156">
        <f t="shared" si="0"/>
        <v>2.0134844176664992</v>
      </c>
      <c r="X825" s="156">
        <f t="shared" si="0"/>
        <v>0</v>
      </c>
      <c r="Y825" s="156">
        <f t="shared" si="0"/>
        <v>9.9942931143252364E-3</v>
      </c>
      <c r="Z825" s="156">
        <f t="shared" si="1"/>
        <v>1.3000706490179171E-3</v>
      </c>
      <c r="AA825" s="171">
        <v>0</v>
      </c>
      <c r="AB825" s="171">
        <v>0</v>
      </c>
      <c r="AC825" s="171">
        <v>0</v>
      </c>
      <c r="AD825" s="171">
        <v>0</v>
      </c>
      <c r="AE825" s="171">
        <v>0</v>
      </c>
    </row>
    <row r="826" spans="1:31" x14ac:dyDescent="0.2">
      <c r="A826" s="5" t="str">
        <f>'MT_Permitted Sources'!A31</f>
        <v>MTDEQ Permitted Sources</v>
      </c>
      <c r="B826" s="5">
        <f>'MT_Permitted Sources'!B31</f>
        <v>30</v>
      </c>
      <c r="C826" s="158" t="str">
        <f>'MT_Permitted Sources'!D31</f>
        <v>30005</v>
      </c>
      <c r="D826" s="110">
        <f>'MT_Permitted Sources'!L31</f>
        <v>20200254</v>
      </c>
      <c r="E826" s="5" t="str">
        <f>'MT_Permitted Sources'!O31</f>
        <v>Compressor Engines</v>
      </c>
      <c r="F826" s="125" t="s">
        <v>256</v>
      </c>
      <c r="G826" s="110">
        <f>'MT_Permitted Sources'!Z31</f>
        <v>7.4962073622373087</v>
      </c>
      <c r="H826" s="110">
        <f>'MT_Permitted Sources'!AA31</f>
        <v>0</v>
      </c>
      <c r="I826" s="110">
        <f>'MT_Permitted Sources'!AB31</f>
        <v>12.098619968591862</v>
      </c>
      <c r="J826" s="110">
        <f>'MT_Permitted Sources'!AC31</f>
        <v>0</v>
      </c>
      <c r="K826" s="110">
        <f>'MT_Permitted Sources'!AD31</f>
        <v>0</v>
      </c>
      <c r="L826" s="144">
        <v>0</v>
      </c>
      <c r="M826" s="144">
        <v>0</v>
      </c>
      <c r="N826" s="144">
        <v>0</v>
      </c>
      <c r="O826" s="144">
        <v>0</v>
      </c>
      <c r="P826" s="144">
        <v>0</v>
      </c>
      <c r="Q826" s="155">
        <v>0</v>
      </c>
      <c r="R826" s="155">
        <v>0</v>
      </c>
      <c r="S826" s="155">
        <v>0</v>
      </c>
      <c r="T826" s="155">
        <v>0</v>
      </c>
      <c r="U826" s="155">
        <v>0</v>
      </c>
      <c r="V826" s="156">
        <f t="shared" si="0"/>
        <v>7.4962073622373087</v>
      </c>
      <c r="W826" s="156">
        <f t="shared" si="0"/>
        <v>0</v>
      </c>
      <c r="X826" s="156">
        <f t="shared" si="0"/>
        <v>12.098619968591862</v>
      </c>
      <c r="Y826" s="156">
        <f t="shared" si="0"/>
        <v>0</v>
      </c>
      <c r="Z826" s="156">
        <f t="shared" si="1"/>
        <v>0</v>
      </c>
      <c r="AA826" s="171">
        <v>0</v>
      </c>
      <c r="AB826" s="171">
        <v>0</v>
      </c>
      <c r="AC826" s="171">
        <v>0</v>
      </c>
      <c r="AD826" s="171">
        <v>0</v>
      </c>
      <c r="AE826" s="171">
        <v>0</v>
      </c>
    </row>
    <row r="827" spans="1:31" x14ac:dyDescent="0.2">
      <c r="A827" s="5" t="str">
        <f>'MT_Permitted Sources'!A32</f>
        <v>MTDEQ Permitted Sources</v>
      </c>
      <c r="B827" s="5">
        <f>'MT_Permitted Sources'!B32</f>
        <v>30</v>
      </c>
      <c r="C827" s="158" t="str">
        <f>'MT_Permitted Sources'!D32</f>
        <v>30005</v>
      </c>
      <c r="D827" s="110">
        <f>'MT_Permitted Sources'!L32</f>
        <v>20200254</v>
      </c>
      <c r="E827" s="5" t="str">
        <f>'MT_Permitted Sources'!O32</f>
        <v>Compressor Engines</v>
      </c>
      <c r="F827" s="125" t="s">
        <v>256</v>
      </c>
      <c r="G827" s="110">
        <f>'MT_Permitted Sources'!Z32</f>
        <v>0</v>
      </c>
      <c r="H827" s="110">
        <f>'MT_Permitted Sources'!AA32</f>
        <v>1.6299635762062132</v>
      </c>
      <c r="I827" s="110">
        <f>'MT_Permitted Sources'!AB32</f>
        <v>0</v>
      </c>
      <c r="J827" s="110">
        <f>'MT_Permitted Sources'!AC32</f>
        <v>8.1254415563619814E-3</v>
      </c>
      <c r="K827" s="110">
        <f>'MT_Permitted Sources'!AD32</f>
        <v>1.0563074023270576E-3</v>
      </c>
      <c r="L827" s="144">
        <v>0</v>
      </c>
      <c r="M827" s="144">
        <v>0</v>
      </c>
      <c r="N827" s="144">
        <v>0</v>
      </c>
      <c r="O827" s="144">
        <v>0</v>
      </c>
      <c r="P827" s="144">
        <v>0</v>
      </c>
      <c r="Q827" s="155">
        <v>0</v>
      </c>
      <c r="R827" s="155">
        <v>0</v>
      </c>
      <c r="S827" s="155">
        <v>0</v>
      </c>
      <c r="T827" s="155">
        <v>0</v>
      </c>
      <c r="U827" s="155">
        <v>0</v>
      </c>
      <c r="V827" s="156">
        <f t="shared" si="0"/>
        <v>0</v>
      </c>
      <c r="W827" s="156">
        <f t="shared" si="0"/>
        <v>1.6299635762062132</v>
      </c>
      <c r="X827" s="156">
        <f t="shared" si="0"/>
        <v>0</v>
      </c>
      <c r="Y827" s="156">
        <f t="shared" si="0"/>
        <v>8.1254415563619814E-3</v>
      </c>
      <c r="Z827" s="156">
        <f t="shared" si="1"/>
        <v>1.0563074023270576E-3</v>
      </c>
      <c r="AA827" s="171">
        <v>0</v>
      </c>
      <c r="AB827" s="171">
        <v>0</v>
      </c>
      <c r="AC827" s="171">
        <v>0</v>
      </c>
      <c r="AD827" s="171">
        <v>0</v>
      </c>
      <c r="AE827" s="171">
        <v>0</v>
      </c>
    </row>
    <row r="828" spans="1:31" x14ac:dyDescent="0.2">
      <c r="A828" s="5" t="str">
        <f>'MT_Permitted Sources'!A33</f>
        <v>MTDEQ Permitted Sources</v>
      </c>
      <c r="B828" s="5">
        <f>'MT_Permitted Sources'!B33</f>
        <v>30</v>
      </c>
      <c r="C828" s="158" t="str">
        <f>'MT_Permitted Sources'!D33</f>
        <v>30005</v>
      </c>
      <c r="D828" s="110">
        <f>'MT_Permitted Sources'!L33</f>
        <v>20200254</v>
      </c>
      <c r="E828" s="5" t="str">
        <f>'MT_Permitted Sources'!O33</f>
        <v>Compressor Engines</v>
      </c>
      <c r="F828" s="125" t="s">
        <v>256</v>
      </c>
      <c r="G828" s="110">
        <f>'MT_Permitted Sources'!Z33</f>
        <v>2.8090464004499003</v>
      </c>
      <c r="H828" s="110">
        <f>'MT_Permitted Sources'!AA33</f>
        <v>0</v>
      </c>
      <c r="I828" s="110">
        <f>'MT_Permitted Sources'!AB33</f>
        <v>6.9547279369213468</v>
      </c>
      <c r="J828" s="110">
        <f>'MT_Permitted Sources'!AC33</f>
        <v>0</v>
      </c>
      <c r="K828" s="110">
        <f>'MT_Permitted Sources'!AD33</f>
        <v>0</v>
      </c>
      <c r="L828" s="144">
        <v>0</v>
      </c>
      <c r="M828" s="144">
        <v>0</v>
      </c>
      <c r="N828" s="144">
        <v>0</v>
      </c>
      <c r="O828" s="144">
        <v>0</v>
      </c>
      <c r="P828" s="144">
        <v>0</v>
      </c>
      <c r="Q828" s="155">
        <v>0</v>
      </c>
      <c r="R828" s="155">
        <v>0</v>
      </c>
      <c r="S828" s="155">
        <v>0</v>
      </c>
      <c r="T828" s="155">
        <v>0</v>
      </c>
      <c r="U828" s="155">
        <v>0</v>
      </c>
      <c r="V828" s="156">
        <f t="shared" si="0"/>
        <v>2.8090464004499003</v>
      </c>
      <c r="W828" s="156">
        <f t="shared" si="0"/>
        <v>0</v>
      </c>
      <c r="X828" s="156">
        <f t="shared" si="0"/>
        <v>6.9547279369213468</v>
      </c>
      <c r="Y828" s="156">
        <f t="shared" si="0"/>
        <v>0</v>
      </c>
      <c r="Z828" s="156">
        <f t="shared" si="1"/>
        <v>0</v>
      </c>
      <c r="AA828" s="171">
        <v>0</v>
      </c>
      <c r="AB828" s="171">
        <v>0</v>
      </c>
      <c r="AC828" s="171">
        <v>0</v>
      </c>
      <c r="AD828" s="171">
        <v>0</v>
      </c>
      <c r="AE828" s="171">
        <v>0</v>
      </c>
    </row>
    <row r="829" spans="1:31" x14ac:dyDescent="0.2">
      <c r="A829" s="5" t="str">
        <f>'MT_Permitted Sources'!A34</f>
        <v>MTDEQ Permitted Sources</v>
      </c>
      <c r="B829" s="5">
        <f>'MT_Permitted Sources'!B34</f>
        <v>30</v>
      </c>
      <c r="C829" s="158" t="str">
        <f>'MT_Permitted Sources'!D34</f>
        <v>30005</v>
      </c>
      <c r="D829" s="110">
        <f>'MT_Permitted Sources'!L34</f>
        <v>31000228</v>
      </c>
      <c r="E829" s="5" t="str">
        <f>'MT_Permitted Sources'!O34</f>
        <v>Dehydrator</v>
      </c>
      <c r="F829" s="125" t="s">
        <v>256</v>
      </c>
      <c r="G829" s="110">
        <f>'MT_Permitted Sources'!Z34</f>
        <v>0</v>
      </c>
      <c r="H829" s="110">
        <f>'MT_Permitted Sources'!AA34</f>
        <v>0</v>
      </c>
      <c r="I829" s="110">
        <f>'MT_Permitted Sources'!AB34</f>
        <v>0</v>
      </c>
      <c r="J829" s="110">
        <f>'MT_Permitted Sources'!AC34</f>
        <v>0</v>
      </c>
      <c r="K829" s="110">
        <f>'MT_Permitted Sources'!AD34</f>
        <v>0</v>
      </c>
      <c r="L829" s="144">
        <v>0</v>
      </c>
      <c r="M829" s="144">
        <v>0</v>
      </c>
      <c r="N829" s="144">
        <v>0</v>
      </c>
      <c r="O829" s="144">
        <v>0</v>
      </c>
      <c r="P829" s="144">
        <v>0</v>
      </c>
      <c r="Q829" s="155">
        <v>0</v>
      </c>
      <c r="R829" s="155">
        <v>0</v>
      </c>
      <c r="S829" s="155">
        <v>0</v>
      </c>
      <c r="T829" s="155">
        <v>0</v>
      </c>
      <c r="U829" s="155">
        <v>0</v>
      </c>
      <c r="V829" s="156">
        <f t="shared" si="0"/>
        <v>0</v>
      </c>
      <c r="W829" s="156">
        <f t="shared" si="0"/>
        <v>0</v>
      </c>
      <c r="X829" s="156">
        <f t="shared" si="0"/>
        <v>0</v>
      </c>
      <c r="Y829" s="156">
        <f t="shared" si="0"/>
        <v>0</v>
      </c>
      <c r="Z829" s="156">
        <f t="shared" si="1"/>
        <v>0</v>
      </c>
      <c r="AA829" s="171">
        <v>0</v>
      </c>
      <c r="AB829" s="171">
        <v>0</v>
      </c>
      <c r="AC829" s="171">
        <v>0</v>
      </c>
      <c r="AD829" s="171">
        <v>0</v>
      </c>
      <c r="AE829" s="171">
        <v>0</v>
      </c>
    </row>
    <row r="830" spans="1:31" x14ac:dyDescent="0.2">
      <c r="A830" s="5" t="str">
        <f>'MT_Permitted Sources'!A35</f>
        <v>MTDEQ Permitted Sources</v>
      </c>
      <c r="B830" s="5">
        <f>'MT_Permitted Sources'!B35</f>
        <v>30</v>
      </c>
      <c r="C830" s="158" t="str">
        <f>'MT_Permitted Sources'!D35</f>
        <v>30005</v>
      </c>
      <c r="D830" s="110">
        <f>'MT_Permitted Sources'!L35</f>
        <v>31000207</v>
      </c>
      <c r="E830" s="5" t="str">
        <f>'MT_Permitted Sources'!O35</f>
        <v>Permitted Fugitives</v>
      </c>
      <c r="F830" s="125" t="s">
        <v>256</v>
      </c>
      <c r="G830" s="110">
        <f>'MT_Permitted Sources'!Z35</f>
        <v>0</v>
      </c>
      <c r="H830" s="110">
        <f>'MT_Permitted Sources'!AA35</f>
        <v>3.2501766225447926E-4</v>
      </c>
      <c r="I830" s="110">
        <f>'MT_Permitted Sources'!AB35</f>
        <v>0</v>
      </c>
      <c r="J830" s="110">
        <f>'MT_Permitted Sources'!AC35</f>
        <v>0</v>
      </c>
      <c r="K830" s="110">
        <f>'MT_Permitted Sources'!AD35</f>
        <v>0</v>
      </c>
      <c r="L830" s="144">
        <v>0</v>
      </c>
      <c r="M830" s="144">
        <v>0</v>
      </c>
      <c r="N830" s="144">
        <v>0</v>
      </c>
      <c r="O830" s="144">
        <v>0</v>
      </c>
      <c r="P830" s="144">
        <v>0</v>
      </c>
      <c r="Q830" s="155">
        <v>0</v>
      </c>
      <c r="R830" s="155">
        <v>0</v>
      </c>
      <c r="S830" s="155">
        <v>0</v>
      </c>
      <c r="T830" s="155">
        <v>0</v>
      </c>
      <c r="U830" s="155">
        <v>0</v>
      </c>
      <c r="V830" s="156">
        <f t="shared" si="0"/>
        <v>0</v>
      </c>
      <c r="W830" s="156">
        <f t="shared" si="0"/>
        <v>3.2501766225447926E-4</v>
      </c>
      <c r="X830" s="156">
        <f t="shared" si="0"/>
        <v>0</v>
      </c>
      <c r="Y830" s="156">
        <f t="shared" si="0"/>
        <v>0</v>
      </c>
      <c r="Z830" s="156">
        <f t="shared" si="1"/>
        <v>0</v>
      </c>
      <c r="AA830" s="171">
        <v>0</v>
      </c>
      <c r="AB830" s="171">
        <v>0</v>
      </c>
      <c r="AC830" s="171">
        <v>0</v>
      </c>
      <c r="AD830" s="171">
        <v>0</v>
      </c>
      <c r="AE830" s="171">
        <v>0</v>
      </c>
    </row>
    <row r="831" spans="1:31" x14ac:dyDescent="0.2">
      <c r="A831" s="5" t="str">
        <f>'MT_Permitted Sources'!A36</f>
        <v>MTDEQ Permitted Sources</v>
      </c>
      <c r="B831" s="5">
        <f>'MT_Permitted Sources'!B36</f>
        <v>30</v>
      </c>
      <c r="C831" s="158" t="str">
        <f>'MT_Permitted Sources'!D36</f>
        <v>30005</v>
      </c>
      <c r="D831" s="110">
        <f>'MT_Permitted Sources'!L36</f>
        <v>40400300</v>
      </c>
      <c r="E831" s="5" t="str">
        <f>'MT_Permitted Sources'!O36</f>
        <v>Permitted Tank Losses</v>
      </c>
      <c r="F831" s="125" t="s">
        <v>256</v>
      </c>
      <c r="G831" s="110">
        <f>'MT_Permitted Sources'!Z36</f>
        <v>0</v>
      </c>
      <c r="H831" s="110">
        <f>'MT_Permitted Sources'!AA36</f>
        <v>0.15088944970164198</v>
      </c>
      <c r="I831" s="110">
        <f>'MT_Permitted Sources'!AB36</f>
        <v>0</v>
      </c>
      <c r="J831" s="110">
        <f>'MT_Permitted Sources'!AC36</f>
        <v>0</v>
      </c>
      <c r="K831" s="110">
        <f>'MT_Permitted Sources'!AD36</f>
        <v>0</v>
      </c>
      <c r="L831" s="144">
        <v>0</v>
      </c>
      <c r="M831" s="144">
        <v>0</v>
      </c>
      <c r="N831" s="144">
        <v>0</v>
      </c>
      <c r="O831" s="144">
        <v>0</v>
      </c>
      <c r="P831" s="144">
        <v>0</v>
      </c>
      <c r="Q831" s="155">
        <v>0</v>
      </c>
      <c r="R831" s="155">
        <v>0</v>
      </c>
      <c r="S831" s="155">
        <v>0</v>
      </c>
      <c r="T831" s="155">
        <v>0</v>
      </c>
      <c r="U831" s="155">
        <v>0</v>
      </c>
      <c r="V831" s="156">
        <f t="shared" si="0"/>
        <v>0</v>
      </c>
      <c r="W831" s="156">
        <f t="shared" si="0"/>
        <v>0.15088944970164198</v>
      </c>
      <c r="X831" s="156">
        <f t="shared" si="0"/>
        <v>0</v>
      </c>
      <c r="Y831" s="156">
        <f t="shared" si="0"/>
        <v>0</v>
      </c>
      <c r="Z831" s="156">
        <f t="shared" si="1"/>
        <v>0</v>
      </c>
      <c r="AA831" s="171">
        <v>0</v>
      </c>
      <c r="AB831" s="171">
        <v>0</v>
      </c>
      <c r="AC831" s="171">
        <v>0</v>
      </c>
      <c r="AD831" s="171">
        <v>0</v>
      </c>
      <c r="AE831" s="171">
        <v>0</v>
      </c>
    </row>
    <row r="832" spans="1:31" x14ac:dyDescent="0.2">
      <c r="A832" s="5" t="str">
        <f>'MT_Permitted Sources'!A37</f>
        <v>MTDEQ Permitted Sources</v>
      </c>
      <c r="B832" s="5">
        <f>'MT_Permitted Sources'!B37</f>
        <v>30</v>
      </c>
      <c r="C832" s="158" t="str">
        <f>'MT_Permitted Sources'!D37</f>
        <v>30005</v>
      </c>
      <c r="D832" s="110">
        <f>'MT_Permitted Sources'!L37</f>
        <v>40400300</v>
      </c>
      <c r="E832" s="5" t="str">
        <f>'MT_Permitted Sources'!O37</f>
        <v>Permitted Tank Losses</v>
      </c>
      <c r="F832" s="125" t="s">
        <v>256</v>
      </c>
      <c r="G832" s="110">
        <f>'MT_Permitted Sources'!Z37</f>
        <v>0</v>
      </c>
      <c r="H832" s="110">
        <f>'MT_Permitted Sources'!AA37</f>
        <v>3.0226642589666567E-2</v>
      </c>
      <c r="I832" s="110">
        <f>'MT_Permitted Sources'!AB37</f>
        <v>0</v>
      </c>
      <c r="J832" s="110">
        <f>'MT_Permitted Sources'!AC37</f>
        <v>0</v>
      </c>
      <c r="K832" s="110">
        <f>'MT_Permitted Sources'!AD37</f>
        <v>0</v>
      </c>
      <c r="L832" s="144">
        <v>0</v>
      </c>
      <c r="M832" s="144">
        <v>0</v>
      </c>
      <c r="N832" s="144">
        <v>0</v>
      </c>
      <c r="O832" s="144">
        <v>0</v>
      </c>
      <c r="P832" s="144">
        <v>0</v>
      </c>
      <c r="Q832" s="155">
        <v>0</v>
      </c>
      <c r="R832" s="155">
        <v>0</v>
      </c>
      <c r="S832" s="155">
        <v>0</v>
      </c>
      <c r="T832" s="155">
        <v>0</v>
      </c>
      <c r="U832" s="155">
        <v>0</v>
      </c>
      <c r="V832" s="156">
        <f t="shared" si="0"/>
        <v>0</v>
      </c>
      <c r="W832" s="156">
        <f t="shared" si="0"/>
        <v>3.0226642589666567E-2</v>
      </c>
      <c r="X832" s="156">
        <f t="shared" si="0"/>
        <v>0</v>
      </c>
      <c r="Y832" s="156">
        <f t="shared" si="0"/>
        <v>0</v>
      </c>
      <c r="Z832" s="156">
        <f t="shared" si="1"/>
        <v>0</v>
      </c>
      <c r="AA832" s="171">
        <v>0</v>
      </c>
      <c r="AB832" s="171">
        <v>0</v>
      </c>
      <c r="AC832" s="171">
        <v>0</v>
      </c>
      <c r="AD832" s="171">
        <v>0</v>
      </c>
      <c r="AE832" s="171">
        <v>0</v>
      </c>
    </row>
    <row r="833" spans="1:31" x14ac:dyDescent="0.2">
      <c r="A833" s="5" t="str">
        <f>'MT_Permitted Sources'!A38</f>
        <v>MTDEQ Permitted Sources</v>
      </c>
      <c r="B833" s="5">
        <f>'MT_Permitted Sources'!B38</f>
        <v>30</v>
      </c>
      <c r="C833" s="158" t="str">
        <f>'MT_Permitted Sources'!D38</f>
        <v>30005</v>
      </c>
      <c r="D833" s="110">
        <f>'MT_Permitted Sources'!L38</f>
        <v>10500106</v>
      </c>
      <c r="E833" s="5" t="str">
        <f>'MT_Permitted Sources'!O38</f>
        <v>Process Heaters</v>
      </c>
      <c r="F833" s="125" t="s">
        <v>256</v>
      </c>
      <c r="G833" s="110">
        <f>'MT_Permitted Sources'!Z38</f>
        <v>8.1254415563619814E-2</v>
      </c>
      <c r="H833" s="110">
        <f>'MT_Permitted Sources'!AA38</f>
        <v>4.4689928559990891E-3</v>
      </c>
      <c r="I833" s="110">
        <f>'MT_Permitted Sources'!AB38</f>
        <v>6.8253709073440638E-2</v>
      </c>
      <c r="J833" s="110">
        <f>'MT_Permitted Sources'!AC38</f>
        <v>4.8752649338171879E-4</v>
      </c>
      <c r="K833" s="110">
        <f>'MT_Permitted Sources'!AD38</f>
        <v>1.5438338957087763E-3</v>
      </c>
      <c r="L833" s="144">
        <v>0</v>
      </c>
      <c r="M833" s="144">
        <v>0</v>
      </c>
      <c r="N833" s="144">
        <v>0</v>
      </c>
      <c r="O833" s="144">
        <v>0</v>
      </c>
      <c r="P833" s="144">
        <v>0</v>
      </c>
      <c r="Q833" s="155">
        <v>0</v>
      </c>
      <c r="R833" s="155">
        <v>0</v>
      </c>
      <c r="S833" s="155">
        <v>0</v>
      </c>
      <c r="T833" s="155">
        <v>0</v>
      </c>
      <c r="U833" s="155">
        <v>0</v>
      </c>
      <c r="V833" s="156">
        <f t="shared" si="0"/>
        <v>8.1254415563619814E-2</v>
      </c>
      <c r="W833" s="156">
        <f t="shared" si="0"/>
        <v>4.4689928559990891E-3</v>
      </c>
      <c r="X833" s="156">
        <f t="shared" si="0"/>
        <v>6.8253709073440638E-2</v>
      </c>
      <c r="Y833" s="156">
        <f t="shared" si="0"/>
        <v>4.8752649338171879E-4</v>
      </c>
      <c r="Z833" s="156">
        <f t="shared" si="1"/>
        <v>1.5438338957087763E-3</v>
      </c>
      <c r="AA833" s="171">
        <v>0</v>
      </c>
      <c r="AB833" s="171">
        <v>0</v>
      </c>
      <c r="AC833" s="171">
        <v>0</v>
      </c>
      <c r="AD833" s="171">
        <v>0</v>
      </c>
      <c r="AE833" s="171">
        <v>0</v>
      </c>
    </row>
    <row r="834" spans="1:31" x14ac:dyDescent="0.2">
      <c r="A834" s="5" t="str">
        <f>'MT_Permitted Sources'!A39</f>
        <v>MTDEQ Permitted Sources</v>
      </c>
      <c r="B834" s="5">
        <f>'MT_Permitted Sources'!B39</f>
        <v>30</v>
      </c>
      <c r="C834" s="158" t="str">
        <f>'MT_Permitted Sources'!D39</f>
        <v>30005</v>
      </c>
      <c r="D834" s="110">
        <f>'MT_Permitted Sources'!L39</f>
        <v>31000404</v>
      </c>
      <c r="E834" s="5" t="str">
        <f>'MT_Permitted Sources'!O39</f>
        <v>Process Heaters</v>
      </c>
      <c r="F834" s="125" t="s">
        <v>256</v>
      </c>
      <c r="G834" s="110">
        <f>'MT_Permitted Sources'!Z39</f>
        <v>3.818957531490131E-2</v>
      </c>
      <c r="H834" s="110">
        <f>'MT_Permitted Sources'!AA39</f>
        <v>2.2751236357813546E-3</v>
      </c>
      <c r="I834" s="110">
        <f>'MT_Permitted Sources'!AB39</f>
        <v>1.6250883112723963E-2</v>
      </c>
      <c r="J834" s="110">
        <f>'MT_Permitted Sources'!AC39</f>
        <v>2.4376324669085939E-4</v>
      </c>
      <c r="K834" s="110">
        <f>'MT_Permitted Sources'!AD39</f>
        <v>8.1254415563619805E-4</v>
      </c>
      <c r="L834" s="144">
        <v>0</v>
      </c>
      <c r="M834" s="144">
        <v>0</v>
      </c>
      <c r="N834" s="144">
        <v>0</v>
      </c>
      <c r="O834" s="144">
        <v>0</v>
      </c>
      <c r="P834" s="144">
        <v>0</v>
      </c>
      <c r="Q834" s="155">
        <v>0</v>
      </c>
      <c r="R834" s="155">
        <v>0</v>
      </c>
      <c r="S834" s="155">
        <v>0</v>
      </c>
      <c r="T834" s="155">
        <v>0</v>
      </c>
      <c r="U834" s="155">
        <v>0</v>
      </c>
      <c r="V834" s="156">
        <f t="shared" si="0"/>
        <v>3.818957531490131E-2</v>
      </c>
      <c r="W834" s="156">
        <f t="shared" si="0"/>
        <v>2.2751236357813546E-3</v>
      </c>
      <c r="X834" s="156">
        <f t="shared" si="0"/>
        <v>1.6250883112723963E-2</v>
      </c>
      <c r="Y834" s="156">
        <f t="shared" si="0"/>
        <v>2.4376324669085939E-4</v>
      </c>
      <c r="Z834" s="156">
        <f t="shared" si="1"/>
        <v>8.1254415563619805E-4</v>
      </c>
      <c r="AA834" s="171">
        <v>0</v>
      </c>
      <c r="AB834" s="171">
        <v>0</v>
      </c>
      <c r="AC834" s="171">
        <v>0</v>
      </c>
      <c r="AD834" s="171">
        <v>0</v>
      </c>
      <c r="AE834" s="171">
        <v>0</v>
      </c>
    </row>
    <row r="835" spans="1:31" x14ac:dyDescent="0.2">
      <c r="A835" s="5" t="str">
        <f>'MT_Permitted Sources'!A40</f>
        <v>MTDEQ Permitted Sources</v>
      </c>
      <c r="B835" s="5">
        <f>'MT_Permitted Sources'!B40</f>
        <v>30</v>
      </c>
      <c r="C835" s="158" t="str">
        <f>'MT_Permitted Sources'!D40</f>
        <v>30005</v>
      </c>
      <c r="D835" s="110">
        <f>'MT_Permitted Sources'!L40</f>
        <v>31000404</v>
      </c>
      <c r="E835" s="5" t="str">
        <f>'MT_Permitted Sources'!O40</f>
        <v>Process Heaters</v>
      </c>
      <c r="F835" s="125" t="s">
        <v>256</v>
      </c>
      <c r="G835" s="110">
        <f>'MT_Permitted Sources'!Z40</f>
        <v>4.0627207781809907E-2</v>
      </c>
      <c r="H835" s="110">
        <f>'MT_Permitted Sources'!AA40</f>
        <v>2.2751236357813546E-3</v>
      </c>
      <c r="I835" s="110">
        <f>'MT_Permitted Sources'!AB40</f>
        <v>3.4126854536720319E-2</v>
      </c>
      <c r="J835" s="110">
        <f>'MT_Permitted Sources'!AC40</f>
        <v>2.4376324669085939E-4</v>
      </c>
      <c r="K835" s="110">
        <f>'MT_Permitted Sources'!AD40</f>
        <v>8.1254415563619805E-4</v>
      </c>
      <c r="L835" s="144">
        <v>0</v>
      </c>
      <c r="M835" s="144">
        <v>0</v>
      </c>
      <c r="N835" s="144">
        <v>0</v>
      </c>
      <c r="O835" s="144">
        <v>0</v>
      </c>
      <c r="P835" s="144">
        <v>0</v>
      </c>
      <c r="Q835" s="155">
        <v>0</v>
      </c>
      <c r="R835" s="155">
        <v>0</v>
      </c>
      <c r="S835" s="155">
        <v>0</v>
      </c>
      <c r="T835" s="155">
        <v>0</v>
      </c>
      <c r="U835" s="155">
        <v>0</v>
      </c>
      <c r="V835" s="156">
        <f t="shared" si="0"/>
        <v>4.0627207781809907E-2</v>
      </c>
      <c r="W835" s="156">
        <f t="shared" si="0"/>
        <v>2.2751236357813546E-3</v>
      </c>
      <c r="X835" s="156">
        <f t="shared" si="0"/>
        <v>3.4126854536720319E-2</v>
      </c>
      <c r="Y835" s="156">
        <f t="shared" si="0"/>
        <v>2.4376324669085939E-4</v>
      </c>
      <c r="Z835" s="156">
        <f t="shared" si="1"/>
        <v>8.1254415563619805E-4</v>
      </c>
      <c r="AA835" s="171">
        <v>0</v>
      </c>
      <c r="AB835" s="171">
        <v>0</v>
      </c>
      <c r="AC835" s="171">
        <v>0</v>
      </c>
      <c r="AD835" s="171">
        <v>0</v>
      </c>
      <c r="AE835" s="171">
        <v>0</v>
      </c>
    </row>
    <row r="836" spans="1:31" x14ac:dyDescent="0.2">
      <c r="A836" s="5" t="str">
        <f>'MT_Permitted Sources'!A41</f>
        <v>MTDEQ Permitted Sources</v>
      </c>
      <c r="B836" s="5">
        <f>'MT_Permitted Sources'!B41</f>
        <v>30</v>
      </c>
      <c r="C836" s="158" t="str">
        <f>'MT_Permitted Sources'!D41</f>
        <v>30005</v>
      </c>
      <c r="D836" s="110">
        <f>'MT_Permitted Sources'!L41</f>
        <v>10500106</v>
      </c>
      <c r="E836" s="5" t="str">
        <f>'MT_Permitted Sources'!O41</f>
        <v>Process Heaters</v>
      </c>
      <c r="F836" s="125" t="s">
        <v>256</v>
      </c>
      <c r="G836" s="110">
        <f>'MT_Permitted Sources'!Z41</f>
        <v>4.0627207781809907E-2</v>
      </c>
      <c r="H836" s="110">
        <f>'MT_Permitted Sources'!AA41</f>
        <v>2.2751236357813546E-3</v>
      </c>
      <c r="I836" s="110">
        <f>'MT_Permitted Sources'!AB41</f>
        <v>3.4126854536720319E-2</v>
      </c>
      <c r="J836" s="110">
        <f>'MT_Permitted Sources'!AC41</f>
        <v>2.4376324669085939E-4</v>
      </c>
      <c r="K836" s="110">
        <f>'MT_Permitted Sources'!AD41</f>
        <v>8.1254415563619805E-4</v>
      </c>
      <c r="L836" s="144">
        <v>0</v>
      </c>
      <c r="M836" s="144">
        <v>0</v>
      </c>
      <c r="N836" s="144">
        <v>0</v>
      </c>
      <c r="O836" s="144">
        <v>0</v>
      </c>
      <c r="P836" s="144">
        <v>0</v>
      </c>
      <c r="Q836" s="155">
        <v>0</v>
      </c>
      <c r="R836" s="155">
        <v>0</v>
      </c>
      <c r="S836" s="155">
        <v>0</v>
      </c>
      <c r="T836" s="155">
        <v>0</v>
      </c>
      <c r="U836" s="155">
        <v>0</v>
      </c>
      <c r="V836" s="156">
        <f t="shared" si="0"/>
        <v>4.0627207781809907E-2</v>
      </c>
      <c r="W836" s="156">
        <f t="shared" si="0"/>
        <v>2.2751236357813546E-3</v>
      </c>
      <c r="X836" s="156">
        <f t="shared" si="0"/>
        <v>3.4126854536720319E-2</v>
      </c>
      <c r="Y836" s="156">
        <f t="shared" si="0"/>
        <v>2.4376324669085939E-4</v>
      </c>
      <c r="Z836" s="156">
        <f t="shared" si="1"/>
        <v>8.1254415563619805E-4</v>
      </c>
      <c r="AA836" s="171">
        <v>0</v>
      </c>
      <c r="AB836" s="171">
        <v>0</v>
      </c>
      <c r="AC836" s="171">
        <v>0</v>
      </c>
      <c r="AD836" s="171">
        <v>0</v>
      </c>
      <c r="AE836" s="171">
        <v>0</v>
      </c>
    </row>
    <row r="837" spans="1:31" x14ac:dyDescent="0.2">
      <c r="A837" s="5" t="str">
        <f>'MT_Permitted Sources'!A42</f>
        <v>MTDEQ Permitted Sources</v>
      </c>
      <c r="B837" s="5">
        <f>'MT_Permitted Sources'!B42</f>
        <v>30</v>
      </c>
      <c r="C837" s="158" t="str">
        <f>'MT_Permitted Sources'!D42</f>
        <v>30005</v>
      </c>
      <c r="D837" s="110">
        <f>'MT_Permitted Sources'!L42</f>
        <v>31000404</v>
      </c>
      <c r="E837" s="5" t="str">
        <f>'MT_Permitted Sources'!O42</f>
        <v>Process Heaters</v>
      </c>
      <c r="F837" s="125" t="s">
        <v>256</v>
      </c>
      <c r="G837" s="110">
        <f>'MT_Permitted Sources'!Z42</f>
        <v>0</v>
      </c>
      <c r="H837" s="110">
        <f>'MT_Permitted Sources'!AA42</f>
        <v>0</v>
      </c>
      <c r="I837" s="110">
        <f>'MT_Permitted Sources'!AB42</f>
        <v>0</v>
      </c>
      <c r="J837" s="110">
        <f>'MT_Permitted Sources'!AC42</f>
        <v>0</v>
      </c>
      <c r="K837" s="110">
        <f>'MT_Permitted Sources'!AD42</f>
        <v>0</v>
      </c>
      <c r="L837" s="144">
        <v>0</v>
      </c>
      <c r="M837" s="144">
        <v>0</v>
      </c>
      <c r="N837" s="144">
        <v>0</v>
      </c>
      <c r="O837" s="144">
        <v>0</v>
      </c>
      <c r="P837" s="144">
        <v>0</v>
      </c>
      <c r="Q837" s="155">
        <v>0</v>
      </c>
      <c r="R837" s="155">
        <v>0</v>
      </c>
      <c r="S837" s="155">
        <v>0</v>
      </c>
      <c r="T837" s="155">
        <v>0</v>
      </c>
      <c r="U837" s="155">
        <v>0</v>
      </c>
      <c r="V837" s="156">
        <f t="shared" si="0"/>
        <v>0</v>
      </c>
      <c r="W837" s="156">
        <f t="shared" si="0"/>
        <v>0</v>
      </c>
      <c r="X837" s="156">
        <f t="shared" si="0"/>
        <v>0</v>
      </c>
      <c r="Y837" s="156">
        <f t="shared" si="0"/>
        <v>0</v>
      </c>
      <c r="Z837" s="156">
        <f t="shared" si="1"/>
        <v>0</v>
      </c>
      <c r="AA837" s="171">
        <v>0</v>
      </c>
      <c r="AB837" s="171">
        <v>0</v>
      </c>
      <c r="AC837" s="171">
        <v>0</v>
      </c>
      <c r="AD837" s="171">
        <v>0</v>
      </c>
      <c r="AE837" s="171">
        <v>0</v>
      </c>
    </row>
    <row r="838" spans="1:31" x14ac:dyDescent="0.2">
      <c r="A838" s="5" t="str">
        <f>'MT_Permitted Sources'!A43</f>
        <v>MTDEQ Permitted Sources</v>
      </c>
      <c r="B838" s="5">
        <f>'MT_Permitted Sources'!B43</f>
        <v>30</v>
      </c>
      <c r="C838" s="158" t="str">
        <f>'MT_Permitted Sources'!D43</f>
        <v>30005</v>
      </c>
      <c r="D838" s="110">
        <f>'MT_Permitted Sources'!L43</f>
        <v>30502504</v>
      </c>
      <c r="E838" s="5" t="str">
        <f>'MT_Permitted Sources'!O43</f>
        <v>Natural Gas Production, Other Not Classified</v>
      </c>
      <c r="F838" s="125" t="s">
        <v>256</v>
      </c>
      <c r="G838" s="110">
        <f>'MT_Permitted Sources'!Z43</f>
        <v>0</v>
      </c>
      <c r="H838" s="110">
        <f>'MT_Permitted Sources'!AA43</f>
        <v>0</v>
      </c>
      <c r="I838" s="110">
        <f>'MT_Permitted Sources'!AB43</f>
        <v>0</v>
      </c>
      <c r="J838" s="110">
        <f>'MT_Permitted Sources'!AC43</f>
        <v>0</v>
      </c>
      <c r="K838" s="110">
        <f>'MT_Permitted Sources'!AD43</f>
        <v>2.2702483708475376</v>
      </c>
      <c r="L838" s="144">
        <v>0</v>
      </c>
      <c r="M838" s="144">
        <v>0</v>
      </c>
      <c r="N838" s="144">
        <v>0</v>
      </c>
      <c r="O838" s="144">
        <v>0</v>
      </c>
      <c r="P838" s="144">
        <v>0</v>
      </c>
      <c r="Q838" s="155">
        <v>0</v>
      </c>
      <c r="R838" s="155">
        <v>0</v>
      </c>
      <c r="S838" s="155">
        <v>0</v>
      </c>
      <c r="T838" s="155">
        <v>0</v>
      </c>
      <c r="U838" s="155">
        <v>0</v>
      </c>
      <c r="V838" s="156">
        <f t="shared" si="0"/>
        <v>0</v>
      </c>
      <c r="W838" s="156">
        <f t="shared" si="0"/>
        <v>0</v>
      </c>
      <c r="X838" s="156">
        <f t="shared" si="0"/>
        <v>0</v>
      </c>
      <c r="Y838" s="156">
        <f t="shared" si="0"/>
        <v>0</v>
      </c>
      <c r="Z838" s="156">
        <f t="shared" si="1"/>
        <v>2.2702483708475376</v>
      </c>
      <c r="AA838" s="171">
        <v>0</v>
      </c>
      <c r="AB838" s="171">
        <v>0</v>
      </c>
      <c r="AC838" s="171">
        <v>0</v>
      </c>
      <c r="AD838" s="171">
        <v>0</v>
      </c>
      <c r="AE838" s="171">
        <v>0</v>
      </c>
    </row>
    <row r="839" spans="1:31" x14ac:dyDescent="0.2">
      <c r="A839" s="5" t="str">
        <f>'MT_Permitted Sources'!A44</f>
        <v>MTDEQ Permitted Sources</v>
      </c>
      <c r="B839" s="5">
        <f>'MT_Permitted Sources'!B44</f>
        <v>30</v>
      </c>
      <c r="C839" s="158" t="str">
        <f>'MT_Permitted Sources'!D44</f>
        <v>30005</v>
      </c>
      <c r="D839" s="110">
        <f>'MT_Permitted Sources'!L44</f>
        <v>31000227</v>
      </c>
      <c r="E839" s="5" t="str">
        <f>'MT_Permitted Sources'!O44</f>
        <v>Dehydrator</v>
      </c>
      <c r="F839" s="125" t="s">
        <v>256</v>
      </c>
      <c r="G839" s="110">
        <f>'MT_Permitted Sources'!Z44</f>
        <v>0</v>
      </c>
      <c r="H839" s="110">
        <f>'MT_Permitted Sources'!AA44</f>
        <v>3.3404502782359744</v>
      </c>
      <c r="I839" s="110">
        <f>'MT_Permitted Sources'!AB44</f>
        <v>0</v>
      </c>
      <c r="J839" s="110">
        <f>'MT_Permitted Sources'!AC44</f>
        <v>0</v>
      </c>
      <c r="K839" s="110">
        <f>'MT_Permitted Sources'!AD44</f>
        <v>0</v>
      </c>
      <c r="L839" s="144">
        <v>0</v>
      </c>
      <c r="M839" s="144">
        <v>0</v>
      </c>
      <c r="N839" s="144">
        <v>0</v>
      </c>
      <c r="O839" s="144">
        <v>0</v>
      </c>
      <c r="P839" s="144">
        <v>0</v>
      </c>
      <c r="Q839" s="155">
        <v>0</v>
      </c>
      <c r="R839" s="155">
        <v>0</v>
      </c>
      <c r="S839" s="155">
        <v>0</v>
      </c>
      <c r="T839" s="155">
        <v>0</v>
      </c>
      <c r="U839" s="155">
        <v>0</v>
      </c>
      <c r="V839" s="156">
        <f t="shared" si="0"/>
        <v>0</v>
      </c>
      <c r="W839" s="156">
        <f t="shared" si="0"/>
        <v>3.3404502782359744</v>
      </c>
      <c r="X839" s="156">
        <f t="shared" si="0"/>
        <v>0</v>
      </c>
      <c r="Y839" s="156">
        <f t="shared" si="0"/>
        <v>0</v>
      </c>
      <c r="Z839" s="156">
        <f t="shared" si="1"/>
        <v>0</v>
      </c>
      <c r="AA839" s="171">
        <v>0</v>
      </c>
      <c r="AB839" s="171">
        <v>0</v>
      </c>
      <c r="AC839" s="171">
        <v>0</v>
      </c>
      <c r="AD839" s="171">
        <v>0</v>
      </c>
      <c r="AE839" s="171">
        <v>0</v>
      </c>
    </row>
    <row r="840" spans="1:31" x14ac:dyDescent="0.2">
      <c r="A840" s="5" t="str">
        <f>'MT_Permitted Sources'!A45</f>
        <v>MTDEQ Permitted Sources</v>
      </c>
      <c r="B840" s="5">
        <f>'MT_Permitted Sources'!B45</f>
        <v>30</v>
      </c>
      <c r="C840" s="158" t="str">
        <f>'MT_Permitted Sources'!D45</f>
        <v>30005</v>
      </c>
      <c r="D840" s="110">
        <f>'MT_Permitted Sources'!L45</f>
        <v>31000228</v>
      </c>
      <c r="E840" s="5" t="str">
        <f>'MT_Permitted Sources'!O45</f>
        <v>Dehydrator</v>
      </c>
      <c r="F840" s="125" t="s">
        <v>256</v>
      </c>
      <c r="G840" s="110">
        <f>'MT_Permitted Sources'!Z45</f>
        <v>8.1254415563619814E-2</v>
      </c>
      <c r="H840" s="110">
        <f>'MT_Permitted Sources'!AA45</f>
        <v>4.4689928559990891E-3</v>
      </c>
      <c r="I840" s="110">
        <f>'MT_Permitted Sources'!AB45</f>
        <v>6.8253709073440638E-2</v>
      </c>
      <c r="J840" s="110">
        <f>'MT_Permitted Sources'!AC45</f>
        <v>4.8752649338171879E-4</v>
      </c>
      <c r="K840" s="110">
        <f>'MT_Permitted Sources'!AD45</f>
        <v>1.5438338957087763E-3</v>
      </c>
      <c r="L840" s="144">
        <v>0</v>
      </c>
      <c r="M840" s="144">
        <v>0</v>
      </c>
      <c r="N840" s="144">
        <v>0</v>
      </c>
      <c r="O840" s="144">
        <v>0</v>
      </c>
      <c r="P840" s="144">
        <v>0</v>
      </c>
      <c r="Q840" s="155">
        <v>0</v>
      </c>
      <c r="R840" s="155">
        <v>0</v>
      </c>
      <c r="S840" s="155">
        <v>0</v>
      </c>
      <c r="T840" s="155">
        <v>0</v>
      </c>
      <c r="U840" s="155">
        <v>0</v>
      </c>
      <c r="V840" s="156">
        <f t="shared" si="0"/>
        <v>8.1254415563619814E-2</v>
      </c>
      <c r="W840" s="156">
        <f t="shared" si="0"/>
        <v>4.4689928559990891E-3</v>
      </c>
      <c r="X840" s="156">
        <f t="shared" si="0"/>
        <v>6.8253709073440638E-2</v>
      </c>
      <c r="Y840" s="156">
        <f t="shared" si="0"/>
        <v>4.8752649338171879E-4</v>
      </c>
      <c r="Z840" s="156">
        <f t="shared" si="1"/>
        <v>1.5438338957087763E-3</v>
      </c>
      <c r="AA840" s="171">
        <v>0</v>
      </c>
      <c r="AB840" s="171">
        <v>0</v>
      </c>
      <c r="AC840" s="171">
        <v>0</v>
      </c>
      <c r="AD840" s="171">
        <v>0</v>
      </c>
      <c r="AE840" s="171">
        <v>0</v>
      </c>
    </row>
    <row r="841" spans="1:31" x14ac:dyDescent="0.2">
      <c r="A841" s="5" t="str">
        <f>'MT_Permitted Sources'!A46</f>
        <v>MTDEQ Permitted Sources</v>
      </c>
      <c r="B841" s="5">
        <f>'MT_Permitted Sources'!B46</f>
        <v>30</v>
      </c>
      <c r="C841" s="158" t="str">
        <f>'MT_Permitted Sources'!D46</f>
        <v>30005</v>
      </c>
      <c r="D841" s="110">
        <f>'MT_Permitted Sources'!L46</f>
        <v>31000404</v>
      </c>
      <c r="E841" s="5" t="str">
        <f>'MT_Permitted Sources'!O46</f>
        <v>Process Heaters</v>
      </c>
      <c r="F841" s="125" t="s">
        <v>256</v>
      </c>
      <c r="G841" s="110">
        <f>'MT_Permitted Sources'!Z46</f>
        <v>0</v>
      </c>
      <c r="H841" s="110">
        <f>'MT_Permitted Sources'!AA46</f>
        <v>0</v>
      </c>
      <c r="I841" s="110">
        <f>'MT_Permitted Sources'!AB46</f>
        <v>0</v>
      </c>
      <c r="J841" s="110">
        <f>'MT_Permitted Sources'!AC46</f>
        <v>0</v>
      </c>
      <c r="K841" s="110">
        <f>'MT_Permitted Sources'!AD46</f>
        <v>0</v>
      </c>
      <c r="L841" s="144">
        <v>0</v>
      </c>
      <c r="M841" s="144">
        <v>0</v>
      </c>
      <c r="N841" s="144">
        <v>0</v>
      </c>
      <c r="O841" s="144">
        <v>0</v>
      </c>
      <c r="P841" s="144">
        <v>0</v>
      </c>
      <c r="Q841" s="155">
        <v>0</v>
      </c>
      <c r="R841" s="155">
        <v>0</v>
      </c>
      <c r="S841" s="155">
        <v>0</v>
      </c>
      <c r="T841" s="155">
        <v>0</v>
      </c>
      <c r="U841" s="155">
        <v>0</v>
      </c>
      <c r="V841" s="156">
        <f t="shared" si="0"/>
        <v>0</v>
      </c>
      <c r="W841" s="156">
        <f t="shared" si="0"/>
        <v>0</v>
      </c>
      <c r="X841" s="156">
        <f t="shared" si="0"/>
        <v>0</v>
      </c>
      <c r="Y841" s="156">
        <f t="shared" si="0"/>
        <v>0</v>
      </c>
      <c r="Z841" s="156">
        <f t="shared" si="1"/>
        <v>0</v>
      </c>
      <c r="AA841" s="171">
        <v>0</v>
      </c>
      <c r="AB841" s="171">
        <v>0</v>
      </c>
      <c r="AC841" s="171">
        <v>0</v>
      </c>
      <c r="AD841" s="171">
        <v>0</v>
      </c>
      <c r="AE841" s="171">
        <v>0</v>
      </c>
    </row>
    <row r="842" spans="1:31" x14ac:dyDescent="0.2">
      <c r="A842" s="5" t="str">
        <f>'MT_Permitted Sources'!A47</f>
        <v>MTDEQ Permitted Sources</v>
      </c>
      <c r="B842" s="5">
        <f>'MT_Permitted Sources'!B47</f>
        <v>30</v>
      </c>
      <c r="C842" s="158" t="str">
        <f>'MT_Permitted Sources'!D47</f>
        <v>30005</v>
      </c>
      <c r="D842" s="110">
        <f>'MT_Permitted Sources'!L47</f>
        <v>20200202</v>
      </c>
      <c r="E842" s="5" t="str">
        <f>'MT_Permitted Sources'!O47</f>
        <v>Compressor Engines</v>
      </c>
      <c r="F842" s="125" t="s">
        <v>256</v>
      </c>
      <c r="G842" s="110">
        <f>'MT_Permitted Sources'!Z47</f>
        <v>0</v>
      </c>
      <c r="H842" s="110">
        <f>'MT_Permitted Sources'!AA47</f>
        <v>0</v>
      </c>
      <c r="I842" s="110">
        <f>'MT_Permitted Sources'!AB47</f>
        <v>0</v>
      </c>
      <c r="J842" s="110">
        <f>'MT_Permitted Sources'!AC47</f>
        <v>0</v>
      </c>
      <c r="K842" s="110">
        <f>'MT_Permitted Sources'!AD47</f>
        <v>0</v>
      </c>
      <c r="L842" s="144">
        <v>0</v>
      </c>
      <c r="M842" s="144">
        <v>0</v>
      </c>
      <c r="N842" s="144">
        <v>0</v>
      </c>
      <c r="O842" s="144">
        <v>0</v>
      </c>
      <c r="P842" s="144">
        <v>0</v>
      </c>
      <c r="Q842" s="155">
        <v>0</v>
      </c>
      <c r="R842" s="155">
        <v>0</v>
      </c>
      <c r="S842" s="155">
        <v>0</v>
      </c>
      <c r="T842" s="155">
        <v>0</v>
      </c>
      <c r="U842" s="155">
        <v>0</v>
      </c>
      <c r="V842" s="156">
        <f t="shared" si="0"/>
        <v>0</v>
      </c>
      <c r="W842" s="156">
        <f t="shared" si="0"/>
        <v>0</v>
      </c>
      <c r="X842" s="156">
        <f t="shared" si="0"/>
        <v>0</v>
      </c>
      <c r="Y842" s="156">
        <f t="shared" si="0"/>
        <v>0</v>
      </c>
      <c r="Z842" s="156">
        <f t="shared" si="1"/>
        <v>0</v>
      </c>
      <c r="AA842" s="171">
        <v>0</v>
      </c>
      <c r="AB842" s="171">
        <v>0</v>
      </c>
      <c r="AC842" s="171">
        <v>0</v>
      </c>
      <c r="AD842" s="171">
        <v>0</v>
      </c>
      <c r="AE842" s="171">
        <v>0</v>
      </c>
    </row>
    <row r="843" spans="1:31" x14ac:dyDescent="0.2">
      <c r="A843" s="5" t="str">
        <f>'MT_Permitted Sources'!A48</f>
        <v>MTDEQ Permitted Sources</v>
      </c>
      <c r="B843" s="5">
        <f>'MT_Permitted Sources'!B48</f>
        <v>30</v>
      </c>
      <c r="C843" s="158" t="str">
        <f>'MT_Permitted Sources'!D48</f>
        <v>30005</v>
      </c>
      <c r="D843" s="110">
        <f>'MT_Permitted Sources'!L48</f>
        <v>20200254</v>
      </c>
      <c r="E843" s="5" t="str">
        <f>'MT_Permitted Sources'!O48</f>
        <v>Compressor Engines</v>
      </c>
      <c r="F843" s="125" t="s">
        <v>256</v>
      </c>
      <c r="G843" s="110">
        <f>'MT_Permitted Sources'!Z48</f>
        <v>0</v>
      </c>
      <c r="H843" s="110">
        <f>'MT_Permitted Sources'!AA48</f>
        <v>0</v>
      </c>
      <c r="I843" s="110">
        <f>'MT_Permitted Sources'!AB48</f>
        <v>0</v>
      </c>
      <c r="J843" s="110">
        <f>'MT_Permitted Sources'!AC48</f>
        <v>1.267568882792469E-2</v>
      </c>
      <c r="K843" s="110">
        <f>'MT_Permitted Sources'!AD48</f>
        <v>1.6250883112723961E-3</v>
      </c>
      <c r="L843" s="144">
        <v>0</v>
      </c>
      <c r="M843" s="144">
        <v>0</v>
      </c>
      <c r="N843" s="144">
        <v>0</v>
      </c>
      <c r="O843" s="144">
        <v>0</v>
      </c>
      <c r="P843" s="144">
        <v>0</v>
      </c>
      <c r="Q843" s="155">
        <v>0</v>
      </c>
      <c r="R843" s="155">
        <v>0</v>
      </c>
      <c r="S843" s="155">
        <v>0</v>
      </c>
      <c r="T843" s="155">
        <v>0</v>
      </c>
      <c r="U843" s="155">
        <v>0</v>
      </c>
      <c r="V843" s="156">
        <f t="shared" si="0"/>
        <v>0</v>
      </c>
      <c r="W843" s="156">
        <f t="shared" si="0"/>
        <v>0</v>
      </c>
      <c r="X843" s="156">
        <f t="shared" si="0"/>
        <v>0</v>
      </c>
      <c r="Y843" s="156">
        <f t="shared" si="0"/>
        <v>1.267568882792469E-2</v>
      </c>
      <c r="Z843" s="156">
        <f t="shared" si="1"/>
        <v>1.6250883112723961E-3</v>
      </c>
      <c r="AA843" s="171">
        <v>0</v>
      </c>
      <c r="AB843" s="171">
        <v>0</v>
      </c>
      <c r="AC843" s="171">
        <v>0</v>
      </c>
      <c r="AD843" s="171">
        <v>0</v>
      </c>
      <c r="AE843" s="171">
        <v>0</v>
      </c>
    </row>
    <row r="844" spans="1:31" x14ac:dyDescent="0.2">
      <c r="A844" s="5" t="str">
        <f>'MT_Permitted Sources'!A49</f>
        <v>MTDEQ Permitted Sources</v>
      </c>
      <c r="B844" s="5">
        <f>'MT_Permitted Sources'!B49</f>
        <v>30</v>
      </c>
      <c r="C844" s="158" t="str">
        <f>'MT_Permitted Sources'!D49</f>
        <v>30005</v>
      </c>
      <c r="D844" s="110">
        <f>'MT_Permitted Sources'!L49</f>
        <v>20200254</v>
      </c>
      <c r="E844" s="5" t="str">
        <f>'MT_Permitted Sources'!O49</f>
        <v>Compressor Engines</v>
      </c>
      <c r="F844" s="125" t="s">
        <v>256</v>
      </c>
      <c r="G844" s="110">
        <f>'MT_Permitted Sources'!Z49</f>
        <v>10.55844252158345</v>
      </c>
      <c r="H844" s="110">
        <f>'MT_Permitted Sources'!AA49</f>
        <v>7.5468288631334444</v>
      </c>
      <c r="I844" s="110">
        <f>'MT_Permitted Sources'!AB49</f>
        <v>10.841857923069355</v>
      </c>
      <c r="J844" s="110">
        <f>'MT_Permitted Sources'!AC49</f>
        <v>0</v>
      </c>
      <c r="K844" s="110">
        <f>'MT_Permitted Sources'!AD49</f>
        <v>0</v>
      </c>
      <c r="L844" s="144">
        <v>0</v>
      </c>
      <c r="M844" s="144">
        <v>0</v>
      </c>
      <c r="N844" s="144">
        <v>0</v>
      </c>
      <c r="O844" s="144">
        <v>0</v>
      </c>
      <c r="P844" s="144">
        <v>0</v>
      </c>
      <c r="Q844" s="155">
        <v>0</v>
      </c>
      <c r="R844" s="155">
        <v>0</v>
      </c>
      <c r="S844" s="155">
        <v>0</v>
      </c>
      <c r="T844" s="155">
        <v>0</v>
      </c>
      <c r="U844" s="155">
        <v>0</v>
      </c>
      <c r="V844" s="156">
        <f t="shared" si="0"/>
        <v>10.55844252158345</v>
      </c>
      <c r="W844" s="156">
        <f t="shared" si="0"/>
        <v>7.5468288631334444</v>
      </c>
      <c r="X844" s="156">
        <f t="shared" si="0"/>
        <v>10.841857923069355</v>
      </c>
      <c r="Y844" s="156">
        <f t="shared" si="0"/>
        <v>0</v>
      </c>
      <c r="Z844" s="156">
        <f t="shared" si="1"/>
        <v>0</v>
      </c>
      <c r="AA844" s="171">
        <v>0</v>
      </c>
      <c r="AB844" s="171">
        <v>0</v>
      </c>
      <c r="AC844" s="171">
        <v>0</v>
      </c>
      <c r="AD844" s="171">
        <v>0</v>
      </c>
      <c r="AE844" s="171">
        <v>0</v>
      </c>
    </row>
    <row r="845" spans="1:31" x14ac:dyDescent="0.2">
      <c r="A845" s="5" t="str">
        <f>'MT_Permitted Sources'!A50</f>
        <v>MTDEQ Permitted Sources</v>
      </c>
      <c r="B845" s="5">
        <f>'MT_Permitted Sources'!B50</f>
        <v>30</v>
      </c>
      <c r="C845" s="158" t="str">
        <f>'MT_Permitted Sources'!D50</f>
        <v>30005</v>
      </c>
      <c r="D845" s="110">
        <f>'MT_Permitted Sources'!L50</f>
        <v>20200254</v>
      </c>
      <c r="E845" s="5" t="str">
        <f>'MT_Permitted Sources'!O50</f>
        <v>Compressor Engines</v>
      </c>
      <c r="F845" s="125" t="s">
        <v>256</v>
      </c>
      <c r="G845" s="110">
        <f>'MT_Permitted Sources'!Z50</f>
        <v>5.390824200568356</v>
      </c>
      <c r="H845" s="110">
        <f>'MT_Permitted Sources'!AA50</f>
        <v>1.9763511497539248</v>
      </c>
      <c r="I845" s="110">
        <f>'MT_Permitted Sources'!AB50</f>
        <v>4.851538644472611</v>
      </c>
      <c r="J845" s="110">
        <f>'MT_Permitted Sources'!AC50</f>
        <v>0</v>
      </c>
      <c r="K845" s="110">
        <f>'MT_Permitted Sources'!AD50</f>
        <v>0</v>
      </c>
      <c r="L845" s="144">
        <v>0</v>
      </c>
      <c r="M845" s="144">
        <v>0</v>
      </c>
      <c r="N845" s="144">
        <v>0</v>
      </c>
      <c r="O845" s="144">
        <v>0</v>
      </c>
      <c r="P845" s="144">
        <v>0</v>
      </c>
      <c r="Q845" s="155">
        <v>0</v>
      </c>
      <c r="R845" s="155">
        <v>0</v>
      </c>
      <c r="S845" s="155">
        <v>0</v>
      </c>
      <c r="T845" s="155">
        <v>0</v>
      </c>
      <c r="U845" s="155">
        <v>0</v>
      </c>
      <c r="V845" s="156">
        <f t="shared" si="0"/>
        <v>5.390824200568356</v>
      </c>
      <c r="W845" s="156">
        <f t="shared" si="0"/>
        <v>1.9763511497539248</v>
      </c>
      <c r="X845" s="156">
        <f t="shared" si="0"/>
        <v>4.851538644472611</v>
      </c>
      <c r="Y845" s="156">
        <f t="shared" si="0"/>
        <v>0</v>
      </c>
      <c r="Z845" s="156">
        <f t="shared" si="1"/>
        <v>0</v>
      </c>
      <c r="AA845" s="171">
        <v>0</v>
      </c>
      <c r="AB845" s="171">
        <v>0</v>
      </c>
      <c r="AC845" s="171">
        <v>0</v>
      </c>
      <c r="AD845" s="171">
        <v>0</v>
      </c>
      <c r="AE845" s="171">
        <v>0</v>
      </c>
    </row>
    <row r="846" spans="1:31" x14ac:dyDescent="0.2">
      <c r="A846" s="5" t="str">
        <f>'MT_Permitted Sources'!A51</f>
        <v>MTDEQ Permitted Sources</v>
      </c>
      <c r="B846" s="5">
        <f>'MT_Permitted Sources'!B51</f>
        <v>30</v>
      </c>
      <c r="C846" s="158" t="str">
        <f>'MT_Permitted Sources'!D51</f>
        <v>30005</v>
      </c>
      <c r="D846" s="110">
        <f>'MT_Permitted Sources'!L51</f>
        <v>20200254</v>
      </c>
      <c r="E846" s="5" t="str">
        <f>'MT_Permitted Sources'!O51</f>
        <v>Compressor Engines</v>
      </c>
      <c r="F846" s="125" t="s">
        <v>256</v>
      </c>
      <c r="G846" s="110">
        <f>'MT_Permitted Sources'!Z51</f>
        <v>0</v>
      </c>
      <c r="H846" s="110">
        <f>'MT_Permitted Sources'!AA51</f>
        <v>0</v>
      </c>
      <c r="I846" s="110">
        <f>'MT_Permitted Sources'!AB51</f>
        <v>0</v>
      </c>
      <c r="J846" s="110">
        <f>'MT_Permitted Sources'!AC51</f>
        <v>3.818957531490131E-3</v>
      </c>
      <c r="K846" s="110">
        <f>'MT_Permitted Sources'!AD51</f>
        <v>6.175335582835105E-2</v>
      </c>
      <c r="L846" s="144">
        <v>0</v>
      </c>
      <c r="M846" s="144">
        <v>0</v>
      </c>
      <c r="N846" s="144">
        <v>0</v>
      </c>
      <c r="O846" s="144">
        <v>0</v>
      </c>
      <c r="P846" s="144">
        <v>0</v>
      </c>
      <c r="Q846" s="155">
        <v>0</v>
      </c>
      <c r="R846" s="155">
        <v>0</v>
      </c>
      <c r="S846" s="155">
        <v>0</v>
      </c>
      <c r="T846" s="155">
        <v>0</v>
      </c>
      <c r="U846" s="155">
        <v>0</v>
      </c>
      <c r="V846" s="156">
        <f t="shared" si="0"/>
        <v>0</v>
      </c>
      <c r="W846" s="156">
        <f t="shared" si="0"/>
        <v>0</v>
      </c>
      <c r="X846" s="156">
        <f t="shared" si="0"/>
        <v>0</v>
      </c>
      <c r="Y846" s="156">
        <f t="shared" si="0"/>
        <v>3.818957531490131E-3</v>
      </c>
      <c r="Z846" s="156">
        <f t="shared" si="1"/>
        <v>6.175335582835105E-2</v>
      </c>
      <c r="AA846" s="171">
        <v>0</v>
      </c>
      <c r="AB846" s="171">
        <v>0</v>
      </c>
      <c r="AC846" s="171">
        <v>0</v>
      </c>
      <c r="AD846" s="171">
        <v>0</v>
      </c>
      <c r="AE846" s="171">
        <v>0</v>
      </c>
    </row>
    <row r="847" spans="1:31" x14ac:dyDescent="0.2">
      <c r="A847" s="5" t="str">
        <f>'MT_Permitted Sources'!A52</f>
        <v>MTDEQ Permitted Sources</v>
      </c>
      <c r="B847" s="5">
        <f>'MT_Permitted Sources'!B52</f>
        <v>30</v>
      </c>
      <c r="C847" s="158" t="str">
        <f>'MT_Permitted Sources'!D52</f>
        <v>30005</v>
      </c>
      <c r="D847" s="110">
        <f>'MT_Permitted Sources'!L52</f>
        <v>31000228</v>
      </c>
      <c r="E847" s="5" t="str">
        <f>'MT_Permitted Sources'!O52</f>
        <v>Dehydrator</v>
      </c>
      <c r="F847" s="125" t="s">
        <v>256</v>
      </c>
      <c r="G847" s="110">
        <f>'MT_Permitted Sources'!Z52</f>
        <v>3.818957531490131E-2</v>
      </c>
      <c r="H847" s="110">
        <f>'MT_Permitted Sources'!AA52</f>
        <v>0</v>
      </c>
      <c r="I847" s="110">
        <f>'MT_Permitted Sources'!AB52</f>
        <v>1.6250883112723963E-2</v>
      </c>
      <c r="J847" s="110">
        <f>'MT_Permitted Sources'!AC52</f>
        <v>2.4376324669085939E-4</v>
      </c>
      <c r="K847" s="110">
        <f>'MT_Permitted Sources'!AD52</f>
        <v>8.1254415563619805E-4</v>
      </c>
      <c r="L847" s="144">
        <v>0</v>
      </c>
      <c r="M847" s="144">
        <v>0</v>
      </c>
      <c r="N847" s="144">
        <v>0</v>
      </c>
      <c r="O847" s="144">
        <v>0</v>
      </c>
      <c r="P847" s="144">
        <v>0</v>
      </c>
      <c r="Q847" s="155">
        <v>0</v>
      </c>
      <c r="R847" s="155">
        <v>0</v>
      </c>
      <c r="S847" s="155">
        <v>0</v>
      </c>
      <c r="T847" s="155">
        <v>0</v>
      </c>
      <c r="U847" s="155">
        <v>0</v>
      </c>
      <c r="V847" s="156">
        <f t="shared" si="0"/>
        <v>3.818957531490131E-2</v>
      </c>
      <c r="W847" s="156">
        <f t="shared" si="0"/>
        <v>0</v>
      </c>
      <c r="X847" s="156">
        <f t="shared" si="0"/>
        <v>1.6250883112723963E-2</v>
      </c>
      <c r="Y847" s="156">
        <f t="shared" si="0"/>
        <v>2.4376324669085939E-4</v>
      </c>
      <c r="Z847" s="156">
        <f t="shared" si="1"/>
        <v>8.1254415563619805E-4</v>
      </c>
      <c r="AA847" s="171">
        <v>0</v>
      </c>
      <c r="AB847" s="171">
        <v>0</v>
      </c>
      <c r="AC847" s="171">
        <v>0</v>
      </c>
      <c r="AD847" s="171">
        <v>0</v>
      </c>
      <c r="AE847" s="171">
        <v>0</v>
      </c>
    </row>
    <row r="848" spans="1:31" x14ac:dyDescent="0.2">
      <c r="A848" s="5" t="str">
        <f>'MT_Permitted Sources'!A53</f>
        <v>MTDEQ Permitted Sources</v>
      </c>
      <c r="B848" s="5">
        <f>'MT_Permitted Sources'!B53</f>
        <v>30</v>
      </c>
      <c r="C848" s="158" t="str">
        <f>'MT_Permitted Sources'!D53</f>
        <v>30005</v>
      </c>
      <c r="D848" s="110">
        <f>'MT_Permitted Sources'!L53</f>
        <v>31000228</v>
      </c>
      <c r="E848" s="5" t="str">
        <f>'MT_Permitted Sources'!O53</f>
        <v>Dehydrator</v>
      </c>
      <c r="F848" s="125" t="s">
        <v>256</v>
      </c>
      <c r="G848" s="110">
        <f>'MT_Permitted Sources'!Z53</f>
        <v>0</v>
      </c>
      <c r="H848" s="110">
        <f>'MT_Permitted Sources'!AA53</f>
        <v>2.2751236357813546E-3</v>
      </c>
      <c r="I848" s="110">
        <f>'MT_Permitted Sources'!AB53</f>
        <v>0</v>
      </c>
      <c r="J848" s="110">
        <f>'MT_Permitted Sources'!AC53</f>
        <v>0</v>
      </c>
      <c r="K848" s="110">
        <f>'MT_Permitted Sources'!AD53</f>
        <v>0</v>
      </c>
      <c r="L848" s="144">
        <v>0</v>
      </c>
      <c r="M848" s="144">
        <v>0</v>
      </c>
      <c r="N848" s="144">
        <v>0</v>
      </c>
      <c r="O848" s="144">
        <v>0</v>
      </c>
      <c r="P848" s="144">
        <v>0</v>
      </c>
      <c r="Q848" s="155">
        <v>0</v>
      </c>
      <c r="R848" s="155">
        <v>0</v>
      </c>
      <c r="S848" s="155">
        <v>0</v>
      </c>
      <c r="T848" s="155">
        <v>0</v>
      </c>
      <c r="U848" s="155">
        <v>0</v>
      </c>
      <c r="V848" s="156">
        <f t="shared" si="0"/>
        <v>0</v>
      </c>
      <c r="W848" s="156">
        <f t="shared" si="0"/>
        <v>2.2751236357813546E-3</v>
      </c>
      <c r="X848" s="156">
        <f t="shared" si="0"/>
        <v>0</v>
      </c>
      <c r="Y848" s="156">
        <f t="shared" si="0"/>
        <v>0</v>
      </c>
      <c r="Z848" s="156">
        <f t="shared" si="1"/>
        <v>0</v>
      </c>
      <c r="AA848" s="171">
        <v>0</v>
      </c>
      <c r="AB848" s="171">
        <v>0</v>
      </c>
      <c r="AC848" s="171">
        <v>0</v>
      </c>
      <c r="AD848" s="171">
        <v>0</v>
      </c>
      <c r="AE848" s="171">
        <v>0</v>
      </c>
    </row>
    <row r="849" spans="1:31" x14ac:dyDescent="0.2">
      <c r="A849" s="5" t="str">
        <f>'MT_Permitted Sources'!A54</f>
        <v>MTDEQ Permitted Sources</v>
      </c>
      <c r="B849" s="5">
        <f>'MT_Permitted Sources'!B54</f>
        <v>30</v>
      </c>
      <c r="C849" s="158" t="str">
        <f>'MT_Permitted Sources'!D54</f>
        <v>30005</v>
      </c>
      <c r="D849" s="110">
        <f>'MT_Permitted Sources'!L54</f>
        <v>31000227</v>
      </c>
      <c r="E849" s="5" t="str">
        <f>'MT_Permitted Sources'!O54</f>
        <v>Dehydrator</v>
      </c>
      <c r="F849" s="125" t="s">
        <v>256</v>
      </c>
      <c r="G849" s="110">
        <f>'MT_Permitted Sources'!Z54</f>
        <v>0</v>
      </c>
      <c r="H849" s="110">
        <f>'MT_Permitted Sources'!AA54</f>
        <v>3.9013495088716414</v>
      </c>
      <c r="I849" s="110">
        <f>'MT_Permitted Sources'!AB54</f>
        <v>0</v>
      </c>
      <c r="J849" s="110">
        <f>'MT_Permitted Sources'!AC54</f>
        <v>0</v>
      </c>
      <c r="K849" s="110">
        <f>'MT_Permitted Sources'!AD54</f>
        <v>0</v>
      </c>
      <c r="L849" s="144">
        <v>0</v>
      </c>
      <c r="M849" s="144">
        <v>0</v>
      </c>
      <c r="N849" s="144">
        <v>0</v>
      </c>
      <c r="O849" s="144">
        <v>0</v>
      </c>
      <c r="P849" s="144">
        <v>0</v>
      </c>
      <c r="Q849" s="155">
        <v>0</v>
      </c>
      <c r="R849" s="155">
        <v>0</v>
      </c>
      <c r="S849" s="155">
        <v>0</v>
      </c>
      <c r="T849" s="155">
        <v>0</v>
      </c>
      <c r="U849" s="155">
        <v>0</v>
      </c>
      <c r="V849" s="156">
        <f t="shared" si="0"/>
        <v>0</v>
      </c>
      <c r="W849" s="156">
        <f t="shared" si="0"/>
        <v>3.9013495088716414</v>
      </c>
      <c r="X849" s="156">
        <f t="shared" si="0"/>
        <v>0</v>
      </c>
      <c r="Y849" s="156">
        <f t="shared" si="0"/>
        <v>0</v>
      </c>
      <c r="Z849" s="156">
        <f t="shared" si="1"/>
        <v>0</v>
      </c>
      <c r="AA849" s="171">
        <v>0</v>
      </c>
      <c r="AB849" s="171">
        <v>0</v>
      </c>
      <c r="AC849" s="171">
        <v>0</v>
      </c>
      <c r="AD849" s="171">
        <v>0</v>
      </c>
      <c r="AE849" s="171">
        <v>0</v>
      </c>
    </row>
    <row r="850" spans="1:31" x14ac:dyDescent="0.2">
      <c r="A850" s="5" t="str">
        <f>'MT_Permitted Sources'!A55</f>
        <v>MTDEQ Permitted Sources</v>
      </c>
      <c r="B850" s="5">
        <f>'MT_Permitted Sources'!B55</f>
        <v>30</v>
      </c>
      <c r="C850" s="158" t="str">
        <f>'MT_Permitted Sources'!D55</f>
        <v>30005</v>
      </c>
      <c r="D850" s="110">
        <f>'MT_Permitted Sources'!L55</f>
        <v>10500106</v>
      </c>
      <c r="E850" s="5" t="str">
        <f>'MT_Permitted Sources'!O55</f>
        <v>Process Heaters</v>
      </c>
      <c r="F850" s="125" t="s">
        <v>256</v>
      </c>
      <c r="G850" s="110">
        <f>'MT_Permitted Sources'!Z55</f>
        <v>0</v>
      </c>
      <c r="H850" s="110">
        <f>'MT_Permitted Sources'!AA55</f>
        <v>0</v>
      </c>
      <c r="I850" s="110">
        <f>'MT_Permitted Sources'!AB55</f>
        <v>0</v>
      </c>
      <c r="J850" s="110">
        <f>'MT_Permitted Sources'!AC55</f>
        <v>0</v>
      </c>
      <c r="K850" s="110">
        <f>'MT_Permitted Sources'!AD55</f>
        <v>0</v>
      </c>
      <c r="L850" s="144">
        <v>0</v>
      </c>
      <c r="M850" s="144">
        <v>0</v>
      </c>
      <c r="N850" s="144">
        <v>0</v>
      </c>
      <c r="O850" s="144">
        <v>0</v>
      </c>
      <c r="P850" s="144">
        <v>0</v>
      </c>
      <c r="Q850" s="155">
        <v>0</v>
      </c>
      <c r="R850" s="155">
        <v>0</v>
      </c>
      <c r="S850" s="155">
        <v>0</v>
      </c>
      <c r="T850" s="155">
        <v>0</v>
      </c>
      <c r="U850" s="155">
        <v>0</v>
      </c>
      <c r="V850" s="156">
        <f t="shared" si="0"/>
        <v>0</v>
      </c>
      <c r="W850" s="156">
        <f t="shared" si="0"/>
        <v>0</v>
      </c>
      <c r="X850" s="156">
        <f t="shared" si="0"/>
        <v>0</v>
      </c>
      <c r="Y850" s="156">
        <f t="shared" si="0"/>
        <v>0</v>
      </c>
      <c r="Z850" s="156">
        <f t="shared" si="1"/>
        <v>0</v>
      </c>
      <c r="AA850" s="171">
        <v>0</v>
      </c>
      <c r="AB850" s="171">
        <v>0</v>
      </c>
      <c r="AC850" s="171">
        <v>0</v>
      </c>
      <c r="AD850" s="171">
        <v>0</v>
      </c>
      <c r="AE850" s="171">
        <v>0</v>
      </c>
    </row>
    <row r="851" spans="1:31" x14ac:dyDescent="0.2">
      <c r="A851" s="5" t="str">
        <f>'MT_Permitted Sources'!A56</f>
        <v>MTDEQ Permitted Sources</v>
      </c>
      <c r="B851" s="5">
        <f>'MT_Permitted Sources'!B56</f>
        <v>30</v>
      </c>
      <c r="C851" s="158" t="str">
        <f>'MT_Permitted Sources'!D56</f>
        <v>30005</v>
      </c>
      <c r="D851" s="110">
        <f>'MT_Permitted Sources'!L56</f>
        <v>10500106</v>
      </c>
      <c r="E851" s="5" t="str">
        <f>'MT_Permitted Sources'!O56</f>
        <v>Process Heaters</v>
      </c>
      <c r="F851" s="125" t="s">
        <v>256</v>
      </c>
      <c r="G851" s="110">
        <f>'MT_Permitted Sources'!Z56</f>
        <v>4.0627207781809907E-2</v>
      </c>
      <c r="H851" s="110">
        <f>'MT_Permitted Sources'!AA56</f>
        <v>2.2751236357813546E-3</v>
      </c>
      <c r="I851" s="110">
        <f>'MT_Permitted Sources'!AB56</f>
        <v>3.4126854536720319E-2</v>
      </c>
      <c r="J851" s="110">
        <f>'MT_Permitted Sources'!AC56</f>
        <v>2.4376324669085939E-4</v>
      </c>
      <c r="K851" s="110">
        <f>'MT_Permitted Sources'!AD56</f>
        <v>8.1254415563619805E-4</v>
      </c>
      <c r="L851" s="144">
        <v>0</v>
      </c>
      <c r="M851" s="144">
        <v>0</v>
      </c>
      <c r="N851" s="144">
        <v>0</v>
      </c>
      <c r="O851" s="144">
        <v>0</v>
      </c>
      <c r="P851" s="144">
        <v>0</v>
      </c>
      <c r="Q851" s="155">
        <v>0</v>
      </c>
      <c r="R851" s="155">
        <v>0</v>
      </c>
      <c r="S851" s="155">
        <v>0</v>
      </c>
      <c r="T851" s="155">
        <v>0</v>
      </c>
      <c r="U851" s="155">
        <v>0</v>
      </c>
      <c r="V851" s="156">
        <f t="shared" si="0"/>
        <v>4.0627207781809907E-2</v>
      </c>
      <c r="W851" s="156">
        <f t="shared" si="0"/>
        <v>2.2751236357813546E-3</v>
      </c>
      <c r="X851" s="156">
        <f t="shared" si="0"/>
        <v>3.4126854536720319E-2</v>
      </c>
      <c r="Y851" s="156">
        <f t="shared" si="0"/>
        <v>2.4376324669085939E-4</v>
      </c>
      <c r="Z851" s="156">
        <f t="shared" si="1"/>
        <v>8.1254415563619805E-4</v>
      </c>
      <c r="AA851" s="171">
        <v>0</v>
      </c>
      <c r="AB851" s="171">
        <v>0</v>
      </c>
      <c r="AC851" s="171">
        <v>0</v>
      </c>
      <c r="AD851" s="171">
        <v>0</v>
      </c>
      <c r="AE851" s="171">
        <v>0</v>
      </c>
    </row>
    <row r="852" spans="1:31" x14ac:dyDescent="0.2">
      <c r="A852" s="5" t="str">
        <f>'MT_Permitted Sources'!A57</f>
        <v>MTDEQ Permitted Sources</v>
      </c>
      <c r="B852" s="5">
        <f>'MT_Permitted Sources'!B57</f>
        <v>30</v>
      </c>
      <c r="C852" s="158" t="str">
        <f>'MT_Permitted Sources'!D57</f>
        <v>30005</v>
      </c>
      <c r="D852" s="110">
        <f>'MT_Permitted Sources'!L57</f>
        <v>10500106</v>
      </c>
      <c r="E852" s="5" t="str">
        <f>'MT_Permitted Sources'!O57</f>
        <v>Process Heaters</v>
      </c>
      <c r="F852" s="125" t="s">
        <v>256</v>
      </c>
      <c r="G852" s="110">
        <f>'MT_Permitted Sources'!Z57</f>
        <v>0</v>
      </c>
      <c r="H852" s="110">
        <f>'MT_Permitted Sources'!AA57</f>
        <v>3.4386868666523904</v>
      </c>
      <c r="I852" s="110">
        <f>'MT_Permitted Sources'!AB57</f>
        <v>0</v>
      </c>
      <c r="J852" s="110">
        <f>'MT_Permitted Sources'!AC57</f>
        <v>0</v>
      </c>
      <c r="K852" s="110">
        <f>'MT_Permitted Sources'!AD57</f>
        <v>0</v>
      </c>
      <c r="L852" s="144">
        <v>0</v>
      </c>
      <c r="M852" s="144">
        <v>0</v>
      </c>
      <c r="N852" s="144">
        <v>0</v>
      </c>
      <c r="O852" s="144">
        <v>0</v>
      </c>
      <c r="P852" s="144">
        <v>0</v>
      </c>
      <c r="Q852" s="155">
        <v>0</v>
      </c>
      <c r="R852" s="155">
        <v>0</v>
      </c>
      <c r="S852" s="155">
        <v>0</v>
      </c>
      <c r="T852" s="155">
        <v>0</v>
      </c>
      <c r="U852" s="155">
        <v>0</v>
      </c>
      <c r="V852" s="156">
        <f t="shared" si="0"/>
        <v>0</v>
      </c>
      <c r="W852" s="156">
        <f t="shared" si="0"/>
        <v>3.4386868666523904</v>
      </c>
      <c r="X852" s="156">
        <f t="shared" si="0"/>
        <v>0</v>
      </c>
      <c r="Y852" s="156">
        <f t="shared" si="0"/>
        <v>0</v>
      </c>
      <c r="Z852" s="156">
        <f t="shared" si="1"/>
        <v>0</v>
      </c>
      <c r="AA852" s="171">
        <v>0</v>
      </c>
      <c r="AB852" s="171">
        <v>0</v>
      </c>
      <c r="AC852" s="171">
        <v>0</v>
      </c>
      <c r="AD852" s="171">
        <v>0</v>
      </c>
      <c r="AE852" s="171">
        <v>0</v>
      </c>
    </row>
    <row r="853" spans="1:31" x14ac:dyDescent="0.2">
      <c r="A853" s="5" t="str">
        <f>'MT_Permitted Sources'!A58</f>
        <v>MTDEQ Permitted Sources</v>
      </c>
      <c r="B853" s="5">
        <f>'MT_Permitted Sources'!B58</f>
        <v>30</v>
      </c>
      <c r="C853" s="158" t="str">
        <f>'MT_Permitted Sources'!D58</f>
        <v>30041</v>
      </c>
      <c r="D853" s="110">
        <f>'MT_Permitted Sources'!L58</f>
        <v>20200254</v>
      </c>
      <c r="E853" s="5" t="str">
        <f>'MT_Permitted Sources'!O58</f>
        <v>Compressor Engines</v>
      </c>
      <c r="F853" s="125" t="s">
        <v>256</v>
      </c>
      <c r="G853" s="110">
        <f>'MT_Permitted Sources'!Z58</f>
        <v>0</v>
      </c>
      <c r="H853" s="110">
        <f>'MT_Permitted Sources'!AA58</f>
        <v>3.6913880990552479</v>
      </c>
      <c r="I853" s="110">
        <f>'MT_Permitted Sources'!AB58</f>
        <v>0</v>
      </c>
      <c r="J853" s="110">
        <f>'MT_Permitted Sources'!AC58</f>
        <v>1.8363497917378076E-2</v>
      </c>
      <c r="K853" s="110">
        <f>'MT_Permitted Sources'!AD58</f>
        <v>2.4376324669085942E-3</v>
      </c>
      <c r="L853" s="144">
        <v>0</v>
      </c>
      <c r="M853" s="144">
        <v>0</v>
      </c>
      <c r="N853" s="144">
        <v>0</v>
      </c>
      <c r="O853" s="144">
        <v>0</v>
      </c>
      <c r="P853" s="144">
        <v>0</v>
      </c>
      <c r="Q853" s="155">
        <v>0</v>
      </c>
      <c r="R853" s="155">
        <v>0</v>
      </c>
      <c r="S853" s="155">
        <v>0</v>
      </c>
      <c r="T853" s="155">
        <v>0</v>
      </c>
      <c r="U853" s="155">
        <v>0</v>
      </c>
      <c r="V853" s="156">
        <f t="shared" si="0"/>
        <v>0</v>
      </c>
      <c r="W853" s="156">
        <f t="shared" si="0"/>
        <v>3.6913880990552479</v>
      </c>
      <c r="X853" s="156">
        <f t="shared" si="0"/>
        <v>0</v>
      </c>
      <c r="Y853" s="156">
        <f t="shared" si="0"/>
        <v>1.8363497917378076E-2</v>
      </c>
      <c r="Z853" s="156">
        <f t="shared" si="1"/>
        <v>2.4376324669085942E-3</v>
      </c>
      <c r="AA853" s="171">
        <v>0</v>
      </c>
      <c r="AB853" s="171">
        <v>0</v>
      </c>
      <c r="AC853" s="171">
        <v>0</v>
      </c>
      <c r="AD853" s="171">
        <v>0</v>
      </c>
      <c r="AE853" s="171">
        <v>0</v>
      </c>
    </row>
    <row r="854" spans="1:31" x14ac:dyDescent="0.2">
      <c r="A854" s="5" t="str">
        <f>'MT_Permitted Sources'!A59</f>
        <v>MTDEQ Permitted Sources</v>
      </c>
      <c r="B854" s="5">
        <f>'MT_Permitted Sources'!B59</f>
        <v>30</v>
      </c>
      <c r="C854" s="158" t="str">
        <f>'MT_Permitted Sources'!D59</f>
        <v>30041</v>
      </c>
      <c r="D854" s="110">
        <f>'MT_Permitted Sources'!L59</f>
        <v>20200254</v>
      </c>
      <c r="E854" s="5" t="str">
        <f>'MT_Permitted Sources'!O59</f>
        <v>Compressor Engines</v>
      </c>
      <c r="F854" s="125" t="s">
        <v>256</v>
      </c>
      <c r="G854" s="110">
        <f>'MT_Permitted Sources'!Z59</f>
        <v>5.257485704628456</v>
      </c>
      <c r="H854" s="110">
        <f>'MT_Permitted Sources'!AA59</f>
        <v>0</v>
      </c>
      <c r="I854" s="110">
        <f>'MT_Permitted Sources'!AB59</f>
        <v>11.280875530359593</v>
      </c>
      <c r="J854" s="110">
        <f>'MT_Permitted Sources'!AC59</f>
        <v>0</v>
      </c>
      <c r="K854" s="110">
        <f>'MT_Permitted Sources'!AD59</f>
        <v>0</v>
      </c>
      <c r="L854" s="144">
        <v>0</v>
      </c>
      <c r="M854" s="144">
        <v>0</v>
      </c>
      <c r="N854" s="144">
        <v>0</v>
      </c>
      <c r="O854" s="144">
        <v>0</v>
      </c>
      <c r="P854" s="144">
        <v>0</v>
      </c>
      <c r="Q854" s="155">
        <v>0</v>
      </c>
      <c r="R854" s="155">
        <v>0</v>
      </c>
      <c r="S854" s="155">
        <v>0</v>
      </c>
      <c r="T854" s="155">
        <v>0</v>
      </c>
      <c r="U854" s="155">
        <v>0</v>
      </c>
      <c r="V854" s="156">
        <f t="shared" si="0"/>
        <v>5.257485704628456</v>
      </c>
      <c r="W854" s="156">
        <f t="shared" si="0"/>
        <v>0</v>
      </c>
      <c r="X854" s="156">
        <f t="shared" si="0"/>
        <v>11.280875530359593</v>
      </c>
      <c r="Y854" s="156">
        <f t="shared" si="0"/>
        <v>0</v>
      </c>
      <c r="Z854" s="156">
        <f t="shared" si="1"/>
        <v>0</v>
      </c>
      <c r="AA854" s="171">
        <v>0</v>
      </c>
      <c r="AB854" s="171">
        <v>0</v>
      </c>
      <c r="AC854" s="171">
        <v>0</v>
      </c>
      <c r="AD854" s="171">
        <v>0</v>
      </c>
      <c r="AE854" s="171">
        <v>0</v>
      </c>
    </row>
    <row r="855" spans="1:31" x14ac:dyDescent="0.2">
      <c r="A855" s="5" t="str">
        <f>'MT_Permitted Sources'!A60</f>
        <v>MTDEQ Permitted Sources</v>
      </c>
      <c r="B855" s="5">
        <f>'MT_Permitted Sources'!B60</f>
        <v>30</v>
      </c>
      <c r="C855" s="158" t="str">
        <f>'MT_Permitted Sources'!D60</f>
        <v>30041</v>
      </c>
      <c r="D855" s="110">
        <f>'MT_Permitted Sources'!L60</f>
        <v>10200603</v>
      </c>
      <c r="E855" s="5" t="str">
        <f>'MT_Permitted Sources'!O60</f>
        <v>Process Heaters</v>
      </c>
      <c r="F855" s="125" t="s">
        <v>256</v>
      </c>
      <c r="G855" s="110">
        <f>'MT_Permitted Sources'!Z60</f>
        <v>4.0627207781809907E-2</v>
      </c>
      <c r="H855" s="110">
        <f>'MT_Permitted Sources'!AA60</f>
        <v>2.2751236357813546E-3</v>
      </c>
      <c r="I855" s="110">
        <f>'MT_Permitted Sources'!AB60</f>
        <v>3.4126854536720319E-2</v>
      </c>
      <c r="J855" s="110">
        <f>'MT_Permitted Sources'!AC60</f>
        <v>2.4376324669085939E-4</v>
      </c>
      <c r="K855" s="110">
        <f>'MT_Permitted Sources'!AD60</f>
        <v>8.1254415563619805E-4</v>
      </c>
      <c r="L855" s="144">
        <v>0</v>
      </c>
      <c r="M855" s="144">
        <v>0</v>
      </c>
      <c r="N855" s="144">
        <v>0</v>
      </c>
      <c r="O855" s="144">
        <v>0</v>
      </c>
      <c r="P855" s="144">
        <v>0</v>
      </c>
      <c r="Q855" s="155">
        <v>0</v>
      </c>
      <c r="R855" s="155">
        <v>0</v>
      </c>
      <c r="S855" s="155">
        <v>0</v>
      </c>
      <c r="T855" s="155">
        <v>0</v>
      </c>
      <c r="U855" s="155">
        <v>0</v>
      </c>
      <c r="V855" s="156">
        <f t="shared" si="0"/>
        <v>4.0627207781809907E-2</v>
      </c>
      <c r="W855" s="156">
        <f t="shared" si="0"/>
        <v>2.2751236357813546E-3</v>
      </c>
      <c r="X855" s="156">
        <f t="shared" si="0"/>
        <v>3.4126854536720319E-2</v>
      </c>
      <c r="Y855" s="156">
        <f t="shared" si="0"/>
        <v>2.4376324669085939E-4</v>
      </c>
      <c r="Z855" s="156">
        <f t="shared" si="1"/>
        <v>8.1254415563619805E-4</v>
      </c>
      <c r="AA855" s="171">
        <v>0</v>
      </c>
      <c r="AB855" s="171">
        <v>0</v>
      </c>
      <c r="AC855" s="171">
        <v>0</v>
      </c>
      <c r="AD855" s="171">
        <v>0</v>
      </c>
      <c r="AE855" s="171">
        <v>0</v>
      </c>
    </row>
    <row r="856" spans="1:31" x14ac:dyDescent="0.2">
      <c r="A856" s="5" t="str">
        <f>'MT_Permitted Sources'!A61</f>
        <v>MTDEQ Permitted Sources</v>
      </c>
      <c r="B856" s="5">
        <f>'MT_Permitted Sources'!B61</f>
        <v>30</v>
      </c>
      <c r="C856" s="158" t="str">
        <f>'MT_Permitted Sources'!D61</f>
        <v>30041</v>
      </c>
      <c r="D856" s="110">
        <f>'MT_Permitted Sources'!L61</f>
        <v>20200254</v>
      </c>
      <c r="E856" s="5" t="str">
        <f>'MT_Permitted Sources'!O61</f>
        <v>Compressor Engines</v>
      </c>
      <c r="F856" s="125" t="s">
        <v>256</v>
      </c>
      <c r="G856" s="110">
        <f>'MT_Permitted Sources'!Z61</f>
        <v>0</v>
      </c>
      <c r="H856" s="110">
        <f>'MT_Permitted Sources'!AA61</f>
        <v>0.52734115700789252</v>
      </c>
      <c r="I856" s="110">
        <f>'MT_Permitted Sources'!AB61</f>
        <v>0</v>
      </c>
      <c r="J856" s="110">
        <f>'MT_Permitted Sources'!AC61</f>
        <v>2.6001412980358341E-3</v>
      </c>
      <c r="K856" s="110">
        <f>'MT_Permitted Sources'!AD61</f>
        <v>3.2501766225447926E-4</v>
      </c>
      <c r="L856" s="144">
        <v>0</v>
      </c>
      <c r="M856" s="144">
        <v>0</v>
      </c>
      <c r="N856" s="144">
        <v>0</v>
      </c>
      <c r="O856" s="144">
        <v>0</v>
      </c>
      <c r="P856" s="144">
        <v>0</v>
      </c>
      <c r="Q856" s="155">
        <v>0</v>
      </c>
      <c r="R856" s="155">
        <v>0</v>
      </c>
      <c r="S856" s="155">
        <v>0</v>
      </c>
      <c r="T856" s="155">
        <v>0</v>
      </c>
      <c r="U856" s="155">
        <v>0</v>
      </c>
      <c r="V856" s="156">
        <f t="shared" si="0"/>
        <v>0</v>
      </c>
      <c r="W856" s="156">
        <f t="shared" si="0"/>
        <v>0.52734115700789252</v>
      </c>
      <c r="X856" s="156">
        <f t="shared" si="0"/>
        <v>0</v>
      </c>
      <c r="Y856" s="156">
        <f t="shared" si="0"/>
        <v>2.6001412980358341E-3</v>
      </c>
      <c r="Z856" s="156">
        <f t="shared" si="1"/>
        <v>3.2501766225447926E-4</v>
      </c>
      <c r="AA856" s="171">
        <v>0</v>
      </c>
      <c r="AB856" s="171">
        <v>0</v>
      </c>
      <c r="AC856" s="171">
        <v>0</v>
      </c>
      <c r="AD856" s="171">
        <v>0</v>
      </c>
      <c r="AE856" s="171">
        <v>0</v>
      </c>
    </row>
    <row r="857" spans="1:31" x14ac:dyDescent="0.2">
      <c r="A857" s="5" t="str">
        <f>'MT_Permitted Sources'!A62</f>
        <v>MTDEQ Permitted Sources</v>
      </c>
      <c r="B857" s="5">
        <f>'MT_Permitted Sources'!B62</f>
        <v>30</v>
      </c>
      <c r="C857" s="158" t="str">
        <f>'MT_Permitted Sources'!D62</f>
        <v>30041</v>
      </c>
      <c r="D857" s="110">
        <f>'MT_Permitted Sources'!L62</f>
        <v>20200254</v>
      </c>
      <c r="E857" s="5" t="str">
        <f>'MT_Permitted Sources'!O62</f>
        <v>Compressor Engines</v>
      </c>
      <c r="F857" s="125" t="s">
        <v>256</v>
      </c>
      <c r="G857" s="110">
        <f>'MT_Permitted Sources'!Z62</f>
        <v>3.9574150556105394</v>
      </c>
      <c r="H857" s="110">
        <f>'MT_Permitted Sources'!AA62</f>
        <v>0</v>
      </c>
      <c r="I857" s="110">
        <f>'MT_Permitted Sources'!AB62</f>
        <v>7.2293678615263817</v>
      </c>
      <c r="J857" s="110">
        <f>'MT_Permitted Sources'!AC62</f>
        <v>0</v>
      </c>
      <c r="K857" s="110">
        <f>'MT_Permitted Sources'!AD62</f>
        <v>0</v>
      </c>
      <c r="L857" s="144">
        <v>0</v>
      </c>
      <c r="M857" s="144">
        <v>0</v>
      </c>
      <c r="N857" s="144">
        <v>0</v>
      </c>
      <c r="O857" s="144">
        <v>0</v>
      </c>
      <c r="P857" s="144">
        <v>0</v>
      </c>
      <c r="Q857" s="155">
        <v>0</v>
      </c>
      <c r="R857" s="155">
        <v>0</v>
      </c>
      <c r="S857" s="155">
        <v>0</v>
      </c>
      <c r="T857" s="155">
        <v>0</v>
      </c>
      <c r="U857" s="155">
        <v>0</v>
      </c>
      <c r="V857" s="156">
        <f t="shared" si="0"/>
        <v>3.9574150556105394</v>
      </c>
      <c r="W857" s="156">
        <f t="shared" si="0"/>
        <v>0</v>
      </c>
      <c r="X857" s="156">
        <f t="shared" si="0"/>
        <v>7.2293678615263817</v>
      </c>
      <c r="Y857" s="156">
        <f t="shared" si="0"/>
        <v>0</v>
      </c>
      <c r="Z857" s="156">
        <f t="shared" si="1"/>
        <v>0</v>
      </c>
      <c r="AA857" s="171">
        <v>0</v>
      </c>
      <c r="AB857" s="171">
        <v>0</v>
      </c>
      <c r="AC857" s="171">
        <v>0</v>
      </c>
      <c r="AD857" s="171">
        <v>0</v>
      </c>
      <c r="AE857" s="171">
        <v>0</v>
      </c>
    </row>
    <row r="858" spans="1:31" x14ac:dyDescent="0.2">
      <c r="A858" s="5" t="str">
        <f>'MT_Permitted Sources'!A63</f>
        <v>MTDEQ Permitted Sources</v>
      </c>
      <c r="B858" s="5">
        <f>'MT_Permitted Sources'!B63</f>
        <v>30</v>
      </c>
      <c r="C858" s="158" t="str">
        <f>'MT_Permitted Sources'!D63</f>
        <v>30041</v>
      </c>
      <c r="D858" s="110">
        <f>'MT_Permitted Sources'!L63</f>
        <v>31000302</v>
      </c>
      <c r="E858" s="5" t="str">
        <f>'MT_Permitted Sources'!O63</f>
        <v>Dehydrator</v>
      </c>
      <c r="F858" s="125" t="s">
        <v>256</v>
      </c>
      <c r="G858" s="110">
        <f>'MT_Permitted Sources'!Z63</f>
        <v>4.0627207781809907E-2</v>
      </c>
      <c r="H858" s="110">
        <f>'MT_Permitted Sources'!AA63</f>
        <v>2.2751236357813546E-3</v>
      </c>
      <c r="I858" s="110">
        <f>'MT_Permitted Sources'!AB63</f>
        <v>3.4126854536720319E-2</v>
      </c>
      <c r="J858" s="110">
        <f>'MT_Permitted Sources'!AC63</f>
        <v>2.4376324669085939E-4</v>
      </c>
      <c r="K858" s="110">
        <f>'MT_Permitted Sources'!AD63</f>
        <v>8.1254415563619805E-4</v>
      </c>
      <c r="L858" s="144">
        <v>0</v>
      </c>
      <c r="M858" s="144">
        <v>0</v>
      </c>
      <c r="N858" s="144">
        <v>0</v>
      </c>
      <c r="O858" s="144">
        <v>0</v>
      </c>
      <c r="P858" s="144">
        <v>0</v>
      </c>
      <c r="Q858" s="155">
        <v>0</v>
      </c>
      <c r="R858" s="155">
        <v>0</v>
      </c>
      <c r="S858" s="155">
        <v>0</v>
      </c>
      <c r="T858" s="155">
        <v>0</v>
      </c>
      <c r="U858" s="155">
        <v>0</v>
      </c>
      <c r="V858" s="156">
        <f t="shared" si="0"/>
        <v>4.0627207781809907E-2</v>
      </c>
      <c r="W858" s="156">
        <f t="shared" si="0"/>
        <v>2.2751236357813546E-3</v>
      </c>
      <c r="X858" s="156">
        <f t="shared" si="0"/>
        <v>3.4126854536720319E-2</v>
      </c>
      <c r="Y858" s="156">
        <f t="shared" si="0"/>
        <v>2.4376324669085939E-4</v>
      </c>
      <c r="Z858" s="156">
        <f t="shared" si="1"/>
        <v>8.1254415563619805E-4</v>
      </c>
      <c r="AA858" s="171">
        <v>0</v>
      </c>
      <c r="AB858" s="171">
        <v>0</v>
      </c>
      <c r="AC858" s="171">
        <v>0</v>
      </c>
      <c r="AD858" s="171">
        <v>0</v>
      </c>
      <c r="AE858" s="171">
        <v>0</v>
      </c>
    </row>
    <row r="859" spans="1:31" x14ac:dyDescent="0.2">
      <c r="A859" s="5" t="str">
        <f>'MT_Permitted Sources'!A64</f>
        <v>MTDEQ Permitted Sources</v>
      </c>
      <c r="B859" s="5">
        <f>'MT_Permitted Sources'!B64</f>
        <v>30</v>
      </c>
      <c r="C859" s="158" t="str">
        <f>'MT_Permitted Sources'!D64</f>
        <v>30041</v>
      </c>
      <c r="D859" s="110">
        <f>'MT_Permitted Sources'!L64</f>
        <v>31000301</v>
      </c>
      <c r="E859" s="5" t="str">
        <f>'MT_Permitted Sources'!O64</f>
        <v>Dehydrator</v>
      </c>
      <c r="F859" s="125" t="s">
        <v>256</v>
      </c>
      <c r="G859" s="110">
        <f>'MT_Permitted Sources'!Z64</f>
        <v>0</v>
      </c>
      <c r="H859" s="110">
        <f>'MT_Permitted Sources'!AA64</f>
        <v>1.3132338643392234</v>
      </c>
      <c r="I859" s="110">
        <f>'MT_Permitted Sources'!AB64</f>
        <v>0</v>
      </c>
      <c r="J859" s="110">
        <f>'MT_Permitted Sources'!AC64</f>
        <v>0</v>
      </c>
      <c r="K859" s="110">
        <f>'MT_Permitted Sources'!AD64</f>
        <v>0</v>
      </c>
      <c r="L859" s="144">
        <v>0</v>
      </c>
      <c r="M859" s="144">
        <v>0</v>
      </c>
      <c r="N859" s="144">
        <v>0</v>
      </c>
      <c r="O859" s="144">
        <v>0</v>
      </c>
      <c r="P859" s="144">
        <v>0</v>
      </c>
      <c r="Q859" s="155">
        <v>0</v>
      </c>
      <c r="R859" s="155">
        <v>0</v>
      </c>
      <c r="S859" s="155">
        <v>0</v>
      </c>
      <c r="T859" s="155">
        <v>0</v>
      </c>
      <c r="U859" s="155">
        <v>0</v>
      </c>
      <c r="V859" s="156">
        <f t="shared" si="0"/>
        <v>0</v>
      </c>
      <c r="W859" s="156">
        <f t="shared" si="0"/>
        <v>1.3132338643392234</v>
      </c>
      <c r="X859" s="156">
        <f t="shared" si="0"/>
        <v>0</v>
      </c>
      <c r="Y859" s="156">
        <f t="shared" si="0"/>
        <v>0</v>
      </c>
      <c r="Z859" s="156">
        <f t="shared" si="1"/>
        <v>0</v>
      </c>
      <c r="AA859" s="171">
        <v>0</v>
      </c>
      <c r="AB859" s="171">
        <v>0</v>
      </c>
      <c r="AC859" s="171">
        <v>0</v>
      </c>
      <c r="AD859" s="171">
        <v>0</v>
      </c>
      <c r="AE859" s="171">
        <v>0</v>
      </c>
    </row>
    <row r="860" spans="1:31" x14ac:dyDescent="0.2">
      <c r="A860" s="5" t="str">
        <f>'MT_Permitted Sources'!A65</f>
        <v>MTDEQ Permitted Sources</v>
      </c>
      <c r="B860" s="5">
        <f>'MT_Permitted Sources'!B65</f>
        <v>30</v>
      </c>
      <c r="C860" s="158" t="str">
        <f>'MT_Permitted Sources'!D65</f>
        <v>30041</v>
      </c>
      <c r="D860" s="110">
        <f>'MT_Permitted Sources'!L65</f>
        <v>31000301</v>
      </c>
      <c r="E860" s="5" t="str">
        <f>'MT_Permitted Sources'!O65</f>
        <v>Dehydrator</v>
      </c>
      <c r="F860" s="125" t="s">
        <v>256</v>
      </c>
      <c r="G860" s="110">
        <f>'MT_Permitted Sources'!Z65</f>
        <v>0</v>
      </c>
      <c r="H860" s="110">
        <f>'MT_Permitted Sources'!AA65</f>
        <v>2.8087213827876458</v>
      </c>
      <c r="I860" s="110">
        <f>'MT_Permitted Sources'!AB65</f>
        <v>0</v>
      </c>
      <c r="J860" s="110">
        <f>'MT_Permitted Sources'!AC65</f>
        <v>0</v>
      </c>
      <c r="K860" s="110">
        <f>'MT_Permitted Sources'!AD65</f>
        <v>0</v>
      </c>
      <c r="L860" s="144">
        <v>0</v>
      </c>
      <c r="M860" s="144">
        <v>0</v>
      </c>
      <c r="N860" s="144">
        <v>0</v>
      </c>
      <c r="O860" s="144">
        <v>0</v>
      </c>
      <c r="P860" s="144">
        <v>0</v>
      </c>
      <c r="Q860" s="155">
        <v>0</v>
      </c>
      <c r="R860" s="155">
        <v>0</v>
      </c>
      <c r="S860" s="155">
        <v>0</v>
      </c>
      <c r="T860" s="155">
        <v>0</v>
      </c>
      <c r="U860" s="155">
        <v>0</v>
      </c>
      <c r="V860" s="156">
        <f t="shared" si="0"/>
        <v>0</v>
      </c>
      <c r="W860" s="156">
        <f t="shared" si="0"/>
        <v>2.8087213827876458</v>
      </c>
      <c r="X860" s="156">
        <f t="shared" si="0"/>
        <v>0</v>
      </c>
      <c r="Y860" s="156">
        <f t="shared" si="0"/>
        <v>0</v>
      </c>
      <c r="Z860" s="156">
        <f t="shared" si="1"/>
        <v>0</v>
      </c>
      <c r="AA860" s="171">
        <v>0</v>
      </c>
      <c r="AB860" s="171">
        <v>0</v>
      </c>
      <c r="AC860" s="171">
        <v>0</v>
      </c>
      <c r="AD860" s="171">
        <v>0</v>
      </c>
      <c r="AE860" s="171">
        <v>0</v>
      </c>
    </row>
    <row r="861" spans="1:31" x14ac:dyDescent="0.2">
      <c r="A861" s="5" t="str">
        <f>'MT_Permitted Sources'!A66</f>
        <v>MTDEQ Permitted Sources</v>
      </c>
      <c r="B861" s="5">
        <f>'MT_Permitted Sources'!B66</f>
        <v>30</v>
      </c>
      <c r="C861" s="158" t="str">
        <f>'MT_Permitted Sources'!D66</f>
        <v>30041</v>
      </c>
      <c r="D861" s="110">
        <f>'MT_Permitted Sources'!L66</f>
        <v>31000203</v>
      </c>
      <c r="E861" s="5" t="str">
        <f>'MT_Permitted Sources'!O66</f>
        <v>Compressor Engines</v>
      </c>
      <c r="F861" s="125" t="s">
        <v>256</v>
      </c>
      <c r="G861" s="110">
        <f>'MT_Permitted Sources'!Z66</f>
        <v>0</v>
      </c>
      <c r="H861" s="110">
        <f>'MT_Permitted Sources'!AA66</f>
        <v>4.2351426480069918</v>
      </c>
      <c r="I861" s="110">
        <f>'MT_Permitted Sources'!AB66</f>
        <v>0</v>
      </c>
      <c r="J861" s="110">
        <f>'MT_Permitted Sources'!AC66</f>
        <v>0</v>
      </c>
      <c r="K861" s="110">
        <f>'MT_Permitted Sources'!AD66</f>
        <v>0</v>
      </c>
      <c r="L861" s="144">
        <v>0</v>
      </c>
      <c r="M861" s="144">
        <v>0</v>
      </c>
      <c r="N861" s="144">
        <v>0</v>
      </c>
      <c r="O861" s="144">
        <v>0</v>
      </c>
      <c r="P861" s="144">
        <v>0</v>
      </c>
      <c r="Q861" s="155">
        <v>0</v>
      </c>
      <c r="R861" s="155">
        <v>0</v>
      </c>
      <c r="S861" s="155">
        <v>0</v>
      </c>
      <c r="T861" s="155">
        <v>0</v>
      </c>
      <c r="U861" s="155">
        <v>0</v>
      </c>
      <c r="V861" s="156">
        <f t="shared" si="0"/>
        <v>0</v>
      </c>
      <c r="W861" s="156">
        <f t="shared" si="0"/>
        <v>4.2351426480069918</v>
      </c>
      <c r="X861" s="156">
        <f t="shared" si="0"/>
        <v>0</v>
      </c>
      <c r="Y861" s="156">
        <f t="shared" si="0"/>
        <v>0</v>
      </c>
      <c r="Z861" s="156">
        <f t="shared" si="1"/>
        <v>0</v>
      </c>
      <c r="AA861" s="171">
        <v>0</v>
      </c>
      <c r="AB861" s="171">
        <v>0</v>
      </c>
      <c r="AC861" s="171">
        <v>0</v>
      </c>
      <c r="AD861" s="171">
        <v>0</v>
      </c>
      <c r="AE861" s="171">
        <v>0</v>
      </c>
    </row>
    <row r="862" spans="1:31" x14ac:dyDescent="0.2">
      <c r="A862" s="5" t="str">
        <f>'MT_Permitted Sources'!A67</f>
        <v>MTDEQ Permitted Sources</v>
      </c>
      <c r="B862" s="5">
        <f>'MT_Permitted Sources'!B67</f>
        <v>30</v>
      </c>
      <c r="C862" s="158" t="str">
        <f>'MT_Permitted Sources'!D67</f>
        <v>30041</v>
      </c>
      <c r="D862" s="110">
        <f>'MT_Permitted Sources'!L67</f>
        <v>40400300</v>
      </c>
      <c r="E862" s="5" t="str">
        <f>'MT_Permitted Sources'!O67</f>
        <v>Permitted Tank Losses</v>
      </c>
      <c r="F862" s="125" t="s">
        <v>256</v>
      </c>
      <c r="G862" s="110">
        <f>'MT_Permitted Sources'!Z67</f>
        <v>0</v>
      </c>
      <c r="H862" s="110">
        <f>'MT_Permitted Sources'!AA67</f>
        <v>4.3877384404354697E-3</v>
      </c>
      <c r="I862" s="110">
        <f>'MT_Permitted Sources'!AB67</f>
        <v>0</v>
      </c>
      <c r="J862" s="110">
        <f>'MT_Permitted Sources'!AC67</f>
        <v>0</v>
      </c>
      <c r="K862" s="110">
        <f>'MT_Permitted Sources'!AD67</f>
        <v>0</v>
      </c>
      <c r="L862" s="144">
        <v>0</v>
      </c>
      <c r="M862" s="144">
        <v>0</v>
      </c>
      <c r="N862" s="144">
        <v>0</v>
      </c>
      <c r="O862" s="144">
        <v>0</v>
      </c>
      <c r="P862" s="144">
        <v>0</v>
      </c>
      <c r="Q862" s="155">
        <v>0</v>
      </c>
      <c r="R862" s="155">
        <v>0</v>
      </c>
      <c r="S862" s="155">
        <v>0</v>
      </c>
      <c r="T862" s="155">
        <v>0</v>
      </c>
      <c r="U862" s="155">
        <v>0</v>
      </c>
      <c r="V862" s="156">
        <f t="shared" si="0"/>
        <v>0</v>
      </c>
      <c r="W862" s="156">
        <f t="shared" si="0"/>
        <v>4.3877384404354697E-3</v>
      </c>
      <c r="X862" s="156">
        <f t="shared" si="0"/>
        <v>0</v>
      </c>
      <c r="Y862" s="156">
        <f t="shared" si="0"/>
        <v>0</v>
      </c>
      <c r="Z862" s="156">
        <f t="shared" si="1"/>
        <v>0</v>
      </c>
      <c r="AA862" s="171">
        <v>0</v>
      </c>
      <c r="AB862" s="171">
        <v>0</v>
      </c>
      <c r="AC862" s="171">
        <v>0</v>
      </c>
      <c r="AD862" s="171">
        <v>0</v>
      </c>
      <c r="AE862" s="171">
        <v>0</v>
      </c>
    </row>
    <row r="863" spans="1:31" x14ac:dyDescent="0.2">
      <c r="A863" s="5" t="str">
        <f>'MT_Permitted Sources'!A68</f>
        <v>MTDEQ Permitted Sources</v>
      </c>
      <c r="B863" s="5">
        <f>'MT_Permitted Sources'!B68</f>
        <v>30</v>
      </c>
      <c r="C863" s="158" t="str">
        <f>'MT_Permitted Sources'!D68</f>
        <v>30041</v>
      </c>
      <c r="D863" s="110">
        <f>'MT_Permitted Sources'!L68</f>
        <v>10500106</v>
      </c>
      <c r="E863" s="5" t="str">
        <f>'MT_Permitted Sources'!O68</f>
        <v>Process Heaters</v>
      </c>
      <c r="F863" s="125" t="s">
        <v>256</v>
      </c>
      <c r="G863" s="110">
        <f>'MT_Permitted Sources'!Z68</f>
        <v>0</v>
      </c>
      <c r="H863" s="110">
        <f>'MT_Permitted Sources'!AA68</f>
        <v>0</v>
      </c>
      <c r="I863" s="110">
        <f>'MT_Permitted Sources'!AB68</f>
        <v>0</v>
      </c>
      <c r="J863" s="110">
        <f>'MT_Permitted Sources'!AC68</f>
        <v>0</v>
      </c>
      <c r="K863" s="110">
        <f>'MT_Permitted Sources'!AD68</f>
        <v>0</v>
      </c>
      <c r="L863" s="144">
        <v>0</v>
      </c>
      <c r="M863" s="144">
        <v>0</v>
      </c>
      <c r="N863" s="144">
        <v>0</v>
      </c>
      <c r="O863" s="144">
        <v>0</v>
      </c>
      <c r="P863" s="144">
        <v>0</v>
      </c>
      <c r="Q863" s="155">
        <v>0</v>
      </c>
      <c r="R863" s="155">
        <v>0</v>
      </c>
      <c r="S863" s="155">
        <v>0</v>
      </c>
      <c r="T863" s="155">
        <v>0</v>
      </c>
      <c r="U863" s="155">
        <v>0</v>
      </c>
      <c r="V863" s="156">
        <f t="shared" si="0"/>
        <v>0</v>
      </c>
      <c r="W863" s="156">
        <f t="shared" si="0"/>
        <v>0</v>
      </c>
      <c r="X863" s="156">
        <f t="shared" si="0"/>
        <v>0</v>
      </c>
      <c r="Y863" s="156">
        <f t="shared" si="0"/>
        <v>0</v>
      </c>
      <c r="Z863" s="156">
        <f t="shared" si="1"/>
        <v>0</v>
      </c>
      <c r="AA863" s="171">
        <v>0</v>
      </c>
      <c r="AB863" s="171">
        <v>0</v>
      </c>
      <c r="AC863" s="171">
        <v>0</v>
      </c>
      <c r="AD863" s="171">
        <v>0</v>
      </c>
      <c r="AE863" s="171">
        <v>0</v>
      </c>
    </row>
    <row r="864" spans="1:31" x14ac:dyDescent="0.2">
      <c r="A864" s="5" t="str">
        <f>'MT_Permitted Sources'!A69</f>
        <v>MTDEQ Permitted Sources</v>
      </c>
      <c r="B864" s="5">
        <f>'MT_Permitted Sources'!B69</f>
        <v>30</v>
      </c>
      <c r="C864" s="158" t="str">
        <f>'MT_Permitted Sources'!D69</f>
        <v>30041</v>
      </c>
      <c r="D864" s="110">
        <f>'MT_Permitted Sources'!L69</f>
        <v>31000302</v>
      </c>
      <c r="E864" s="5" t="str">
        <f>'MT_Permitted Sources'!O69</f>
        <v>Dehydrator</v>
      </c>
      <c r="F864" s="125" t="s">
        <v>256</v>
      </c>
      <c r="G864" s="110">
        <f>'MT_Permitted Sources'!Z69</f>
        <v>8.1254415563619814E-2</v>
      </c>
      <c r="H864" s="110">
        <f>'MT_Permitted Sources'!AA69</f>
        <v>4.4689928559990891E-3</v>
      </c>
      <c r="I864" s="110">
        <f>'MT_Permitted Sources'!AB69</f>
        <v>6.8253709073440638E-2</v>
      </c>
      <c r="J864" s="110">
        <f>'MT_Permitted Sources'!AC69</f>
        <v>4.8752649338171879E-4</v>
      </c>
      <c r="K864" s="110">
        <f>'MT_Permitted Sources'!AD69</f>
        <v>1.5438338957087763E-3</v>
      </c>
      <c r="L864" s="144">
        <v>0</v>
      </c>
      <c r="M864" s="144">
        <v>0</v>
      </c>
      <c r="N864" s="144">
        <v>0</v>
      </c>
      <c r="O864" s="144">
        <v>0</v>
      </c>
      <c r="P864" s="144">
        <v>0</v>
      </c>
      <c r="Q864" s="155">
        <v>0</v>
      </c>
      <c r="R864" s="155">
        <v>0</v>
      </c>
      <c r="S864" s="155">
        <v>0</v>
      </c>
      <c r="T864" s="155">
        <v>0</v>
      </c>
      <c r="U864" s="155">
        <v>0</v>
      </c>
      <c r="V864" s="156">
        <f t="shared" si="0"/>
        <v>8.1254415563619814E-2</v>
      </c>
      <c r="W864" s="156">
        <f t="shared" si="0"/>
        <v>4.4689928559990891E-3</v>
      </c>
      <c r="X864" s="156">
        <f t="shared" si="0"/>
        <v>6.8253709073440638E-2</v>
      </c>
      <c r="Y864" s="156">
        <f t="shared" si="0"/>
        <v>4.8752649338171879E-4</v>
      </c>
      <c r="Z864" s="156">
        <f t="shared" si="1"/>
        <v>1.5438338957087763E-3</v>
      </c>
      <c r="AA864" s="171">
        <v>0</v>
      </c>
      <c r="AB864" s="171">
        <v>0</v>
      </c>
      <c r="AC864" s="171">
        <v>0</v>
      </c>
      <c r="AD864" s="171">
        <v>0</v>
      </c>
      <c r="AE864" s="171">
        <v>0</v>
      </c>
    </row>
    <row r="865" spans="1:31" x14ac:dyDescent="0.2">
      <c r="A865" s="5" t="str">
        <f>'MT_Permitted Sources'!A70</f>
        <v>MTDEQ Permitted Sources</v>
      </c>
      <c r="B865" s="5">
        <f>'MT_Permitted Sources'!B70</f>
        <v>30</v>
      </c>
      <c r="C865" s="158" t="str">
        <f>'MT_Permitted Sources'!D70</f>
        <v>30041</v>
      </c>
      <c r="D865" s="110">
        <f>'MT_Permitted Sources'!L70</f>
        <v>20200254</v>
      </c>
      <c r="E865" s="5" t="str">
        <f>'MT_Permitted Sources'!O70</f>
        <v>Compressor Engines</v>
      </c>
      <c r="F865" s="125" t="s">
        <v>256</v>
      </c>
      <c r="G865" s="110">
        <f>'MT_Permitted Sources'!Z70</f>
        <v>0</v>
      </c>
      <c r="H865" s="110">
        <f>'MT_Permitted Sources'!AA70</f>
        <v>0</v>
      </c>
      <c r="I865" s="110">
        <f>'MT_Permitted Sources'!AB70</f>
        <v>0</v>
      </c>
      <c r="J865" s="110">
        <f>'MT_Permitted Sources'!AC70</f>
        <v>0</v>
      </c>
      <c r="K865" s="110">
        <f>'MT_Permitted Sources'!AD70</f>
        <v>0</v>
      </c>
      <c r="L865" s="144">
        <v>0</v>
      </c>
      <c r="M865" s="144">
        <v>0</v>
      </c>
      <c r="N865" s="144">
        <v>0</v>
      </c>
      <c r="O865" s="144">
        <v>0</v>
      </c>
      <c r="P865" s="144">
        <v>0</v>
      </c>
      <c r="Q865" s="155">
        <v>0</v>
      </c>
      <c r="R865" s="155">
        <v>0</v>
      </c>
      <c r="S865" s="155">
        <v>0</v>
      </c>
      <c r="T865" s="155">
        <v>0</v>
      </c>
      <c r="U865" s="155">
        <v>0</v>
      </c>
      <c r="V865" s="156">
        <f t="shared" si="0"/>
        <v>0</v>
      </c>
      <c r="W865" s="156">
        <f t="shared" si="0"/>
        <v>0</v>
      </c>
      <c r="X865" s="156">
        <f t="shared" si="0"/>
        <v>0</v>
      </c>
      <c r="Y865" s="156">
        <f t="shared" ref="Y865" si="2">J865</f>
        <v>0</v>
      </c>
      <c r="Z865" s="156">
        <f t="shared" si="1"/>
        <v>0</v>
      </c>
      <c r="AA865" s="171">
        <v>0</v>
      </c>
      <c r="AB865" s="171">
        <v>0</v>
      </c>
      <c r="AC865" s="171">
        <v>0</v>
      </c>
      <c r="AD865" s="171">
        <v>0</v>
      </c>
      <c r="AE865" s="171">
        <v>0</v>
      </c>
    </row>
    <row r="866" spans="1:31" x14ac:dyDescent="0.2">
      <c r="A866" s="5" t="str">
        <f>'MT_Permitted Sources'!A71</f>
        <v>MTDEQ Permitted Sources</v>
      </c>
      <c r="B866" s="5">
        <f>'MT_Permitted Sources'!B71</f>
        <v>30</v>
      </c>
      <c r="C866" s="158" t="str">
        <f>'MT_Permitted Sources'!D71</f>
        <v>30041</v>
      </c>
      <c r="D866" s="110">
        <f>'MT_Permitted Sources'!L71</f>
        <v>20200254</v>
      </c>
      <c r="E866" s="5" t="str">
        <f>'MT_Permitted Sources'!O71</f>
        <v>Compressor Engines</v>
      </c>
      <c r="F866" s="125" t="s">
        <v>256</v>
      </c>
      <c r="G866" s="110">
        <f>'MT_Permitted Sources'!Z71</f>
        <v>0</v>
      </c>
      <c r="H866" s="110">
        <f>'MT_Permitted Sources'!AA71</f>
        <v>0.81498178810310662</v>
      </c>
      <c r="I866" s="110">
        <f>'MT_Permitted Sources'!AB71</f>
        <v>0</v>
      </c>
      <c r="J866" s="110">
        <f>'MT_Permitted Sources'!AC71</f>
        <v>4.0627207781809907E-3</v>
      </c>
      <c r="K866" s="110">
        <f>'MT_Permitted Sources'!AD71</f>
        <v>5.6878090894533866E-4</v>
      </c>
      <c r="L866" s="144">
        <v>0</v>
      </c>
      <c r="M866" s="144">
        <v>0</v>
      </c>
      <c r="N866" s="144">
        <v>0</v>
      </c>
      <c r="O866" s="144">
        <v>0</v>
      </c>
      <c r="P866" s="144">
        <v>0</v>
      </c>
      <c r="Q866" s="155">
        <v>0</v>
      </c>
      <c r="R866" s="155">
        <v>0</v>
      </c>
      <c r="S866" s="155">
        <v>0</v>
      </c>
      <c r="T866" s="155">
        <v>0</v>
      </c>
      <c r="U866" s="155">
        <v>0</v>
      </c>
      <c r="V866" s="156">
        <f t="shared" ref="V866:Y929" si="3">G866</f>
        <v>0</v>
      </c>
      <c r="W866" s="156">
        <f t="shared" si="3"/>
        <v>0.81498178810310662</v>
      </c>
      <c r="X866" s="156">
        <f t="shared" si="3"/>
        <v>0</v>
      </c>
      <c r="Y866" s="156">
        <f t="shared" si="3"/>
        <v>4.0627207781809907E-3</v>
      </c>
      <c r="Z866" s="156">
        <f t="shared" ref="Z866:Z929" si="4">K866</f>
        <v>5.6878090894533866E-4</v>
      </c>
      <c r="AA866" s="171">
        <v>0</v>
      </c>
      <c r="AB866" s="171">
        <v>0</v>
      </c>
      <c r="AC866" s="171">
        <v>0</v>
      </c>
      <c r="AD866" s="171">
        <v>0</v>
      </c>
      <c r="AE866" s="171">
        <v>0</v>
      </c>
    </row>
    <row r="867" spans="1:31" x14ac:dyDescent="0.2">
      <c r="A867" s="5" t="str">
        <f>'MT_Permitted Sources'!A72</f>
        <v>MTDEQ Permitted Sources</v>
      </c>
      <c r="B867" s="5">
        <f>'MT_Permitted Sources'!B72</f>
        <v>30</v>
      </c>
      <c r="C867" s="158" t="str">
        <f>'MT_Permitted Sources'!D72</f>
        <v>30041</v>
      </c>
      <c r="D867" s="110">
        <f>'MT_Permitted Sources'!L72</f>
        <v>20200254</v>
      </c>
      <c r="E867" s="5" t="str">
        <f>'MT_Permitted Sources'!O72</f>
        <v>Compressor Engines</v>
      </c>
      <c r="F867" s="125" t="s">
        <v>256</v>
      </c>
      <c r="G867" s="110">
        <f>'MT_Permitted Sources'!Z72</f>
        <v>0.24831349396242211</v>
      </c>
      <c r="H867" s="110">
        <f>'MT_Permitted Sources'!AA72</f>
        <v>0</v>
      </c>
      <c r="I867" s="110">
        <f>'MT_Permitted Sources'!AB72</f>
        <v>1.4190271134030563</v>
      </c>
      <c r="J867" s="110">
        <f>'MT_Permitted Sources'!AC72</f>
        <v>0</v>
      </c>
      <c r="K867" s="110">
        <f>'MT_Permitted Sources'!AD72</f>
        <v>0</v>
      </c>
      <c r="L867" s="144">
        <v>0</v>
      </c>
      <c r="M867" s="144">
        <v>0</v>
      </c>
      <c r="N867" s="144">
        <v>0</v>
      </c>
      <c r="O867" s="144">
        <v>0</v>
      </c>
      <c r="P867" s="144">
        <v>0</v>
      </c>
      <c r="Q867" s="155">
        <v>0</v>
      </c>
      <c r="R867" s="155">
        <v>0</v>
      </c>
      <c r="S867" s="155">
        <v>0</v>
      </c>
      <c r="T867" s="155">
        <v>0</v>
      </c>
      <c r="U867" s="155">
        <v>0</v>
      </c>
      <c r="V867" s="156">
        <f t="shared" si="3"/>
        <v>0.24831349396242211</v>
      </c>
      <c r="W867" s="156">
        <f t="shared" si="3"/>
        <v>0</v>
      </c>
      <c r="X867" s="156">
        <f t="shared" si="3"/>
        <v>1.4190271134030563</v>
      </c>
      <c r="Y867" s="156">
        <f t="shared" si="3"/>
        <v>0</v>
      </c>
      <c r="Z867" s="156">
        <f t="shared" si="4"/>
        <v>0</v>
      </c>
      <c r="AA867" s="171">
        <v>0</v>
      </c>
      <c r="AB867" s="171">
        <v>0</v>
      </c>
      <c r="AC867" s="171">
        <v>0</v>
      </c>
      <c r="AD867" s="171">
        <v>0</v>
      </c>
      <c r="AE867" s="171">
        <v>0</v>
      </c>
    </row>
    <row r="868" spans="1:31" x14ac:dyDescent="0.2">
      <c r="A868" s="5" t="str">
        <f>'MT_Permitted Sources'!A73</f>
        <v>MTDEQ Permitted Sources</v>
      </c>
      <c r="B868" s="5">
        <f>'MT_Permitted Sources'!B73</f>
        <v>30</v>
      </c>
      <c r="C868" s="158" t="str">
        <f>'MT_Permitted Sources'!D73</f>
        <v>30041</v>
      </c>
      <c r="D868" s="110">
        <f>'MT_Permitted Sources'!L73</f>
        <v>31000203</v>
      </c>
      <c r="E868" s="5" t="str">
        <f>'MT_Permitted Sources'!O73</f>
        <v>Compressor Engines</v>
      </c>
      <c r="F868" s="125" t="s">
        <v>256</v>
      </c>
      <c r="G868" s="110">
        <f>'MT_Permitted Sources'!Z73</f>
        <v>0</v>
      </c>
      <c r="H868" s="110">
        <f>'MT_Permitted Sources'!AA73</f>
        <v>0.67400537710022634</v>
      </c>
      <c r="I868" s="110">
        <f>'MT_Permitted Sources'!AB73</f>
        <v>0</v>
      </c>
      <c r="J868" s="110">
        <f>'MT_Permitted Sources'!AC73</f>
        <v>0</v>
      </c>
      <c r="K868" s="110">
        <f>'MT_Permitted Sources'!AD73</f>
        <v>0</v>
      </c>
      <c r="L868" s="144">
        <v>0</v>
      </c>
      <c r="M868" s="144">
        <v>0</v>
      </c>
      <c r="N868" s="144">
        <v>0</v>
      </c>
      <c r="O868" s="144">
        <v>0</v>
      </c>
      <c r="P868" s="144">
        <v>0</v>
      </c>
      <c r="Q868" s="155">
        <v>0</v>
      </c>
      <c r="R868" s="155">
        <v>0</v>
      </c>
      <c r="S868" s="155">
        <v>0</v>
      </c>
      <c r="T868" s="155">
        <v>0</v>
      </c>
      <c r="U868" s="155">
        <v>0</v>
      </c>
      <c r="V868" s="156">
        <f t="shared" si="3"/>
        <v>0</v>
      </c>
      <c r="W868" s="156">
        <f t="shared" si="3"/>
        <v>0.67400537710022634</v>
      </c>
      <c r="X868" s="156">
        <f t="shared" si="3"/>
        <v>0</v>
      </c>
      <c r="Y868" s="156">
        <f t="shared" si="3"/>
        <v>0</v>
      </c>
      <c r="Z868" s="156">
        <f t="shared" si="4"/>
        <v>0</v>
      </c>
      <c r="AA868" s="171">
        <v>0</v>
      </c>
      <c r="AB868" s="171">
        <v>0</v>
      </c>
      <c r="AC868" s="171">
        <v>0</v>
      </c>
      <c r="AD868" s="171">
        <v>0</v>
      </c>
      <c r="AE868" s="171">
        <v>0</v>
      </c>
    </row>
    <row r="869" spans="1:31" x14ac:dyDescent="0.2">
      <c r="A869" s="5" t="str">
        <f>'MT_Permitted Sources'!A74</f>
        <v>MTDEQ Permitted Sources</v>
      </c>
      <c r="B869" s="5">
        <f>'MT_Permitted Sources'!B74</f>
        <v>30</v>
      </c>
      <c r="C869" s="158" t="str">
        <f>'MT_Permitted Sources'!D74</f>
        <v>30041</v>
      </c>
      <c r="D869" s="110">
        <f>'MT_Permitted Sources'!L74</f>
        <v>20200253</v>
      </c>
      <c r="E869" s="5" t="str">
        <f>'MT_Permitted Sources'!O74</f>
        <v>Compressor Engines</v>
      </c>
      <c r="F869" s="125" t="s">
        <v>256</v>
      </c>
      <c r="G869" s="110">
        <f>'MT_Permitted Sources'!Z74</f>
        <v>0</v>
      </c>
      <c r="H869" s="110">
        <f>'MT_Permitted Sources'!AA74</f>
        <v>0</v>
      </c>
      <c r="I869" s="110">
        <f>'MT_Permitted Sources'!AB74</f>
        <v>0</v>
      </c>
      <c r="J869" s="110">
        <f>'MT_Permitted Sources'!AC74</f>
        <v>0</v>
      </c>
      <c r="K869" s="110">
        <f>'MT_Permitted Sources'!AD74</f>
        <v>0</v>
      </c>
      <c r="L869" s="144">
        <v>0</v>
      </c>
      <c r="M869" s="144">
        <v>0</v>
      </c>
      <c r="N869" s="144">
        <v>0</v>
      </c>
      <c r="O869" s="144">
        <v>0</v>
      </c>
      <c r="P869" s="144">
        <v>0</v>
      </c>
      <c r="Q869" s="155">
        <v>0</v>
      </c>
      <c r="R869" s="155">
        <v>0</v>
      </c>
      <c r="S869" s="155">
        <v>0</v>
      </c>
      <c r="T869" s="155">
        <v>0</v>
      </c>
      <c r="U869" s="155">
        <v>0</v>
      </c>
      <c r="V869" s="156">
        <f t="shared" si="3"/>
        <v>0</v>
      </c>
      <c r="W869" s="156">
        <f t="shared" si="3"/>
        <v>0</v>
      </c>
      <c r="X869" s="156">
        <f t="shared" si="3"/>
        <v>0</v>
      </c>
      <c r="Y869" s="156">
        <f t="shared" si="3"/>
        <v>0</v>
      </c>
      <c r="Z869" s="156">
        <f t="shared" si="4"/>
        <v>0</v>
      </c>
      <c r="AA869" s="171">
        <v>0</v>
      </c>
      <c r="AB869" s="171">
        <v>0</v>
      </c>
      <c r="AC869" s="171">
        <v>0</v>
      </c>
      <c r="AD869" s="171">
        <v>0</v>
      </c>
      <c r="AE869" s="171">
        <v>0</v>
      </c>
    </row>
    <row r="870" spans="1:31" x14ac:dyDescent="0.2">
      <c r="A870" s="5" t="str">
        <f>'MT_Permitted Sources'!A75</f>
        <v>MTDEQ Permitted Sources</v>
      </c>
      <c r="B870" s="5">
        <f>'MT_Permitted Sources'!B75</f>
        <v>30</v>
      </c>
      <c r="C870" s="158" t="str">
        <f>'MT_Permitted Sources'!D75</f>
        <v>30041</v>
      </c>
      <c r="D870" s="110">
        <f>'MT_Permitted Sources'!L75</f>
        <v>31000203</v>
      </c>
      <c r="E870" s="5" t="str">
        <f>'MT_Permitted Sources'!O75</f>
        <v>Compressor Engines</v>
      </c>
      <c r="F870" s="125" t="s">
        <v>256</v>
      </c>
      <c r="G870" s="110">
        <f>'MT_Permitted Sources'!Z75</f>
        <v>0</v>
      </c>
      <c r="H870" s="110">
        <f>'MT_Permitted Sources'!AA75</f>
        <v>2.4556709471637181</v>
      </c>
      <c r="I870" s="110">
        <f>'MT_Permitted Sources'!AB75</f>
        <v>0</v>
      </c>
      <c r="J870" s="110">
        <f>'MT_Permitted Sources'!AC75</f>
        <v>0</v>
      </c>
      <c r="K870" s="110">
        <f>'MT_Permitted Sources'!AD75</f>
        <v>0</v>
      </c>
      <c r="L870" s="144">
        <v>0</v>
      </c>
      <c r="M870" s="144">
        <v>0</v>
      </c>
      <c r="N870" s="144">
        <v>0</v>
      </c>
      <c r="O870" s="144">
        <v>0</v>
      </c>
      <c r="P870" s="144">
        <v>0</v>
      </c>
      <c r="Q870" s="155">
        <v>0</v>
      </c>
      <c r="R870" s="155">
        <v>0</v>
      </c>
      <c r="S870" s="155">
        <v>0</v>
      </c>
      <c r="T870" s="155">
        <v>0</v>
      </c>
      <c r="U870" s="155">
        <v>0</v>
      </c>
      <c r="V870" s="156">
        <f t="shared" si="3"/>
        <v>0</v>
      </c>
      <c r="W870" s="156">
        <f t="shared" si="3"/>
        <v>2.4556709471637181</v>
      </c>
      <c r="X870" s="156">
        <f t="shared" si="3"/>
        <v>0</v>
      </c>
      <c r="Y870" s="156">
        <f t="shared" si="3"/>
        <v>0</v>
      </c>
      <c r="Z870" s="156">
        <f t="shared" si="4"/>
        <v>0</v>
      </c>
      <c r="AA870" s="171">
        <v>0</v>
      </c>
      <c r="AB870" s="171">
        <v>0</v>
      </c>
      <c r="AC870" s="171">
        <v>0</v>
      </c>
      <c r="AD870" s="171">
        <v>0</v>
      </c>
      <c r="AE870" s="171">
        <v>0</v>
      </c>
    </row>
    <row r="871" spans="1:31" x14ac:dyDescent="0.2">
      <c r="A871" s="5" t="str">
        <f>'MT_Permitted Sources'!A76</f>
        <v>MTDEQ Permitted Sources</v>
      </c>
      <c r="B871" s="5">
        <f>'MT_Permitted Sources'!B76</f>
        <v>30</v>
      </c>
      <c r="C871" s="158" t="str">
        <f>'MT_Permitted Sources'!D76</f>
        <v>30041</v>
      </c>
      <c r="D871" s="110">
        <f>'MT_Permitted Sources'!L76</f>
        <v>31000227</v>
      </c>
      <c r="E871" s="5" t="str">
        <f>'MT_Permitted Sources'!O76</f>
        <v>Dehydrator</v>
      </c>
      <c r="F871" s="125" t="s">
        <v>256</v>
      </c>
      <c r="G871" s="110">
        <f>'MT_Permitted Sources'!Z76</f>
        <v>0</v>
      </c>
      <c r="H871" s="110">
        <f>'MT_Permitted Sources'!AA76</f>
        <v>1.9449869453463673</v>
      </c>
      <c r="I871" s="110">
        <f>'MT_Permitted Sources'!AB76</f>
        <v>0</v>
      </c>
      <c r="J871" s="110">
        <f>'MT_Permitted Sources'!AC76</f>
        <v>0</v>
      </c>
      <c r="K871" s="110">
        <f>'MT_Permitted Sources'!AD76</f>
        <v>0</v>
      </c>
      <c r="L871" s="144">
        <v>0</v>
      </c>
      <c r="M871" s="144">
        <v>0</v>
      </c>
      <c r="N871" s="144">
        <v>0</v>
      </c>
      <c r="O871" s="144">
        <v>0</v>
      </c>
      <c r="P871" s="144">
        <v>0</v>
      </c>
      <c r="Q871" s="155">
        <v>0</v>
      </c>
      <c r="R871" s="155">
        <v>0</v>
      </c>
      <c r="S871" s="155">
        <v>0</v>
      </c>
      <c r="T871" s="155">
        <v>0</v>
      </c>
      <c r="U871" s="155">
        <v>0</v>
      </c>
      <c r="V871" s="156">
        <f t="shared" si="3"/>
        <v>0</v>
      </c>
      <c r="W871" s="156">
        <f t="shared" si="3"/>
        <v>1.9449869453463673</v>
      </c>
      <c r="X871" s="156">
        <f t="shared" si="3"/>
        <v>0</v>
      </c>
      <c r="Y871" s="156">
        <f t="shared" si="3"/>
        <v>0</v>
      </c>
      <c r="Z871" s="156">
        <f t="shared" si="4"/>
        <v>0</v>
      </c>
      <c r="AA871" s="171">
        <v>0</v>
      </c>
      <c r="AB871" s="171">
        <v>0</v>
      </c>
      <c r="AC871" s="171">
        <v>0</v>
      </c>
      <c r="AD871" s="171">
        <v>0</v>
      </c>
      <c r="AE871" s="171">
        <v>0</v>
      </c>
    </row>
    <row r="872" spans="1:31" x14ac:dyDescent="0.2">
      <c r="A872" s="5" t="str">
        <f>'MT_Permitted Sources'!A77</f>
        <v>MTDEQ Permitted Sources</v>
      </c>
      <c r="B872" s="5">
        <f>'MT_Permitted Sources'!B77</f>
        <v>30</v>
      </c>
      <c r="C872" s="158" t="str">
        <f>'MT_Permitted Sources'!D77</f>
        <v>30041</v>
      </c>
      <c r="D872" s="110">
        <f>'MT_Permitted Sources'!L77</f>
        <v>31000228</v>
      </c>
      <c r="E872" s="5" t="str">
        <f>'MT_Permitted Sources'!O77</f>
        <v>Dehydrator</v>
      </c>
      <c r="F872" s="125" t="s">
        <v>256</v>
      </c>
      <c r="G872" s="110">
        <f>'MT_Permitted Sources'!Z77</f>
        <v>0.16250883112723963</v>
      </c>
      <c r="H872" s="110">
        <f>'MT_Permitted Sources'!AA77</f>
        <v>8.9379857119981782E-3</v>
      </c>
      <c r="I872" s="110">
        <f>'MT_Permitted Sources'!AB77</f>
        <v>0.13650741814688128</v>
      </c>
      <c r="J872" s="110">
        <f>'MT_Permitted Sources'!AC77</f>
        <v>9.7505298676343758E-4</v>
      </c>
      <c r="K872" s="110">
        <f>'MT_Permitted Sources'!AD77</f>
        <v>3.0876677914175527E-3</v>
      </c>
      <c r="L872" s="144">
        <v>0</v>
      </c>
      <c r="M872" s="144">
        <v>0</v>
      </c>
      <c r="N872" s="144">
        <v>0</v>
      </c>
      <c r="O872" s="144">
        <v>0</v>
      </c>
      <c r="P872" s="144">
        <v>0</v>
      </c>
      <c r="Q872" s="155">
        <v>0</v>
      </c>
      <c r="R872" s="155">
        <v>0</v>
      </c>
      <c r="S872" s="155">
        <v>0</v>
      </c>
      <c r="T872" s="155">
        <v>0</v>
      </c>
      <c r="U872" s="155">
        <v>0</v>
      </c>
      <c r="V872" s="156">
        <f t="shared" si="3"/>
        <v>0.16250883112723963</v>
      </c>
      <c r="W872" s="156">
        <f t="shared" si="3"/>
        <v>8.9379857119981782E-3</v>
      </c>
      <c r="X872" s="156">
        <f t="shared" si="3"/>
        <v>0.13650741814688128</v>
      </c>
      <c r="Y872" s="156">
        <f t="shared" si="3"/>
        <v>9.7505298676343758E-4</v>
      </c>
      <c r="Z872" s="156">
        <f t="shared" si="4"/>
        <v>3.0876677914175527E-3</v>
      </c>
      <c r="AA872" s="171">
        <v>0</v>
      </c>
      <c r="AB872" s="171">
        <v>0</v>
      </c>
      <c r="AC872" s="171">
        <v>0</v>
      </c>
      <c r="AD872" s="171">
        <v>0</v>
      </c>
      <c r="AE872" s="171">
        <v>0</v>
      </c>
    </row>
    <row r="873" spans="1:31" x14ac:dyDescent="0.2">
      <c r="A873" s="5" t="str">
        <f>'MT_Permitted Sources'!A78</f>
        <v>MTDEQ Permitted Sources</v>
      </c>
      <c r="B873" s="5">
        <f>'MT_Permitted Sources'!B78</f>
        <v>30</v>
      </c>
      <c r="C873" s="158" t="str">
        <f>'MT_Permitted Sources'!D78</f>
        <v>30041</v>
      </c>
      <c r="D873" s="110">
        <f>'MT_Permitted Sources'!L78</f>
        <v>20200253</v>
      </c>
      <c r="E873" s="5" t="str">
        <f>'MT_Permitted Sources'!O78</f>
        <v>Compressor Engines</v>
      </c>
      <c r="F873" s="125" t="s">
        <v>256</v>
      </c>
      <c r="G873" s="110">
        <f>'MT_Permitted Sources'!Z78</f>
        <v>0</v>
      </c>
      <c r="H873" s="110">
        <f>'MT_Permitted Sources'!AA78</f>
        <v>0.44494917962638203</v>
      </c>
      <c r="I873" s="110">
        <f>'MT_Permitted Sources'!AB78</f>
        <v>0</v>
      </c>
      <c r="J873" s="110">
        <f>'MT_Permitted Sources'!AC78</f>
        <v>8.8567312964345588E-3</v>
      </c>
      <c r="K873" s="110">
        <f>'MT_Permitted Sources'!AD78</f>
        <v>0.14284526256084362</v>
      </c>
      <c r="L873" s="144">
        <v>0</v>
      </c>
      <c r="M873" s="144">
        <v>0</v>
      </c>
      <c r="N873" s="144">
        <v>0</v>
      </c>
      <c r="O873" s="144">
        <v>0</v>
      </c>
      <c r="P873" s="144">
        <v>0</v>
      </c>
      <c r="Q873" s="155">
        <v>0</v>
      </c>
      <c r="R873" s="155">
        <v>0</v>
      </c>
      <c r="S873" s="155">
        <v>0</v>
      </c>
      <c r="T873" s="155">
        <v>0</v>
      </c>
      <c r="U873" s="155">
        <v>0</v>
      </c>
      <c r="V873" s="156">
        <f t="shared" si="3"/>
        <v>0</v>
      </c>
      <c r="W873" s="156">
        <f t="shared" si="3"/>
        <v>0.44494917962638203</v>
      </c>
      <c r="X873" s="156">
        <f t="shared" si="3"/>
        <v>0</v>
      </c>
      <c r="Y873" s="156">
        <f t="shared" si="3"/>
        <v>8.8567312964345588E-3</v>
      </c>
      <c r="Z873" s="156">
        <f t="shared" si="4"/>
        <v>0.14284526256084362</v>
      </c>
      <c r="AA873" s="171">
        <v>0</v>
      </c>
      <c r="AB873" s="171">
        <v>0</v>
      </c>
      <c r="AC873" s="171">
        <v>0</v>
      </c>
      <c r="AD873" s="171">
        <v>0</v>
      </c>
      <c r="AE873" s="171">
        <v>0</v>
      </c>
    </row>
    <row r="874" spans="1:31" x14ac:dyDescent="0.2">
      <c r="A874" s="5" t="str">
        <f>'MT_Permitted Sources'!A79</f>
        <v>MTDEQ Permitted Sources</v>
      </c>
      <c r="B874" s="5">
        <f>'MT_Permitted Sources'!B79</f>
        <v>30</v>
      </c>
      <c r="C874" s="158" t="str">
        <f>'MT_Permitted Sources'!D79</f>
        <v>30041</v>
      </c>
      <c r="D874" s="110">
        <f>'MT_Permitted Sources'!L79</f>
        <v>20200253</v>
      </c>
      <c r="E874" s="5" t="str">
        <f>'MT_Permitted Sources'!O79</f>
        <v>Compressor Engines</v>
      </c>
      <c r="F874" s="125" t="s">
        <v>256</v>
      </c>
      <c r="G874" s="110">
        <f>'MT_Permitted Sources'!Z79</f>
        <v>0.693100164757677</v>
      </c>
      <c r="H874" s="110">
        <f>'MT_Permitted Sources'!AA79</f>
        <v>0</v>
      </c>
      <c r="I874" s="110">
        <f>'MT_Permitted Sources'!AB79</f>
        <v>6.1224389583031895</v>
      </c>
      <c r="J874" s="110">
        <f>'MT_Permitted Sources'!AC79</f>
        <v>0</v>
      </c>
      <c r="K874" s="110">
        <f>'MT_Permitted Sources'!AD79</f>
        <v>0</v>
      </c>
      <c r="L874" s="144">
        <v>0</v>
      </c>
      <c r="M874" s="144">
        <v>0</v>
      </c>
      <c r="N874" s="144">
        <v>0</v>
      </c>
      <c r="O874" s="144">
        <v>0</v>
      </c>
      <c r="P874" s="144">
        <v>0</v>
      </c>
      <c r="Q874" s="155">
        <v>0</v>
      </c>
      <c r="R874" s="155">
        <v>0</v>
      </c>
      <c r="S874" s="155">
        <v>0</v>
      </c>
      <c r="T874" s="155">
        <v>0</v>
      </c>
      <c r="U874" s="155">
        <v>0</v>
      </c>
      <c r="V874" s="156">
        <f t="shared" si="3"/>
        <v>0.693100164757677</v>
      </c>
      <c r="W874" s="156">
        <f t="shared" si="3"/>
        <v>0</v>
      </c>
      <c r="X874" s="156">
        <f t="shared" si="3"/>
        <v>6.1224389583031895</v>
      </c>
      <c r="Y874" s="156">
        <f t="shared" si="3"/>
        <v>0</v>
      </c>
      <c r="Z874" s="156">
        <f t="shared" si="4"/>
        <v>0</v>
      </c>
      <c r="AA874" s="171">
        <v>0</v>
      </c>
      <c r="AB874" s="171">
        <v>0</v>
      </c>
      <c r="AC874" s="171">
        <v>0</v>
      </c>
      <c r="AD874" s="171">
        <v>0</v>
      </c>
      <c r="AE874" s="171">
        <v>0</v>
      </c>
    </row>
    <row r="875" spans="1:31" x14ac:dyDescent="0.2">
      <c r="A875" s="5" t="str">
        <f>'MT_Permitted Sources'!A80</f>
        <v>MTDEQ Permitted Sources</v>
      </c>
      <c r="B875" s="5">
        <f>'MT_Permitted Sources'!B80</f>
        <v>30</v>
      </c>
      <c r="C875" s="158" t="str">
        <f>'MT_Permitted Sources'!D80</f>
        <v>30041</v>
      </c>
      <c r="D875" s="110">
        <f>'MT_Permitted Sources'!L80</f>
        <v>20200253</v>
      </c>
      <c r="E875" s="5" t="str">
        <f>'MT_Permitted Sources'!O80</f>
        <v>Compressor Engines</v>
      </c>
      <c r="F875" s="125" t="s">
        <v>256</v>
      </c>
      <c r="G875" s="110">
        <f>'MT_Permitted Sources'!Z80</f>
        <v>0</v>
      </c>
      <c r="H875" s="110">
        <f>'MT_Permitted Sources'!AA80</f>
        <v>0.45697483312979781</v>
      </c>
      <c r="I875" s="110">
        <f>'MT_Permitted Sources'!AB80</f>
        <v>0</v>
      </c>
      <c r="J875" s="110">
        <f>'MT_Permitted Sources'!AC80</f>
        <v>9.1004945431254185E-3</v>
      </c>
      <c r="K875" s="110">
        <f>'MT_Permitted Sources'!AD80</f>
        <v>0.14666422009233374</v>
      </c>
      <c r="L875" s="144">
        <v>0</v>
      </c>
      <c r="M875" s="144">
        <v>0</v>
      </c>
      <c r="N875" s="144">
        <v>0</v>
      </c>
      <c r="O875" s="144">
        <v>0</v>
      </c>
      <c r="P875" s="144">
        <v>0</v>
      </c>
      <c r="Q875" s="155">
        <v>0</v>
      </c>
      <c r="R875" s="155">
        <v>0</v>
      </c>
      <c r="S875" s="155">
        <v>0</v>
      </c>
      <c r="T875" s="155">
        <v>0</v>
      </c>
      <c r="U875" s="155">
        <v>0</v>
      </c>
      <c r="V875" s="156">
        <f t="shared" si="3"/>
        <v>0</v>
      </c>
      <c r="W875" s="156">
        <f t="shared" si="3"/>
        <v>0.45697483312979781</v>
      </c>
      <c r="X875" s="156">
        <f t="shared" si="3"/>
        <v>0</v>
      </c>
      <c r="Y875" s="156">
        <f t="shared" si="3"/>
        <v>9.1004945431254185E-3</v>
      </c>
      <c r="Z875" s="156">
        <f t="shared" si="4"/>
        <v>0.14666422009233374</v>
      </c>
      <c r="AA875" s="171">
        <v>0</v>
      </c>
      <c r="AB875" s="171">
        <v>0</v>
      </c>
      <c r="AC875" s="171">
        <v>0</v>
      </c>
      <c r="AD875" s="171">
        <v>0</v>
      </c>
      <c r="AE875" s="171">
        <v>0</v>
      </c>
    </row>
    <row r="876" spans="1:31" x14ac:dyDescent="0.2">
      <c r="A876" s="5" t="str">
        <f>'MT_Permitted Sources'!A81</f>
        <v>MTDEQ Permitted Sources</v>
      </c>
      <c r="B876" s="5">
        <f>'MT_Permitted Sources'!B81</f>
        <v>30</v>
      </c>
      <c r="C876" s="158" t="str">
        <f>'MT_Permitted Sources'!D81</f>
        <v>30041</v>
      </c>
      <c r="D876" s="110">
        <f>'MT_Permitted Sources'!L81</f>
        <v>20200253</v>
      </c>
      <c r="E876" s="5" t="str">
        <f>'MT_Permitted Sources'!O81</f>
        <v>Compressor Engines</v>
      </c>
      <c r="F876" s="125" t="s">
        <v>256</v>
      </c>
      <c r="G876" s="110">
        <f>'MT_Permitted Sources'!Z81</f>
        <v>0.46290640546594203</v>
      </c>
      <c r="H876" s="110">
        <f>'MT_Permitted Sources'!AA81</f>
        <v>0</v>
      </c>
      <c r="I876" s="110">
        <f>'MT_Permitted Sources'!AB81</f>
        <v>0.69448148982225855</v>
      </c>
      <c r="J876" s="110">
        <f>'MT_Permitted Sources'!AC81</f>
        <v>0</v>
      </c>
      <c r="K876" s="110">
        <f>'MT_Permitted Sources'!AD81</f>
        <v>0</v>
      </c>
      <c r="L876" s="144">
        <v>0</v>
      </c>
      <c r="M876" s="144">
        <v>0</v>
      </c>
      <c r="N876" s="144">
        <v>0</v>
      </c>
      <c r="O876" s="144">
        <v>0</v>
      </c>
      <c r="P876" s="144">
        <v>0</v>
      </c>
      <c r="Q876" s="155">
        <v>0</v>
      </c>
      <c r="R876" s="155">
        <v>0</v>
      </c>
      <c r="S876" s="155">
        <v>0</v>
      </c>
      <c r="T876" s="155">
        <v>0</v>
      </c>
      <c r="U876" s="155">
        <v>0</v>
      </c>
      <c r="V876" s="156">
        <f t="shared" si="3"/>
        <v>0.46290640546594203</v>
      </c>
      <c r="W876" s="156">
        <f t="shared" si="3"/>
        <v>0</v>
      </c>
      <c r="X876" s="156">
        <f t="shared" si="3"/>
        <v>0.69448148982225855</v>
      </c>
      <c r="Y876" s="156">
        <f t="shared" si="3"/>
        <v>0</v>
      </c>
      <c r="Z876" s="156">
        <f t="shared" si="4"/>
        <v>0</v>
      </c>
      <c r="AA876" s="171">
        <v>0</v>
      </c>
      <c r="AB876" s="171">
        <v>0</v>
      </c>
      <c r="AC876" s="171">
        <v>0</v>
      </c>
      <c r="AD876" s="171">
        <v>0</v>
      </c>
      <c r="AE876" s="171">
        <v>0</v>
      </c>
    </row>
    <row r="877" spans="1:31" x14ac:dyDescent="0.2">
      <c r="A877" s="5" t="str">
        <f>'MT_Permitted Sources'!A82</f>
        <v>MTDEQ Permitted Sources</v>
      </c>
      <c r="B877" s="5">
        <f>'MT_Permitted Sources'!B82</f>
        <v>30</v>
      </c>
      <c r="C877" s="158" t="str">
        <f>'MT_Permitted Sources'!D82</f>
        <v>30005</v>
      </c>
      <c r="D877" s="110">
        <f>'MT_Permitted Sources'!L82</f>
        <v>20200254</v>
      </c>
      <c r="E877" s="5" t="str">
        <f>'MT_Permitted Sources'!O82</f>
        <v>Compressor Engines</v>
      </c>
      <c r="F877" s="125" t="s">
        <v>256</v>
      </c>
      <c r="G877" s="110">
        <f>'MT_Permitted Sources'!Z82</f>
        <v>0</v>
      </c>
      <c r="H877" s="110">
        <f>'MT_Permitted Sources'!AA82</f>
        <v>2.6367057850394628</v>
      </c>
      <c r="I877" s="110">
        <f>'MT_Permitted Sources'!AB82</f>
        <v>0</v>
      </c>
      <c r="J877" s="110">
        <f>'MT_Permitted Sources'!AC82</f>
        <v>1.3163215321306408E-2</v>
      </c>
      <c r="K877" s="110">
        <f>'MT_Permitted Sources'!AD82</f>
        <v>1.7063427268360159E-3</v>
      </c>
      <c r="L877" s="144">
        <v>0</v>
      </c>
      <c r="M877" s="144">
        <v>0</v>
      </c>
      <c r="N877" s="144">
        <v>0</v>
      </c>
      <c r="O877" s="144">
        <v>0</v>
      </c>
      <c r="P877" s="144">
        <v>0</v>
      </c>
      <c r="Q877" s="155">
        <v>0</v>
      </c>
      <c r="R877" s="155">
        <v>0</v>
      </c>
      <c r="S877" s="155">
        <v>0</v>
      </c>
      <c r="T877" s="155">
        <v>0</v>
      </c>
      <c r="U877" s="155">
        <v>0</v>
      </c>
      <c r="V877" s="156">
        <f t="shared" si="3"/>
        <v>0</v>
      </c>
      <c r="W877" s="156">
        <f t="shared" si="3"/>
        <v>2.6367057850394628</v>
      </c>
      <c r="X877" s="156">
        <f t="shared" si="3"/>
        <v>0</v>
      </c>
      <c r="Y877" s="156">
        <f t="shared" si="3"/>
        <v>1.3163215321306408E-2</v>
      </c>
      <c r="Z877" s="156">
        <f t="shared" si="4"/>
        <v>1.7063427268360159E-3</v>
      </c>
      <c r="AA877" s="171">
        <v>0</v>
      </c>
      <c r="AB877" s="171">
        <v>0</v>
      </c>
      <c r="AC877" s="171">
        <v>0</v>
      </c>
      <c r="AD877" s="171">
        <v>0</v>
      </c>
      <c r="AE877" s="171">
        <v>0</v>
      </c>
    </row>
    <row r="878" spans="1:31" x14ac:dyDescent="0.2">
      <c r="A878" s="5" t="str">
        <f>'MT_Permitted Sources'!A83</f>
        <v>MTDEQ Permitted Sources</v>
      </c>
      <c r="B878" s="5">
        <f>'MT_Permitted Sources'!B83</f>
        <v>30</v>
      </c>
      <c r="C878" s="158" t="str">
        <f>'MT_Permitted Sources'!D83</f>
        <v>30005</v>
      </c>
      <c r="D878" s="110">
        <f>'MT_Permitted Sources'!L83</f>
        <v>20200254</v>
      </c>
      <c r="E878" s="5" t="str">
        <f>'MT_Permitted Sources'!O83</f>
        <v>Compressor Engines</v>
      </c>
      <c r="F878" s="125" t="s">
        <v>256</v>
      </c>
      <c r="G878" s="110">
        <f>'MT_Permitted Sources'!Z83</f>
        <v>8.5249695176882998</v>
      </c>
      <c r="H878" s="110">
        <f>'MT_Permitted Sources'!AA83</f>
        <v>0</v>
      </c>
      <c r="I878" s="110">
        <f>'MT_Permitted Sources'!AB83</f>
        <v>0.48013234156542944</v>
      </c>
      <c r="J878" s="110">
        <f>'MT_Permitted Sources'!AC83</f>
        <v>0</v>
      </c>
      <c r="K878" s="110">
        <f>'MT_Permitted Sources'!AD83</f>
        <v>0</v>
      </c>
      <c r="L878" s="144">
        <v>0</v>
      </c>
      <c r="M878" s="144">
        <v>0</v>
      </c>
      <c r="N878" s="144">
        <v>0</v>
      </c>
      <c r="O878" s="144">
        <v>0</v>
      </c>
      <c r="P878" s="144">
        <v>0</v>
      </c>
      <c r="Q878" s="155">
        <v>0</v>
      </c>
      <c r="R878" s="155">
        <v>0</v>
      </c>
      <c r="S878" s="155">
        <v>0</v>
      </c>
      <c r="T878" s="155">
        <v>0</v>
      </c>
      <c r="U878" s="155">
        <v>0</v>
      </c>
      <c r="V878" s="156">
        <f t="shared" si="3"/>
        <v>8.5249695176882998</v>
      </c>
      <c r="W878" s="156">
        <f t="shared" si="3"/>
        <v>0</v>
      </c>
      <c r="X878" s="156">
        <f t="shared" si="3"/>
        <v>0.48013234156542944</v>
      </c>
      <c r="Y878" s="156">
        <f t="shared" si="3"/>
        <v>0</v>
      </c>
      <c r="Z878" s="156">
        <f t="shared" si="4"/>
        <v>0</v>
      </c>
      <c r="AA878" s="171">
        <v>0</v>
      </c>
      <c r="AB878" s="171">
        <v>0</v>
      </c>
      <c r="AC878" s="171">
        <v>0</v>
      </c>
      <c r="AD878" s="171">
        <v>0</v>
      </c>
      <c r="AE878" s="171">
        <v>0</v>
      </c>
    </row>
    <row r="879" spans="1:31" x14ac:dyDescent="0.2">
      <c r="A879" s="5" t="str">
        <f>'MT_Permitted Sources'!A84</f>
        <v>MTDEQ Permitted Sources</v>
      </c>
      <c r="B879" s="5">
        <f>'MT_Permitted Sources'!B84</f>
        <v>30</v>
      </c>
      <c r="C879" s="158" t="str">
        <f>'MT_Permitted Sources'!D84</f>
        <v>30005</v>
      </c>
      <c r="D879" s="110">
        <f>'MT_Permitted Sources'!L84</f>
        <v>20200254</v>
      </c>
      <c r="E879" s="5" t="str">
        <f>'MT_Permitted Sources'!O84</f>
        <v>Compressor Engines</v>
      </c>
      <c r="F879" s="125" t="s">
        <v>256</v>
      </c>
      <c r="G879" s="110">
        <f>'MT_Permitted Sources'!Z84</f>
        <v>0</v>
      </c>
      <c r="H879" s="110">
        <f>'MT_Permitted Sources'!AA84</f>
        <v>0</v>
      </c>
      <c r="I879" s="110">
        <f>'MT_Permitted Sources'!AB84</f>
        <v>0</v>
      </c>
      <c r="J879" s="110">
        <f>'MT_Permitted Sources'!AC84</f>
        <v>0</v>
      </c>
      <c r="K879" s="110">
        <f>'MT_Permitted Sources'!AD84</f>
        <v>0</v>
      </c>
      <c r="L879" s="144">
        <v>0</v>
      </c>
      <c r="M879" s="144">
        <v>0</v>
      </c>
      <c r="N879" s="144">
        <v>0</v>
      </c>
      <c r="O879" s="144">
        <v>0</v>
      </c>
      <c r="P879" s="144">
        <v>0</v>
      </c>
      <c r="Q879" s="155">
        <v>0</v>
      </c>
      <c r="R879" s="155">
        <v>0</v>
      </c>
      <c r="S879" s="155">
        <v>0</v>
      </c>
      <c r="T879" s="155">
        <v>0</v>
      </c>
      <c r="U879" s="155">
        <v>0</v>
      </c>
      <c r="V879" s="156">
        <f t="shared" si="3"/>
        <v>0</v>
      </c>
      <c r="W879" s="156">
        <f t="shared" si="3"/>
        <v>0</v>
      </c>
      <c r="X879" s="156">
        <f t="shared" si="3"/>
        <v>0</v>
      </c>
      <c r="Y879" s="156">
        <f t="shared" si="3"/>
        <v>0</v>
      </c>
      <c r="Z879" s="156">
        <f t="shared" si="4"/>
        <v>0</v>
      </c>
      <c r="AA879" s="171">
        <v>0</v>
      </c>
      <c r="AB879" s="171">
        <v>0</v>
      </c>
      <c r="AC879" s="171">
        <v>0</v>
      </c>
      <c r="AD879" s="171">
        <v>0</v>
      </c>
      <c r="AE879" s="171">
        <v>0</v>
      </c>
    </row>
    <row r="880" spans="1:31" x14ac:dyDescent="0.2">
      <c r="A880" s="5" t="str">
        <f>'MT_Permitted Sources'!A85</f>
        <v>MTDEQ Permitted Sources</v>
      </c>
      <c r="B880" s="5">
        <f>'MT_Permitted Sources'!B85</f>
        <v>30</v>
      </c>
      <c r="C880" s="158" t="str">
        <f>'MT_Permitted Sources'!D85</f>
        <v>30005</v>
      </c>
      <c r="D880" s="110">
        <f>'MT_Permitted Sources'!L85</f>
        <v>31000227</v>
      </c>
      <c r="E880" s="5" t="str">
        <f>'MT_Permitted Sources'!O85</f>
        <v>Dehydrator</v>
      </c>
      <c r="F880" s="125" t="s">
        <v>256</v>
      </c>
      <c r="G880" s="110">
        <f>'MT_Permitted Sources'!Z85</f>
        <v>0</v>
      </c>
      <c r="H880" s="110">
        <f>'MT_Permitted Sources'!AA85</f>
        <v>0.32485515342335197</v>
      </c>
      <c r="I880" s="110">
        <f>'MT_Permitted Sources'!AB85</f>
        <v>0</v>
      </c>
      <c r="J880" s="110">
        <f>'MT_Permitted Sources'!AC85</f>
        <v>0</v>
      </c>
      <c r="K880" s="110">
        <f>'MT_Permitted Sources'!AD85</f>
        <v>0</v>
      </c>
      <c r="L880" s="144">
        <v>0</v>
      </c>
      <c r="M880" s="144">
        <v>0</v>
      </c>
      <c r="N880" s="144">
        <v>0</v>
      </c>
      <c r="O880" s="144">
        <v>0</v>
      </c>
      <c r="P880" s="144">
        <v>0</v>
      </c>
      <c r="Q880" s="155">
        <v>0</v>
      </c>
      <c r="R880" s="155">
        <v>0</v>
      </c>
      <c r="S880" s="155">
        <v>0</v>
      </c>
      <c r="T880" s="155">
        <v>0</v>
      </c>
      <c r="U880" s="155">
        <v>0</v>
      </c>
      <c r="V880" s="156">
        <f t="shared" si="3"/>
        <v>0</v>
      </c>
      <c r="W880" s="156">
        <f t="shared" si="3"/>
        <v>0.32485515342335197</v>
      </c>
      <c r="X880" s="156">
        <f t="shared" si="3"/>
        <v>0</v>
      </c>
      <c r="Y880" s="156">
        <f t="shared" si="3"/>
        <v>0</v>
      </c>
      <c r="Z880" s="156">
        <f t="shared" si="4"/>
        <v>0</v>
      </c>
      <c r="AA880" s="171">
        <v>0</v>
      </c>
      <c r="AB880" s="171">
        <v>0</v>
      </c>
      <c r="AC880" s="171">
        <v>0</v>
      </c>
      <c r="AD880" s="171">
        <v>0</v>
      </c>
      <c r="AE880" s="171">
        <v>0</v>
      </c>
    </row>
    <row r="881" spans="1:31" x14ac:dyDescent="0.2">
      <c r="A881" s="5" t="str">
        <f>'MT_Permitted Sources'!A86</f>
        <v>MTDEQ Permitted Sources</v>
      </c>
      <c r="B881" s="5">
        <f>'MT_Permitted Sources'!B86</f>
        <v>30</v>
      </c>
      <c r="C881" s="158" t="str">
        <f>'MT_Permitted Sources'!D86</f>
        <v>30005</v>
      </c>
      <c r="D881" s="110">
        <f>'MT_Permitted Sources'!L86</f>
        <v>31000228</v>
      </c>
      <c r="E881" s="5" t="str">
        <f>'MT_Permitted Sources'!O86</f>
        <v>Dehydrator</v>
      </c>
      <c r="F881" s="125" t="s">
        <v>256</v>
      </c>
      <c r="G881" s="110">
        <f>'MT_Permitted Sources'!Z86</f>
        <v>8.1254415563619814E-2</v>
      </c>
      <c r="H881" s="110">
        <f>'MT_Permitted Sources'!AA86</f>
        <v>4.4689928559990891E-3</v>
      </c>
      <c r="I881" s="110">
        <f>'MT_Permitted Sources'!AB86</f>
        <v>6.8253709073440638E-2</v>
      </c>
      <c r="J881" s="110">
        <f>'MT_Permitted Sources'!AC86</f>
        <v>4.8752649338171879E-4</v>
      </c>
      <c r="K881" s="110">
        <f>'MT_Permitted Sources'!AD86</f>
        <v>1.5438338957087763E-3</v>
      </c>
      <c r="L881" s="144">
        <v>0</v>
      </c>
      <c r="M881" s="144">
        <v>0</v>
      </c>
      <c r="N881" s="144">
        <v>0</v>
      </c>
      <c r="O881" s="144">
        <v>0</v>
      </c>
      <c r="P881" s="144">
        <v>0</v>
      </c>
      <c r="Q881" s="155">
        <v>0</v>
      </c>
      <c r="R881" s="155">
        <v>0</v>
      </c>
      <c r="S881" s="155">
        <v>0</v>
      </c>
      <c r="T881" s="155">
        <v>0</v>
      </c>
      <c r="U881" s="155">
        <v>0</v>
      </c>
      <c r="V881" s="156">
        <f t="shared" si="3"/>
        <v>8.1254415563619814E-2</v>
      </c>
      <c r="W881" s="156">
        <f t="shared" si="3"/>
        <v>4.4689928559990891E-3</v>
      </c>
      <c r="X881" s="156">
        <f t="shared" si="3"/>
        <v>6.8253709073440638E-2</v>
      </c>
      <c r="Y881" s="156">
        <f t="shared" si="3"/>
        <v>4.8752649338171879E-4</v>
      </c>
      <c r="Z881" s="156">
        <f t="shared" si="4"/>
        <v>1.5438338957087763E-3</v>
      </c>
      <c r="AA881" s="171">
        <v>0</v>
      </c>
      <c r="AB881" s="171">
        <v>0</v>
      </c>
      <c r="AC881" s="171">
        <v>0</v>
      </c>
      <c r="AD881" s="171">
        <v>0</v>
      </c>
      <c r="AE881" s="171">
        <v>0</v>
      </c>
    </row>
    <row r="882" spans="1:31" x14ac:dyDescent="0.2">
      <c r="A882" s="5" t="str">
        <f>'MT_Permitted Sources'!A87</f>
        <v>MTDEQ Permitted Sources</v>
      </c>
      <c r="B882" s="5">
        <f>'MT_Permitted Sources'!B87</f>
        <v>30</v>
      </c>
      <c r="C882" s="158" t="str">
        <f>'MT_Permitted Sources'!D87</f>
        <v>30041</v>
      </c>
      <c r="D882" s="110">
        <f>'MT_Permitted Sources'!L87</f>
        <v>20200254</v>
      </c>
      <c r="E882" s="5" t="str">
        <f>'MT_Permitted Sources'!O87</f>
        <v>Compressor Engines</v>
      </c>
      <c r="F882" s="125" t="s">
        <v>256</v>
      </c>
      <c r="G882" s="110">
        <f>'MT_Permitted Sources'!Z87</f>
        <v>0</v>
      </c>
      <c r="H882" s="110">
        <f>'MT_Permitted Sources'!AA87</f>
        <v>0</v>
      </c>
      <c r="I882" s="110">
        <f>'MT_Permitted Sources'!AB87</f>
        <v>0</v>
      </c>
      <c r="J882" s="110">
        <f>'MT_Permitted Sources'!AC87</f>
        <v>5.2815370116352876E-3</v>
      </c>
      <c r="K882" s="110">
        <f>'MT_Permitted Sources'!AD87</f>
        <v>8.4910864263982699E-2</v>
      </c>
      <c r="L882" s="144">
        <v>0</v>
      </c>
      <c r="M882" s="144">
        <v>0</v>
      </c>
      <c r="N882" s="144">
        <v>0</v>
      </c>
      <c r="O882" s="144">
        <v>0</v>
      </c>
      <c r="P882" s="144">
        <v>0</v>
      </c>
      <c r="Q882" s="155">
        <v>0</v>
      </c>
      <c r="R882" s="155">
        <v>0</v>
      </c>
      <c r="S882" s="155">
        <v>0</v>
      </c>
      <c r="T882" s="155">
        <v>0</v>
      </c>
      <c r="U882" s="155">
        <v>0</v>
      </c>
      <c r="V882" s="156">
        <f t="shared" si="3"/>
        <v>0</v>
      </c>
      <c r="W882" s="156">
        <f t="shared" si="3"/>
        <v>0</v>
      </c>
      <c r="X882" s="156">
        <f t="shared" si="3"/>
        <v>0</v>
      </c>
      <c r="Y882" s="156">
        <f t="shared" si="3"/>
        <v>5.2815370116352876E-3</v>
      </c>
      <c r="Z882" s="156">
        <f t="shared" si="4"/>
        <v>8.4910864263982699E-2</v>
      </c>
      <c r="AA882" s="171">
        <v>0</v>
      </c>
      <c r="AB882" s="171">
        <v>0</v>
      </c>
      <c r="AC882" s="171">
        <v>0</v>
      </c>
      <c r="AD882" s="171">
        <v>0</v>
      </c>
      <c r="AE882" s="171">
        <v>0</v>
      </c>
    </row>
    <row r="883" spans="1:31" x14ac:dyDescent="0.2">
      <c r="A883" s="5" t="str">
        <f>'MT_Permitted Sources'!A88</f>
        <v>MTDEQ Permitted Sources</v>
      </c>
      <c r="B883" s="5">
        <f>'MT_Permitted Sources'!B88</f>
        <v>30</v>
      </c>
      <c r="C883" s="158" t="str">
        <f>'MT_Permitted Sources'!D88</f>
        <v>30041</v>
      </c>
      <c r="D883" s="110">
        <f>'MT_Permitted Sources'!L88</f>
        <v>20200254</v>
      </c>
      <c r="E883" s="5" t="str">
        <f>'MT_Permitted Sources'!O88</f>
        <v>Compressor Engines</v>
      </c>
      <c r="F883" s="125" t="s">
        <v>256</v>
      </c>
      <c r="G883" s="110">
        <f>'MT_Permitted Sources'!Z88</f>
        <v>3.143814592572014</v>
      </c>
      <c r="H883" s="110">
        <f>'MT_Permitted Sources'!AA88</f>
        <v>8.0673446492339931</v>
      </c>
      <c r="I883" s="110">
        <f>'MT_Permitted Sources'!AB88</f>
        <v>3.2427824707285029</v>
      </c>
      <c r="J883" s="110">
        <f>'MT_Permitted Sources'!AC88</f>
        <v>0</v>
      </c>
      <c r="K883" s="110">
        <f>'MT_Permitted Sources'!AD88</f>
        <v>0</v>
      </c>
      <c r="L883" s="144">
        <v>0</v>
      </c>
      <c r="M883" s="144">
        <v>0</v>
      </c>
      <c r="N883" s="144">
        <v>0</v>
      </c>
      <c r="O883" s="144">
        <v>0</v>
      </c>
      <c r="P883" s="144">
        <v>0</v>
      </c>
      <c r="Q883" s="155">
        <v>0</v>
      </c>
      <c r="R883" s="155">
        <v>0</v>
      </c>
      <c r="S883" s="155">
        <v>0</v>
      </c>
      <c r="T883" s="155">
        <v>0</v>
      </c>
      <c r="U883" s="155">
        <v>0</v>
      </c>
      <c r="V883" s="156">
        <f t="shared" si="3"/>
        <v>3.143814592572014</v>
      </c>
      <c r="W883" s="156">
        <f t="shared" si="3"/>
        <v>8.0673446492339931</v>
      </c>
      <c r="X883" s="156">
        <f t="shared" si="3"/>
        <v>3.2427824707285029</v>
      </c>
      <c r="Y883" s="156">
        <f t="shared" si="3"/>
        <v>0</v>
      </c>
      <c r="Z883" s="156">
        <f t="shared" si="4"/>
        <v>0</v>
      </c>
      <c r="AA883" s="171">
        <v>0</v>
      </c>
      <c r="AB883" s="171">
        <v>0</v>
      </c>
      <c r="AC883" s="171">
        <v>0</v>
      </c>
      <c r="AD883" s="171">
        <v>0</v>
      </c>
      <c r="AE883" s="171">
        <v>0</v>
      </c>
    </row>
    <row r="884" spans="1:31" x14ac:dyDescent="0.2">
      <c r="A884" s="5" t="str">
        <f>'MT_Permitted Sources'!A89</f>
        <v>MTDEQ Permitted Sources</v>
      </c>
      <c r="B884" s="5">
        <f>'MT_Permitted Sources'!B89</f>
        <v>30</v>
      </c>
      <c r="C884" s="158" t="str">
        <f>'MT_Permitted Sources'!D89</f>
        <v>30101</v>
      </c>
      <c r="D884" s="110">
        <f>'MT_Permitted Sources'!L89</f>
        <v>20200253</v>
      </c>
      <c r="E884" s="5" t="str">
        <f>'MT_Permitted Sources'!O89</f>
        <v>Compressor Engines</v>
      </c>
      <c r="F884" s="125" t="s">
        <v>256</v>
      </c>
      <c r="G884" s="110">
        <f>'MT_Permitted Sources'!Z89</f>
        <v>4.0627207781809907E-2</v>
      </c>
      <c r="H884" s="110">
        <f>'MT_Permitted Sources'!AA89</f>
        <v>2.2751236357813546E-3</v>
      </c>
      <c r="I884" s="110">
        <f>'MT_Permitted Sources'!AB89</f>
        <v>3.4126854536720319E-2</v>
      </c>
      <c r="J884" s="110">
        <f>'MT_Permitted Sources'!AC89</f>
        <v>2.4376324669085939E-4</v>
      </c>
      <c r="K884" s="110">
        <f>'MT_Permitted Sources'!AD89</f>
        <v>8.1254415563619805E-4</v>
      </c>
      <c r="L884" s="144">
        <v>0</v>
      </c>
      <c r="M884" s="144">
        <v>0</v>
      </c>
      <c r="N884" s="144">
        <v>0</v>
      </c>
      <c r="O884" s="144">
        <v>0</v>
      </c>
      <c r="P884" s="144">
        <v>0</v>
      </c>
      <c r="Q884" s="155">
        <v>0</v>
      </c>
      <c r="R884" s="155">
        <v>0</v>
      </c>
      <c r="S884" s="155">
        <v>0</v>
      </c>
      <c r="T884" s="155">
        <v>0</v>
      </c>
      <c r="U884" s="155">
        <v>0</v>
      </c>
      <c r="V884" s="156">
        <f t="shared" si="3"/>
        <v>4.0627207781809907E-2</v>
      </c>
      <c r="W884" s="156">
        <f t="shared" si="3"/>
        <v>2.2751236357813546E-3</v>
      </c>
      <c r="X884" s="156">
        <f t="shared" si="3"/>
        <v>3.4126854536720319E-2</v>
      </c>
      <c r="Y884" s="156">
        <f t="shared" si="3"/>
        <v>2.4376324669085939E-4</v>
      </c>
      <c r="Z884" s="156">
        <f t="shared" si="4"/>
        <v>8.1254415563619805E-4</v>
      </c>
      <c r="AA884" s="171">
        <v>0</v>
      </c>
      <c r="AB884" s="171">
        <v>0</v>
      </c>
      <c r="AC884" s="171">
        <v>0</v>
      </c>
      <c r="AD884" s="171">
        <v>0</v>
      </c>
      <c r="AE884" s="171">
        <v>0</v>
      </c>
    </row>
    <row r="885" spans="1:31" x14ac:dyDescent="0.2">
      <c r="A885" s="5" t="str">
        <f>'MT_Permitted Sources'!A90</f>
        <v>MTDEQ Permitted Sources</v>
      </c>
      <c r="B885" s="5">
        <f>'MT_Permitted Sources'!B90</f>
        <v>30</v>
      </c>
      <c r="C885" s="158" t="str">
        <f>'MT_Permitted Sources'!D90</f>
        <v>30101</v>
      </c>
      <c r="D885" s="110">
        <f>'MT_Permitted Sources'!L90</f>
        <v>20200253</v>
      </c>
      <c r="E885" s="5" t="str">
        <f>'MT_Permitted Sources'!O90</f>
        <v>Compressor Engines</v>
      </c>
      <c r="F885" s="125" t="s">
        <v>256</v>
      </c>
      <c r="G885" s="110">
        <f>'MT_Permitted Sources'!Z90</f>
        <v>0</v>
      </c>
      <c r="H885" s="110">
        <f>'MT_Permitted Sources'!AA90</f>
        <v>1.9054160449668847</v>
      </c>
      <c r="I885" s="110">
        <f>'MT_Permitted Sources'!AB90</f>
        <v>0</v>
      </c>
      <c r="J885" s="110">
        <f>'MT_Permitted Sources'!AC90</f>
        <v>0</v>
      </c>
      <c r="K885" s="110">
        <f>'MT_Permitted Sources'!AD90</f>
        <v>0</v>
      </c>
      <c r="L885" s="144">
        <v>0</v>
      </c>
      <c r="M885" s="144">
        <v>0</v>
      </c>
      <c r="N885" s="144">
        <v>0</v>
      </c>
      <c r="O885" s="144">
        <v>0</v>
      </c>
      <c r="P885" s="144">
        <v>0</v>
      </c>
      <c r="Q885" s="155">
        <v>0</v>
      </c>
      <c r="R885" s="155">
        <v>0</v>
      </c>
      <c r="S885" s="155">
        <v>0</v>
      </c>
      <c r="T885" s="155">
        <v>0</v>
      </c>
      <c r="U885" s="155">
        <v>0</v>
      </c>
      <c r="V885" s="156">
        <f t="shared" si="3"/>
        <v>0</v>
      </c>
      <c r="W885" s="156">
        <f t="shared" si="3"/>
        <v>1.9054160449668847</v>
      </c>
      <c r="X885" s="156">
        <f t="shared" si="3"/>
        <v>0</v>
      </c>
      <c r="Y885" s="156">
        <f t="shared" si="3"/>
        <v>0</v>
      </c>
      <c r="Z885" s="156">
        <f t="shared" si="4"/>
        <v>0</v>
      </c>
      <c r="AA885" s="171">
        <v>0</v>
      </c>
      <c r="AB885" s="171">
        <v>0</v>
      </c>
      <c r="AC885" s="171">
        <v>0</v>
      </c>
      <c r="AD885" s="171">
        <v>0</v>
      </c>
      <c r="AE885" s="171">
        <v>0</v>
      </c>
    </row>
    <row r="886" spans="1:31" x14ac:dyDescent="0.2">
      <c r="A886" s="5" t="str">
        <f>'MT_Permitted Sources'!A91</f>
        <v>MTDEQ Permitted Sources</v>
      </c>
      <c r="B886" s="5">
        <f>'MT_Permitted Sources'!B91</f>
        <v>30</v>
      </c>
      <c r="C886" s="158" t="str">
        <f>'MT_Permitted Sources'!D91</f>
        <v>30101</v>
      </c>
      <c r="D886" s="110">
        <f>'MT_Permitted Sources'!L91</f>
        <v>20200253</v>
      </c>
      <c r="E886" s="5" t="str">
        <f>'MT_Permitted Sources'!O91</f>
        <v>Compressor Engines</v>
      </c>
      <c r="F886" s="125" t="s">
        <v>256</v>
      </c>
      <c r="G886" s="110">
        <f>'MT_Permitted Sources'!Z91</f>
        <v>0</v>
      </c>
      <c r="H886" s="110">
        <f>'MT_Permitted Sources'!AA91</f>
        <v>0.51840317129589442</v>
      </c>
      <c r="I886" s="110">
        <f>'MT_Permitted Sources'!AB91</f>
        <v>0</v>
      </c>
      <c r="J886" s="110">
        <f>'MT_Permitted Sources'!AC91</f>
        <v>2.6813957135994539E-3</v>
      </c>
      <c r="K886" s="110">
        <f>'MT_Permitted Sources'!AD91</f>
        <v>4.4689928559990898E-2</v>
      </c>
      <c r="L886" s="144">
        <v>0</v>
      </c>
      <c r="M886" s="144">
        <v>0</v>
      </c>
      <c r="N886" s="144">
        <v>0</v>
      </c>
      <c r="O886" s="144">
        <v>0</v>
      </c>
      <c r="P886" s="144">
        <v>0</v>
      </c>
      <c r="Q886" s="155">
        <v>0</v>
      </c>
      <c r="R886" s="155">
        <v>0</v>
      </c>
      <c r="S886" s="155">
        <v>0</v>
      </c>
      <c r="T886" s="155">
        <v>0</v>
      </c>
      <c r="U886" s="155">
        <v>0</v>
      </c>
      <c r="V886" s="156">
        <f t="shared" si="3"/>
        <v>0</v>
      </c>
      <c r="W886" s="156">
        <f t="shared" si="3"/>
        <v>0.51840317129589442</v>
      </c>
      <c r="X886" s="156">
        <f t="shared" si="3"/>
        <v>0</v>
      </c>
      <c r="Y886" s="156">
        <f t="shared" si="3"/>
        <v>2.6813957135994539E-3</v>
      </c>
      <c r="Z886" s="156">
        <f t="shared" si="4"/>
        <v>4.4689928559990898E-2</v>
      </c>
      <c r="AA886" s="171">
        <v>0</v>
      </c>
      <c r="AB886" s="171">
        <v>0</v>
      </c>
      <c r="AC886" s="171">
        <v>0</v>
      </c>
      <c r="AD886" s="171">
        <v>0</v>
      </c>
      <c r="AE886" s="171">
        <v>0</v>
      </c>
    </row>
    <row r="887" spans="1:31" x14ac:dyDescent="0.2">
      <c r="A887" s="5" t="str">
        <f>'MT_Permitted Sources'!A92</f>
        <v>MTDEQ Permitted Sources</v>
      </c>
      <c r="B887" s="5">
        <f>'MT_Permitted Sources'!B92</f>
        <v>30</v>
      </c>
      <c r="C887" s="158" t="str">
        <f>'MT_Permitted Sources'!D92</f>
        <v>30101</v>
      </c>
      <c r="D887" s="110">
        <f>'MT_Permitted Sources'!L92</f>
        <v>20200253</v>
      </c>
      <c r="E887" s="5" t="str">
        <f>'MT_Permitted Sources'!O92</f>
        <v>Compressor Engines</v>
      </c>
      <c r="F887" s="125" t="s">
        <v>256</v>
      </c>
      <c r="G887" s="110">
        <f>'MT_Permitted Sources'!Z92</f>
        <v>0.4525058402737987</v>
      </c>
      <c r="H887" s="110">
        <f>'MT_Permitted Sources'!AA92</f>
        <v>0</v>
      </c>
      <c r="I887" s="110">
        <f>'MT_Permitted Sources'!AB92</f>
        <v>0.52214087441182089</v>
      </c>
      <c r="J887" s="110">
        <f>'MT_Permitted Sources'!AC92</f>
        <v>0</v>
      </c>
      <c r="K887" s="110">
        <f>'MT_Permitted Sources'!AD92</f>
        <v>0</v>
      </c>
      <c r="L887" s="144">
        <v>0</v>
      </c>
      <c r="M887" s="144">
        <v>0</v>
      </c>
      <c r="N887" s="144">
        <v>0</v>
      </c>
      <c r="O887" s="144">
        <v>0</v>
      </c>
      <c r="P887" s="144">
        <v>0</v>
      </c>
      <c r="Q887" s="155">
        <v>0</v>
      </c>
      <c r="R887" s="155">
        <v>0</v>
      </c>
      <c r="S887" s="155">
        <v>0</v>
      </c>
      <c r="T887" s="155">
        <v>0</v>
      </c>
      <c r="U887" s="155">
        <v>0</v>
      </c>
      <c r="V887" s="156">
        <f t="shared" si="3"/>
        <v>0.4525058402737987</v>
      </c>
      <c r="W887" s="156">
        <f t="shared" si="3"/>
        <v>0</v>
      </c>
      <c r="X887" s="156">
        <f t="shared" si="3"/>
        <v>0.52214087441182089</v>
      </c>
      <c r="Y887" s="156">
        <f t="shared" si="3"/>
        <v>0</v>
      </c>
      <c r="Z887" s="156">
        <f t="shared" si="4"/>
        <v>0</v>
      </c>
      <c r="AA887" s="171">
        <v>0</v>
      </c>
      <c r="AB887" s="171">
        <v>0</v>
      </c>
      <c r="AC887" s="171">
        <v>0</v>
      </c>
      <c r="AD887" s="171">
        <v>0</v>
      </c>
      <c r="AE887" s="171">
        <v>0</v>
      </c>
    </row>
    <row r="888" spans="1:31" x14ac:dyDescent="0.2">
      <c r="A888" s="5" t="str">
        <f>'MT_Permitted Sources'!A93</f>
        <v>MTDEQ Permitted Sources</v>
      </c>
      <c r="B888" s="5">
        <f>'MT_Permitted Sources'!B93</f>
        <v>30</v>
      </c>
      <c r="C888" s="158" t="str">
        <f>'MT_Permitted Sources'!D93</f>
        <v>30041</v>
      </c>
      <c r="D888" s="110">
        <f>'MT_Permitted Sources'!L93</f>
        <v>20200254</v>
      </c>
      <c r="E888" s="5" t="str">
        <f>'MT_Permitted Sources'!O93</f>
        <v>Compressor Engines</v>
      </c>
      <c r="F888" s="125" t="s">
        <v>256</v>
      </c>
      <c r="G888" s="110">
        <f>'MT_Permitted Sources'!Z93</f>
        <v>0</v>
      </c>
      <c r="H888" s="110">
        <f>'MT_Permitted Sources'!AA93</f>
        <v>0</v>
      </c>
      <c r="I888" s="110">
        <f>'MT_Permitted Sources'!AB93</f>
        <v>0</v>
      </c>
      <c r="J888" s="110">
        <f>'MT_Permitted Sources'!AC93</f>
        <v>0</v>
      </c>
      <c r="K888" s="110">
        <f>'MT_Permitted Sources'!AD93</f>
        <v>0</v>
      </c>
      <c r="L888" s="144">
        <v>0</v>
      </c>
      <c r="M888" s="144">
        <v>0</v>
      </c>
      <c r="N888" s="144">
        <v>0</v>
      </c>
      <c r="O888" s="144">
        <v>0</v>
      </c>
      <c r="P888" s="144">
        <v>0</v>
      </c>
      <c r="Q888" s="155">
        <v>0</v>
      </c>
      <c r="R888" s="155">
        <v>0</v>
      </c>
      <c r="S888" s="155">
        <v>0</v>
      </c>
      <c r="T888" s="155">
        <v>0</v>
      </c>
      <c r="U888" s="155">
        <v>0</v>
      </c>
      <c r="V888" s="156">
        <f t="shared" si="3"/>
        <v>0</v>
      </c>
      <c r="W888" s="156">
        <f t="shared" si="3"/>
        <v>0</v>
      </c>
      <c r="X888" s="156">
        <f t="shared" si="3"/>
        <v>0</v>
      </c>
      <c r="Y888" s="156">
        <f t="shared" si="3"/>
        <v>0</v>
      </c>
      <c r="Z888" s="156">
        <f t="shared" si="4"/>
        <v>0</v>
      </c>
      <c r="AA888" s="171">
        <v>0</v>
      </c>
      <c r="AB888" s="171">
        <v>0</v>
      </c>
      <c r="AC888" s="171">
        <v>0</v>
      </c>
      <c r="AD888" s="171">
        <v>0</v>
      </c>
      <c r="AE888" s="171">
        <v>0</v>
      </c>
    </row>
    <row r="889" spans="1:31" x14ac:dyDescent="0.2">
      <c r="A889" s="5" t="str">
        <f>'MT_Permitted Sources'!A94</f>
        <v>MTDEQ Permitted Sources</v>
      </c>
      <c r="B889" s="5">
        <f>'MT_Permitted Sources'!B94</f>
        <v>30</v>
      </c>
      <c r="C889" s="158" t="str">
        <f>'MT_Permitted Sources'!D94</f>
        <v>30041</v>
      </c>
      <c r="D889" s="110">
        <f>'MT_Permitted Sources'!L94</f>
        <v>20200254</v>
      </c>
      <c r="E889" s="5" t="str">
        <f>'MT_Permitted Sources'!O94</f>
        <v>Compressor Engines</v>
      </c>
      <c r="F889" s="125" t="s">
        <v>256</v>
      </c>
      <c r="G889" s="110">
        <f>'MT_Permitted Sources'!Z94</f>
        <v>0</v>
      </c>
      <c r="H889" s="110">
        <f>'MT_Permitted Sources'!AA94</f>
        <v>0</v>
      </c>
      <c r="I889" s="110">
        <f>'MT_Permitted Sources'!AB94</f>
        <v>0</v>
      </c>
      <c r="J889" s="110">
        <f>'MT_Permitted Sources'!AC94</f>
        <v>0</v>
      </c>
      <c r="K889" s="110">
        <f>'MT_Permitted Sources'!AD94</f>
        <v>0</v>
      </c>
      <c r="L889" s="144">
        <v>0</v>
      </c>
      <c r="M889" s="144">
        <v>0</v>
      </c>
      <c r="N889" s="144">
        <v>0</v>
      </c>
      <c r="O889" s="144">
        <v>0</v>
      </c>
      <c r="P889" s="144">
        <v>0</v>
      </c>
      <c r="Q889" s="155">
        <v>0</v>
      </c>
      <c r="R889" s="155">
        <v>0</v>
      </c>
      <c r="S889" s="155">
        <v>0</v>
      </c>
      <c r="T889" s="155">
        <v>0</v>
      </c>
      <c r="U889" s="155">
        <v>0</v>
      </c>
      <c r="V889" s="156">
        <f t="shared" si="3"/>
        <v>0</v>
      </c>
      <c r="W889" s="156">
        <f t="shared" si="3"/>
        <v>0</v>
      </c>
      <c r="X889" s="156">
        <f t="shared" si="3"/>
        <v>0</v>
      </c>
      <c r="Y889" s="156">
        <f t="shared" si="3"/>
        <v>0</v>
      </c>
      <c r="Z889" s="156">
        <f t="shared" si="4"/>
        <v>0</v>
      </c>
      <c r="AA889" s="171">
        <v>0</v>
      </c>
      <c r="AB889" s="171">
        <v>0</v>
      </c>
      <c r="AC889" s="171">
        <v>0</v>
      </c>
      <c r="AD889" s="171">
        <v>0</v>
      </c>
      <c r="AE889" s="171">
        <v>0</v>
      </c>
    </row>
    <row r="890" spans="1:31" x14ac:dyDescent="0.2">
      <c r="A890" s="5" t="str">
        <f>'MT_Permitted Sources'!A95</f>
        <v>MTDEQ Permitted Sources</v>
      </c>
      <c r="B890" s="5">
        <f>'MT_Permitted Sources'!B95</f>
        <v>30</v>
      </c>
      <c r="C890" s="158" t="str">
        <f>'MT_Permitted Sources'!D95</f>
        <v>30041</v>
      </c>
      <c r="D890" s="110">
        <f>'MT_Permitted Sources'!L95</f>
        <v>20200254</v>
      </c>
      <c r="E890" s="5" t="str">
        <f>'MT_Permitted Sources'!O95</f>
        <v>Compressor Engines</v>
      </c>
      <c r="F890" s="125" t="s">
        <v>256</v>
      </c>
      <c r="G890" s="110">
        <f>'MT_Permitted Sources'!Z95</f>
        <v>0</v>
      </c>
      <c r="H890" s="110">
        <f>'MT_Permitted Sources'!AA95</f>
        <v>0</v>
      </c>
      <c r="I890" s="110">
        <f>'MT_Permitted Sources'!AB95</f>
        <v>0</v>
      </c>
      <c r="J890" s="110">
        <f>'MT_Permitted Sources'!AC95</f>
        <v>0</v>
      </c>
      <c r="K890" s="110">
        <f>'MT_Permitted Sources'!AD95</f>
        <v>0</v>
      </c>
      <c r="L890" s="144">
        <v>0</v>
      </c>
      <c r="M890" s="144">
        <v>0</v>
      </c>
      <c r="N890" s="144">
        <v>0</v>
      </c>
      <c r="O890" s="144">
        <v>0</v>
      </c>
      <c r="P890" s="144">
        <v>0</v>
      </c>
      <c r="Q890" s="155">
        <v>0</v>
      </c>
      <c r="R890" s="155">
        <v>0</v>
      </c>
      <c r="S890" s="155">
        <v>0</v>
      </c>
      <c r="T890" s="155">
        <v>0</v>
      </c>
      <c r="U890" s="155">
        <v>0</v>
      </c>
      <c r="V890" s="156">
        <f t="shared" si="3"/>
        <v>0</v>
      </c>
      <c r="W890" s="156">
        <f t="shared" si="3"/>
        <v>0</v>
      </c>
      <c r="X890" s="156">
        <f t="shared" si="3"/>
        <v>0</v>
      </c>
      <c r="Y890" s="156">
        <f t="shared" si="3"/>
        <v>0</v>
      </c>
      <c r="Z890" s="156">
        <f t="shared" si="4"/>
        <v>0</v>
      </c>
      <c r="AA890" s="171">
        <v>0</v>
      </c>
      <c r="AB890" s="171">
        <v>0</v>
      </c>
      <c r="AC890" s="171">
        <v>0</v>
      </c>
      <c r="AD890" s="171">
        <v>0</v>
      </c>
      <c r="AE890" s="171">
        <v>0</v>
      </c>
    </row>
    <row r="891" spans="1:31" x14ac:dyDescent="0.2">
      <c r="A891" s="5" t="str">
        <f>'MT_Permitted Sources'!A96</f>
        <v>MTDEQ Permitted Sources</v>
      </c>
      <c r="B891" s="5">
        <f>'MT_Permitted Sources'!B96</f>
        <v>30</v>
      </c>
      <c r="C891" s="158" t="str">
        <f>'MT_Permitted Sources'!D96</f>
        <v>30041</v>
      </c>
      <c r="D891" s="110">
        <f>'MT_Permitted Sources'!L96</f>
        <v>20200254</v>
      </c>
      <c r="E891" s="5" t="str">
        <f>'MT_Permitted Sources'!O96</f>
        <v>Compressor Engines</v>
      </c>
      <c r="F891" s="125" t="s">
        <v>256</v>
      </c>
      <c r="G891" s="110">
        <f>'MT_Permitted Sources'!Z96</f>
        <v>0</v>
      </c>
      <c r="H891" s="110">
        <f>'MT_Permitted Sources'!AA96</f>
        <v>0</v>
      </c>
      <c r="I891" s="110">
        <f>'MT_Permitted Sources'!AB96</f>
        <v>0</v>
      </c>
      <c r="J891" s="110">
        <f>'MT_Permitted Sources'!AC96</f>
        <v>0</v>
      </c>
      <c r="K891" s="110">
        <f>'MT_Permitted Sources'!AD96</f>
        <v>0</v>
      </c>
      <c r="L891" s="144">
        <v>0</v>
      </c>
      <c r="M891" s="144">
        <v>0</v>
      </c>
      <c r="N891" s="144">
        <v>0</v>
      </c>
      <c r="O891" s="144">
        <v>0</v>
      </c>
      <c r="P891" s="144">
        <v>0</v>
      </c>
      <c r="Q891" s="155">
        <v>0</v>
      </c>
      <c r="R891" s="155">
        <v>0</v>
      </c>
      <c r="S891" s="155">
        <v>0</v>
      </c>
      <c r="T891" s="155">
        <v>0</v>
      </c>
      <c r="U891" s="155">
        <v>0</v>
      </c>
      <c r="V891" s="156">
        <f t="shared" si="3"/>
        <v>0</v>
      </c>
      <c r="W891" s="156">
        <f t="shared" si="3"/>
        <v>0</v>
      </c>
      <c r="X891" s="156">
        <f t="shared" si="3"/>
        <v>0</v>
      </c>
      <c r="Y891" s="156">
        <f t="shared" si="3"/>
        <v>0</v>
      </c>
      <c r="Z891" s="156">
        <f t="shared" si="4"/>
        <v>0</v>
      </c>
      <c r="AA891" s="171">
        <v>0</v>
      </c>
      <c r="AB891" s="171">
        <v>0</v>
      </c>
      <c r="AC891" s="171">
        <v>0</v>
      </c>
      <c r="AD891" s="171">
        <v>0</v>
      </c>
      <c r="AE891" s="171">
        <v>0</v>
      </c>
    </row>
    <row r="892" spans="1:31" x14ac:dyDescent="0.2">
      <c r="A892" s="5" t="str">
        <f>'MT_Permitted Sources'!A97</f>
        <v>MTDEQ Permitted Sources</v>
      </c>
      <c r="B892" s="5">
        <f>'MT_Permitted Sources'!B97</f>
        <v>30</v>
      </c>
      <c r="C892" s="158" t="str">
        <f>'MT_Permitted Sources'!D97</f>
        <v>30101</v>
      </c>
      <c r="D892" s="110">
        <f>'MT_Permitted Sources'!L97</f>
        <v>31000220</v>
      </c>
      <c r="E892" s="5" t="str">
        <f>'MT_Permitted Sources'!O97</f>
        <v>Permitted Fugitives</v>
      </c>
      <c r="F892" s="125" t="s">
        <v>256</v>
      </c>
      <c r="G892" s="110">
        <f>'MT_Permitted Sources'!Z97</f>
        <v>0</v>
      </c>
      <c r="H892" s="110">
        <f>'MT_Permitted Sources'!AA97</f>
        <v>0.57276237530795604</v>
      </c>
      <c r="I892" s="110">
        <f>'MT_Permitted Sources'!AB97</f>
        <v>0</v>
      </c>
      <c r="J892" s="110">
        <f>'MT_Permitted Sources'!AC97</f>
        <v>0</v>
      </c>
      <c r="K892" s="110">
        <f>'MT_Permitted Sources'!AD97</f>
        <v>0</v>
      </c>
      <c r="L892" s="144">
        <v>0</v>
      </c>
      <c r="M892" s="144">
        <v>0</v>
      </c>
      <c r="N892" s="144">
        <v>0</v>
      </c>
      <c r="O892" s="144">
        <v>0</v>
      </c>
      <c r="P892" s="144">
        <v>0</v>
      </c>
      <c r="Q892" s="155">
        <v>0</v>
      </c>
      <c r="R892" s="155">
        <v>0</v>
      </c>
      <c r="S892" s="155">
        <v>0</v>
      </c>
      <c r="T892" s="155">
        <v>0</v>
      </c>
      <c r="U892" s="155">
        <v>0</v>
      </c>
      <c r="V892" s="156">
        <f t="shared" si="3"/>
        <v>0</v>
      </c>
      <c r="W892" s="156">
        <f t="shared" si="3"/>
        <v>0.57276237530795604</v>
      </c>
      <c r="X892" s="156">
        <f t="shared" si="3"/>
        <v>0</v>
      </c>
      <c r="Y892" s="156">
        <f t="shared" si="3"/>
        <v>0</v>
      </c>
      <c r="Z892" s="156">
        <f t="shared" si="4"/>
        <v>0</v>
      </c>
      <c r="AA892" s="171">
        <v>0</v>
      </c>
      <c r="AB892" s="171">
        <v>0</v>
      </c>
      <c r="AC892" s="171">
        <v>0</v>
      </c>
      <c r="AD892" s="171">
        <v>0</v>
      </c>
      <c r="AE892" s="171">
        <v>0</v>
      </c>
    </row>
    <row r="893" spans="1:31" x14ac:dyDescent="0.2">
      <c r="A893" s="5" t="str">
        <f>'MT_Permitted Sources'!A98</f>
        <v>MTDEQ Permitted Sources</v>
      </c>
      <c r="B893" s="5">
        <f>'MT_Permitted Sources'!B98</f>
        <v>30</v>
      </c>
      <c r="C893" s="158" t="str">
        <f>'MT_Permitted Sources'!D98</f>
        <v>30101</v>
      </c>
      <c r="D893" s="110">
        <f>'MT_Permitted Sources'!L98</f>
        <v>31000228</v>
      </c>
      <c r="E893" s="5" t="str">
        <f>'MT_Permitted Sources'!O98</f>
        <v>Dehydrator</v>
      </c>
      <c r="F893" s="125" t="s">
        <v>256</v>
      </c>
      <c r="G893" s="110">
        <f>'MT_Permitted Sources'!Z98</f>
        <v>8.1254415563619814E-2</v>
      </c>
      <c r="H893" s="110">
        <f>'MT_Permitted Sources'!AA98</f>
        <v>4.4689928559990891E-3</v>
      </c>
      <c r="I893" s="110">
        <f>'MT_Permitted Sources'!AB98</f>
        <v>6.8253709073440638E-2</v>
      </c>
      <c r="J893" s="110">
        <f>'MT_Permitted Sources'!AC98</f>
        <v>4.8752649338171879E-4</v>
      </c>
      <c r="K893" s="110">
        <f>'MT_Permitted Sources'!AD98</f>
        <v>1.5438338957087763E-3</v>
      </c>
      <c r="L893" s="144">
        <v>0</v>
      </c>
      <c r="M893" s="144">
        <v>0</v>
      </c>
      <c r="N893" s="144">
        <v>0</v>
      </c>
      <c r="O893" s="144">
        <v>0</v>
      </c>
      <c r="P893" s="144">
        <v>0</v>
      </c>
      <c r="Q893" s="155">
        <v>0</v>
      </c>
      <c r="R893" s="155">
        <v>0</v>
      </c>
      <c r="S893" s="155">
        <v>0</v>
      </c>
      <c r="T893" s="155">
        <v>0</v>
      </c>
      <c r="U893" s="155">
        <v>0</v>
      </c>
      <c r="V893" s="156">
        <f t="shared" si="3"/>
        <v>8.1254415563619814E-2</v>
      </c>
      <c r="W893" s="156">
        <f t="shared" si="3"/>
        <v>4.4689928559990891E-3</v>
      </c>
      <c r="X893" s="156">
        <f t="shared" si="3"/>
        <v>6.8253709073440638E-2</v>
      </c>
      <c r="Y893" s="156">
        <f t="shared" si="3"/>
        <v>4.8752649338171879E-4</v>
      </c>
      <c r="Z893" s="156">
        <f t="shared" si="4"/>
        <v>1.5438338957087763E-3</v>
      </c>
      <c r="AA893" s="171">
        <v>0</v>
      </c>
      <c r="AB893" s="171">
        <v>0</v>
      </c>
      <c r="AC893" s="171">
        <v>0</v>
      </c>
      <c r="AD893" s="171">
        <v>0</v>
      </c>
      <c r="AE893" s="171">
        <v>0</v>
      </c>
    </row>
    <row r="894" spans="1:31" x14ac:dyDescent="0.2">
      <c r="A894" s="5" t="str">
        <f>'MT_Permitted Sources'!A99</f>
        <v>MTDEQ Permitted Sources</v>
      </c>
      <c r="B894" s="5">
        <f>'MT_Permitted Sources'!B99</f>
        <v>30</v>
      </c>
      <c r="C894" s="158" t="str">
        <f>'MT_Permitted Sources'!D99</f>
        <v>30101</v>
      </c>
      <c r="D894" s="110">
        <f>'MT_Permitted Sources'!L99</f>
        <v>10500106</v>
      </c>
      <c r="E894" s="5" t="str">
        <f>'MT_Permitted Sources'!O99</f>
        <v>Process Heaters</v>
      </c>
      <c r="F894" s="125" t="s">
        <v>256</v>
      </c>
      <c r="G894" s="110">
        <f>'MT_Permitted Sources'!Z99</f>
        <v>4.0627207781809907E-2</v>
      </c>
      <c r="H894" s="110">
        <f>'MT_Permitted Sources'!AA99</f>
        <v>2.2751236357813546E-3</v>
      </c>
      <c r="I894" s="110">
        <f>'MT_Permitted Sources'!AB99</f>
        <v>3.4126854536720319E-2</v>
      </c>
      <c r="J894" s="110">
        <f>'MT_Permitted Sources'!AC99</f>
        <v>2.4376324669085939E-4</v>
      </c>
      <c r="K894" s="110">
        <f>'MT_Permitted Sources'!AD99</f>
        <v>8.1254415563619805E-4</v>
      </c>
      <c r="L894" s="144">
        <v>0</v>
      </c>
      <c r="M894" s="144">
        <v>0</v>
      </c>
      <c r="N894" s="144">
        <v>0</v>
      </c>
      <c r="O894" s="144">
        <v>0</v>
      </c>
      <c r="P894" s="144">
        <v>0</v>
      </c>
      <c r="Q894" s="155">
        <v>0</v>
      </c>
      <c r="R894" s="155">
        <v>0</v>
      </c>
      <c r="S894" s="155">
        <v>0</v>
      </c>
      <c r="T894" s="155">
        <v>0</v>
      </c>
      <c r="U894" s="155">
        <v>0</v>
      </c>
      <c r="V894" s="156">
        <f t="shared" si="3"/>
        <v>4.0627207781809907E-2</v>
      </c>
      <c r="W894" s="156">
        <f t="shared" si="3"/>
        <v>2.2751236357813546E-3</v>
      </c>
      <c r="X894" s="156">
        <f t="shared" si="3"/>
        <v>3.4126854536720319E-2</v>
      </c>
      <c r="Y894" s="156">
        <f t="shared" si="3"/>
        <v>2.4376324669085939E-4</v>
      </c>
      <c r="Z894" s="156">
        <f t="shared" si="4"/>
        <v>8.1254415563619805E-4</v>
      </c>
      <c r="AA894" s="171">
        <v>0</v>
      </c>
      <c r="AB894" s="171">
        <v>0</v>
      </c>
      <c r="AC894" s="171">
        <v>0</v>
      </c>
      <c r="AD894" s="171">
        <v>0</v>
      </c>
      <c r="AE894" s="171">
        <v>0</v>
      </c>
    </row>
    <row r="895" spans="1:31" x14ac:dyDescent="0.2">
      <c r="A895" s="5" t="str">
        <f>'MT_Permitted Sources'!A100</f>
        <v>MTDEQ Permitted Sources</v>
      </c>
      <c r="B895" s="5">
        <f>'MT_Permitted Sources'!B100</f>
        <v>30</v>
      </c>
      <c r="C895" s="158" t="str">
        <f>'MT_Permitted Sources'!D100</f>
        <v>30101</v>
      </c>
      <c r="D895" s="110">
        <f>'MT_Permitted Sources'!L100</f>
        <v>31000301</v>
      </c>
      <c r="E895" s="5" t="str">
        <f>'MT_Permitted Sources'!O100</f>
        <v>Dehydrator</v>
      </c>
      <c r="F895" s="125" t="s">
        <v>256</v>
      </c>
      <c r="G895" s="110">
        <f>'MT_Permitted Sources'!Z100</f>
        <v>0</v>
      </c>
      <c r="H895" s="110">
        <f>'MT_Permitted Sources'!AA100</f>
        <v>0.53099760570825538</v>
      </c>
      <c r="I895" s="110">
        <f>'MT_Permitted Sources'!AB100</f>
        <v>0</v>
      </c>
      <c r="J895" s="110">
        <f>'MT_Permitted Sources'!AC100</f>
        <v>0</v>
      </c>
      <c r="K895" s="110">
        <f>'MT_Permitted Sources'!AD100</f>
        <v>0</v>
      </c>
      <c r="L895" s="144">
        <v>0</v>
      </c>
      <c r="M895" s="144">
        <v>0</v>
      </c>
      <c r="N895" s="144">
        <v>0</v>
      </c>
      <c r="O895" s="144">
        <v>0</v>
      </c>
      <c r="P895" s="144">
        <v>0</v>
      </c>
      <c r="Q895" s="155">
        <v>0</v>
      </c>
      <c r="R895" s="155">
        <v>0</v>
      </c>
      <c r="S895" s="155">
        <v>0</v>
      </c>
      <c r="T895" s="155">
        <v>0</v>
      </c>
      <c r="U895" s="155">
        <v>0</v>
      </c>
      <c r="V895" s="156">
        <f t="shared" si="3"/>
        <v>0</v>
      </c>
      <c r="W895" s="156">
        <f t="shared" si="3"/>
        <v>0.53099760570825538</v>
      </c>
      <c r="X895" s="156">
        <f t="shared" si="3"/>
        <v>0</v>
      </c>
      <c r="Y895" s="156">
        <f t="shared" si="3"/>
        <v>0</v>
      </c>
      <c r="Z895" s="156">
        <f t="shared" si="4"/>
        <v>0</v>
      </c>
      <c r="AA895" s="171">
        <v>0</v>
      </c>
      <c r="AB895" s="171">
        <v>0</v>
      </c>
      <c r="AC895" s="171">
        <v>0</v>
      </c>
      <c r="AD895" s="171">
        <v>0</v>
      </c>
      <c r="AE895" s="171">
        <v>0</v>
      </c>
    </row>
    <row r="896" spans="1:31" x14ac:dyDescent="0.2">
      <c r="A896" s="5" t="str">
        <f>'MT_Permitted Sources'!A101</f>
        <v>MTDEQ Permitted Sources</v>
      </c>
      <c r="B896" s="5">
        <f>'MT_Permitted Sources'!B101</f>
        <v>30</v>
      </c>
      <c r="C896" s="158" t="str">
        <f>'MT_Permitted Sources'!D101</f>
        <v>30101</v>
      </c>
      <c r="D896" s="110">
        <f>'MT_Permitted Sources'!L101</f>
        <v>20200253</v>
      </c>
      <c r="E896" s="5" t="str">
        <f>'MT_Permitted Sources'!O101</f>
        <v>Compressor Engines</v>
      </c>
      <c r="F896" s="125" t="s">
        <v>256</v>
      </c>
      <c r="G896" s="110">
        <f>'MT_Permitted Sources'!Z101</f>
        <v>0</v>
      </c>
      <c r="H896" s="110">
        <f>'MT_Permitted Sources'!AA101</f>
        <v>0.46315016871263287</v>
      </c>
      <c r="I896" s="110">
        <f>'MT_Permitted Sources'!AB101</f>
        <v>0</v>
      </c>
      <c r="J896" s="110">
        <f>'MT_Permitted Sources'!AC101</f>
        <v>9.2630033742526589E-3</v>
      </c>
      <c r="K896" s="110">
        <f>'MT_Permitted Sources'!AD101</f>
        <v>0.15438338957087763</v>
      </c>
      <c r="L896" s="144">
        <v>0</v>
      </c>
      <c r="M896" s="144">
        <v>0</v>
      </c>
      <c r="N896" s="144">
        <v>0</v>
      </c>
      <c r="O896" s="144">
        <v>0</v>
      </c>
      <c r="P896" s="144">
        <v>0</v>
      </c>
      <c r="Q896" s="155">
        <v>0</v>
      </c>
      <c r="R896" s="155">
        <v>0</v>
      </c>
      <c r="S896" s="155">
        <v>0</v>
      </c>
      <c r="T896" s="155">
        <v>0</v>
      </c>
      <c r="U896" s="155">
        <v>0</v>
      </c>
      <c r="V896" s="156">
        <f t="shared" si="3"/>
        <v>0</v>
      </c>
      <c r="W896" s="156">
        <f t="shared" si="3"/>
        <v>0.46315016871263287</v>
      </c>
      <c r="X896" s="156">
        <f t="shared" si="3"/>
        <v>0</v>
      </c>
      <c r="Y896" s="156">
        <f t="shared" si="3"/>
        <v>9.2630033742526589E-3</v>
      </c>
      <c r="Z896" s="156">
        <f t="shared" si="4"/>
        <v>0.15438338957087763</v>
      </c>
      <c r="AA896" s="171">
        <v>0</v>
      </c>
      <c r="AB896" s="171">
        <v>0</v>
      </c>
      <c r="AC896" s="171">
        <v>0</v>
      </c>
      <c r="AD896" s="171">
        <v>0</v>
      </c>
      <c r="AE896" s="171">
        <v>0</v>
      </c>
    </row>
    <row r="897" spans="1:31" x14ac:dyDescent="0.2">
      <c r="A897" s="5" t="str">
        <f>'MT_Permitted Sources'!A102</f>
        <v>MTDEQ Permitted Sources</v>
      </c>
      <c r="B897" s="5">
        <f>'MT_Permitted Sources'!B102</f>
        <v>30</v>
      </c>
      <c r="C897" s="158" t="str">
        <f>'MT_Permitted Sources'!D102</f>
        <v>30101</v>
      </c>
      <c r="D897" s="110">
        <f>'MT_Permitted Sources'!L102</f>
        <v>20200253</v>
      </c>
      <c r="E897" s="5" t="str">
        <f>'MT_Permitted Sources'!O102</f>
        <v>Compressor Engines</v>
      </c>
      <c r="F897" s="125" t="s">
        <v>256</v>
      </c>
      <c r="G897" s="110">
        <f>'MT_Permitted Sources'!Z102</f>
        <v>14.831937253736468</v>
      </c>
      <c r="H897" s="110">
        <f>'MT_Permitted Sources'!AA102</f>
        <v>0</v>
      </c>
      <c r="I897" s="110">
        <f>'MT_Permitted Sources'!AB102</f>
        <v>4.6017625710300445</v>
      </c>
      <c r="J897" s="110">
        <f>'MT_Permitted Sources'!AC102</f>
        <v>0</v>
      </c>
      <c r="K897" s="110">
        <f>'MT_Permitted Sources'!AD102</f>
        <v>0</v>
      </c>
      <c r="L897" s="144">
        <v>0</v>
      </c>
      <c r="M897" s="144">
        <v>0</v>
      </c>
      <c r="N897" s="144">
        <v>0</v>
      </c>
      <c r="O897" s="144">
        <v>0</v>
      </c>
      <c r="P897" s="144">
        <v>0</v>
      </c>
      <c r="Q897" s="155">
        <v>0</v>
      </c>
      <c r="R897" s="155">
        <v>0</v>
      </c>
      <c r="S897" s="155">
        <v>0</v>
      </c>
      <c r="T897" s="155">
        <v>0</v>
      </c>
      <c r="U897" s="155">
        <v>0</v>
      </c>
      <c r="V897" s="156">
        <f t="shared" si="3"/>
        <v>14.831937253736468</v>
      </c>
      <c r="W897" s="156">
        <f t="shared" si="3"/>
        <v>0</v>
      </c>
      <c r="X897" s="156">
        <f t="shared" si="3"/>
        <v>4.6017625710300445</v>
      </c>
      <c r="Y897" s="156">
        <f t="shared" si="3"/>
        <v>0</v>
      </c>
      <c r="Z897" s="156">
        <f t="shared" si="4"/>
        <v>0</v>
      </c>
      <c r="AA897" s="171">
        <v>0</v>
      </c>
      <c r="AB897" s="171">
        <v>0</v>
      </c>
      <c r="AC897" s="171">
        <v>0</v>
      </c>
      <c r="AD897" s="171">
        <v>0</v>
      </c>
      <c r="AE897" s="171">
        <v>0</v>
      </c>
    </row>
    <row r="898" spans="1:31" x14ac:dyDescent="0.2">
      <c r="A898" s="5" t="str">
        <f>'MT_Permitted Sources'!A103</f>
        <v>MTDEQ Permitted Sources</v>
      </c>
      <c r="B898" s="5">
        <f>'MT_Permitted Sources'!B103</f>
        <v>30</v>
      </c>
      <c r="C898" s="158" t="str">
        <f>'MT_Permitted Sources'!D103</f>
        <v>30073</v>
      </c>
      <c r="D898" s="110">
        <f>'MT_Permitted Sources'!L103</f>
        <v>20200253</v>
      </c>
      <c r="E898" s="5" t="str">
        <f>'MT_Permitted Sources'!O103</f>
        <v>Compressor Engines</v>
      </c>
      <c r="F898" s="125" t="s">
        <v>256</v>
      </c>
      <c r="G898" s="110">
        <f>'MT_Permitted Sources'!Z103</f>
        <v>2.0476112722032194</v>
      </c>
      <c r="H898" s="110">
        <f>'MT_Permitted Sources'!AA103</f>
        <v>1.0238056361016097</v>
      </c>
      <c r="I898" s="110">
        <f>'MT_Permitted Sources'!AB103</f>
        <v>2.0476112722032194</v>
      </c>
      <c r="J898" s="110">
        <f>'MT_Permitted Sources'!AC103</f>
        <v>2.1938692202177349E-3</v>
      </c>
      <c r="K898" s="110">
        <f>'MT_Permitted Sources'!AD103</f>
        <v>3.5426925185738235E-2</v>
      </c>
      <c r="L898" s="144">
        <v>0</v>
      </c>
      <c r="M898" s="144">
        <v>0</v>
      </c>
      <c r="N898" s="144">
        <v>0</v>
      </c>
      <c r="O898" s="144">
        <v>0</v>
      </c>
      <c r="P898" s="144">
        <v>0</v>
      </c>
      <c r="Q898" s="155">
        <v>0</v>
      </c>
      <c r="R898" s="155">
        <v>0</v>
      </c>
      <c r="S898" s="155">
        <v>0</v>
      </c>
      <c r="T898" s="155">
        <v>0</v>
      </c>
      <c r="U898" s="155">
        <v>0</v>
      </c>
      <c r="V898" s="156">
        <f t="shared" si="3"/>
        <v>2.0476112722032194</v>
      </c>
      <c r="W898" s="156">
        <f t="shared" si="3"/>
        <v>1.0238056361016097</v>
      </c>
      <c r="X898" s="156">
        <f t="shared" si="3"/>
        <v>2.0476112722032194</v>
      </c>
      <c r="Y898" s="156">
        <f t="shared" si="3"/>
        <v>2.1938692202177349E-3</v>
      </c>
      <c r="Z898" s="156">
        <f t="shared" si="4"/>
        <v>3.5426925185738235E-2</v>
      </c>
      <c r="AA898" s="171">
        <v>0</v>
      </c>
      <c r="AB898" s="171">
        <v>0</v>
      </c>
      <c r="AC898" s="171">
        <v>0</v>
      </c>
      <c r="AD898" s="171">
        <v>0</v>
      </c>
      <c r="AE898" s="171">
        <v>0</v>
      </c>
    </row>
    <row r="899" spans="1:31" x14ac:dyDescent="0.2">
      <c r="A899" s="5" t="str">
        <f>'MT_Permitted Sources'!A104</f>
        <v>MTDEQ Permitted Sources</v>
      </c>
      <c r="B899" s="5">
        <f>'MT_Permitted Sources'!B104</f>
        <v>30</v>
      </c>
      <c r="C899" s="158" t="str">
        <f>'MT_Permitted Sources'!D104</f>
        <v>30101</v>
      </c>
      <c r="D899" s="110">
        <f>'MT_Permitted Sources'!L104</f>
        <v>31000227</v>
      </c>
      <c r="E899" s="5" t="str">
        <f>'MT_Permitted Sources'!O104</f>
        <v>Dehydrator</v>
      </c>
      <c r="F899" s="125" t="s">
        <v>256</v>
      </c>
      <c r="G899" s="110">
        <f>'MT_Permitted Sources'!Z104</f>
        <v>0</v>
      </c>
      <c r="H899" s="110">
        <f>'MT_Permitted Sources'!AA104</f>
        <v>2.5115739850714882</v>
      </c>
      <c r="I899" s="110">
        <f>'MT_Permitted Sources'!AB104</f>
        <v>0</v>
      </c>
      <c r="J899" s="110">
        <f>'MT_Permitted Sources'!AC104</f>
        <v>0</v>
      </c>
      <c r="K899" s="110">
        <f>'MT_Permitted Sources'!AD104</f>
        <v>0</v>
      </c>
      <c r="L899" s="144">
        <v>0</v>
      </c>
      <c r="M899" s="144">
        <v>0</v>
      </c>
      <c r="N899" s="144">
        <v>0</v>
      </c>
      <c r="O899" s="144">
        <v>0</v>
      </c>
      <c r="P899" s="144">
        <v>0</v>
      </c>
      <c r="Q899" s="155">
        <v>0</v>
      </c>
      <c r="R899" s="155">
        <v>0</v>
      </c>
      <c r="S899" s="155">
        <v>0</v>
      </c>
      <c r="T899" s="155">
        <v>0</v>
      </c>
      <c r="U899" s="155">
        <v>0</v>
      </c>
      <c r="V899" s="156">
        <f t="shared" si="3"/>
        <v>0</v>
      </c>
      <c r="W899" s="156">
        <f t="shared" si="3"/>
        <v>2.5115739850714882</v>
      </c>
      <c r="X899" s="156">
        <f t="shared" si="3"/>
        <v>0</v>
      </c>
      <c r="Y899" s="156">
        <f t="shared" si="3"/>
        <v>0</v>
      </c>
      <c r="Z899" s="156">
        <f t="shared" si="4"/>
        <v>0</v>
      </c>
      <c r="AA899" s="171">
        <v>0</v>
      </c>
      <c r="AB899" s="171">
        <v>0</v>
      </c>
      <c r="AC899" s="171">
        <v>0</v>
      </c>
      <c r="AD899" s="171">
        <v>0</v>
      </c>
      <c r="AE899" s="171">
        <v>0</v>
      </c>
    </row>
    <row r="900" spans="1:31" x14ac:dyDescent="0.2">
      <c r="A900" s="5" t="str">
        <f>'MT_Permitted Sources'!A105</f>
        <v>MTDEQ Permitted Sources</v>
      </c>
      <c r="B900" s="5">
        <f>'MT_Permitted Sources'!B105</f>
        <v>30</v>
      </c>
      <c r="C900" s="158" t="str">
        <f>'MT_Permitted Sources'!D105</f>
        <v>30101</v>
      </c>
      <c r="D900" s="110">
        <f>'MT_Permitted Sources'!L105</f>
        <v>20200253</v>
      </c>
      <c r="E900" s="5" t="str">
        <f>'MT_Permitted Sources'!O105</f>
        <v>Compressor Engines</v>
      </c>
      <c r="F900" s="125" t="s">
        <v>256</v>
      </c>
      <c r="G900" s="110">
        <f>'MT_Permitted Sources'!Z105</f>
        <v>0.28642181486175983</v>
      </c>
      <c r="H900" s="110">
        <f>'MT_Permitted Sources'!AA105</f>
        <v>0.28642181486175983</v>
      </c>
      <c r="I900" s="110">
        <f>'MT_Permitted Sources'!AB105</f>
        <v>0.28642181486175983</v>
      </c>
      <c r="J900" s="110">
        <f>'MT_Permitted Sources'!AC105</f>
        <v>7.3128974007257829E-4</v>
      </c>
      <c r="K900" s="110">
        <f>'MT_Permitted Sources'!AD105</f>
        <v>1.1781890256724872E-2</v>
      </c>
      <c r="L900" s="144">
        <v>0</v>
      </c>
      <c r="M900" s="144">
        <v>0</v>
      </c>
      <c r="N900" s="144">
        <v>0</v>
      </c>
      <c r="O900" s="144">
        <v>0</v>
      </c>
      <c r="P900" s="144">
        <v>0</v>
      </c>
      <c r="Q900" s="155">
        <v>0</v>
      </c>
      <c r="R900" s="155">
        <v>0</v>
      </c>
      <c r="S900" s="155">
        <v>0</v>
      </c>
      <c r="T900" s="155">
        <v>0</v>
      </c>
      <c r="U900" s="155">
        <v>0</v>
      </c>
      <c r="V900" s="156">
        <f t="shared" si="3"/>
        <v>0.28642181486175983</v>
      </c>
      <c r="W900" s="156">
        <f t="shared" si="3"/>
        <v>0.28642181486175983</v>
      </c>
      <c r="X900" s="156">
        <f t="shared" si="3"/>
        <v>0.28642181486175983</v>
      </c>
      <c r="Y900" s="156">
        <f t="shared" si="3"/>
        <v>7.3128974007257829E-4</v>
      </c>
      <c r="Z900" s="156">
        <f t="shared" si="4"/>
        <v>1.1781890256724872E-2</v>
      </c>
      <c r="AA900" s="171">
        <v>0</v>
      </c>
      <c r="AB900" s="171">
        <v>0</v>
      </c>
      <c r="AC900" s="171">
        <v>0</v>
      </c>
      <c r="AD900" s="171">
        <v>0</v>
      </c>
      <c r="AE900" s="171">
        <v>0</v>
      </c>
    </row>
    <row r="901" spans="1:31" x14ac:dyDescent="0.2">
      <c r="A901" s="5" t="str">
        <f>'MT_Permitted Sources'!A106</f>
        <v>MTDEQ Permitted Sources</v>
      </c>
      <c r="B901" s="5">
        <f>'MT_Permitted Sources'!B106</f>
        <v>30</v>
      </c>
      <c r="C901" s="158" t="str">
        <f>'MT_Permitted Sources'!D106</f>
        <v>30101</v>
      </c>
      <c r="D901" s="110">
        <f>'MT_Permitted Sources'!L106</f>
        <v>31000228</v>
      </c>
      <c r="E901" s="5" t="str">
        <f>'MT_Permitted Sources'!O106</f>
        <v>Dehydrator</v>
      </c>
      <c r="F901" s="125" t="s">
        <v>256</v>
      </c>
      <c r="G901" s="110">
        <f>'MT_Permitted Sources'!Z106</f>
        <v>0.11375618178906774</v>
      </c>
      <c r="H901" s="110">
        <f>'MT_Permitted Sources'!AA106</f>
        <v>2.2751236357813546E-3</v>
      </c>
      <c r="I901" s="110">
        <f>'MT_Permitted Sources'!AB106</f>
        <v>2.8439045447266935E-2</v>
      </c>
      <c r="J901" s="110">
        <f>'MT_Permitted Sources'!AC106</f>
        <v>4.8752649338171879E-4</v>
      </c>
      <c r="K901" s="110">
        <f>'MT_Permitted Sources'!AD106</f>
        <v>4.4689928559990891E-3</v>
      </c>
      <c r="L901" s="144">
        <v>0</v>
      </c>
      <c r="M901" s="144">
        <v>0</v>
      </c>
      <c r="N901" s="144">
        <v>0</v>
      </c>
      <c r="O901" s="144">
        <v>0</v>
      </c>
      <c r="P901" s="144">
        <v>0</v>
      </c>
      <c r="Q901" s="155">
        <v>0</v>
      </c>
      <c r="R901" s="155">
        <v>0</v>
      </c>
      <c r="S901" s="155">
        <v>0</v>
      </c>
      <c r="T901" s="155">
        <v>0</v>
      </c>
      <c r="U901" s="155">
        <v>0</v>
      </c>
      <c r="V901" s="156">
        <f t="shared" si="3"/>
        <v>0.11375618178906774</v>
      </c>
      <c r="W901" s="156">
        <f t="shared" si="3"/>
        <v>2.2751236357813546E-3</v>
      </c>
      <c r="X901" s="156">
        <f t="shared" si="3"/>
        <v>2.8439045447266935E-2</v>
      </c>
      <c r="Y901" s="156">
        <f t="shared" si="3"/>
        <v>4.8752649338171879E-4</v>
      </c>
      <c r="Z901" s="156">
        <f t="shared" si="4"/>
        <v>4.4689928559990891E-3</v>
      </c>
      <c r="AA901" s="171">
        <v>0</v>
      </c>
      <c r="AB901" s="171">
        <v>0</v>
      </c>
      <c r="AC901" s="171">
        <v>0</v>
      </c>
      <c r="AD901" s="171">
        <v>0</v>
      </c>
      <c r="AE901" s="171">
        <v>0</v>
      </c>
    </row>
    <row r="902" spans="1:31" x14ac:dyDescent="0.2">
      <c r="A902" s="5" t="str">
        <f>'MT_Permitted Sources'!A107</f>
        <v>MTDEQ Permitted Sources</v>
      </c>
      <c r="B902" s="5">
        <f>'MT_Permitted Sources'!B107</f>
        <v>30</v>
      </c>
      <c r="C902" s="158" t="str">
        <f>'MT_Permitted Sources'!D107</f>
        <v>30101</v>
      </c>
      <c r="D902" s="110">
        <f>'MT_Permitted Sources'!L107</f>
        <v>20200202</v>
      </c>
      <c r="E902" s="5" t="str">
        <f>'MT_Permitted Sources'!O107</f>
        <v>Compressor Engines</v>
      </c>
      <c r="F902" s="125" t="s">
        <v>256</v>
      </c>
      <c r="G902" s="110">
        <f>'MT_Permitted Sources'!Z107</f>
        <v>2.4579460707994993</v>
      </c>
      <c r="H902" s="110">
        <f>'MT_Permitted Sources'!AA107</f>
        <v>0.51840317129589442</v>
      </c>
      <c r="I902" s="110">
        <f>'MT_Permitted Sources'!AB107</f>
        <v>0.35906326237563596</v>
      </c>
      <c r="J902" s="110">
        <f>'MT_Permitted Sources'!AC107</f>
        <v>2.6813957135994539E-3</v>
      </c>
      <c r="K902" s="110">
        <f>'MT_Permitted Sources'!AD107</f>
        <v>4.330860349540936E-2</v>
      </c>
      <c r="L902" s="144">
        <v>0</v>
      </c>
      <c r="M902" s="144">
        <v>0</v>
      </c>
      <c r="N902" s="144">
        <v>0</v>
      </c>
      <c r="O902" s="144">
        <v>0</v>
      </c>
      <c r="P902" s="144">
        <v>0</v>
      </c>
      <c r="Q902" s="155">
        <v>0</v>
      </c>
      <c r="R902" s="155">
        <v>0</v>
      </c>
      <c r="S902" s="155">
        <v>0</v>
      </c>
      <c r="T902" s="155">
        <v>0</v>
      </c>
      <c r="U902" s="155">
        <v>0</v>
      </c>
      <c r="V902" s="156">
        <f t="shared" si="3"/>
        <v>2.4579460707994993</v>
      </c>
      <c r="W902" s="156">
        <f t="shared" si="3"/>
        <v>0.51840317129589442</v>
      </c>
      <c r="X902" s="156">
        <f t="shared" si="3"/>
        <v>0.35906326237563596</v>
      </c>
      <c r="Y902" s="156">
        <f t="shared" si="3"/>
        <v>2.6813957135994539E-3</v>
      </c>
      <c r="Z902" s="156">
        <f t="shared" si="4"/>
        <v>4.330860349540936E-2</v>
      </c>
      <c r="AA902" s="171">
        <v>0</v>
      </c>
      <c r="AB902" s="171">
        <v>0</v>
      </c>
      <c r="AC902" s="171">
        <v>0</v>
      </c>
      <c r="AD902" s="171">
        <v>0</v>
      </c>
      <c r="AE902" s="171">
        <v>0</v>
      </c>
    </row>
    <row r="903" spans="1:31" x14ac:dyDescent="0.2">
      <c r="A903" s="5" t="str">
        <f>'MT_Permitted Sources'!A108</f>
        <v>MTDEQ Permitted Sources</v>
      </c>
      <c r="B903" s="5">
        <f>'MT_Permitted Sources'!B108</f>
        <v>30</v>
      </c>
      <c r="C903" s="158" t="str">
        <f>'MT_Permitted Sources'!D108</f>
        <v>30005</v>
      </c>
      <c r="D903" s="110">
        <f>'MT_Permitted Sources'!L108</f>
        <v>20200202</v>
      </c>
      <c r="E903" s="5" t="str">
        <f>'MT_Permitted Sources'!O108</f>
        <v>Compressor Engines</v>
      </c>
      <c r="F903" s="125" t="s">
        <v>256</v>
      </c>
      <c r="G903" s="110">
        <f>'MT_Permitted Sources'!Z108</f>
        <v>0</v>
      </c>
      <c r="H903" s="110">
        <f>'MT_Permitted Sources'!AA108</f>
        <v>1.743719757995281</v>
      </c>
      <c r="I903" s="110">
        <f>'MT_Permitted Sources'!AB108</f>
        <v>0</v>
      </c>
      <c r="J903" s="110">
        <f>'MT_Permitted Sources'!AC108</f>
        <v>9.0192401275617992E-3</v>
      </c>
      <c r="K903" s="110">
        <f>'MT_Permitted Sources'!AD108</f>
        <v>0.14284526256084362</v>
      </c>
      <c r="L903" s="144">
        <v>0</v>
      </c>
      <c r="M903" s="144">
        <v>0</v>
      </c>
      <c r="N903" s="144">
        <v>0</v>
      </c>
      <c r="O903" s="144">
        <v>0</v>
      </c>
      <c r="P903" s="144">
        <v>0</v>
      </c>
      <c r="Q903" s="155">
        <v>0</v>
      </c>
      <c r="R903" s="155">
        <v>0</v>
      </c>
      <c r="S903" s="155">
        <v>0</v>
      </c>
      <c r="T903" s="155">
        <v>0</v>
      </c>
      <c r="U903" s="155">
        <v>0</v>
      </c>
      <c r="V903" s="156">
        <f t="shared" si="3"/>
        <v>0</v>
      </c>
      <c r="W903" s="156">
        <f t="shared" si="3"/>
        <v>1.743719757995281</v>
      </c>
      <c r="X903" s="156">
        <f t="shared" si="3"/>
        <v>0</v>
      </c>
      <c r="Y903" s="156">
        <f t="shared" si="3"/>
        <v>9.0192401275617992E-3</v>
      </c>
      <c r="Z903" s="156">
        <f t="shared" si="4"/>
        <v>0.14284526256084362</v>
      </c>
      <c r="AA903" s="171">
        <v>0</v>
      </c>
      <c r="AB903" s="171">
        <v>0</v>
      </c>
      <c r="AC903" s="171">
        <v>0</v>
      </c>
      <c r="AD903" s="171">
        <v>0</v>
      </c>
      <c r="AE903" s="171">
        <v>0</v>
      </c>
    </row>
    <row r="904" spans="1:31" x14ac:dyDescent="0.2">
      <c r="A904" s="5" t="str">
        <f>'MT_Permitted Sources'!A109</f>
        <v>MTDEQ Permitted Sources</v>
      </c>
      <c r="B904" s="5">
        <f>'MT_Permitted Sources'!B109</f>
        <v>30</v>
      </c>
      <c r="C904" s="158" t="str">
        <f>'MT_Permitted Sources'!D109</f>
        <v>30005</v>
      </c>
      <c r="D904" s="110">
        <f>'MT_Permitted Sources'!L109</f>
        <v>20200202</v>
      </c>
      <c r="E904" s="5" t="str">
        <f>'MT_Permitted Sources'!O109</f>
        <v>Compressor Engines</v>
      </c>
      <c r="F904" s="125" t="s">
        <v>256</v>
      </c>
      <c r="G904" s="110">
        <f>'MT_Permitted Sources'!Z109</f>
        <v>2.61801726945983</v>
      </c>
      <c r="H904" s="110">
        <f>'MT_Permitted Sources'!AA109</f>
        <v>0</v>
      </c>
      <c r="I904" s="110">
        <f>'MT_Permitted Sources'!AB109</f>
        <v>1.3797812306858279</v>
      </c>
      <c r="J904" s="110">
        <f>'MT_Permitted Sources'!AC109</f>
        <v>0</v>
      </c>
      <c r="K904" s="110">
        <f>'MT_Permitted Sources'!AD109</f>
        <v>0</v>
      </c>
      <c r="L904" s="144">
        <v>0</v>
      </c>
      <c r="M904" s="144">
        <v>0</v>
      </c>
      <c r="N904" s="144">
        <v>0</v>
      </c>
      <c r="O904" s="144">
        <v>0</v>
      </c>
      <c r="P904" s="144">
        <v>0</v>
      </c>
      <c r="Q904" s="155">
        <v>0</v>
      </c>
      <c r="R904" s="155">
        <v>0</v>
      </c>
      <c r="S904" s="155">
        <v>0</v>
      </c>
      <c r="T904" s="155">
        <v>0</v>
      </c>
      <c r="U904" s="155">
        <v>0</v>
      </c>
      <c r="V904" s="156">
        <f t="shared" si="3"/>
        <v>2.61801726945983</v>
      </c>
      <c r="W904" s="156">
        <f t="shared" si="3"/>
        <v>0</v>
      </c>
      <c r="X904" s="156">
        <f t="shared" si="3"/>
        <v>1.3797812306858279</v>
      </c>
      <c r="Y904" s="156">
        <f t="shared" si="3"/>
        <v>0</v>
      </c>
      <c r="Z904" s="156">
        <f t="shared" si="4"/>
        <v>0</v>
      </c>
      <c r="AA904" s="171">
        <v>0</v>
      </c>
      <c r="AB904" s="171">
        <v>0</v>
      </c>
      <c r="AC904" s="171">
        <v>0</v>
      </c>
      <c r="AD904" s="171">
        <v>0</v>
      </c>
      <c r="AE904" s="171">
        <v>0</v>
      </c>
    </row>
    <row r="905" spans="1:31" x14ac:dyDescent="0.2">
      <c r="A905" s="5" t="str">
        <f>'MT_Permitted Sources'!A110</f>
        <v>MTDEQ Permitted Sources</v>
      </c>
      <c r="B905" s="5">
        <f>'MT_Permitted Sources'!B110</f>
        <v>30</v>
      </c>
      <c r="C905" s="158" t="str">
        <f>'MT_Permitted Sources'!D110</f>
        <v>30005</v>
      </c>
      <c r="D905" s="110">
        <f>'MT_Permitted Sources'!L110</f>
        <v>20200202</v>
      </c>
      <c r="E905" s="5" t="str">
        <f>'MT_Permitted Sources'!O110</f>
        <v>Compressor Engines</v>
      </c>
      <c r="F905" s="125" t="s">
        <v>256</v>
      </c>
      <c r="G905" s="110">
        <f>'MT_Permitted Sources'!Z110</f>
        <v>0</v>
      </c>
      <c r="H905" s="110">
        <f>'MT_Permitted Sources'!AA110</f>
        <v>1.6965921969683817</v>
      </c>
      <c r="I905" s="110">
        <f>'MT_Permitted Sources'!AB110</f>
        <v>0</v>
      </c>
      <c r="J905" s="110">
        <f>'MT_Permitted Sources'!AC110</f>
        <v>8.7754768808709395E-3</v>
      </c>
      <c r="K905" s="110">
        <f>'MT_Permitted Sources'!AD110</f>
        <v>0.13894505061378989</v>
      </c>
      <c r="L905" s="144">
        <v>0</v>
      </c>
      <c r="M905" s="144">
        <v>0</v>
      </c>
      <c r="N905" s="144">
        <v>0</v>
      </c>
      <c r="O905" s="144">
        <v>0</v>
      </c>
      <c r="P905" s="144">
        <v>0</v>
      </c>
      <c r="Q905" s="155">
        <v>0</v>
      </c>
      <c r="R905" s="155">
        <v>0</v>
      </c>
      <c r="S905" s="155">
        <v>0</v>
      </c>
      <c r="T905" s="155">
        <v>0</v>
      </c>
      <c r="U905" s="155">
        <v>0</v>
      </c>
      <c r="V905" s="156">
        <f t="shared" si="3"/>
        <v>0</v>
      </c>
      <c r="W905" s="156">
        <f t="shared" si="3"/>
        <v>1.6965921969683817</v>
      </c>
      <c r="X905" s="156">
        <f t="shared" si="3"/>
        <v>0</v>
      </c>
      <c r="Y905" s="156">
        <f t="shared" si="3"/>
        <v>8.7754768808709395E-3</v>
      </c>
      <c r="Z905" s="156">
        <f t="shared" si="4"/>
        <v>0.13894505061378989</v>
      </c>
      <c r="AA905" s="171">
        <v>0</v>
      </c>
      <c r="AB905" s="171">
        <v>0</v>
      </c>
      <c r="AC905" s="171">
        <v>0</v>
      </c>
      <c r="AD905" s="171">
        <v>0</v>
      </c>
      <c r="AE905" s="171">
        <v>0</v>
      </c>
    </row>
    <row r="906" spans="1:31" x14ac:dyDescent="0.2">
      <c r="A906" s="5" t="str">
        <f>'MT_Permitted Sources'!A111</f>
        <v>MTDEQ Permitted Sources</v>
      </c>
      <c r="B906" s="5">
        <f>'MT_Permitted Sources'!B111</f>
        <v>30</v>
      </c>
      <c r="C906" s="158" t="str">
        <f>'MT_Permitted Sources'!D111</f>
        <v>30005</v>
      </c>
      <c r="D906" s="110">
        <f>'MT_Permitted Sources'!L111</f>
        <v>20200202</v>
      </c>
      <c r="E906" s="5" t="str">
        <f>'MT_Permitted Sources'!O111</f>
        <v>Compressor Engines</v>
      </c>
      <c r="F906" s="125" t="s">
        <v>256</v>
      </c>
      <c r="G906" s="110">
        <f>'MT_Permitted Sources'!Z111</f>
        <v>1.309008634729915</v>
      </c>
      <c r="H906" s="110">
        <f>'MT_Permitted Sources'!AA111</f>
        <v>0</v>
      </c>
      <c r="I906" s="110">
        <f>'MT_Permitted Sources'!AB111</f>
        <v>1.0259995053218274</v>
      </c>
      <c r="J906" s="110">
        <f>'MT_Permitted Sources'!AC111</f>
        <v>0</v>
      </c>
      <c r="K906" s="110">
        <f>'MT_Permitted Sources'!AD111</f>
        <v>0</v>
      </c>
      <c r="L906" s="144">
        <v>0</v>
      </c>
      <c r="M906" s="144">
        <v>0</v>
      </c>
      <c r="N906" s="144">
        <v>0</v>
      </c>
      <c r="O906" s="144">
        <v>0</v>
      </c>
      <c r="P906" s="144">
        <v>0</v>
      </c>
      <c r="Q906" s="155">
        <v>0</v>
      </c>
      <c r="R906" s="155">
        <v>0</v>
      </c>
      <c r="S906" s="155">
        <v>0</v>
      </c>
      <c r="T906" s="155">
        <v>0</v>
      </c>
      <c r="U906" s="155">
        <v>0</v>
      </c>
      <c r="V906" s="156">
        <f t="shared" si="3"/>
        <v>1.309008634729915</v>
      </c>
      <c r="W906" s="156">
        <f t="shared" si="3"/>
        <v>0</v>
      </c>
      <c r="X906" s="156">
        <f t="shared" si="3"/>
        <v>1.0259995053218274</v>
      </c>
      <c r="Y906" s="156">
        <f t="shared" si="3"/>
        <v>0</v>
      </c>
      <c r="Z906" s="156">
        <f t="shared" si="4"/>
        <v>0</v>
      </c>
      <c r="AA906" s="171">
        <v>0</v>
      </c>
      <c r="AB906" s="171">
        <v>0</v>
      </c>
      <c r="AC906" s="171">
        <v>0</v>
      </c>
      <c r="AD906" s="171">
        <v>0</v>
      </c>
      <c r="AE906" s="171">
        <v>0</v>
      </c>
    </row>
    <row r="907" spans="1:31" x14ac:dyDescent="0.2">
      <c r="A907" s="5" t="str">
        <f>'MT_Permitted Sources'!A112</f>
        <v>MTDEQ Permitted Sources</v>
      </c>
      <c r="B907" s="5">
        <f>'MT_Permitted Sources'!B112</f>
        <v>30</v>
      </c>
      <c r="C907" s="158" t="str">
        <f>'MT_Permitted Sources'!D112</f>
        <v>30005</v>
      </c>
      <c r="D907" s="110">
        <f>'MT_Permitted Sources'!L112</f>
        <v>31000227</v>
      </c>
      <c r="E907" s="5" t="str">
        <f>'MT_Permitted Sources'!O112</f>
        <v>Dehydrator</v>
      </c>
      <c r="F907" s="125" t="s">
        <v>256</v>
      </c>
      <c r="G907" s="110">
        <f>'MT_Permitted Sources'!Z112</f>
        <v>0</v>
      </c>
      <c r="H907" s="110">
        <f>'MT_Permitted Sources'!AA112</f>
        <v>0.35378172536400065</v>
      </c>
      <c r="I907" s="110">
        <f>'MT_Permitted Sources'!AB112</f>
        <v>0</v>
      </c>
      <c r="J907" s="110">
        <f>'MT_Permitted Sources'!AC112</f>
        <v>0</v>
      </c>
      <c r="K907" s="110">
        <f>'MT_Permitted Sources'!AD112</f>
        <v>0</v>
      </c>
      <c r="L907" s="144">
        <v>0</v>
      </c>
      <c r="M907" s="144">
        <v>0</v>
      </c>
      <c r="N907" s="144">
        <v>0</v>
      </c>
      <c r="O907" s="144">
        <v>0</v>
      </c>
      <c r="P907" s="144">
        <v>0</v>
      </c>
      <c r="Q907" s="155">
        <v>0</v>
      </c>
      <c r="R907" s="155">
        <v>0</v>
      </c>
      <c r="S907" s="155">
        <v>0</v>
      </c>
      <c r="T907" s="155">
        <v>0</v>
      </c>
      <c r="U907" s="155">
        <v>0</v>
      </c>
      <c r="V907" s="156">
        <f t="shared" si="3"/>
        <v>0</v>
      </c>
      <c r="W907" s="156">
        <f t="shared" si="3"/>
        <v>0.35378172536400065</v>
      </c>
      <c r="X907" s="156">
        <f t="shared" si="3"/>
        <v>0</v>
      </c>
      <c r="Y907" s="156">
        <f t="shared" si="3"/>
        <v>0</v>
      </c>
      <c r="Z907" s="156">
        <f t="shared" si="4"/>
        <v>0</v>
      </c>
      <c r="AA907" s="171">
        <v>0</v>
      </c>
      <c r="AB907" s="171">
        <v>0</v>
      </c>
      <c r="AC907" s="171">
        <v>0</v>
      </c>
      <c r="AD907" s="171">
        <v>0</v>
      </c>
      <c r="AE907" s="171">
        <v>0</v>
      </c>
    </row>
    <row r="908" spans="1:31" x14ac:dyDescent="0.2">
      <c r="A908" s="5" t="str">
        <f>'MT_Permitted Sources'!A113</f>
        <v>MTDEQ Permitted Sources</v>
      </c>
      <c r="B908" s="5">
        <f>'MT_Permitted Sources'!B113</f>
        <v>30</v>
      </c>
      <c r="C908" s="158" t="str">
        <f>'MT_Permitted Sources'!D113</f>
        <v>30005</v>
      </c>
      <c r="D908" s="110">
        <f>'MT_Permitted Sources'!L113</f>
        <v>31000228</v>
      </c>
      <c r="E908" s="5" t="str">
        <f>'MT_Permitted Sources'!O113</f>
        <v>Dehydrator</v>
      </c>
      <c r="F908" s="125" t="s">
        <v>256</v>
      </c>
      <c r="G908" s="110">
        <f>'MT_Permitted Sources'!Z113</f>
        <v>0.16250883112723963</v>
      </c>
      <c r="H908" s="110">
        <f>'MT_Permitted Sources'!AA113</f>
        <v>9.4255122053798976E-3</v>
      </c>
      <c r="I908" s="110">
        <f>'MT_Permitted Sources'!AB113</f>
        <v>0.13650741814688128</v>
      </c>
      <c r="J908" s="110">
        <f>'MT_Permitted Sources'!AC113</f>
        <v>9.7505298676343758E-4</v>
      </c>
      <c r="K908" s="110">
        <f>'MT_Permitted Sources'!AD113</f>
        <v>3.0876677914175527E-3</v>
      </c>
      <c r="L908" s="144">
        <v>0</v>
      </c>
      <c r="M908" s="144">
        <v>0</v>
      </c>
      <c r="N908" s="144">
        <v>0</v>
      </c>
      <c r="O908" s="144">
        <v>0</v>
      </c>
      <c r="P908" s="144">
        <v>0</v>
      </c>
      <c r="Q908" s="155">
        <v>0</v>
      </c>
      <c r="R908" s="155">
        <v>0</v>
      </c>
      <c r="S908" s="155">
        <v>0</v>
      </c>
      <c r="T908" s="155">
        <v>0</v>
      </c>
      <c r="U908" s="155">
        <v>0</v>
      </c>
      <c r="V908" s="156">
        <f t="shared" si="3"/>
        <v>0.16250883112723963</v>
      </c>
      <c r="W908" s="156">
        <f t="shared" si="3"/>
        <v>9.4255122053798976E-3</v>
      </c>
      <c r="X908" s="156">
        <f t="shared" si="3"/>
        <v>0.13650741814688128</v>
      </c>
      <c r="Y908" s="156">
        <f t="shared" si="3"/>
        <v>9.7505298676343758E-4</v>
      </c>
      <c r="Z908" s="156">
        <f t="shared" si="4"/>
        <v>3.0876677914175527E-3</v>
      </c>
      <c r="AA908" s="171">
        <v>0</v>
      </c>
      <c r="AB908" s="171">
        <v>0</v>
      </c>
      <c r="AC908" s="171">
        <v>0</v>
      </c>
      <c r="AD908" s="171">
        <v>0</v>
      </c>
      <c r="AE908" s="171">
        <v>0</v>
      </c>
    </row>
    <row r="909" spans="1:31" x14ac:dyDescent="0.2">
      <c r="A909" s="5" t="str">
        <f>'MT_Permitted Sources'!A114</f>
        <v>MTDEQ Permitted Sources</v>
      </c>
      <c r="B909" s="5">
        <f>'MT_Permitted Sources'!B114</f>
        <v>30</v>
      </c>
      <c r="C909" s="158" t="str">
        <f>'MT_Permitted Sources'!D114</f>
        <v>30005</v>
      </c>
      <c r="D909" s="110">
        <f>'MT_Permitted Sources'!L114</f>
        <v>20100202</v>
      </c>
      <c r="E909" s="5" t="str">
        <f>'MT_Permitted Sources'!O114</f>
        <v>Compressor Engines</v>
      </c>
      <c r="F909" s="125" t="s">
        <v>256</v>
      </c>
      <c r="G909" s="110">
        <f>'MT_Permitted Sources'!Z114</f>
        <v>0</v>
      </c>
      <c r="H909" s="110">
        <f>'MT_Permitted Sources'!AA114</f>
        <v>0</v>
      </c>
      <c r="I909" s="110">
        <f>'MT_Permitted Sources'!AB114</f>
        <v>0</v>
      </c>
      <c r="J909" s="110">
        <f>'MT_Permitted Sources'!AC114</f>
        <v>0</v>
      </c>
      <c r="K909" s="110">
        <f>'MT_Permitted Sources'!AD114</f>
        <v>0</v>
      </c>
      <c r="L909" s="144">
        <v>0</v>
      </c>
      <c r="M909" s="144">
        <v>0</v>
      </c>
      <c r="N909" s="144">
        <v>0</v>
      </c>
      <c r="O909" s="144">
        <v>0</v>
      </c>
      <c r="P909" s="144">
        <v>0</v>
      </c>
      <c r="Q909" s="155">
        <v>0</v>
      </c>
      <c r="R909" s="155">
        <v>0</v>
      </c>
      <c r="S909" s="155">
        <v>0</v>
      </c>
      <c r="T909" s="155">
        <v>0</v>
      </c>
      <c r="U909" s="155">
        <v>0</v>
      </c>
      <c r="V909" s="156">
        <f t="shared" si="3"/>
        <v>0</v>
      </c>
      <c r="W909" s="156">
        <f t="shared" si="3"/>
        <v>0</v>
      </c>
      <c r="X909" s="156">
        <f t="shared" si="3"/>
        <v>0</v>
      </c>
      <c r="Y909" s="156">
        <f t="shared" si="3"/>
        <v>0</v>
      </c>
      <c r="Z909" s="156">
        <f t="shared" si="4"/>
        <v>0</v>
      </c>
      <c r="AA909" s="171">
        <v>0</v>
      </c>
      <c r="AB909" s="171">
        <v>0</v>
      </c>
      <c r="AC909" s="171">
        <v>0</v>
      </c>
      <c r="AD909" s="171">
        <v>0</v>
      </c>
      <c r="AE909" s="171">
        <v>0</v>
      </c>
    </row>
    <row r="910" spans="1:31" x14ac:dyDescent="0.2">
      <c r="A910" s="5" t="str">
        <f>'MT_Permitted Sources'!A115</f>
        <v>MTDEQ Permitted Sources</v>
      </c>
      <c r="B910" s="5">
        <f>'MT_Permitted Sources'!B115</f>
        <v>30</v>
      </c>
      <c r="C910" s="158" t="str">
        <f>'MT_Permitted Sources'!D115</f>
        <v>30005</v>
      </c>
      <c r="D910" s="110">
        <f>'MT_Permitted Sources'!L115</f>
        <v>31000404</v>
      </c>
      <c r="E910" s="5" t="str">
        <f>'MT_Permitted Sources'!O115</f>
        <v>Process Heaters</v>
      </c>
      <c r="F910" s="125" t="s">
        <v>256</v>
      </c>
      <c r="G910" s="110">
        <f>'MT_Permitted Sources'!Z115</f>
        <v>8.1254415563619814E-2</v>
      </c>
      <c r="H910" s="110">
        <f>'MT_Permitted Sources'!AA115</f>
        <v>4.4689928559990891E-3</v>
      </c>
      <c r="I910" s="110">
        <f>'MT_Permitted Sources'!AB115</f>
        <v>6.8253709073440638E-2</v>
      </c>
      <c r="J910" s="110">
        <f>'MT_Permitted Sources'!AC115</f>
        <v>4.8752649338171879E-4</v>
      </c>
      <c r="K910" s="110">
        <f>'MT_Permitted Sources'!AD115</f>
        <v>1.5438338957087763E-3</v>
      </c>
      <c r="L910" s="144">
        <v>0</v>
      </c>
      <c r="M910" s="144">
        <v>0</v>
      </c>
      <c r="N910" s="144">
        <v>0</v>
      </c>
      <c r="O910" s="144">
        <v>0</v>
      </c>
      <c r="P910" s="144">
        <v>0</v>
      </c>
      <c r="Q910" s="155">
        <v>0</v>
      </c>
      <c r="R910" s="155">
        <v>0</v>
      </c>
      <c r="S910" s="155">
        <v>0</v>
      </c>
      <c r="T910" s="155">
        <v>0</v>
      </c>
      <c r="U910" s="155">
        <v>0</v>
      </c>
      <c r="V910" s="156">
        <f t="shared" si="3"/>
        <v>8.1254415563619814E-2</v>
      </c>
      <c r="W910" s="156">
        <f t="shared" si="3"/>
        <v>4.4689928559990891E-3</v>
      </c>
      <c r="X910" s="156">
        <f t="shared" si="3"/>
        <v>6.8253709073440638E-2</v>
      </c>
      <c r="Y910" s="156">
        <f t="shared" si="3"/>
        <v>4.8752649338171879E-4</v>
      </c>
      <c r="Z910" s="156">
        <f t="shared" si="4"/>
        <v>1.5438338957087763E-3</v>
      </c>
      <c r="AA910" s="171">
        <v>0</v>
      </c>
      <c r="AB910" s="171">
        <v>0</v>
      </c>
      <c r="AC910" s="171">
        <v>0</v>
      </c>
      <c r="AD910" s="171">
        <v>0</v>
      </c>
      <c r="AE910" s="171">
        <v>0</v>
      </c>
    </row>
    <row r="911" spans="1:31" x14ac:dyDescent="0.2">
      <c r="A911" s="5" t="str">
        <f>'MT_Permitted Sources'!A116</f>
        <v>MTDEQ Permitted Sources</v>
      </c>
      <c r="B911" s="5">
        <f>'MT_Permitted Sources'!B116</f>
        <v>30</v>
      </c>
      <c r="C911" s="158" t="str">
        <f>'MT_Permitted Sources'!D116</f>
        <v>30041</v>
      </c>
      <c r="D911" s="110">
        <f>'MT_Permitted Sources'!L116</f>
        <v>20200202</v>
      </c>
      <c r="E911" s="5" t="str">
        <f>'MT_Permitted Sources'!O116</f>
        <v>Compressor Engines</v>
      </c>
      <c r="F911" s="125" t="s">
        <v>256</v>
      </c>
      <c r="G911" s="110">
        <f>'MT_Permitted Sources'!Z116</f>
        <v>0</v>
      </c>
      <c r="H911" s="110">
        <f>'MT_Permitted Sources'!AA116</f>
        <v>0</v>
      </c>
      <c r="I911" s="110">
        <f>'MT_Permitted Sources'!AB116</f>
        <v>0</v>
      </c>
      <c r="J911" s="110">
        <f>'MT_Permitted Sources'!AC116</f>
        <v>0</v>
      </c>
      <c r="K911" s="110">
        <f>'MT_Permitted Sources'!AD116</f>
        <v>0</v>
      </c>
      <c r="L911" s="144">
        <v>0</v>
      </c>
      <c r="M911" s="144">
        <v>0</v>
      </c>
      <c r="N911" s="144">
        <v>0</v>
      </c>
      <c r="O911" s="144">
        <v>0</v>
      </c>
      <c r="P911" s="144">
        <v>0</v>
      </c>
      <c r="Q911" s="155">
        <v>0</v>
      </c>
      <c r="R911" s="155">
        <v>0</v>
      </c>
      <c r="S911" s="155">
        <v>0</v>
      </c>
      <c r="T911" s="155">
        <v>0</v>
      </c>
      <c r="U911" s="155">
        <v>0</v>
      </c>
      <c r="V911" s="156">
        <f t="shared" si="3"/>
        <v>0</v>
      </c>
      <c r="W911" s="156">
        <f t="shared" si="3"/>
        <v>0</v>
      </c>
      <c r="X911" s="156">
        <f t="shared" si="3"/>
        <v>0</v>
      </c>
      <c r="Y911" s="156">
        <f t="shared" si="3"/>
        <v>0</v>
      </c>
      <c r="Z911" s="156">
        <f t="shared" si="4"/>
        <v>0</v>
      </c>
      <c r="AA911" s="171">
        <v>0</v>
      </c>
      <c r="AB911" s="171">
        <v>0</v>
      </c>
      <c r="AC911" s="171">
        <v>0</v>
      </c>
      <c r="AD911" s="171">
        <v>0</v>
      </c>
      <c r="AE911" s="171">
        <v>0</v>
      </c>
    </row>
    <row r="912" spans="1:31" x14ac:dyDescent="0.2">
      <c r="A912" s="5" t="str">
        <f>'MT_Permitted Sources'!A117</f>
        <v>MTDEQ Permitted Sources</v>
      </c>
      <c r="B912" s="5">
        <f>'MT_Permitted Sources'!B117</f>
        <v>30</v>
      </c>
      <c r="C912" s="158" t="str">
        <f>'MT_Permitted Sources'!D117</f>
        <v>30041</v>
      </c>
      <c r="D912" s="110">
        <f>'MT_Permitted Sources'!L117</f>
        <v>20200202</v>
      </c>
      <c r="E912" s="5" t="str">
        <f>'MT_Permitted Sources'!O117</f>
        <v>Compressor Engines</v>
      </c>
      <c r="F912" s="125" t="s">
        <v>256</v>
      </c>
      <c r="G912" s="110">
        <f>'MT_Permitted Sources'!Z117</f>
        <v>1.7002486456687442</v>
      </c>
      <c r="H912" s="110">
        <f>'MT_Permitted Sources'!AA117</f>
        <v>9.4417630884926218E-2</v>
      </c>
      <c r="I912" s="110">
        <f>'MT_Permitted Sources'!AB117</f>
        <v>0.61428338166096574</v>
      </c>
      <c r="J912" s="110">
        <f>'MT_Permitted Sources'!AC117</f>
        <v>7.3128974007257829E-4</v>
      </c>
      <c r="K912" s="110">
        <f>'MT_Permitted Sources'!AD117</f>
        <v>4.6802543364645011E-2</v>
      </c>
      <c r="L912" s="144">
        <v>0</v>
      </c>
      <c r="M912" s="144">
        <v>0</v>
      </c>
      <c r="N912" s="144">
        <v>0</v>
      </c>
      <c r="O912" s="144">
        <v>0</v>
      </c>
      <c r="P912" s="144">
        <v>0</v>
      </c>
      <c r="Q912" s="155">
        <v>0</v>
      </c>
      <c r="R912" s="155">
        <v>0</v>
      </c>
      <c r="S912" s="155">
        <v>0</v>
      </c>
      <c r="T912" s="155">
        <v>0</v>
      </c>
      <c r="U912" s="155">
        <v>0</v>
      </c>
      <c r="V912" s="156">
        <f t="shared" si="3"/>
        <v>1.7002486456687442</v>
      </c>
      <c r="W912" s="156">
        <f t="shared" si="3"/>
        <v>9.4417630884926218E-2</v>
      </c>
      <c r="X912" s="156">
        <f t="shared" si="3"/>
        <v>0.61428338166096574</v>
      </c>
      <c r="Y912" s="156">
        <f t="shared" si="3"/>
        <v>7.3128974007257829E-4</v>
      </c>
      <c r="Z912" s="156">
        <f t="shared" si="4"/>
        <v>4.6802543364645011E-2</v>
      </c>
      <c r="AA912" s="171">
        <v>0</v>
      </c>
      <c r="AB912" s="171">
        <v>0</v>
      </c>
      <c r="AC912" s="171">
        <v>0</v>
      </c>
      <c r="AD912" s="171">
        <v>0</v>
      </c>
      <c r="AE912" s="171">
        <v>0</v>
      </c>
    </row>
    <row r="913" spans="1:31" x14ac:dyDescent="0.2">
      <c r="A913" s="5" t="str">
        <f>'MT_Permitted Sources'!A118</f>
        <v>MTDEQ Permitted Sources</v>
      </c>
      <c r="B913" s="5">
        <f>'MT_Permitted Sources'!B118</f>
        <v>30</v>
      </c>
      <c r="C913" s="158" t="str">
        <f>'MT_Permitted Sources'!D118</f>
        <v>30041</v>
      </c>
      <c r="D913" s="110">
        <f>'MT_Permitted Sources'!L118</f>
        <v>10500106</v>
      </c>
      <c r="E913" s="5" t="str">
        <f>'MT_Permitted Sources'!O118</f>
        <v>Process Heaters</v>
      </c>
      <c r="F913" s="125" t="s">
        <v>256</v>
      </c>
      <c r="G913" s="110">
        <f>'MT_Permitted Sources'!Z118</f>
        <v>0</v>
      </c>
      <c r="H913" s="110">
        <f>'MT_Permitted Sources'!AA118</f>
        <v>0</v>
      </c>
      <c r="I913" s="110">
        <f>'MT_Permitted Sources'!AB118</f>
        <v>0</v>
      </c>
      <c r="J913" s="110">
        <f>'MT_Permitted Sources'!AC118</f>
        <v>0</v>
      </c>
      <c r="K913" s="110">
        <f>'MT_Permitted Sources'!AD118</f>
        <v>0</v>
      </c>
      <c r="L913" s="144">
        <v>0</v>
      </c>
      <c r="M913" s="144">
        <v>0</v>
      </c>
      <c r="N913" s="144">
        <v>0</v>
      </c>
      <c r="O913" s="144">
        <v>0</v>
      </c>
      <c r="P913" s="144">
        <v>0</v>
      </c>
      <c r="Q913" s="155">
        <v>0</v>
      </c>
      <c r="R913" s="155">
        <v>0</v>
      </c>
      <c r="S913" s="155">
        <v>0</v>
      </c>
      <c r="T913" s="155">
        <v>0</v>
      </c>
      <c r="U913" s="155">
        <v>0</v>
      </c>
      <c r="V913" s="156">
        <f t="shared" si="3"/>
        <v>0</v>
      </c>
      <c r="W913" s="156">
        <f t="shared" si="3"/>
        <v>0</v>
      </c>
      <c r="X913" s="156">
        <f t="shared" si="3"/>
        <v>0</v>
      </c>
      <c r="Y913" s="156">
        <f t="shared" si="3"/>
        <v>0</v>
      </c>
      <c r="Z913" s="156">
        <f t="shared" si="4"/>
        <v>0</v>
      </c>
      <c r="AA913" s="171">
        <v>0</v>
      </c>
      <c r="AB913" s="171">
        <v>0</v>
      </c>
      <c r="AC913" s="171">
        <v>0</v>
      </c>
      <c r="AD913" s="171">
        <v>0</v>
      </c>
      <c r="AE913" s="171">
        <v>0</v>
      </c>
    </row>
    <row r="914" spans="1:31" x14ac:dyDescent="0.2">
      <c r="A914" s="5" t="str">
        <f>'MT_Permitted Sources'!A119</f>
        <v>MTDEQ Permitted Sources</v>
      </c>
      <c r="B914" s="5">
        <f>'MT_Permitted Sources'!B119</f>
        <v>30</v>
      </c>
      <c r="C914" s="158" t="str">
        <f>'MT_Permitted Sources'!D119</f>
        <v>30041</v>
      </c>
      <c r="D914" s="110">
        <f>'MT_Permitted Sources'!L119</f>
        <v>31000228</v>
      </c>
      <c r="E914" s="5" t="str">
        <f>'MT_Permitted Sources'!O119</f>
        <v>Dehydrator</v>
      </c>
      <c r="F914" s="125" t="s">
        <v>256</v>
      </c>
      <c r="G914" s="110">
        <f>'MT_Permitted Sources'!Z119</f>
        <v>5.687809089453387E-2</v>
      </c>
      <c r="H914" s="110">
        <f>'MT_Permitted Sources'!AA119</f>
        <v>0</v>
      </c>
      <c r="I914" s="110">
        <f>'MT_Permitted Sources'!AB119</f>
        <v>1.4219522723633467E-2</v>
      </c>
      <c r="J914" s="110">
        <f>'MT_Permitted Sources'!AC119</f>
        <v>0</v>
      </c>
      <c r="K914" s="110">
        <f>'MT_Permitted Sources'!AD119</f>
        <v>0</v>
      </c>
      <c r="L914" s="144">
        <v>0</v>
      </c>
      <c r="M914" s="144">
        <v>0</v>
      </c>
      <c r="N914" s="144">
        <v>0</v>
      </c>
      <c r="O914" s="144">
        <v>0</v>
      </c>
      <c r="P914" s="144">
        <v>0</v>
      </c>
      <c r="Q914" s="155">
        <v>0</v>
      </c>
      <c r="R914" s="155">
        <v>0</v>
      </c>
      <c r="S914" s="155">
        <v>0</v>
      </c>
      <c r="T914" s="155">
        <v>0</v>
      </c>
      <c r="U914" s="155">
        <v>0</v>
      </c>
      <c r="V914" s="156">
        <f t="shared" si="3"/>
        <v>5.687809089453387E-2</v>
      </c>
      <c r="W914" s="156">
        <f t="shared" si="3"/>
        <v>0</v>
      </c>
      <c r="X914" s="156">
        <f t="shared" si="3"/>
        <v>1.4219522723633467E-2</v>
      </c>
      <c r="Y914" s="156">
        <f t="shared" si="3"/>
        <v>0</v>
      </c>
      <c r="Z914" s="156">
        <f t="shared" si="4"/>
        <v>0</v>
      </c>
      <c r="AA914" s="171">
        <v>0</v>
      </c>
      <c r="AB914" s="171">
        <v>0</v>
      </c>
      <c r="AC914" s="171">
        <v>0</v>
      </c>
      <c r="AD914" s="171">
        <v>0</v>
      </c>
      <c r="AE914" s="171">
        <v>0</v>
      </c>
    </row>
    <row r="915" spans="1:31" x14ac:dyDescent="0.2">
      <c r="A915" s="5" t="str">
        <f>'MT_Permitted Sources'!A120</f>
        <v>MTDEQ Permitted Sources</v>
      </c>
      <c r="B915" s="5">
        <f>'MT_Permitted Sources'!B120</f>
        <v>30</v>
      </c>
      <c r="C915" s="158" t="str">
        <f>'MT_Permitted Sources'!D120</f>
        <v>30035</v>
      </c>
      <c r="D915" s="110">
        <f>'MT_Permitted Sources'!L120</f>
        <v>31000228</v>
      </c>
      <c r="E915" s="5" t="str">
        <f>'MT_Permitted Sources'!O120</f>
        <v>Dehydrator</v>
      </c>
      <c r="F915" s="125" t="s">
        <v>256</v>
      </c>
      <c r="G915" s="110">
        <f>'MT_Permitted Sources'!Z120</f>
        <v>0</v>
      </c>
      <c r="H915" s="110">
        <f>'MT_Permitted Sources'!AA120</f>
        <v>0</v>
      </c>
      <c r="I915" s="110">
        <f>'MT_Permitted Sources'!AB120</f>
        <v>0</v>
      </c>
      <c r="J915" s="110">
        <f>'MT_Permitted Sources'!AC120</f>
        <v>0</v>
      </c>
      <c r="K915" s="110">
        <f>'MT_Permitted Sources'!AD120</f>
        <v>0</v>
      </c>
      <c r="L915" s="144">
        <v>0</v>
      </c>
      <c r="M915" s="144">
        <v>0</v>
      </c>
      <c r="N915" s="144">
        <v>0</v>
      </c>
      <c r="O915" s="144">
        <v>0</v>
      </c>
      <c r="P915" s="144">
        <v>0</v>
      </c>
      <c r="Q915" s="155">
        <v>0</v>
      </c>
      <c r="R915" s="155">
        <v>0</v>
      </c>
      <c r="S915" s="155">
        <v>0</v>
      </c>
      <c r="T915" s="155">
        <v>0</v>
      </c>
      <c r="U915" s="155">
        <v>0</v>
      </c>
      <c r="V915" s="156">
        <f t="shared" si="3"/>
        <v>0</v>
      </c>
      <c r="W915" s="156">
        <f t="shared" si="3"/>
        <v>0</v>
      </c>
      <c r="X915" s="156">
        <f t="shared" si="3"/>
        <v>0</v>
      </c>
      <c r="Y915" s="156">
        <f t="shared" si="3"/>
        <v>0</v>
      </c>
      <c r="Z915" s="156">
        <f t="shared" si="4"/>
        <v>0</v>
      </c>
      <c r="AA915" s="171">
        <v>0</v>
      </c>
      <c r="AB915" s="171">
        <v>0</v>
      </c>
      <c r="AC915" s="171">
        <v>0</v>
      </c>
      <c r="AD915" s="171">
        <v>0</v>
      </c>
      <c r="AE915" s="171">
        <v>0</v>
      </c>
    </row>
    <row r="916" spans="1:31" x14ac:dyDescent="0.2">
      <c r="A916" s="5" t="str">
        <f>'MT_Permitted Sources'!A121</f>
        <v>MTDEQ Permitted Sources</v>
      </c>
      <c r="B916" s="5">
        <f>'MT_Permitted Sources'!B121</f>
        <v>30</v>
      </c>
      <c r="C916" s="158" t="str">
        <f>'MT_Permitted Sources'!D121</f>
        <v>30035</v>
      </c>
      <c r="D916" s="110">
        <f>'MT_Permitted Sources'!L121</f>
        <v>10500106</v>
      </c>
      <c r="E916" s="5" t="str">
        <f>'MT_Permitted Sources'!O121</f>
        <v>Process Heaters</v>
      </c>
      <c r="F916" s="125" t="s">
        <v>256</v>
      </c>
      <c r="G916" s="110">
        <f>'MT_Permitted Sources'!Z121</f>
        <v>0.39814663626173707</v>
      </c>
      <c r="H916" s="110">
        <f>'MT_Permitted Sources'!AA121</f>
        <v>1.5600847788215001E-2</v>
      </c>
      <c r="I916" s="110">
        <f>'MT_Permitted Sources'!AB121</f>
        <v>5.687809089453387E-2</v>
      </c>
      <c r="J916" s="110">
        <f>'MT_Permitted Sources'!AC121</f>
        <v>1.7063427268360159E-3</v>
      </c>
      <c r="K916" s="110">
        <f>'MT_Permitted Sources'!AD121</f>
        <v>5.3627914271989078E-3</v>
      </c>
      <c r="L916" s="144">
        <v>0</v>
      </c>
      <c r="M916" s="144">
        <v>0</v>
      </c>
      <c r="N916" s="144">
        <v>0</v>
      </c>
      <c r="O916" s="144">
        <v>0</v>
      </c>
      <c r="P916" s="144">
        <v>0</v>
      </c>
      <c r="Q916" s="155">
        <v>0</v>
      </c>
      <c r="R916" s="155">
        <v>0</v>
      </c>
      <c r="S916" s="155">
        <v>0</v>
      </c>
      <c r="T916" s="155">
        <v>0</v>
      </c>
      <c r="U916" s="155">
        <v>0</v>
      </c>
      <c r="V916" s="156">
        <f t="shared" si="3"/>
        <v>0.39814663626173707</v>
      </c>
      <c r="W916" s="156">
        <f t="shared" si="3"/>
        <v>1.5600847788215001E-2</v>
      </c>
      <c r="X916" s="156">
        <f t="shared" si="3"/>
        <v>5.687809089453387E-2</v>
      </c>
      <c r="Y916" s="156">
        <f t="shared" si="3"/>
        <v>1.7063427268360159E-3</v>
      </c>
      <c r="Z916" s="156">
        <f t="shared" si="4"/>
        <v>5.3627914271989078E-3</v>
      </c>
      <c r="AA916" s="171">
        <v>0</v>
      </c>
      <c r="AB916" s="171">
        <v>0</v>
      </c>
      <c r="AC916" s="171">
        <v>0</v>
      </c>
      <c r="AD916" s="171">
        <v>0</v>
      </c>
      <c r="AE916" s="171">
        <v>0</v>
      </c>
    </row>
    <row r="917" spans="1:31" x14ac:dyDescent="0.2">
      <c r="A917" s="5" t="str">
        <f>'MT_Permitted Sources'!A122</f>
        <v>MTDEQ Permitted Sources</v>
      </c>
      <c r="B917" s="5">
        <f>'MT_Permitted Sources'!B122</f>
        <v>30</v>
      </c>
      <c r="C917" s="158" t="str">
        <f>'MT_Permitted Sources'!D122</f>
        <v>30035</v>
      </c>
      <c r="D917" s="110">
        <f>'MT_Permitted Sources'!L122</f>
        <v>31000228</v>
      </c>
      <c r="E917" s="5" t="str">
        <f>'MT_Permitted Sources'!O122</f>
        <v>Dehydrator</v>
      </c>
      <c r="F917" s="125" t="s">
        <v>256</v>
      </c>
      <c r="G917" s="110">
        <f>'MT_Permitted Sources'!Z122</f>
        <v>0.11375618178906774</v>
      </c>
      <c r="H917" s="110">
        <f>'MT_Permitted Sources'!AA122</f>
        <v>4.4689928559990891E-3</v>
      </c>
      <c r="I917" s="110">
        <f>'MT_Permitted Sources'!AB122</f>
        <v>2.8439045447266935E-2</v>
      </c>
      <c r="J917" s="110">
        <f>'MT_Permitted Sources'!AC122</f>
        <v>4.8752649338171879E-4</v>
      </c>
      <c r="K917" s="110">
        <f>'MT_Permitted Sources'!AD122</f>
        <v>1.5438338957087763E-3</v>
      </c>
      <c r="L917" s="144">
        <v>0</v>
      </c>
      <c r="M917" s="144">
        <v>0</v>
      </c>
      <c r="N917" s="144">
        <v>0</v>
      </c>
      <c r="O917" s="144">
        <v>0</v>
      </c>
      <c r="P917" s="144">
        <v>0</v>
      </c>
      <c r="Q917" s="155">
        <v>0</v>
      </c>
      <c r="R917" s="155">
        <v>0</v>
      </c>
      <c r="S917" s="155">
        <v>0</v>
      </c>
      <c r="T917" s="155">
        <v>0</v>
      </c>
      <c r="U917" s="155">
        <v>0</v>
      </c>
      <c r="V917" s="156">
        <f t="shared" si="3"/>
        <v>0.11375618178906774</v>
      </c>
      <c r="W917" s="156">
        <f t="shared" si="3"/>
        <v>4.4689928559990891E-3</v>
      </c>
      <c r="X917" s="156">
        <f t="shared" si="3"/>
        <v>2.8439045447266935E-2</v>
      </c>
      <c r="Y917" s="156">
        <f t="shared" si="3"/>
        <v>4.8752649338171879E-4</v>
      </c>
      <c r="Z917" s="156">
        <f t="shared" si="4"/>
        <v>1.5438338957087763E-3</v>
      </c>
      <c r="AA917" s="171">
        <v>0</v>
      </c>
      <c r="AB917" s="171">
        <v>0</v>
      </c>
      <c r="AC917" s="171">
        <v>0</v>
      </c>
      <c r="AD917" s="171">
        <v>0</v>
      </c>
      <c r="AE917" s="171">
        <v>0</v>
      </c>
    </row>
    <row r="918" spans="1:31" x14ac:dyDescent="0.2">
      <c r="A918" s="5" t="str">
        <f>'MT_Permitted Sources'!A123</f>
        <v>MTDEQ Permitted Sources</v>
      </c>
      <c r="B918" s="5">
        <f>'MT_Permitted Sources'!B123</f>
        <v>30</v>
      </c>
      <c r="C918" s="158" t="str">
        <f>'MT_Permitted Sources'!D123</f>
        <v>30035</v>
      </c>
      <c r="D918" s="110">
        <f>'MT_Permitted Sources'!L123</f>
        <v>31000228</v>
      </c>
      <c r="E918" s="5" t="str">
        <f>'MT_Permitted Sources'!O123</f>
        <v>Dehydrator</v>
      </c>
      <c r="F918" s="125" t="s">
        <v>256</v>
      </c>
      <c r="G918" s="110">
        <f>'MT_Permitted Sources'!Z123</f>
        <v>8.1254415563619814E-2</v>
      </c>
      <c r="H918" s="110">
        <f>'MT_Permitted Sources'!AA123</f>
        <v>4.4689928559990891E-3</v>
      </c>
      <c r="I918" s="110">
        <f>'MT_Permitted Sources'!AB123</f>
        <v>6.8253709073440638E-2</v>
      </c>
      <c r="J918" s="110">
        <f>'MT_Permitted Sources'!AC123</f>
        <v>4.8752649338171879E-4</v>
      </c>
      <c r="K918" s="110">
        <f>'MT_Permitted Sources'!AD123</f>
        <v>1.5438338957087763E-3</v>
      </c>
      <c r="L918" s="144">
        <v>0</v>
      </c>
      <c r="M918" s="144">
        <v>0</v>
      </c>
      <c r="N918" s="144">
        <v>0</v>
      </c>
      <c r="O918" s="144">
        <v>0</v>
      </c>
      <c r="P918" s="144">
        <v>0</v>
      </c>
      <c r="Q918" s="155">
        <v>0</v>
      </c>
      <c r="R918" s="155">
        <v>0</v>
      </c>
      <c r="S918" s="155">
        <v>0</v>
      </c>
      <c r="T918" s="155">
        <v>0</v>
      </c>
      <c r="U918" s="155">
        <v>0</v>
      </c>
      <c r="V918" s="156">
        <f t="shared" si="3"/>
        <v>8.1254415563619814E-2</v>
      </c>
      <c r="W918" s="156">
        <f t="shared" si="3"/>
        <v>4.4689928559990891E-3</v>
      </c>
      <c r="X918" s="156">
        <f t="shared" si="3"/>
        <v>6.8253709073440638E-2</v>
      </c>
      <c r="Y918" s="156">
        <f t="shared" si="3"/>
        <v>4.8752649338171879E-4</v>
      </c>
      <c r="Z918" s="156">
        <f t="shared" si="4"/>
        <v>1.5438338957087763E-3</v>
      </c>
      <c r="AA918" s="171">
        <v>0</v>
      </c>
      <c r="AB918" s="171">
        <v>0</v>
      </c>
      <c r="AC918" s="171">
        <v>0</v>
      </c>
      <c r="AD918" s="171">
        <v>0</v>
      </c>
      <c r="AE918" s="171">
        <v>0</v>
      </c>
    </row>
    <row r="919" spans="1:31" x14ac:dyDescent="0.2">
      <c r="A919" s="5" t="str">
        <f>'MT_Permitted Sources'!A124</f>
        <v>MTDEQ Permitted Sources</v>
      </c>
      <c r="B919" s="5">
        <f>'MT_Permitted Sources'!B124</f>
        <v>30</v>
      </c>
      <c r="C919" s="158" t="str">
        <f>'MT_Permitted Sources'!D124</f>
        <v>30035</v>
      </c>
      <c r="D919" s="110">
        <f>'MT_Permitted Sources'!L124</f>
        <v>20200253</v>
      </c>
      <c r="E919" s="5" t="str">
        <f>'MT_Permitted Sources'!O124</f>
        <v>Compressor Engines</v>
      </c>
      <c r="F919" s="125" t="s">
        <v>256</v>
      </c>
      <c r="G919" s="110">
        <f>'MT_Permitted Sources'!Z124</f>
        <v>0</v>
      </c>
      <c r="H919" s="110">
        <f>'MT_Permitted Sources'!AA124</f>
        <v>0</v>
      </c>
      <c r="I919" s="110">
        <f>'MT_Permitted Sources'!AB124</f>
        <v>0</v>
      </c>
      <c r="J919" s="110">
        <f>'MT_Permitted Sources'!AC124</f>
        <v>0</v>
      </c>
      <c r="K919" s="110">
        <f>'MT_Permitted Sources'!AD124</f>
        <v>0</v>
      </c>
      <c r="L919" s="144">
        <v>0</v>
      </c>
      <c r="M919" s="144">
        <v>0</v>
      </c>
      <c r="N919" s="144">
        <v>0</v>
      </c>
      <c r="O919" s="144">
        <v>0</v>
      </c>
      <c r="P919" s="144">
        <v>0</v>
      </c>
      <c r="Q919" s="155">
        <v>0</v>
      </c>
      <c r="R919" s="155">
        <v>0</v>
      </c>
      <c r="S919" s="155">
        <v>0</v>
      </c>
      <c r="T919" s="155">
        <v>0</v>
      </c>
      <c r="U919" s="155">
        <v>0</v>
      </c>
      <c r="V919" s="156">
        <f t="shared" si="3"/>
        <v>0</v>
      </c>
      <c r="W919" s="156">
        <f t="shared" si="3"/>
        <v>0</v>
      </c>
      <c r="X919" s="156">
        <f t="shared" si="3"/>
        <v>0</v>
      </c>
      <c r="Y919" s="156">
        <f t="shared" si="3"/>
        <v>0</v>
      </c>
      <c r="Z919" s="156">
        <f t="shared" si="4"/>
        <v>0</v>
      </c>
      <c r="AA919" s="171">
        <v>0</v>
      </c>
      <c r="AB919" s="171">
        <v>0</v>
      </c>
      <c r="AC919" s="171">
        <v>0</v>
      </c>
      <c r="AD919" s="171">
        <v>0</v>
      </c>
      <c r="AE919" s="171">
        <v>0</v>
      </c>
    </row>
    <row r="920" spans="1:31" x14ac:dyDescent="0.2">
      <c r="A920" s="5" t="str">
        <f>'MT_Permitted Sources'!A125</f>
        <v>MTDEQ Permitted Sources</v>
      </c>
      <c r="B920" s="5">
        <f>'MT_Permitted Sources'!B125</f>
        <v>30</v>
      </c>
      <c r="C920" s="158" t="str">
        <f>'MT_Permitted Sources'!D125</f>
        <v>30035</v>
      </c>
      <c r="D920" s="110">
        <f>'MT_Permitted Sources'!L125</f>
        <v>20200253</v>
      </c>
      <c r="E920" s="5" t="str">
        <f>'MT_Permitted Sources'!O125</f>
        <v>Compressor Engines</v>
      </c>
      <c r="F920" s="125" t="s">
        <v>256</v>
      </c>
      <c r="G920" s="110">
        <f>'MT_Permitted Sources'!Z125</f>
        <v>0</v>
      </c>
      <c r="H920" s="110">
        <f>'MT_Permitted Sources'!AA125</f>
        <v>0</v>
      </c>
      <c r="I920" s="110">
        <f>'MT_Permitted Sources'!AB125</f>
        <v>0</v>
      </c>
      <c r="J920" s="110">
        <f>'MT_Permitted Sources'!AC125</f>
        <v>0</v>
      </c>
      <c r="K920" s="110">
        <f>'MT_Permitted Sources'!AD125</f>
        <v>0</v>
      </c>
      <c r="L920" s="144">
        <v>0</v>
      </c>
      <c r="M920" s="144">
        <v>0</v>
      </c>
      <c r="N920" s="144">
        <v>0</v>
      </c>
      <c r="O920" s="144">
        <v>0</v>
      </c>
      <c r="P920" s="144">
        <v>0</v>
      </c>
      <c r="Q920" s="155">
        <v>0</v>
      </c>
      <c r="R920" s="155">
        <v>0</v>
      </c>
      <c r="S920" s="155">
        <v>0</v>
      </c>
      <c r="T920" s="155">
        <v>0</v>
      </c>
      <c r="U920" s="155">
        <v>0</v>
      </c>
      <c r="V920" s="156">
        <f t="shared" si="3"/>
        <v>0</v>
      </c>
      <c r="W920" s="156">
        <f t="shared" si="3"/>
        <v>0</v>
      </c>
      <c r="X920" s="156">
        <f t="shared" si="3"/>
        <v>0</v>
      </c>
      <c r="Y920" s="156">
        <f t="shared" si="3"/>
        <v>0</v>
      </c>
      <c r="Z920" s="156">
        <f t="shared" si="4"/>
        <v>0</v>
      </c>
      <c r="AA920" s="171">
        <v>0</v>
      </c>
      <c r="AB920" s="171">
        <v>0</v>
      </c>
      <c r="AC920" s="171">
        <v>0</v>
      </c>
      <c r="AD920" s="171">
        <v>0</v>
      </c>
      <c r="AE920" s="171">
        <v>0</v>
      </c>
    </row>
    <row r="921" spans="1:31" x14ac:dyDescent="0.2">
      <c r="A921" s="5" t="str">
        <f>'MT_Permitted Sources'!A126</f>
        <v>MTDEQ Permitted Sources</v>
      </c>
      <c r="B921" s="5">
        <f>'MT_Permitted Sources'!B126</f>
        <v>30</v>
      </c>
      <c r="C921" s="158" t="str">
        <f>'MT_Permitted Sources'!D126</f>
        <v>30035</v>
      </c>
      <c r="D921" s="110">
        <f>'MT_Permitted Sources'!L126</f>
        <v>20200201</v>
      </c>
      <c r="E921" s="5" t="str">
        <f>'MT_Permitted Sources'!O126</f>
        <v>Compressor Engines</v>
      </c>
      <c r="F921" s="125" t="s">
        <v>256</v>
      </c>
      <c r="G921" s="110">
        <f>'MT_Permitted Sources'!Z126</f>
        <v>0</v>
      </c>
      <c r="H921" s="110">
        <f>'MT_Permitted Sources'!AA126</f>
        <v>6.0128267517078659E-3</v>
      </c>
      <c r="I921" s="110">
        <f>'MT_Permitted Sources'!AB126</f>
        <v>0</v>
      </c>
      <c r="J921" s="110">
        <f>'MT_Permitted Sources'!AC126</f>
        <v>9.831784283197996E-3</v>
      </c>
      <c r="K921" s="110">
        <f>'MT_Permitted Sources'!AD126</f>
        <v>5.3627914271989078E-3</v>
      </c>
      <c r="L921" s="144">
        <v>0</v>
      </c>
      <c r="M921" s="144">
        <v>0</v>
      </c>
      <c r="N921" s="144">
        <v>0</v>
      </c>
      <c r="O921" s="144">
        <v>0</v>
      </c>
      <c r="P921" s="144">
        <v>0</v>
      </c>
      <c r="Q921" s="155">
        <v>0</v>
      </c>
      <c r="R921" s="155">
        <v>0</v>
      </c>
      <c r="S921" s="155">
        <v>0</v>
      </c>
      <c r="T921" s="155">
        <v>0</v>
      </c>
      <c r="U921" s="155">
        <v>0</v>
      </c>
      <c r="V921" s="156">
        <f t="shared" si="3"/>
        <v>0</v>
      </c>
      <c r="W921" s="156">
        <f t="shared" si="3"/>
        <v>6.0128267517078659E-3</v>
      </c>
      <c r="X921" s="156">
        <f t="shared" si="3"/>
        <v>0</v>
      </c>
      <c r="Y921" s="156">
        <f t="shared" si="3"/>
        <v>9.831784283197996E-3</v>
      </c>
      <c r="Z921" s="156">
        <f t="shared" si="4"/>
        <v>5.3627914271989078E-3</v>
      </c>
      <c r="AA921" s="171">
        <v>0</v>
      </c>
      <c r="AB921" s="171">
        <v>0</v>
      </c>
      <c r="AC921" s="171">
        <v>0</v>
      </c>
      <c r="AD921" s="171">
        <v>0</v>
      </c>
      <c r="AE921" s="171">
        <v>0</v>
      </c>
    </row>
    <row r="922" spans="1:31" x14ac:dyDescent="0.2">
      <c r="A922" s="5" t="str">
        <f>'MT_Permitted Sources'!A127</f>
        <v>MTDEQ Permitted Sources</v>
      </c>
      <c r="B922" s="5">
        <f>'MT_Permitted Sources'!B127</f>
        <v>30</v>
      </c>
      <c r="C922" s="158" t="str">
        <f>'MT_Permitted Sources'!D127</f>
        <v>30035</v>
      </c>
      <c r="D922" s="110">
        <f>'MT_Permitted Sources'!L127</f>
        <v>20200201</v>
      </c>
      <c r="E922" s="5" t="str">
        <f>'MT_Permitted Sources'!O127</f>
        <v>Compressor Engines</v>
      </c>
      <c r="F922" s="125" t="s">
        <v>256</v>
      </c>
      <c r="G922" s="110">
        <f>'MT_Permitted Sources'!Z127</f>
        <v>1.1172482139997724</v>
      </c>
      <c r="H922" s="110">
        <f>'MT_Permitted Sources'!AA127</f>
        <v>0</v>
      </c>
      <c r="I922" s="110">
        <f>'MT_Permitted Sources'!AB127</f>
        <v>1.5444026766177217</v>
      </c>
      <c r="J922" s="110">
        <f>'MT_Permitted Sources'!AC127</f>
        <v>0</v>
      </c>
      <c r="K922" s="110">
        <f>'MT_Permitted Sources'!AD127</f>
        <v>0</v>
      </c>
      <c r="L922" s="144">
        <v>0</v>
      </c>
      <c r="M922" s="144">
        <v>0</v>
      </c>
      <c r="N922" s="144">
        <v>0</v>
      </c>
      <c r="O922" s="144">
        <v>0</v>
      </c>
      <c r="P922" s="144">
        <v>0</v>
      </c>
      <c r="Q922" s="155">
        <v>0</v>
      </c>
      <c r="R922" s="155">
        <v>0</v>
      </c>
      <c r="S922" s="155">
        <v>0</v>
      </c>
      <c r="T922" s="155">
        <v>0</v>
      </c>
      <c r="U922" s="155">
        <v>0</v>
      </c>
      <c r="V922" s="156">
        <f t="shared" si="3"/>
        <v>1.1172482139997724</v>
      </c>
      <c r="W922" s="156">
        <f t="shared" si="3"/>
        <v>0</v>
      </c>
      <c r="X922" s="156">
        <f t="shared" si="3"/>
        <v>1.5444026766177217</v>
      </c>
      <c r="Y922" s="156">
        <f t="shared" si="3"/>
        <v>0</v>
      </c>
      <c r="Z922" s="156">
        <f t="shared" si="4"/>
        <v>0</v>
      </c>
      <c r="AA922" s="171">
        <v>0</v>
      </c>
      <c r="AB922" s="171">
        <v>0</v>
      </c>
      <c r="AC922" s="171">
        <v>0</v>
      </c>
      <c r="AD922" s="171">
        <v>0</v>
      </c>
      <c r="AE922" s="171">
        <v>0</v>
      </c>
    </row>
    <row r="923" spans="1:31" x14ac:dyDescent="0.2">
      <c r="A923" s="5" t="str">
        <f>'MT_Permitted Sources'!A128</f>
        <v>MTDEQ Permitted Sources</v>
      </c>
      <c r="B923" s="5">
        <f>'MT_Permitted Sources'!B128</f>
        <v>30</v>
      </c>
      <c r="C923" s="158" t="str">
        <f>'MT_Permitted Sources'!D128</f>
        <v>30035</v>
      </c>
      <c r="D923" s="110">
        <f>'MT_Permitted Sources'!L128</f>
        <v>20200201</v>
      </c>
      <c r="E923" s="5" t="str">
        <f>'MT_Permitted Sources'!O128</f>
        <v>Compressor Engines</v>
      </c>
      <c r="F923" s="125" t="s">
        <v>256</v>
      </c>
      <c r="G923" s="110">
        <f>'MT_Permitted Sources'!Z128</f>
        <v>0</v>
      </c>
      <c r="H923" s="110">
        <f>'MT_Permitted Sources'!AA128</f>
        <v>1.7875971423996356E-2</v>
      </c>
      <c r="I923" s="110">
        <f>'MT_Permitted Sources'!AB128</f>
        <v>0</v>
      </c>
      <c r="J923" s="110">
        <f>'MT_Permitted Sources'!AC128</f>
        <v>2.9576607265157612E-2</v>
      </c>
      <c r="K923" s="110">
        <f>'MT_Permitted Sources'!AD128</f>
        <v>1.6250883112723963E-2</v>
      </c>
      <c r="L923" s="144">
        <v>0</v>
      </c>
      <c r="M923" s="144">
        <v>0</v>
      </c>
      <c r="N923" s="144">
        <v>0</v>
      </c>
      <c r="O923" s="144">
        <v>0</v>
      </c>
      <c r="P923" s="144">
        <v>0</v>
      </c>
      <c r="Q923" s="155">
        <v>0</v>
      </c>
      <c r="R923" s="155">
        <v>0</v>
      </c>
      <c r="S923" s="155">
        <v>0</v>
      </c>
      <c r="T923" s="155">
        <v>0</v>
      </c>
      <c r="U923" s="155">
        <v>0</v>
      </c>
      <c r="V923" s="156">
        <f t="shared" si="3"/>
        <v>0</v>
      </c>
      <c r="W923" s="156">
        <f t="shared" si="3"/>
        <v>1.7875971423996356E-2</v>
      </c>
      <c r="X923" s="156">
        <f t="shared" si="3"/>
        <v>0</v>
      </c>
      <c r="Y923" s="156">
        <f t="shared" si="3"/>
        <v>2.9576607265157612E-2</v>
      </c>
      <c r="Z923" s="156">
        <f t="shared" si="4"/>
        <v>1.6250883112723963E-2</v>
      </c>
      <c r="AA923" s="171">
        <v>0</v>
      </c>
      <c r="AB923" s="171">
        <v>0</v>
      </c>
      <c r="AC923" s="171">
        <v>0</v>
      </c>
      <c r="AD923" s="171">
        <v>0</v>
      </c>
      <c r="AE923" s="171">
        <v>0</v>
      </c>
    </row>
    <row r="924" spans="1:31" x14ac:dyDescent="0.2">
      <c r="A924" s="5" t="str">
        <f>'MT_Permitted Sources'!A129</f>
        <v>MTDEQ Permitted Sources</v>
      </c>
      <c r="B924" s="5">
        <f>'MT_Permitted Sources'!B129</f>
        <v>30</v>
      </c>
      <c r="C924" s="158" t="str">
        <f>'MT_Permitted Sources'!D129</f>
        <v>30035</v>
      </c>
      <c r="D924" s="110">
        <f>'MT_Permitted Sources'!L129</f>
        <v>20200201</v>
      </c>
      <c r="E924" s="5" t="str">
        <f>'MT_Permitted Sources'!O129</f>
        <v>Compressor Engines</v>
      </c>
      <c r="F924" s="125" t="s">
        <v>256</v>
      </c>
      <c r="G924" s="110">
        <f>'MT_Permitted Sources'!Z129</f>
        <v>1.8190426012227567</v>
      </c>
      <c r="H924" s="110">
        <f>'MT_Permitted Sources'!AA129</f>
        <v>0</v>
      </c>
      <c r="I924" s="110">
        <f>'MT_Permitted Sources'!AB129</f>
        <v>3.2109307398275639</v>
      </c>
      <c r="J924" s="110">
        <f>'MT_Permitted Sources'!AC129</f>
        <v>0</v>
      </c>
      <c r="K924" s="110">
        <f>'MT_Permitted Sources'!AD129</f>
        <v>0</v>
      </c>
      <c r="L924" s="144">
        <v>0</v>
      </c>
      <c r="M924" s="144">
        <v>0</v>
      </c>
      <c r="N924" s="144">
        <v>0</v>
      </c>
      <c r="O924" s="144">
        <v>0</v>
      </c>
      <c r="P924" s="144">
        <v>0</v>
      </c>
      <c r="Q924" s="155">
        <v>0</v>
      </c>
      <c r="R924" s="155">
        <v>0</v>
      </c>
      <c r="S924" s="155">
        <v>0</v>
      </c>
      <c r="T924" s="155">
        <v>0</v>
      </c>
      <c r="U924" s="155">
        <v>0</v>
      </c>
      <c r="V924" s="156">
        <f t="shared" si="3"/>
        <v>1.8190426012227567</v>
      </c>
      <c r="W924" s="156">
        <f t="shared" si="3"/>
        <v>0</v>
      </c>
      <c r="X924" s="156">
        <f t="shared" si="3"/>
        <v>3.2109307398275639</v>
      </c>
      <c r="Y924" s="156">
        <f t="shared" si="3"/>
        <v>0</v>
      </c>
      <c r="Z924" s="156">
        <f t="shared" si="4"/>
        <v>0</v>
      </c>
      <c r="AA924" s="171">
        <v>0</v>
      </c>
      <c r="AB924" s="171">
        <v>0</v>
      </c>
      <c r="AC924" s="171">
        <v>0</v>
      </c>
      <c r="AD924" s="171">
        <v>0</v>
      </c>
      <c r="AE924" s="171">
        <v>0</v>
      </c>
    </row>
    <row r="925" spans="1:31" x14ac:dyDescent="0.2">
      <c r="A925" s="5" t="str">
        <f>'MT_Permitted Sources'!A130</f>
        <v>MTDEQ Permitted Sources</v>
      </c>
      <c r="B925" s="5">
        <f>'MT_Permitted Sources'!B130</f>
        <v>30</v>
      </c>
      <c r="C925" s="158" t="str">
        <f>'MT_Permitted Sources'!D130</f>
        <v>30035</v>
      </c>
      <c r="D925" s="110">
        <f>'MT_Permitted Sources'!L130</f>
        <v>20200202</v>
      </c>
      <c r="E925" s="5" t="str">
        <f>'MT_Permitted Sources'!O130</f>
        <v>Compressor Engines</v>
      </c>
      <c r="F925" s="125" t="s">
        <v>256</v>
      </c>
      <c r="G925" s="110">
        <f>'MT_Permitted Sources'!Z130</f>
        <v>0</v>
      </c>
      <c r="H925" s="110">
        <f>'MT_Permitted Sources'!AA130</f>
        <v>0.10823088153074159</v>
      </c>
      <c r="I925" s="110">
        <f>'MT_Permitted Sources'!AB130</f>
        <v>0</v>
      </c>
      <c r="J925" s="110">
        <f>'MT_Permitted Sources'!AC130</f>
        <v>2.1126148046541151E-3</v>
      </c>
      <c r="K925" s="110">
        <f>'MT_Permitted Sources'!AD130</f>
        <v>3.4776889861229274E-2</v>
      </c>
      <c r="L925" s="144">
        <v>0</v>
      </c>
      <c r="M925" s="144">
        <v>0</v>
      </c>
      <c r="N925" s="144">
        <v>0</v>
      </c>
      <c r="O925" s="144">
        <v>0</v>
      </c>
      <c r="P925" s="144">
        <v>0</v>
      </c>
      <c r="Q925" s="155">
        <v>0</v>
      </c>
      <c r="R925" s="155">
        <v>0</v>
      </c>
      <c r="S925" s="155">
        <v>0</v>
      </c>
      <c r="T925" s="155">
        <v>0</v>
      </c>
      <c r="U925" s="155">
        <v>0</v>
      </c>
      <c r="V925" s="156">
        <f t="shared" si="3"/>
        <v>0</v>
      </c>
      <c r="W925" s="156">
        <f t="shared" si="3"/>
        <v>0.10823088153074159</v>
      </c>
      <c r="X925" s="156">
        <f t="shared" si="3"/>
        <v>0</v>
      </c>
      <c r="Y925" s="156">
        <f t="shared" si="3"/>
        <v>2.1126148046541151E-3</v>
      </c>
      <c r="Z925" s="156">
        <f t="shared" si="4"/>
        <v>3.4776889861229274E-2</v>
      </c>
      <c r="AA925" s="171">
        <v>0</v>
      </c>
      <c r="AB925" s="171">
        <v>0</v>
      </c>
      <c r="AC925" s="171">
        <v>0</v>
      </c>
      <c r="AD925" s="171">
        <v>0</v>
      </c>
      <c r="AE925" s="171">
        <v>0</v>
      </c>
    </row>
    <row r="926" spans="1:31" x14ac:dyDescent="0.2">
      <c r="A926" s="5" t="str">
        <f>'MT_Permitted Sources'!A131</f>
        <v>MTDEQ Permitted Sources</v>
      </c>
      <c r="B926" s="5">
        <f>'MT_Permitted Sources'!B131</f>
        <v>30</v>
      </c>
      <c r="C926" s="158" t="str">
        <f>'MT_Permitted Sources'!D131</f>
        <v>30035</v>
      </c>
      <c r="D926" s="110">
        <f>'MT_Permitted Sources'!L131</f>
        <v>20200202</v>
      </c>
      <c r="E926" s="5" t="str">
        <f>'MT_Permitted Sources'!O131</f>
        <v>Compressor Engines</v>
      </c>
      <c r="F926" s="125" t="s">
        <v>256</v>
      </c>
      <c r="G926" s="110">
        <f>'MT_Permitted Sources'!Z131</f>
        <v>1.0666267131036371</v>
      </c>
      <c r="H926" s="110">
        <f>'MT_Permitted Sources'!AA131</f>
        <v>0</v>
      </c>
      <c r="I926" s="110">
        <f>'MT_Permitted Sources'!AB131</f>
        <v>0.69058127787520474</v>
      </c>
      <c r="J926" s="110">
        <f>'MT_Permitted Sources'!AC131</f>
        <v>0</v>
      </c>
      <c r="K926" s="110">
        <f>'MT_Permitted Sources'!AD131</f>
        <v>0</v>
      </c>
      <c r="L926" s="144">
        <v>0</v>
      </c>
      <c r="M926" s="144">
        <v>0</v>
      </c>
      <c r="N926" s="144">
        <v>0</v>
      </c>
      <c r="O926" s="144">
        <v>0</v>
      </c>
      <c r="P926" s="144">
        <v>0</v>
      </c>
      <c r="Q926" s="155">
        <v>0</v>
      </c>
      <c r="R926" s="155">
        <v>0</v>
      </c>
      <c r="S926" s="155">
        <v>0</v>
      </c>
      <c r="T926" s="155">
        <v>0</v>
      </c>
      <c r="U926" s="155">
        <v>0</v>
      </c>
      <c r="V926" s="156">
        <f t="shared" si="3"/>
        <v>1.0666267131036371</v>
      </c>
      <c r="W926" s="156">
        <f t="shared" si="3"/>
        <v>0</v>
      </c>
      <c r="X926" s="156">
        <f t="shared" si="3"/>
        <v>0.69058127787520474</v>
      </c>
      <c r="Y926" s="156">
        <f t="shared" si="3"/>
        <v>0</v>
      </c>
      <c r="Z926" s="156">
        <f t="shared" si="4"/>
        <v>0</v>
      </c>
      <c r="AA926" s="171">
        <v>0</v>
      </c>
      <c r="AB926" s="171">
        <v>0</v>
      </c>
      <c r="AC926" s="171">
        <v>0</v>
      </c>
      <c r="AD926" s="171">
        <v>0</v>
      </c>
      <c r="AE926" s="171">
        <v>0</v>
      </c>
    </row>
    <row r="927" spans="1:31" x14ac:dyDescent="0.2">
      <c r="A927" s="5" t="str">
        <f>'MT_Permitted Sources'!A132</f>
        <v>MTDEQ Permitted Sources</v>
      </c>
      <c r="B927" s="5">
        <f>'MT_Permitted Sources'!B132</f>
        <v>30</v>
      </c>
      <c r="C927" s="158" t="str">
        <f>'MT_Permitted Sources'!D132</f>
        <v>30035</v>
      </c>
      <c r="D927" s="110">
        <f>'MT_Permitted Sources'!L132</f>
        <v>20200201</v>
      </c>
      <c r="E927" s="5" t="str">
        <f>'MT_Permitted Sources'!O132</f>
        <v>Compressor Engines</v>
      </c>
      <c r="F927" s="125" t="s">
        <v>256</v>
      </c>
      <c r="G927" s="110">
        <f>'MT_Permitted Sources'!Z132</f>
        <v>0</v>
      </c>
      <c r="H927" s="110">
        <f>'MT_Permitted Sources'!AA132</f>
        <v>1.0238056361016096E-2</v>
      </c>
      <c r="I927" s="110">
        <f>'MT_Permitted Sources'!AB132</f>
        <v>0</v>
      </c>
      <c r="J927" s="110">
        <f>'MT_Permitted Sources'!AC132</f>
        <v>1.6900918437232921E-2</v>
      </c>
      <c r="K927" s="110">
        <f>'MT_Permitted Sources'!AD132</f>
        <v>9.2630033742526589E-3</v>
      </c>
      <c r="L927" s="144">
        <v>0</v>
      </c>
      <c r="M927" s="144">
        <v>0</v>
      </c>
      <c r="N927" s="144">
        <v>0</v>
      </c>
      <c r="O927" s="144">
        <v>0</v>
      </c>
      <c r="P927" s="144">
        <v>0</v>
      </c>
      <c r="Q927" s="155">
        <v>0</v>
      </c>
      <c r="R927" s="155">
        <v>0</v>
      </c>
      <c r="S927" s="155">
        <v>0</v>
      </c>
      <c r="T927" s="155">
        <v>0</v>
      </c>
      <c r="U927" s="155">
        <v>0</v>
      </c>
      <c r="V927" s="156">
        <f t="shared" si="3"/>
        <v>0</v>
      </c>
      <c r="W927" s="156">
        <f t="shared" si="3"/>
        <v>1.0238056361016096E-2</v>
      </c>
      <c r="X927" s="156">
        <f t="shared" si="3"/>
        <v>0</v>
      </c>
      <c r="Y927" s="156">
        <f t="shared" si="3"/>
        <v>1.6900918437232921E-2</v>
      </c>
      <c r="Z927" s="156">
        <f t="shared" si="4"/>
        <v>9.2630033742526589E-3</v>
      </c>
      <c r="AA927" s="171">
        <v>0</v>
      </c>
      <c r="AB927" s="171">
        <v>0</v>
      </c>
      <c r="AC927" s="171">
        <v>0</v>
      </c>
      <c r="AD927" s="171">
        <v>0</v>
      </c>
      <c r="AE927" s="171">
        <v>0</v>
      </c>
    </row>
    <row r="928" spans="1:31" x14ac:dyDescent="0.2">
      <c r="A928" s="5" t="str">
        <f>'MT_Permitted Sources'!A133</f>
        <v>MTDEQ Permitted Sources</v>
      </c>
      <c r="B928" s="5">
        <f>'MT_Permitted Sources'!B133</f>
        <v>30</v>
      </c>
      <c r="C928" s="158" t="str">
        <f>'MT_Permitted Sources'!D133</f>
        <v>30035</v>
      </c>
      <c r="D928" s="110">
        <f>'MT_Permitted Sources'!L133</f>
        <v>20200201</v>
      </c>
      <c r="E928" s="5" t="str">
        <f>'MT_Permitted Sources'!O133</f>
        <v>Compressor Engines</v>
      </c>
      <c r="F928" s="125" t="s">
        <v>256</v>
      </c>
      <c r="G928" s="110">
        <f>'MT_Permitted Sources'!Z133</f>
        <v>0.79499320187445621</v>
      </c>
      <c r="H928" s="110">
        <f>'MT_Permitted Sources'!AA133</f>
        <v>0</v>
      </c>
      <c r="I928" s="110">
        <f>'MT_Permitted Sources'!AB133</f>
        <v>1.5591909802503006</v>
      </c>
      <c r="J928" s="110">
        <f>'MT_Permitted Sources'!AC133</f>
        <v>0</v>
      </c>
      <c r="K928" s="110">
        <f>'MT_Permitted Sources'!AD133</f>
        <v>0</v>
      </c>
      <c r="L928" s="144">
        <v>0</v>
      </c>
      <c r="M928" s="144">
        <v>0</v>
      </c>
      <c r="N928" s="144">
        <v>0</v>
      </c>
      <c r="O928" s="144">
        <v>0</v>
      </c>
      <c r="P928" s="144">
        <v>0</v>
      </c>
      <c r="Q928" s="155">
        <v>0</v>
      </c>
      <c r="R928" s="155">
        <v>0</v>
      </c>
      <c r="S928" s="155">
        <v>0</v>
      </c>
      <c r="T928" s="155">
        <v>0</v>
      </c>
      <c r="U928" s="155">
        <v>0</v>
      </c>
      <c r="V928" s="156">
        <f t="shared" si="3"/>
        <v>0.79499320187445621</v>
      </c>
      <c r="W928" s="156">
        <f t="shared" si="3"/>
        <v>0</v>
      </c>
      <c r="X928" s="156">
        <f t="shared" si="3"/>
        <v>1.5591909802503006</v>
      </c>
      <c r="Y928" s="156">
        <f t="shared" si="3"/>
        <v>0</v>
      </c>
      <c r="Z928" s="156">
        <f t="shared" si="4"/>
        <v>0</v>
      </c>
      <c r="AA928" s="171">
        <v>0</v>
      </c>
      <c r="AB928" s="171">
        <v>0</v>
      </c>
      <c r="AC928" s="171">
        <v>0</v>
      </c>
      <c r="AD928" s="171">
        <v>0</v>
      </c>
      <c r="AE928" s="171">
        <v>0</v>
      </c>
    </row>
    <row r="929" spans="1:31" x14ac:dyDescent="0.2">
      <c r="A929" s="5" t="str">
        <f>'MT_Permitted Sources'!A134</f>
        <v>MTDEQ Permitted Sources</v>
      </c>
      <c r="B929" s="5">
        <f>'MT_Permitted Sources'!B134</f>
        <v>30</v>
      </c>
      <c r="C929" s="158" t="str">
        <f>'MT_Permitted Sources'!D134</f>
        <v>30035</v>
      </c>
      <c r="D929" s="110">
        <f>'MT_Permitted Sources'!L134</f>
        <v>20200201</v>
      </c>
      <c r="E929" s="5" t="str">
        <f>'MT_Permitted Sources'!O134</f>
        <v>Compressor Engines</v>
      </c>
      <c r="F929" s="125" t="s">
        <v>256</v>
      </c>
      <c r="G929" s="110">
        <f>'MT_Permitted Sources'!Z134</f>
        <v>0</v>
      </c>
      <c r="H929" s="110">
        <f>'MT_Permitted Sources'!AA134</f>
        <v>1.4463285970324325E-2</v>
      </c>
      <c r="I929" s="110">
        <f>'MT_Permitted Sources'!AB134</f>
        <v>0</v>
      </c>
      <c r="J929" s="110">
        <f>'MT_Permitted Sources'!AC134</f>
        <v>2.3970052591267842E-2</v>
      </c>
      <c r="K929" s="110">
        <f>'MT_Permitted Sources'!AD134</f>
        <v>1.3163215321306408E-2</v>
      </c>
      <c r="L929" s="144">
        <v>0</v>
      </c>
      <c r="M929" s="144">
        <v>0</v>
      </c>
      <c r="N929" s="144">
        <v>0</v>
      </c>
      <c r="O929" s="144">
        <v>0</v>
      </c>
      <c r="P929" s="144">
        <v>0</v>
      </c>
      <c r="Q929" s="155">
        <v>0</v>
      </c>
      <c r="R929" s="155">
        <v>0</v>
      </c>
      <c r="S929" s="155">
        <v>0</v>
      </c>
      <c r="T929" s="155">
        <v>0</v>
      </c>
      <c r="U929" s="155">
        <v>0</v>
      </c>
      <c r="V929" s="156">
        <f t="shared" si="3"/>
        <v>0</v>
      </c>
      <c r="W929" s="156">
        <f t="shared" si="3"/>
        <v>1.4463285970324325E-2</v>
      </c>
      <c r="X929" s="156">
        <f t="shared" si="3"/>
        <v>0</v>
      </c>
      <c r="Y929" s="156">
        <f t="shared" ref="Y929" si="5">J929</f>
        <v>2.3970052591267842E-2</v>
      </c>
      <c r="Z929" s="156">
        <f t="shared" si="4"/>
        <v>1.3163215321306408E-2</v>
      </c>
      <c r="AA929" s="171">
        <v>0</v>
      </c>
      <c r="AB929" s="171">
        <v>0</v>
      </c>
      <c r="AC929" s="171">
        <v>0</v>
      </c>
      <c r="AD929" s="171">
        <v>0</v>
      </c>
      <c r="AE929" s="171">
        <v>0</v>
      </c>
    </row>
    <row r="930" spans="1:31" x14ac:dyDescent="0.2">
      <c r="A930" s="5" t="str">
        <f>'MT_Permitted Sources'!A135</f>
        <v>MTDEQ Permitted Sources</v>
      </c>
      <c r="B930" s="5">
        <f>'MT_Permitted Sources'!B135</f>
        <v>30</v>
      </c>
      <c r="C930" s="158" t="str">
        <f>'MT_Permitted Sources'!D135</f>
        <v>30035</v>
      </c>
      <c r="D930" s="110">
        <f>'MT_Permitted Sources'!L135</f>
        <v>20200201</v>
      </c>
      <c r="E930" s="5" t="str">
        <f>'MT_Permitted Sources'!O135</f>
        <v>Compressor Engines</v>
      </c>
      <c r="F930" s="125" t="s">
        <v>256</v>
      </c>
      <c r="G930" s="110">
        <f>'MT_Permitted Sources'!Z135</f>
        <v>2.3001499957749494</v>
      </c>
      <c r="H930" s="110">
        <f>'MT_Permitted Sources'!AA135</f>
        <v>0</v>
      </c>
      <c r="I930" s="110">
        <f>'MT_Permitted Sources'!AB135</f>
        <v>2.5027985081906174</v>
      </c>
      <c r="J930" s="110">
        <f>'MT_Permitted Sources'!AC135</f>
        <v>0</v>
      </c>
      <c r="K930" s="110">
        <f>'MT_Permitted Sources'!AD135</f>
        <v>0</v>
      </c>
      <c r="L930" s="144">
        <v>0</v>
      </c>
      <c r="M930" s="144">
        <v>0</v>
      </c>
      <c r="N930" s="144">
        <v>0</v>
      </c>
      <c r="O930" s="144">
        <v>0</v>
      </c>
      <c r="P930" s="144">
        <v>0</v>
      </c>
      <c r="Q930" s="155">
        <v>0</v>
      </c>
      <c r="R930" s="155">
        <v>0</v>
      </c>
      <c r="S930" s="155">
        <v>0</v>
      </c>
      <c r="T930" s="155">
        <v>0</v>
      </c>
      <c r="U930" s="155">
        <v>0</v>
      </c>
      <c r="V930" s="156">
        <f t="shared" ref="V930:Y993" si="6">G930</f>
        <v>2.3001499957749494</v>
      </c>
      <c r="W930" s="156">
        <f t="shared" si="6"/>
        <v>0</v>
      </c>
      <c r="X930" s="156">
        <f t="shared" si="6"/>
        <v>2.5027985081906174</v>
      </c>
      <c r="Y930" s="156">
        <f t="shared" si="6"/>
        <v>0</v>
      </c>
      <c r="Z930" s="156">
        <f t="shared" ref="Z930:Z993" si="7">K930</f>
        <v>0</v>
      </c>
      <c r="AA930" s="171">
        <v>0</v>
      </c>
      <c r="AB930" s="171">
        <v>0</v>
      </c>
      <c r="AC930" s="171">
        <v>0</v>
      </c>
      <c r="AD930" s="171">
        <v>0</v>
      </c>
      <c r="AE930" s="171">
        <v>0</v>
      </c>
    </row>
    <row r="931" spans="1:31" x14ac:dyDescent="0.2">
      <c r="A931" s="5" t="str">
        <f>'MT_Permitted Sources'!A136</f>
        <v>MTDEQ Permitted Sources</v>
      </c>
      <c r="B931" s="5">
        <f>'MT_Permitted Sources'!B136</f>
        <v>30</v>
      </c>
      <c r="C931" s="158" t="str">
        <f>'MT_Permitted Sources'!D136</f>
        <v>30035</v>
      </c>
      <c r="D931" s="110">
        <f>'MT_Permitted Sources'!L136</f>
        <v>20200201</v>
      </c>
      <c r="E931" s="5" t="str">
        <f>'MT_Permitted Sources'!O136</f>
        <v>Compressor Engines</v>
      </c>
      <c r="F931" s="125" t="s">
        <v>256</v>
      </c>
      <c r="G931" s="110">
        <f>'MT_Permitted Sources'!Z136</f>
        <v>0</v>
      </c>
      <c r="H931" s="110">
        <f>'MT_Permitted Sources'!AA136</f>
        <v>1.3650741814688127E-2</v>
      </c>
      <c r="I931" s="110">
        <f>'MT_Permitted Sources'!AB136</f>
        <v>0</v>
      </c>
      <c r="J931" s="110">
        <f>'MT_Permitted Sources'!AC136</f>
        <v>2.2507473111122688E-2</v>
      </c>
      <c r="K931" s="110">
        <f>'MT_Permitted Sources'!AD136</f>
        <v>1.2350671165670211E-2</v>
      </c>
      <c r="L931" s="144">
        <v>0</v>
      </c>
      <c r="M931" s="144">
        <v>0</v>
      </c>
      <c r="N931" s="144">
        <v>0</v>
      </c>
      <c r="O931" s="144">
        <v>0</v>
      </c>
      <c r="P931" s="144">
        <v>0</v>
      </c>
      <c r="Q931" s="155">
        <v>0</v>
      </c>
      <c r="R931" s="155">
        <v>0</v>
      </c>
      <c r="S931" s="155">
        <v>0</v>
      </c>
      <c r="T931" s="155">
        <v>0</v>
      </c>
      <c r="U931" s="155">
        <v>0</v>
      </c>
      <c r="V931" s="156">
        <f t="shared" si="6"/>
        <v>0</v>
      </c>
      <c r="W931" s="156">
        <f t="shared" si="6"/>
        <v>1.3650741814688127E-2</v>
      </c>
      <c r="X931" s="156">
        <f t="shared" si="6"/>
        <v>0</v>
      </c>
      <c r="Y931" s="156">
        <f t="shared" si="6"/>
        <v>2.2507473111122688E-2</v>
      </c>
      <c r="Z931" s="156">
        <f t="shared" si="7"/>
        <v>1.2350671165670211E-2</v>
      </c>
      <c r="AA931" s="171">
        <v>0</v>
      </c>
      <c r="AB931" s="171">
        <v>0</v>
      </c>
      <c r="AC931" s="171">
        <v>0</v>
      </c>
      <c r="AD931" s="171">
        <v>0</v>
      </c>
      <c r="AE931" s="171">
        <v>0</v>
      </c>
    </row>
    <row r="932" spans="1:31" x14ac:dyDescent="0.2">
      <c r="A932" s="5" t="str">
        <f>'MT_Permitted Sources'!A137</f>
        <v>MTDEQ Permitted Sources</v>
      </c>
      <c r="B932" s="5">
        <f>'MT_Permitted Sources'!B137</f>
        <v>30</v>
      </c>
      <c r="C932" s="158" t="str">
        <f>'MT_Permitted Sources'!D137</f>
        <v>30035</v>
      </c>
      <c r="D932" s="110">
        <f>'MT_Permitted Sources'!L137</f>
        <v>20200201</v>
      </c>
      <c r="E932" s="5" t="str">
        <f>'MT_Permitted Sources'!O137</f>
        <v>Compressor Engines</v>
      </c>
      <c r="F932" s="125" t="s">
        <v>256</v>
      </c>
      <c r="G932" s="110">
        <f>'MT_Permitted Sources'!Z137</f>
        <v>1.5622786480417181</v>
      </c>
      <c r="H932" s="110">
        <f>'MT_Permitted Sources'!AA137</f>
        <v>0</v>
      </c>
      <c r="I932" s="110">
        <f>'MT_Permitted Sources'!AB137</f>
        <v>2.0683311481719424</v>
      </c>
      <c r="J932" s="110">
        <f>'MT_Permitted Sources'!AC137</f>
        <v>0</v>
      </c>
      <c r="K932" s="110">
        <f>'MT_Permitted Sources'!AD137</f>
        <v>0</v>
      </c>
      <c r="L932" s="144">
        <v>0</v>
      </c>
      <c r="M932" s="144">
        <v>0</v>
      </c>
      <c r="N932" s="144">
        <v>0</v>
      </c>
      <c r="O932" s="144">
        <v>0</v>
      </c>
      <c r="P932" s="144">
        <v>0</v>
      </c>
      <c r="Q932" s="155">
        <v>0</v>
      </c>
      <c r="R932" s="155">
        <v>0</v>
      </c>
      <c r="S932" s="155">
        <v>0</v>
      </c>
      <c r="T932" s="155">
        <v>0</v>
      </c>
      <c r="U932" s="155">
        <v>0</v>
      </c>
      <c r="V932" s="156">
        <f t="shared" si="6"/>
        <v>1.5622786480417181</v>
      </c>
      <c r="W932" s="156">
        <f t="shared" si="6"/>
        <v>0</v>
      </c>
      <c r="X932" s="156">
        <f t="shared" si="6"/>
        <v>2.0683311481719424</v>
      </c>
      <c r="Y932" s="156">
        <f t="shared" si="6"/>
        <v>0</v>
      </c>
      <c r="Z932" s="156">
        <f t="shared" si="7"/>
        <v>0</v>
      </c>
      <c r="AA932" s="171">
        <v>0</v>
      </c>
      <c r="AB932" s="171">
        <v>0</v>
      </c>
      <c r="AC932" s="171">
        <v>0</v>
      </c>
      <c r="AD932" s="171">
        <v>0</v>
      </c>
      <c r="AE932" s="171">
        <v>0</v>
      </c>
    </row>
    <row r="933" spans="1:31" x14ac:dyDescent="0.2">
      <c r="A933" s="5" t="str">
        <f>'MT_Permitted Sources'!A138</f>
        <v>MTDEQ Permitted Sources</v>
      </c>
      <c r="B933" s="5">
        <f>'MT_Permitted Sources'!B138</f>
        <v>30</v>
      </c>
      <c r="C933" s="158" t="str">
        <f>'MT_Permitted Sources'!D138</f>
        <v>30101</v>
      </c>
      <c r="D933" s="110">
        <f>'MT_Permitted Sources'!L138</f>
        <v>20200202</v>
      </c>
      <c r="E933" s="5" t="str">
        <f>'MT_Permitted Sources'!O138</f>
        <v>Compressor Engines</v>
      </c>
      <c r="F933" s="125" t="s">
        <v>256</v>
      </c>
      <c r="G933" s="110">
        <f>'MT_Permitted Sources'!Z138</f>
        <v>0.12261291308550229</v>
      </c>
      <c r="H933" s="110">
        <f>'MT_Permitted Sources'!AA138</f>
        <v>3.0876677914175527E-3</v>
      </c>
      <c r="I933" s="110">
        <f>'MT_Permitted Sources'!AB138</f>
        <v>1.4625794801451564E-2</v>
      </c>
      <c r="J933" s="110">
        <f>'MT_Permitted Sources'!AC138</f>
        <v>0</v>
      </c>
      <c r="K933" s="110">
        <f>'MT_Permitted Sources'!AD138</f>
        <v>0</v>
      </c>
      <c r="L933" s="144">
        <v>0</v>
      </c>
      <c r="M933" s="144">
        <v>0</v>
      </c>
      <c r="N933" s="144">
        <v>0</v>
      </c>
      <c r="O933" s="144">
        <v>0</v>
      </c>
      <c r="P933" s="144">
        <v>0</v>
      </c>
      <c r="Q933" s="155">
        <v>0</v>
      </c>
      <c r="R933" s="155">
        <v>0</v>
      </c>
      <c r="S933" s="155">
        <v>0</v>
      </c>
      <c r="T933" s="155">
        <v>0</v>
      </c>
      <c r="U933" s="155">
        <v>0</v>
      </c>
      <c r="V933" s="156">
        <f t="shared" si="6"/>
        <v>0.12261291308550229</v>
      </c>
      <c r="W933" s="156">
        <f t="shared" si="6"/>
        <v>3.0876677914175527E-3</v>
      </c>
      <c r="X933" s="156">
        <f t="shared" si="6"/>
        <v>1.4625794801451564E-2</v>
      </c>
      <c r="Y933" s="156">
        <f t="shared" si="6"/>
        <v>0</v>
      </c>
      <c r="Z933" s="156">
        <f t="shared" si="7"/>
        <v>0</v>
      </c>
      <c r="AA933" s="171">
        <v>0</v>
      </c>
      <c r="AB933" s="171">
        <v>0</v>
      </c>
      <c r="AC933" s="171">
        <v>0</v>
      </c>
      <c r="AD933" s="171">
        <v>0</v>
      </c>
      <c r="AE933" s="171">
        <v>0</v>
      </c>
    </row>
    <row r="934" spans="1:31" x14ac:dyDescent="0.2">
      <c r="A934" s="5" t="str">
        <f>'MT_Permitted Sources'!A139</f>
        <v>MTDEQ Permitted Sources</v>
      </c>
      <c r="B934" s="5">
        <f>'MT_Permitted Sources'!B139</f>
        <v>30</v>
      </c>
      <c r="C934" s="158" t="str">
        <f>'MT_Permitted Sources'!D139</f>
        <v>30101</v>
      </c>
      <c r="D934" s="110">
        <f>'MT_Permitted Sources'!L139</f>
        <v>20200202</v>
      </c>
      <c r="E934" s="5" t="str">
        <f>'MT_Permitted Sources'!O139</f>
        <v>Compressor Engines</v>
      </c>
      <c r="F934" s="125" t="s">
        <v>256</v>
      </c>
      <c r="G934" s="110">
        <f>'MT_Permitted Sources'!Z139</f>
        <v>0</v>
      </c>
      <c r="H934" s="110">
        <f>'MT_Permitted Sources'!AA139</f>
        <v>0</v>
      </c>
      <c r="I934" s="110">
        <f>'MT_Permitted Sources'!AB139</f>
        <v>0</v>
      </c>
      <c r="J934" s="110">
        <f>'MT_Permitted Sources'!AC139</f>
        <v>0</v>
      </c>
      <c r="K934" s="110">
        <f>'MT_Permitted Sources'!AD139</f>
        <v>0</v>
      </c>
      <c r="L934" s="144">
        <v>0</v>
      </c>
      <c r="M934" s="144">
        <v>0</v>
      </c>
      <c r="N934" s="144">
        <v>0</v>
      </c>
      <c r="O934" s="144">
        <v>0</v>
      </c>
      <c r="P934" s="144">
        <v>0</v>
      </c>
      <c r="Q934" s="155">
        <v>0</v>
      </c>
      <c r="R934" s="155">
        <v>0</v>
      </c>
      <c r="S934" s="155">
        <v>0</v>
      </c>
      <c r="T934" s="155">
        <v>0</v>
      </c>
      <c r="U934" s="155">
        <v>0</v>
      </c>
      <c r="V934" s="156">
        <f t="shared" si="6"/>
        <v>0</v>
      </c>
      <c r="W934" s="156">
        <f t="shared" si="6"/>
        <v>0</v>
      </c>
      <c r="X934" s="156">
        <f t="shared" si="6"/>
        <v>0</v>
      </c>
      <c r="Y934" s="156">
        <f t="shared" si="6"/>
        <v>0</v>
      </c>
      <c r="Z934" s="156">
        <f t="shared" si="7"/>
        <v>0</v>
      </c>
      <c r="AA934" s="171">
        <v>0</v>
      </c>
      <c r="AB934" s="171">
        <v>0</v>
      </c>
      <c r="AC934" s="171">
        <v>0</v>
      </c>
      <c r="AD934" s="171">
        <v>0</v>
      </c>
      <c r="AE934" s="171">
        <v>0</v>
      </c>
    </row>
    <row r="935" spans="1:31" x14ac:dyDescent="0.2">
      <c r="A935" s="5" t="str">
        <f>'MT_Permitted Sources'!A140</f>
        <v>MTDEQ Permitted Sources</v>
      </c>
      <c r="B935" s="5">
        <f>'MT_Permitted Sources'!B140</f>
        <v>30</v>
      </c>
      <c r="C935" s="158" t="str">
        <f>'MT_Permitted Sources'!D140</f>
        <v>30101</v>
      </c>
      <c r="D935" s="110">
        <f>'MT_Permitted Sources'!L140</f>
        <v>20200202</v>
      </c>
      <c r="E935" s="5" t="str">
        <f>'MT_Permitted Sources'!O140</f>
        <v>Compressor Engines</v>
      </c>
      <c r="F935" s="125" t="s">
        <v>256</v>
      </c>
      <c r="G935" s="110">
        <f>'MT_Permitted Sources'!Z140</f>
        <v>0</v>
      </c>
      <c r="H935" s="110">
        <f>'MT_Permitted Sources'!AA140</f>
        <v>0</v>
      </c>
      <c r="I935" s="110">
        <f>'MT_Permitted Sources'!AB140</f>
        <v>0</v>
      </c>
      <c r="J935" s="110">
        <f>'MT_Permitted Sources'!AC140</f>
        <v>0</v>
      </c>
      <c r="K935" s="110">
        <f>'MT_Permitted Sources'!AD140</f>
        <v>0</v>
      </c>
      <c r="L935" s="144">
        <v>0</v>
      </c>
      <c r="M935" s="144">
        <v>0</v>
      </c>
      <c r="N935" s="144">
        <v>0</v>
      </c>
      <c r="O935" s="144">
        <v>0</v>
      </c>
      <c r="P935" s="144">
        <v>0</v>
      </c>
      <c r="Q935" s="155">
        <v>0</v>
      </c>
      <c r="R935" s="155">
        <v>0</v>
      </c>
      <c r="S935" s="155">
        <v>0</v>
      </c>
      <c r="T935" s="155">
        <v>0</v>
      </c>
      <c r="U935" s="155">
        <v>0</v>
      </c>
      <c r="V935" s="156">
        <f t="shared" si="6"/>
        <v>0</v>
      </c>
      <c r="W935" s="156">
        <f t="shared" si="6"/>
        <v>0</v>
      </c>
      <c r="X935" s="156">
        <f t="shared" si="6"/>
        <v>0</v>
      </c>
      <c r="Y935" s="156">
        <f t="shared" si="6"/>
        <v>0</v>
      </c>
      <c r="Z935" s="156">
        <f t="shared" si="7"/>
        <v>0</v>
      </c>
      <c r="AA935" s="171">
        <v>0</v>
      </c>
      <c r="AB935" s="171">
        <v>0</v>
      </c>
      <c r="AC935" s="171">
        <v>0</v>
      </c>
      <c r="AD935" s="171">
        <v>0</v>
      </c>
      <c r="AE935" s="171">
        <v>0</v>
      </c>
    </row>
    <row r="936" spans="1:31" x14ac:dyDescent="0.2">
      <c r="A936" s="5" t="str">
        <f>'MT_Permitted Sources'!A141</f>
        <v>MTDEQ Permitted Sources</v>
      </c>
      <c r="B936" s="5">
        <f>'MT_Permitted Sources'!B141</f>
        <v>30</v>
      </c>
      <c r="C936" s="158" t="str">
        <f>'MT_Permitted Sources'!D141</f>
        <v>30101</v>
      </c>
      <c r="D936" s="110">
        <f>'MT_Permitted Sources'!L141</f>
        <v>20200202</v>
      </c>
      <c r="E936" s="5" t="str">
        <f>'MT_Permitted Sources'!O141</f>
        <v>Compressor Engines</v>
      </c>
      <c r="F936" s="125" t="s">
        <v>256</v>
      </c>
      <c r="G936" s="110">
        <f>'MT_Permitted Sources'!Z141</f>
        <v>0.24197564954845979</v>
      </c>
      <c r="H936" s="110">
        <f>'MT_Permitted Sources'!AA141</f>
        <v>6.0940811672714852E-3</v>
      </c>
      <c r="I936" s="110">
        <f>'MT_Permitted Sources'!AB141</f>
        <v>2.8926571940648651E-2</v>
      </c>
      <c r="J936" s="110">
        <f>'MT_Permitted Sources'!AC141</f>
        <v>0</v>
      </c>
      <c r="K936" s="110">
        <f>'MT_Permitted Sources'!AD141</f>
        <v>0</v>
      </c>
      <c r="L936" s="144">
        <v>0</v>
      </c>
      <c r="M936" s="144">
        <v>0</v>
      </c>
      <c r="N936" s="144">
        <v>0</v>
      </c>
      <c r="O936" s="144">
        <v>0</v>
      </c>
      <c r="P936" s="144">
        <v>0</v>
      </c>
      <c r="Q936" s="155">
        <v>0</v>
      </c>
      <c r="R936" s="155">
        <v>0</v>
      </c>
      <c r="S936" s="155">
        <v>0</v>
      </c>
      <c r="T936" s="155">
        <v>0</v>
      </c>
      <c r="U936" s="155">
        <v>0</v>
      </c>
      <c r="V936" s="156">
        <f t="shared" si="6"/>
        <v>0.24197564954845979</v>
      </c>
      <c r="W936" s="156">
        <f t="shared" si="6"/>
        <v>6.0940811672714852E-3</v>
      </c>
      <c r="X936" s="156">
        <f t="shared" si="6"/>
        <v>2.8926571940648651E-2</v>
      </c>
      <c r="Y936" s="156">
        <f t="shared" si="6"/>
        <v>0</v>
      </c>
      <c r="Z936" s="156">
        <f t="shared" si="7"/>
        <v>0</v>
      </c>
      <c r="AA936" s="171">
        <v>0</v>
      </c>
      <c r="AB936" s="171">
        <v>0</v>
      </c>
      <c r="AC936" s="171">
        <v>0</v>
      </c>
      <c r="AD936" s="171">
        <v>0</v>
      </c>
      <c r="AE936" s="171">
        <v>0</v>
      </c>
    </row>
    <row r="937" spans="1:31" x14ac:dyDescent="0.2">
      <c r="A937" s="5" t="str">
        <f>'MT_Permitted Sources'!A142</f>
        <v>MTDEQ Permitted Sources</v>
      </c>
      <c r="B937" s="5">
        <f>'MT_Permitted Sources'!B142</f>
        <v>30</v>
      </c>
      <c r="C937" s="158" t="str">
        <f>'MT_Permitted Sources'!D142</f>
        <v>30101</v>
      </c>
      <c r="D937" s="110">
        <f>'MT_Permitted Sources'!L142</f>
        <v>20200202</v>
      </c>
      <c r="E937" s="5" t="str">
        <f>'MT_Permitted Sources'!O142</f>
        <v>Compressor Engines</v>
      </c>
      <c r="F937" s="125" t="s">
        <v>256</v>
      </c>
      <c r="G937" s="110">
        <f>'MT_Permitted Sources'!Z142</f>
        <v>0</v>
      </c>
      <c r="H937" s="110">
        <f>'MT_Permitted Sources'!AA142</f>
        <v>0</v>
      </c>
      <c r="I937" s="110">
        <f>'MT_Permitted Sources'!AB142</f>
        <v>0</v>
      </c>
      <c r="J937" s="110">
        <f>'MT_Permitted Sources'!AC142</f>
        <v>0</v>
      </c>
      <c r="K937" s="110">
        <f>'MT_Permitted Sources'!AD142</f>
        <v>0</v>
      </c>
      <c r="L937" s="144">
        <v>0</v>
      </c>
      <c r="M937" s="144">
        <v>0</v>
      </c>
      <c r="N937" s="144">
        <v>0</v>
      </c>
      <c r="O937" s="144">
        <v>0</v>
      </c>
      <c r="P937" s="144">
        <v>0</v>
      </c>
      <c r="Q937" s="155">
        <v>0</v>
      </c>
      <c r="R937" s="155">
        <v>0</v>
      </c>
      <c r="S937" s="155">
        <v>0</v>
      </c>
      <c r="T937" s="155">
        <v>0</v>
      </c>
      <c r="U937" s="155">
        <v>0</v>
      </c>
      <c r="V937" s="156">
        <f t="shared" si="6"/>
        <v>0</v>
      </c>
      <c r="W937" s="156">
        <f t="shared" si="6"/>
        <v>0</v>
      </c>
      <c r="X937" s="156">
        <f t="shared" si="6"/>
        <v>0</v>
      </c>
      <c r="Y937" s="156">
        <f t="shared" si="6"/>
        <v>0</v>
      </c>
      <c r="Z937" s="156">
        <f t="shared" si="7"/>
        <v>0</v>
      </c>
      <c r="AA937" s="171">
        <v>0</v>
      </c>
      <c r="AB937" s="171">
        <v>0</v>
      </c>
      <c r="AC937" s="171">
        <v>0</v>
      </c>
      <c r="AD937" s="171">
        <v>0</v>
      </c>
      <c r="AE937" s="171">
        <v>0</v>
      </c>
    </row>
    <row r="938" spans="1:31" x14ac:dyDescent="0.2">
      <c r="A938" s="5" t="str">
        <f>'MT_Permitted Sources'!A143</f>
        <v>MTDEQ Permitted Sources</v>
      </c>
      <c r="B938" s="5">
        <f>'MT_Permitted Sources'!B143</f>
        <v>30</v>
      </c>
      <c r="C938" s="158" t="str">
        <f>'MT_Permitted Sources'!D143</f>
        <v>30101</v>
      </c>
      <c r="D938" s="110">
        <f>'MT_Permitted Sources'!L143</f>
        <v>20200202</v>
      </c>
      <c r="E938" s="5" t="str">
        <f>'MT_Permitted Sources'!O143</f>
        <v>Compressor Engines</v>
      </c>
      <c r="F938" s="125" t="s">
        <v>256</v>
      </c>
      <c r="G938" s="110">
        <f>'MT_Permitted Sources'!Z143</f>
        <v>0</v>
      </c>
      <c r="H938" s="110">
        <f>'MT_Permitted Sources'!AA143</f>
        <v>0</v>
      </c>
      <c r="I938" s="110">
        <f>'MT_Permitted Sources'!AB143</f>
        <v>0</v>
      </c>
      <c r="J938" s="110">
        <f>'MT_Permitted Sources'!AC143</f>
        <v>1.7063427268360159E-3</v>
      </c>
      <c r="K938" s="110">
        <f>'MT_Permitted Sources'!AD143</f>
        <v>2.6976465967121777E-2</v>
      </c>
      <c r="L938" s="144">
        <v>0</v>
      </c>
      <c r="M938" s="144">
        <v>0</v>
      </c>
      <c r="N938" s="144">
        <v>0</v>
      </c>
      <c r="O938" s="144">
        <v>0</v>
      </c>
      <c r="P938" s="144">
        <v>0</v>
      </c>
      <c r="Q938" s="155">
        <v>0</v>
      </c>
      <c r="R938" s="155">
        <v>0</v>
      </c>
      <c r="S938" s="155">
        <v>0</v>
      </c>
      <c r="T938" s="155">
        <v>0</v>
      </c>
      <c r="U938" s="155">
        <v>0</v>
      </c>
      <c r="V938" s="156">
        <f t="shared" si="6"/>
        <v>0</v>
      </c>
      <c r="W938" s="156">
        <f t="shared" si="6"/>
        <v>0</v>
      </c>
      <c r="X938" s="156">
        <f t="shared" si="6"/>
        <v>0</v>
      </c>
      <c r="Y938" s="156">
        <f t="shared" si="6"/>
        <v>1.7063427268360159E-3</v>
      </c>
      <c r="Z938" s="156">
        <f t="shared" si="7"/>
        <v>2.6976465967121777E-2</v>
      </c>
      <c r="AA938" s="171">
        <v>0</v>
      </c>
      <c r="AB938" s="171">
        <v>0</v>
      </c>
      <c r="AC938" s="171">
        <v>0</v>
      </c>
      <c r="AD938" s="171">
        <v>0</v>
      </c>
      <c r="AE938" s="171">
        <v>0</v>
      </c>
    </row>
    <row r="939" spans="1:31" x14ac:dyDescent="0.2">
      <c r="A939" s="5" t="str">
        <f>'MT_Permitted Sources'!A144</f>
        <v>MTDEQ Permitted Sources</v>
      </c>
      <c r="B939" s="5">
        <f>'MT_Permitted Sources'!B144</f>
        <v>30</v>
      </c>
      <c r="C939" s="158" t="str">
        <f>'MT_Permitted Sources'!D144</f>
        <v>30101</v>
      </c>
      <c r="D939" s="110">
        <f>'MT_Permitted Sources'!L144</f>
        <v>20200202</v>
      </c>
      <c r="E939" s="5" t="str">
        <f>'MT_Permitted Sources'!O144</f>
        <v>Compressor Engines</v>
      </c>
      <c r="F939" s="125" t="s">
        <v>256</v>
      </c>
      <c r="G939" s="110">
        <f>'MT_Permitted Sources'!Z144</f>
        <v>3.0082009729963324</v>
      </c>
      <c r="H939" s="110">
        <f>'MT_Permitted Sources'!AA144</f>
        <v>1.3736058951029928</v>
      </c>
      <c r="I939" s="110">
        <f>'MT_Permitted Sources'!AB144</f>
        <v>1.2087406859244083</v>
      </c>
      <c r="J939" s="110">
        <f>'MT_Permitted Sources'!AC144</f>
        <v>0</v>
      </c>
      <c r="K939" s="110">
        <f>'MT_Permitted Sources'!AD144</f>
        <v>0</v>
      </c>
      <c r="L939" s="144">
        <v>0</v>
      </c>
      <c r="M939" s="144">
        <v>0</v>
      </c>
      <c r="N939" s="144">
        <v>0</v>
      </c>
      <c r="O939" s="144">
        <v>0</v>
      </c>
      <c r="P939" s="144">
        <v>0</v>
      </c>
      <c r="Q939" s="155">
        <v>0</v>
      </c>
      <c r="R939" s="155">
        <v>0</v>
      </c>
      <c r="S939" s="155">
        <v>0</v>
      </c>
      <c r="T939" s="155">
        <v>0</v>
      </c>
      <c r="U939" s="155">
        <v>0</v>
      </c>
      <c r="V939" s="156">
        <f t="shared" si="6"/>
        <v>3.0082009729963324</v>
      </c>
      <c r="W939" s="156">
        <f t="shared" si="6"/>
        <v>1.3736058951029928</v>
      </c>
      <c r="X939" s="156">
        <f t="shared" si="6"/>
        <v>1.2087406859244083</v>
      </c>
      <c r="Y939" s="156">
        <f t="shared" si="6"/>
        <v>0</v>
      </c>
      <c r="Z939" s="156">
        <f t="shared" si="7"/>
        <v>0</v>
      </c>
      <c r="AA939" s="171">
        <v>0</v>
      </c>
      <c r="AB939" s="171">
        <v>0</v>
      </c>
      <c r="AC939" s="171">
        <v>0</v>
      </c>
      <c r="AD939" s="171">
        <v>0</v>
      </c>
      <c r="AE939" s="171">
        <v>0</v>
      </c>
    </row>
    <row r="940" spans="1:31" x14ac:dyDescent="0.2">
      <c r="A940" s="5" t="str">
        <f>'MT_Permitted Sources'!A145</f>
        <v>MTDEQ Permitted Sources</v>
      </c>
      <c r="B940" s="5">
        <f>'MT_Permitted Sources'!B145</f>
        <v>30</v>
      </c>
      <c r="C940" s="158" t="str">
        <f>'MT_Permitted Sources'!D145</f>
        <v>30101</v>
      </c>
      <c r="D940" s="110">
        <f>'MT_Permitted Sources'!L145</f>
        <v>20200202</v>
      </c>
      <c r="E940" s="5" t="str">
        <f>'MT_Permitted Sources'!O145</f>
        <v>Compressor Engines</v>
      </c>
      <c r="F940" s="125" t="s">
        <v>256</v>
      </c>
      <c r="G940" s="110">
        <f>'MT_Permitted Sources'!Z145</f>
        <v>0</v>
      </c>
      <c r="H940" s="110">
        <f>'MT_Permitted Sources'!AA145</f>
        <v>0</v>
      </c>
      <c r="I940" s="110">
        <f>'MT_Permitted Sources'!AB145</f>
        <v>0</v>
      </c>
      <c r="J940" s="110">
        <f>'MT_Permitted Sources'!AC145</f>
        <v>2.1938692202177349E-3</v>
      </c>
      <c r="K940" s="110">
        <f>'MT_Permitted Sources'!AD145</f>
        <v>3.6564487003628909E-2</v>
      </c>
      <c r="L940" s="144">
        <v>0</v>
      </c>
      <c r="M940" s="144">
        <v>0</v>
      </c>
      <c r="N940" s="144">
        <v>0</v>
      </c>
      <c r="O940" s="144">
        <v>0</v>
      </c>
      <c r="P940" s="144">
        <v>0</v>
      </c>
      <c r="Q940" s="155">
        <v>0</v>
      </c>
      <c r="R940" s="155">
        <v>0</v>
      </c>
      <c r="S940" s="155">
        <v>0</v>
      </c>
      <c r="T940" s="155">
        <v>0</v>
      </c>
      <c r="U940" s="155">
        <v>0</v>
      </c>
      <c r="V940" s="156">
        <f t="shared" si="6"/>
        <v>0</v>
      </c>
      <c r="W940" s="156">
        <f t="shared" si="6"/>
        <v>0</v>
      </c>
      <c r="X940" s="156">
        <f t="shared" si="6"/>
        <v>0</v>
      </c>
      <c r="Y940" s="156">
        <f t="shared" si="6"/>
        <v>2.1938692202177349E-3</v>
      </c>
      <c r="Z940" s="156">
        <f t="shared" si="7"/>
        <v>3.6564487003628909E-2</v>
      </c>
      <c r="AA940" s="171">
        <v>0</v>
      </c>
      <c r="AB940" s="171">
        <v>0</v>
      </c>
      <c r="AC940" s="171">
        <v>0</v>
      </c>
      <c r="AD940" s="171">
        <v>0</v>
      </c>
      <c r="AE940" s="171">
        <v>0</v>
      </c>
    </row>
    <row r="941" spans="1:31" x14ac:dyDescent="0.2">
      <c r="A941" s="5" t="str">
        <f>'MT_Permitted Sources'!A146</f>
        <v>MTDEQ Permitted Sources</v>
      </c>
      <c r="B941" s="5">
        <f>'MT_Permitted Sources'!B146</f>
        <v>30</v>
      </c>
      <c r="C941" s="158" t="str">
        <f>'MT_Permitted Sources'!D146</f>
        <v>30101</v>
      </c>
      <c r="D941" s="110">
        <f>'MT_Permitted Sources'!L146</f>
        <v>20200202</v>
      </c>
      <c r="E941" s="5" t="str">
        <f>'MT_Permitted Sources'!O146</f>
        <v>Compressor Engines</v>
      </c>
      <c r="F941" s="125" t="s">
        <v>256</v>
      </c>
      <c r="G941" s="110">
        <f>'MT_Permitted Sources'!Z146</f>
        <v>19.637242135753382</v>
      </c>
      <c r="H941" s="110">
        <f>'MT_Permitted Sources'!AA146</f>
        <v>10.122268818837938</v>
      </c>
      <c r="I941" s="110">
        <f>'MT_Permitted Sources'!AB146</f>
        <v>1.4778553102711172</v>
      </c>
      <c r="J941" s="110">
        <f>'MT_Permitted Sources'!AC146</f>
        <v>0</v>
      </c>
      <c r="K941" s="110">
        <f>'MT_Permitted Sources'!AD146</f>
        <v>0</v>
      </c>
      <c r="L941" s="144">
        <v>0</v>
      </c>
      <c r="M941" s="144">
        <v>0</v>
      </c>
      <c r="N941" s="144">
        <v>0</v>
      </c>
      <c r="O941" s="144">
        <v>0</v>
      </c>
      <c r="P941" s="144">
        <v>0</v>
      </c>
      <c r="Q941" s="155">
        <v>0</v>
      </c>
      <c r="R941" s="155">
        <v>0</v>
      </c>
      <c r="S941" s="155">
        <v>0</v>
      </c>
      <c r="T941" s="155">
        <v>0</v>
      </c>
      <c r="U941" s="155">
        <v>0</v>
      </c>
      <c r="V941" s="156">
        <f t="shared" si="6"/>
        <v>19.637242135753382</v>
      </c>
      <c r="W941" s="156">
        <f t="shared" si="6"/>
        <v>10.122268818837938</v>
      </c>
      <c r="X941" s="156">
        <f t="shared" si="6"/>
        <v>1.4778553102711172</v>
      </c>
      <c r="Y941" s="156">
        <f t="shared" si="6"/>
        <v>0</v>
      </c>
      <c r="Z941" s="156">
        <f t="shared" si="7"/>
        <v>0</v>
      </c>
      <c r="AA941" s="171">
        <v>0</v>
      </c>
      <c r="AB941" s="171">
        <v>0</v>
      </c>
      <c r="AC941" s="171">
        <v>0</v>
      </c>
      <c r="AD941" s="171">
        <v>0</v>
      </c>
      <c r="AE941" s="171">
        <v>0</v>
      </c>
    </row>
    <row r="942" spans="1:31" x14ac:dyDescent="0.2">
      <c r="A942" s="5" t="str">
        <f>'MT_Permitted Sources'!A147</f>
        <v>MTDEQ Permitted Sources</v>
      </c>
      <c r="B942" s="5">
        <f>'MT_Permitted Sources'!B147</f>
        <v>30</v>
      </c>
      <c r="C942" s="158" t="str">
        <f>'MT_Permitted Sources'!D147</f>
        <v>30101</v>
      </c>
      <c r="D942" s="110">
        <f>'MT_Permitted Sources'!L147</f>
        <v>31000228</v>
      </c>
      <c r="E942" s="5" t="str">
        <f>'MT_Permitted Sources'!O147</f>
        <v>Dehydrator</v>
      </c>
      <c r="F942" s="125" t="s">
        <v>256</v>
      </c>
      <c r="G942" s="110">
        <f>'MT_Permitted Sources'!Z147</f>
        <v>0.1706342726836016</v>
      </c>
      <c r="H942" s="110">
        <f>'MT_Permitted Sources'!AA147</f>
        <v>6.6628620762168248E-3</v>
      </c>
      <c r="I942" s="110">
        <f>'MT_Permitted Sources'!AB147</f>
        <v>0.10238056361016096</v>
      </c>
      <c r="J942" s="110">
        <f>'MT_Permitted Sources'!AC147</f>
        <v>7.3128974007257829E-4</v>
      </c>
      <c r="K942" s="110">
        <f>'MT_Permitted Sources'!AD147</f>
        <v>2.2751236357813546E-3</v>
      </c>
      <c r="L942" s="144">
        <v>0</v>
      </c>
      <c r="M942" s="144">
        <v>0</v>
      </c>
      <c r="N942" s="144">
        <v>0</v>
      </c>
      <c r="O942" s="144">
        <v>0</v>
      </c>
      <c r="P942" s="144">
        <v>0</v>
      </c>
      <c r="Q942" s="155">
        <v>0</v>
      </c>
      <c r="R942" s="155">
        <v>0</v>
      </c>
      <c r="S942" s="155">
        <v>0</v>
      </c>
      <c r="T942" s="155">
        <v>0</v>
      </c>
      <c r="U942" s="155">
        <v>0</v>
      </c>
      <c r="V942" s="156">
        <f t="shared" si="6"/>
        <v>0.1706342726836016</v>
      </c>
      <c r="W942" s="156">
        <f t="shared" si="6"/>
        <v>6.6628620762168248E-3</v>
      </c>
      <c r="X942" s="156">
        <f t="shared" si="6"/>
        <v>0.10238056361016096</v>
      </c>
      <c r="Y942" s="156">
        <f t="shared" si="6"/>
        <v>7.3128974007257829E-4</v>
      </c>
      <c r="Z942" s="156">
        <f t="shared" si="7"/>
        <v>2.2751236357813546E-3</v>
      </c>
      <c r="AA942" s="171">
        <v>0</v>
      </c>
      <c r="AB942" s="171">
        <v>0</v>
      </c>
      <c r="AC942" s="171">
        <v>0</v>
      </c>
      <c r="AD942" s="171">
        <v>0</v>
      </c>
      <c r="AE942" s="171">
        <v>0</v>
      </c>
    </row>
    <row r="943" spans="1:31" x14ac:dyDescent="0.2">
      <c r="A943" s="5" t="str">
        <f>'MT_Permitted Sources'!A148</f>
        <v>MTDEQ Permitted Sources</v>
      </c>
      <c r="B943" s="5">
        <f>'MT_Permitted Sources'!B148</f>
        <v>30</v>
      </c>
      <c r="C943" s="158" t="str">
        <f>'MT_Permitted Sources'!D148</f>
        <v>30101</v>
      </c>
      <c r="D943" s="110">
        <f>'MT_Permitted Sources'!L148</f>
        <v>31000404</v>
      </c>
      <c r="E943" s="5" t="str">
        <f>'MT_Permitted Sources'!O148</f>
        <v>Process Heaters</v>
      </c>
      <c r="F943" s="125" t="s">
        <v>256</v>
      </c>
      <c r="G943" s="110">
        <f>'MT_Permitted Sources'!Z148</f>
        <v>5.687809089453387E-2</v>
      </c>
      <c r="H943" s="110">
        <f>'MT_Permitted Sources'!AA148</f>
        <v>2.2751236357813546E-3</v>
      </c>
      <c r="I943" s="110">
        <f>'MT_Permitted Sources'!AB148</f>
        <v>3.4126854536720319E-2</v>
      </c>
      <c r="J943" s="110">
        <f>'MT_Permitted Sources'!AC148</f>
        <v>2.4376324669085939E-4</v>
      </c>
      <c r="K943" s="110">
        <f>'MT_Permitted Sources'!AD148</f>
        <v>8.1254415563619805E-4</v>
      </c>
      <c r="L943" s="144">
        <v>0</v>
      </c>
      <c r="M943" s="144">
        <v>0</v>
      </c>
      <c r="N943" s="144">
        <v>0</v>
      </c>
      <c r="O943" s="144">
        <v>0</v>
      </c>
      <c r="P943" s="144">
        <v>0</v>
      </c>
      <c r="Q943" s="155">
        <v>0</v>
      </c>
      <c r="R943" s="155">
        <v>0</v>
      </c>
      <c r="S943" s="155">
        <v>0</v>
      </c>
      <c r="T943" s="155">
        <v>0</v>
      </c>
      <c r="U943" s="155">
        <v>0</v>
      </c>
      <c r="V943" s="156">
        <f t="shared" si="6"/>
        <v>5.687809089453387E-2</v>
      </c>
      <c r="W943" s="156">
        <f t="shared" si="6"/>
        <v>2.2751236357813546E-3</v>
      </c>
      <c r="X943" s="156">
        <f t="shared" si="6"/>
        <v>3.4126854536720319E-2</v>
      </c>
      <c r="Y943" s="156">
        <f t="shared" si="6"/>
        <v>2.4376324669085939E-4</v>
      </c>
      <c r="Z943" s="156">
        <f t="shared" si="7"/>
        <v>8.1254415563619805E-4</v>
      </c>
      <c r="AA943" s="171">
        <v>0</v>
      </c>
      <c r="AB943" s="171">
        <v>0</v>
      </c>
      <c r="AC943" s="171">
        <v>0</v>
      </c>
      <c r="AD943" s="171">
        <v>0</v>
      </c>
      <c r="AE943" s="171">
        <v>0</v>
      </c>
    </row>
    <row r="944" spans="1:31" x14ac:dyDescent="0.2">
      <c r="A944" s="5" t="str">
        <f>'MT_Permitted Sources'!A149</f>
        <v>MTDEQ Permitted Sources</v>
      </c>
      <c r="B944" s="5">
        <f>'MT_Permitted Sources'!B149</f>
        <v>30</v>
      </c>
      <c r="C944" s="158" t="str">
        <f>'MT_Permitted Sources'!D149</f>
        <v>30035</v>
      </c>
      <c r="D944" s="110">
        <f>'MT_Permitted Sources'!L149</f>
        <v>20200254</v>
      </c>
      <c r="E944" s="5" t="str">
        <f>'MT_Permitted Sources'!O149</f>
        <v>Compressor Engines</v>
      </c>
      <c r="F944" s="125" t="s">
        <v>256</v>
      </c>
      <c r="G944" s="110">
        <f>'MT_Permitted Sources'!Z149</f>
        <v>4.4612736865205456</v>
      </c>
      <c r="H944" s="110">
        <f>'MT_Permitted Sources'!AA149</f>
        <v>0</v>
      </c>
      <c r="I944" s="110">
        <f>'MT_Permitted Sources'!AB149</f>
        <v>9.428599873171315</v>
      </c>
      <c r="J944" s="110">
        <f>'MT_Permitted Sources'!AC149</f>
        <v>0</v>
      </c>
      <c r="K944" s="110">
        <f>'MT_Permitted Sources'!AD149</f>
        <v>0</v>
      </c>
      <c r="L944" s="144">
        <v>0</v>
      </c>
      <c r="M944" s="144">
        <v>0</v>
      </c>
      <c r="N944" s="144">
        <v>0</v>
      </c>
      <c r="O944" s="144">
        <v>0</v>
      </c>
      <c r="P944" s="144">
        <v>0</v>
      </c>
      <c r="Q944" s="155">
        <v>0</v>
      </c>
      <c r="R944" s="155">
        <v>0</v>
      </c>
      <c r="S944" s="155">
        <v>0</v>
      </c>
      <c r="T944" s="155">
        <v>0</v>
      </c>
      <c r="U944" s="155">
        <v>0</v>
      </c>
      <c r="V944" s="156">
        <f t="shared" si="6"/>
        <v>4.4612736865205456</v>
      </c>
      <c r="W944" s="156">
        <f t="shared" si="6"/>
        <v>0</v>
      </c>
      <c r="X944" s="156">
        <f t="shared" si="6"/>
        <v>9.428599873171315</v>
      </c>
      <c r="Y944" s="156">
        <f t="shared" si="6"/>
        <v>0</v>
      </c>
      <c r="Z944" s="156">
        <f t="shared" si="7"/>
        <v>0</v>
      </c>
      <c r="AA944" s="171">
        <v>0</v>
      </c>
      <c r="AB944" s="171">
        <v>0</v>
      </c>
      <c r="AC944" s="171">
        <v>0</v>
      </c>
      <c r="AD944" s="171">
        <v>0</v>
      </c>
      <c r="AE944" s="171">
        <v>0</v>
      </c>
    </row>
    <row r="945" spans="1:31" x14ac:dyDescent="0.2">
      <c r="A945" s="5" t="str">
        <f>'MT_Permitted Sources'!A150</f>
        <v>MTDEQ Permitted Sources</v>
      </c>
      <c r="B945" s="5">
        <f>'MT_Permitted Sources'!B150</f>
        <v>30</v>
      </c>
      <c r="C945" s="158" t="str">
        <f>'MT_Permitted Sources'!D150</f>
        <v>30035</v>
      </c>
      <c r="D945" s="110">
        <f>'MT_Permitted Sources'!L150</f>
        <v>20200254</v>
      </c>
      <c r="E945" s="5" t="str">
        <f>'MT_Permitted Sources'!O150</f>
        <v>Compressor Engines</v>
      </c>
      <c r="F945" s="125" t="s">
        <v>256</v>
      </c>
      <c r="G945" s="110">
        <f>'MT_Permitted Sources'!Z150</f>
        <v>0</v>
      </c>
      <c r="H945" s="110">
        <f>'MT_Permitted Sources'!AA150</f>
        <v>4.2666693612456763</v>
      </c>
      <c r="I945" s="110">
        <f>'MT_Permitted Sources'!AB150</f>
        <v>0</v>
      </c>
      <c r="J945" s="110">
        <f>'MT_Permitted Sources'!AC150</f>
        <v>2.1288656877668392E-2</v>
      </c>
      <c r="K945" s="110">
        <f>'MT_Permitted Sources'!AD150</f>
        <v>2.7626501291630732E-3</v>
      </c>
      <c r="L945" s="144">
        <v>0</v>
      </c>
      <c r="M945" s="144">
        <v>0</v>
      </c>
      <c r="N945" s="144">
        <v>0</v>
      </c>
      <c r="O945" s="144">
        <v>0</v>
      </c>
      <c r="P945" s="144">
        <v>0</v>
      </c>
      <c r="Q945" s="155">
        <v>0</v>
      </c>
      <c r="R945" s="155">
        <v>0</v>
      </c>
      <c r="S945" s="155">
        <v>0</v>
      </c>
      <c r="T945" s="155">
        <v>0</v>
      </c>
      <c r="U945" s="155">
        <v>0</v>
      </c>
      <c r="V945" s="156">
        <f t="shared" si="6"/>
        <v>0</v>
      </c>
      <c r="W945" s="156">
        <f t="shared" si="6"/>
        <v>4.2666693612456763</v>
      </c>
      <c r="X945" s="156">
        <f t="shared" si="6"/>
        <v>0</v>
      </c>
      <c r="Y945" s="156">
        <f t="shared" si="6"/>
        <v>2.1288656877668392E-2</v>
      </c>
      <c r="Z945" s="156">
        <f t="shared" si="7"/>
        <v>2.7626501291630732E-3</v>
      </c>
      <c r="AA945" s="171">
        <v>0</v>
      </c>
      <c r="AB945" s="171">
        <v>0</v>
      </c>
      <c r="AC945" s="171">
        <v>0</v>
      </c>
      <c r="AD945" s="171">
        <v>0</v>
      </c>
      <c r="AE945" s="171">
        <v>0</v>
      </c>
    </row>
    <row r="946" spans="1:31" x14ac:dyDescent="0.2">
      <c r="A946" s="5" t="str">
        <f>'MT_Permitted Sources'!A151</f>
        <v>MTDEQ Permitted Sources</v>
      </c>
      <c r="B946" s="5">
        <f>'MT_Permitted Sources'!B151</f>
        <v>30</v>
      </c>
      <c r="C946" s="158" t="str">
        <f>'MT_Permitted Sources'!D151</f>
        <v>30035</v>
      </c>
      <c r="D946" s="110">
        <f>'MT_Permitted Sources'!L151</f>
        <v>20200254</v>
      </c>
      <c r="E946" s="5" t="str">
        <f>'MT_Permitted Sources'!O151</f>
        <v>Compressor Engines</v>
      </c>
      <c r="F946" s="125" t="s">
        <v>256</v>
      </c>
      <c r="G946" s="110">
        <f>'MT_Permitted Sources'!Z151</f>
        <v>1.2689502078570507</v>
      </c>
      <c r="H946" s="110">
        <f>'MT_Permitted Sources'!AA151</f>
        <v>0</v>
      </c>
      <c r="I946" s="110">
        <f>'MT_Permitted Sources'!AB151</f>
        <v>2.7567185568269292</v>
      </c>
      <c r="J946" s="110">
        <f>'MT_Permitted Sources'!AC151</f>
        <v>0</v>
      </c>
      <c r="K946" s="110">
        <f>'MT_Permitted Sources'!AD151</f>
        <v>0</v>
      </c>
      <c r="L946" s="144">
        <v>0</v>
      </c>
      <c r="M946" s="144">
        <v>0</v>
      </c>
      <c r="N946" s="144">
        <v>0</v>
      </c>
      <c r="O946" s="144">
        <v>0</v>
      </c>
      <c r="P946" s="144">
        <v>0</v>
      </c>
      <c r="Q946" s="155">
        <v>0</v>
      </c>
      <c r="R946" s="155">
        <v>0</v>
      </c>
      <c r="S946" s="155">
        <v>0</v>
      </c>
      <c r="T946" s="155">
        <v>0</v>
      </c>
      <c r="U946" s="155">
        <v>0</v>
      </c>
      <c r="V946" s="156">
        <f t="shared" si="6"/>
        <v>1.2689502078570507</v>
      </c>
      <c r="W946" s="156">
        <f t="shared" si="6"/>
        <v>0</v>
      </c>
      <c r="X946" s="156">
        <f t="shared" si="6"/>
        <v>2.7567185568269292</v>
      </c>
      <c r="Y946" s="156">
        <f t="shared" si="6"/>
        <v>0</v>
      </c>
      <c r="Z946" s="156">
        <f t="shared" si="7"/>
        <v>0</v>
      </c>
      <c r="AA946" s="171">
        <v>0</v>
      </c>
      <c r="AB946" s="171">
        <v>0</v>
      </c>
      <c r="AC946" s="171">
        <v>0</v>
      </c>
      <c r="AD946" s="171">
        <v>0</v>
      </c>
      <c r="AE946" s="171">
        <v>0</v>
      </c>
    </row>
    <row r="947" spans="1:31" x14ac:dyDescent="0.2">
      <c r="A947" s="5" t="str">
        <f>'MT_Permitted Sources'!A152</f>
        <v>MTDEQ Permitted Sources</v>
      </c>
      <c r="B947" s="5">
        <f>'MT_Permitted Sources'!B152</f>
        <v>30</v>
      </c>
      <c r="C947" s="158" t="str">
        <f>'MT_Permitted Sources'!D152</f>
        <v>30035</v>
      </c>
      <c r="D947" s="110">
        <f>'MT_Permitted Sources'!L152</f>
        <v>20200254</v>
      </c>
      <c r="E947" s="5" t="str">
        <f>'MT_Permitted Sources'!O152</f>
        <v>Compressor Engines</v>
      </c>
      <c r="F947" s="125" t="s">
        <v>256</v>
      </c>
      <c r="G947" s="110">
        <f>'MT_Permitted Sources'!Z152</f>
        <v>0</v>
      </c>
      <c r="H947" s="110">
        <f>'MT_Permitted Sources'!AA152</f>
        <v>0.57528126219042819</v>
      </c>
      <c r="I947" s="110">
        <f>'MT_Permitted Sources'!AB152</f>
        <v>0</v>
      </c>
      <c r="J947" s="110">
        <f>'MT_Permitted Sources'!AC152</f>
        <v>2.8439045447266934E-3</v>
      </c>
      <c r="K947" s="110">
        <f>'MT_Permitted Sources'!AD152</f>
        <v>4.0627207781809903E-4</v>
      </c>
      <c r="L947" s="144">
        <v>0</v>
      </c>
      <c r="M947" s="144">
        <v>0</v>
      </c>
      <c r="N947" s="144">
        <v>0</v>
      </c>
      <c r="O947" s="144">
        <v>0</v>
      </c>
      <c r="P947" s="144">
        <v>0</v>
      </c>
      <c r="Q947" s="155">
        <v>0</v>
      </c>
      <c r="R947" s="155">
        <v>0</v>
      </c>
      <c r="S947" s="155">
        <v>0</v>
      </c>
      <c r="T947" s="155">
        <v>0</v>
      </c>
      <c r="U947" s="155">
        <v>0</v>
      </c>
      <c r="V947" s="156">
        <f t="shared" si="6"/>
        <v>0</v>
      </c>
      <c r="W947" s="156">
        <f t="shared" si="6"/>
        <v>0.57528126219042819</v>
      </c>
      <c r="X947" s="156">
        <f t="shared" si="6"/>
        <v>0</v>
      </c>
      <c r="Y947" s="156">
        <f t="shared" si="6"/>
        <v>2.8439045447266934E-3</v>
      </c>
      <c r="Z947" s="156">
        <f t="shared" si="7"/>
        <v>4.0627207781809903E-4</v>
      </c>
      <c r="AA947" s="171">
        <v>0</v>
      </c>
      <c r="AB947" s="171">
        <v>0</v>
      </c>
      <c r="AC947" s="171">
        <v>0</v>
      </c>
      <c r="AD947" s="171">
        <v>0</v>
      </c>
      <c r="AE947" s="171">
        <v>0</v>
      </c>
    </row>
    <row r="948" spans="1:31" x14ac:dyDescent="0.2">
      <c r="A948" s="5" t="str">
        <f>'MT_Permitted Sources'!A153</f>
        <v>MTDEQ Permitted Sources</v>
      </c>
      <c r="B948" s="5">
        <f>'MT_Permitted Sources'!B153</f>
        <v>30</v>
      </c>
      <c r="C948" s="158" t="str">
        <f>'MT_Permitted Sources'!D153</f>
        <v>30035</v>
      </c>
      <c r="D948" s="110">
        <f>'MT_Permitted Sources'!L153</f>
        <v>20200254</v>
      </c>
      <c r="E948" s="5" t="str">
        <f>'MT_Permitted Sources'!O153</f>
        <v>Compressor Engines</v>
      </c>
      <c r="F948" s="125" t="s">
        <v>256</v>
      </c>
      <c r="G948" s="110">
        <f>'MT_Permitted Sources'!Z153</f>
        <v>2.6692075512649107</v>
      </c>
      <c r="H948" s="110">
        <f>'MT_Permitted Sources'!AA153</f>
        <v>3.8725041913465565</v>
      </c>
      <c r="I948" s="110">
        <f>'MT_Permitted Sources'!AB153</f>
        <v>0.34126854536720319</v>
      </c>
      <c r="J948" s="110">
        <f>'MT_Permitted Sources'!AC153</f>
        <v>1.4219522723633467E-2</v>
      </c>
      <c r="K948" s="110">
        <f>'MT_Permitted Sources'!AD153</f>
        <v>0.2428694481196596</v>
      </c>
      <c r="L948" s="144">
        <v>0</v>
      </c>
      <c r="M948" s="144">
        <v>0</v>
      </c>
      <c r="N948" s="144">
        <v>0</v>
      </c>
      <c r="O948" s="144">
        <v>0</v>
      </c>
      <c r="P948" s="144">
        <v>0</v>
      </c>
      <c r="Q948" s="155">
        <v>0</v>
      </c>
      <c r="R948" s="155">
        <v>0</v>
      </c>
      <c r="S948" s="155">
        <v>0</v>
      </c>
      <c r="T948" s="155">
        <v>0</v>
      </c>
      <c r="U948" s="155">
        <v>0</v>
      </c>
      <c r="V948" s="156">
        <f t="shared" si="6"/>
        <v>2.6692075512649107</v>
      </c>
      <c r="W948" s="156">
        <f t="shared" si="6"/>
        <v>3.8725041913465565</v>
      </c>
      <c r="X948" s="156">
        <f t="shared" si="6"/>
        <v>0.34126854536720319</v>
      </c>
      <c r="Y948" s="156">
        <f t="shared" si="6"/>
        <v>1.4219522723633467E-2</v>
      </c>
      <c r="Z948" s="156">
        <f t="shared" si="7"/>
        <v>0.2428694481196596</v>
      </c>
      <c r="AA948" s="171">
        <v>0</v>
      </c>
      <c r="AB948" s="171">
        <v>0</v>
      </c>
      <c r="AC948" s="171">
        <v>0</v>
      </c>
      <c r="AD948" s="171">
        <v>0</v>
      </c>
      <c r="AE948" s="171">
        <v>0</v>
      </c>
    </row>
    <row r="949" spans="1:31" x14ac:dyDescent="0.2">
      <c r="A949" s="5" t="str">
        <f>'MT_Permitted Sources'!A154</f>
        <v>MTDEQ Permitted Sources</v>
      </c>
      <c r="B949" s="5">
        <f>'MT_Permitted Sources'!B154</f>
        <v>30</v>
      </c>
      <c r="C949" s="158" t="str">
        <f>'MT_Permitted Sources'!D154</f>
        <v>30035</v>
      </c>
      <c r="D949" s="110">
        <f>'MT_Permitted Sources'!L154</f>
        <v>20200254</v>
      </c>
      <c r="E949" s="5" t="str">
        <f>'MT_Permitted Sources'!O154</f>
        <v>Compressor Engines</v>
      </c>
      <c r="F949" s="125" t="s">
        <v>256</v>
      </c>
      <c r="G949" s="110">
        <f>'MT_Permitted Sources'!Z154</f>
        <v>5.4515212489943803</v>
      </c>
      <c r="H949" s="110">
        <f>'MT_Permitted Sources'!AA154</f>
        <v>0</v>
      </c>
      <c r="I949" s="110">
        <f>'MT_Permitted Sources'!AB154</f>
        <v>8.1746817321935357</v>
      </c>
      <c r="J949" s="110">
        <f>'MT_Permitted Sources'!AC154</f>
        <v>0</v>
      </c>
      <c r="K949" s="110">
        <f>'MT_Permitted Sources'!AD154</f>
        <v>0</v>
      </c>
      <c r="L949" s="144">
        <v>0</v>
      </c>
      <c r="M949" s="144">
        <v>0</v>
      </c>
      <c r="N949" s="144">
        <v>0</v>
      </c>
      <c r="O949" s="144">
        <v>0</v>
      </c>
      <c r="P949" s="144">
        <v>0</v>
      </c>
      <c r="Q949" s="155">
        <v>0</v>
      </c>
      <c r="R949" s="155">
        <v>0</v>
      </c>
      <c r="S949" s="155">
        <v>0</v>
      </c>
      <c r="T949" s="155">
        <v>0</v>
      </c>
      <c r="U949" s="155">
        <v>0</v>
      </c>
      <c r="V949" s="156">
        <f t="shared" si="6"/>
        <v>5.4515212489943803</v>
      </c>
      <c r="W949" s="156">
        <f t="shared" si="6"/>
        <v>0</v>
      </c>
      <c r="X949" s="156">
        <f t="shared" si="6"/>
        <v>8.1746817321935357</v>
      </c>
      <c r="Y949" s="156">
        <f t="shared" si="6"/>
        <v>0</v>
      </c>
      <c r="Z949" s="156">
        <f t="shared" si="7"/>
        <v>0</v>
      </c>
      <c r="AA949" s="171">
        <v>0</v>
      </c>
      <c r="AB949" s="171">
        <v>0</v>
      </c>
      <c r="AC949" s="171">
        <v>0</v>
      </c>
      <c r="AD949" s="171">
        <v>0</v>
      </c>
      <c r="AE949" s="171">
        <v>0</v>
      </c>
    </row>
    <row r="950" spans="1:31" x14ac:dyDescent="0.2">
      <c r="A950" s="5" t="str">
        <f>'MT_Permitted Sources'!A155</f>
        <v>MTDEQ Permitted Sources</v>
      </c>
      <c r="B950" s="5">
        <f>'MT_Permitted Sources'!B155</f>
        <v>30</v>
      </c>
      <c r="C950" s="158" t="str">
        <f>'MT_Permitted Sources'!D155</f>
        <v>30035</v>
      </c>
      <c r="D950" s="110">
        <f>'MT_Permitted Sources'!L155</f>
        <v>20200254</v>
      </c>
      <c r="E950" s="5" t="str">
        <f>'MT_Permitted Sources'!O155</f>
        <v>Compressor Engines</v>
      </c>
      <c r="F950" s="125" t="s">
        <v>256</v>
      </c>
      <c r="G950" s="110">
        <f>'MT_Permitted Sources'!Z155</f>
        <v>0</v>
      </c>
      <c r="H950" s="110">
        <f>'MT_Permitted Sources'!AA155</f>
        <v>1.9655443124839631</v>
      </c>
      <c r="I950" s="110">
        <f>'MT_Permitted Sources'!AB155</f>
        <v>0</v>
      </c>
      <c r="J950" s="110">
        <f>'MT_Permitted Sources'!AC155</f>
        <v>9.831784283197996E-3</v>
      </c>
      <c r="K950" s="110">
        <f>'MT_Permitted Sources'!AD155</f>
        <v>1.3000706490179171E-3</v>
      </c>
      <c r="L950" s="144">
        <v>0</v>
      </c>
      <c r="M950" s="144">
        <v>0</v>
      </c>
      <c r="N950" s="144">
        <v>0</v>
      </c>
      <c r="O950" s="144">
        <v>0</v>
      </c>
      <c r="P950" s="144">
        <v>0</v>
      </c>
      <c r="Q950" s="155">
        <v>0</v>
      </c>
      <c r="R950" s="155">
        <v>0</v>
      </c>
      <c r="S950" s="155">
        <v>0</v>
      </c>
      <c r="T950" s="155">
        <v>0</v>
      </c>
      <c r="U950" s="155">
        <v>0</v>
      </c>
      <c r="V950" s="156">
        <f t="shared" si="6"/>
        <v>0</v>
      </c>
      <c r="W950" s="156">
        <f t="shared" si="6"/>
        <v>1.9655443124839631</v>
      </c>
      <c r="X950" s="156">
        <f t="shared" si="6"/>
        <v>0</v>
      </c>
      <c r="Y950" s="156">
        <f t="shared" si="6"/>
        <v>9.831784283197996E-3</v>
      </c>
      <c r="Z950" s="156">
        <f t="shared" si="7"/>
        <v>1.3000706490179171E-3</v>
      </c>
      <c r="AA950" s="171">
        <v>0</v>
      </c>
      <c r="AB950" s="171">
        <v>0</v>
      </c>
      <c r="AC950" s="171">
        <v>0</v>
      </c>
      <c r="AD950" s="171">
        <v>0</v>
      </c>
      <c r="AE950" s="171">
        <v>0</v>
      </c>
    </row>
    <row r="951" spans="1:31" x14ac:dyDescent="0.2">
      <c r="A951" s="5" t="str">
        <f>'MT_Permitted Sources'!A156</f>
        <v>MTDEQ Permitted Sources</v>
      </c>
      <c r="B951" s="5">
        <f>'MT_Permitted Sources'!B156</f>
        <v>30</v>
      </c>
      <c r="C951" s="158" t="str">
        <f>'MT_Permitted Sources'!D156</f>
        <v>30035</v>
      </c>
      <c r="D951" s="110">
        <f>'MT_Permitted Sources'!L156</f>
        <v>31000205</v>
      </c>
      <c r="E951" s="5" t="str">
        <f>'MT_Permitted Sources'!O156</f>
        <v>Natural Gas Production, Flares</v>
      </c>
      <c r="F951" s="125" t="s">
        <v>256</v>
      </c>
      <c r="G951" s="110">
        <f>'MT_Permitted Sources'!Z156</f>
        <v>0</v>
      </c>
      <c r="H951" s="110">
        <f>'MT_Permitted Sources'!AA156</f>
        <v>0</v>
      </c>
      <c r="I951" s="110">
        <f>'MT_Permitted Sources'!AB156</f>
        <v>0</v>
      </c>
      <c r="J951" s="110">
        <f>'MT_Permitted Sources'!AC156</f>
        <v>0</v>
      </c>
      <c r="K951" s="110">
        <f>'MT_Permitted Sources'!AD156</f>
        <v>0</v>
      </c>
      <c r="L951" s="144">
        <v>0</v>
      </c>
      <c r="M951" s="144">
        <v>0</v>
      </c>
      <c r="N951" s="144">
        <v>0</v>
      </c>
      <c r="O951" s="144">
        <v>0</v>
      </c>
      <c r="P951" s="144">
        <v>0</v>
      </c>
      <c r="Q951" s="155">
        <v>0</v>
      </c>
      <c r="R951" s="155">
        <v>0</v>
      </c>
      <c r="S951" s="155">
        <v>0</v>
      </c>
      <c r="T951" s="155">
        <v>0</v>
      </c>
      <c r="U951" s="155">
        <v>0</v>
      </c>
      <c r="V951" s="156">
        <f t="shared" si="6"/>
        <v>0</v>
      </c>
      <c r="W951" s="156">
        <f t="shared" si="6"/>
        <v>0</v>
      </c>
      <c r="X951" s="156">
        <f t="shared" si="6"/>
        <v>0</v>
      </c>
      <c r="Y951" s="156">
        <f t="shared" si="6"/>
        <v>0</v>
      </c>
      <c r="Z951" s="156">
        <f t="shared" si="7"/>
        <v>0</v>
      </c>
      <c r="AA951" s="171">
        <v>0</v>
      </c>
      <c r="AB951" s="171">
        <v>0</v>
      </c>
      <c r="AC951" s="171">
        <v>0</v>
      </c>
      <c r="AD951" s="171">
        <v>0</v>
      </c>
      <c r="AE951" s="171">
        <v>0</v>
      </c>
    </row>
    <row r="952" spans="1:31" x14ac:dyDescent="0.2">
      <c r="A952" s="5" t="str">
        <f>'MT_Permitted Sources'!A157</f>
        <v>MTDEQ Permitted Sources</v>
      </c>
      <c r="B952" s="5">
        <f>'MT_Permitted Sources'!B157</f>
        <v>30</v>
      </c>
      <c r="C952" s="158" t="str">
        <f>'MT_Permitted Sources'!D157</f>
        <v>30035</v>
      </c>
      <c r="D952" s="110">
        <f>'MT_Permitted Sources'!L157</f>
        <v>10101302</v>
      </c>
      <c r="E952" s="5" t="str">
        <f>'MT_Permitted Sources'!O157</f>
        <v>Other Heaters</v>
      </c>
      <c r="F952" s="125" t="s">
        <v>256</v>
      </c>
      <c r="G952" s="110">
        <f>'MT_Permitted Sources'!Z157</f>
        <v>0</v>
      </c>
      <c r="H952" s="110">
        <f>'MT_Permitted Sources'!AA157</f>
        <v>0</v>
      </c>
      <c r="I952" s="110">
        <f>'MT_Permitted Sources'!AB157</f>
        <v>0</v>
      </c>
      <c r="J952" s="110">
        <f>'MT_Permitted Sources'!AC157</f>
        <v>0</v>
      </c>
      <c r="K952" s="110">
        <f>'MT_Permitted Sources'!AD157</f>
        <v>0</v>
      </c>
      <c r="L952" s="144">
        <v>0</v>
      </c>
      <c r="M952" s="144">
        <v>0</v>
      </c>
      <c r="N952" s="144">
        <v>0</v>
      </c>
      <c r="O952" s="144">
        <v>0</v>
      </c>
      <c r="P952" s="144">
        <v>0</v>
      </c>
      <c r="Q952" s="155">
        <v>0</v>
      </c>
      <c r="R952" s="155">
        <v>0</v>
      </c>
      <c r="S952" s="155">
        <v>0</v>
      </c>
      <c r="T952" s="155">
        <v>0</v>
      </c>
      <c r="U952" s="155">
        <v>0</v>
      </c>
      <c r="V952" s="156">
        <f t="shared" si="6"/>
        <v>0</v>
      </c>
      <c r="W952" s="156">
        <f t="shared" si="6"/>
        <v>0</v>
      </c>
      <c r="X952" s="156">
        <f t="shared" si="6"/>
        <v>0</v>
      </c>
      <c r="Y952" s="156">
        <f t="shared" si="6"/>
        <v>0</v>
      </c>
      <c r="Z952" s="156">
        <f t="shared" si="7"/>
        <v>0</v>
      </c>
      <c r="AA952" s="171">
        <v>0</v>
      </c>
      <c r="AB952" s="171">
        <v>0</v>
      </c>
      <c r="AC952" s="171">
        <v>0</v>
      </c>
      <c r="AD952" s="171">
        <v>0</v>
      </c>
      <c r="AE952" s="171">
        <v>0</v>
      </c>
    </row>
    <row r="953" spans="1:31" x14ac:dyDescent="0.2">
      <c r="A953" s="5" t="str">
        <f>'MT_Permitted Sources'!A158</f>
        <v>MTDEQ Permitted Sources</v>
      </c>
      <c r="B953" s="5">
        <f>'MT_Permitted Sources'!B158</f>
        <v>30</v>
      </c>
      <c r="C953" s="158" t="str">
        <f>'MT_Permitted Sources'!D158</f>
        <v>30035</v>
      </c>
      <c r="D953" s="110">
        <f>'MT_Permitted Sources'!L158</f>
        <v>20200253</v>
      </c>
      <c r="E953" s="5" t="str">
        <f>'MT_Permitted Sources'!O158</f>
        <v>Compressor Engines</v>
      </c>
      <c r="F953" s="125" t="s">
        <v>256</v>
      </c>
      <c r="G953" s="110">
        <f>'MT_Permitted Sources'!Z158</f>
        <v>0</v>
      </c>
      <c r="H953" s="110">
        <f>'MT_Permitted Sources'!AA158</f>
        <v>7.2153921020494394E-2</v>
      </c>
      <c r="I953" s="110">
        <f>'MT_Permitted Sources'!AB158</f>
        <v>0</v>
      </c>
      <c r="J953" s="110">
        <f>'MT_Permitted Sources'!AC158</f>
        <v>1.4625794801451566E-3</v>
      </c>
      <c r="K953" s="110">
        <f>'MT_Permitted Sources'!AD158</f>
        <v>2.3157508435631646E-2</v>
      </c>
      <c r="L953" s="144">
        <v>0</v>
      </c>
      <c r="M953" s="144">
        <v>0</v>
      </c>
      <c r="N953" s="144">
        <v>0</v>
      </c>
      <c r="O953" s="144">
        <v>0</v>
      </c>
      <c r="P953" s="144">
        <v>0</v>
      </c>
      <c r="Q953" s="155">
        <v>0</v>
      </c>
      <c r="R953" s="155">
        <v>0</v>
      </c>
      <c r="S953" s="155">
        <v>0</v>
      </c>
      <c r="T953" s="155">
        <v>0</v>
      </c>
      <c r="U953" s="155">
        <v>0</v>
      </c>
      <c r="V953" s="156">
        <f t="shared" si="6"/>
        <v>0</v>
      </c>
      <c r="W953" s="156">
        <f t="shared" si="6"/>
        <v>7.2153921020494394E-2</v>
      </c>
      <c r="X953" s="156">
        <f t="shared" si="6"/>
        <v>0</v>
      </c>
      <c r="Y953" s="156">
        <f t="shared" si="6"/>
        <v>1.4625794801451566E-3</v>
      </c>
      <c r="Z953" s="156">
        <f t="shared" si="7"/>
        <v>2.3157508435631646E-2</v>
      </c>
      <c r="AA953" s="171">
        <v>0</v>
      </c>
      <c r="AB953" s="171">
        <v>0</v>
      </c>
      <c r="AC953" s="171">
        <v>0</v>
      </c>
      <c r="AD953" s="171">
        <v>0</v>
      </c>
      <c r="AE953" s="171">
        <v>0</v>
      </c>
    </row>
    <row r="954" spans="1:31" x14ac:dyDescent="0.2">
      <c r="A954" s="5" t="str">
        <f>'MT_Permitted Sources'!A159</f>
        <v>MTDEQ Permitted Sources</v>
      </c>
      <c r="B954" s="5">
        <f>'MT_Permitted Sources'!B159</f>
        <v>30</v>
      </c>
      <c r="C954" s="158" t="str">
        <f>'MT_Permitted Sources'!D159</f>
        <v>30035</v>
      </c>
      <c r="D954" s="110">
        <f>'MT_Permitted Sources'!L159</f>
        <v>40400302</v>
      </c>
      <c r="E954" s="5" t="str">
        <f>'MT_Permitted Sources'!O159</f>
        <v>Permitted Tank Losses</v>
      </c>
      <c r="F954" s="125" t="s">
        <v>256</v>
      </c>
      <c r="G954" s="110">
        <f>'MT_Permitted Sources'!Z159</f>
        <v>0.25692646201216585</v>
      </c>
      <c r="H954" s="110">
        <f>'MT_Permitted Sources'!AA159</f>
        <v>0</v>
      </c>
      <c r="I954" s="110">
        <f>'MT_Permitted Sources'!AB159</f>
        <v>0.75209087045686496</v>
      </c>
      <c r="J954" s="110">
        <f>'MT_Permitted Sources'!AC159</f>
        <v>0</v>
      </c>
      <c r="K954" s="110">
        <f>'MT_Permitted Sources'!AD159</f>
        <v>0</v>
      </c>
      <c r="L954" s="144">
        <v>0</v>
      </c>
      <c r="M954" s="144">
        <v>0</v>
      </c>
      <c r="N954" s="144">
        <v>0</v>
      </c>
      <c r="O954" s="144">
        <v>0</v>
      </c>
      <c r="P954" s="144">
        <v>0</v>
      </c>
      <c r="Q954" s="155">
        <v>0</v>
      </c>
      <c r="R954" s="155">
        <v>0</v>
      </c>
      <c r="S954" s="155">
        <v>0</v>
      </c>
      <c r="T954" s="155">
        <v>0</v>
      </c>
      <c r="U954" s="155">
        <v>0</v>
      </c>
      <c r="V954" s="156">
        <f t="shared" si="6"/>
        <v>0.25692646201216585</v>
      </c>
      <c r="W954" s="156">
        <f t="shared" si="6"/>
        <v>0</v>
      </c>
      <c r="X954" s="156">
        <f t="shared" si="6"/>
        <v>0.75209087045686496</v>
      </c>
      <c r="Y954" s="156">
        <f t="shared" si="6"/>
        <v>0</v>
      </c>
      <c r="Z954" s="156">
        <f t="shared" si="7"/>
        <v>0</v>
      </c>
      <c r="AA954" s="171">
        <v>0</v>
      </c>
      <c r="AB954" s="171">
        <v>0</v>
      </c>
      <c r="AC954" s="171">
        <v>0</v>
      </c>
      <c r="AD954" s="171">
        <v>0</v>
      </c>
      <c r="AE954" s="171">
        <v>0</v>
      </c>
    </row>
    <row r="955" spans="1:31" x14ac:dyDescent="0.2">
      <c r="A955" s="5" t="str">
        <f>'MT_Permitted Sources'!A160</f>
        <v>MTDEQ Permitted Sources</v>
      </c>
      <c r="B955" s="5">
        <f>'MT_Permitted Sources'!B160</f>
        <v>30</v>
      </c>
      <c r="C955" s="158" t="str">
        <f>'MT_Permitted Sources'!D160</f>
        <v>30035</v>
      </c>
      <c r="D955" s="110">
        <f>'MT_Permitted Sources'!L160</f>
        <v>40400302</v>
      </c>
      <c r="E955" s="5" t="str">
        <f>'MT_Permitted Sources'!O160</f>
        <v>Permitted Tank Losses</v>
      </c>
      <c r="F955" s="125" t="s">
        <v>256</v>
      </c>
      <c r="G955" s="110">
        <f>'MT_Permitted Sources'!Z160</f>
        <v>0</v>
      </c>
      <c r="H955" s="110">
        <f>'MT_Permitted Sources'!AA160</f>
        <v>8.4179574523910117E-2</v>
      </c>
      <c r="I955" s="110">
        <f>'MT_Permitted Sources'!AB160</f>
        <v>0</v>
      </c>
      <c r="J955" s="110">
        <f>'MT_Permitted Sources'!AC160</f>
        <v>1.7063427268360159E-3</v>
      </c>
      <c r="K955" s="110">
        <f>'MT_Permitted Sources'!AD160</f>
        <v>2.6976465967121777E-2</v>
      </c>
      <c r="L955" s="144">
        <v>0</v>
      </c>
      <c r="M955" s="144">
        <v>0</v>
      </c>
      <c r="N955" s="144">
        <v>0</v>
      </c>
      <c r="O955" s="144">
        <v>0</v>
      </c>
      <c r="P955" s="144">
        <v>0</v>
      </c>
      <c r="Q955" s="155">
        <v>0</v>
      </c>
      <c r="R955" s="155">
        <v>0</v>
      </c>
      <c r="S955" s="155">
        <v>0</v>
      </c>
      <c r="T955" s="155">
        <v>0</v>
      </c>
      <c r="U955" s="155">
        <v>0</v>
      </c>
      <c r="V955" s="156">
        <f t="shared" si="6"/>
        <v>0</v>
      </c>
      <c r="W955" s="156">
        <f t="shared" si="6"/>
        <v>8.4179574523910117E-2</v>
      </c>
      <c r="X955" s="156">
        <f t="shared" si="6"/>
        <v>0</v>
      </c>
      <c r="Y955" s="156">
        <f t="shared" si="6"/>
        <v>1.7063427268360159E-3</v>
      </c>
      <c r="Z955" s="156">
        <f t="shared" si="7"/>
        <v>2.6976465967121777E-2</v>
      </c>
      <c r="AA955" s="171">
        <v>0</v>
      </c>
      <c r="AB955" s="171">
        <v>0</v>
      </c>
      <c r="AC955" s="171">
        <v>0</v>
      </c>
      <c r="AD955" s="171">
        <v>0</v>
      </c>
      <c r="AE955" s="171">
        <v>0</v>
      </c>
    </row>
    <row r="956" spans="1:31" x14ac:dyDescent="0.2">
      <c r="A956" s="5" t="str">
        <f>'MT_Permitted Sources'!A161</f>
        <v>MTDEQ Permitted Sources</v>
      </c>
      <c r="B956" s="5">
        <f>'MT_Permitted Sources'!B161</f>
        <v>30</v>
      </c>
      <c r="C956" s="158" t="str">
        <f>'MT_Permitted Sources'!D161</f>
        <v>30035</v>
      </c>
      <c r="D956" s="110">
        <f>'MT_Permitted Sources'!L161</f>
        <v>40400302</v>
      </c>
      <c r="E956" s="5" t="str">
        <f>'MT_Permitted Sources'!O161</f>
        <v>Permitted Tank Losses</v>
      </c>
      <c r="F956" s="125" t="s">
        <v>256</v>
      </c>
      <c r="G956" s="110">
        <f>'MT_Permitted Sources'!Z161</f>
        <v>0.19265421930134258</v>
      </c>
      <c r="H956" s="110">
        <f>'MT_Permitted Sources'!AA161</f>
        <v>0</v>
      </c>
      <c r="I956" s="110">
        <f>'MT_Permitted Sources'!AB161</f>
        <v>0.95132669741886078</v>
      </c>
      <c r="J956" s="110">
        <f>'MT_Permitted Sources'!AC161</f>
        <v>0</v>
      </c>
      <c r="K956" s="110">
        <f>'MT_Permitted Sources'!AD161</f>
        <v>0</v>
      </c>
      <c r="L956" s="144">
        <v>0</v>
      </c>
      <c r="M956" s="144">
        <v>0</v>
      </c>
      <c r="N956" s="144">
        <v>0</v>
      </c>
      <c r="O956" s="144">
        <v>0</v>
      </c>
      <c r="P956" s="144">
        <v>0</v>
      </c>
      <c r="Q956" s="155">
        <v>0</v>
      </c>
      <c r="R956" s="155">
        <v>0</v>
      </c>
      <c r="S956" s="155">
        <v>0</v>
      </c>
      <c r="T956" s="155">
        <v>0</v>
      </c>
      <c r="U956" s="155">
        <v>0</v>
      </c>
      <c r="V956" s="156">
        <f t="shared" si="6"/>
        <v>0.19265421930134258</v>
      </c>
      <c r="W956" s="156">
        <f t="shared" si="6"/>
        <v>0</v>
      </c>
      <c r="X956" s="156">
        <f t="shared" si="6"/>
        <v>0.95132669741886078</v>
      </c>
      <c r="Y956" s="156">
        <f t="shared" si="6"/>
        <v>0</v>
      </c>
      <c r="Z956" s="156">
        <f t="shared" si="7"/>
        <v>0</v>
      </c>
      <c r="AA956" s="171">
        <v>0</v>
      </c>
      <c r="AB956" s="171">
        <v>0</v>
      </c>
      <c r="AC956" s="171">
        <v>0</v>
      </c>
      <c r="AD956" s="171">
        <v>0</v>
      </c>
      <c r="AE956" s="171">
        <v>0</v>
      </c>
    </row>
    <row r="957" spans="1:31" x14ac:dyDescent="0.2">
      <c r="A957" s="5" t="str">
        <f>'MT_Permitted Sources'!A162</f>
        <v>MTDEQ Permitted Sources</v>
      </c>
      <c r="B957" s="5">
        <f>'MT_Permitted Sources'!B162</f>
        <v>30</v>
      </c>
      <c r="C957" s="158" t="str">
        <f>'MT_Permitted Sources'!D162</f>
        <v>30035</v>
      </c>
      <c r="D957" s="110">
        <f>'MT_Permitted Sources'!L162</f>
        <v>40400302</v>
      </c>
      <c r="E957" s="5" t="str">
        <f>'MT_Permitted Sources'!O162</f>
        <v>Permitted Tank Losses</v>
      </c>
      <c r="F957" s="125" t="s">
        <v>256</v>
      </c>
      <c r="G957" s="110">
        <f>'MT_Permitted Sources'!Z162</f>
        <v>0</v>
      </c>
      <c r="H957" s="110">
        <f>'MT_Permitted Sources'!AA162</f>
        <v>0.2284874165648989</v>
      </c>
      <c r="I957" s="110">
        <f>'MT_Permitted Sources'!AB162</f>
        <v>0</v>
      </c>
      <c r="J957" s="110">
        <f>'MT_Permitted Sources'!AC162</f>
        <v>4.5502472715627093E-3</v>
      </c>
      <c r="K957" s="110">
        <f>'MT_Permitted Sources'!AD162</f>
        <v>7.3291482838385075E-2</v>
      </c>
      <c r="L957" s="144">
        <v>0</v>
      </c>
      <c r="M957" s="144">
        <v>0</v>
      </c>
      <c r="N957" s="144">
        <v>0</v>
      </c>
      <c r="O957" s="144">
        <v>0</v>
      </c>
      <c r="P957" s="144">
        <v>0</v>
      </c>
      <c r="Q957" s="155">
        <v>0</v>
      </c>
      <c r="R957" s="155">
        <v>0</v>
      </c>
      <c r="S957" s="155">
        <v>0</v>
      </c>
      <c r="T957" s="155">
        <v>0</v>
      </c>
      <c r="U957" s="155">
        <v>0</v>
      </c>
      <c r="V957" s="156">
        <f t="shared" si="6"/>
        <v>0</v>
      </c>
      <c r="W957" s="156">
        <f t="shared" si="6"/>
        <v>0.2284874165648989</v>
      </c>
      <c r="X957" s="156">
        <f t="shared" si="6"/>
        <v>0</v>
      </c>
      <c r="Y957" s="156">
        <f t="shared" si="6"/>
        <v>4.5502472715627093E-3</v>
      </c>
      <c r="Z957" s="156">
        <f t="shared" si="7"/>
        <v>7.3291482838385075E-2</v>
      </c>
      <c r="AA957" s="171">
        <v>0</v>
      </c>
      <c r="AB957" s="171">
        <v>0</v>
      </c>
      <c r="AC957" s="171">
        <v>0</v>
      </c>
      <c r="AD957" s="171">
        <v>0</v>
      </c>
      <c r="AE957" s="171">
        <v>0</v>
      </c>
    </row>
    <row r="958" spans="1:31" x14ac:dyDescent="0.2">
      <c r="A958" s="5" t="str">
        <f>'MT_Permitted Sources'!A163</f>
        <v>MTDEQ Permitted Sources</v>
      </c>
      <c r="B958" s="5">
        <f>'MT_Permitted Sources'!B163</f>
        <v>30</v>
      </c>
      <c r="C958" s="158" t="str">
        <f>'MT_Permitted Sources'!D163</f>
        <v>30035</v>
      </c>
      <c r="D958" s="110">
        <f>'MT_Permitted Sources'!L163</f>
        <v>40400302</v>
      </c>
      <c r="E958" s="5" t="str">
        <f>'MT_Permitted Sources'!O163</f>
        <v>Permitted Tank Losses</v>
      </c>
      <c r="F958" s="125" t="s">
        <v>256</v>
      </c>
      <c r="G958" s="110">
        <f>'MT_Permitted Sources'!Z163</f>
        <v>2.2743110916257185</v>
      </c>
      <c r="H958" s="110">
        <f>'MT_Permitted Sources'!AA163</f>
        <v>0</v>
      </c>
      <c r="I958" s="110">
        <f>'MT_Permitted Sources'!AB163</f>
        <v>2.3853858777011867</v>
      </c>
      <c r="J958" s="110">
        <f>'MT_Permitted Sources'!AC163</f>
        <v>0</v>
      </c>
      <c r="K958" s="110">
        <f>'MT_Permitted Sources'!AD163</f>
        <v>0</v>
      </c>
      <c r="L958" s="144">
        <v>0</v>
      </c>
      <c r="M958" s="144">
        <v>0</v>
      </c>
      <c r="N958" s="144">
        <v>0</v>
      </c>
      <c r="O958" s="144">
        <v>0</v>
      </c>
      <c r="P958" s="144">
        <v>0</v>
      </c>
      <c r="Q958" s="155">
        <v>0</v>
      </c>
      <c r="R958" s="155">
        <v>0</v>
      </c>
      <c r="S958" s="155">
        <v>0</v>
      </c>
      <c r="T958" s="155">
        <v>0</v>
      </c>
      <c r="U958" s="155">
        <v>0</v>
      </c>
      <c r="V958" s="156">
        <f t="shared" si="6"/>
        <v>2.2743110916257185</v>
      </c>
      <c r="W958" s="156">
        <f t="shared" si="6"/>
        <v>0</v>
      </c>
      <c r="X958" s="156">
        <f t="shared" si="6"/>
        <v>2.3853858777011867</v>
      </c>
      <c r="Y958" s="156">
        <f t="shared" si="6"/>
        <v>0</v>
      </c>
      <c r="Z958" s="156">
        <f t="shared" si="7"/>
        <v>0</v>
      </c>
      <c r="AA958" s="171">
        <v>0</v>
      </c>
      <c r="AB958" s="171">
        <v>0</v>
      </c>
      <c r="AC958" s="171">
        <v>0</v>
      </c>
      <c r="AD958" s="171">
        <v>0</v>
      </c>
      <c r="AE958" s="171">
        <v>0</v>
      </c>
    </row>
    <row r="959" spans="1:31" x14ac:dyDescent="0.2">
      <c r="A959" s="5" t="str">
        <f>'MT_Permitted Sources'!A164</f>
        <v>MTDEQ Permitted Sources</v>
      </c>
      <c r="B959" s="5">
        <f>'MT_Permitted Sources'!B164</f>
        <v>30</v>
      </c>
      <c r="C959" s="158" t="str">
        <f>'MT_Permitted Sources'!D164</f>
        <v>30035</v>
      </c>
      <c r="D959" s="110">
        <f>'MT_Permitted Sources'!L164</f>
        <v>40400302</v>
      </c>
      <c r="E959" s="5" t="str">
        <f>'MT_Permitted Sources'!O164</f>
        <v>Permitted Tank Losses</v>
      </c>
      <c r="F959" s="125" t="s">
        <v>256</v>
      </c>
      <c r="G959" s="110">
        <f>'MT_Permitted Sources'!Z164</f>
        <v>0.36743246717868877</v>
      </c>
      <c r="H959" s="110">
        <f>'MT_Permitted Sources'!AA164</f>
        <v>0</v>
      </c>
      <c r="I959" s="110">
        <f>'MT_Permitted Sources'!AB164</f>
        <v>1.6440205900987195</v>
      </c>
      <c r="J959" s="110">
        <f>'MT_Permitted Sources'!AC164</f>
        <v>0</v>
      </c>
      <c r="K959" s="110">
        <f>'MT_Permitted Sources'!AD164</f>
        <v>0</v>
      </c>
      <c r="L959" s="144">
        <v>0</v>
      </c>
      <c r="M959" s="144">
        <v>0</v>
      </c>
      <c r="N959" s="144">
        <v>0</v>
      </c>
      <c r="O959" s="144">
        <v>0</v>
      </c>
      <c r="P959" s="144">
        <v>0</v>
      </c>
      <c r="Q959" s="155">
        <v>0</v>
      </c>
      <c r="R959" s="155">
        <v>0</v>
      </c>
      <c r="S959" s="155">
        <v>0</v>
      </c>
      <c r="T959" s="155">
        <v>0</v>
      </c>
      <c r="U959" s="155">
        <v>0</v>
      </c>
      <c r="V959" s="156">
        <f t="shared" si="6"/>
        <v>0.36743246717868877</v>
      </c>
      <c r="W959" s="156">
        <f t="shared" si="6"/>
        <v>0</v>
      </c>
      <c r="X959" s="156">
        <f t="shared" si="6"/>
        <v>1.6440205900987195</v>
      </c>
      <c r="Y959" s="156">
        <f t="shared" si="6"/>
        <v>0</v>
      </c>
      <c r="Z959" s="156">
        <f t="shared" si="7"/>
        <v>0</v>
      </c>
      <c r="AA959" s="171">
        <v>0</v>
      </c>
      <c r="AB959" s="171">
        <v>0</v>
      </c>
      <c r="AC959" s="171">
        <v>0</v>
      </c>
      <c r="AD959" s="171">
        <v>0</v>
      </c>
      <c r="AE959" s="171">
        <v>0</v>
      </c>
    </row>
    <row r="960" spans="1:31" x14ac:dyDescent="0.2">
      <c r="A960" s="5" t="str">
        <f>'MT_Permitted Sources'!A165</f>
        <v>MTDEQ Permitted Sources</v>
      </c>
      <c r="B960" s="5">
        <f>'MT_Permitted Sources'!B165</f>
        <v>30</v>
      </c>
      <c r="C960" s="158" t="str">
        <f>'MT_Permitted Sources'!D165</f>
        <v>30035</v>
      </c>
      <c r="D960" s="110">
        <f>'MT_Permitted Sources'!L165</f>
        <v>30501050</v>
      </c>
      <c r="E960" s="5" t="str">
        <f>'MT_Permitted Sources'!O165</f>
        <v>Natural Gas Production, Other Not Classified</v>
      </c>
      <c r="F960" s="125" t="s">
        <v>256</v>
      </c>
      <c r="G960" s="110">
        <f>'MT_Permitted Sources'!Z165</f>
        <v>0</v>
      </c>
      <c r="H960" s="110">
        <f>'MT_Permitted Sources'!AA165</f>
        <v>0.47940105182535686</v>
      </c>
      <c r="I960" s="110">
        <f>'MT_Permitted Sources'!AB165</f>
        <v>0</v>
      </c>
      <c r="J960" s="110">
        <f>'MT_Permitted Sources'!AC165</f>
        <v>2.3563780513449744E-3</v>
      </c>
      <c r="K960" s="110">
        <f>'MT_Permitted Sources'!AD165</f>
        <v>3.2501766225447926E-4</v>
      </c>
      <c r="L960" s="144">
        <v>0</v>
      </c>
      <c r="M960" s="144">
        <v>0</v>
      </c>
      <c r="N960" s="144">
        <v>0</v>
      </c>
      <c r="O960" s="144">
        <v>0</v>
      </c>
      <c r="P960" s="144">
        <v>0</v>
      </c>
      <c r="Q960" s="155">
        <v>0</v>
      </c>
      <c r="R960" s="155">
        <v>0</v>
      </c>
      <c r="S960" s="155">
        <v>0</v>
      </c>
      <c r="T960" s="155">
        <v>0</v>
      </c>
      <c r="U960" s="155">
        <v>0</v>
      </c>
      <c r="V960" s="156">
        <f t="shared" si="6"/>
        <v>0</v>
      </c>
      <c r="W960" s="156">
        <f t="shared" si="6"/>
        <v>0.47940105182535686</v>
      </c>
      <c r="X960" s="156">
        <f t="shared" si="6"/>
        <v>0</v>
      </c>
      <c r="Y960" s="156">
        <f t="shared" si="6"/>
        <v>2.3563780513449744E-3</v>
      </c>
      <c r="Z960" s="156">
        <f t="shared" si="7"/>
        <v>3.2501766225447926E-4</v>
      </c>
      <c r="AA960" s="171">
        <v>0</v>
      </c>
      <c r="AB960" s="171">
        <v>0</v>
      </c>
      <c r="AC960" s="171">
        <v>0</v>
      </c>
      <c r="AD960" s="171">
        <v>0</v>
      </c>
      <c r="AE960" s="171">
        <v>0</v>
      </c>
    </row>
    <row r="961" spans="1:31" x14ac:dyDescent="0.2">
      <c r="A961" s="5" t="str">
        <f>'MT_Permitted Sources'!A166</f>
        <v>MTDEQ Permitted Sources</v>
      </c>
      <c r="B961" s="5">
        <f>'MT_Permitted Sources'!B166</f>
        <v>30</v>
      </c>
      <c r="C961" s="158" t="str">
        <f>'MT_Permitted Sources'!D166</f>
        <v>30035</v>
      </c>
      <c r="D961" s="110">
        <f>'MT_Permitted Sources'!L166</f>
        <v>20200254</v>
      </c>
      <c r="E961" s="5" t="str">
        <f>'MT_Permitted Sources'!O166</f>
        <v>Compressor Engines</v>
      </c>
      <c r="F961" s="125" t="s">
        <v>256</v>
      </c>
      <c r="G961" s="110">
        <f>'MT_Permitted Sources'!Z166</f>
        <v>0</v>
      </c>
      <c r="H961" s="110">
        <f>'MT_Permitted Sources'!AA166</f>
        <v>3.3078672575949621</v>
      </c>
      <c r="I961" s="110">
        <f>'MT_Permitted Sources'!AB166</f>
        <v>0</v>
      </c>
      <c r="J961" s="110">
        <f>'MT_Permitted Sources'!AC166</f>
        <v>1.6494646359414819E-2</v>
      </c>
      <c r="K961" s="110">
        <f>'MT_Permitted Sources'!AD166</f>
        <v>2.1938692202177349E-3</v>
      </c>
      <c r="L961" s="144">
        <v>0</v>
      </c>
      <c r="M961" s="144">
        <v>0</v>
      </c>
      <c r="N961" s="144">
        <v>0</v>
      </c>
      <c r="O961" s="144">
        <v>0</v>
      </c>
      <c r="P961" s="144">
        <v>0</v>
      </c>
      <c r="Q961" s="155">
        <v>0</v>
      </c>
      <c r="R961" s="155">
        <v>0</v>
      </c>
      <c r="S961" s="155">
        <v>0</v>
      </c>
      <c r="T961" s="155">
        <v>0</v>
      </c>
      <c r="U961" s="155">
        <v>0</v>
      </c>
      <c r="V961" s="156">
        <f t="shared" si="6"/>
        <v>0</v>
      </c>
      <c r="W961" s="156">
        <f t="shared" si="6"/>
        <v>3.3078672575949621</v>
      </c>
      <c r="X961" s="156">
        <f t="shared" si="6"/>
        <v>0</v>
      </c>
      <c r="Y961" s="156">
        <f t="shared" si="6"/>
        <v>1.6494646359414819E-2</v>
      </c>
      <c r="Z961" s="156">
        <f t="shared" si="7"/>
        <v>2.1938692202177349E-3</v>
      </c>
      <c r="AA961" s="171">
        <v>0</v>
      </c>
      <c r="AB961" s="171">
        <v>0</v>
      </c>
      <c r="AC961" s="171">
        <v>0</v>
      </c>
      <c r="AD961" s="171">
        <v>0</v>
      </c>
      <c r="AE961" s="171">
        <v>0</v>
      </c>
    </row>
    <row r="962" spans="1:31" x14ac:dyDescent="0.2">
      <c r="A962" s="5" t="str">
        <f>'MT_Permitted Sources'!A167</f>
        <v>MTDEQ Permitted Sources</v>
      </c>
      <c r="B962" s="5">
        <f>'MT_Permitted Sources'!B167</f>
        <v>30</v>
      </c>
      <c r="C962" s="158" t="str">
        <f>'MT_Permitted Sources'!D167</f>
        <v>30035</v>
      </c>
      <c r="D962" s="110">
        <f>'MT_Permitted Sources'!L167</f>
        <v>40400302</v>
      </c>
      <c r="E962" s="5" t="str">
        <f>'MT_Permitted Sources'!O167</f>
        <v>Permitted Tank Losses</v>
      </c>
      <c r="F962" s="125" t="s">
        <v>256</v>
      </c>
      <c r="G962" s="110">
        <f>'MT_Permitted Sources'!Z167</f>
        <v>3.6334537007583871</v>
      </c>
      <c r="H962" s="110">
        <f>'MT_Permitted Sources'!AA167</f>
        <v>0</v>
      </c>
      <c r="I962" s="110">
        <f>'MT_Permitted Sources'!AB167</f>
        <v>6.3386569581179817</v>
      </c>
      <c r="J962" s="110">
        <f>'MT_Permitted Sources'!AC167</f>
        <v>0</v>
      </c>
      <c r="K962" s="110">
        <f>'MT_Permitted Sources'!AD167</f>
        <v>0</v>
      </c>
      <c r="L962" s="144">
        <v>0</v>
      </c>
      <c r="M962" s="144">
        <v>0</v>
      </c>
      <c r="N962" s="144">
        <v>0</v>
      </c>
      <c r="O962" s="144">
        <v>0</v>
      </c>
      <c r="P962" s="144">
        <v>0</v>
      </c>
      <c r="Q962" s="155">
        <v>0</v>
      </c>
      <c r="R962" s="155">
        <v>0</v>
      </c>
      <c r="S962" s="155">
        <v>0</v>
      </c>
      <c r="T962" s="155">
        <v>0</v>
      </c>
      <c r="U962" s="155">
        <v>0</v>
      </c>
      <c r="V962" s="156">
        <f t="shared" si="6"/>
        <v>3.6334537007583871</v>
      </c>
      <c r="W962" s="156">
        <f t="shared" si="6"/>
        <v>0</v>
      </c>
      <c r="X962" s="156">
        <f t="shared" si="6"/>
        <v>6.3386569581179817</v>
      </c>
      <c r="Y962" s="156">
        <f t="shared" si="6"/>
        <v>0</v>
      </c>
      <c r="Z962" s="156">
        <f t="shared" si="7"/>
        <v>0</v>
      </c>
      <c r="AA962" s="171">
        <v>0</v>
      </c>
      <c r="AB962" s="171">
        <v>0</v>
      </c>
      <c r="AC962" s="171">
        <v>0</v>
      </c>
      <c r="AD962" s="171">
        <v>0</v>
      </c>
      <c r="AE962" s="171">
        <v>0</v>
      </c>
    </row>
    <row r="963" spans="1:31" x14ac:dyDescent="0.2">
      <c r="A963" s="5" t="str">
        <f>'MT_Permitted Sources'!A168</f>
        <v>MTDEQ Permitted Sources</v>
      </c>
      <c r="B963" s="5">
        <f>'MT_Permitted Sources'!B168</f>
        <v>30</v>
      </c>
      <c r="C963" s="158" t="str">
        <f>'MT_Permitted Sources'!D168</f>
        <v>30041</v>
      </c>
      <c r="D963" s="110">
        <f>'MT_Permitted Sources'!L168</f>
        <v>40400302</v>
      </c>
      <c r="E963" s="5" t="str">
        <f>'MT_Permitted Sources'!O168</f>
        <v>Permitted Tank Losses</v>
      </c>
      <c r="F963" s="125" t="s">
        <v>256</v>
      </c>
      <c r="G963" s="110">
        <f>'MT_Permitted Sources'!Z168</f>
        <v>8.547964517292804E-2</v>
      </c>
      <c r="H963" s="110">
        <f>'MT_Permitted Sources'!AA168</f>
        <v>8.547964517292804E-2</v>
      </c>
      <c r="I963" s="110">
        <f>'MT_Permitted Sources'!AB168</f>
        <v>8.547964517292804E-2</v>
      </c>
      <c r="J963" s="110">
        <f>'MT_Permitted Sources'!AC168</f>
        <v>8.9379857119981792E-4</v>
      </c>
      <c r="K963" s="110">
        <f>'MT_Permitted Sources'!AD168</f>
        <v>1.5682102203778622E-2</v>
      </c>
      <c r="L963" s="144">
        <v>0</v>
      </c>
      <c r="M963" s="144">
        <v>0</v>
      </c>
      <c r="N963" s="144">
        <v>0</v>
      </c>
      <c r="O963" s="144">
        <v>0</v>
      </c>
      <c r="P963" s="144">
        <v>0</v>
      </c>
      <c r="Q963" s="155">
        <v>0</v>
      </c>
      <c r="R963" s="155">
        <v>0</v>
      </c>
      <c r="S963" s="155">
        <v>0</v>
      </c>
      <c r="T963" s="155">
        <v>0</v>
      </c>
      <c r="U963" s="155">
        <v>0</v>
      </c>
      <c r="V963" s="156">
        <f t="shared" si="6"/>
        <v>8.547964517292804E-2</v>
      </c>
      <c r="W963" s="156">
        <f t="shared" si="6"/>
        <v>8.547964517292804E-2</v>
      </c>
      <c r="X963" s="156">
        <f t="shared" si="6"/>
        <v>8.547964517292804E-2</v>
      </c>
      <c r="Y963" s="156">
        <f t="shared" si="6"/>
        <v>8.9379857119981792E-4</v>
      </c>
      <c r="Z963" s="156">
        <f t="shared" si="7"/>
        <v>1.5682102203778622E-2</v>
      </c>
      <c r="AA963" s="171">
        <v>0</v>
      </c>
      <c r="AB963" s="171">
        <v>0</v>
      </c>
      <c r="AC963" s="171">
        <v>0</v>
      </c>
      <c r="AD963" s="171">
        <v>0</v>
      </c>
      <c r="AE963" s="171">
        <v>0</v>
      </c>
    </row>
    <row r="964" spans="1:31" x14ac:dyDescent="0.2">
      <c r="A964" s="5" t="str">
        <f>'MT_Permitted Sources'!A169</f>
        <v>MTDEQ Permitted Sources</v>
      </c>
      <c r="B964" s="5">
        <f>'MT_Permitted Sources'!B169</f>
        <v>30</v>
      </c>
      <c r="C964" s="158" t="str">
        <f>'MT_Permitted Sources'!D169</f>
        <v>30041</v>
      </c>
      <c r="D964" s="110">
        <f>'MT_Permitted Sources'!L169</f>
        <v>40400302</v>
      </c>
      <c r="E964" s="5" t="str">
        <f>'MT_Permitted Sources'!O169</f>
        <v>Permitted Tank Losses</v>
      </c>
      <c r="F964" s="125" t="s">
        <v>256</v>
      </c>
      <c r="G964" s="110">
        <f>'MT_Permitted Sources'!Z169</f>
        <v>1.8282243501814455E-2</v>
      </c>
      <c r="H964" s="110">
        <f>'MT_Permitted Sources'!AA169</f>
        <v>1.8282243501814455E-2</v>
      </c>
      <c r="I964" s="110">
        <f>'MT_Permitted Sources'!AB169</f>
        <v>1.8282243501814455E-2</v>
      </c>
      <c r="J964" s="110">
        <f>'MT_Permitted Sources'!AC169</f>
        <v>1.6250883112723963E-4</v>
      </c>
      <c r="K964" s="110">
        <f>'MT_Permitted Sources'!AD169</f>
        <v>3.3314310381084124E-3</v>
      </c>
      <c r="L964" s="144">
        <v>0</v>
      </c>
      <c r="M964" s="144">
        <v>0</v>
      </c>
      <c r="N964" s="144">
        <v>0</v>
      </c>
      <c r="O964" s="144">
        <v>0</v>
      </c>
      <c r="P964" s="144">
        <v>0</v>
      </c>
      <c r="Q964" s="155">
        <v>0</v>
      </c>
      <c r="R964" s="155">
        <v>0</v>
      </c>
      <c r="S964" s="155">
        <v>0</v>
      </c>
      <c r="T964" s="155">
        <v>0</v>
      </c>
      <c r="U964" s="155">
        <v>0</v>
      </c>
      <c r="V964" s="156">
        <f t="shared" si="6"/>
        <v>1.8282243501814455E-2</v>
      </c>
      <c r="W964" s="156">
        <f t="shared" si="6"/>
        <v>1.8282243501814455E-2</v>
      </c>
      <c r="X964" s="156">
        <f t="shared" si="6"/>
        <v>1.8282243501814455E-2</v>
      </c>
      <c r="Y964" s="156">
        <f t="shared" si="6"/>
        <v>1.6250883112723963E-4</v>
      </c>
      <c r="Z964" s="156">
        <f t="shared" si="7"/>
        <v>3.3314310381084124E-3</v>
      </c>
      <c r="AA964" s="171">
        <v>0</v>
      </c>
      <c r="AB964" s="171">
        <v>0</v>
      </c>
      <c r="AC964" s="171">
        <v>0</v>
      </c>
      <c r="AD964" s="171">
        <v>0</v>
      </c>
      <c r="AE964" s="171">
        <v>0</v>
      </c>
    </row>
    <row r="965" spans="1:31" x14ac:dyDescent="0.2">
      <c r="A965" s="5" t="str">
        <f>'MT_Permitted Sources'!A170</f>
        <v>MTDEQ Permitted Sources</v>
      </c>
      <c r="B965" s="5">
        <f>'MT_Permitted Sources'!B170</f>
        <v>30</v>
      </c>
      <c r="C965" s="158" t="str">
        <f>'MT_Permitted Sources'!D170</f>
        <v>30041</v>
      </c>
      <c r="D965" s="110">
        <f>'MT_Permitted Sources'!L170</f>
        <v>40400302</v>
      </c>
      <c r="E965" s="5" t="str">
        <f>'MT_Permitted Sources'!O170</f>
        <v>Permitted Tank Losses</v>
      </c>
      <c r="F965" s="125" t="s">
        <v>256</v>
      </c>
      <c r="G965" s="110">
        <f>'MT_Permitted Sources'!Z170</f>
        <v>0.1061995211416511</v>
      </c>
      <c r="H965" s="110">
        <f>'MT_Permitted Sources'!AA170</f>
        <v>0.1061995211416511</v>
      </c>
      <c r="I965" s="110">
        <f>'MT_Permitted Sources'!AB170</f>
        <v>0.1061995211416511</v>
      </c>
      <c r="J965" s="110">
        <f>'MT_Permitted Sources'!AC170</f>
        <v>1.1375618178906773E-3</v>
      </c>
      <c r="K965" s="110">
        <f>'MT_Permitted Sources'!AD170</f>
        <v>1.9501059735268753E-2</v>
      </c>
      <c r="L965" s="144">
        <v>0</v>
      </c>
      <c r="M965" s="144">
        <v>0</v>
      </c>
      <c r="N965" s="144">
        <v>0</v>
      </c>
      <c r="O965" s="144">
        <v>0</v>
      </c>
      <c r="P965" s="144">
        <v>0</v>
      </c>
      <c r="Q965" s="155">
        <v>0</v>
      </c>
      <c r="R965" s="155">
        <v>0</v>
      </c>
      <c r="S965" s="155">
        <v>0</v>
      </c>
      <c r="T965" s="155">
        <v>0</v>
      </c>
      <c r="U965" s="155">
        <v>0</v>
      </c>
      <c r="V965" s="156">
        <f t="shared" si="6"/>
        <v>0.1061995211416511</v>
      </c>
      <c r="W965" s="156">
        <f t="shared" si="6"/>
        <v>0.1061995211416511</v>
      </c>
      <c r="X965" s="156">
        <f t="shared" si="6"/>
        <v>0.1061995211416511</v>
      </c>
      <c r="Y965" s="156">
        <f t="shared" si="6"/>
        <v>1.1375618178906773E-3</v>
      </c>
      <c r="Z965" s="156">
        <f t="shared" si="7"/>
        <v>1.9501059735268753E-2</v>
      </c>
      <c r="AA965" s="171">
        <v>0</v>
      </c>
      <c r="AB965" s="171">
        <v>0</v>
      </c>
      <c r="AC965" s="171">
        <v>0</v>
      </c>
      <c r="AD965" s="171">
        <v>0</v>
      </c>
      <c r="AE965" s="171">
        <v>0</v>
      </c>
    </row>
    <row r="966" spans="1:31" x14ac:dyDescent="0.2">
      <c r="A966" s="5" t="str">
        <f>'MT_Permitted Sources'!A171</f>
        <v>MTDEQ Permitted Sources</v>
      </c>
      <c r="B966" s="5">
        <f>'MT_Permitted Sources'!B171</f>
        <v>30</v>
      </c>
      <c r="C966" s="158" t="str">
        <f>'MT_Permitted Sources'!D171</f>
        <v>30041</v>
      </c>
      <c r="D966" s="110">
        <f>'MT_Permitted Sources'!L171</f>
        <v>40400302</v>
      </c>
      <c r="E966" s="5" t="str">
        <f>'MT_Permitted Sources'!O171</f>
        <v>Permitted Tank Losses</v>
      </c>
      <c r="F966" s="125" t="s">
        <v>256</v>
      </c>
      <c r="G966" s="110">
        <f>'MT_Permitted Sources'!Z171</f>
        <v>0</v>
      </c>
      <c r="H966" s="110">
        <f>'MT_Permitted Sources'!AA171</f>
        <v>0</v>
      </c>
      <c r="I966" s="110">
        <f>'MT_Permitted Sources'!AB171</f>
        <v>0</v>
      </c>
      <c r="J966" s="110">
        <f>'MT_Permitted Sources'!AC171</f>
        <v>0</v>
      </c>
      <c r="K966" s="110">
        <f>'MT_Permitted Sources'!AD171</f>
        <v>0</v>
      </c>
      <c r="L966" s="144">
        <v>0</v>
      </c>
      <c r="M966" s="144">
        <v>0</v>
      </c>
      <c r="N966" s="144">
        <v>0</v>
      </c>
      <c r="O966" s="144">
        <v>0</v>
      </c>
      <c r="P966" s="144">
        <v>0</v>
      </c>
      <c r="Q966" s="155">
        <v>0</v>
      </c>
      <c r="R966" s="155">
        <v>0</v>
      </c>
      <c r="S966" s="155">
        <v>0</v>
      </c>
      <c r="T966" s="155">
        <v>0</v>
      </c>
      <c r="U966" s="155">
        <v>0</v>
      </c>
      <c r="V966" s="156">
        <f t="shared" si="6"/>
        <v>0</v>
      </c>
      <c r="W966" s="156">
        <f t="shared" si="6"/>
        <v>0</v>
      </c>
      <c r="X966" s="156">
        <f t="shared" si="6"/>
        <v>0</v>
      </c>
      <c r="Y966" s="156">
        <f t="shared" si="6"/>
        <v>0</v>
      </c>
      <c r="Z966" s="156">
        <f t="shared" si="7"/>
        <v>0</v>
      </c>
      <c r="AA966" s="171">
        <v>0</v>
      </c>
      <c r="AB966" s="171">
        <v>0</v>
      </c>
      <c r="AC966" s="171">
        <v>0</v>
      </c>
      <c r="AD966" s="171">
        <v>0</v>
      </c>
      <c r="AE966" s="171">
        <v>0</v>
      </c>
    </row>
    <row r="967" spans="1:31" x14ac:dyDescent="0.2">
      <c r="A967" s="5" t="str">
        <f>'MT_Permitted Sources'!A172</f>
        <v>MTDEQ Permitted Sources</v>
      </c>
      <c r="B967" s="5">
        <f>'MT_Permitted Sources'!B172</f>
        <v>30</v>
      </c>
      <c r="C967" s="158" t="str">
        <f>'MT_Permitted Sources'!D172</f>
        <v>30041</v>
      </c>
      <c r="D967" s="110">
        <f>'MT_Permitted Sources'!L172</f>
        <v>31000207</v>
      </c>
      <c r="E967" s="5" t="str">
        <f>'MT_Permitted Sources'!O172</f>
        <v>Permitted Fugitives</v>
      </c>
      <c r="F967" s="125" t="s">
        <v>256</v>
      </c>
      <c r="G967" s="110">
        <f>'MT_Permitted Sources'!Z172</f>
        <v>2.7259231333283171</v>
      </c>
      <c r="H967" s="110">
        <f>'MT_Permitted Sources'!AA172</f>
        <v>6.3378444139623449E-3</v>
      </c>
      <c r="I967" s="110">
        <f>'MT_Permitted Sources'!AB172</f>
        <v>0.60932686231158495</v>
      </c>
      <c r="J967" s="110">
        <f>'MT_Permitted Sources'!AC172</f>
        <v>1.9501059735268752E-3</v>
      </c>
      <c r="K967" s="110">
        <f>'MT_Permitted Sources'!AD172</f>
        <v>8.9379857119981792E-4</v>
      </c>
      <c r="L967" s="144">
        <v>0</v>
      </c>
      <c r="M967" s="144">
        <v>0</v>
      </c>
      <c r="N967" s="144">
        <v>0</v>
      </c>
      <c r="O967" s="144">
        <v>0</v>
      </c>
      <c r="P967" s="144">
        <v>0</v>
      </c>
      <c r="Q967" s="155">
        <v>0</v>
      </c>
      <c r="R967" s="155">
        <v>0</v>
      </c>
      <c r="S967" s="155">
        <v>0</v>
      </c>
      <c r="T967" s="155">
        <v>0</v>
      </c>
      <c r="U967" s="155">
        <v>0</v>
      </c>
      <c r="V967" s="156">
        <f t="shared" si="6"/>
        <v>2.7259231333283171</v>
      </c>
      <c r="W967" s="156">
        <f t="shared" si="6"/>
        <v>6.3378444139623449E-3</v>
      </c>
      <c r="X967" s="156">
        <f t="shared" si="6"/>
        <v>0.60932686231158495</v>
      </c>
      <c r="Y967" s="156">
        <f t="shared" si="6"/>
        <v>1.9501059735268752E-3</v>
      </c>
      <c r="Z967" s="156">
        <f t="shared" si="7"/>
        <v>8.9379857119981792E-4</v>
      </c>
      <c r="AA967" s="171">
        <v>0</v>
      </c>
      <c r="AB967" s="171">
        <v>0</v>
      </c>
      <c r="AC967" s="171">
        <v>0</v>
      </c>
      <c r="AD967" s="171">
        <v>0</v>
      </c>
      <c r="AE967" s="171">
        <v>0</v>
      </c>
    </row>
    <row r="968" spans="1:31" x14ac:dyDescent="0.2">
      <c r="A968" s="5" t="str">
        <f>'MT_Permitted Sources'!A173</f>
        <v>MTDEQ Permitted Sources</v>
      </c>
      <c r="B968" s="5">
        <f>'MT_Permitted Sources'!B173</f>
        <v>30</v>
      </c>
      <c r="C968" s="158" t="str">
        <f>'MT_Permitted Sources'!D173</f>
        <v>30041</v>
      </c>
      <c r="D968" s="110">
        <f>'MT_Permitted Sources'!L173</f>
        <v>30501050</v>
      </c>
      <c r="E968" s="5" t="str">
        <f>'MT_Permitted Sources'!O173</f>
        <v>Natural Gas Production, Other Not Classified</v>
      </c>
      <c r="F968" s="125" t="s">
        <v>256</v>
      </c>
      <c r="G968" s="110">
        <f>'MT_Permitted Sources'!Z173</f>
        <v>0</v>
      </c>
      <c r="H968" s="110">
        <f>'MT_Permitted Sources'!AA173</f>
        <v>0</v>
      </c>
      <c r="I968" s="110">
        <f>'MT_Permitted Sources'!AB173</f>
        <v>0</v>
      </c>
      <c r="J968" s="110">
        <f>'MT_Permitted Sources'!AC173</f>
        <v>0</v>
      </c>
      <c r="K968" s="110">
        <f>'MT_Permitted Sources'!AD173</f>
        <v>0</v>
      </c>
      <c r="L968" s="144">
        <v>0</v>
      </c>
      <c r="M968" s="144">
        <v>0</v>
      </c>
      <c r="N968" s="144">
        <v>0</v>
      </c>
      <c r="O968" s="144">
        <v>0</v>
      </c>
      <c r="P968" s="144">
        <v>0</v>
      </c>
      <c r="Q968" s="155">
        <v>0</v>
      </c>
      <c r="R968" s="155">
        <v>0</v>
      </c>
      <c r="S968" s="155">
        <v>0</v>
      </c>
      <c r="T968" s="155">
        <v>0</v>
      </c>
      <c r="U968" s="155">
        <v>0</v>
      </c>
      <c r="V968" s="156">
        <f t="shared" si="6"/>
        <v>0</v>
      </c>
      <c r="W968" s="156">
        <f t="shared" si="6"/>
        <v>0</v>
      </c>
      <c r="X968" s="156">
        <f t="shared" si="6"/>
        <v>0</v>
      </c>
      <c r="Y968" s="156">
        <f t="shared" si="6"/>
        <v>0</v>
      </c>
      <c r="Z968" s="156">
        <f t="shared" si="7"/>
        <v>0</v>
      </c>
      <c r="AA968" s="171">
        <v>0</v>
      </c>
      <c r="AB968" s="171">
        <v>0</v>
      </c>
      <c r="AC968" s="171">
        <v>0</v>
      </c>
      <c r="AD968" s="171">
        <v>0</v>
      </c>
      <c r="AE968" s="171">
        <v>0</v>
      </c>
    </row>
    <row r="969" spans="1:31" x14ac:dyDescent="0.2">
      <c r="A969" s="5" t="str">
        <f>'MT_Permitted Sources'!A174</f>
        <v>MTDEQ Permitted Sources</v>
      </c>
      <c r="B969" s="5">
        <f>'MT_Permitted Sources'!B174</f>
        <v>30</v>
      </c>
      <c r="C969" s="158" t="str">
        <f>'MT_Permitted Sources'!D174</f>
        <v>30041</v>
      </c>
      <c r="D969" s="110">
        <f>'MT_Permitted Sources'!L174</f>
        <v>20200254</v>
      </c>
      <c r="E969" s="5" t="str">
        <f>'MT_Permitted Sources'!O174</f>
        <v>Compressor Engines</v>
      </c>
      <c r="F969" s="125" t="s">
        <v>256</v>
      </c>
      <c r="G969" s="110">
        <f>'MT_Permitted Sources'!Z174</f>
        <v>0</v>
      </c>
      <c r="H969" s="110">
        <f>'MT_Permitted Sources'!AA174</f>
        <v>0</v>
      </c>
      <c r="I969" s="110">
        <f>'MT_Permitted Sources'!AB174</f>
        <v>0</v>
      </c>
      <c r="J969" s="110">
        <f>'MT_Permitted Sources'!AC174</f>
        <v>0</v>
      </c>
      <c r="K969" s="110">
        <f>'MT_Permitted Sources'!AD174</f>
        <v>0</v>
      </c>
      <c r="L969" s="144">
        <v>0</v>
      </c>
      <c r="M969" s="144">
        <v>0</v>
      </c>
      <c r="N969" s="144">
        <v>0</v>
      </c>
      <c r="O969" s="144">
        <v>0</v>
      </c>
      <c r="P969" s="144">
        <v>0</v>
      </c>
      <c r="Q969" s="155">
        <v>0</v>
      </c>
      <c r="R969" s="155">
        <v>0</v>
      </c>
      <c r="S969" s="155">
        <v>0</v>
      </c>
      <c r="T969" s="155">
        <v>0</v>
      </c>
      <c r="U969" s="155">
        <v>0</v>
      </c>
      <c r="V969" s="156">
        <f t="shared" si="6"/>
        <v>0</v>
      </c>
      <c r="W969" s="156">
        <f t="shared" si="6"/>
        <v>0</v>
      </c>
      <c r="X969" s="156">
        <f t="shared" si="6"/>
        <v>0</v>
      </c>
      <c r="Y969" s="156">
        <f t="shared" si="6"/>
        <v>0</v>
      </c>
      <c r="Z969" s="156">
        <f t="shared" si="7"/>
        <v>0</v>
      </c>
      <c r="AA969" s="171">
        <v>0</v>
      </c>
      <c r="AB969" s="171">
        <v>0</v>
      </c>
      <c r="AC969" s="171">
        <v>0</v>
      </c>
      <c r="AD969" s="171">
        <v>0</v>
      </c>
      <c r="AE969" s="171">
        <v>0</v>
      </c>
    </row>
    <row r="970" spans="1:31" x14ac:dyDescent="0.2">
      <c r="A970" s="5" t="str">
        <f>'MT_Permitted Sources'!A175</f>
        <v>MTDEQ Permitted Sources</v>
      </c>
      <c r="B970" s="5">
        <f>'MT_Permitted Sources'!B175</f>
        <v>30</v>
      </c>
      <c r="C970" s="158" t="str">
        <f>'MT_Permitted Sources'!D175</f>
        <v>30041</v>
      </c>
      <c r="D970" s="110">
        <f>'MT_Permitted Sources'!L175</f>
        <v>20200254</v>
      </c>
      <c r="E970" s="5" t="str">
        <f>'MT_Permitted Sources'!O175</f>
        <v>Compressor Engines</v>
      </c>
      <c r="F970" s="125" t="s">
        <v>256</v>
      </c>
      <c r="G970" s="110">
        <f>'MT_Permitted Sources'!Z175</f>
        <v>0</v>
      </c>
      <c r="H970" s="110">
        <f>'MT_Permitted Sources'!AA175</f>
        <v>0</v>
      </c>
      <c r="I970" s="110">
        <f>'MT_Permitted Sources'!AB175</f>
        <v>0</v>
      </c>
      <c r="J970" s="110">
        <f>'MT_Permitted Sources'!AC175</f>
        <v>0</v>
      </c>
      <c r="K970" s="110">
        <f>'MT_Permitted Sources'!AD175</f>
        <v>0</v>
      </c>
      <c r="L970" s="144">
        <v>0</v>
      </c>
      <c r="M970" s="144">
        <v>0</v>
      </c>
      <c r="N970" s="144">
        <v>0</v>
      </c>
      <c r="O970" s="144">
        <v>0</v>
      </c>
      <c r="P970" s="144">
        <v>0</v>
      </c>
      <c r="Q970" s="155">
        <v>0</v>
      </c>
      <c r="R970" s="155">
        <v>0</v>
      </c>
      <c r="S970" s="155">
        <v>0</v>
      </c>
      <c r="T970" s="155">
        <v>0</v>
      </c>
      <c r="U970" s="155">
        <v>0</v>
      </c>
      <c r="V970" s="156">
        <f t="shared" si="6"/>
        <v>0</v>
      </c>
      <c r="W970" s="156">
        <f t="shared" si="6"/>
        <v>0</v>
      </c>
      <c r="X970" s="156">
        <f t="shared" si="6"/>
        <v>0</v>
      </c>
      <c r="Y970" s="156">
        <f t="shared" si="6"/>
        <v>0</v>
      </c>
      <c r="Z970" s="156">
        <f t="shared" si="7"/>
        <v>0</v>
      </c>
      <c r="AA970" s="171">
        <v>0</v>
      </c>
      <c r="AB970" s="171">
        <v>0</v>
      </c>
      <c r="AC970" s="171">
        <v>0</v>
      </c>
      <c r="AD970" s="171">
        <v>0</v>
      </c>
      <c r="AE970" s="171">
        <v>0</v>
      </c>
    </row>
    <row r="971" spans="1:31" x14ac:dyDescent="0.2">
      <c r="A971" s="5" t="str">
        <f>'MT_Permitted Sources'!A176</f>
        <v>MTDEQ Permitted Sources</v>
      </c>
      <c r="B971" s="5">
        <f>'MT_Permitted Sources'!B176</f>
        <v>30</v>
      </c>
      <c r="C971" s="158" t="str">
        <f>'MT_Permitted Sources'!D176</f>
        <v>30035</v>
      </c>
      <c r="D971" s="110">
        <f>'MT_Permitted Sources'!L176</f>
        <v>20200202</v>
      </c>
      <c r="E971" s="5" t="str">
        <f>'MT_Permitted Sources'!O176</f>
        <v>Compressor Engines</v>
      </c>
      <c r="F971" s="125" t="s">
        <v>256</v>
      </c>
      <c r="G971" s="110">
        <f>'MT_Permitted Sources'!Z176</f>
        <v>0</v>
      </c>
      <c r="H971" s="110">
        <f>'MT_Permitted Sources'!AA176</f>
        <v>0</v>
      </c>
      <c r="I971" s="110">
        <f>'MT_Permitted Sources'!AB176</f>
        <v>0</v>
      </c>
      <c r="J971" s="110">
        <f>'MT_Permitted Sources'!AC176</f>
        <v>0</v>
      </c>
      <c r="K971" s="110">
        <f>'MT_Permitted Sources'!AD176</f>
        <v>0</v>
      </c>
      <c r="L971" s="144">
        <v>0</v>
      </c>
      <c r="M971" s="144">
        <v>0</v>
      </c>
      <c r="N971" s="144">
        <v>0</v>
      </c>
      <c r="O971" s="144">
        <v>0</v>
      </c>
      <c r="P971" s="144">
        <v>0</v>
      </c>
      <c r="Q971" s="155">
        <v>0</v>
      </c>
      <c r="R971" s="155">
        <v>0</v>
      </c>
      <c r="S971" s="155">
        <v>0</v>
      </c>
      <c r="T971" s="155">
        <v>0</v>
      </c>
      <c r="U971" s="155">
        <v>0</v>
      </c>
      <c r="V971" s="156">
        <f t="shared" si="6"/>
        <v>0</v>
      </c>
      <c r="W971" s="156">
        <f t="shared" si="6"/>
        <v>0</v>
      </c>
      <c r="X971" s="156">
        <f t="shared" si="6"/>
        <v>0</v>
      </c>
      <c r="Y971" s="156">
        <f t="shared" si="6"/>
        <v>0</v>
      </c>
      <c r="Z971" s="156">
        <f t="shared" si="7"/>
        <v>0</v>
      </c>
      <c r="AA971" s="171">
        <v>0</v>
      </c>
      <c r="AB971" s="171">
        <v>0</v>
      </c>
      <c r="AC971" s="171">
        <v>0</v>
      </c>
      <c r="AD971" s="171">
        <v>0</v>
      </c>
      <c r="AE971" s="171">
        <v>0</v>
      </c>
    </row>
    <row r="972" spans="1:31" x14ac:dyDescent="0.2">
      <c r="A972" s="5" t="str">
        <f>'MT_Permitted Sources'!A177</f>
        <v>MTDEQ Permitted Sources</v>
      </c>
      <c r="B972" s="5">
        <f>'MT_Permitted Sources'!B177</f>
        <v>30</v>
      </c>
      <c r="C972" s="158" t="str">
        <f>'MT_Permitted Sources'!D177</f>
        <v>30035</v>
      </c>
      <c r="D972" s="110">
        <f>'MT_Permitted Sources'!L177</f>
        <v>20300201</v>
      </c>
      <c r="E972" s="5" t="str">
        <f>'MT_Permitted Sources'!O177</f>
        <v>Other Engines</v>
      </c>
      <c r="F972" s="125" t="s">
        <v>256</v>
      </c>
      <c r="G972" s="110">
        <f>'MT_Permitted Sources'!Z177</f>
        <v>0</v>
      </c>
      <c r="H972" s="110">
        <f>'MT_Permitted Sources'!AA177</f>
        <v>0</v>
      </c>
      <c r="I972" s="110">
        <f>'MT_Permitted Sources'!AB177</f>
        <v>0</v>
      </c>
      <c r="J972" s="110">
        <f>'MT_Permitted Sources'!AC177</f>
        <v>0</v>
      </c>
      <c r="K972" s="110">
        <f>'MT_Permitted Sources'!AD177</f>
        <v>0</v>
      </c>
      <c r="L972" s="144">
        <v>0</v>
      </c>
      <c r="M972" s="144">
        <v>0</v>
      </c>
      <c r="N972" s="144">
        <v>0</v>
      </c>
      <c r="O972" s="144">
        <v>0</v>
      </c>
      <c r="P972" s="144">
        <v>0</v>
      </c>
      <c r="Q972" s="155">
        <v>0</v>
      </c>
      <c r="R972" s="155">
        <v>0</v>
      </c>
      <c r="S972" s="155">
        <v>0</v>
      </c>
      <c r="T972" s="155">
        <v>0</v>
      </c>
      <c r="U972" s="155">
        <v>0</v>
      </c>
      <c r="V972" s="156">
        <f t="shared" si="6"/>
        <v>0</v>
      </c>
      <c r="W972" s="156">
        <f t="shared" si="6"/>
        <v>0</v>
      </c>
      <c r="X972" s="156">
        <f t="shared" si="6"/>
        <v>0</v>
      </c>
      <c r="Y972" s="156">
        <f t="shared" si="6"/>
        <v>0</v>
      </c>
      <c r="Z972" s="156">
        <f t="shared" si="7"/>
        <v>0</v>
      </c>
      <c r="AA972" s="171">
        <v>0</v>
      </c>
      <c r="AB972" s="171">
        <v>0</v>
      </c>
      <c r="AC972" s="171">
        <v>0</v>
      </c>
      <c r="AD972" s="171">
        <v>0</v>
      </c>
      <c r="AE972" s="171">
        <v>0</v>
      </c>
    </row>
    <row r="973" spans="1:31" x14ac:dyDescent="0.2">
      <c r="A973" s="5" t="str">
        <f>'MT_Permitted Sources'!A178</f>
        <v>MTDEQ Permitted Sources</v>
      </c>
      <c r="B973" s="5">
        <f>'MT_Permitted Sources'!B178</f>
        <v>30</v>
      </c>
      <c r="C973" s="158" t="str">
        <f>'MT_Permitted Sources'!D178</f>
        <v>30035</v>
      </c>
      <c r="D973" s="110">
        <f>'MT_Permitted Sources'!L178</f>
        <v>31000228</v>
      </c>
      <c r="E973" s="5" t="str">
        <f>'MT_Permitted Sources'!O178</f>
        <v>Dehydrator</v>
      </c>
      <c r="F973" s="125" t="s">
        <v>256</v>
      </c>
      <c r="G973" s="110">
        <f>'MT_Permitted Sources'!Z178</f>
        <v>0</v>
      </c>
      <c r="H973" s="110">
        <f>'MT_Permitted Sources'!AA178</f>
        <v>0</v>
      </c>
      <c r="I973" s="110">
        <f>'MT_Permitted Sources'!AB178</f>
        <v>0</v>
      </c>
      <c r="J973" s="110">
        <f>'MT_Permitted Sources'!AC178</f>
        <v>0</v>
      </c>
      <c r="K973" s="110">
        <f>'MT_Permitted Sources'!AD178</f>
        <v>0</v>
      </c>
      <c r="L973" s="144">
        <v>0</v>
      </c>
      <c r="M973" s="144">
        <v>0</v>
      </c>
      <c r="N973" s="144">
        <v>0</v>
      </c>
      <c r="O973" s="144">
        <v>0</v>
      </c>
      <c r="P973" s="144">
        <v>0</v>
      </c>
      <c r="Q973" s="155">
        <v>0</v>
      </c>
      <c r="R973" s="155">
        <v>0</v>
      </c>
      <c r="S973" s="155">
        <v>0</v>
      </c>
      <c r="T973" s="155">
        <v>0</v>
      </c>
      <c r="U973" s="155">
        <v>0</v>
      </c>
      <c r="V973" s="156">
        <f t="shared" si="6"/>
        <v>0</v>
      </c>
      <c r="W973" s="156">
        <f t="shared" si="6"/>
        <v>0</v>
      </c>
      <c r="X973" s="156">
        <f t="shared" si="6"/>
        <v>0</v>
      </c>
      <c r="Y973" s="156">
        <f t="shared" si="6"/>
        <v>0</v>
      </c>
      <c r="Z973" s="156">
        <f t="shared" si="7"/>
        <v>0</v>
      </c>
      <c r="AA973" s="171">
        <v>0</v>
      </c>
      <c r="AB973" s="171">
        <v>0</v>
      </c>
      <c r="AC973" s="171">
        <v>0</v>
      </c>
      <c r="AD973" s="171">
        <v>0</v>
      </c>
      <c r="AE973" s="171">
        <v>0</v>
      </c>
    </row>
    <row r="974" spans="1:31" x14ac:dyDescent="0.2">
      <c r="A974" s="5" t="str">
        <f>'MT_Permitted Sources'!A179</f>
        <v>MTDEQ Permitted Sources</v>
      </c>
      <c r="B974" s="5">
        <f>'MT_Permitted Sources'!B179</f>
        <v>30</v>
      </c>
      <c r="C974" s="158" t="str">
        <f>'MT_Permitted Sources'!D179</f>
        <v>30101</v>
      </c>
      <c r="D974" s="110">
        <f>'MT_Permitted Sources'!L179</f>
        <v>20200201</v>
      </c>
      <c r="E974" s="5" t="str">
        <f>'MT_Permitted Sources'!O179</f>
        <v>Compressor Engines</v>
      </c>
      <c r="F974" s="125" t="s">
        <v>256</v>
      </c>
      <c r="G974" s="110">
        <f>'MT_Permitted Sources'!Z179</f>
        <v>0</v>
      </c>
      <c r="H974" s="110">
        <f>'MT_Permitted Sources'!AA179</f>
        <v>0</v>
      </c>
      <c r="I974" s="110">
        <f>'MT_Permitted Sources'!AB179</f>
        <v>0</v>
      </c>
      <c r="J974" s="110">
        <f>'MT_Permitted Sources'!AC179</f>
        <v>2.4376324669085939E-4</v>
      </c>
      <c r="K974" s="110">
        <f>'MT_Permitted Sources'!AD179</f>
        <v>8.1254415563619805E-4</v>
      </c>
      <c r="L974" s="144">
        <v>0</v>
      </c>
      <c r="M974" s="144">
        <v>0</v>
      </c>
      <c r="N974" s="144">
        <v>0</v>
      </c>
      <c r="O974" s="144">
        <v>0</v>
      </c>
      <c r="P974" s="144">
        <v>0</v>
      </c>
      <c r="Q974" s="155">
        <v>0</v>
      </c>
      <c r="R974" s="155">
        <v>0</v>
      </c>
      <c r="S974" s="155">
        <v>0</v>
      </c>
      <c r="T974" s="155">
        <v>0</v>
      </c>
      <c r="U974" s="155">
        <v>0</v>
      </c>
      <c r="V974" s="156">
        <f t="shared" si="6"/>
        <v>0</v>
      </c>
      <c r="W974" s="156">
        <f t="shared" si="6"/>
        <v>0</v>
      </c>
      <c r="X974" s="156">
        <f t="shared" si="6"/>
        <v>0</v>
      </c>
      <c r="Y974" s="156">
        <f t="shared" si="6"/>
        <v>2.4376324669085939E-4</v>
      </c>
      <c r="Z974" s="156">
        <f t="shared" si="7"/>
        <v>8.1254415563619805E-4</v>
      </c>
      <c r="AA974" s="171">
        <v>0</v>
      </c>
      <c r="AB974" s="171">
        <v>0</v>
      </c>
      <c r="AC974" s="171">
        <v>0</v>
      </c>
      <c r="AD974" s="171">
        <v>0</v>
      </c>
      <c r="AE974" s="171">
        <v>0</v>
      </c>
    </row>
    <row r="975" spans="1:31" x14ac:dyDescent="0.2">
      <c r="A975" s="5" t="str">
        <f>'MT_Permitted Sources'!A180</f>
        <v>MTDEQ Permitted Sources</v>
      </c>
      <c r="B975" s="5">
        <f>'MT_Permitted Sources'!B180</f>
        <v>30</v>
      </c>
      <c r="C975" s="158" t="str">
        <f>'MT_Permitted Sources'!D180</f>
        <v>30101</v>
      </c>
      <c r="D975" s="110">
        <f>'MT_Permitted Sources'!L180</f>
        <v>20200201</v>
      </c>
      <c r="E975" s="5" t="str">
        <f>'MT_Permitted Sources'!O180</f>
        <v>Compressor Engines</v>
      </c>
      <c r="F975" s="125" t="s">
        <v>256</v>
      </c>
      <c r="G975" s="110">
        <f>'MT_Permitted Sources'!Z180</f>
        <v>5.8909451283624355E-2</v>
      </c>
      <c r="H975" s="110">
        <f>'MT_Permitted Sources'!AA180</f>
        <v>5.1921571545153054E-2</v>
      </c>
      <c r="I975" s="110">
        <f>'MT_Permitted Sources'!AB180</f>
        <v>5.7040599725661105E-2</v>
      </c>
      <c r="J975" s="110">
        <f>'MT_Permitted Sources'!AC180</f>
        <v>0</v>
      </c>
      <c r="K975" s="110">
        <f>'MT_Permitted Sources'!AD180</f>
        <v>0</v>
      </c>
      <c r="L975" s="144">
        <v>0</v>
      </c>
      <c r="M975" s="144">
        <v>0</v>
      </c>
      <c r="N975" s="144">
        <v>0</v>
      </c>
      <c r="O975" s="144">
        <v>0</v>
      </c>
      <c r="P975" s="144">
        <v>0</v>
      </c>
      <c r="Q975" s="155">
        <v>0</v>
      </c>
      <c r="R975" s="155">
        <v>0</v>
      </c>
      <c r="S975" s="155">
        <v>0</v>
      </c>
      <c r="T975" s="155">
        <v>0</v>
      </c>
      <c r="U975" s="155">
        <v>0</v>
      </c>
      <c r="V975" s="156">
        <f t="shared" si="6"/>
        <v>5.8909451283624355E-2</v>
      </c>
      <c r="W975" s="156">
        <f t="shared" si="6"/>
        <v>5.1921571545153054E-2</v>
      </c>
      <c r="X975" s="156">
        <f t="shared" si="6"/>
        <v>5.7040599725661105E-2</v>
      </c>
      <c r="Y975" s="156">
        <f t="shared" si="6"/>
        <v>0</v>
      </c>
      <c r="Z975" s="156">
        <f t="shared" si="7"/>
        <v>0</v>
      </c>
      <c r="AA975" s="171">
        <v>0</v>
      </c>
      <c r="AB975" s="171">
        <v>0</v>
      </c>
      <c r="AC975" s="171">
        <v>0</v>
      </c>
      <c r="AD975" s="171">
        <v>0</v>
      </c>
      <c r="AE975" s="171">
        <v>0</v>
      </c>
    </row>
    <row r="976" spans="1:31" x14ac:dyDescent="0.2">
      <c r="A976" s="5" t="str">
        <f>'MT_Permitted Sources'!A181</f>
        <v>MTDEQ Permitted Sources</v>
      </c>
      <c r="B976" s="5">
        <f>'MT_Permitted Sources'!B181</f>
        <v>30</v>
      </c>
      <c r="C976" s="158" t="str">
        <f>'MT_Permitted Sources'!D181</f>
        <v>30101</v>
      </c>
      <c r="D976" s="110">
        <f>'MT_Permitted Sources'!L181</f>
        <v>20200202</v>
      </c>
      <c r="E976" s="5" t="str">
        <f>'MT_Permitted Sources'!O181</f>
        <v>Compressor Engines</v>
      </c>
      <c r="F976" s="125" t="s">
        <v>256</v>
      </c>
      <c r="G976" s="110">
        <f>'MT_Permitted Sources'!Z181</f>
        <v>0</v>
      </c>
      <c r="H976" s="110">
        <f>'MT_Permitted Sources'!AA181</f>
        <v>0</v>
      </c>
      <c r="I976" s="110">
        <f>'MT_Permitted Sources'!AB181</f>
        <v>0</v>
      </c>
      <c r="J976" s="110">
        <f>'MT_Permitted Sources'!AC181</f>
        <v>2.4376324669085942E-3</v>
      </c>
      <c r="K976" s="110">
        <f>'MT_Permitted Sources'!AD181</f>
        <v>0.15600847788215003</v>
      </c>
      <c r="L976" s="144">
        <v>0</v>
      </c>
      <c r="M976" s="144">
        <v>0</v>
      </c>
      <c r="N976" s="144">
        <v>0</v>
      </c>
      <c r="O976" s="144">
        <v>0</v>
      </c>
      <c r="P976" s="144">
        <v>0</v>
      </c>
      <c r="Q976" s="155">
        <v>0</v>
      </c>
      <c r="R976" s="155">
        <v>0</v>
      </c>
      <c r="S976" s="155">
        <v>0</v>
      </c>
      <c r="T976" s="155">
        <v>0</v>
      </c>
      <c r="U976" s="155">
        <v>0</v>
      </c>
      <c r="V976" s="156">
        <f t="shared" si="6"/>
        <v>0</v>
      </c>
      <c r="W976" s="156">
        <f t="shared" si="6"/>
        <v>0</v>
      </c>
      <c r="X976" s="156">
        <f t="shared" si="6"/>
        <v>0</v>
      </c>
      <c r="Y976" s="156">
        <f t="shared" si="6"/>
        <v>2.4376324669085942E-3</v>
      </c>
      <c r="Z976" s="156">
        <f t="shared" si="7"/>
        <v>0.15600847788215003</v>
      </c>
      <c r="AA976" s="171">
        <v>0</v>
      </c>
      <c r="AB976" s="171">
        <v>0</v>
      </c>
      <c r="AC976" s="171">
        <v>0</v>
      </c>
      <c r="AD976" s="171">
        <v>0</v>
      </c>
      <c r="AE976" s="171">
        <v>0</v>
      </c>
    </row>
    <row r="977" spans="1:31" x14ac:dyDescent="0.2">
      <c r="A977" s="5" t="str">
        <f>'MT_Permitted Sources'!A182</f>
        <v>MTDEQ Permitted Sources</v>
      </c>
      <c r="B977" s="5">
        <f>'MT_Permitted Sources'!B182</f>
        <v>30</v>
      </c>
      <c r="C977" s="158" t="str">
        <f>'MT_Permitted Sources'!D182</f>
        <v>30101</v>
      </c>
      <c r="D977" s="110">
        <f>'MT_Permitted Sources'!L182</f>
        <v>20200202</v>
      </c>
      <c r="E977" s="5" t="str">
        <f>'MT_Permitted Sources'!O182</f>
        <v>Compressor Engines</v>
      </c>
      <c r="F977" s="125" t="s">
        <v>256</v>
      </c>
      <c r="G977" s="110">
        <f>'MT_Permitted Sources'!Z182</f>
        <v>0.2460383703266408</v>
      </c>
      <c r="H977" s="110">
        <f>'MT_Permitted Sources'!AA182</f>
        <v>0.72186422786719839</v>
      </c>
      <c r="I977" s="110">
        <f>'MT_Permitted Sources'!AB182</f>
        <v>0.73055845033250566</v>
      </c>
      <c r="J977" s="110">
        <f>'MT_Permitted Sources'!AC182</f>
        <v>0</v>
      </c>
      <c r="K977" s="110">
        <f>'MT_Permitted Sources'!AD182</f>
        <v>0</v>
      </c>
      <c r="L977" s="144">
        <v>0</v>
      </c>
      <c r="M977" s="144">
        <v>0</v>
      </c>
      <c r="N977" s="144">
        <v>0</v>
      </c>
      <c r="O977" s="144">
        <v>0</v>
      </c>
      <c r="P977" s="144">
        <v>0</v>
      </c>
      <c r="Q977" s="155">
        <v>0</v>
      </c>
      <c r="R977" s="155">
        <v>0</v>
      </c>
      <c r="S977" s="155">
        <v>0</v>
      </c>
      <c r="T977" s="155">
        <v>0</v>
      </c>
      <c r="U977" s="155">
        <v>0</v>
      </c>
      <c r="V977" s="156">
        <f t="shared" si="6"/>
        <v>0.2460383703266408</v>
      </c>
      <c r="W977" s="156">
        <f t="shared" si="6"/>
        <v>0.72186422786719839</v>
      </c>
      <c r="X977" s="156">
        <f t="shared" si="6"/>
        <v>0.73055845033250566</v>
      </c>
      <c r="Y977" s="156">
        <f t="shared" si="6"/>
        <v>0</v>
      </c>
      <c r="Z977" s="156">
        <f t="shared" si="7"/>
        <v>0</v>
      </c>
      <c r="AA977" s="171">
        <v>0</v>
      </c>
      <c r="AB977" s="171">
        <v>0</v>
      </c>
      <c r="AC977" s="171">
        <v>0</v>
      </c>
      <c r="AD977" s="171">
        <v>0</v>
      </c>
      <c r="AE977" s="171">
        <v>0</v>
      </c>
    </row>
    <row r="978" spans="1:31" x14ac:dyDescent="0.2">
      <c r="A978" s="5" t="str">
        <f>'MT_Permitted Sources'!A183</f>
        <v>MTDEQ Permitted Sources</v>
      </c>
      <c r="B978" s="5">
        <f>'MT_Permitted Sources'!B183</f>
        <v>30</v>
      </c>
      <c r="C978" s="158" t="str">
        <f>'MT_Permitted Sources'!D183</f>
        <v>30101</v>
      </c>
      <c r="D978" s="110">
        <f>'MT_Permitted Sources'!L183</f>
        <v>20200202</v>
      </c>
      <c r="E978" s="5" t="str">
        <f>'MT_Permitted Sources'!O183</f>
        <v>Compressor Engines</v>
      </c>
      <c r="F978" s="125" t="s">
        <v>256</v>
      </c>
      <c r="G978" s="110">
        <f>'MT_Permitted Sources'!Z183</f>
        <v>0</v>
      </c>
      <c r="H978" s="110">
        <f>'MT_Permitted Sources'!AA183</f>
        <v>0</v>
      </c>
      <c r="I978" s="110">
        <f>'MT_Permitted Sources'!AB183</f>
        <v>0</v>
      </c>
      <c r="J978" s="110">
        <f>'MT_Permitted Sources'!AC183</f>
        <v>3.4126854536720317E-3</v>
      </c>
      <c r="K978" s="110">
        <f>'MT_Permitted Sources'!AD183</f>
        <v>0.21841186903501003</v>
      </c>
      <c r="L978" s="144">
        <v>0</v>
      </c>
      <c r="M978" s="144">
        <v>0</v>
      </c>
      <c r="N978" s="144">
        <v>0</v>
      </c>
      <c r="O978" s="144">
        <v>0</v>
      </c>
      <c r="P978" s="144">
        <v>0</v>
      </c>
      <c r="Q978" s="155">
        <v>0</v>
      </c>
      <c r="R978" s="155">
        <v>0</v>
      </c>
      <c r="S978" s="155">
        <v>0</v>
      </c>
      <c r="T978" s="155">
        <v>0</v>
      </c>
      <c r="U978" s="155">
        <v>0</v>
      </c>
      <c r="V978" s="156">
        <f t="shared" si="6"/>
        <v>0</v>
      </c>
      <c r="W978" s="156">
        <f t="shared" si="6"/>
        <v>0</v>
      </c>
      <c r="X978" s="156">
        <f t="shared" si="6"/>
        <v>0</v>
      </c>
      <c r="Y978" s="156">
        <f t="shared" si="6"/>
        <v>3.4126854536720317E-3</v>
      </c>
      <c r="Z978" s="156">
        <f t="shared" si="7"/>
        <v>0.21841186903501003</v>
      </c>
      <c r="AA978" s="171">
        <v>0</v>
      </c>
      <c r="AB978" s="171">
        <v>0</v>
      </c>
      <c r="AC978" s="171">
        <v>0</v>
      </c>
      <c r="AD978" s="171">
        <v>0</v>
      </c>
      <c r="AE978" s="171">
        <v>0</v>
      </c>
    </row>
    <row r="979" spans="1:31" x14ac:dyDescent="0.2">
      <c r="A979" s="5" t="str">
        <f>'MT_Permitted Sources'!A184</f>
        <v>MTDEQ Permitted Sources</v>
      </c>
      <c r="B979" s="5">
        <f>'MT_Permitted Sources'!B184</f>
        <v>30</v>
      </c>
      <c r="C979" s="158" t="str">
        <f>'MT_Permitted Sources'!D184</f>
        <v>30101</v>
      </c>
      <c r="D979" s="110">
        <f>'MT_Permitted Sources'!L184</f>
        <v>20200202</v>
      </c>
      <c r="E979" s="5" t="str">
        <f>'MT_Permitted Sources'!O184</f>
        <v>Compressor Engines</v>
      </c>
      <c r="F979" s="125" t="s">
        <v>256</v>
      </c>
      <c r="G979" s="110">
        <f>'MT_Permitted Sources'!Z184</f>
        <v>8.545120612748077</v>
      </c>
      <c r="H979" s="110">
        <f>'MT_Permitted Sources'!AA184</f>
        <v>1.7142244051456872</v>
      </c>
      <c r="I979" s="110">
        <f>'MT_Permitted Sources'!AB184</f>
        <v>2.9687113270324135</v>
      </c>
      <c r="J979" s="110">
        <f>'MT_Permitted Sources'!AC184</f>
        <v>0</v>
      </c>
      <c r="K979" s="110">
        <f>'MT_Permitted Sources'!AD184</f>
        <v>0</v>
      </c>
      <c r="L979" s="144">
        <v>0</v>
      </c>
      <c r="M979" s="144">
        <v>0</v>
      </c>
      <c r="N979" s="144">
        <v>0</v>
      </c>
      <c r="O979" s="144">
        <v>0</v>
      </c>
      <c r="P979" s="144">
        <v>0</v>
      </c>
      <c r="Q979" s="155">
        <v>0</v>
      </c>
      <c r="R979" s="155">
        <v>0</v>
      </c>
      <c r="S979" s="155">
        <v>0</v>
      </c>
      <c r="T979" s="155">
        <v>0</v>
      </c>
      <c r="U979" s="155">
        <v>0</v>
      </c>
      <c r="V979" s="156">
        <f t="shared" si="6"/>
        <v>8.545120612748077</v>
      </c>
      <c r="W979" s="156">
        <f t="shared" si="6"/>
        <v>1.7142244051456872</v>
      </c>
      <c r="X979" s="156">
        <f t="shared" si="6"/>
        <v>2.9687113270324135</v>
      </c>
      <c r="Y979" s="156">
        <f t="shared" si="6"/>
        <v>0</v>
      </c>
      <c r="Z979" s="156">
        <f t="shared" si="7"/>
        <v>0</v>
      </c>
      <c r="AA979" s="171">
        <v>0</v>
      </c>
      <c r="AB979" s="171">
        <v>0</v>
      </c>
      <c r="AC979" s="171">
        <v>0</v>
      </c>
      <c r="AD979" s="171">
        <v>0</v>
      </c>
      <c r="AE979" s="171">
        <v>0</v>
      </c>
    </row>
    <row r="980" spans="1:31" x14ac:dyDescent="0.2">
      <c r="A980" s="5" t="str">
        <f>'MT_Permitted Sources'!A185</f>
        <v>MTDEQ Permitted Sources</v>
      </c>
      <c r="B980" s="5">
        <f>'MT_Permitted Sources'!B185</f>
        <v>30</v>
      </c>
      <c r="C980" s="158" t="str">
        <f>'MT_Permitted Sources'!D185</f>
        <v>30101</v>
      </c>
      <c r="D980" s="110">
        <f>'MT_Permitted Sources'!L185</f>
        <v>20200202</v>
      </c>
      <c r="E980" s="5" t="str">
        <f>'MT_Permitted Sources'!O185</f>
        <v>Compressor Engines</v>
      </c>
      <c r="F980" s="125" t="s">
        <v>256</v>
      </c>
      <c r="G980" s="110">
        <f>'MT_Permitted Sources'!Z185</f>
        <v>0</v>
      </c>
      <c r="H980" s="110">
        <f>'MT_Permitted Sources'!AA185</f>
        <v>0</v>
      </c>
      <c r="I980" s="110">
        <f>'MT_Permitted Sources'!AB185</f>
        <v>0</v>
      </c>
      <c r="J980" s="110">
        <f>'MT_Permitted Sources'!AC185</f>
        <v>7.3128974007257829E-4</v>
      </c>
      <c r="K980" s="110">
        <f>'MT_Permitted Sources'!AD185</f>
        <v>4.6802543364645011E-2</v>
      </c>
      <c r="L980" s="144">
        <v>0</v>
      </c>
      <c r="M980" s="144">
        <v>0</v>
      </c>
      <c r="N980" s="144">
        <v>0</v>
      </c>
      <c r="O980" s="144">
        <v>0</v>
      </c>
      <c r="P980" s="144">
        <v>0</v>
      </c>
      <c r="Q980" s="155">
        <v>0</v>
      </c>
      <c r="R980" s="155">
        <v>0</v>
      </c>
      <c r="S980" s="155">
        <v>0</v>
      </c>
      <c r="T980" s="155">
        <v>0</v>
      </c>
      <c r="U980" s="155">
        <v>0</v>
      </c>
      <c r="V980" s="156">
        <f t="shared" si="6"/>
        <v>0</v>
      </c>
      <c r="W980" s="156">
        <f t="shared" si="6"/>
        <v>0</v>
      </c>
      <c r="X980" s="156">
        <f t="shared" si="6"/>
        <v>0</v>
      </c>
      <c r="Y980" s="156">
        <f t="shared" si="6"/>
        <v>7.3128974007257829E-4</v>
      </c>
      <c r="Z980" s="156">
        <f t="shared" si="7"/>
        <v>4.6802543364645011E-2</v>
      </c>
      <c r="AA980" s="171">
        <v>0</v>
      </c>
      <c r="AB980" s="171">
        <v>0</v>
      </c>
      <c r="AC980" s="171">
        <v>0</v>
      </c>
      <c r="AD980" s="171">
        <v>0</v>
      </c>
      <c r="AE980" s="171">
        <v>0</v>
      </c>
    </row>
    <row r="981" spans="1:31" x14ac:dyDescent="0.2">
      <c r="A981" s="5" t="str">
        <f>'MT_Permitted Sources'!A186</f>
        <v>MTDEQ Permitted Sources</v>
      </c>
      <c r="B981" s="5">
        <f>'MT_Permitted Sources'!B186</f>
        <v>30</v>
      </c>
      <c r="C981" s="158" t="str">
        <f>'MT_Permitted Sources'!D186</f>
        <v>30101</v>
      </c>
      <c r="D981" s="110">
        <f>'MT_Permitted Sources'!L186</f>
        <v>20200202</v>
      </c>
      <c r="E981" s="5" t="str">
        <f>'MT_Permitted Sources'!O186</f>
        <v>Compressor Engines</v>
      </c>
      <c r="F981" s="125" t="s">
        <v>256</v>
      </c>
      <c r="G981" s="110">
        <f>'MT_Permitted Sources'!Z186</f>
        <v>2.2475783889052874</v>
      </c>
      <c r="H981" s="110">
        <f>'MT_Permitted Sources'!AA186</f>
        <v>0.24295070253522322</v>
      </c>
      <c r="I981" s="110">
        <f>'MT_Permitted Sources'!AB186</f>
        <v>0.27423365252721688</v>
      </c>
      <c r="J981" s="110">
        <f>'MT_Permitted Sources'!AC186</f>
        <v>0</v>
      </c>
      <c r="K981" s="110">
        <f>'MT_Permitted Sources'!AD186</f>
        <v>0</v>
      </c>
      <c r="L981" s="144">
        <v>0</v>
      </c>
      <c r="M981" s="144">
        <v>0</v>
      </c>
      <c r="N981" s="144">
        <v>0</v>
      </c>
      <c r="O981" s="144">
        <v>0</v>
      </c>
      <c r="P981" s="144">
        <v>0</v>
      </c>
      <c r="Q981" s="155">
        <v>0</v>
      </c>
      <c r="R981" s="155">
        <v>0</v>
      </c>
      <c r="S981" s="155">
        <v>0</v>
      </c>
      <c r="T981" s="155">
        <v>0</v>
      </c>
      <c r="U981" s="155">
        <v>0</v>
      </c>
      <c r="V981" s="156">
        <f t="shared" si="6"/>
        <v>2.2475783889052874</v>
      </c>
      <c r="W981" s="156">
        <f t="shared" si="6"/>
        <v>0.24295070253522322</v>
      </c>
      <c r="X981" s="156">
        <f t="shared" si="6"/>
        <v>0.27423365252721688</v>
      </c>
      <c r="Y981" s="156">
        <f t="shared" si="6"/>
        <v>0</v>
      </c>
      <c r="Z981" s="156">
        <f t="shared" si="7"/>
        <v>0</v>
      </c>
      <c r="AA981" s="171">
        <v>0</v>
      </c>
      <c r="AB981" s="171">
        <v>0</v>
      </c>
      <c r="AC981" s="171">
        <v>0</v>
      </c>
      <c r="AD981" s="171">
        <v>0</v>
      </c>
      <c r="AE981" s="171">
        <v>0</v>
      </c>
    </row>
    <row r="982" spans="1:31" x14ac:dyDescent="0.2">
      <c r="A982" s="5" t="str">
        <f>'MT_Permitted Sources'!A187</f>
        <v>MTDEQ Permitted Sources</v>
      </c>
      <c r="B982" s="5">
        <f>'MT_Permitted Sources'!B187</f>
        <v>30</v>
      </c>
      <c r="C982" s="158" t="str">
        <f>'MT_Permitted Sources'!D187</f>
        <v>30101</v>
      </c>
      <c r="D982" s="110">
        <f>'MT_Permitted Sources'!L187</f>
        <v>31000228</v>
      </c>
      <c r="E982" s="5" t="str">
        <f>'MT_Permitted Sources'!O187</f>
        <v>Dehydrator</v>
      </c>
      <c r="F982" s="125" t="s">
        <v>256</v>
      </c>
      <c r="G982" s="110">
        <f>'MT_Permitted Sources'!Z187</f>
        <v>0.1706342726836016</v>
      </c>
      <c r="H982" s="110">
        <f>'MT_Permitted Sources'!AA187</f>
        <v>0</v>
      </c>
      <c r="I982" s="110">
        <f>'MT_Permitted Sources'!AB187</f>
        <v>4.2658568170900399E-2</v>
      </c>
      <c r="J982" s="110">
        <f>'MT_Permitted Sources'!AC187</f>
        <v>0</v>
      </c>
      <c r="K982" s="110">
        <f>'MT_Permitted Sources'!AD187</f>
        <v>0</v>
      </c>
      <c r="L982" s="144">
        <v>0</v>
      </c>
      <c r="M982" s="144">
        <v>0</v>
      </c>
      <c r="N982" s="144">
        <v>0</v>
      </c>
      <c r="O982" s="144">
        <v>0</v>
      </c>
      <c r="P982" s="144">
        <v>0</v>
      </c>
      <c r="Q982" s="155">
        <v>0</v>
      </c>
      <c r="R982" s="155">
        <v>0</v>
      </c>
      <c r="S982" s="155">
        <v>0</v>
      </c>
      <c r="T982" s="155">
        <v>0</v>
      </c>
      <c r="U982" s="155">
        <v>0</v>
      </c>
      <c r="V982" s="156">
        <f t="shared" si="6"/>
        <v>0.1706342726836016</v>
      </c>
      <c r="W982" s="156">
        <f t="shared" si="6"/>
        <v>0</v>
      </c>
      <c r="X982" s="156">
        <f t="shared" si="6"/>
        <v>4.2658568170900399E-2</v>
      </c>
      <c r="Y982" s="156">
        <f t="shared" si="6"/>
        <v>0</v>
      </c>
      <c r="Z982" s="156">
        <f t="shared" si="7"/>
        <v>0</v>
      </c>
      <c r="AA982" s="171">
        <v>0</v>
      </c>
      <c r="AB982" s="171">
        <v>0</v>
      </c>
      <c r="AC982" s="171">
        <v>0</v>
      </c>
      <c r="AD982" s="171">
        <v>0</v>
      </c>
      <c r="AE982" s="171">
        <v>0</v>
      </c>
    </row>
    <row r="983" spans="1:31" x14ac:dyDescent="0.2">
      <c r="A983" s="5" t="str">
        <f>'MT_Permitted Sources'!A188</f>
        <v>MTDEQ Permitted Sources</v>
      </c>
      <c r="B983" s="5">
        <f>'MT_Permitted Sources'!B188</f>
        <v>30</v>
      </c>
      <c r="C983" s="158" t="str">
        <f>'MT_Permitted Sources'!D188</f>
        <v>30101</v>
      </c>
      <c r="D983" s="110">
        <f>'MT_Permitted Sources'!L188</f>
        <v>10500106</v>
      </c>
      <c r="E983" s="5" t="str">
        <f>'MT_Permitted Sources'!O188</f>
        <v>Process Heaters</v>
      </c>
      <c r="F983" s="125" t="s">
        <v>256</v>
      </c>
      <c r="G983" s="110">
        <f>'MT_Permitted Sources'!Z188</f>
        <v>0</v>
      </c>
      <c r="H983" s="110">
        <f>'MT_Permitted Sources'!AA188</f>
        <v>6.6628620762168248E-3</v>
      </c>
      <c r="I983" s="110">
        <f>'MT_Permitted Sources'!AB188</f>
        <v>0</v>
      </c>
      <c r="J983" s="110">
        <f>'MT_Permitted Sources'!AC188</f>
        <v>0</v>
      </c>
      <c r="K983" s="110">
        <f>'MT_Permitted Sources'!AD188</f>
        <v>0</v>
      </c>
      <c r="L983" s="144">
        <v>0</v>
      </c>
      <c r="M983" s="144">
        <v>0</v>
      </c>
      <c r="N983" s="144">
        <v>0</v>
      </c>
      <c r="O983" s="144">
        <v>0</v>
      </c>
      <c r="P983" s="144">
        <v>0</v>
      </c>
      <c r="Q983" s="155">
        <v>0</v>
      </c>
      <c r="R983" s="155">
        <v>0</v>
      </c>
      <c r="S983" s="155">
        <v>0</v>
      </c>
      <c r="T983" s="155">
        <v>0</v>
      </c>
      <c r="U983" s="155">
        <v>0</v>
      </c>
      <c r="V983" s="156">
        <f t="shared" si="6"/>
        <v>0</v>
      </c>
      <c r="W983" s="156">
        <f t="shared" si="6"/>
        <v>6.6628620762168248E-3</v>
      </c>
      <c r="X983" s="156">
        <f t="shared" si="6"/>
        <v>0</v>
      </c>
      <c r="Y983" s="156">
        <f t="shared" si="6"/>
        <v>0</v>
      </c>
      <c r="Z983" s="156">
        <f t="shared" si="7"/>
        <v>0</v>
      </c>
      <c r="AA983" s="171">
        <v>0</v>
      </c>
      <c r="AB983" s="171">
        <v>0</v>
      </c>
      <c r="AC983" s="171">
        <v>0</v>
      </c>
      <c r="AD983" s="171">
        <v>0</v>
      </c>
      <c r="AE983" s="171">
        <v>0</v>
      </c>
    </row>
    <row r="984" spans="1:31" x14ac:dyDescent="0.2">
      <c r="A984" s="5" t="str">
        <f>'MT_Permitted Sources'!A189</f>
        <v>MTDEQ Permitted Sources</v>
      </c>
      <c r="B984" s="5">
        <f>'MT_Permitted Sources'!B189</f>
        <v>30</v>
      </c>
      <c r="C984" s="158" t="str">
        <f>'MT_Permitted Sources'!D189</f>
        <v>30101</v>
      </c>
      <c r="D984" s="110">
        <f>'MT_Permitted Sources'!L189</f>
        <v>10500106</v>
      </c>
      <c r="E984" s="5" t="str">
        <f>'MT_Permitted Sources'!O189</f>
        <v>Process Heaters</v>
      </c>
      <c r="F984" s="125" t="s">
        <v>256</v>
      </c>
      <c r="G984" s="110">
        <f>'MT_Permitted Sources'!Z189</f>
        <v>0.1706342726836016</v>
      </c>
      <c r="H984" s="110">
        <f>'MT_Permitted Sources'!AA189</f>
        <v>0</v>
      </c>
      <c r="I984" s="110">
        <f>'MT_Permitted Sources'!AB189</f>
        <v>2.4376324669085941E-2</v>
      </c>
      <c r="J984" s="110">
        <f>'MT_Permitted Sources'!AC189</f>
        <v>7.3128974007257829E-4</v>
      </c>
      <c r="K984" s="110">
        <f>'MT_Permitted Sources'!AD189</f>
        <v>2.2751236357813546E-3</v>
      </c>
      <c r="L984" s="144">
        <v>0</v>
      </c>
      <c r="M984" s="144">
        <v>0</v>
      </c>
      <c r="N984" s="144">
        <v>0</v>
      </c>
      <c r="O984" s="144">
        <v>0</v>
      </c>
      <c r="P984" s="144">
        <v>0</v>
      </c>
      <c r="Q984" s="155">
        <v>0</v>
      </c>
      <c r="R984" s="155">
        <v>0</v>
      </c>
      <c r="S984" s="155">
        <v>0</v>
      </c>
      <c r="T984" s="155">
        <v>0</v>
      </c>
      <c r="U984" s="155">
        <v>0</v>
      </c>
      <c r="V984" s="156">
        <f t="shared" si="6"/>
        <v>0.1706342726836016</v>
      </c>
      <c r="W984" s="156">
        <f t="shared" si="6"/>
        <v>0</v>
      </c>
      <c r="X984" s="156">
        <f t="shared" si="6"/>
        <v>2.4376324669085941E-2</v>
      </c>
      <c r="Y984" s="156">
        <f t="shared" si="6"/>
        <v>7.3128974007257829E-4</v>
      </c>
      <c r="Z984" s="156">
        <f t="shared" si="7"/>
        <v>2.2751236357813546E-3</v>
      </c>
      <c r="AA984" s="171">
        <v>0</v>
      </c>
      <c r="AB984" s="171">
        <v>0</v>
      </c>
      <c r="AC984" s="171">
        <v>0</v>
      </c>
      <c r="AD984" s="171">
        <v>0</v>
      </c>
      <c r="AE984" s="171">
        <v>0</v>
      </c>
    </row>
    <row r="985" spans="1:31" x14ac:dyDescent="0.2">
      <c r="A985" s="5" t="str">
        <f>'MT_Permitted Sources'!A190</f>
        <v>MTDEQ Permitted Sources</v>
      </c>
      <c r="B985" s="5">
        <f>'MT_Permitted Sources'!B190</f>
        <v>30</v>
      </c>
      <c r="C985" s="158" t="str">
        <f>'MT_Permitted Sources'!D190</f>
        <v>30101</v>
      </c>
      <c r="D985" s="110">
        <f>'MT_Permitted Sources'!L190</f>
        <v>31000228</v>
      </c>
      <c r="E985" s="5" t="str">
        <f>'MT_Permitted Sources'!O190</f>
        <v>Dehydrator</v>
      </c>
      <c r="F985" s="125" t="s">
        <v>256</v>
      </c>
      <c r="G985" s="110">
        <f>'MT_Permitted Sources'!Z190</f>
        <v>0</v>
      </c>
      <c r="H985" s="110">
        <f>'MT_Permitted Sources'!AA190</f>
        <v>0</v>
      </c>
      <c r="I985" s="110">
        <f>'MT_Permitted Sources'!AB190</f>
        <v>0</v>
      </c>
      <c r="J985" s="110">
        <f>'MT_Permitted Sources'!AC190</f>
        <v>0</v>
      </c>
      <c r="K985" s="110">
        <f>'MT_Permitted Sources'!AD190</f>
        <v>0</v>
      </c>
      <c r="L985" s="144">
        <v>0</v>
      </c>
      <c r="M985" s="144">
        <v>0</v>
      </c>
      <c r="N985" s="144">
        <v>0</v>
      </c>
      <c r="O985" s="144">
        <v>0</v>
      </c>
      <c r="P985" s="144">
        <v>0</v>
      </c>
      <c r="Q985" s="155">
        <v>0</v>
      </c>
      <c r="R985" s="155">
        <v>0</v>
      </c>
      <c r="S985" s="155">
        <v>0</v>
      </c>
      <c r="T985" s="155">
        <v>0</v>
      </c>
      <c r="U985" s="155">
        <v>0</v>
      </c>
      <c r="V985" s="156">
        <f t="shared" si="6"/>
        <v>0</v>
      </c>
      <c r="W985" s="156">
        <f t="shared" si="6"/>
        <v>0</v>
      </c>
      <c r="X985" s="156">
        <f t="shared" si="6"/>
        <v>0</v>
      </c>
      <c r="Y985" s="156">
        <f t="shared" si="6"/>
        <v>0</v>
      </c>
      <c r="Z985" s="156">
        <f t="shared" si="7"/>
        <v>0</v>
      </c>
      <c r="AA985" s="171">
        <v>0</v>
      </c>
      <c r="AB985" s="171">
        <v>0</v>
      </c>
      <c r="AC985" s="171">
        <v>0</v>
      </c>
      <c r="AD985" s="171">
        <v>0</v>
      </c>
      <c r="AE985" s="171">
        <v>0</v>
      </c>
    </row>
    <row r="986" spans="1:31" x14ac:dyDescent="0.2">
      <c r="A986" s="5" t="str">
        <f>'MT_Permitted Sources'!A191</f>
        <v>MTDEQ Permitted Sources</v>
      </c>
      <c r="B986" s="5">
        <f>'MT_Permitted Sources'!B191</f>
        <v>30</v>
      </c>
      <c r="C986" s="158" t="str">
        <f>'MT_Permitted Sources'!D191</f>
        <v>30101</v>
      </c>
      <c r="D986" s="110">
        <f>'MT_Permitted Sources'!L191</f>
        <v>20200201</v>
      </c>
      <c r="E986" s="5" t="str">
        <f>'MT_Permitted Sources'!O191</f>
        <v>Compressor Engines</v>
      </c>
      <c r="F986" s="125" t="s">
        <v>256</v>
      </c>
      <c r="G986" s="110">
        <f>'MT_Permitted Sources'!Z191</f>
        <v>0</v>
      </c>
      <c r="H986" s="110">
        <f>'MT_Permitted Sources'!AA191</f>
        <v>0</v>
      </c>
      <c r="I986" s="110">
        <f>'MT_Permitted Sources'!AB191</f>
        <v>0</v>
      </c>
      <c r="J986" s="110">
        <f>'MT_Permitted Sources'!AC191</f>
        <v>4.8752649338171879E-4</v>
      </c>
      <c r="K986" s="110">
        <f>'MT_Permitted Sources'!AD191</f>
        <v>1.5438338957087763E-3</v>
      </c>
      <c r="L986" s="144">
        <v>0</v>
      </c>
      <c r="M986" s="144">
        <v>0</v>
      </c>
      <c r="N986" s="144">
        <v>0</v>
      </c>
      <c r="O986" s="144">
        <v>0</v>
      </c>
      <c r="P986" s="144">
        <v>0</v>
      </c>
      <c r="Q986" s="155">
        <v>0</v>
      </c>
      <c r="R986" s="155">
        <v>0</v>
      </c>
      <c r="S986" s="155">
        <v>0</v>
      </c>
      <c r="T986" s="155">
        <v>0</v>
      </c>
      <c r="U986" s="155">
        <v>0</v>
      </c>
      <c r="V986" s="156">
        <f t="shared" si="6"/>
        <v>0</v>
      </c>
      <c r="W986" s="156">
        <f t="shared" si="6"/>
        <v>0</v>
      </c>
      <c r="X986" s="156">
        <f t="shared" si="6"/>
        <v>0</v>
      </c>
      <c r="Y986" s="156">
        <f t="shared" si="6"/>
        <v>4.8752649338171879E-4</v>
      </c>
      <c r="Z986" s="156">
        <f t="shared" si="7"/>
        <v>1.5438338957087763E-3</v>
      </c>
      <c r="AA986" s="171">
        <v>0</v>
      </c>
      <c r="AB986" s="171">
        <v>0</v>
      </c>
      <c r="AC986" s="171">
        <v>0</v>
      </c>
      <c r="AD986" s="171">
        <v>0</v>
      </c>
      <c r="AE986" s="171">
        <v>0</v>
      </c>
    </row>
    <row r="987" spans="1:31" x14ac:dyDescent="0.2">
      <c r="A987" s="5" t="str">
        <f>'MT_Permitted Sources'!A192</f>
        <v>MTDEQ Permitted Sources</v>
      </c>
      <c r="B987" s="5">
        <f>'MT_Permitted Sources'!B192</f>
        <v>30</v>
      </c>
      <c r="C987" s="158" t="str">
        <f>'MT_Permitted Sources'!D192</f>
        <v>30101</v>
      </c>
      <c r="D987" s="110">
        <f>'MT_Permitted Sources'!L192</f>
        <v>20200201</v>
      </c>
      <c r="E987" s="5" t="str">
        <f>'MT_Permitted Sources'!O192</f>
        <v>Compressor Engines</v>
      </c>
      <c r="F987" s="125" t="s">
        <v>256</v>
      </c>
      <c r="G987" s="110">
        <f>'MT_Permitted Sources'!Z192</f>
        <v>9.0436164522308848E-2</v>
      </c>
      <c r="H987" s="110">
        <f>'MT_Permitted Sources'!AA192</f>
        <v>8.2310722965946867E-2</v>
      </c>
      <c r="I987" s="110">
        <f>'MT_Permitted Sources'!AB192</f>
        <v>0.11993151737190284</v>
      </c>
      <c r="J987" s="110">
        <f>'MT_Permitted Sources'!AC192</f>
        <v>0</v>
      </c>
      <c r="K987" s="110">
        <f>'MT_Permitted Sources'!AD192</f>
        <v>0</v>
      </c>
      <c r="L987" s="144">
        <v>0</v>
      </c>
      <c r="M987" s="144">
        <v>0</v>
      </c>
      <c r="N987" s="144">
        <v>0</v>
      </c>
      <c r="O987" s="144">
        <v>0</v>
      </c>
      <c r="P987" s="144">
        <v>0</v>
      </c>
      <c r="Q987" s="155">
        <v>0</v>
      </c>
      <c r="R987" s="155">
        <v>0</v>
      </c>
      <c r="S987" s="155">
        <v>0</v>
      </c>
      <c r="T987" s="155">
        <v>0</v>
      </c>
      <c r="U987" s="155">
        <v>0</v>
      </c>
      <c r="V987" s="156">
        <f t="shared" si="6"/>
        <v>9.0436164522308848E-2</v>
      </c>
      <c r="W987" s="156">
        <f t="shared" si="6"/>
        <v>8.2310722965946867E-2</v>
      </c>
      <c r="X987" s="156">
        <f t="shared" si="6"/>
        <v>0.11993151737190284</v>
      </c>
      <c r="Y987" s="156">
        <f t="shared" si="6"/>
        <v>0</v>
      </c>
      <c r="Z987" s="156">
        <f t="shared" si="7"/>
        <v>0</v>
      </c>
      <c r="AA987" s="171">
        <v>0</v>
      </c>
      <c r="AB987" s="171">
        <v>0</v>
      </c>
      <c r="AC987" s="171">
        <v>0</v>
      </c>
      <c r="AD987" s="171">
        <v>0</v>
      </c>
      <c r="AE987" s="171">
        <v>0</v>
      </c>
    </row>
    <row r="988" spans="1:31" x14ac:dyDescent="0.2">
      <c r="A988" s="5" t="str">
        <f>'MT_Permitted Sources'!A193</f>
        <v>MTDEQ Permitted Sources</v>
      </c>
      <c r="B988" s="5">
        <f>'MT_Permitted Sources'!B193</f>
        <v>30</v>
      </c>
      <c r="C988" s="158" t="str">
        <f>'MT_Permitted Sources'!D193</f>
        <v>30101</v>
      </c>
      <c r="D988" s="110">
        <f>'MT_Permitted Sources'!L193</f>
        <v>20200202</v>
      </c>
      <c r="E988" s="5" t="str">
        <f>'MT_Permitted Sources'!O193</f>
        <v>Compressor Engines</v>
      </c>
      <c r="F988" s="125" t="s">
        <v>256</v>
      </c>
      <c r="G988" s="110">
        <f>'MT_Permitted Sources'!Z193</f>
        <v>8.0766889070238079</v>
      </c>
      <c r="H988" s="110">
        <f>'MT_Permitted Sources'!AA193</f>
        <v>0.32989292718829644</v>
      </c>
      <c r="I988" s="110">
        <f>'MT_Permitted Sources'!AB193</f>
        <v>1.1375618178906772</v>
      </c>
      <c r="J988" s="110">
        <f>'MT_Permitted Sources'!AC193</f>
        <v>1.7063427268360159E-3</v>
      </c>
      <c r="K988" s="110">
        <f>'MT_Permitted Sources'!AD193</f>
        <v>2.6976465967121777E-2</v>
      </c>
      <c r="L988" s="144">
        <v>0</v>
      </c>
      <c r="M988" s="144">
        <v>0</v>
      </c>
      <c r="N988" s="144">
        <v>0</v>
      </c>
      <c r="O988" s="144">
        <v>0</v>
      </c>
      <c r="P988" s="144">
        <v>0</v>
      </c>
      <c r="Q988" s="155">
        <v>0</v>
      </c>
      <c r="R988" s="155">
        <v>0</v>
      </c>
      <c r="S988" s="155">
        <v>0</v>
      </c>
      <c r="T988" s="155">
        <v>0</v>
      </c>
      <c r="U988" s="155">
        <v>0</v>
      </c>
      <c r="V988" s="156">
        <f t="shared" si="6"/>
        <v>8.0766889070238079</v>
      </c>
      <c r="W988" s="156">
        <f t="shared" si="6"/>
        <v>0.32989292718829644</v>
      </c>
      <c r="X988" s="156">
        <f t="shared" si="6"/>
        <v>1.1375618178906772</v>
      </c>
      <c r="Y988" s="156">
        <f t="shared" si="6"/>
        <v>1.7063427268360159E-3</v>
      </c>
      <c r="Z988" s="156">
        <f t="shared" si="7"/>
        <v>2.6976465967121777E-2</v>
      </c>
      <c r="AA988" s="171">
        <v>0</v>
      </c>
      <c r="AB988" s="171">
        <v>0</v>
      </c>
      <c r="AC988" s="171">
        <v>0</v>
      </c>
      <c r="AD988" s="171">
        <v>0</v>
      </c>
      <c r="AE988" s="171">
        <v>0</v>
      </c>
    </row>
    <row r="989" spans="1:31" x14ac:dyDescent="0.2">
      <c r="A989" s="5" t="str">
        <f>'MT_Permitted Sources'!A194</f>
        <v>MTDEQ Permitted Sources</v>
      </c>
      <c r="B989" s="5">
        <f>'MT_Permitted Sources'!B194</f>
        <v>30</v>
      </c>
      <c r="C989" s="158" t="str">
        <f>'MT_Permitted Sources'!D194</f>
        <v>30101</v>
      </c>
      <c r="D989" s="110">
        <f>'MT_Permitted Sources'!L194</f>
        <v>20200202</v>
      </c>
      <c r="E989" s="5" t="str">
        <f>'MT_Permitted Sources'!O194</f>
        <v>Compressor Engines</v>
      </c>
      <c r="F989" s="125" t="s">
        <v>256</v>
      </c>
      <c r="G989" s="110">
        <f>'MT_Permitted Sources'!Z194</f>
        <v>9.2305016080272093</v>
      </c>
      <c r="H989" s="110">
        <f>'MT_Permitted Sources'!AA194</f>
        <v>0.3770204882151959</v>
      </c>
      <c r="I989" s="110">
        <f>'MT_Permitted Sources'!AB194</f>
        <v>1.300070649017917</v>
      </c>
      <c r="J989" s="110">
        <f>'MT_Permitted Sources'!AC194</f>
        <v>1.9501059735268752E-3</v>
      </c>
      <c r="K989" s="110">
        <f>'MT_Permitted Sources'!AD194</f>
        <v>3.0876677914175525E-2</v>
      </c>
      <c r="L989" s="144">
        <v>0</v>
      </c>
      <c r="M989" s="144">
        <v>0</v>
      </c>
      <c r="N989" s="144">
        <v>0</v>
      </c>
      <c r="O989" s="144">
        <v>0</v>
      </c>
      <c r="P989" s="144">
        <v>0</v>
      </c>
      <c r="Q989" s="155">
        <v>0</v>
      </c>
      <c r="R989" s="155">
        <v>0</v>
      </c>
      <c r="S989" s="155">
        <v>0</v>
      </c>
      <c r="T989" s="155">
        <v>0</v>
      </c>
      <c r="U989" s="155">
        <v>0</v>
      </c>
      <c r="V989" s="156">
        <f t="shared" si="6"/>
        <v>9.2305016080272093</v>
      </c>
      <c r="W989" s="156">
        <f t="shared" si="6"/>
        <v>0.3770204882151959</v>
      </c>
      <c r="X989" s="156">
        <f t="shared" si="6"/>
        <v>1.300070649017917</v>
      </c>
      <c r="Y989" s="156">
        <f t="shared" si="6"/>
        <v>1.9501059735268752E-3</v>
      </c>
      <c r="Z989" s="156">
        <f t="shared" si="7"/>
        <v>3.0876677914175525E-2</v>
      </c>
      <c r="AA989" s="171">
        <v>0</v>
      </c>
      <c r="AB989" s="171">
        <v>0</v>
      </c>
      <c r="AC989" s="171">
        <v>0</v>
      </c>
      <c r="AD989" s="171">
        <v>0</v>
      </c>
      <c r="AE989" s="171">
        <v>0</v>
      </c>
    </row>
    <row r="990" spans="1:31" x14ac:dyDescent="0.2">
      <c r="A990" s="5" t="str">
        <f>'MT_Permitted Sources'!A195</f>
        <v>MTDEQ Permitted Sources</v>
      </c>
      <c r="B990" s="5">
        <f>'MT_Permitted Sources'!B195</f>
        <v>30</v>
      </c>
      <c r="C990" s="158" t="str">
        <f>'MT_Permitted Sources'!D195</f>
        <v>30051</v>
      </c>
      <c r="D990" s="110">
        <f>'MT_Permitted Sources'!L195</f>
        <v>31000404</v>
      </c>
      <c r="E990" s="5" t="str">
        <f>'MT_Permitted Sources'!O195</f>
        <v>Process Heaters</v>
      </c>
      <c r="F990" s="125" t="s">
        <v>256</v>
      </c>
      <c r="G990" s="110">
        <f>'MT_Permitted Sources'!Z195</f>
        <v>0</v>
      </c>
      <c r="H990" s="110">
        <f>'MT_Permitted Sources'!AA195</f>
        <v>0</v>
      </c>
      <c r="I990" s="110">
        <f>'MT_Permitted Sources'!AB195</f>
        <v>0</v>
      </c>
      <c r="J990" s="110">
        <f>'MT_Permitted Sources'!AC195</f>
        <v>0</v>
      </c>
      <c r="K990" s="110">
        <f>'MT_Permitted Sources'!AD195</f>
        <v>0</v>
      </c>
      <c r="L990" s="144">
        <v>0</v>
      </c>
      <c r="M990" s="144">
        <v>0</v>
      </c>
      <c r="N990" s="144">
        <v>0</v>
      </c>
      <c r="O990" s="144">
        <v>0</v>
      </c>
      <c r="P990" s="144">
        <v>0</v>
      </c>
      <c r="Q990" s="155">
        <v>0</v>
      </c>
      <c r="R990" s="155">
        <v>0</v>
      </c>
      <c r="S990" s="155">
        <v>0</v>
      </c>
      <c r="T990" s="155">
        <v>0</v>
      </c>
      <c r="U990" s="155">
        <v>0</v>
      </c>
      <c r="V990" s="156">
        <f t="shared" si="6"/>
        <v>0</v>
      </c>
      <c r="W990" s="156">
        <f t="shared" si="6"/>
        <v>0</v>
      </c>
      <c r="X990" s="156">
        <f t="shared" si="6"/>
        <v>0</v>
      </c>
      <c r="Y990" s="156">
        <f t="shared" si="6"/>
        <v>0</v>
      </c>
      <c r="Z990" s="156">
        <f t="shared" si="7"/>
        <v>0</v>
      </c>
      <c r="AA990" s="171">
        <v>0</v>
      </c>
      <c r="AB990" s="171">
        <v>0</v>
      </c>
      <c r="AC990" s="171">
        <v>0</v>
      </c>
      <c r="AD990" s="171">
        <v>0</v>
      </c>
      <c r="AE990" s="171">
        <v>0</v>
      </c>
    </row>
    <row r="991" spans="1:31" x14ac:dyDescent="0.2">
      <c r="A991" s="5" t="str">
        <f>'MT_Permitted Sources'!A196</f>
        <v>MTDEQ Permitted Sources</v>
      </c>
      <c r="B991" s="5">
        <f>'MT_Permitted Sources'!B196</f>
        <v>30</v>
      </c>
      <c r="C991" s="158" t="str">
        <f>'MT_Permitted Sources'!D196</f>
        <v>30051</v>
      </c>
      <c r="D991" s="110">
        <f>'MT_Permitted Sources'!L196</f>
        <v>40400302</v>
      </c>
      <c r="E991" s="5" t="str">
        <f>'MT_Permitted Sources'!O196</f>
        <v>Permitted Tank Losses</v>
      </c>
      <c r="F991" s="125" t="s">
        <v>256</v>
      </c>
      <c r="G991" s="110">
        <f>'MT_Permitted Sources'!Z196</f>
        <v>0</v>
      </c>
      <c r="H991" s="110">
        <f>'MT_Permitted Sources'!AA196</f>
        <v>0</v>
      </c>
      <c r="I991" s="110">
        <f>'MT_Permitted Sources'!AB196</f>
        <v>0</v>
      </c>
      <c r="J991" s="110">
        <f>'MT_Permitted Sources'!AC196</f>
        <v>0</v>
      </c>
      <c r="K991" s="110">
        <f>'MT_Permitted Sources'!AD196</f>
        <v>0</v>
      </c>
      <c r="L991" s="144">
        <v>0</v>
      </c>
      <c r="M991" s="144">
        <v>0</v>
      </c>
      <c r="N991" s="144">
        <v>0</v>
      </c>
      <c r="O991" s="144">
        <v>0</v>
      </c>
      <c r="P991" s="144">
        <v>0</v>
      </c>
      <c r="Q991" s="155">
        <v>0</v>
      </c>
      <c r="R991" s="155">
        <v>0</v>
      </c>
      <c r="S991" s="155">
        <v>0</v>
      </c>
      <c r="T991" s="155">
        <v>0</v>
      </c>
      <c r="U991" s="155">
        <v>0</v>
      </c>
      <c r="V991" s="156">
        <f t="shared" si="6"/>
        <v>0</v>
      </c>
      <c r="W991" s="156">
        <f t="shared" si="6"/>
        <v>0</v>
      </c>
      <c r="X991" s="156">
        <f t="shared" si="6"/>
        <v>0</v>
      </c>
      <c r="Y991" s="156">
        <f t="shared" si="6"/>
        <v>0</v>
      </c>
      <c r="Z991" s="156">
        <f t="shared" si="7"/>
        <v>0</v>
      </c>
      <c r="AA991" s="171">
        <v>0</v>
      </c>
      <c r="AB991" s="171">
        <v>0</v>
      </c>
      <c r="AC991" s="171">
        <v>0</v>
      </c>
      <c r="AD991" s="171">
        <v>0</v>
      </c>
      <c r="AE991" s="171">
        <v>0</v>
      </c>
    </row>
    <row r="992" spans="1:31" x14ac:dyDescent="0.2">
      <c r="A992" s="5" t="str">
        <f>'MT_Permitted Sources'!A197</f>
        <v>MTDEQ Permitted Sources</v>
      </c>
      <c r="B992" s="5">
        <f>'MT_Permitted Sources'!B197</f>
        <v>30</v>
      </c>
      <c r="C992" s="158" t="str">
        <f>'MT_Permitted Sources'!D197</f>
        <v>30071</v>
      </c>
      <c r="D992" s="110">
        <f>'MT_Permitted Sources'!L197</f>
        <v>20200202</v>
      </c>
      <c r="E992" s="5" t="str">
        <f>'MT_Permitted Sources'!O197</f>
        <v>Compressor Engines</v>
      </c>
      <c r="F992" s="125" t="s">
        <v>256</v>
      </c>
      <c r="G992" s="110">
        <f>'MT_Permitted Sources'!Z197</f>
        <v>0.42837327885140364</v>
      </c>
      <c r="H992" s="110">
        <f>'MT_Permitted Sources'!AA197</f>
        <v>0</v>
      </c>
      <c r="I992" s="110">
        <f>'MT_Permitted Sources'!AB197</f>
        <v>0</v>
      </c>
      <c r="J992" s="110">
        <f>'MT_Permitted Sources'!AC197</f>
        <v>0</v>
      </c>
      <c r="K992" s="110">
        <f>'MT_Permitted Sources'!AD197</f>
        <v>0</v>
      </c>
      <c r="L992" s="144">
        <v>0</v>
      </c>
      <c r="M992" s="144">
        <v>0</v>
      </c>
      <c r="N992" s="144">
        <v>0</v>
      </c>
      <c r="O992" s="144">
        <v>0</v>
      </c>
      <c r="P992" s="144">
        <v>0</v>
      </c>
      <c r="Q992" s="155">
        <v>0</v>
      </c>
      <c r="R992" s="155">
        <v>0</v>
      </c>
      <c r="S992" s="155">
        <v>0</v>
      </c>
      <c r="T992" s="155">
        <v>0</v>
      </c>
      <c r="U992" s="155">
        <v>0</v>
      </c>
      <c r="V992" s="156">
        <f t="shared" si="6"/>
        <v>0.42837327885140364</v>
      </c>
      <c r="W992" s="156">
        <f t="shared" si="6"/>
        <v>0</v>
      </c>
      <c r="X992" s="156">
        <f t="shared" si="6"/>
        <v>0</v>
      </c>
      <c r="Y992" s="156">
        <f t="shared" si="6"/>
        <v>0</v>
      </c>
      <c r="Z992" s="156">
        <f t="shared" si="7"/>
        <v>0</v>
      </c>
      <c r="AA992" s="171">
        <v>0</v>
      </c>
      <c r="AB992" s="171">
        <v>0</v>
      </c>
      <c r="AC992" s="171">
        <v>0</v>
      </c>
      <c r="AD992" s="171">
        <v>0</v>
      </c>
      <c r="AE992" s="171">
        <v>0</v>
      </c>
    </row>
    <row r="993" spans="1:31" x14ac:dyDescent="0.2">
      <c r="A993" s="5" t="str">
        <f>'MT_Permitted Sources'!A198</f>
        <v>MTDEQ Permitted Sources</v>
      </c>
      <c r="B993" s="5">
        <f>'MT_Permitted Sources'!B198</f>
        <v>30</v>
      </c>
      <c r="C993" s="158" t="str">
        <f>'MT_Permitted Sources'!D198</f>
        <v>30071</v>
      </c>
      <c r="D993" s="110">
        <f>'MT_Permitted Sources'!L198</f>
        <v>31000228</v>
      </c>
      <c r="E993" s="5" t="str">
        <f>'MT_Permitted Sources'!O198</f>
        <v>Dehydrator</v>
      </c>
      <c r="F993" s="125" t="s">
        <v>256</v>
      </c>
      <c r="G993" s="110">
        <f>'MT_Permitted Sources'!Z198</f>
        <v>0</v>
      </c>
      <c r="H993" s="110">
        <f>'MT_Permitted Sources'!AA198</f>
        <v>0</v>
      </c>
      <c r="I993" s="110">
        <f>'MT_Permitted Sources'!AB198</f>
        <v>0</v>
      </c>
      <c r="J993" s="110">
        <f>'MT_Permitted Sources'!AC198</f>
        <v>0</v>
      </c>
      <c r="K993" s="110">
        <f>'MT_Permitted Sources'!AD198</f>
        <v>0</v>
      </c>
      <c r="L993" s="144">
        <v>0</v>
      </c>
      <c r="M993" s="144">
        <v>0</v>
      </c>
      <c r="N993" s="144">
        <v>0</v>
      </c>
      <c r="O993" s="144">
        <v>0</v>
      </c>
      <c r="P993" s="144">
        <v>0</v>
      </c>
      <c r="Q993" s="155">
        <v>0</v>
      </c>
      <c r="R993" s="155">
        <v>0</v>
      </c>
      <c r="S993" s="155">
        <v>0</v>
      </c>
      <c r="T993" s="155">
        <v>0</v>
      </c>
      <c r="U993" s="155">
        <v>0</v>
      </c>
      <c r="V993" s="156">
        <f t="shared" si="6"/>
        <v>0</v>
      </c>
      <c r="W993" s="156">
        <f t="shared" si="6"/>
        <v>0</v>
      </c>
      <c r="X993" s="156">
        <f t="shared" si="6"/>
        <v>0</v>
      </c>
      <c r="Y993" s="156">
        <f t="shared" ref="Y993" si="8">J993</f>
        <v>0</v>
      </c>
      <c r="Z993" s="156">
        <f t="shared" si="7"/>
        <v>0</v>
      </c>
      <c r="AA993" s="171">
        <v>0</v>
      </c>
      <c r="AB993" s="171">
        <v>0</v>
      </c>
      <c r="AC993" s="171">
        <v>0</v>
      </c>
      <c r="AD993" s="171">
        <v>0</v>
      </c>
      <c r="AE993" s="171">
        <v>0</v>
      </c>
    </row>
    <row r="994" spans="1:31" x14ac:dyDescent="0.2">
      <c r="A994" s="5" t="str">
        <f>'MT_Permitted Sources'!A199</f>
        <v>MTDEQ Permitted Sources</v>
      </c>
      <c r="B994" s="5">
        <f>'MT_Permitted Sources'!B199</f>
        <v>30</v>
      </c>
      <c r="C994" s="158" t="str">
        <f>'MT_Permitted Sources'!D199</f>
        <v>30071</v>
      </c>
      <c r="D994" s="110">
        <f>'MT_Permitted Sources'!L199</f>
        <v>31000228</v>
      </c>
      <c r="E994" s="5" t="str">
        <f>'MT_Permitted Sources'!O199</f>
        <v>Dehydrator</v>
      </c>
      <c r="F994" s="125" t="s">
        <v>256</v>
      </c>
      <c r="G994" s="110">
        <f>'MT_Permitted Sources'!Z199</f>
        <v>0</v>
      </c>
      <c r="H994" s="110">
        <f>'MT_Permitted Sources'!AA199</f>
        <v>6.6628620762168248E-3</v>
      </c>
      <c r="I994" s="110">
        <f>'MT_Permitted Sources'!AB199</f>
        <v>0</v>
      </c>
      <c r="J994" s="110">
        <f>'MT_Permitted Sources'!AC199</f>
        <v>7.3128974007257829E-4</v>
      </c>
      <c r="K994" s="110">
        <f>'MT_Permitted Sources'!AD199</f>
        <v>0</v>
      </c>
      <c r="L994" s="144">
        <v>0</v>
      </c>
      <c r="M994" s="144">
        <v>0</v>
      </c>
      <c r="N994" s="144">
        <v>0</v>
      </c>
      <c r="O994" s="144">
        <v>0</v>
      </c>
      <c r="P994" s="144">
        <v>0</v>
      </c>
      <c r="Q994" s="155">
        <v>0</v>
      </c>
      <c r="R994" s="155">
        <v>0</v>
      </c>
      <c r="S994" s="155">
        <v>0</v>
      </c>
      <c r="T994" s="155">
        <v>0</v>
      </c>
      <c r="U994" s="155">
        <v>0</v>
      </c>
      <c r="V994" s="156">
        <f t="shared" ref="V994:Y1057" si="9">G994</f>
        <v>0</v>
      </c>
      <c r="W994" s="156">
        <f t="shared" si="9"/>
        <v>6.6628620762168248E-3</v>
      </c>
      <c r="X994" s="156">
        <f t="shared" si="9"/>
        <v>0</v>
      </c>
      <c r="Y994" s="156">
        <f t="shared" si="9"/>
        <v>7.3128974007257829E-4</v>
      </c>
      <c r="Z994" s="156">
        <f t="shared" ref="Z994:Z1057" si="10">K994</f>
        <v>0</v>
      </c>
      <c r="AA994" s="171">
        <v>0</v>
      </c>
      <c r="AB994" s="171">
        <v>0</v>
      </c>
      <c r="AC994" s="171">
        <v>0</v>
      </c>
      <c r="AD994" s="171">
        <v>0</v>
      </c>
      <c r="AE994" s="171">
        <v>0</v>
      </c>
    </row>
    <row r="995" spans="1:31" x14ac:dyDescent="0.2">
      <c r="A995" s="5" t="str">
        <f>'MT_Permitted Sources'!A200</f>
        <v>MTDEQ Permitted Sources</v>
      </c>
      <c r="B995" s="5">
        <f>'MT_Permitted Sources'!B200</f>
        <v>30</v>
      </c>
      <c r="C995" s="158" t="str">
        <f>'MT_Permitted Sources'!D200</f>
        <v>30071</v>
      </c>
      <c r="D995" s="110">
        <f>'MT_Permitted Sources'!L200</f>
        <v>31000228</v>
      </c>
      <c r="E995" s="5" t="str">
        <f>'MT_Permitted Sources'!O200</f>
        <v>Dehydrator</v>
      </c>
      <c r="F995" s="125" t="s">
        <v>256</v>
      </c>
      <c r="G995" s="110">
        <f>'MT_Permitted Sources'!Z200</f>
        <v>0.11456872594470392</v>
      </c>
      <c r="H995" s="110">
        <f>'MT_Permitted Sources'!AA200</f>
        <v>6.6628620762168248E-3</v>
      </c>
      <c r="I995" s="110">
        <f>'MT_Permitted Sources'!AB200</f>
        <v>0</v>
      </c>
      <c r="J995" s="110">
        <f>'MT_Permitted Sources'!AC200</f>
        <v>7.3128974007257829E-4</v>
      </c>
      <c r="K995" s="110">
        <f>'MT_Permitted Sources'!AD200</f>
        <v>0</v>
      </c>
      <c r="L995" s="144">
        <v>0</v>
      </c>
      <c r="M995" s="144">
        <v>0</v>
      </c>
      <c r="N995" s="144">
        <v>0</v>
      </c>
      <c r="O995" s="144">
        <v>0</v>
      </c>
      <c r="P995" s="144">
        <v>0</v>
      </c>
      <c r="Q995" s="155">
        <v>0</v>
      </c>
      <c r="R995" s="155">
        <v>0</v>
      </c>
      <c r="S995" s="155">
        <v>0</v>
      </c>
      <c r="T995" s="155">
        <v>0</v>
      </c>
      <c r="U995" s="155">
        <v>0</v>
      </c>
      <c r="V995" s="156">
        <f t="shared" si="9"/>
        <v>0.11456872594470392</v>
      </c>
      <c r="W995" s="156">
        <f t="shared" si="9"/>
        <v>6.6628620762168248E-3</v>
      </c>
      <c r="X995" s="156">
        <f t="shared" si="9"/>
        <v>0</v>
      </c>
      <c r="Y995" s="156">
        <f t="shared" si="9"/>
        <v>7.3128974007257829E-4</v>
      </c>
      <c r="Z995" s="156">
        <f t="shared" si="10"/>
        <v>0</v>
      </c>
      <c r="AA995" s="171">
        <v>0</v>
      </c>
      <c r="AB995" s="171">
        <v>0</v>
      </c>
      <c r="AC995" s="171">
        <v>0</v>
      </c>
      <c r="AD995" s="171">
        <v>0</v>
      </c>
      <c r="AE995" s="171">
        <v>0</v>
      </c>
    </row>
    <row r="996" spans="1:31" x14ac:dyDescent="0.2">
      <c r="A996" s="5" t="str">
        <f>'MT_Permitted Sources'!A201</f>
        <v>MTDEQ Permitted Sources</v>
      </c>
      <c r="B996" s="5">
        <f>'MT_Permitted Sources'!B201</f>
        <v>30</v>
      </c>
      <c r="C996" s="158" t="str">
        <f>'MT_Permitted Sources'!D201</f>
        <v>30071</v>
      </c>
      <c r="D996" s="110">
        <f>'MT_Permitted Sources'!L201</f>
        <v>40400302</v>
      </c>
      <c r="E996" s="5" t="str">
        <f>'MT_Permitted Sources'!O201</f>
        <v>Permitted Tank Losses</v>
      </c>
      <c r="F996" s="125" t="s">
        <v>256</v>
      </c>
      <c r="G996" s="110">
        <f>'MT_Permitted Sources'!Z201</f>
        <v>0.16250883112723963</v>
      </c>
      <c r="H996" s="110">
        <f>'MT_Permitted Sources'!AA201</f>
        <v>0</v>
      </c>
      <c r="I996" s="110">
        <f>'MT_Permitted Sources'!AB201</f>
        <v>0.13650741814688128</v>
      </c>
      <c r="J996" s="110">
        <f>'MT_Permitted Sources'!AC201</f>
        <v>0</v>
      </c>
      <c r="K996" s="110">
        <f>'MT_Permitted Sources'!AD201</f>
        <v>0</v>
      </c>
      <c r="L996" s="144">
        <v>0</v>
      </c>
      <c r="M996" s="144">
        <v>0</v>
      </c>
      <c r="N996" s="144">
        <v>0</v>
      </c>
      <c r="O996" s="144">
        <v>0</v>
      </c>
      <c r="P996" s="144">
        <v>0</v>
      </c>
      <c r="Q996" s="155">
        <v>0</v>
      </c>
      <c r="R996" s="155">
        <v>0</v>
      </c>
      <c r="S996" s="155">
        <v>0</v>
      </c>
      <c r="T996" s="155">
        <v>0</v>
      </c>
      <c r="U996" s="155">
        <v>0</v>
      </c>
      <c r="V996" s="156">
        <f t="shared" si="9"/>
        <v>0.16250883112723963</v>
      </c>
      <c r="W996" s="156">
        <f t="shared" si="9"/>
        <v>0</v>
      </c>
      <c r="X996" s="156">
        <f t="shared" si="9"/>
        <v>0.13650741814688128</v>
      </c>
      <c r="Y996" s="156">
        <f t="shared" si="9"/>
        <v>0</v>
      </c>
      <c r="Z996" s="156">
        <f t="shared" si="10"/>
        <v>0</v>
      </c>
      <c r="AA996" s="171">
        <v>0</v>
      </c>
      <c r="AB996" s="171">
        <v>0</v>
      </c>
      <c r="AC996" s="171">
        <v>0</v>
      </c>
      <c r="AD996" s="171">
        <v>0</v>
      </c>
      <c r="AE996" s="171">
        <v>0</v>
      </c>
    </row>
    <row r="997" spans="1:31" x14ac:dyDescent="0.2">
      <c r="A997" s="5" t="str">
        <f>'MT_Permitted Sources'!A202</f>
        <v>MTDEQ Permitted Sources</v>
      </c>
      <c r="B997" s="5">
        <f>'MT_Permitted Sources'!B202</f>
        <v>30</v>
      </c>
      <c r="C997" s="158" t="str">
        <f>'MT_Permitted Sources'!D202</f>
        <v>30071</v>
      </c>
      <c r="D997" s="110">
        <f>'MT_Permitted Sources'!L202</f>
        <v>20200202</v>
      </c>
      <c r="E997" s="5" t="str">
        <f>'MT_Permitted Sources'!O202</f>
        <v>Compressor Engines</v>
      </c>
      <c r="F997" s="125" t="s">
        <v>256</v>
      </c>
      <c r="G997" s="110">
        <f>'MT_Permitted Sources'!Z202</f>
        <v>1.6848915611272202</v>
      </c>
      <c r="H997" s="110">
        <f>'MT_Permitted Sources'!AA202</f>
        <v>0</v>
      </c>
      <c r="I997" s="110">
        <f>'MT_Permitted Sources'!AB202</f>
        <v>12.309068904901638</v>
      </c>
      <c r="J997" s="110">
        <f>'MT_Permitted Sources'!AC202</f>
        <v>0</v>
      </c>
      <c r="K997" s="110">
        <f>'MT_Permitted Sources'!AD202</f>
        <v>0</v>
      </c>
      <c r="L997" s="144">
        <v>0</v>
      </c>
      <c r="M997" s="144">
        <v>0</v>
      </c>
      <c r="N997" s="144">
        <v>0</v>
      </c>
      <c r="O997" s="144">
        <v>0</v>
      </c>
      <c r="P997" s="144">
        <v>0</v>
      </c>
      <c r="Q997" s="155">
        <v>0</v>
      </c>
      <c r="R997" s="155">
        <v>0</v>
      </c>
      <c r="S997" s="155">
        <v>0</v>
      </c>
      <c r="T997" s="155">
        <v>0</v>
      </c>
      <c r="U997" s="155">
        <v>0</v>
      </c>
      <c r="V997" s="156">
        <f t="shared" si="9"/>
        <v>1.6848915611272202</v>
      </c>
      <c r="W997" s="156">
        <f t="shared" si="9"/>
        <v>0</v>
      </c>
      <c r="X997" s="156">
        <f t="shared" si="9"/>
        <v>12.309068904901638</v>
      </c>
      <c r="Y997" s="156">
        <f t="shared" si="9"/>
        <v>0</v>
      </c>
      <c r="Z997" s="156">
        <f t="shared" si="10"/>
        <v>0</v>
      </c>
      <c r="AA997" s="171">
        <v>0</v>
      </c>
      <c r="AB997" s="171">
        <v>0</v>
      </c>
      <c r="AC997" s="171">
        <v>0</v>
      </c>
      <c r="AD997" s="171">
        <v>0</v>
      </c>
      <c r="AE997" s="171">
        <v>0</v>
      </c>
    </row>
    <row r="998" spans="1:31" x14ac:dyDescent="0.2">
      <c r="A998" s="5" t="str">
        <f>'MT_Permitted Sources'!A203</f>
        <v>MTDEQ Permitted Sources</v>
      </c>
      <c r="B998" s="5">
        <f>'MT_Permitted Sources'!B203</f>
        <v>30</v>
      </c>
      <c r="C998" s="158" t="str">
        <f>'MT_Permitted Sources'!D203</f>
        <v>30071</v>
      </c>
      <c r="D998" s="110">
        <f>'MT_Permitted Sources'!L203</f>
        <v>40400302</v>
      </c>
      <c r="E998" s="5" t="str">
        <f>'MT_Permitted Sources'!O203</f>
        <v>Permitted Tank Losses</v>
      </c>
      <c r="F998" s="125" t="s">
        <v>256</v>
      </c>
      <c r="G998" s="110">
        <f>'MT_Permitted Sources'!Z203</f>
        <v>0</v>
      </c>
      <c r="H998" s="110">
        <f>'MT_Permitted Sources'!AA203</f>
        <v>0</v>
      </c>
      <c r="I998" s="110">
        <f>'MT_Permitted Sources'!AB203</f>
        <v>0</v>
      </c>
      <c r="J998" s="110">
        <f>'MT_Permitted Sources'!AC203</f>
        <v>0</v>
      </c>
      <c r="K998" s="110">
        <f>'MT_Permitted Sources'!AD203</f>
        <v>0</v>
      </c>
      <c r="L998" s="144">
        <v>0</v>
      </c>
      <c r="M998" s="144">
        <v>0</v>
      </c>
      <c r="N998" s="144">
        <v>0</v>
      </c>
      <c r="O998" s="144">
        <v>0</v>
      </c>
      <c r="P998" s="144">
        <v>0</v>
      </c>
      <c r="Q998" s="155">
        <v>0</v>
      </c>
      <c r="R998" s="155">
        <v>0</v>
      </c>
      <c r="S998" s="155">
        <v>0</v>
      </c>
      <c r="T998" s="155">
        <v>0</v>
      </c>
      <c r="U998" s="155">
        <v>0</v>
      </c>
      <c r="V998" s="156">
        <f t="shared" si="9"/>
        <v>0</v>
      </c>
      <c r="W998" s="156">
        <f t="shared" si="9"/>
        <v>0</v>
      </c>
      <c r="X998" s="156">
        <f t="shared" si="9"/>
        <v>0</v>
      </c>
      <c r="Y998" s="156">
        <f t="shared" si="9"/>
        <v>0</v>
      </c>
      <c r="Z998" s="156">
        <f t="shared" si="10"/>
        <v>0</v>
      </c>
      <c r="AA998" s="171">
        <v>0</v>
      </c>
      <c r="AB998" s="171">
        <v>0</v>
      </c>
      <c r="AC998" s="171">
        <v>0</v>
      </c>
      <c r="AD998" s="171">
        <v>0</v>
      </c>
      <c r="AE998" s="171">
        <v>0</v>
      </c>
    </row>
    <row r="999" spans="1:31" x14ac:dyDescent="0.2">
      <c r="A999" s="5" t="str">
        <f>'MT_Permitted Sources'!A204</f>
        <v>MTDEQ Permitted Sources</v>
      </c>
      <c r="B999" s="5">
        <f>'MT_Permitted Sources'!B204</f>
        <v>30</v>
      </c>
      <c r="C999" s="158" t="str">
        <f>'MT_Permitted Sources'!D204</f>
        <v>30071</v>
      </c>
      <c r="D999" s="110">
        <f>'MT_Permitted Sources'!L204</f>
        <v>30501050</v>
      </c>
      <c r="E999" s="5" t="str">
        <f>'MT_Permitted Sources'!O204</f>
        <v>Natural Gas Production, Other Not Classified</v>
      </c>
      <c r="F999" s="125" t="s">
        <v>256</v>
      </c>
      <c r="G999" s="110">
        <f>'MT_Permitted Sources'!Z204</f>
        <v>0</v>
      </c>
      <c r="H999" s="110">
        <f>'MT_Permitted Sources'!AA204</f>
        <v>0</v>
      </c>
      <c r="I999" s="110">
        <f>'MT_Permitted Sources'!AB204</f>
        <v>0</v>
      </c>
      <c r="J999" s="110">
        <f>'MT_Permitted Sources'!AC204</f>
        <v>0</v>
      </c>
      <c r="K999" s="110">
        <f>'MT_Permitted Sources'!AD204</f>
        <v>0</v>
      </c>
      <c r="L999" s="144">
        <v>0</v>
      </c>
      <c r="M999" s="144">
        <v>0</v>
      </c>
      <c r="N999" s="144">
        <v>0</v>
      </c>
      <c r="O999" s="144">
        <v>0</v>
      </c>
      <c r="P999" s="144">
        <v>0</v>
      </c>
      <c r="Q999" s="155">
        <v>0</v>
      </c>
      <c r="R999" s="155">
        <v>0</v>
      </c>
      <c r="S999" s="155">
        <v>0</v>
      </c>
      <c r="T999" s="155">
        <v>0</v>
      </c>
      <c r="U999" s="155">
        <v>0</v>
      </c>
      <c r="V999" s="156">
        <f t="shared" si="9"/>
        <v>0</v>
      </c>
      <c r="W999" s="156">
        <f t="shared" si="9"/>
        <v>0</v>
      </c>
      <c r="X999" s="156">
        <f t="shared" si="9"/>
        <v>0</v>
      </c>
      <c r="Y999" s="156">
        <f t="shared" si="9"/>
        <v>0</v>
      </c>
      <c r="Z999" s="156">
        <f t="shared" si="10"/>
        <v>0</v>
      </c>
      <c r="AA999" s="171">
        <v>0</v>
      </c>
      <c r="AB999" s="171">
        <v>0</v>
      </c>
      <c r="AC999" s="171">
        <v>0</v>
      </c>
      <c r="AD999" s="171">
        <v>0</v>
      </c>
      <c r="AE999" s="171">
        <v>0</v>
      </c>
    </row>
    <row r="1000" spans="1:31" x14ac:dyDescent="0.2">
      <c r="A1000" s="5" t="str">
        <f>'MT_Permitted Sources'!A205</f>
        <v>MTDEQ Permitted Sources</v>
      </c>
      <c r="B1000" s="5">
        <f>'MT_Permitted Sources'!B205</f>
        <v>30</v>
      </c>
      <c r="C1000" s="158" t="str">
        <f>'MT_Permitted Sources'!D205</f>
        <v>30071</v>
      </c>
      <c r="D1000" s="110">
        <f>'MT_Permitted Sources'!L205</f>
        <v>31000227</v>
      </c>
      <c r="E1000" s="5" t="str">
        <f>'MT_Permitted Sources'!O205</f>
        <v>Dehydrator</v>
      </c>
      <c r="F1000" s="125" t="s">
        <v>256</v>
      </c>
      <c r="G1000" s="110">
        <f>'MT_Permitted Sources'!Z205</f>
        <v>0</v>
      </c>
      <c r="H1000" s="110">
        <f>'MT_Permitted Sources'!AA205</f>
        <v>0.78296754837104043</v>
      </c>
      <c r="I1000" s="110">
        <f>'MT_Permitted Sources'!AB205</f>
        <v>0</v>
      </c>
      <c r="J1000" s="110">
        <f>'MT_Permitted Sources'!AC205</f>
        <v>0</v>
      </c>
      <c r="K1000" s="110">
        <f>'MT_Permitted Sources'!AD205</f>
        <v>0</v>
      </c>
      <c r="L1000" s="144">
        <v>0</v>
      </c>
      <c r="M1000" s="144">
        <v>0</v>
      </c>
      <c r="N1000" s="144">
        <v>0</v>
      </c>
      <c r="O1000" s="144">
        <v>0</v>
      </c>
      <c r="P1000" s="144">
        <v>0</v>
      </c>
      <c r="Q1000" s="155">
        <v>0</v>
      </c>
      <c r="R1000" s="155">
        <v>0</v>
      </c>
      <c r="S1000" s="155">
        <v>0</v>
      </c>
      <c r="T1000" s="155">
        <v>0</v>
      </c>
      <c r="U1000" s="155">
        <v>0</v>
      </c>
      <c r="V1000" s="156">
        <f t="shared" si="9"/>
        <v>0</v>
      </c>
      <c r="W1000" s="156">
        <f t="shared" si="9"/>
        <v>0.78296754837104043</v>
      </c>
      <c r="X1000" s="156">
        <f t="shared" si="9"/>
        <v>0</v>
      </c>
      <c r="Y1000" s="156">
        <f t="shared" si="9"/>
        <v>0</v>
      </c>
      <c r="Z1000" s="156">
        <f t="shared" si="10"/>
        <v>0</v>
      </c>
      <c r="AA1000" s="171">
        <v>0</v>
      </c>
      <c r="AB1000" s="171">
        <v>0</v>
      </c>
      <c r="AC1000" s="171">
        <v>0</v>
      </c>
      <c r="AD1000" s="171">
        <v>0</v>
      </c>
      <c r="AE1000" s="171">
        <v>0</v>
      </c>
    </row>
    <row r="1001" spans="1:31" x14ac:dyDescent="0.2">
      <c r="A1001" s="5" t="str">
        <f>'MT_Permitted Sources'!A206</f>
        <v>MTDEQ Permitted Sources</v>
      </c>
      <c r="B1001" s="5">
        <f>'MT_Permitted Sources'!B206</f>
        <v>30</v>
      </c>
      <c r="C1001" s="158" t="str">
        <f>'MT_Permitted Sources'!D206</f>
        <v>30071</v>
      </c>
      <c r="D1001" s="110">
        <f>'MT_Permitted Sources'!L206</f>
        <v>20200202</v>
      </c>
      <c r="E1001" s="5" t="str">
        <f>'MT_Permitted Sources'!O206</f>
        <v>Compressor Engines</v>
      </c>
      <c r="F1001" s="125" t="s">
        <v>256</v>
      </c>
      <c r="G1001" s="110">
        <f>'MT_Permitted Sources'!Z206</f>
        <v>0</v>
      </c>
      <c r="H1001" s="110">
        <f>'MT_Permitted Sources'!AA206</f>
        <v>0</v>
      </c>
      <c r="I1001" s="110">
        <f>'MT_Permitted Sources'!AB206</f>
        <v>0</v>
      </c>
      <c r="J1001" s="110">
        <f>'MT_Permitted Sources'!AC206</f>
        <v>0</v>
      </c>
      <c r="K1001" s="110">
        <f>'MT_Permitted Sources'!AD206</f>
        <v>2.0313603890904953E-3</v>
      </c>
      <c r="L1001" s="144">
        <v>0</v>
      </c>
      <c r="M1001" s="144">
        <v>0</v>
      </c>
      <c r="N1001" s="144">
        <v>0</v>
      </c>
      <c r="O1001" s="144">
        <v>0</v>
      </c>
      <c r="P1001" s="144">
        <v>0</v>
      </c>
      <c r="Q1001" s="155">
        <v>0</v>
      </c>
      <c r="R1001" s="155">
        <v>0</v>
      </c>
      <c r="S1001" s="155">
        <v>0</v>
      </c>
      <c r="T1001" s="155">
        <v>0</v>
      </c>
      <c r="U1001" s="155">
        <v>0</v>
      </c>
      <c r="V1001" s="156">
        <f t="shared" si="9"/>
        <v>0</v>
      </c>
      <c r="W1001" s="156">
        <f t="shared" si="9"/>
        <v>0</v>
      </c>
      <c r="X1001" s="156">
        <f t="shared" si="9"/>
        <v>0</v>
      </c>
      <c r="Y1001" s="156">
        <f t="shared" si="9"/>
        <v>0</v>
      </c>
      <c r="Z1001" s="156">
        <f t="shared" si="10"/>
        <v>2.0313603890904953E-3</v>
      </c>
      <c r="AA1001" s="171">
        <v>0</v>
      </c>
      <c r="AB1001" s="171">
        <v>0</v>
      </c>
      <c r="AC1001" s="171">
        <v>0</v>
      </c>
      <c r="AD1001" s="171">
        <v>0</v>
      </c>
      <c r="AE1001" s="171">
        <v>0</v>
      </c>
    </row>
    <row r="1002" spans="1:31" x14ac:dyDescent="0.2">
      <c r="A1002" s="5" t="str">
        <f>'MT_Permitted Sources'!A207</f>
        <v>MTDEQ Permitted Sources</v>
      </c>
      <c r="B1002" s="5">
        <f>'MT_Permitted Sources'!B207</f>
        <v>30</v>
      </c>
      <c r="C1002" s="158" t="str">
        <f>'MT_Permitted Sources'!D207</f>
        <v>30071</v>
      </c>
      <c r="D1002" s="110">
        <f>'MT_Permitted Sources'!L207</f>
        <v>20200202</v>
      </c>
      <c r="E1002" s="5" t="str">
        <f>'MT_Permitted Sources'!O207</f>
        <v>Compressor Engines</v>
      </c>
      <c r="F1002" s="125" t="s">
        <v>256</v>
      </c>
      <c r="G1002" s="110">
        <f>'MT_Permitted Sources'!Z207</f>
        <v>0</v>
      </c>
      <c r="H1002" s="110">
        <f>'MT_Permitted Sources'!AA207</f>
        <v>0</v>
      </c>
      <c r="I1002" s="110">
        <f>'MT_Permitted Sources'!AB207</f>
        <v>0</v>
      </c>
      <c r="J1002" s="110">
        <f>'MT_Permitted Sources'!AC207</f>
        <v>1.4869558048142426E-2</v>
      </c>
      <c r="K1002" s="110">
        <f>'MT_Permitted Sources'!AD207</f>
        <v>1.7875971423996358E-3</v>
      </c>
      <c r="L1002" s="144">
        <v>0</v>
      </c>
      <c r="M1002" s="144">
        <v>0</v>
      </c>
      <c r="N1002" s="144">
        <v>0</v>
      </c>
      <c r="O1002" s="144">
        <v>0</v>
      </c>
      <c r="P1002" s="144">
        <v>0</v>
      </c>
      <c r="Q1002" s="155">
        <v>0</v>
      </c>
      <c r="R1002" s="155">
        <v>0</v>
      </c>
      <c r="S1002" s="155">
        <v>0</v>
      </c>
      <c r="T1002" s="155">
        <v>0</v>
      </c>
      <c r="U1002" s="155">
        <v>0</v>
      </c>
      <c r="V1002" s="156">
        <f t="shared" si="9"/>
        <v>0</v>
      </c>
      <c r="W1002" s="156">
        <f t="shared" si="9"/>
        <v>0</v>
      </c>
      <c r="X1002" s="156">
        <f t="shared" si="9"/>
        <v>0</v>
      </c>
      <c r="Y1002" s="156">
        <f t="shared" si="9"/>
        <v>1.4869558048142426E-2</v>
      </c>
      <c r="Z1002" s="156">
        <f t="shared" si="10"/>
        <v>1.7875971423996358E-3</v>
      </c>
      <c r="AA1002" s="171">
        <v>0</v>
      </c>
      <c r="AB1002" s="171">
        <v>0</v>
      </c>
      <c r="AC1002" s="171">
        <v>0</v>
      </c>
      <c r="AD1002" s="171">
        <v>0</v>
      </c>
      <c r="AE1002" s="171">
        <v>0</v>
      </c>
    </row>
    <row r="1003" spans="1:31" x14ac:dyDescent="0.2">
      <c r="A1003" s="5" t="str">
        <f>'MT_Permitted Sources'!A208</f>
        <v>MTDEQ Permitted Sources</v>
      </c>
      <c r="B1003" s="5">
        <f>'MT_Permitted Sources'!B208</f>
        <v>30</v>
      </c>
      <c r="C1003" s="158" t="str">
        <f>'MT_Permitted Sources'!D208</f>
        <v>30071</v>
      </c>
      <c r="D1003" s="110">
        <f>'MT_Permitted Sources'!L208</f>
        <v>20200202</v>
      </c>
      <c r="E1003" s="5" t="str">
        <f>'MT_Permitted Sources'!O208</f>
        <v>Compressor Engines</v>
      </c>
      <c r="F1003" s="125" t="s">
        <v>256</v>
      </c>
      <c r="G1003" s="110">
        <f>'MT_Permitted Sources'!Z208</f>
        <v>9.4246996612242615</v>
      </c>
      <c r="H1003" s="110">
        <f>'MT_Permitted Sources'!AA208</f>
        <v>0</v>
      </c>
      <c r="I1003" s="110">
        <f>'MT_Permitted Sources'!AB208</f>
        <v>0</v>
      </c>
      <c r="J1003" s="110">
        <f>'MT_Permitted Sources'!AC208</f>
        <v>0</v>
      </c>
      <c r="K1003" s="110">
        <f>'MT_Permitted Sources'!AD208</f>
        <v>1.8688515579632556E-3</v>
      </c>
      <c r="L1003" s="144">
        <v>0</v>
      </c>
      <c r="M1003" s="144">
        <v>0</v>
      </c>
      <c r="N1003" s="144">
        <v>0</v>
      </c>
      <c r="O1003" s="144">
        <v>0</v>
      </c>
      <c r="P1003" s="144">
        <v>0</v>
      </c>
      <c r="Q1003" s="155">
        <v>0</v>
      </c>
      <c r="R1003" s="155">
        <v>0</v>
      </c>
      <c r="S1003" s="155">
        <v>0</v>
      </c>
      <c r="T1003" s="155">
        <v>0</v>
      </c>
      <c r="U1003" s="155">
        <v>0</v>
      </c>
      <c r="V1003" s="156">
        <f t="shared" si="9"/>
        <v>9.4246996612242615</v>
      </c>
      <c r="W1003" s="156">
        <f t="shared" si="9"/>
        <v>0</v>
      </c>
      <c r="X1003" s="156">
        <f t="shared" si="9"/>
        <v>0</v>
      </c>
      <c r="Y1003" s="156">
        <f t="shared" si="9"/>
        <v>0</v>
      </c>
      <c r="Z1003" s="156">
        <f t="shared" si="10"/>
        <v>1.8688515579632556E-3</v>
      </c>
      <c r="AA1003" s="171">
        <v>0</v>
      </c>
      <c r="AB1003" s="171">
        <v>0</v>
      </c>
      <c r="AC1003" s="171">
        <v>0</v>
      </c>
      <c r="AD1003" s="171">
        <v>0</v>
      </c>
      <c r="AE1003" s="171">
        <v>0</v>
      </c>
    </row>
    <row r="1004" spans="1:31" x14ac:dyDescent="0.2">
      <c r="A1004" s="5" t="str">
        <f>'MT_Permitted Sources'!A209</f>
        <v>MTDEQ Permitted Sources</v>
      </c>
      <c r="B1004" s="5">
        <f>'MT_Permitted Sources'!B209</f>
        <v>30</v>
      </c>
      <c r="C1004" s="158" t="str">
        <f>'MT_Permitted Sources'!D209</f>
        <v>30071</v>
      </c>
      <c r="D1004" s="110">
        <f>'MT_Permitted Sources'!L209</f>
        <v>20200202</v>
      </c>
      <c r="E1004" s="5" t="str">
        <f>'MT_Permitted Sources'!O209</f>
        <v>Compressor Engines</v>
      </c>
      <c r="F1004" s="125" t="s">
        <v>256</v>
      </c>
      <c r="G1004" s="110">
        <f>'MT_Permitted Sources'!Z209</f>
        <v>0</v>
      </c>
      <c r="H1004" s="110">
        <f>'MT_Permitted Sources'!AA209</f>
        <v>1.7105679564453242</v>
      </c>
      <c r="I1004" s="110">
        <f>'MT_Permitted Sources'!AB209</f>
        <v>1.6397141060738476</v>
      </c>
      <c r="J1004" s="110">
        <f>'MT_Permitted Sources'!AC209</f>
        <v>7.3941518162894031E-3</v>
      </c>
      <c r="K1004" s="110">
        <f>'MT_Permitted Sources'!AD209</f>
        <v>0.10928718893306864</v>
      </c>
      <c r="L1004" s="144">
        <v>0</v>
      </c>
      <c r="M1004" s="144">
        <v>0</v>
      </c>
      <c r="N1004" s="144">
        <v>0</v>
      </c>
      <c r="O1004" s="144">
        <v>0</v>
      </c>
      <c r="P1004" s="144">
        <v>0</v>
      </c>
      <c r="Q1004" s="155">
        <v>0</v>
      </c>
      <c r="R1004" s="155">
        <v>0</v>
      </c>
      <c r="S1004" s="155">
        <v>0</v>
      </c>
      <c r="T1004" s="155">
        <v>0</v>
      </c>
      <c r="U1004" s="155">
        <v>0</v>
      </c>
      <c r="V1004" s="156">
        <f t="shared" si="9"/>
        <v>0</v>
      </c>
      <c r="W1004" s="156">
        <f t="shared" si="9"/>
        <v>1.7105679564453242</v>
      </c>
      <c r="X1004" s="156">
        <f t="shared" si="9"/>
        <v>1.6397141060738476</v>
      </c>
      <c r="Y1004" s="156">
        <f t="shared" si="9"/>
        <v>7.3941518162894031E-3</v>
      </c>
      <c r="Z1004" s="156">
        <f t="shared" si="10"/>
        <v>0.10928718893306864</v>
      </c>
      <c r="AA1004" s="171">
        <v>0</v>
      </c>
      <c r="AB1004" s="171">
        <v>0</v>
      </c>
      <c r="AC1004" s="171">
        <v>0</v>
      </c>
      <c r="AD1004" s="171">
        <v>0</v>
      </c>
      <c r="AE1004" s="171">
        <v>0</v>
      </c>
    </row>
    <row r="1005" spans="1:31" x14ac:dyDescent="0.2">
      <c r="A1005" s="5" t="str">
        <f>'MT_Permitted Sources'!A210</f>
        <v>MTDEQ Permitted Sources</v>
      </c>
      <c r="B1005" s="5">
        <f>'MT_Permitted Sources'!B210</f>
        <v>30</v>
      </c>
      <c r="C1005" s="158" t="str">
        <f>'MT_Permitted Sources'!D210</f>
        <v>30071</v>
      </c>
      <c r="D1005" s="110">
        <f>'MT_Permitted Sources'!L210</f>
        <v>31000228</v>
      </c>
      <c r="E1005" s="5" t="str">
        <f>'MT_Permitted Sources'!O210</f>
        <v>Dehydrator</v>
      </c>
      <c r="F1005" s="125" t="s">
        <v>256</v>
      </c>
      <c r="G1005" s="110">
        <f>'MT_Permitted Sources'!Z210</f>
        <v>0</v>
      </c>
      <c r="H1005" s="110">
        <f>'MT_Permitted Sources'!AA210</f>
        <v>0</v>
      </c>
      <c r="I1005" s="110">
        <f>'MT_Permitted Sources'!AB210</f>
        <v>0</v>
      </c>
      <c r="J1005" s="110">
        <f>'MT_Permitted Sources'!AC210</f>
        <v>0</v>
      </c>
      <c r="K1005" s="110">
        <f>'MT_Permitted Sources'!AD210</f>
        <v>0</v>
      </c>
      <c r="L1005" s="144">
        <v>0</v>
      </c>
      <c r="M1005" s="144">
        <v>0</v>
      </c>
      <c r="N1005" s="144">
        <v>0</v>
      </c>
      <c r="O1005" s="144">
        <v>0</v>
      </c>
      <c r="P1005" s="144">
        <v>0</v>
      </c>
      <c r="Q1005" s="155">
        <v>0</v>
      </c>
      <c r="R1005" s="155">
        <v>0</v>
      </c>
      <c r="S1005" s="155">
        <v>0</v>
      </c>
      <c r="T1005" s="155">
        <v>0</v>
      </c>
      <c r="U1005" s="155">
        <v>0</v>
      </c>
      <c r="V1005" s="156">
        <f t="shared" si="9"/>
        <v>0</v>
      </c>
      <c r="W1005" s="156">
        <f t="shared" si="9"/>
        <v>0</v>
      </c>
      <c r="X1005" s="156">
        <f t="shared" si="9"/>
        <v>0</v>
      </c>
      <c r="Y1005" s="156">
        <f t="shared" si="9"/>
        <v>0</v>
      </c>
      <c r="Z1005" s="156">
        <f t="shared" si="10"/>
        <v>0</v>
      </c>
      <c r="AA1005" s="171">
        <v>0</v>
      </c>
      <c r="AB1005" s="171">
        <v>0</v>
      </c>
      <c r="AC1005" s="171">
        <v>0</v>
      </c>
      <c r="AD1005" s="171">
        <v>0</v>
      </c>
      <c r="AE1005" s="171">
        <v>0</v>
      </c>
    </row>
    <row r="1006" spans="1:31" x14ac:dyDescent="0.2">
      <c r="A1006" s="5" t="str">
        <f>'MT_Permitted Sources'!A211</f>
        <v>MTDEQ Permitted Sources</v>
      </c>
      <c r="B1006" s="5">
        <f>'MT_Permitted Sources'!B211</f>
        <v>30</v>
      </c>
      <c r="C1006" s="158" t="str">
        <f>'MT_Permitted Sources'!D211</f>
        <v>30071</v>
      </c>
      <c r="D1006" s="110">
        <f>'MT_Permitted Sources'!L211</f>
        <v>31000228</v>
      </c>
      <c r="E1006" s="5" t="str">
        <f>'MT_Permitted Sources'!O211</f>
        <v>Dehydrator</v>
      </c>
      <c r="F1006" s="125" t="s">
        <v>256</v>
      </c>
      <c r="G1006" s="110">
        <f>'MT_Permitted Sources'!Z211</f>
        <v>0.11456872594470392</v>
      </c>
      <c r="H1006" s="110">
        <f>'MT_Permitted Sources'!AA211</f>
        <v>0</v>
      </c>
      <c r="I1006" s="110">
        <f>'MT_Permitted Sources'!AB211</f>
        <v>4.8752649338171881E-2</v>
      </c>
      <c r="J1006" s="110">
        <f>'MT_Permitted Sources'!AC211</f>
        <v>0</v>
      </c>
      <c r="K1006" s="110">
        <f>'MT_Permitted Sources'!AD211</f>
        <v>2.2751236357813546E-3</v>
      </c>
      <c r="L1006" s="144">
        <v>0</v>
      </c>
      <c r="M1006" s="144">
        <v>0</v>
      </c>
      <c r="N1006" s="144">
        <v>0</v>
      </c>
      <c r="O1006" s="144">
        <v>0</v>
      </c>
      <c r="P1006" s="144">
        <v>0</v>
      </c>
      <c r="Q1006" s="155">
        <v>0</v>
      </c>
      <c r="R1006" s="155">
        <v>0</v>
      </c>
      <c r="S1006" s="155">
        <v>0</v>
      </c>
      <c r="T1006" s="155">
        <v>0</v>
      </c>
      <c r="U1006" s="155">
        <v>0</v>
      </c>
      <c r="V1006" s="156">
        <f t="shared" si="9"/>
        <v>0.11456872594470392</v>
      </c>
      <c r="W1006" s="156">
        <f t="shared" si="9"/>
        <v>0</v>
      </c>
      <c r="X1006" s="156">
        <f t="shared" si="9"/>
        <v>4.8752649338171881E-2</v>
      </c>
      <c r="Y1006" s="156">
        <f t="shared" si="9"/>
        <v>0</v>
      </c>
      <c r="Z1006" s="156">
        <f t="shared" si="10"/>
        <v>2.2751236357813546E-3</v>
      </c>
      <c r="AA1006" s="171">
        <v>0</v>
      </c>
      <c r="AB1006" s="171">
        <v>0</v>
      </c>
      <c r="AC1006" s="171">
        <v>0</v>
      </c>
      <c r="AD1006" s="171">
        <v>0</v>
      </c>
      <c r="AE1006" s="171">
        <v>0</v>
      </c>
    </row>
    <row r="1007" spans="1:31" x14ac:dyDescent="0.2">
      <c r="A1007" s="5" t="str">
        <f>'MT_Permitted Sources'!A212</f>
        <v>MTDEQ Permitted Sources</v>
      </c>
      <c r="B1007" s="5">
        <f>'MT_Permitted Sources'!B212</f>
        <v>30</v>
      </c>
      <c r="C1007" s="158" t="str">
        <f>'MT_Permitted Sources'!D212</f>
        <v>30071</v>
      </c>
      <c r="D1007" s="110">
        <f>'MT_Permitted Sources'!L212</f>
        <v>31000228</v>
      </c>
      <c r="E1007" s="5" t="str">
        <f>'MT_Permitted Sources'!O212</f>
        <v>Dehydrator</v>
      </c>
      <c r="F1007" s="125" t="s">
        <v>256</v>
      </c>
      <c r="G1007" s="110">
        <f>'MT_Permitted Sources'!Z212</f>
        <v>0</v>
      </c>
      <c r="H1007" s="110">
        <f>'MT_Permitted Sources'!AA212</f>
        <v>0</v>
      </c>
      <c r="I1007" s="110">
        <f>'MT_Permitted Sources'!AB212</f>
        <v>4.8752649338171881E-2</v>
      </c>
      <c r="J1007" s="110">
        <f>'MT_Permitted Sources'!AC212</f>
        <v>0</v>
      </c>
      <c r="K1007" s="110">
        <f>'MT_Permitted Sources'!AD212</f>
        <v>2.2751236357813546E-3</v>
      </c>
      <c r="L1007" s="144">
        <v>0</v>
      </c>
      <c r="M1007" s="144">
        <v>0</v>
      </c>
      <c r="N1007" s="144">
        <v>0</v>
      </c>
      <c r="O1007" s="144">
        <v>0</v>
      </c>
      <c r="P1007" s="144">
        <v>0</v>
      </c>
      <c r="Q1007" s="155">
        <v>0</v>
      </c>
      <c r="R1007" s="155">
        <v>0</v>
      </c>
      <c r="S1007" s="155">
        <v>0</v>
      </c>
      <c r="T1007" s="155">
        <v>0</v>
      </c>
      <c r="U1007" s="155">
        <v>0</v>
      </c>
      <c r="V1007" s="156">
        <f t="shared" si="9"/>
        <v>0</v>
      </c>
      <c r="W1007" s="156">
        <f t="shared" si="9"/>
        <v>0</v>
      </c>
      <c r="X1007" s="156">
        <f t="shared" si="9"/>
        <v>4.8752649338171881E-2</v>
      </c>
      <c r="Y1007" s="156">
        <f t="shared" si="9"/>
        <v>0</v>
      </c>
      <c r="Z1007" s="156">
        <f t="shared" si="10"/>
        <v>2.2751236357813546E-3</v>
      </c>
      <c r="AA1007" s="171">
        <v>0</v>
      </c>
      <c r="AB1007" s="171">
        <v>0</v>
      </c>
      <c r="AC1007" s="171">
        <v>0</v>
      </c>
      <c r="AD1007" s="171">
        <v>0</v>
      </c>
      <c r="AE1007" s="171">
        <v>0</v>
      </c>
    </row>
    <row r="1008" spans="1:31" x14ac:dyDescent="0.2">
      <c r="A1008" s="5" t="str">
        <f>'MT_Permitted Sources'!A213</f>
        <v>MTDEQ Permitted Sources</v>
      </c>
      <c r="B1008" s="5">
        <f>'MT_Permitted Sources'!B213</f>
        <v>30</v>
      </c>
      <c r="C1008" s="158" t="str">
        <f>'MT_Permitted Sources'!D213</f>
        <v>30071</v>
      </c>
      <c r="D1008" s="110">
        <f>'MT_Permitted Sources'!L213</f>
        <v>31000228</v>
      </c>
      <c r="E1008" s="5" t="str">
        <f>'MT_Permitted Sources'!O213</f>
        <v>Dehydrator</v>
      </c>
      <c r="F1008" s="125" t="s">
        <v>256</v>
      </c>
      <c r="G1008" s="110">
        <f>'MT_Permitted Sources'!Z213</f>
        <v>0</v>
      </c>
      <c r="H1008" s="110">
        <f>'MT_Permitted Sources'!AA213</f>
        <v>8.9379857119981782E-3</v>
      </c>
      <c r="I1008" s="110">
        <f>'MT_Permitted Sources'!AB213</f>
        <v>0</v>
      </c>
      <c r="J1008" s="110">
        <f>'MT_Permitted Sources'!AC213</f>
        <v>9.7505298676343758E-4</v>
      </c>
      <c r="K1008" s="110">
        <f>'MT_Permitted Sources'!AD213</f>
        <v>9.2630033742526589E-3</v>
      </c>
      <c r="L1008" s="144">
        <v>0</v>
      </c>
      <c r="M1008" s="144">
        <v>0</v>
      </c>
      <c r="N1008" s="144">
        <v>0</v>
      </c>
      <c r="O1008" s="144">
        <v>0</v>
      </c>
      <c r="P1008" s="144">
        <v>0</v>
      </c>
      <c r="Q1008" s="155">
        <v>0</v>
      </c>
      <c r="R1008" s="155">
        <v>0</v>
      </c>
      <c r="S1008" s="155">
        <v>0</v>
      </c>
      <c r="T1008" s="155">
        <v>0</v>
      </c>
      <c r="U1008" s="155">
        <v>0</v>
      </c>
      <c r="V1008" s="156">
        <f t="shared" si="9"/>
        <v>0</v>
      </c>
      <c r="W1008" s="156">
        <f t="shared" si="9"/>
        <v>8.9379857119981782E-3</v>
      </c>
      <c r="X1008" s="156">
        <f t="shared" si="9"/>
        <v>0</v>
      </c>
      <c r="Y1008" s="156">
        <f t="shared" si="9"/>
        <v>9.7505298676343758E-4</v>
      </c>
      <c r="Z1008" s="156">
        <f t="shared" si="10"/>
        <v>9.2630033742526589E-3</v>
      </c>
      <c r="AA1008" s="171">
        <v>0</v>
      </c>
      <c r="AB1008" s="171">
        <v>0</v>
      </c>
      <c r="AC1008" s="171">
        <v>0</v>
      </c>
      <c r="AD1008" s="171">
        <v>0</v>
      </c>
      <c r="AE1008" s="171">
        <v>0</v>
      </c>
    </row>
    <row r="1009" spans="1:31" x14ac:dyDescent="0.2">
      <c r="A1009" s="5" t="str">
        <f>'MT_Permitted Sources'!A214</f>
        <v>MTDEQ Permitted Sources</v>
      </c>
      <c r="B1009" s="5">
        <f>'MT_Permitted Sources'!B214</f>
        <v>30</v>
      </c>
      <c r="C1009" s="158" t="str">
        <f>'MT_Permitted Sources'!D214</f>
        <v>30071</v>
      </c>
      <c r="D1009" s="110">
        <f>'MT_Permitted Sources'!L214</f>
        <v>20200202</v>
      </c>
      <c r="E1009" s="5" t="str">
        <f>'MT_Permitted Sources'!O214</f>
        <v>Compressor Engines</v>
      </c>
      <c r="F1009" s="125" t="s">
        <v>256</v>
      </c>
      <c r="G1009" s="110">
        <f>'MT_Permitted Sources'!Z214</f>
        <v>0</v>
      </c>
      <c r="H1009" s="110">
        <f>'MT_Permitted Sources'!AA214</f>
        <v>10.319960811904224</v>
      </c>
      <c r="I1009" s="110">
        <f>'MT_Permitted Sources'!AB214</f>
        <v>0</v>
      </c>
      <c r="J1009" s="110">
        <f>'MT_Permitted Sources'!AC214</f>
        <v>9.3442577898162783E-3</v>
      </c>
      <c r="K1009" s="110">
        <f>'MT_Permitted Sources'!AD214</f>
        <v>0.16145252372491256</v>
      </c>
      <c r="L1009" s="144">
        <v>0</v>
      </c>
      <c r="M1009" s="144">
        <v>0</v>
      </c>
      <c r="N1009" s="144">
        <v>0</v>
      </c>
      <c r="O1009" s="144">
        <v>0</v>
      </c>
      <c r="P1009" s="144">
        <v>0</v>
      </c>
      <c r="Q1009" s="155">
        <v>0</v>
      </c>
      <c r="R1009" s="155">
        <v>0</v>
      </c>
      <c r="S1009" s="155">
        <v>0</v>
      </c>
      <c r="T1009" s="155">
        <v>0</v>
      </c>
      <c r="U1009" s="155">
        <v>0</v>
      </c>
      <c r="V1009" s="156">
        <f t="shared" si="9"/>
        <v>0</v>
      </c>
      <c r="W1009" s="156">
        <f t="shared" si="9"/>
        <v>10.319960811904224</v>
      </c>
      <c r="X1009" s="156">
        <f t="shared" si="9"/>
        <v>0</v>
      </c>
      <c r="Y1009" s="156">
        <f t="shared" si="9"/>
        <v>9.3442577898162783E-3</v>
      </c>
      <c r="Z1009" s="156">
        <f t="shared" si="10"/>
        <v>0.16145252372491256</v>
      </c>
      <c r="AA1009" s="171">
        <v>0</v>
      </c>
      <c r="AB1009" s="171">
        <v>0</v>
      </c>
      <c r="AC1009" s="171">
        <v>0</v>
      </c>
      <c r="AD1009" s="171">
        <v>0</v>
      </c>
      <c r="AE1009" s="171">
        <v>0</v>
      </c>
    </row>
    <row r="1010" spans="1:31" x14ac:dyDescent="0.2">
      <c r="A1010" s="5" t="str">
        <f>'MT_Permitted Sources'!A215</f>
        <v>MTDEQ Permitted Sources</v>
      </c>
      <c r="B1010" s="5">
        <f>'MT_Permitted Sources'!B215</f>
        <v>30</v>
      </c>
      <c r="C1010" s="158" t="str">
        <f>'MT_Permitted Sources'!D215</f>
        <v>30071</v>
      </c>
      <c r="D1010" s="110">
        <f>'MT_Permitted Sources'!L215</f>
        <v>20200202</v>
      </c>
      <c r="E1010" s="5" t="str">
        <f>'MT_Permitted Sources'!O215</f>
        <v>Compressor Engines</v>
      </c>
      <c r="F1010" s="125" t="s">
        <v>256</v>
      </c>
      <c r="G1010" s="110">
        <f>'MT_Permitted Sources'!Z215</f>
        <v>0</v>
      </c>
      <c r="H1010" s="110">
        <f>'MT_Permitted Sources'!AA215</f>
        <v>0</v>
      </c>
      <c r="I1010" s="110">
        <f>'MT_Permitted Sources'!AB215</f>
        <v>0</v>
      </c>
      <c r="J1010" s="110">
        <f>'MT_Permitted Sources'!AC215</f>
        <v>0</v>
      </c>
      <c r="K1010" s="110">
        <f>'MT_Permitted Sources'!AD215</f>
        <v>0</v>
      </c>
      <c r="L1010" s="144">
        <v>0</v>
      </c>
      <c r="M1010" s="144">
        <v>0</v>
      </c>
      <c r="N1010" s="144">
        <v>0</v>
      </c>
      <c r="O1010" s="144">
        <v>0</v>
      </c>
      <c r="P1010" s="144">
        <v>0</v>
      </c>
      <c r="Q1010" s="155">
        <v>0</v>
      </c>
      <c r="R1010" s="155">
        <v>0</v>
      </c>
      <c r="S1010" s="155">
        <v>0</v>
      </c>
      <c r="T1010" s="155">
        <v>0</v>
      </c>
      <c r="U1010" s="155">
        <v>0</v>
      </c>
      <c r="V1010" s="156">
        <f t="shared" si="9"/>
        <v>0</v>
      </c>
      <c r="W1010" s="156">
        <f t="shared" si="9"/>
        <v>0</v>
      </c>
      <c r="X1010" s="156">
        <f t="shared" si="9"/>
        <v>0</v>
      </c>
      <c r="Y1010" s="156">
        <f t="shared" si="9"/>
        <v>0</v>
      </c>
      <c r="Z1010" s="156">
        <f t="shared" si="10"/>
        <v>0</v>
      </c>
      <c r="AA1010" s="171">
        <v>0</v>
      </c>
      <c r="AB1010" s="171">
        <v>0</v>
      </c>
      <c r="AC1010" s="171">
        <v>0</v>
      </c>
      <c r="AD1010" s="171">
        <v>0</v>
      </c>
      <c r="AE1010" s="171">
        <v>0</v>
      </c>
    </row>
    <row r="1011" spans="1:31" x14ac:dyDescent="0.2">
      <c r="A1011" s="5" t="str">
        <f>'MT_Permitted Sources'!A216</f>
        <v>MTDEQ Permitted Sources</v>
      </c>
      <c r="B1011" s="5">
        <f>'MT_Permitted Sources'!B216</f>
        <v>30</v>
      </c>
      <c r="C1011" s="158" t="str">
        <f>'MT_Permitted Sources'!D216</f>
        <v>30071</v>
      </c>
      <c r="D1011" s="110">
        <f>'MT_Permitted Sources'!L216</f>
        <v>31000227</v>
      </c>
      <c r="E1011" s="5" t="str">
        <f>'MT_Permitted Sources'!O216</f>
        <v>Dehydrator</v>
      </c>
      <c r="F1011" s="125" t="s">
        <v>256</v>
      </c>
      <c r="G1011" s="110">
        <f>'MT_Permitted Sources'!Z216</f>
        <v>0</v>
      </c>
      <c r="H1011" s="110">
        <f>'MT_Permitted Sources'!AA216</f>
        <v>0</v>
      </c>
      <c r="I1011" s="110">
        <f>'MT_Permitted Sources'!AB216</f>
        <v>0</v>
      </c>
      <c r="J1011" s="110">
        <f>'MT_Permitted Sources'!AC216</f>
        <v>0</v>
      </c>
      <c r="K1011" s="110">
        <f>'MT_Permitted Sources'!AD216</f>
        <v>0</v>
      </c>
      <c r="L1011" s="144">
        <v>0</v>
      </c>
      <c r="M1011" s="144">
        <v>0</v>
      </c>
      <c r="N1011" s="144">
        <v>0</v>
      </c>
      <c r="O1011" s="144">
        <v>0</v>
      </c>
      <c r="P1011" s="144">
        <v>0</v>
      </c>
      <c r="Q1011" s="155">
        <v>0</v>
      </c>
      <c r="R1011" s="155">
        <v>0</v>
      </c>
      <c r="S1011" s="155">
        <v>0</v>
      </c>
      <c r="T1011" s="155">
        <v>0</v>
      </c>
      <c r="U1011" s="155">
        <v>0</v>
      </c>
      <c r="V1011" s="156">
        <f t="shared" si="9"/>
        <v>0</v>
      </c>
      <c r="W1011" s="156">
        <f t="shared" si="9"/>
        <v>0</v>
      </c>
      <c r="X1011" s="156">
        <f t="shared" si="9"/>
        <v>0</v>
      </c>
      <c r="Y1011" s="156">
        <f t="shared" si="9"/>
        <v>0</v>
      </c>
      <c r="Z1011" s="156">
        <f t="shared" si="10"/>
        <v>0</v>
      </c>
      <c r="AA1011" s="171">
        <v>0</v>
      </c>
      <c r="AB1011" s="171">
        <v>0</v>
      </c>
      <c r="AC1011" s="171">
        <v>0</v>
      </c>
      <c r="AD1011" s="171">
        <v>0</v>
      </c>
      <c r="AE1011" s="171">
        <v>0</v>
      </c>
    </row>
    <row r="1012" spans="1:31" x14ac:dyDescent="0.2">
      <c r="A1012" s="5" t="str">
        <f>'MT_Permitted Sources'!A217</f>
        <v>MTDEQ Permitted Sources</v>
      </c>
      <c r="B1012" s="5">
        <f>'MT_Permitted Sources'!B217</f>
        <v>30</v>
      </c>
      <c r="C1012" s="158" t="str">
        <f>'MT_Permitted Sources'!D217</f>
        <v>30071</v>
      </c>
      <c r="D1012" s="110">
        <f>'MT_Permitted Sources'!L217</f>
        <v>31000227</v>
      </c>
      <c r="E1012" s="5" t="str">
        <f>'MT_Permitted Sources'!O217</f>
        <v>Dehydrator</v>
      </c>
      <c r="F1012" s="125" t="s">
        <v>256</v>
      </c>
      <c r="G1012" s="110">
        <f>'MT_Permitted Sources'!Z217</f>
        <v>0</v>
      </c>
      <c r="H1012" s="110">
        <f>'MT_Permitted Sources'!AA217</f>
        <v>0.78296754837104043</v>
      </c>
      <c r="I1012" s="110">
        <f>'MT_Permitted Sources'!AB217</f>
        <v>0</v>
      </c>
      <c r="J1012" s="110">
        <f>'MT_Permitted Sources'!AC217</f>
        <v>0</v>
      </c>
      <c r="K1012" s="110">
        <f>'MT_Permitted Sources'!AD217</f>
        <v>0</v>
      </c>
      <c r="L1012" s="144">
        <v>0</v>
      </c>
      <c r="M1012" s="144">
        <v>0</v>
      </c>
      <c r="N1012" s="144">
        <v>0</v>
      </c>
      <c r="O1012" s="144">
        <v>0</v>
      </c>
      <c r="P1012" s="144">
        <v>0</v>
      </c>
      <c r="Q1012" s="155">
        <v>0</v>
      </c>
      <c r="R1012" s="155">
        <v>0</v>
      </c>
      <c r="S1012" s="155">
        <v>0</v>
      </c>
      <c r="T1012" s="155">
        <v>0</v>
      </c>
      <c r="U1012" s="155">
        <v>0</v>
      </c>
      <c r="V1012" s="156">
        <f t="shared" si="9"/>
        <v>0</v>
      </c>
      <c r="W1012" s="156">
        <f t="shared" si="9"/>
        <v>0.78296754837104043</v>
      </c>
      <c r="X1012" s="156">
        <f t="shared" si="9"/>
        <v>0</v>
      </c>
      <c r="Y1012" s="156">
        <f t="shared" si="9"/>
        <v>0</v>
      </c>
      <c r="Z1012" s="156">
        <f t="shared" si="10"/>
        <v>0</v>
      </c>
      <c r="AA1012" s="171">
        <v>0</v>
      </c>
      <c r="AB1012" s="171">
        <v>0</v>
      </c>
      <c r="AC1012" s="171">
        <v>0</v>
      </c>
      <c r="AD1012" s="171">
        <v>0</v>
      </c>
      <c r="AE1012" s="171">
        <v>0</v>
      </c>
    </row>
    <row r="1013" spans="1:31" x14ac:dyDescent="0.2">
      <c r="A1013" s="5" t="str">
        <f>'MT_Permitted Sources'!A218</f>
        <v>MTDEQ Permitted Sources</v>
      </c>
      <c r="B1013" s="5">
        <f>'MT_Permitted Sources'!B218</f>
        <v>30</v>
      </c>
      <c r="C1013" s="158" t="str">
        <f>'MT_Permitted Sources'!D218</f>
        <v>30071</v>
      </c>
      <c r="D1013" s="110">
        <f>'MT_Permitted Sources'!L218</f>
        <v>20200202</v>
      </c>
      <c r="E1013" s="5" t="str">
        <f>'MT_Permitted Sources'!O218</f>
        <v>Compressor Engines</v>
      </c>
      <c r="F1013" s="125" t="s">
        <v>256</v>
      </c>
      <c r="G1013" s="110">
        <f>'MT_Permitted Sources'!Z218</f>
        <v>13.239431963105085</v>
      </c>
      <c r="H1013" s="110">
        <f>'MT_Permitted Sources'!AA218</f>
        <v>1.6844040346338387</v>
      </c>
      <c r="I1013" s="110">
        <f>'MT_Permitted Sources'!AB218</f>
        <v>9.8706238938374078</v>
      </c>
      <c r="J1013" s="110">
        <f>'MT_Permitted Sources'!AC218</f>
        <v>1.68196640216693E-2</v>
      </c>
      <c r="K1013" s="110">
        <f>'MT_Permitted Sources'!AD218</f>
        <v>0</v>
      </c>
      <c r="L1013" s="144">
        <v>0</v>
      </c>
      <c r="M1013" s="144">
        <v>0</v>
      </c>
      <c r="N1013" s="144">
        <v>0</v>
      </c>
      <c r="O1013" s="144">
        <v>0</v>
      </c>
      <c r="P1013" s="144">
        <v>0</v>
      </c>
      <c r="Q1013" s="155">
        <v>0</v>
      </c>
      <c r="R1013" s="155">
        <v>0</v>
      </c>
      <c r="S1013" s="155">
        <v>0</v>
      </c>
      <c r="T1013" s="155">
        <v>0</v>
      </c>
      <c r="U1013" s="155">
        <v>0</v>
      </c>
      <c r="V1013" s="156">
        <f t="shared" si="9"/>
        <v>13.239431963105085</v>
      </c>
      <c r="W1013" s="156">
        <f t="shared" si="9"/>
        <v>1.6844040346338387</v>
      </c>
      <c r="X1013" s="156">
        <f t="shared" si="9"/>
        <v>9.8706238938374078</v>
      </c>
      <c r="Y1013" s="156">
        <f t="shared" si="9"/>
        <v>1.68196640216693E-2</v>
      </c>
      <c r="Z1013" s="156">
        <f t="shared" si="10"/>
        <v>0</v>
      </c>
      <c r="AA1013" s="171">
        <v>0</v>
      </c>
      <c r="AB1013" s="171">
        <v>0</v>
      </c>
      <c r="AC1013" s="171">
        <v>0</v>
      </c>
      <c r="AD1013" s="171">
        <v>0</v>
      </c>
      <c r="AE1013" s="171">
        <v>0</v>
      </c>
    </row>
    <row r="1014" spans="1:31" x14ac:dyDescent="0.2">
      <c r="A1014" s="5" t="str">
        <f>'MT_Permitted Sources'!A219</f>
        <v>MTDEQ Permitted Sources</v>
      </c>
      <c r="B1014" s="5">
        <f>'MT_Permitted Sources'!B219</f>
        <v>30</v>
      </c>
      <c r="C1014" s="158" t="str">
        <f>'MT_Permitted Sources'!D219</f>
        <v>30071</v>
      </c>
      <c r="D1014" s="110">
        <f>'MT_Permitted Sources'!L219</f>
        <v>20200202</v>
      </c>
      <c r="E1014" s="5" t="str">
        <f>'MT_Permitted Sources'!O219</f>
        <v>Compressor Engines</v>
      </c>
      <c r="F1014" s="125" t="s">
        <v>256</v>
      </c>
      <c r="G1014" s="110">
        <f>'MT_Permitted Sources'!Z219</f>
        <v>10.915718186816685</v>
      </c>
      <c r="H1014" s="110">
        <f>'MT_Permitted Sources'!AA219</f>
        <v>1.4871183136453698</v>
      </c>
      <c r="I1014" s="110">
        <f>'MT_Permitted Sources'!AB219</f>
        <v>8.3875683009702175</v>
      </c>
      <c r="J1014" s="110">
        <f>'MT_Permitted Sources'!AC219</f>
        <v>0</v>
      </c>
      <c r="K1014" s="110">
        <f>'MT_Permitted Sources'!AD219</f>
        <v>0</v>
      </c>
      <c r="L1014" s="144">
        <v>0</v>
      </c>
      <c r="M1014" s="144">
        <v>0</v>
      </c>
      <c r="N1014" s="144">
        <v>0</v>
      </c>
      <c r="O1014" s="144">
        <v>0</v>
      </c>
      <c r="P1014" s="144">
        <v>0</v>
      </c>
      <c r="Q1014" s="155">
        <v>0</v>
      </c>
      <c r="R1014" s="155">
        <v>0</v>
      </c>
      <c r="S1014" s="155">
        <v>0</v>
      </c>
      <c r="T1014" s="155">
        <v>0</v>
      </c>
      <c r="U1014" s="155">
        <v>0</v>
      </c>
      <c r="V1014" s="156">
        <f t="shared" si="9"/>
        <v>10.915718186816685</v>
      </c>
      <c r="W1014" s="156">
        <f t="shared" si="9"/>
        <v>1.4871183136453698</v>
      </c>
      <c r="X1014" s="156">
        <f t="shared" si="9"/>
        <v>8.3875683009702175</v>
      </c>
      <c r="Y1014" s="156">
        <f t="shared" si="9"/>
        <v>0</v>
      </c>
      <c r="Z1014" s="156">
        <f t="shared" si="10"/>
        <v>0</v>
      </c>
      <c r="AA1014" s="171">
        <v>0</v>
      </c>
      <c r="AB1014" s="171">
        <v>0</v>
      </c>
      <c r="AC1014" s="171">
        <v>0</v>
      </c>
      <c r="AD1014" s="171">
        <v>0</v>
      </c>
      <c r="AE1014" s="171">
        <v>0</v>
      </c>
    </row>
    <row r="1015" spans="1:31" x14ac:dyDescent="0.2">
      <c r="A1015" s="5" t="str">
        <f>'MT_Permitted Sources'!A220</f>
        <v>MTDEQ Permitted Sources</v>
      </c>
      <c r="B1015" s="5">
        <f>'MT_Permitted Sources'!B220</f>
        <v>30</v>
      </c>
      <c r="C1015" s="158" t="str">
        <f>'MT_Permitted Sources'!D220</f>
        <v>30071</v>
      </c>
      <c r="D1015" s="110">
        <f>'MT_Permitted Sources'!L220</f>
        <v>20200202</v>
      </c>
      <c r="E1015" s="5" t="str">
        <f>'MT_Permitted Sources'!O220</f>
        <v>Compressor Engines</v>
      </c>
      <c r="F1015" s="125" t="s">
        <v>256</v>
      </c>
      <c r="G1015" s="110">
        <f>'MT_Permitted Sources'!Z220</f>
        <v>0</v>
      </c>
      <c r="H1015" s="110">
        <f>'MT_Permitted Sources'!AA220</f>
        <v>0.25985162097245612</v>
      </c>
      <c r="I1015" s="110">
        <f>'MT_Permitted Sources'!AB220</f>
        <v>8.3914685129172728</v>
      </c>
      <c r="J1015" s="110">
        <f>'MT_Permitted Sources'!AC220</f>
        <v>1.5682102203778622E-2</v>
      </c>
      <c r="K1015" s="110">
        <f>'MT_Permitted Sources'!AD220</f>
        <v>0</v>
      </c>
      <c r="L1015" s="144">
        <v>0</v>
      </c>
      <c r="M1015" s="144">
        <v>0</v>
      </c>
      <c r="N1015" s="144">
        <v>0</v>
      </c>
      <c r="O1015" s="144">
        <v>0</v>
      </c>
      <c r="P1015" s="144">
        <v>0</v>
      </c>
      <c r="Q1015" s="155">
        <v>0</v>
      </c>
      <c r="R1015" s="155">
        <v>0</v>
      </c>
      <c r="S1015" s="155">
        <v>0</v>
      </c>
      <c r="T1015" s="155">
        <v>0</v>
      </c>
      <c r="U1015" s="155">
        <v>0</v>
      </c>
      <c r="V1015" s="156">
        <f t="shared" si="9"/>
        <v>0</v>
      </c>
      <c r="W1015" s="156">
        <f t="shared" si="9"/>
        <v>0.25985162097245612</v>
      </c>
      <c r="X1015" s="156">
        <f t="shared" si="9"/>
        <v>8.3914685129172728</v>
      </c>
      <c r="Y1015" s="156">
        <f t="shared" si="9"/>
        <v>1.5682102203778622E-2</v>
      </c>
      <c r="Z1015" s="156">
        <f t="shared" si="10"/>
        <v>0</v>
      </c>
      <c r="AA1015" s="171">
        <v>0</v>
      </c>
      <c r="AB1015" s="171">
        <v>0</v>
      </c>
      <c r="AC1015" s="171">
        <v>0</v>
      </c>
      <c r="AD1015" s="171">
        <v>0</v>
      </c>
      <c r="AE1015" s="171">
        <v>0</v>
      </c>
    </row>
    <row r="1016" spans="1:31" x14ac:dyDescent="0.2">
      <c r="A1016" s="5" t="str">
        <f>'MT_Permitted Sources'!A221</f>
        <v>MTDEQ Permitted Sources</v>
      </c>
      <c r="B1016" s="5">
        <f>'MT_Permitted Sources'!B221</f>
        <v>30</v>
      </c>
      <c r="C1016" s="158" t="str">
        <f>'MT_Permitted Sources'!D221</f>
        <v>30035</v>
      </c>
      <c r="D1016" s="110">
        <f>'MT_Permitted Sources'!L221</f>
        <v>20200253</v>
      </c>
      <c r="E1016" s="5" t="str">
        <f>'MT_Permitted Sources'!O221</f>
        <v>Compressor Engines</v>
      </c>
      <c r="F1016" s="125" t="s">
        <v>256</v>
      </c>
      <c r="G1016" s="110">
        <f>'MT_Permitted Sources'!Z221</f>
        <v>0</v>
      </c>
      <c r="H1016" s="110">
        <f>'MT_Permitted Sources'!AA221</f>
        <v>0.19501059735268753</v>
      </c>
      <c r="I1016" s="110">
        <f>'MT_Permitted Sources'!AB221</f>
        <v>0</v>
      </c>
      <c r="J1016" s="110">
        <f>'MT_Permitted Sources'!AC221</f>
        <v>3.9002119470537503E-3</v>
      </c>
      <c r="K1016" s="110">
        <f>'MT_Permitted Sources'!AD221</f>
        <v>6.2972172061805345E-2</v>
      </c>
      <c r="L1016" s="144">
        <v>0</v>
      </c>
      <c r="M1016" s="144">
        <v>0</v>
      </c>
      <c r="N1016" s="144">
        <v>0</v>
      </c>
      <c r="O1016" s="144">
        <v>0</v>
      </c>
      <c r="P1016" s="144">
        <v>0</v>
      </c>
      <c r="Q1016" s="155">
        <v>0</v>
      </c>
      <c r="R1016" s="155">
        <v>0</v>
      </c>
      <c r="S1016" s="155">
        <v>0</v>
      </c>
      <c r="T1016" s="155">
        <v>0</v>
      </c>
      <c r="U1016" s="155">
        <v>0</v>
      </c>
      <c r="V1016" s="156">
        <f t="shared" si="9"/>
        <v>0</v>
      </c>
      <c r="W1016" s="156">
        <f t="shared" si="9"/>
        <v>0.19501059735268753</v>
      </c>
      <c r="X1016" s="156">
        <f t="shared" si="9"/>
        <v>0</v>
      </c>
      <c r="Y1016" s="156">
        <f t="shared" si="9"/>
        <v>3.9002119470537503E-3</v>
      </c>
      <c r="Z1016" s="156">
        <f t="shared" si="10"/>
        <v>6.2972172061805345E-2</v>
      </c>
      <c r="AA1016" s="171">
        <v>0</v>
      </c>
      <c r="AB1016" s="171">
        <v>0</v>
      </c>
      <c r="AC1016" s="171">
        <v>0</v>
      </c>
      <c r="AD1016" s="171">
        <v>0</v>
      </c>
      <c r="AE1016" s="171">
        <v>0</v>
      </c>
    </row>
    <row r="1017" spans="1:31" x14ac:dyDescent="0.2">
      <c r="A1017" s="5" t="str">
        <f>'MT_Permitted Sources'!A222</f>
        <v>MTDEQ Permitted Sources</v>
      </c>
      <c r="B1017" s="5">
        <f>'MT_Permitted Sources'!B222</f>
        <v>30</v>
      </c>
      <c r="C1017" s="158" t="str">
        <f>'MT_Permitted Sources'!D222</f>
        <v>30035</v>
      </c>
      <c r="D1017" s="110">
        <f>'MT_Permitted Sources'!L222</f>
        <v>20200253</v>
      </c>
      <c r="E1017" s="5" t="str">
        <f>'MT_Permitted Sources'!O222</f>
        <v>Compressor Engines</v>
      </c>
      <c r="F1017" s="125" t="s">
        <v>256</v>
      </c>
      <c r="G1017" s="110">
        <f>'MT_Permitted Sources'!Z222</f>
        <v>3.7007323568450641</v>
      </c>
      <c r="H1017" s="110">
        <f>'MT_Permitted Sources'!AA222</f>
        <v>0</v>
      </c>
      <c r="I1017" s="110">
        <f>'MT_Permitted Sources'!AB222</f>
        <v>3.7007323568450641</v>
      </c>
      <c r="J1017" s="110">
        <f>'MT_Permitted Sources'!AC222</f>
        <v>0</v>
      </c>
      <c r="K1017" s="110">
        <f>'MT_Permitted Sources'!AD222</f>
        <v>0</v>
      </c>
      <c r="L1017" s="144">
        <v>0</v>
      </c>
      <c r="M1017" s="144">
        <v>0</v>
      </c>
      <c r="N1017" s="144">
        <v>0</v>
      </c>
      <c r="O1017" s="144">
        <v>0</v>
      </c>
      <c r="P1017" s="144">
        <v>0</v>
      </c>
      <c r="Q1017" s="155">
        <v>0</v>
      </c>
      <c r="R1017" s="155">
        <v>0</v>
      </c>
      <c r="S1017" s="155">
        <v>0</v>
      </c>
      <c r="T1017" s="155">
        <v>0</v>
      </c>
      <c r="U1017" s="155">
        <v>0</v>
      </c>
      <c r="V1017" s="156">
        <f t="shared" si="9"/>
        <v>3.7007323568450641</v>
      </c>
      <c r="W1017" s="156">
        <f t="shared" si="9"/>
        <v>0</v>
      </c>
      <c r="X1017" s="156">
        <f t="shared" si="9"/>
        <v>3.7007323568450641</v>
      </c>
      <c r="Y1017" s="156">
        <f t="shared" si="9"/>
        <v>0</v>
      </c>
      <c r="Z1017" s="156">
        <f t="shared" si="10"/>
        <v>0</v>
      </c>
      <c r="AA1017" s="171">
        <v>0</v>
      </c>
      <c r="AB1017" s="171">
        <v>0</v>
      </c>
      <c r="AC1017" s="171">
        <v>0</v>
      </c>
      <c r="AD1017" s="171">
        <v>0</v>
      </c>
      <c r="AE1017" s="171">
        <v>0</v>
      </c>
    </row>
    <row r="1018" spans="1:31" x14ac:dyDescent="0.2">
      <c r="A1018" s="5" t="str">
        <f>'MT_Permitted Sources'!A223</f>
        <v>MTDEQ Permitted Sources</v>
      </c>
      <c r="B1018" s="5">
        <f>'MT_Permitted Sources'!B223</f>
        <v>30</v>
      </c>
      <c r="C1018" s="158" t="str">
        <f>'MT_Permitted Sources'!D223</f>
        <v>30035</v>
      </c>
      <c r="D1018" s="110">
        <f>'MT_Permitted Sources'!L223</f>
        <v>20200202</v>
      </c>
      <c r="E1018" s="5" t="str">
        <f>'MT_Permitted Sources'!O223</f>
        <v>Compressor Engines</v>
      </c>
      <c r="F1018" s="125" t="s">
        <v>256</v>
      </c>
      <c r="G1018" s="110">
        <f>'MT_Permitted Sources'!Z223</f>
        <v>5.687809089453387E-2</v>
      </c>
      <c r="H1018" s="110">
        <f>'MT_Permitted Sources'!AA223</f>
        <v>1.1375618178906773E-3</v>
      </c>
      <c r="I1018" s="110">
        <f>'MT_Permitted Sources'!AB223</f>
        <v>1.4219522723633467E-2</v>
      </c>
      <c r="J1018" s="110">
        <f>'MT_Permitted Sources'!AC223</f>
        <v>2.4376324669085939E-4</v>
      </c>
      <c r="K1018" s="110">
        <f>'MT_Permitted Sources'!AD223</f>
        <v>8.1254415563619805E-4</v>
      </c>
      <c r="L1018" s="144">
        <v>0</v>
      </c>
      <c r="M1018" s="144">
        <v>0</v>
      </c>
      <c r="N1018" s="144">
        <v>0</v>
      </c>
      <c r="O1018" s="144">
        <v>0</v>
      </c>
      <c r="P1018" s="144">
        <v>0</v>
      </c>
      <c r="Q1018" s="155">
        <v>0</v>
      </c>
      <c r="R1018" s="155">
        <v>0</v>
      </c>
      <c r="S1018" s="155">
        <v>0</v>
      </c>
      <c r="T1018" s="155">
        <v>0</v>
      </c>
      <c r="U1018" s="155">
        <v>0</v>
      </c>
      <c r="V1018" s="156">
        <f t="shared" si="9"/>
        <v>5.687809089453387E-2</v>
      </c>
      <c r="W1018" s="156">
        <f t="shared" si="9"/>
        <v>1.1375618178906773E-3</v>
      </c>
      <c r="X1018" s="156">
        <f t="shared" si="9"/>
        <v>1.4219522723633467E-2</v>
      </c>
      <c r="Y1018" s="156">
        <f t="shared" si="9"/>
        <v>2.4376324669085939E-4</v>
      </c>
      <c r="Z1018" s="156">
        <f t="shared" si="10"/>
        <v>8.1254415563619805E-4</v>
      </c>
      <c r="AA1018" s="171">
        <v>0</v>
      </c>
      <c r="AB1018" s="171">
        <v>0</v>
      </c>
      <c r="AC1018" s="171">
        <v>0</v>
      </c>
      <c r="AD1018" s="171">
        <v>0</v>
      </c>
      <c r="AE1018" s="171">
        <v>0</v>
      </c>
    </row>
    <row r="1019" spans="1:31" x14ac:dyDescent="0.2">
      <c r="A1019" s="5" t="str">
        <f>'MT_Permitted Sources'!A224</f>
        <v>MTDEQ Permitted Sources</v>
      </c>
      <c r="B1019" s="5">
        <f>'MT_Permitted Sources'!B224</f>
        <v>30</v>
      </c>
      <c r="C1019" s="158" t="str">
        <f>'MT_Permitted Sources'!D224</f>
        <v>30035</v>
      </c>
      <c r="D1019" s="110">
        <f>'MT_Permitted Sources'!L224</f>
        <v>31000228</v>
      </c>
      <c r="E1019" s="5" t="str">
        <f>'MT_Permitted Sources'!O224</f>
        <v>Dehydrator</v>
      </c>
      <c r="F1019" s="125" t="s">
        <v>256</v>
      </c>
      <c r="G1019" s="110">
        <f>'MT_Permitted Sources'!Z224</f>
        <v>0.11375618178906774</v>
      </c>
      <c r="H1019" s="110">
        <f>'MT_Permitted Sources'!AA224</f>
        <v>4.4689928559990891E-3</v>
      </c>
      <c r="I1019" s="110">
        <f>'MT_Permitted Sources'!AB224</f>
        <v>2.8439045447266935E-2</v>
      </c>
      <c r="J1019" s="110">
        <f>'MT_Permitted Sources'!AC224</f>
        <v>4.8752649338171879E-4</v>
      </c>
      <c r="K1019" s="110">
        <f>'MT_Permitted Sources'!AD224</f>
        <v>4.4689928559990891E-3</v>
      </c>
      <c r="L1019" s="144">
        <v>0</v>
      </c>
      <c r="M1019" s="144">
        <v>0</v>
      </c>
      <c r="N1019" s="144">
        <v>0</v>
      </c>
      <c r="O1019" s="144">
        <v>0</v>
      </c>
      <c r="P1019" s="144">
        <v>0</v>
      </c>
      <c r="Q1019" s="155">
        <v>0</v>
      </c>
      <c r="R1019" s="155">
        <v>0</v>
      </c>
      <c r="S1019" s="155">
        <v>0</v>
      </c>
      <c r="T1019" s="155">
        <v>0</v>
      </c>
      <c r="U1019" s="155">
        <v>0</v>
      </c>
      <c r="V1019" s="156">
        <f t="shared" si="9"/>
        <v>0.11375618178906774</v>
      </c>
      <c r="W1019" s="156">
        <f t="shared" si="9"/>
        <v>4.4689928559990891E-3</v>
      </c>
      <c r="X1019" s="156">
        <f t="shared" si="9"/>
        <v>2.8439045447266935E-2</v>
      </c>
      <c r="Y1019" s="156">
        <f t="shared" si="9"/>
        <v>4.8752649338171879E-4</v>
      </c>
      <c r="Z1019" s="156">
        <f t="shared" si="10"/>
        <v>4.4689928559990891E-3</v>
      </c>
      <c r="AA1019" s="171">
        <v>0</v>
      </c>
      <c r="AB1019" s="171">
        <v>0</v>
      </c>
      <c r="AC1019" s="171">
        <v>0</v>
      </c>
      <c r="AD1019" s="171">
        <v>0</v>
      </c>
      <c r="AE1019" s="171">
        <v>0</v>
      </c>
    </row>
    <row r="1020" spans="1:31" x14ac:dyDescent="0.2">
      <c r="A1020" s="5" t="str">
        <f>'MT_Permitted Sources'!A225</f>
        <v>MTDEQ Permitted Sources</v>
      </c>
      <c r="B1020" s="5">
        <f>'MT_Permitted Sources'!B225</f>
        <v>30</v>
      </c>
      <c r="C1020" s="158" t="str">
        <f>'MT_Permitted Sources'!D225</f>
        <v>30035</v>
      </c>
      <c r="D1020" s="110">
        <f>'MT_Permitted Sources'!L225</f>
        <v>31000404</v>
      </c>
      <c r="E1020" s="5" t="str">
        <f>'MT_Permitted Sources'!O225</f>
        <v>Process Heaters</v>
      </c>
      <c r="F1020" s="125" t="s">
        <v>256</v>
      </c>
      <c r="G1020" s="110">
        <f>'MT_Permitted Sources'!Z225</f>
        <v>0</v>
      </c>
      <c r="H1020" s="110">
        <f>'MT_Permitted Sources'!AA225</f>
        <v>0</v>
      </c>
      <c r="I1020" s="110">
        <f>'MT_Permitted Sources'!AB225</f>
        <v>0</v>
      </c>
      <c r="J1020" s="110">
        <f>'MT_Permitted Sources'!AC225</f>
        <v>0</v>
      </c>
      <c r="K1020" s="110">
        <f>'MT_Permitted Sources'!AD225</f>
        <v>0</v>
      </c>
      <c r="L1020" s="144">
        <v>0</v>
      </c>
      <c r="M1020" s="144">
        <v>0</v>
      </c>
      <c r="N1020" s="144">
        <v>0</v>
      </c>
      <c r="O1020" s="144">
        <v>0</v>
      </c>
      <c r="P1020" s="144">
        <v>0</v>
      </c>
      <c r="Q1020" s="155">
        <v>0</v>
      </c>
      <c r="R1020" s="155">
        <v>0</v>
      </c>
      <c r="S1020" s="155">
        <v>0</v>
      </c>
      <c r="T1020" s="155">
        <v>0</v>
      </c>
      <c r="U1020" s="155">
        <v>0</v>
      </c>
      <c r="V1020" s="156">
        <f t="shared" si="9"/>
        <v>0</v>
      </c>
      <c r="W1020" s="156">
        <f t="shared" si="9"/>
        <v>0</v>
      </c>
      <c r="X1020" s="156">
        <f t="shared" si="9"/>
        <v>0</v>
      </c>
      <c r="Y1020" s="156">
        <f t="shared" si="9"/>
        <v>0</v>
      </c>
      <c r="Z1020" s="156">
        <f t="shared" si="10"/>
        <v>0</v>
      </c>
      <c r="AA1020" s="171">
        <v>0</v>
      </c>
      <c r="AB1020" s="171">
        <v>0</v>
      </c>
      <c r="AC1020" s="171">
        <v>0</v>
      </c>
      <c r="AD1020" s="171">
        <v>0</v>
      </c>
      <c r="AE1020" s="171">
        <v>0</v>
      </c>
    </row>
    <row r="1021" spans="1:31" x14ac:dyDescent="0.2">
      <c r="A1021" s="5" t="str">
        <f>'MT_Permitted Sources'!A226</f>
        <v>MTDEQ Permitted Sources</v>
      </c>
      <c r="B1021" s="5">
        <f>'MT_Permitted Sources'!B226</f>
        <v>30</v>
      </c>
      <c r="C1021" s="158" t="str">
        <f>'MT_Permitted Sources'!D226</f>
        <v>30035</v>
      </c>
      <c r="D1021" s="110">
        <f>'MT_Permitted Sources'!L226</f>
        <v>31000228</v>
      </c>
      <c r="E1021" s="5" t="str">
        <f>'MT_Permitted Sources'!O226</f>
        <v>Dehydrator</v>
      </c>
      <c r="F1021" s="125" t="s">
        <v>256</v>
      </c>
      <c r="G1021" s="110">
        <f>'MT_Permitted Sources'!Z226</f>
        <v>0</v>
      </c>
      <c r="H1021" s="110">
        <f>'MT_Permitted Sources'!AA226</f>
        <v>0</v>
      </c>
      <c r="I1021" s="110">
        <f>'MT_Permitted Sources'!AB226</f>
        <v>0</v>
      </c>
      <c r="J1021" s="110">
        <f>'MT_Permitted Sources'!AC226</f>
        <v>0</v>
      </c>
      <c r="K1021" s="110">
        <f>'MT_Permitted Sources'!AD226</f>
        <v>0</v>
      </c>
      <c r="L1021" s="144">
        <v>0</v>
      </c>
      <c r="M1021" s="144">
        <v>0</v>
      </c>
      <c r="N1021" s="144">
        <v>0</v>
      </c>
      <c r="O1021" s="144">
        <v>0</v>
      </c>
      <c r="P1021" s="144">
        <v>0</v>
      </c>
      <c r="Q1021" s="155">
        <v>0</v>
      </c>
      <c r="R1021" s="155">
        <v>0</v>
      </c>
      <c r="S1021" s="155">
        <v>0</v>
      </c>
      <c r="T1021" s="155">
        <v>0</v>
      </c>
      <c r="U1021" s="155">
        <v>0</v>
      </c>
      <c r="V1021" s="156">
        <f t="shared" si="9"/>
        <v>0</v>
      </c>
      <c r="W1021" s="156">
        <f t="shared" si="9"/>
        <v>0</v>
      </c>
      <c r="X1021" s="156">
        <f t="shared" si="9"/>
        <v>0</v>
      </c>
      <c r="Y1021" s="156">
        <f t="shared" si="9"/>
        <v>0</v>
      </c>
      <c r="Z1021" s="156">
        <f t="shared" si="10"/>
        <v>0</v>
      </c>
      <c r="AA1021" s="171">
        <v>0</v>
      </c>
      <c r="AB1021" s="171">
        <v>0</v>
      </c>
      <c r="AC1021" s="171">
        <v>0</v>
      </c>
      <c r="AD1021" s="171">
        <v>0</v>
      </c>
      <c r="AE1021" s="171">
        <v>0</v>
      </c>
    </row>
    <row r="1022" spans="1:31" x14ac:dyDescent="0.2">
      <c r="A1022" s="5" t="str">
        <f>'MT_Permitted Sources'!A227</f>
        <v>MTDEQ Permitted Sources</v>
      </c>
      <c r="B1022" s="5">
        <f>'MT_Permitted Sources'!B227</f>
        <v>30</v>
      </c>
      <c r="C1022" s="158" t="str">
        <f>'MT_Permitted Sources'!D227</f>
        <v>30035</v>
      </c>
      <c r="D1022" s="110">
        <f>'MT_Permitted Sources'!L227</f>
        <v>20200253</v>
      </c>
      <c r="E1022" s="5" t="str">
        <f>'MT_Permitted Sources'!O227</f>
        <v>Compressor Engines</v>
      </c>
      <c r="F1022" s="125" t="s">
        <v>256</v>
      </c>
      <c r="G1022" s="110">
        <f>'MT_Permitted Sources'!Z227</f>
        <v>0</v>
      </c>
      <c r="H1022" s="110">
        <f>'MT_Permitted Sources'!AA227</f>
        <v>0</v>
      </c>
      <c r="I1022" s="110">
        <f>'MT_Permitted Sources'!AB227</f>
        <v>0</v>
      </c>
      <c r="J1022" s="110">
        <f>'MT_Permitted Sources'!AC227</f>
        <v>0</v>
      </c>
      <c r="K1022" s="110">
        <f>'MT_Permitted Sources'!AD227</f>
        <v>0</v>
      </c>
      <c r="L1022" s="144">
        <v>0</v>
      </c>
      <c r="M1022" s="144">
        <v>0</v>
      </c>
      <c r="N1022" s="144">
        <v>0</v>
      </c>
      <c r="O1022" s="144">
        <v>0</v>
      </c>
      <c r="P1022" s="144">
        <v>0</v>
      </c>
      <c r="Q1022" s="155">
        <v>0</v>
      </c>
      <c r="R1022" s="155">
        <v>0</v>
      </c>
      <c r="S1022" s="155">
        <v>0</v>
      </c>
      <c r="T1022" s="155">
        <v>0</v>
      </c>
      <c r="U1022" s="155">
        <v>0</v>
      </c>
      <c r="V1022" s="156">
        <f t="shared" si="9"/>
        <v>0</v>
      </c>
      <c r="W1022" s="156">
        <f t="shared" si="9"/>
        <v>0</v>
      </c>
      <c r="X1022" s="156">
        <f t="shared" si="9"/>
        <v>0</v>
      </c>
      <c r="Y1022" s="156">
        <f t="shared" si="9"/>
        <v>0</v>
      </c>
      <c r="Z1022" s="156">
        <f t="shared" si="10"/>
        <v>0</v>
      </c>
      <c r="AA1022" s="171">
        <v>0</v>
      </c>
      <c r="AB1022" s="171">
        <v>0</v>
      </c>
      <c r="AC1022" s="171">
        <v>0</v>
      </c>
      <c r="AD1022" s="171">
        <v>0</v>
      </c>
      <c r="AE1022" s="171">
        <v>0</v>
      </c>
    </row>
    <row r="1023" spans="1:31" x14ac:dyDescent="0.2">
      <c r="A1023" s="5" t="str">
        <f>'MT_Permitted Sources'!A228</f>
        <v>MTDEQ Permitted Sources</v>
      </c>
      <c r="B1023" s="5">
        <f>'MT_Permitted Sources'!B228</f>
        <v>30</v>
      </c>
      <c r="C1023" s="158" t="str">
        <f>'MT_Permitted Sources'!D228</f>
        <v>30035</v>
      </c>
      <c r="D1023" s="110">
        <f>'MT_Permitted Sources'!L228</f>
        <v>20200253</v>
      </c>
      <c r="E1023" s="5" t="str">
        <f>'MT_Permitted Sources'!O228</f>
        <v>Compressor Engines</v>
      </c>
      <c r="F1023" s="125" t="s">
        <v>256</v>
      </c>
      <c r="G1023" s="110">
        <f>'MT_Permitted Sources'!Z228</f>
        <v>18.680390138076191</v>
      </c>
      <c r="H1023" s="110">
        <f>'MT_Permitted Sources'!AA228</f>
        <v>0.25164492500053054</v>
      </c>
      <c r="I1023" s="110">
        <f>'MT_Permitted Sources'!AB228</f>
        <v>12.968204723953722</v>
      </c>
      <c r="J1023" s="110">
        <f>'MT_Permitted Sources'!AC228</f>
        <v>5.0377737649444278E-3</v>
      </c>
      <c r="K1023" s="110">
        <f>'MT_Permitted Sources'!AD228</f>
        <v>7.483531673409384E-2</v>
      </c>
      <c r="L1023" s="144">
        <v>0</v>
      </c>
      <c r="M1023" s="144">
        <v>0</v>
      </c>
      <c r="N1023" s="144">
        <v>0</v>
      </c>
      <c r="O1023" s="144">
        <v>0</v>
      </c>
      <c r="P1023" s="144">
        <v>0</v>
      </c>
      <c r="Q1023" s="155">
        <v>0</v>
      </c>
      <c r="R1023" s="155">
        <v>0</v>
      </c>
      <c r="S1023" s="155">
        <v>0</v>
      </c>
      <c r="T1023" s="155">
        <v>0</v>
      </c>
      <c r="U1023" s="155">
        <v>0</v>
      </c>
      <c r="V1023" s="156">
        <f t="shared" si="9"/>
        <v>18.680390138076191</v>
      </c>
      <c r="W1023" s="156">
        <f t="shared" si="9"/>
        <v>0.25164492500053054</v>
      </c>
      <c r="X1023" s="156">
        <f t="shared" si="9"/>
        <v>12.968204723953722</v>
      </c>
      <c r="Y1023" s="156">
        <f t="shared" si="9"/>
        <v>5.0377737649444278E-3</v>
      </c>
      <c r="Z1023" s="156">
        <f t="shared" si="10"/>
        <v>7.483531673409384E-2</v>
      </c>
      <c r="AA1023" s="171">
        <v>0</v>
      </c>
      <c r="AB1023" s="171">
        <v>0</v>
      </c>
      <c r="AC1023" s="171">
        <v>0</v>
      </c>
      <c r="AD1023" s="171">
        <v>0</v>
      </c>
      <c r="AE1023" s="171">
        <v>0</v>
      </c>
    </row>
    <row r="1024" spans="1:31" x14ac:dyDescent="0.2">
      <c r="A1024" s="5" t="str">
        <f>'MT_Permitted Sources'!A229</f>
        <v>MTDEQ Permitted Sources</v>
      </c>
      <c r="B1024" s="5">
        <f>'MT_Permitted Sources'!B229</f>
        <v>30</v>
      </c>
      <c r="C1024" s="158" t="str">
        <f>'MT_Permitted Sources'!D229</f>
        <v>30035</v>
      </c>
      <c r="D1024" s="110">
        <f>'MT_Permitted Sources'!L229</f>
        <v>31000228</v>
      </c>
      <c r="E1024" s="5" t="str">
        <f>'MT_Permitted Sources'!O229</f>
        <v>Dehydrator</v>
      </c>
      <c r="F1024" s="125" t="s">
        <v>256</v>
      </c>
      <c r="G1024" s="110">
        <f>'MT_Permitted Sources'!Z229</f>
        <v>0.11375618178906774</v>
      </c>
      <c r="H1024" s="110">
        <f>'MT_Permitted Sources'!AA229</f>
        <v>4.4689928559990891E-3</v>
      </c>
      <c r="I1024" s="110">
        <f>'MT_Permitted Sources'!AB229</f>
        <v>2.8439045447266935E-2</v>
      </c>
      <c r="J1024" s="110">
        <f>'MT_Permitted Sources'!AC229</f>
        <v>4.8752649338171879E-4</v>
      </c>
      <c r="K1024" s="110">
        <f>'MT_Permitted Sources'!AD229</f>
        <v>4.4689928559990891E-3</v>
      </c>
      <c r="L1024" s="144">
        <v>0</v>
      </c>
      <c r="M1024" s="144">
        <v>0</v>
      </c>
      <c r="N1024" s="144">
        <v>0</v>
      </c>
      <c r="O1024" s="144">
        <v>0</v>
      </c>
      <c r="P1024" s="144">
        <v>0</v>
      </c>
      <c r="Q1024" s="155">
        <v>0</v>
      </c>
      <c r="R1024" s="155">
        <v>0</v>
      </c>
      <c r="S1024" s="155">
        <v>0</v>
      </c>
      <c r="T1024" s="155">
        <v>0</v>
      </c>
      <c r="U1024" s="155">
        <v>0</v>
      </c>
      <c r="V1024" s="156">
        <f t="shared" si="9"/>
        <v>0.11375618178906774</v>
      </c>
      <c r="W1024" s="156">
        <f t="shared" si="9"/>
        <v>4.4689928559990891E-3</v>
      </c>
      <c r="X1024" s="156">
        <f t="shared" si="9"/>
        <v>2.8439045447266935E-2</v>
      </c>
      <c r="Y1024" s="156">
        <f t="shared" si="9"/>
        <v>4.8752649338171879E-4</v>
      </c>
      <c r="Z1024" s="156">
        <f t="shared" si="10"/>
        <v>4.4689928559990891E-3</v>
      </c>
      <c r="AA1024" s="171">
        <v>0</v>
      </c>
      <c r="AB1024" s="171">
        <v>0</v>
      </c>
      <c r="AC1024" s="171">
        <v>0</v>
      </c>
      <c r="AD1024" s="171">
        <v>0</v>
      </c>
      <c r="AE1024" s="171">
        <v>0</v>
      </c>
    </row>
    <row r="1025" spans="1:31" x14ac:dyDescent="0.2">
      <c r="A1025" s="5" t="str">
        <f>'MT_Permitted Sources'!A230</f>
        <v>MTDEQ Permitted Sources</v>
      </c>
      <c r="B1025" s="5">
        <f>'MT_Permitted Sources'!B230</f>
        <v>30</v>
      </c>
      <c r="C1025" s="158" t="str">
        <f>'MT_Permitted Sources'!D230</f>
        <v>30035</v>
      </c>
      <c r="D1025" s="110">
        <f>'MT_Permitted Sources'!L230</f>
        <v>10200603</v>
      </c>
      <c r="E1025" s="5" t="str">
        <f>'MT_Permitted Sources'!O230</f>
        <v>Process Heaters</v>
      </c>
      <c r="F1025" s="125" t="s">
        <v>256</v>
      </c>
      <c r="G1025" s="110">
        <f>'MT_Permitted Sources'!Z230</f>
        <v>5.687809089453387E-2</v>
      </c>
      <c r="H1025" s="110">
        <f>'MT_Permitted Sources'!AA230</f>
        <v>2.1938692202177349E-3</v>
      </c>
      <c r="I1025" s="110">
        <f>'MT_Permitted Sources'!AB230</f>
        <v>1.4219522723633467E-2</v>
      </c>
      <c r="J1025" s="110">
        <f>'MT_Permitted Sources'!AC230</f>
        <v>0</v>
      </c>
      <c r="K1025" s="110">
        <f>'MT_Permitted Sources'!AD230</f>
        <v>2.1938692202177349E-3</v>
      </c>
      <c r="L1025" s="144">
        <v>0</v>
      </c>
      <c r="M1025" s="144">
        <v>0</v>
      </c>
      <c r="N1025" s="144">
        <v>0</v>
      </c>
      <c r="O1025" s="144">
        <v>0</v>
      </c>
      <c r="P1025" s="144">
        <v>0</v>
      </c>
      <c r="Q1025" s="155">
        <v>0</v>
      </c>
      <c r="R1025" s="155">
        <v>0</v>
      </c>
      <c r="S1025" s="155">
        <v>0</v>
      </c>
      <c r="T1025" s="155">
        <v>0</v>
      </c>
      <c r="U1025" s="155">
        <v>0</v>
      </c>
      <c r="V1025" s="156">
        <f t="shared" si="9"/>
        <v>5.687809089453387E-2</v>
      </c>
      <c r="W1025" s="156">
        <f t="shared" si="9"/>
        <v>2.1938692202177349E-3</v>
      </c>
      <c r="X1025" s="156">
        <f t="shared" si="9"/>
        <v>1.4219522723633467E-2</v>
      </c>
      <c r="Y1025" s="156">
        <f t="shared" si="9"/>
        <v>0</v>
      </c>
      <c r="Z1025" s="156">
        <f t="shared" si="10"/>
        <v>2.1938692202177349E-3</v>
      </c>
      <c r="AA1025" s="171">
        <v>0</v>
      </c>
      <c r="AB1025" s="171">
        <v>0</v>
      </c>
      <c r="AC1025" s="171">
        <v>0</v>
      </c>
      <c r="AD1025" s="171">
        <v>0</v>
      </c>
      <c r="AE1025" s="171">
        <v>0</v>
      </c>
    </row>
    <row r="1026" spans="1:31" x14ac:dyDescent="0.2">
      <c r="A1026" s="5" t="str">
        <f>'MT_Permitted Sources'!A231</f>
        <v>MTDEQ Permitted Sources</v>
      </c>
      <c r="B1026" s="5">
        <f>'MT_Permitted Sources'!B231</f>
        <v>30</v>
      </c>
      <c r="C1026" s="158" t="str">
        <f>'MT_Permitted Sources'!D231</f>
        <v>30035</v>
      </c>
      <c r="D1026" s="110">
        <f>'MT_Permitted Sources'!L231</f>
        <v>10500106</v>
      </c>
      <c r="E1026" s="5" t="str">
        <f>'MT_Permitted Sources'!O231</f>
        <v>Process Heaters</v>
      </c>
      <c r="F1026" s="125" t="s">
        <v>256</v>
      </c>
      <c r="G1026" s="110">
        <f>'MT_Permitted Sources'!Z231</f>
        <v>0</v>
      </c>
      <c r="H1026" s="110">
        <f>'MT_Permitted Sources'!AA231</f>
        <v>0</v>
      </c>
      <c r="I1026" s="110">
        <f>'MT_Permitted Sources'!AB231</f>
        <v>0</v>
      </c>
      <c r="J1026" s="110">
        <f>'MT_Permitted Sources'!AC231</f>
        <v>0</v>
      </c>
      <c r="K1026" s="110">
        <f>'MT_Permitted Sources'!AD231</f>
        <v>0</v>
      </c>
      <c r="L1026" s="144">
        <v>0</v>
      </c>
      <c r="M1026" s="144">
        <v>0</v>
      </c>
      <c r="N1026" s="144">
        <v>0</v>
      </c>
      <c r="O1026" s="144">
        <v>0</v>
      </c>
      <c r="P1026" s="144">
        <v>0</v>
      </c>
      <c r="Q1026" s="155">
        <v>0</v>
      </c>
      <c r="R1026" s="155">
        <v>0</v>
      </c>
      <c r="S1026" s="155">
        <v>0</v>
      </c>
      <c r="T1026" s="155">
        <v>0</v>
      </c>
      <c r="U1026" s="155">
        <v>0</v>
      </c>
      <c r="V1026" s="156">
        <f t="shared" si="9"/>
        <v>0</v>
      </c>
      <c r="W1026" s="156">
        <f t="shared" si="9"/>
        <v>0</v>
      </c>
      <c r="X1026" s="156">
        <f t="shared" si="9"/>
        <v>0</v>
      </c>
      <c r="Y1026" s="156">
        <f t="shared" si="9"/>
        <v>0</v>
      </c>
      <c r="Z1026" s="156">
        <f t="shared" si="10"/>
        <v>0</v>
      </c>
      <c r="AA1026" s="171">
        <v>0</v>
      </c>
      <c r="AB1026" s="171">
        <v>0</v>
      </c>
      <c r="AC1026" s="171">
        <v>0</v>
      </c>
      <c r="AD1026" s="171">
        <v>0</v>
      </c>
      <c r="AE1026" s="171">
        <v>0</v>
      </c>
    </row>
    <row r="1027" spans="1:31" x14ac:dyDescent="0.2">
      <c r="A1027" s="5" t="str">
        <f>'MT_Permitted Sources'!A232</f>
        <v>MTDEQ Permitted Sources</v>
      </c>
      <c r="B1027" s="5">
        <f>'MT_Permitted Sources'!B232</f>
        <v>30</v>
      </c>
      <c r="C1027" s="158" t="str">
        <f>'MT_Permitted Sources'!D232</f>
        <v>30035</v>
      </c>
      <c r="D1027" s="110">
        <f>'MT_Permitted Sources'!L232</f>
        <v>20200253</v>
      </c>
      <c r="E1027" s="5" t="str">
        <f>'MT_Permitted Sources'!O232</f>
        <v>Compressor Engines</v>
      </c>
      <c r="F1027" s="125" t="s">
        <v>256</v>
      </c>
      <c r="G1027" s="110">
        <f>'MT_Permitted Sources'!Z232</f>
        <v>0</v>
      </c>
      <c r="H1027" s="110">
        <f>'MT_Permitted Sources'!AA232</f>
        <v>0</v>
      </c>
      <c r="I1027" s="110">
        <f>'MT_Permitted Sources'!AB232</f>
        <v>0</v>
      </c>
      <c r="J1027" s="110">
        <f>'MT_Permitted Sources'!AC232</f>
        <v>0</v>
      </c>
      <c r="K1027" s="110">
        <f>'MT_Permitted Sources'!AD232</f>
        <v>0</v>
      </c>
      <c r="L1027" s="144">
        <v>0</v>
      </c>
      <c r="M1027" s="144">
        <v>0</v>
      </c>
      <c r="N1027" s="144">
        <v>0</v>
      </c>
      <c r="O1027" s="144">
        <v>0</v>
      </c>
      <c r="P1027" s="144">
        <v>0</v>
      </c>
      <c r="Q1027" s="155">
        <v>0</v>
      </c>
      <c r="R1027" s="155">
        <v>0</v>
      </c>
      <c r="S1027" s="155">
        <v>0</v>
      </c>
      <c r="T1027" s="155">
        <v>0</v>
      </c>
      <c r="U1027" s="155">
        <v>0</v>
      </c>
      <c r="V1027" s="156">
        <f t="shared" si="9"/>
        <v>0</v>
      </c>
      <c r="W1027" s="156">
        <f t="shared" si="9"/>
        <v>0</v>
      </c>
      <c r="X1027" s="156">
        <f t="shared" si="9"/>
        <v>0</v>
      </c>
      <c r="Y1027" s="156">
        <f t="shared" si="9"/>
        <v>0</v>
      </c>
      <c r="Z1027" s="156">
        <f t="shared" si="10"/>
        <v>0</v>
      </c>
      <c r="AA1027" s="171">
        <v>0</v>
      </c>
      <c r="AB1027" s="171">
        <v>0</v>
      </c>
      <c r="AC1027" s="171">
        <v>0</v>
      </c>
      <c r="AD1027" s="171">
        <v>0</v>
      </c>
      <c r="AE1027" s="171">
        <v>0</v>
      </c>
    </row>
    <row r="1028" spans="1:31" x14ac:dyDescent="0.2">
      <c r="A1028" s="5" t="str">
        <f>'MT_Permitted Sources'!A233</f>
        <v>MTDEQ Permitted Sources</v>
      </c>
      <c r="B1028" s="5">
        <f>'MT_Permitted Sources'!B233</f>
        <v>30</v>
      </c>
      <c r="C1028" s="158" t="str">
        <f>'MT_Permitted Sources'!D233</f>
        <v>30035</v>
      </c>
      <c r="D1028" s="110">
        <f>'MT_Permitted Sources'!L233</f>
        <v>31000228</v>
      </c>
      <c r="E1028" s="5" t="str">
        <f>'MT_Permitted Sources'!O233</f>
        <v>Dehydrator</v>
      </c>
      <c r="F1028" s="125" t="s">
        <v>256</v>
      </c>
      <c r="G1028" s="110">
        <f>'MT_Permitted Sources'!Z233</f>
        <v>5.687809089453387E-2</v>
      </c>
      <c r="H1028" s="110">
        <f>'MT_Permitted Sources'!AA233</f>
        <v>4.7127561026899488E-2</v>
      </c>
      <c r="I1028" s="110">
        <f>'MT_Permitted Sources'!AB233</f>
        <v>1.4219522723633467E-2</v>
      </c>
      <c r="J1028" s="110">
        <f>'MT_Permitted Sources'!AC233</f>
        <v>2.4376324669085939E-4</v>
      </c>
      <c r="K1028" s="110">
        <f>'MT_Permitted Sources'!AD233</f>
        <v>2.1938692202177349E-3</v>
      </c>
      <c r="L1028" s="144">
        <v>0</v>
      </c>
      <c r="M1028" s="144">
        <v>0</v>
      </c>
      <c r="N1028" s="144">
        <v>0</v>
      </c>
      <c r="O1028" s="144">
        <v>0</v>
      </c>
      <c r="P1028" s="144">
        <v>0</v>
      </c>
      <c r="Q1028" s="155">
        <v>0</v>
      </c>
      <c r="R1028" s="155">
        <v>0</v>
      </c>
      <c r="S1028" s="155">
        <v>0</v>
      </c>
      <c r="T1028" s="155">
        <v>0</v>
      </c>
      <c r="U1028" s="155">
        <v>0</v>
      </c>
      <c r="V1028" s="156">
        <f t="shared" si="9"/>
        <v>5.687809089453387E-2</v>
      </c>
      <c r="W1028" s="156">
        <f t="shared" si="9"/>
        <v>4.7127561026899488E-2</v>
      </c>
      <c r="X1028" s="156">
        <f t="shared" si="9"/>
        <v>1.4219522723633467E-2</v>
      </c>
      <c r="Y1028" s="156">
        <f t="shared" si="9"/>
        <v>2.4376324669085939E-4</v>
      </c>
      <c r="Z1028" s="156">
        <f t="shared" si="10"/>
        <v>2.1938692202177349E-3</v>
      </c>
      <c r="AA1028" s="171">
        <v>0</v>
      </c>
      <c r="AB1028" s="171">
        <v>0</v>
      </c>
      <c r="AC1028" s="171">
        <v>0</v>
      </c>
      <c r="AD1028" s="171">
        <v>0</v>
      </c>
      <c r="AE1028" s="171">
        <v>0</v>
      </c>
    </row>
    <row r="1029" spans="1:31" x14ac:dyDescent="0.2">
      <c r="A1029" s="5" t="str">
        <f>'MT_Permitted Sources'!A234</f>
        <v>MTDEQ Permitted Sources</v>
      </c>
      <c r="B1029" s="5">
        <f>'MT_Permitted Sources'!B234</f>
        <v>30</v>
      </c>
      <c r="C1029" s="158" t="str">
        <f>'MT_Permitted Sources'!D234</f>
        <v>30035</v>
      </c>
      <c r="D1029" s="110">
        <f>'MT_Permitted Sources'!L234</f>
        <v>10500106</v>
      </c>
      <c r="E1029" s="5" t="str">
        <f>'MT_Permitted Sources'!O234</f>
        <v>Process Heaters</v>
      </c>
      <c r="F1029" s="125" t="s">
        <v>256</v>
      </c>
      <c r="G1029" s="110">
        <f>'MT_Permitted Sources'!Z234</f>
        <v>4.0627207781809907E-2</v>
      </c>
      <c r="H1029" s="110">
        <f>'MT_Permitted Sources'!AA234</f>
        <v>2.1126148046541151E-3</v>
      </c>
      <c r="I1029" s="110">
        <f>'MT_Permitted Sources'!AB234</f>
        <v>8.1254415563619814E-3</v>
      </c>
      <c r="J1029" s="110">
        <f>'MT_Permitted Sources'!AC234</f>
        <v>2.4376324669085939E-4</v>
      </c>
      <c r="K1029" s="110">
        <f>'MT_Permitted Sources'!AD234</f>
        <v>8.1254415563619805E-4</v>
      </c>
      <c r="L1029" s="144">
        <v>0</v>
      </c>
      <c r="M1029" s="144">
        <v>0</v>
      </c>
      <c r="N1029" s="144">
        <v>0</v>
      </c>
      <c r="O1029" s="144">
        <v>0</v>
      </c>
      <c r="P1029" s="144">
        <v>0</v>
      </c>
      <c r="Q1029" s="155">
        <v>0</v>
      </c>
      <c r="R1029" s="155">
        <v>0</v>
      </c>
      <c r="S1029" s="155">
        <v>0</v>
      </c>
      <c r="T1029" s="155">
        <v>0</v>
      </c>
      <c r="U1029" s="155">
        <v>0</v>
      </c>
      <c r="V1029" s="156">
        <f t="shared" si="9"/>
        <v>4.0627207781809907E-2</v>
      </c>
      <c r="W1029" s="156">
        <f t="shared" si="9"/>
        <v>2.1126148046541151E-3</v>
      </c>
      <c r="X1029" s="156">
        <f t="shared" si="9"/>
        <v>8.1254415563619814E-3</v>
      </c>
      <c r="Y1029" s="156">
        <f t="shared" si="9"/>
        <v>2.4376324669085939E-4</v>
      </c>
      <c r="Z1029" s="156">
        <f t="shared" si="10"/>
        <v>8.1254415563619805E-4</v>
      </c>
      <c r="AA1029" s="171">
        <v>0</v>
      </c>
      <c r="AB1029" s="171">
        <v>0</v>
      </c>
      <c r="AC1029" s="171">
        <v>0</v>
      </c>
      <c r="AD1029" s="171">
        <v>0</v>
      </c>
      <c r="AE1029" s="171">
        <v>0</v>
      </c>
    </row>
    <row r="1030" spans="1:31" x14ac:dyDescent="0.2">
      <c r="A1030" s="5" t="str">
        <f>'MT_Permitted Sources'!A235</f>
        <v>MTDEQ Permitted Sources</v>
      </c>
      <c r="B1030" s="5">
        <f>'MT_Permitted Sources'!B235</f>
        <v>30</v>
      </c>
      <c r="C1030" s="158" t="str">
        <f>'MT_Permitted Sources'!D235</f>
        <v>30005</v>
      </c>
      <c r="D1030" s="110">
        <f>'MT_Permitted Sources'!L235</f>
        <v>10200603</v>
      </c>
      <c r="E1030" s="5" t="str">
        <f>'MT_Permitted Sources'!O235</f>
        <v>Process Heaters</v>
      </c>
      <c r="F1030" s="125" t="s">
        <v>256</v>
      </c>
      <c r="G1030" s="110">
        <f>'MT_Permitted Sources'!Z235</f>
        <v>6.8253709073440638E-2</v>
      </c>
      <c r="H1030" s="110">
        <f>'MT_Permitted Sources'!AA235</f>
        <v>4.4689928559990891E-3</v>
      </c>
      <c r="I1030" s="110">
        <f>'MT_Permitted Sources'!AB235</f>
        <v>8.1254415563619814E-2</v>
      </c>
      <c r="J1030" s="110">
        <f>'MT_Permitted Sources'!AC235</f>
        <v>4.8752649338171879E-4</v>
      </c>
      <c r="K1030" s="110">
        <f>'MT_Permitted Sources'!AD235</f>
        <v>1.5438338957087763E-3</v>
      </c>
      <c r="L1030" s="144">
        <v>0</v>
      </c>
      <c r="M1030" s="144">
        <v>0</v>
      </c>
      <c r="N1030" s="144">
        <v>0</v>
      </c>
      <c r="O1030" s="144">
        <v>0</v>
      </c>
      <c r="P1030" s="144">
        <v>0</v>
      </c>
      <c r="Q1030" s="155">
        <v>0</v>
      </c>
      <c r="R1030" s="155">
        <v>0</v>
      </c>
      <c r="S1030" s="155">
        <v>0</v>
      </c>
      <c r="T1030" s="155">
        <v>0</v>
      </c>
      <c r="U1030" s="155">
        <v>0</v>
      </c>
      <c r="V1030" s="156">
        <f t="shared" si="9"/>
        <v>6.8253709073440638E-2</v>
      </c>
      <c r="W1030" s="156">
        <f t="shared" si="9"/>
        <v>4.4689928559990891E-3</v>
      </c>
      <c r="X1030" s="156">
        <f t="shared" si="9"/>
        <v>8.1254415563619814E-2</v>
      </c>
      <c r="Y1030" s="156">
        <f t="shared" si="9"/>
        <v>4.8752649338171879E-4</v>
      </c>
      <c r="Z1030" s="156">
        <f t="shared" si="10"/>
        <v>1.5438338957087763E-3</v>
      </c>
      <c r="AA1030" s="171">
        <v>0</v>
      </c>
      <c r="AB1030" s="171">
        <v>0</v>
      </c>
      <c r="AC1030" s="171">
        <v>0</v>
      </c>
      <c r="AD1030" s="171">
        <v>0</v>
      </c>
      <c r="AE1030" s="171">
        <v>0</v>
      </c>
    </row>
    <row r="1031" spans="1:31" x14ac:dyDescent="0.2">
      <c r="A1031" s="5" t="str">
        <f>'MT_Permitted Sources'!A236</f>
        <v>MTDEQ Permitted Sources</v>
      </c>
      <c r="B1031" s="5">
        <f>'MT_Permitted Sources'!B236</f>
        <v>30</v>
      </c>
      <c r="C1031" s="158" t="str">
        <f>'MT_Permitted Sources'!D236</f>
        <v>30005</v>
      </c>
      <c r="D1031" s="110">
        <f>'MT_Permitted Sources'!L236</f>
        <v>10200603</v>
      </c>
      <c r="E1031" s="5" t="str">
        <f>'MT_Permitted Sources'!O236</f>
        <v>Process Heaters</v>
      </c>
      <c r="F1031" s="125" t="s">
        <v>256</v>
      </c>
      <c r="G1031" s="110">
        <f>'MT_Permitted Sources'!Z236</f>
        <v>0</v>
      </c>
      <c r="H1031" s="110">
        <f>'MT_Permitted Sources'!AA236</f>
        <v>3.1818416590557881</v>
      </c>
      <c r="I1031" s="110">
        <f>'MT_Permitted Sources'!AB236</f>
        <v>0</v>
      </c>
      <c r="J1031" s="110">
        <f>'MT_Permitted Sources'!AC236</f>
        <v>0</v>
      </c>
      <c r="K1031" s="110">
        <f>'MT_Permitted Sources'!AD236</f>
        <v>0</v>
      </c>
      <c r="L1031" s="144">
        <v>0</v>
      </c>
      <c r="M1031" s="144">
        <v>0</v>
      </c>
      <c r="N1031" s="144">
        <v>0</v>
      </c>
      <c r="O1031" s="144">
        <v>0</v>
      </c>
      <c r="P1031" s="144">
        <v>0</v>
      </c>
      <c r="Q1031" s="155">
        <v>0</v>
      </c>
      <c r="R1031" s="155">
        <v>0</v>
      </c>
      <c r="S1031" s="155">
        <v>0</v>
      </c>
      <c r="T1031" s="155">
        <v>0</v>
      </c>
      <c r="U1031" s="155">
        <v>0</v>
      </c>
      <c r="V1031" s="156">
        <f t="shared" si="9"/>
        <v>0</v>
      </c>
      <c r="W1031" s="156">
        <f t="shared" si="9"/>
        <v>3.1818416590557881</v>
      </c>
      <c r="X1031" s="156">
        <f t="shared" si="9"/>
        <v>0</v>
      </c>
      <c r="Y1031" s="156">
        <f t="shared" si="9"/>
        <v>0</v>
      </c>
      <c r="Z1031" s="156">
        <f t="shared" si="10"/>
        <v>0</v>
      </c>
      <c r="AA1031" s="171">
        <v>0</v>
      </c>
      <c r="AB1031" s="171">
        <v>0</v>
      </c>
      <c r="AC1031" s="171">
        <v>0</v>
      </c>
      <c r="AD1031" s="171">
        <v>0</v>
      </c>
      <c r="AE1031" s="171">
        <v>0</v>
      </c>
    </row>
    <row r="1032" spans="1:31" x14ac:dyDescent="0.2">
      <c r="A1032" s="5" t="str">
        <f>'MT_Permitted Sources'!A237</f>
        <v>MTDEQ Permitted Sources</v>
      </c>
      <c r="B1032" s="5">
        <f>'MT_Permitted Sources'!B237</f>
        <v>30</v>
      </c>
      <c r="C1032" s="158" t="str">
        <f>'MT_Permitted Sources'!D237</f>
        <v>30005</v>
      </c>
      <c r="D1032" s="110">
        <f>'MT_Permitted Sources'!L237</f>
        <v>20200254</v>
      </c>
      <c r="E1032" s="5" t="str">
        <f>'MT_Permitted Sources'!O237</f>
        <v>Compressor Engines</v>
      </c>
      <c r="F1032" s="125" t="s">
        <v>256</v>
      </c>
      <c r="G1032" s="110">
        <f>'MT_Permitted Sources'!Z237</f>
        <v>0</v>
      </c>
      <c r="H1032" s="110">
        <f>'MT_Permitted Sources'!AA237</f>
        <v>3.301773176427691</v>
      </c>
      <c r="I1032" s="110">
        <f>'MT_Permitted Sources'!AB237</f>
        <v>0</v>
      </c>
      <c r="J1032" s="110">
        <f>'MT_Permitted Sources'!AC237</f>
        <v>1.0481819607706956E-2</v>
      </c>
      <c r="K1032" s="110">
        <f>'MT_Permitted Sources'!AD237</f>
        <v>1.3731996230251746E-2</v>
      </c>
      <c r="L1032" s="144">
        <v>0</v>
      </c>
      <c r="M1032" s="144">
        <v>0</v>
      </c>
      <c r="N1032" s="144">
        <v>0</v>
      </c>
      <c r="O1032" s="144">
        <v>0</v>
      </c>
      <c r="P1032" s="144">
        <v>0</v>
      </c>
      <c r="Q1032" s="155">
        <v>0</v>
      </c>
      <c r="R1032" s="155">
        <v>0</v>
      </c>
      <c r="S1032" s="155">
        <v>0</v>
      </c>
      <c r="T1032" s="155">
        <v>0</v>
      </c>
      <c r="U1032" s="155">
        <v>0</v>
      </c>
      <c r="V1032" s="156">
        <f t="shared" si="9"/>
        <v>0</v>
      </c>
      <c r="W1032" s="156">
        <f t="shared" si="9"/>
        <v>3.301773176427691</v>
      </c>
      <c r="X1032" s="156">
        <f t="shared" si="9"/>
        <v>0</v>
      </c>
      <c r="Y1032" s="156">
        <f t="shared" si="9"/>
        <v>1.0481819607706956E-2</v>
      </c>
      <c r="Z1032" s="156">
        <f t="shared" si="10"/>
        <v>1.3731996230251746E-2</v>
      </c>
      <c r="AA1032" s="171">
        <v>0</v>
      </c>
      <c r="AB1032" s="171">
        <v>0</v>
      </c>
      <c r="AC1032" s="171">
        <v>0</v>
      </c>
      <c r="AD1032" s="171">
        <v>0</v>
      </c>
      <c r="AE1032" s="171">
        <v>0</v>
      </c>
    </row>
    <row r="1033" spans="1:31" x14ac:dyDescent="0.2">
      <c r="A1033" s="5" t="str">
        <f>'MT_Permitted Sources'!A238</f>
        <v>MTDEQ Permitted Sources</v>
      </c>
      <c r="B1033" s="5">
        <f>'MT_Permitted Sources'!B238</f>
        <v>30</v>
      </c>
      <c r="C1033" s="158" t="str">
        <f>'MT_Permitted Sources'!D238</f>
        <v>30005</v>
      </c>
      <c r="D1033" s="110">
        <f>'MT_Permitted Sources'!L238</f>
        <v>20200254</v>
      </c>
      <c r="E1033" s="5" t="str">
        <f>'MT_Permitted Sources'!O238</f>
        <v>Compressor Engines</v>
      </c>
      <c r="F1033" s="125" t="s">
        <v>256</v>
      </c>
      <c r="G1033" s="110">
        <f>'MT_Permitted Sources'!Z238</f>
        <v>4.2838952973451629</v>
      </c>
      <c r="H1033" s="110">
        <f>'MT_Permitted Sources'!AA238</f>
        <v>0</v>
      </c>
      <c r="I1033" s="110">
        <f>'MT_Permitted Sources'!AB238</f>
        <v>8.4975867796433597</v>
      </c>
      <c r="J1033" s="110">
        <f>'MT_Permitted Sources'!AC238</f>
        <v>0</v>
      </c>
      <c r="K1033" s="110">
        <f>'MT_Permitted Sources'!AD238</f>
        <v>0</v>
      </c>
      <c r="L1033" s="144">
        <v>0</v>
      </c>
      <c r="M1033" s="144">
        <v>0</v>
      </c>
      <c r="N1033" s="144">
        <v>0</v>
      </c>
      <c r="O1033" s="144">
        <v>0</v>
      </c>
      <c r="P1033" s="144">
        <v>0</v>
      </c>
      <c r="Q1033" s="155">
        <v>0</v>
      </c>
      <c r="R1033" s="155">
        <v>0</v>
      </c>
      <c r="S1033" s="155">
        <v>0</v>
      </c>
      <c r="T1033" s="155">
        <v>0</v>
      </c>
      <c r="U1033" s="155">
        <v>0</v>
      </c>
      <c r="V1033" s="156">
        <f t="shared" si="9"/>
        <v>4.2838952973451629</v>
      </c>
      <c r="W1033" s="156">
        <f t="shared" si="9"/>
        <v>0</v>
      </c>
      <c r="X1033" s="156">
        <f t="shared" si="9"/>
        <v>8.4975867796433597</v>
      </c>
      <c r="Y1033" s="156">
        <f t="shared" si="9"/>
        <v>0</v>
      </c>
      <c r="Z1033" s="156">
        <f t="shared" si="10"/>
        <v>0</v>
      </c>
      <c r="AA1033" s="171">
        <v>0</v>
      </c>
      <c r="AB1033" s="171">
        <v>0</v>
      </c>
      <c r="AC1033" s="171">
        <v>0</v>
      </c>
      <c r="AD1033" s="171">
        <v>0</v>
      </c>
      <c r="AE1033" s="171">
        <v>0</v>
      </c>
    </row>
    <row r="1034" spans="1:31" x14ac:dyDescent="0.2">
      <c r="A1034" s="5" t="str">
        <f>'MT_Permitted Sources'!A239</f>
        <v>MTDEQ Permitted Sources</v>
      </c>
      <c r="B1034" s="5">
        <f>'MT_Permitted Sources'!B239</f>
        <v>30</v>
      </c>
      <c r="C1034" s="158" t="str">
        <f>'MT_Permitted Sources'!D239</f>
        <v>30005</v>
      </c>
      <c r="D1034" s="110">
        <f>'MT_Permitted Sources'!L239</f>
        <v>31000404</v>
      </c>
      <c r="E1034" s="5" t="str">
        <f>'MT_Permitted Sources'!O239</f>
        <v>Process Heaters</v>
      </c>
      <c r="F1034" s="125" t="s">
        <v>256</v>
      </c>
      <c r="G1034" s="110">
        <f>'MT_Permitted Sources'!Z239</f>
        <v>0</v>
      </c>
      <c r="H1034" s="110">
        <f>'MT_Permitted Sources'!AA239</f>
        <v>0</v>
      </c>
      <c r="I1034" s="110">
        <f>'MT_Permitted Sources'!AB239</f>
        <v>0</v>
      </c>
      <c r="J1034" s="110">
        <f>'MT_Permitted Sources'!AC239</f>
        <v>0</v>
      </c>
      <c r="K1034" s="110">
        <f>'MT_Permitted Sources'!AD239</f>
        <v>0</v>
      </c>
      <c r="L1034" s="144">
        <v>0</v>
      </c>
      <c r="M1034" s="144">
        <v>0</v>
      </c>
      <c r="N1034" s="144">
        <v>0</v>
      </c>
      <c r="O1034" s="144">
        <v>0</v>
      </c>
      <c r="P1034" s="144">
        <v>0</v>
      </c>
      <c r="Q1034" s="155">
        <v>0</v>
      </c>
      <c r="R1034" s="155">
        <v>0</v>
      </c>
      <c r="S1034" s="155">
        <v>0</v>
      </c>
      <c r="T1034" s="155">
        <v>0</v>
      </c>
      <c r="U1034" s="155">
        <v>0</v>
      </c>
      <c r="V1034" s="156">
        <f t="shared" si="9"/>
        <v>0</v>
      </c>
      <c r="W1034" s="156">
        <f t="shared" si="9"/>
        <v>0</v>
      </c>
      <c r="X1034" s="156">
        <f t="shared" si="9"/>
        <v>0</v>
      </c>
      <c r="Y1034" s="156">
        <f t="shared" si="9"/>
        <v>0</v>
      </c>
      <c r="Z1034" s="156">
        <f t="shared" si="10"/>
        <v>0</v>
      </c>
      <c r="AA1034" s="171">
        <v>0</v>
      </c>
      <c r="AB1034" s="171">
        <v>0</v>
      </c>
      <c r="AC1034" s="171">
        <v>0</v>
      </c>
      <c r="AD1034" s="171">
        <v>0</v>
      </c>
      <c r="AE1034" s="171">
        <v>0</v>
      </c>
    </row>
    <row r="1035" spans="1:31" x14ac:dyDescent="0.2">
      <c r="A1035" s="5" t="str">
        <f>'MT_Permitted Sources'!A240</f>
        <v>MTDEQ Permitted Sources</v>
      </c>
      <c r="B1035" s="5">
        <f>'MT_Permitted Sources'!B240</f>
        <v>30</v>
      </c>
      <c r="C1035" s="158" t="str">
        <f>'MT_Permitted Sources'!D240</f>
        <v>30101</v>
      </c>
      <c r="D1035" s="110">
        <f>'MT_Permitted Sources'!L240</f>
        <v>10200603</v>
      </c>
      <c r="E1035" s="5" t="str">
        <f>'MT_Permitted Sources'!O240</f>
        <v>Process Heaters</v>
      </c>
      <c r="F1035" s="125" t="s">
        <v>256</v>
      </c>
      <c r="G1035" s="110">
        <f>'MT_Permitted Sources'!Z240</f>
        <v>4.0627207781809907E-2</v>
      </c>
      <c r="H1035" s="110">
        <f>'MT_Permitted Sources'!AA240</f>
        <v>2.2751236357813546E-3</v>
      </c>
      <c r="I1035" s="110">
        <f>'MT_Permitted Sources'!AB240</f>
        <v>3.4126854536720319E-2</v>
      </c>
      <c r="J1035" s="110">
        <f>'MT_Permitted Sources'!AC240</f>
        <v>2.4376324669085939E-4</v>
      </c>
      <c r="K1035" s="110">
        <f>'MT_Permitted Sources'!AD240</f>
        <v>2.1938692202177349E-3</v>
      </c>
      <c r="L1035" s="144">
        <v>0</v>
      </c>
      <c r="M1035" s="144">
        <v>0</v>
      </c>
      <c r="N1035" s="144">
        <v>0</v>
      </c>
      <c r="O1035" s="144">
        <v>0</v>
      </c>
      <c r="P1035" s="144">
        <v>0</v>
      </c>
      <c r="Q1035" s="155">
        <v>0</v>
      </c>
      <c r="R1035" s="155">
        <v>0</v>
      </c>
      <c r="S1035" s="155">
        <v>0</v>
      </c>
      <c r="T1035" s="155">
        <v>0</v>
      </c>
      <c r="U1035" s="155">
        <v>0</v>
      </c>
      <c r="V1035" s="156">
        <f t="shared" si="9"/>
        <v>4.0627207781809907E-2</v>
      </c>
      <c r="W1035" s="156">
        <f t="shared" si="9"/>
        <v>2.2751236357813546E-3</v>
      </c>
      <c r="X1035" s="156">
        <f t="shared" si="9"/>
        <v>3.4126854536720319E-2</v>
      </c>
      <c r="Y1035" s="156">
        <f t="shared" si="9"/>
        <v>2.4376324669085939E-4</v>
      </c>
      <c r="Z1035" s="156">
        <f t="shared" si="10"/>
        <v>2.1938692202177349E-3</v>
      </c>
      <c r="AA1035" s="171">
        <v>0</v>
      </c>
      <c r="AB1035" s="171">
        <v>0</v>
      </c>
      <c r="AC1035" s="171">
        <v>0</v>
      </c>
      <c r="AD1035" s="171">
        <v>0</v>
      </c>
      <c r="AE1035" s="171">
        <v>0</v>
      </c>
    </row>
    <row r="1036" spans="1:31" x14ac:dyDescent="0.2">
      <c r="A1036" s="5" t="str">
        <f>'MT_Permitted Sources'!A241</f>
        <v>MTDEQ Permitted Sources</v>
      </c>
      <c r="B1036" s="5">
        <f>'MT_Permitted Sources'!B241</f>
        <v>30</v>
      </c>
      <c r="C1036" s="158" t="str">
        <f>'MT_Permitted Sources'!D241</f>
        <v>30101</v>
      </c>
      <c r="D1036" s="110">
        <f>'MT_Permitted Sources'!L241</f>
        <v>10200603</v>
      </c>
      <c r="E1036" s="5" t="str">
        <f>'MT_Permitted Sources'!O241</f>
        <v>Process Heaters</v>
      </c>
      <c r="F1036" s="125" t="s">
        <v>256</v>
      </c>
      <c r="G1036" s="110">
        <f>'MT_Permitted Sources'!Z241</f>
        <v>0</v>
      </c>
      <c r="H1036" s="110">
        <f>'MT_Permitted Sources'!AA241</f>
        <v>1.1744513225565607</v>
      </c>
      <c r="I1036" s="110">
        <f>'MT_Permitted Sources'!AB241</f>
        <v>0</v>
      </c>
      <c r="J1036" s="110">
        <f>'MT_Permitted Sources'!AC241</f>
        <v>0</v>
      </c>
      <c r="K1036" s="110">
        <f>'MT_Permitted Sources'!AD241</f>
        <v>0</v>
      </c>
      <c r="L1036" s="144">
        <v>0</v>
      </c>
      <c r="M1036" s="144">
        <v>0</v>
      </c>
      <c r="N1036" s="144">
        <v>0</v>
      </c>
      <c r="O1036" s="144">
        <v>0</v>
      </c>
      <c r="P1036" s="144">
        <v>0</v>
      </c>
      <c r="Q1036" s="155">
        <v>0</v>
      </c>
      <c r="R1036" s="155">
        <v>0</v>
      </c>
      <c r="S1036" s="155">
        <v>0</v>
      </c>
      <c r="T1036" s="155">
        <v>0</v>
      </c>
      <c r="U1036" s="155">
        <v>0</v>
      </c>
      <c r="V1036" s="156">
        <f t="shared" si="9"/>
        <v>0</v>
      </c>
      <c r="W1036" s="156">
        <f t="shared" si="9"/>
        <v>1.1744513225565607</v>
      </c>
      <c r="X1036" s="156">
        <f t="shared" si="9"/>
        <v>0</v>
      </c>
      <c r="Y1036" s="156">
        <f t="shared" si="9"/>
        <v>0</v>
      </c>
      <c r="Z1036" s="156">
        <f t="shared" si="10"/>
        <v>0</v>
      </c>
      <c r="AA1036" s="171">
        <v>0</v>
      </c>
      <c r="AB1036" s="171">
        <v>0</v>
      </c>
      <c r="AC1036" s="171">
        <v>0</v>
      </c>
      <c r="AD1036" s="171">
        <v>0</v>
      </c>
      <c r="AE1036" s="171">
        <v>0</v>
      </c>
    </row>
    <row r="1037" spans="1:31" x14ac:dyDescent="0.2">
      <c r="A1037" s="5" t="str">
        <f>'MT_Permitted Sources'!A242</f>
        <v>MTDEQ Permitted Sources</v>
      </c>
      <c r="B1037" s="5">
        <f>'MT_Permitted Sources'!B242</f>
        <v>30</v>
      </c>
      <c r="C1037" s="158" t="str">
        <f>'MT_Permitted Sources'!D242</f>
        <v>30101</v>
      </c>
      <c r="D1037" s="110">
        <f>'MT_Permitted Sources'!L242</f>
        <v>31000404</v>
      </c>
      <c r="E1037" s="5" t="str">
        <f>'MT_Permitted Sources'!O242</f>
        <v>Process Heaters</v>
      </c>
      <c r="F1037" s="125" t="s">
        <v>256</v>
      </c>
      <c r="G1037" s="110">
        <f>'MT_Permitted Sources'!Z242</f>
        <v>0</v>
      </c>
      <c r="H1037" s="110">
        <f>'MT_Permitted Sources'!AA242</f>
        <v>0</v>
      </c>
      <c r="I1037" s="110">
        <f>'MT_Permitted Sources'!AB242</f>
        <v>0</v>
      </c>
      <c r="J1037" s="110">
        <f>'MT_Permitted Sources'!AC242</f>
        <v>0</v>
      </c>
      <c r="K1037" s="110">
        <f>'MT_Permitted Sources'!AD242</f>
        <v>0</v>
      </c>
      <c r="L1037" s="144">
        <v>0</v>
      </c>
      <c r="M1037" s="144">
        <v>0</v>
      </c>
      <c r="N1037" s="144">
        <v>0</v>
      </c>
      <c r="O1037" s="144">
        <v>0</v>
      </c>
      <c r="P1037" s="144">
        <v>0</v>
      </c>
      <c r="Q1037" s="155">
        <v>0</v>
      </c>
      <c r="R1037" s="155">
        <v>0</v>
      </c>
      <c r="S1037" s="155">
        <v>0</v>
      </c>
      <c r="T1037" s="155">
        <v>0</v>
      </c>
      <c r="U1037" s="155">
        <v>0</v>
      </c>
      <c r="V1037" s="156">
        <f t="shared" si="9"/>
        <v>0</v>
      </c>
      <c r="W1037" s="156">
        <f t="shared" si="9"/>
        <v>0</v>
      </c>
      <c r="X1037" s="156">
        <f t="shared" si="9"/>
        <v>0</v>
      </c>
      <c r="Y1037" s="156">
        <f t="shared" si="9"/>
        <v>0</v>
      </c>
      <c r="Z1037" s="156">
        <f t="shared" si="10"/>
        <v>0</v>
      </c>
      <c r="AA1037" s="171">
        <v>0</v>
      </c>
      <c r="AB1037" s="171">
        <v>0</v>
      </c>
      <c r="AC1037" s="171">
        <v>0</v>
      </c>
      <c r="AD1037" s="171">
        <v>0</v>
      </c>
      <c r="AE1037" s="171">
        <v>0</v>
      </c>
    </row>
    <row r="1038" spans="1:31" x14ac:dyDescent="0.2">
      <c r="A1038" s="5" t="str">
        <f>'MT_Permitted Sources'!A243</f>
        <v>MTDEQ Permitted Sources</v>
      </c>
      <c r="B1038" s="5">
        <f>'MT_Permitted Sources'!B243</f>
        <v>30</v>
      </c>
      <c r="C1038" s="158" t="str">
        <f>'MT_Permitted Sources'!D243</f>
        <v>30101</v>
      </c>
      <c r="D1038" s="110">
        <f>'MT_Permitted Sources'!L243</f>
        <v>20200253</v>
      </c>
      <c r="E1038" s="5" t="str">
        <f>'MT_Permitted Sources'!O243</f>
        <v>Compressor Engines</v>
      </c>
      <c r="F1038" s="125" t="s">
        <v>256</v>
      </c>
      <c r="G1038" s="110">
        <f>'MT_Permitted Sources'!Z243</f>
        <v>0</v>
      </c>
      <c r="H1038" s="110">
        <f>'MT_Permitted Sources'!AA243</f>
        <v>0</v>
      </c>
      <c r="I1038" s="110">
        <f>'MT_Permitted Sources'!AB243</f>
        <v>0</v>
      </c>
      <c r="J1038" s="110">
        <f>'MT_Permitted Sources'!AC243</f>
        <v>0</v>
      </c>
      <c r="K1038" s="110">
        <f>'MT_Permitted Sources'!AD243</f>
        <v>0.13382602243328184</v>
      </c>
      <c r="L1038" s="144">
        <v>0</v>
      </c>
      <c r="M1038" s="144">
        <v>0</v>
      </c>
      <c r="N1038" s="144">
        <v>0</v>
      </c>
      <c r="O1038" s="144">
        <v>0</v>
      </c>
      <c r="P1038" s="144">
        <v>0</v>
      </c>
      <c r="Q1038" s="155">
        <v>0</v>
      </c>
      <c r="R1038" s="155">
        <v>0</v>
      </c>
      <c r="S1038" s="155">
        <v>0</v>
      </c>
      <c r="T1038" s="155">
        <v>0</v>
      </c>
      <c r="U1038" s="155">
        <v>0</v>
      </c>
      <c r="V1038" s="156">
        <f t="shared" si="9"/>
        <v>0</v>
      </c>
      <c r="W1038" s="156">
        <f t="shared" si="9"/>
        <v>0</v>
      </c>
      <c r="X1038" s="156">
        <f t="shared" si="9"/>
        <v>0</v>
      </c>
      <c r="Y1038" s="156">
        <f t="shared" si="9"/>
        <v>0</v>
      </c>
      <c r="Z1038" s="156">
        <f t="shared" si="10"/>
        <v>0.13382602243328184</v>
      </c>
      <c r="AA1038" s="171">
        <v>0</v>
      </c>
      <c r="AB1038" s="171">
        <v>0</v>
      </c>
      <c r="AC1038" s="171">
        <v>0</v>
      </c>
      <c r="AD1038" s="171">
        <v>0</v>
      </c>
      <c r="AE1038" s="171">
        <v>0</v>
      </c>
    </row>
    <row r="1039" spans="1:31" x14ac:dyDescent="0.2">
      <c r="A1039" s="5" t="str">
        <f>'MT_Permitted Sources'!A244</f>
        <v>MTDEQ Permitted Sources</v>
      </c>
      <c r="B1039" s="5">
        <f>'MT_Permitted Sources'!B244</f>
        <v>30</v>
      </c>
      <c r="C1039" s="158" t="str">
        <f>'MT_Permitted Sources'!D244</f>
        <v>30101</v>
      </c>
      <c r="D1039" s="110">
        <f>'MT_Permitted Sources'!L244</f>
        <v>20200253</v>
      </c>
      <c r="E1039" s="5" t="str">
        <f>'MT_Permitted Sources'!O244</f>
        <v>Compressor Engines</v>
      </c>
      <c r="F1039" s="125" t="s">
        <v>256</v>
      </c>
      <c r="G1039" s="110">
        <f>'MT_Permitted Sources'!Z244</f>
        <v>0.19566063267719649</v>
      </c>
      <c r="H1039" s="110">
        <f>'MT_Permitted Sources'!AA244</f>
        <v>0.3260739696568063</v>
      </c>
      <c r="I1039" s="110">
        <f>'MT_Permitted Sources'!AB244</f>
        <v>3.7172270032044787</v>
      </c>
      <c r="J1039" s="110">
        <f>'MT_Permitted Sources'!AC244</f>
        <v>1.2350671165670211E-2</v>
      </c>
      <c r="K1039" s="110">
        <f>'MT_Permitted Sources'!AD244</f>
        <v>0</v>
      </c>
      <c r="L1039" s="144">
        <v>0</v>
      </c>
      <c r="M1039" s="144">
        <v>0</v>
      </c>
      <c r="N1039" s="144">
        <v>0</v>
      </c>
      <c r="O1039" s="144">
        <v>0</v>
      </c>
      <c r="P1039" s="144">
        <v>0</v>
      </c>
      <c r="Q1039" s="155">
        <v>0</v>
      </c>
      <c r="R1039" s="155">
        <v>0</v>
      </c>
      <c r="S1039" s="155">
        <v>0</v>
      </c>
      <c r="T1039" s="155">
        <v>0</v>
      </c>
      <c r="U1039" s="155">
        <v>0</v>
      </c>
      <c r="V1039" s="156">
        <f t="shared" si="9"/>
        <v>0.19566063267719649</v>
      </c>
      <c r="W1039" s="156">
        <f t="shared" si="9"/>
        <v>0.3260739696568063</v>
      </c>
      <c r="X1039" s="156">
        <f t="shared" si="9"/>
        <v>3.7172270032044787</v>
      </c>
      <c r="Y1039" s="156">
        <f t="shared" si="9"/>
        <v>1.2350671165670211E-2</v>
      </c>
      <c r="Z1039" s="156">
        <f t="shared" si="10"/>
        <v>0</v>
      </c>
      <c r="AA1039" s="171">
        <v>0</v>
      </c>
      <c r="AB1039" s="171">
        <v>0</v>
      </c>
      <c r="AC1039" s="171">
        <v>0</v>
      </c>
      <c r="AD1039" s="171">
        <v>0</v>
      </c>
      <c r="AE1039" s="171">
        <v>0</v>
      </c>
    </row>
    <row r="1040" spans="1:31" x14ac:dyDescent="0.2">
      <c r="A1040" s="5" t="str">
        <f>'MT_Permitted Sources'!A245</f>
        <v>MTDEQ Permitted Sources</v>
      </c>
      <c r="B1040" s="5">
        <f>'MT_Permitted Sources'!B245</f>
        <v>30</v>
      </c>
      <c r="C1040" s="158" t="str">
        <f>'MT_Permitted Sources'!D245</f>
        <v>30101</v>
      </c>
      <c r="D1040" s="110">
        <f>'MT_Permitted Sources'!L245</f>
        <v>20200253</v>
      </c>
      <c r="E1040" s="5" t="str">
        <f>'MT_Permitted Sources'!O245</f>
        <v>Compressor Engines</v>
      </c>
      <c r="F1040" s="125" t="s">
        <v>256</v>
      </c>
      <c r="G1040" s="110">
        <f>'MT_Permitted Sources'!Z245</f>
        <v>0</v>
      </c>
      <c r="H1040" s="110">
        <f>'MT_Permitted Sources'!AA245</f>
        <v>0</v>
      </c>
      <c r="I1040" s="110">
        <f>'MT_Permitted Sources'!AB245</f>
        <v>0</v>
      </c>
      <c r="J1040" s="110">
        <f>'MT_Permitted Sources'!AC245</f>
        <v>0</v>
      </c>
      <c r="K1040" s="110">
        <f>'MT_Permitted Sources'!AD245</f>
        <v>1.1781890256724872E-2</v>
      </c>
      <c r="L1040" s="144">
        <v>0</v>
      </c>
      <c r="M1040" s="144">
        <v>0</v>
      </c>
      <c r="N1040" s="144">
        <v>0</v>
      </c>
      <c r="O1040" s="144">
        <v>0</v>
      </c>
      <c r="P1040" s="144">
        <v>0</v>
      </c>
      <c r="Q1040" s="155">
        <v>0</v>
      </c>
      <c r="R1040" s="155">
        <v>0</v>
      </c>
      <c r="S1040" s="155">
        <v>0</v>
      </c>
      <c r="T1040" s="155">
        <v>0</v>
      </c>
      <c r="U1040" s="155">
        <v>0</v>
      </c>
      <c r="V1040" s="156">
        <f t="shared" si="9"/>
        <v>0</v>
      </c>
      <c r="W1040" s="156">
        <f t="shared" si="9"/>
        <v>0</v>
      </c>
      <c r="X1040" s="156">
        <f t="shared" si="9"/>
        <v>0</v>
      </c>
      <c r="Y1040" s="156">
        <f t="shared" si="9"/>
        <v>0</v>
      </c>
      <c r="Z1040" s="156">
        <f t="shared" si="10"/>
        <v>1.1781890256724872E-2</v>
      </c>
      <c r="AA1040" s="171">
        <v>0</v>
      </c>
      <c r="AB1040" s="171">
        <v>0</v>
      </c>
      <c r="AC1040" s="171">
        <v>0</v>
      </c>
      <c r="AD1040" s="171">
        <v>0</v>
      </c>
      <c r="AE1040" s="171">
        <v>0</v>
      </c>
    </row>
    <row r="1041" spans="1:31" x14ac:dyDescent="0.2">
      <c r="A1041" s="5" t="str">
        <f>'MT_Permitted Sources'!A246</f>
        <v>MTDEQ Permitted Sources</v>
      </c>
      <c r="B1041" s="5">
        <f>'MT_Permitted Sources'!B246</f>
        <v>30</v>
      </c>
      <c r="C1041" s="158" t="str">
        <f>'MT_Permitted Sources'!D246</f>
        <v>30101</v>
      </c>
      <c r="D1041" s="110">
        <f>'MT_Permitted Sources'!L246</f>
        <v>20200253</v>
      </c>
      <c r="E1041" s="5" t="str">
        <f>'MT_Permitted Sources'!O246</f>
        <v>Compressor Engines</v>
      </c>
      <c r="F1041" s="125" t="s">
        <v>256</v>
      </c>
      <c r="G1041" s="110">
        <f>'MT_Permitted Sources'!Z246</f>
        <v>0.25838904149231101</v>
      </c>
      <c r="H1041" s="110">
        <f>'MT_Permitted Sources'!AA246</f>
        <v>0.55236751700148745</v>
      </c>
      <c r="I1041" s="110">
        <f>'MT_Permitted Sources'!AB246</f>
        <v>0.12773194126601034</v>
      </c>
      <c r="J1041" s="110">
        <f>'MT_Permitted Sources'!AC246</f>
        <v>1.1375618178906773E-3</v>
      </c>
      <c r="K1041" s="110">
        <f>'MT_Permitted Sources'!AD246</f>
        <v>0</v>
      </c>
      <c r="L1041" s="144">
        <v>0</v>
      </c>
      <c r="M1041" s="144">
        <v>0</v>
      </c>
      <c r="N1041" s="144">
        <v>0</v>
      </c>
      <c r="O1041" s="144">
        <v>0</v>
      </c>
      <c r="P1041" s="144">
        <v>0</v>
      </c>
      <c r="Q1041" s="155">
        <v>0</v>
      </c>
      <c r="R1041" s="155">
        <v>0</v>
      </c>
      <c r="S1041" s="155">
        <v>0</v>
      </c>
      <c r="T1041" s="155">
        <v>0</v>
      </c>
      <c r="U1041" s="155">
        <v>0</v>
      </c>
      <c r="V1041" s="156">
        <f t="shared" si="9"/>
        <v>0.25838904149231101</v>
      </c>
      <c r="W1041" s="156">
        <f t="shared" si="9"/>
        <v>0.55236751700148745</v>
      </c>
      <c r="X1041" s="156">
        <f t="shared" si="9"/>
        <v>0.12773194126601034</v>
      </c>
      <c r="Y1041" s="156">
        <f t="shared" si="9"/>
        <v>1.1375618178906773E-3</v>
      </c>
      <c r="Z1041" s="156">
        <f t="shared" si="10"/>
        <v>0</v>
      </c>
      <c r="AA1041" s="171">
        <v>0</v>
      </c>
      <c r="AB1041" s="171">
        <v>0</v>
      </c>
      <c r="AC1041" s="171">
        <v>0</v>
      </c>
      <c r="AD1041" s="171">
        <v>0</v>
      </c>
      <c r="AE1041" s="171">
        <v>0</v>
      </c>
    </row>
    <row r="1042" spans="1:31" x14ac:dyDescent="0.2">
      <c r="A1042" s="5" t="str">
        <f>'MT_Permitted Sources'!A247</f>
        <v>MTDEQ Permitted Sources</v>
      </c>
      <c r="B1042" s="5">
        <f>'MT_Permitted Sources'!B247</f>
        <v>30</v>
      </c>
      <c r="C1042" s="158" t="str">
        <f>'MT_Permitted Sources'!D247</f>
        <v>30101</v>
      </c>
      <c r="D1042" s="110">
        <f>'MT_Permitted Sources'!L247</f>
        <v>20200253</v>
      </c>
      <c r="E1042" s="5" t="str">
        <f>'MT_Permitted Sources'!O247</f>
        <v>Compressor Engines</v>
      </c>
      <c r="F1042" s="125" t="s">
        <v>256</v>
      </c>
      <c r="G1042" s="110">
        <f>'MT_Permitted Sources'!Z247</f>
        <v>0</v>
      </c>
      <c r="H1042" s="110">
        <f>'MT_Permitted Sources'!AA247</f>
        <v>0</v>
      </c>
      <c r="I1042" s="110">
        <f>'MT_Permitted Sources'!AB247</f>
        <v>0</v>
      </c>
      <c r="J1042" s="110">
        <f>'MT_Permitted Sources'!AC247</f>
        <v>0</v>
      </c>
      <c r="K1042" s="110">
        <f>'MT_Permitted Sources'!AD247</f>
        <v>0</v>
      </c>
      <c r="L1042" s="144">
        <v>0</v>
      </c>
      <c r="M1042" s="144">
        <v>0</v>
      </c>
      <c r="N1042" s="144">
        <v>0</v>
      </c>
      <c r="O1042" s="144">
        <v>0</v>
      </c>
      <c r="P1042" s="144">
        <v>0</v>
      </c>
      <c r="Q1042" s="155">
        <v>0</v>
      </c>
      <c r="R1042" s="155">
        <v>0</v>
      </c>
      <c r="S1042" s="155">
        <v>0</v>
      </c>
      <c r="T1042" s="155">
        <v>0</v>
      </c>
      <c r="U1042" s="155">
        <v>0</v>
      </c>
      <c r="V1042" s="156">
        <f t="shared" si="9"/>
        <v>0</v>
      </c>
      <c r="W1042" s="156">
        <f t="shared" si="9"/>
        <v>0</v>
      </c>
      <c r="X1042" s="156">
        <f t="shared" si="9"/>
        <v>0</v>
      </c>
      <c r="Y1042" s="156">
        <f t="shared" si="9"/>
        <v>0</v>
      </c>
      <c r="Z1042" s="156">
        <f t="shared" si="10"/>
        <v>0</v>
      </c>
      <c r="AA1042" s="171">
        <v>0</v>
      </c>
      <c r="AB1042" s="171">
        <v>0</v>
      </c>
      <c r="AC1042" s="171">
        <v>0</v>
      </c>
      <c r="AD1042" s="171">
        <v>0</v>
      </c>
      <c r="AE1042" s="171">
        <v>0</v>
      </c>
    </row>
    <row r="1043" spans="1:31" x14ac:dyDescent="0.2">
      <c r="A1043" s="5" t="str">
        <f>'MT_Permitted Sources'!A248</f>
        <v>MTDEQ Permitted Sources</v>
      </c>
      <c r="B1043" s="5">
        <f>'MT_Permitted Sources'!B248</f>
        <v>30</v>
      </c>
      <c r="C1043" s="158" t="str">
        <f>'MT_Permitted Sources'!D248</f>
        <v>30101</v>
      </c>
      <c r="D1043" s="110">
        <f>'MT_Permitted Sources'!L248</f>
        <v>20200253</v>
      </c>
      <c r="E1043" s="5" t="str">
        <f>'MT_Permitted Sources'!O248</f>
        <v>Compressor Engines</v>
      </c>
      <c r="F1043" s="125" t="s">
        <v>256</v>
      </c>
      <c r="G1043" s="110">
        <f>'MT_Permitted Sources'!Z248</f>
        <v>0</v>
      </c>
      <c r="H1043" s="110">
        <f>'MT_Permitted Sources'!AA248</f>
        <v>1.9196355676905179</v>
      </c>
      <c r="I1043" s="110">
        <f>'MT_Permitted Sources'!AB248</f>
        <v>0</v>
      </c>
      <c r="J1043" s="110">
        <f>'MT_Permitted Sources'!AC248</f>
        <v>6.0940811672714852E-3</v>
      </c>
      <c r="K1043" s="110">
        <f>'MT_Permitted Sources'!AD248</f>
        <v>9.8399097247543588E-2</v>
      </c>
      <c r="L1043" s="144">
        <v>0</v>
      </c>
      <c r="M1043" s="144">
        <v>0</v>
      </c>
      <c r="N1043" s="144">
        <v>0</v>
      </c>
      <c r="O1043" s="144">
        <v>0</v>
      </c>
      <c r="P1043" s="144">
        <v>0</v>
      </c>
      <c r="Q1043" s="155">
        <v>0</v>
      </c>
      <c r="R1043" s="155">
        <v>0</v>
      </c>
      <c r="S1043" s="155">
        <v>0</v>
      </c>
      <c r="T1043" s="155">
        <v>0</v>
      </c>
      <c r="U1043" s="155">
        <v>0</v>
      </c>
      <c r="V1043" s="156">
        <f t="shared" si="9"/>
        <v>0</v>
      </c>
      <c r="W1043" s="156">
        <f t="shared" si="9"/>
        <v>1.9196355676905179</v>
      </c>
      <c r="X1043" s="156">
        <f t="shared" si="9"/>
        <v>0</v>
      </c>
      <c r="Y1043" s="156">
        <f t="shared" si="9"/>
        <v>6.0940811672714852E-3</v>
      </c>
      <c r="Z1043" s="156">
        <f t="shared" si="10"/>
        <v>9.8399097247543588E-2</v>
      </c>
      <c r="AA1043" s="171">
        <v>0</v>
      </c>
      <c r="AB1043" s="171">
        <v>0</v>
      </c>
      <c r="AC1043" s="171">
        <v>0</v>
      </c>
      <c r="AD1043" s="171">
        <v>0</v>
      </c>
      <c r="AE1043" s="171">
        <v>0</v>
      </c>
    </row>
    <row r="1044" spans="1:31" x14ac:dyDescent="0.2">
      <c r="A1044" s="5" t="str">
        <f>'MT_Permitted Sources'!A249</f>
        <v>MTDEQ Permitted Sources</v>
      </c>
      <c r="B1044" s="5">
        <f>'MT_Permitted Sources'!B249</f>
        <v>30</v>
      </c>
      <c r="C1044" s="158" t="str">
        <f>'MT_Permitted Sources'!D249</f>
        <v>30101</v>
      </c>
      <c r="D1044" s="110">
        <f>'MT_Permitted Sources'!L249</f>
        <v>20200253</v>
      </c>
      <c r="E1044" s="5" t="str">
        <f>'MT_Permitted Sources'!O249</f>
        <v>Compressor Engines</v>
      </c>
      <c r="F1044" s="125" t="s">
        <v>256</v>
      </c>
      <c r="G1044" s="110">
        <f>'MT_Permitted Sources'!Z249</f>
        <v>3.5589434016865473</v>
      </c>
      <c r="H1044" s="110">
        <f>'MT_Permitted Sources'!AA249</f>
        <v>0</v>
      </c>
      <c r="I1044" s="110">
        <f>'MT_Permitted Sources'!AB249</f>
        <v>3.5233539676696819</v>
      </c>
      <c r="J1044" s="110">
        <f>'MT_Permitted Sources'!AC249</f>
        <v>0</v>
      </c>
      <c r="K1044" s="110">
        <f>'MT_Permitted Sources'!AD249</f>
        <v>0</v>
      </c>
      <c r="L1044" s="144">
        <v>0</v>
      </c>
      <c r="M1044" s="144">
        <v>0</v>
      </c>
      <c r="N1044" s="144">
        <v>0</v>
      </c>
      <c r="O1044" s="144">
        <v>0</v>
      </c>
      <c r="P1044" s="144">
        <v>0</v>
      </c>
      <c r="Q1044" s="155">
        <v>0</v>
      </c>
      <c r="R1044" s="155">
        <v>0</v>
      </c>
      <c r="S1044" s="155">
        <v>0</v>
      </c>
      <c r="T1044" s="155">
        <v>0</v>
      </c>
      <c r="U1044" s="155">
        <v>0</v>
      </c>
      <c r="V1044" s="156">
        <f t="shared" si="9"/>
        <v>3.5589434016865473</v>
      </c>
      <c r="W1044" s="156">
        <f t="shared" si="9"/>
        <v>0</v>
      </c>
      <c r="X1044" s="156">
        <f t="shared" si="9"/>
        <v>3.5233539676696819</v>
      </c>
      <c r="Y1044" s="156">
        <f t="shared" si="9"/>
        <v>0</v>
      </c>
      <c r="Z1044" s="156">
        <f t="shared" si="10"/>
        <v>0</v>
      </c>
      <c r="AA1044" s="171">
        <v>0</v>
      </c>
      <c r="AB1044" s="171">
        <v>0</v>
      </c>
      <c r="AC1044" s="171">
        <v>0</v>
      </c>
      <c r="AD1044" s="171">
        <v>0</v>
      </c>
      <c r="AE1044" s="171">
        <v>0</v>
      </c>
    </row>
    <row r="1045" spans="1:31" x14ac:dyDescent="0.2">
      <c r="A1045" s="5" t="str">
        <f>'MT_Permitted Sources'!A250</f>
        <v>MTDEQ Permitted Sources</v>
      </c>
      <c r="B1045" s="5">
        <f>'MT_Permitted Sources'!B250</f>
        <v>30</v>
      </c>
      <c r="C1045" s="158" t="str">
        <f>'MT_Permitted Sources'!D250</f>
        <v>30101</v>
      </c>
      <c r="D1045" s="110">
        <f>'MT_Permitted Sources'!L250</f>
        <v>10500106</v>
      </c>
      <c r="E1045" s="5" t="str">
        <f>'MT_Permitted Sources'!O250</f>
        <v>Process Heaters</v>
      </c>
      <c r="F1045" s="125" t="s">
        <v>256</v>
      </c>
      <c r="G1045" s="110">
        <f>'MT_Permitted Sources'!Z250</f>
        <v>8.1254415563619814E-2</v>
      </c>
      <c r="H1045" s="110">
        <f>'MT_Permitted Sources'!AA250</f>
        <v>4.3064840248718496E-3</v>
      </c>
      <c r="I1045" s="110">
        <f>'MT_Permitted Sources'!AB250</f>
        <v>1.6250883112723963E-2</v>
      </c>
      <c r="J1045" s="110">
        <f>'MT_Permitted Sources'!AC250</f>
        <v>4.8752649338171879E-4</v>
      </c>
      <c r="K1045" s="110">
        <f>'MT_Permitted Sources'!AD250</f>
        <v>1.5438338957087763E-3</v>
      </c>
      <c r="L1045" s="144">
        <v>0</v>
      </c>
      <c r="M1045" s="144">
        <v>0</v>
      </c>
      <c r="N1045" s="144">
        <v>0</v>
      </c>
      <c r="O1045" s="144">
        <v>0</v>
      </c>
      <c r="P1045" s="144">
        <v>0</v>
      </c>
      <c r="Q1045" s="155">
        <v>0</v>
      </c>
      <c r="R1045" s="155">
        <v>0</v>
      </c>
      <c r="S1045" s="155">
        <v>0</v>
      </c>
      <c r="T1045" s="155">
        <v>0</v>
      </c>
      <c r="U1045" s="155">
        <v>0</v>
      </c>
      <c r="V1045" s="156">
        <f t="shared" si="9"/>
        <v>8.1254415563619814E-2</v>
      </c>
      <c r="W1045" s="156">
        <f t="shared" si="9"/>
        <v>4.3064840248718496E-3</v>
      </c>
      <c r="X1045" s="156">
        <f t="shared" si="9"/>
        <v>1.6250883112723963E-2</v>
      </c>
      <c r="Y1045" s="156">
        <f t="shared" si="9"/>
        <v>4.8752649338171879E-4</v>
      </c>
      <c r="Z1045" s="156">
        <f t="shared" si="10"/>
        <v>1.5438338957087763E-3</v>
      </c>
      <c r="AA1045" s="171">
        <v>0</v>
      </c>
      <c r="AB1045" s="171">
        <v>0</v>
      </c>
      <c r="AC1045" s="171">
        <v>0</v>
      </c>
      <c r="AD1045" s="171">
        <v>0</v>
      </c>
      <c r="AE1045" s="171">
        <v>0</v>
      </c>
    </row>
    <row r="1046" spans="1:31" x14ac:dyDescent="0.2">
      <c r="A1046" s="5" t="str">
        <f>'MT_Permitted Sources'!A251</f>
        <v>MTDEQ Permitted Sources</v>
      </c>
      <c r="B1046" s="5">
        <f>'MT_Permitted Sources'!B251</f>
        <v>30</v>
      </c>
      <c r="C1046" s="158" t="str">
        <f>'MT_Permitted Sources'!D251</f>
        <v>30101</v>
      </c>
      <c r="D1046" s="110">
        <f>'MT_Permitted Sources'!L251</f>
        <v>31000227</v>
      </c>
      <c r="E1046" s="5" t="str">
        <f>'MT_Permitted Sources'!O251</f>
        <v>Dehydrator</v>
      </c>
      <c r="F1046" s="125" t="s">
        <v>256</v>
      </c>
      <c r="G1046" s="110">
        <f>'MT_Permitted Sources'!Z251</f>
        <v>0</v>
      </c>
      <c r="H1046" s="110">
        <f>'MT_Permitted Sources'!AA251</f>
        <v>3.203049061517893</v>
      </c>
      <c r="I1046" s="110">
        <f>'MT_Permitted Sources'!AB251</f>
        <v>0</v>
      </c>
      <c r="J1046" s="110">
        <f>'MT_Permitted Sources'!AC251</f>
        <v>0</v>
      </c>
      <c r="K1046" s="110">
        <f>'MT_Permitted Sources'!AD251</f>
        <v>0</v>
      </c>
      <c r="L1046" s="144">
        <v>0</v>
      </c>
      <c r="M1046" s="144">
        <v>0</v>
      </c>
      <c r="N1046" s="144">
        <v>0</v>
      </c>
      <c r="O1046" s="144">
        <v>0</v>
      </c>
      <c r="P1046" s="144">
        <v>0</v>
      </c>
      <c r="Q1046" s="155">
        <v>0</v>
      </c>
      <c r="R1046" s="155">
        <v>0</v>
      </c>
      <c r="S1046" s="155">
        <v>0</v>
      </c>
      <c r="T1046" s="155">
        <v>0</v>
      </c>
      <c r="U1046" s="155">
        <v>0</v>
      </c>
      <c r="V1046" s="156">
        <f t="shared" si="9"/>
        <v>0</v>
      </c>
      <c r="W1046" s="156">
        <f t="shared" si="9"/>
        <v>3.203049061517893</v>
      </c>
      <c r="X1046" s="156">
        <f t="shared" si="9"/>
        <v>0</v>
      </c>
      <c r="Y1046" s="156">
        <f t="shared" si="9"/>
        <v>0</v>
      </c>
      <c r="Z1046" s="156">
        <f t="shared" si="10"/>
        <v>0</v>
      </c>
      <c r="AA1046" s="171">
        <v>0</v>
      </c>
      <c r="AB1046" s="171">
        <v>0</v>
      </c>
      <c r="AC1046" s="171">
        <v>0</v>
      </c>
      <c r="AD1046" s="171">
        <v>0</v>
      </c>
      <c r="AE1046" s="171">
        <v>0</v>
      </c>
    </row>
    <row r="1047" spans="1:31" x14ac:dyDescent="0.2">
      <c r="A1047" s="5" t="str">
        <f>'MT_Permitted Sources'!A252</f>
        <v>MTDEQ Permitted Sources</v>
      </c>
      <c r="B1047" s="5">
        <f>'MT_Permitted Sources'!B252</f>
        <v>30</v>
      </c>
      <c r="C1047" s="158" t="str">
        <f>'MT_Permitted Sources'!D252</f>
        <v>30101</v>
      </c>
      <c r="D1047" s="110">
        <f>'MT_Permitted Sources'!L252</f>
        <v>31000228</v>
      </c>
      <c r="E1047" s="5" t="str">
        <f>'MT_Permitted Sources'!O252</f>
        <v>Dehydrator</v>
      </c>
      <c r="F1047" s="125" t="s">
        <v>256</v>
      </c>
      <c r="G1047" s="110">
        <f>'MT_Permitted Sources'!Z252</f>
        <v>0.1706342726836016</v>
      </c>
      <c r="H1047" s="110">
        <f>'MT_Permitted Sources'!AA252</f>
        <v>6.6628620762168248E-3</v>
      </c>
      <c r="I1047" s="110">
        <f>'MT_Permitted Sources'!AB252</f>
        <v>3.656448700362891E-3</v>
      </c>
      <c r="J1047" s="110">
        <f>'MT_Permitted Sources'!AC252</f>
        <v>7.3128974007257829E-4</v>
      </c>
      <c r="K1047" s="110">
        <f>'MT_Permitted Sources'!AD252</f>
        <v>6.6628620762168248E-3</v>
      </c>
      <c r="L1047" s="144">
        <v>0</v>
      </c>
      <c r="M1047" s="144">
        <v>0</v>
      </c>
      <c r="N1047" s="144">
        <v>0</v>
      </c>
      <c r="O1047" s="144">
        <v>0</v>
      </c>
      <c r="P1047" s="144">
        <v>0</v>
      </c>
      <c r="Q1047" s="155">
        <v>0</v>
      </c>
      <c r="R1047" s="155">
        <v>0</v>
      </c>
      <c r="S1047" s="155">
        <v>0</v>
      </c>
      <c r="T1047" s="155">
        <v>0</v>
      </c>
      <c r="U1047" s="155">
        <v>0</v>
      </c>
      <c r="V1047" s="156">
        <f t="shared" si="9"/>
        <v>0.1706342726836016</v>
      </c>
      <c r="W1047" s="156">
        <f t="shared" si="9"/>
        <v>6.6628620762168248E-3</v>
      </c>
      <c r="X1047" s="156">
        <f t="shared" si="9"/>
        <v>3.656448700362891E-3</v>
      </c>
      <c r="Y1047" s="156">
        <f t="shared" si="9"/>
        <v>7.3128974007257829E-4</v>
      </c>
      <c r="Z1047" s="156">
        <f t="shared" si="10"/>
        <v>6.6628620762168248E-3</v>
      </c>
      <c r="AA1047" s="171">
        <v>0</v>
      </c>
      <c r="AB1047" s="171">
        <v>0</v>
      </c>
      <c r="AC1047" s="171">
        <v>0</v>
      </c>
      <c r="AD1047" s="171">
        <v>0</v>
      </c>
      <c r="AE1047" s="171">
        <v>0</v>
      </c>
    </row>
    <row r="1048" spans="1:31" x14ac:dyDescent="0.2">
      <c r="A1048" s="5" t="str">
        <f>'MT_Permitted Sources'!A253</f>
        <v>MTDEQ Permitted Sources</v>
      </c>
      <c r="B1048" s="5">
        <f>'MT_Permitted Sources'!B253</f>
        <v>30</v>
      </c>
      <c r="C1048" s="158" t="str">
        <f>'MT_Permitted Sources'!D253</f>
        <v>30101</v>
      </c>
      <c r="D1048" s="110">
        <f>'MT_Permitted Sources'!L253</f>
        <v>20200253</v>
      </c>
      <c r="E1048" s="5" t="str">
        <f>'MT_Permitted Sources'!O253</f>
        <v>Compressor Engines</v>
      </c>
      <c r="F1048" s="125" t="s">
        <v>256</v>
      </c>
      <c r="G1048" s="110">
        <f>'MT_Permitted Sources'!Z253</f>
        <v>7.6082572012995406</v>
      </c>
      <c r="H1048" s="110">
        <f>'MT_Permitted Sources'!AA253</f>
        <v>3.8595847392719408E-2</v>
      </c>
      <c r="I1048" s="110">
        <f>'MT_Permitted Sources'!AB253</f>
        <v>8.5672218137813818</v>
      </c>
      <c r="J1048" s="110">
        <f>'MT_Permitted Sources'!AC253</f>
        <v>4.6315016871263295E-3</v>
      </c>
      <c r="K1048" s="110">
        <f>'MT_Permitted Sources'!AD253</f>
        <v>7.483531673409384E-2</v>
      </c>
      <c r="L1048" s="144">
        <v>0</v>
      </c>
      <c r="M1048" s="144">
        <v>0</v>
      </c>
      <c r="N1048" s="144">
        <v>0</v>
      </c>
      <c r="O1048" s="144">
        <v>0</v>
      </c>
      <c r="P1048" s="144">
        <v>0</v>
      </c>
      <c r="Q1048" s="155">
        <v>0</v>
      </c>
      <c r="R1048" s="155">
        <v>0</v>
      </c>
      <c r="S1048" s="155">
        <v>0</v>
      </c>
      <c r="T1048" s="155">
        <v>0</v>
      </c>
      <c r="U1048" s="155">
        <v>0</v>
      </c>
      <c r="V1048" s="156">
        <f t="shared" si="9"/>
        <v>7.6082572012995406</v>
      </c>
      <c r="W1048" s="156">
        <f t="shared" si="9"/>
        <v>3.8595847392719408E-2</v>
      </c>
      <c r="X1048" s="156">
        <f t="shared" si="9"/>
        <v>8.5672218137813818</v>
      </c>
      <c r="Y1048" s="156">
        <f t="shared" si="9"/>
        <v>4.6315016871263295E-3</v>
      </c>
      <c r="Z1048" s="156">
        <f t="shared" si="10"/>
        <v>7.483531673409384E-2</v>
      </c>
      <c r="AA1048" s="171">
        <v>0</v>
      </c>
      <c r="AB1048" s="171">
        <v>0</v>
      </c>
      <c r="AC1048" s="171">
        <v>0</v>
      </c>
      <c r="AD1048" s="171">
        <v>0</v>
      </c>
      <c r="AE1048" s="171">
        <v>0</v>
      </c>
    </row>
    <row r="1049" spans="1:31" x14ac:dyDescent="0.2">
      <c r="A1049" s="5" t="str">
        <f>'MT_Permitted Sources'!A254</f>
        <v>MTDEQ Permitted Sources</v>
      </c>
      <c r="B1049" s="5">
        <f>'MT_Permitted Sources'!B254</f>
        <v>30</v>
      </c>
      <c r="C1049" s="158" t="str">
        <f>'MT_Permitted Sources'!D254</f>
        <v>30101</v>
      </c>
      <c r="D1049" s="110">
        <f>'MT_Permitted Sources'!L254</f>
        <v>31000227</v>
      </c>
      <c r="E1049" s="5" t="str">
        <f>'MT_Permitted Sources'!O254</f>
        <v>Dehydrator</v>
      </c>
      <c r="F1049" s="125" t="s">
        <v>256</v>
      </c>
      <c r="G1049" s="110">
        <f>'MT_Permitted Sources'!Z254</f>
        <v>0</v>
      </c>
      <c r="H1049" s="110">
        <f>'MT_Permitted Sources'!AA254</f>
        <v>1.6088374281596722</v>
      </c>
      <c r="I1049" s="110">
        <f>'MT_Permitted Sources'!AB254</f>
        <v>0</v>
      </c>
      <c r="J1049" s="110">
        <f>'MT_Permitted Sources'!AC254</f>
        <v>0</v>
      </c>
      <c r="K1049" s="110">
        <f>'MT_Permitted Sources'!AD254</f>
        <v>0</v>
      </c>
      <c r="L1049" s="144">
        <v>0</v>
      </c>
      <c r="M1049" s="144">
        <v>0</v>
      </c>
      <c r="N1049" s="144">
        <v>0</v>
      </c>
      <c r="O1049" s="144">
        <v>0</v>
      </c>
      <c r="P1049" s="144">
        <v>0</v>
      </c>
      <c r="Q1049" s="155">
        <v>0</v>
      </c>
      <c r="R1049" s="155">
        <v>0</v>
      </c>
      <c r="S1049" s="155">
        <v>0</v>
      </c>
      <c r="T1049" s="155">
        <v>0</v>
      </c>
      <c r="U1049" s="155">
        <v>0</v>
      </c>
      <c r="V1049" s="156">
        <f t="shared" si="9"/>
        <v>0</v>
      </c>
      <c r="W1049" s="156">
        <f t="shared" si="9"/>
        <v>1.6088374281596722</v>
      </c>
      <c r="X1049" s="156">
        <f t="shared" si="9"/>
        <v>0</v>
      </c>
      <c r="Y1049" s="156">
        <f t="shared" si="9"/>
        <v>0</v>
      </c>
      <c r="Z1049" s="156">
        <f t="shared" si="10"/>
        <v>0</v>
      </c>
      <c r="AA1049" s="171">
        <v>0</v>
      </c>
      <c r="AB1049" s="171">
        <v>0</v>
      </c>
      <c r="AC1049" s="171">
        <v>0</v>
      </c>
      <c r="AD1049" s="171">
        <v>0</v>
      </c>
      <c r="AE1049" s="171">
        <v>0</v>
      </c>
    </row>
    <row r="1050" spans="1:31" x14ac:dyDescent="0.2">
      <c r="A1050" s="5" t="str">
        <f>'MT_Permitted Sources'!A255</f>
        <v>MTDEQ Permitted Sources</v>
      </c>
      <c r="B1050" s="5">
        <f>'MT_Permitted Sources'!B255</f>
        <v>30</v>
      </c>
      <c r="C1050" s="158" t="str">
        <f>'MT_Permitted Sources'!D255</f>
        <v>30101</v>
      </c>
      <c r="D1050" s="110">
        <f>'MT_Permitted Sources'!L255</f>
        <v>31000228</v>
      </c>
      <c r="E1050" s="5" t="str">
        <f>'MT_Permitted Sources'!O255</f>
        <v>Dehydrator</v>
      </c>
      <c r="F1050" s="125" t="s">
        <v>256</v>
      </c>
      <c r="G1050" s="110">
        <f>'MT_Permitted Sources'!Z255</f>
        <v>0</v>
      </c>
      <c r="H1050" s="110">
        <f>'MT_Permitted Sources'!AA255</f>
        <v>0</v>
      </c>
      <c r="I1050" s="110">
        <f>'MT_Permitted Sources'!AB255</f>
        <v>0</v>
      </c>
      <c r="J1050" s="110">
        <f>'MT_Permitted Sources'!AC255</f>
        <v>0</v>
      </c>
      <c r="K1050" s="110">
        <f>'MT_Permitted Sources'!AD255</f>
        <v>0</v>
      </c>
      <c r="L1050" s="144">
        <v>0</v>
      </c>
      <c r="M1050" s="144">
        <v>0</v>
      </c>
      <c r="N1050" s="144">
        <v>0</v>
      </c>
      <c r="O1050" s="144">
        <v>0</v>
      </c>
      <c r="P1050" s="144">
        <v>0</v>
      </c>
      <c r="Q1050" s="155">
        <v>0</v>
      </c>
      <c r="R1050" s="155">
        <v>0</v>
      </c>
      <c r="S1050" s="155">
        <v>0</v>
      </c>
      <c r="T1050" s="155">
        <v>0</v>
      </c>
      <c r="U1050" s="155">
        <v>0</v>
      </c>
      <c r="V1050" s="156">
        <f t="shared" si="9"/>
        <v>0</v>
      </c>
      <c r="W1050" s="156">
        <f t="shared" si="9"/>
        <v>0</v>
      </c>
      <c r="X1050" s="156">
        <f t="shared" si="9"/>
        <v>0</v>
      </c>
      <c r="Y1050" s="156">
        <f t="shared" si="9"/>
        <v>0</v>
      </c>
      <c r="Z1050" s="156">
        <f t="shared" si="10"/>
        <v>0</v>
      </c>
      <c r="AA1050" s="171">
        <v>0</v>
      </c>
      <c r="AB1050" s="171">
        <v>0</v>
      </c>
      <c r="AC1050" s="171">
        <v>0</v>
      </c>
      <c r="AD1050" s="171">
        <v>0</v>
      </c>
      <c r="AE1050" s="171">
        <v>0</v>
      </c>
    </row>
    <row r="1051" spans="1:31" x14ac:dyDescent="0.2">
      <c r="A1051" s="5" t="str">
        <f>'MT_Permitted Sources'!A256</f>
        <v>MTDEQ Permitted Sources</v>
      </c>
      <c r="B1051" s="5">
        <f>'MT_Permitted Sources'!B256</f>
        <v>30</v>
      </c>
      <c r="C1051" s="158" t="str">
        <f>'MT_Permitted Sources'!D256</f>
        <v>30051</v>
      </c>
      <c r="D1051" s="110">
        <f>'MT_Permitted Sources'!L256</f>
        <v>20200253</v>
      </c>
      <c r="E1051" s="5" t="str">
        <f>'MT_Permitted Sources'!O256</f>
        <v>Compressor Engines</v>
      </c>
      <c r="F1051" s="125" t="s">
        <v>256</v>
      </c>
      <c r="G1051" s="110">
        <f>'MT_Permitted Sources'!Z256</f>
        <v>0</v>
      </c>
      <c r="H1051" s="110">
        <f>'MT_Permitted Sources'!AA256</f>
        <v>0.69106880436858653</v>
      </c>
      <c r="I1051" s="110">
        <f>'MT_Permitted Sources'!AB256</f>
        <v>0</v>
      </c>
      <c r="J1051" s="110">
        <f>'MT_Permitted Sources'!AC256</f>
        <v>2.1938692202177349E-3</v>
      </c>
      <c r="K1051" s="110">
        <f>'MT_Permitted Sources'!AD256</f>
        <v>3.5426925185738235E-2</v>
      </c>
      <c r="L1051" s="144">
        <v>0</v>
      </c>
      <c r="M1051" s="144">
        <v>0</v>
      </c>
      <c r="N1051" s="144">
        <v>0</v>
      </c>
      <c r="O1051" s="144">
        <v>0</v>
      </c>
      <c r="P1051" s="144">
        <v>0</v>
      </c>
      <c r="Q1051" s="155">
        <v>0</v>
      </c>
      <c r="R1051" s="155">
        <v>0</v>
      </c>
      <c r="S1051" s="155">
        <v>0</v>
      </c>
      <c r="T1051" s="155">
        <v>0</v>
      </c>
      <c r="U1051" s="155">
        <v>0</v>
      </c>
      <c r="V1051" s="156">
        <f t="shared" si="9"/>
        <v>0</v>
      </c>
      <c r="W1051" s="156">
        <f t="shared" si="9"/>
        <v>0.69106880436858653</v>
      </c>
      <c r="X1051" s="156">
        <f t="shared" si="9"/>
        <v>0</v>
      </c>
      <c r="Y1051" s="156">
        <f t="shared" si="9"/>
        <v>2.1938692202177349E-3</v>
      </c>
      <c r="Z1051" s="156">
        <f t="shared" si="10"/>
        <v>3.5426925185738235E-2</v>
      </c>
      <c r="AA1051" s="171">
        <v>0</v>
      </c>
      <c r="AB1051" s="171">
        <v>0</v>
      </c>
      <c r="AC1051" s="171">
        <v>0</v>
      </c>
      <c r="AD1051" s="171">
        <v>0</v>
      </c>
      <c r="AE1051" s="171">
        <v>0</v>
      </c>
    </row>
    <row r="1052" spans="1:31" x14ac:dyDescent="0.2">
      <c r="A1052" s="5" t="str">
        <f>'MT_Permitted Sources'!A257</f>
        <v>MTDEQ Permitted Sources</v>
      </c>
      <c r="B1052" s="5">
        <f>'MT_Permitted Sources'!B257</f>
        <v>30</v>
      </c>
      <c r="C1052" s="158" t="str">
        <f>'MT_Permitted Sources'!D257</f>
        <v>30051</v>
      </c>
      <c r="D1052" s="110">
        <f>'MT_Permitted Sources'!L257</f>
        <v>20200253</v>
      </c>
      <c r="E1052" s="5" t="str">
        <f>'MT_Permitted Sources'!O257</f>
        <v>Compressor Engines</v>
      </c>
      <c r="F1052" s="125" t="s">
        <v>256</v>
      </c>
      <c r="G1052" s="110">
        <f>'MT_Permitted Sources'!Z257</f>
        <v>2.4112247818504176</v>
      </c>
      <c r="H1052" s="110">
        <f>'MT_Permitted Sources'!AA257</f>
        <v>0</v>
      </c>
      <c r="I1052" s="110">
        <f>'MT_Permitted Sources'!AB257</f>
        <v>5.425276072767331</v>
      </c>
      <c r="J1052" s="110">
        <f>'MT_Permitted Sources'!AC257</f>
        <v>0</v>
      </c>
      <c r="K1052" s="110">
        <f>'MT_Permitted Sources'!AD257</f>
        <v>0</v>
      </c>
      <c r="L1052" s="144">
        <v>0</v>
      </c>
      <c r="M1052" s="144">
        <v>0</v>
      </c>
      <c r="N1052" s="144">
        <v>0</v>
      </c>
      <c r="O1052" s="144">
        <v>0</v>
      </c>
      <c r="P1052" s="144">
        <v>0</v>
      </c>
      <c r="Q1052" s="155">
        <v>0</v>
      </c>
      <c r="R1052" s="155">
        <v>0</v>
      </c>
      <c r="S1052" s="155">
        <v>0</v>
      </c>
      <c r="T1052" s="155">
        <v>0</v>
      </c>
      <c r="U1052" s="155">
        <v>0</v>
      </c>
      <c r="V1052" s="156">
        <f t="shared" si="9"/>
        <v>2.4112247818504176</v>
      </c>
      <c r="W1052" s="156">
        <f t="shared" si="9"/>
        <v>0</v>
      </c>
      <c r="X1052" s="156">
        <f t="shared" si="9"/>
        <v>5.425276072767331</v>
      </c>
      <c r="Y1052" s="156">
        <f t="shared" si="9"/>
        <v>0</v>
      </c>
      <c r="Z1052" s="156">
        <f t="shared" si="10"/>
        <v>0</v>
      </c>
      <c r="AA1052" s="171">
        <v>0</v>
      </c>
      <c r="AB1052" s="171">
        <v>0</v>
      </c>
      <c r="AC1052" s="171">
        <v>0</v>
      </c>
      <c r="AD1052" s="171">
        <v>0</v>
      </c>
      <c r="AE1052" s="171">
        <v>0</v>
      </c>
    </row>
    <row r="1053" spans="1:31" x14ac:dyDescent="0.2">
      <c r="A1053" s="5" t="str">
        <f>'MT_Permitted Sources'!A258</f>
        <v>MTDEQ Permitted Sources</v>
      </c>
      <c r="B1053" s="5">
        <f>'MT_Permitted Sources'!B258</f>
        <v>30</v>
      </c>
      <c r="C1053" s="158" t="str">
        <f>'MT_Permitted Sources'!D258</f>
        <v>30051</v>
      </c>
      <c r="D1053" s="110">
        <f>'MT_Permitted Sources'!L258</f>
        <v>10200603</v>
      </c>
      <c r="E1053" s="5" t="str">
        <f>'MT_Permitted Sources'!O258</f>
        <v>Process Heaters</v>
      </c>
      <c r="F1053" s="125" t="s">
        <v>256</v>
      </c>
      <c r="G1053" s="110">
        <f>'MT_Permitted Sources'!Z258</f>
        <v>0.11375618178906774</v>
      </c>
      <c r="H1053" s="110">
        <f>'MT_Permitted Sources'!AA258</f>
        <v>4.4689928559990891E-3</v>
      </c>
      <c r="I1053" s="110">
        <f>'MT_Permitted Sources'!AB258</f>
        <v>2.8439045447266935E-2</v>
      </c>
      <c r="J1053" s="110">
        <f>'MT_Permitted Sources'!AC258</f>
        <v>4.8752649338171879E-4</v>
      </c>
      <c r="K1053" s="110">
        <f>'MT_Permitted Sources'!AD258</f>
        <v>4.4689928559990891E-3</v>
      </c>
      <c r="L1053" s="144">
        <v>0</v>
      </c>
      <c r="M1053" s="144">
        <v>0</v>
      </c>
      <c r="N1053" s="144">
        <v>0</v>
      </c>
      <c r="O1053" s="144">
        <v>0</v>
      </c>
      <c r="P1053" s="144">
        <v>0</v>
      </c>
      <c r="Q1053" s="155">
        <v>0</v>
      </c>
      <c r="R1053" s="155">
        <v>0</v>
      </c>
      <c r="S1053" s="155">
        <v>0</v>
      </c>
      <c r="T1053" s="155">
        <v>0</v>
      </c>
      <c r="U1053" s="155">
        <v>0</v>
      </c>
      <c r="V1053" s="156">
        <f t="shared" si="9"/>
        <v>0.11375618178906774</v>
      </c>
      <c r="W1053" s="156">
        <f t="shared" si="9"/>
        <v>4.4689928559990891E-3</v>
      </c>
      <c r="X1053" s="156">
        <f t="shared" si="9"/>
        <v>2.8439045447266935E-2</v>
      </c>
      <c r="Y1053" s="156">
        <f t="shared" si="9"/>
        <v>4.8752649338171879E-4</v>
      </c>
      <c r="Z1053" s="156">
        <f t="shared" si="10"/>
        <v>4.4689928559990891E-3</v>
      </c>
      <c r="AA1053" s="171">
        <v>0</v>
      </c>
      <c r="AB1053" s="171">
        <v>0</v>
      </c>
      <c r="AC1053" s="171">
        <v>0</v>
      </c>
      <c r="AD1053" s="171">
        <v>0</v>
      </c>
      <c r="AE1053" s="171">
        <v>0</v>
      </c>
    </row>
    <row r="1054" spans="1:31" x14ac:dyDescent="0.2">
      <c r="A1054" s="5" t="str">
        <f>'MT_Permitted Sources'!A259</f>
        <v>MTDEQ Permitted Sources</v>
      </c>
      <c r="B1054" s="5">
        <f>'MT_Permitted Sources'!B259</f>
        <v>30</v>
      </c>
      <c r="C1054" s="158" t="str">
        <f>'MT_Permitted Sources'!D259</f>
        <v>30051</v>
      </c>
      <c r="D1054" s="110">
        <f>'MT_Permitted Sources'!L259</f>
        <v>31000227</v>
      </c>
      <c r="E1054" s="5" t="str">
        <f>'MT_Permitted Sources'!O259</f>
        <v>Dehydrator</v>
      </c>
      <c r="F1054" s="125" t="s">
        <v>256</v>
      </c>
      <c r="G1054" s="110">
        <f>'MT_Permitted Sources'!Z259</f>
        <v>0</v>
      </c>
      <c r="H1054" s="110">
        <f>'MT_Permitted Sources'!AA259</f>
        <v>3.203049061517893</v>
      </c>
      <c r="I1054" s="110">
        <f>'MT_Permitted Sources'!AB259</f>
        <v>0</v>
      </c>
      <c r="J1054" s="110">
        <f>'MT_Permitted Sources'!AC259</f>
        <v>0</v>
      </c>
      <c r="K1054" s="110">
        <f>'MT_Permitted Sources'!AD259</f>
        <v>0</v>
      </c>
      <c r="L1054" s="144">
        <v>0</v>
      </c>
      <c r="M1054" s="144">
        <v>0</v>
      </c>
      <c r="N1054" s="144">
        <v>0</v>
      </c>
      <c r="O1054" s="144">
        <v>0</v>
      </c>
      <c r="P1054" s="144">
        <v>0</v>
      </c>
      <c r="Q1054" s="155">
        <v>0</v>
      </c>
      <c r="R1054" s="155">
        <v>0</v>
      </c>
      <c r="S1054" s="155">
        <v>0</v>
      </c>
      <c r="T1054" s="155">
        <v>0</v>
      </c>
      <c r="U1054" s="155">
        <v>0</v>
      </c>
      <c r="V1054" s="156">
        <f t="shared" si="9"/>
        <v>0</v>
      </c>
      <c r="W1054" s="156">
        <f t="shared" si="9"/>
        <v>3.203049061517893</v>
      </c>
      <c r="X1054" s="156">
        <f t="shared" si="9"/>
        <v>0</v>
      </c>
      <c r="Y1054" s="156">
        <f t="shared" si="9"/>
        <v>0</v>
      </c>
      <c r="Z1054" s="156">
        <f t="shared" si="10"/>
        <v>0</v>
      </c>
      <c r="AA1054" s="171">
        <v>0</v>
      </c>
      <c r="AB1054" s="171">
        <v>0</v>
      </c>
      <c r="AC1054" s="171">
        <v>0</v>
      </c>
      <c r="AD1054" s="171">
        <v>0</v>
      </c>
      <c r="AE1054" s="171">
        <v>0</v>
      </c>
    </row>
    <row r="1055" spans="1:31" x14ac:dyDescent="0.2">
      <c r="A1055" s="5" t="str">
        <f>'MT_Permitted Sources'!A260</f>
        <v>MTDEQ Permitted Sources</v>
      </c>
      <c r="B1055" s="5">
        <f>'MT_Permitted Sources'!B260</f>
        <v>30</v>
      </c>
      <c r="C1055" s="158" t="str">
        <f>'MT_Permitted Sources'!D260</f>
        <v>30051</v>
      </c>
      <c r="D1055" s="110">
        <f>'MT_Permitted Sources'!L260</f>
        <v>31000404</v>
      </c>
      <c r="E1055" s="5" t="str">
        <f>'MT_Permitted Sources'!O260</f>
        <v>Process Heaters</v>
      </c>
      <c r="F1055" s="125" t="s">
        <v>256</v>
      </c>
      <c r="G1055" s="110">
        <f>'MT_Permitted Sources'!Z260</f>
        <v>0</v>
      </c>
      <c r="H1055" s="110">
        <f>'MT_Permitted Sources'!AA260</f>
        <v>0</v>
      </c>
      <c r="I1055" s="110">
        <f>'MT_Permitted Sources'!AB260</f>
        <v>0</v>
      </c>
      <c r="J1055" s="110">
        <f>'MT_Permitted Sources'!AC260</f>
        <v>0</v>
      </c>
      <c r="K1055" s="110">
        <f>'MT_Permitted Sources'!AD260</f>
        <v>0</v>
      </c>
      <c r="L1055" s="144">
        <v>0</v>
      </c>
      <c r="M1055" s="144">
        <v>0</v>
      </c>
      <c r="N1055" s="144">
        <v>0</v>
      </c>
      <c r="O1055" s="144">
        <v>0</v>
      </c>
      <c r="P1055" s="144">
        <v>0</v>
      </c>
      <c r="Q1055" s="155">
        <v>0</v>
      </c>
      <c r="R1055" s="155">
        <v>0</v>
      </c>
      <c r="S1055" s="155">
        <v>0</v>
      </c>
      <c r="T1055" s="155">
        <v>0</v>
      </c>
      <c r="U1055" s="155">
        <v>0</v>
      </c>
      <c r="V1055" s="156">
        <f t="shared" si="9"/>
        <v>0</v>
      </c>
      <c r="W1055" s="156">
        <f t="shared" si="9"/>
        <v>0</v>
      </c>
      <c r="X1055" s="156">
        <f t="shared" si="9"/>
        <v>0</v>
      </c>
      <c r="Y1055" s="156">
        <f t="shared" si="9"/>
        <v>0</v>
      </c>
      <c r="Z1055" s="156">
        <f t="shared" si="10"/>
        <v>0</v>
      </c>
      <c r="AA1055" s="171">
        <v>0</v>
      </c>
      <c r="AB1055" s="171">
        <v>0</v>
      </c>
      <c r="AC1055" s="171">
        <v>0</v>
      </c>
      <c r="AD1055" s="171">
        <v>0</v>
      </c>
      <c r="AE1055" s="171">
        <v>0</v>
      </c>
    </row>
    <row r="1056" spans="1:31" x14ac:dyDescent="0.2">
      <c r="A1056" s="5" t="str">
        <f>'MT_Permitted Sources'!A261</f>
        <v>MTDEQ Permitted Sources</v>
      </c>
      <c r="B1056" s="5">
        <f>'MT_Permitted Sources'!B261</f>
        <v>30</v>
      </c>
      <c r="C1056" s="158" t="str">
        <f>'MT_Permitted Sources'!D261</f>
        <v>30035</v>
      </c>
      <c r="D1056" s="110">
        <f>'MT_Permitted Sources'!L261</f>
        <v>40301132</v>
      </c>
      <c r="E1056" s="5" t="str">
        <f>'MT_Permitted Sources'!O261</f>
        <v>Tank Evaporation</v>
      </c>
      <c r="F1056" s="125" t="s">
        <v>256</v>
      </c>
      <c r="G1056" s="110">
        <f>'MT_Permitted Sources'!Z261</f>
        <v>0</v>
      </c>
      <c r="H1056" s="110">
        <f>'MT_Permitted Sources'!AA261</f>
        <v>0.72129544695825309</v>
      </c>
      <c r="I1056" s="110">
        <f>'MT_Permitted Sources'!AB261</f>
        <v>0</v>
      </c>
      <c r="J1056" s="110">
        <f>'MT_Permitted Sources'!AC261</f>
        <v>0</v>
      </c>
      <c r="K1056" s="110">
        <f>'MT_Permitted Sources'!AD261</f>
        <v>0</v>
      </c>
      <c r="L1056" s="144">
        <v>0</v>
      </c>
      <c r="M1056" s="144">
        <v>0</v>
      </c>
      <c r="N1056" s="144">
        <v>0</v>
      </c>
      <c r="O1056" s="144">
        <v>0</v>
      </c>
      <c r="P1056" s="144">
        <v>0</v>
      </c>
      <c r="Q1056" s="155">
        <v>0</v>
      </c>
      <c r="R1056" s="155">
        <v>0</v>
      </c>
      <c r="S1056" s="155">
        <v>0</v>
      </c>
      <c r="T1056" s="155">
        <v>0</v>
      </c>
      <c r="U1056" s="155">
        <v>0</v>
      </c>
      <c r="V1056" s="156">
        <f t="shared" si="9"/>
        <v>0</v>
      </c>
      <c r="W1056" s="156">
        <f t="shared" si="9"/>
        <v>0.72129544695825309</v>
      </c>
      <c r="X1056" s="156">
        <f t="shared" si="9"/>
        <v>0</v>
      </c>
      <c r="Y1056" s="156">
        <f t="shared" si="9"/>
        <v>0</v>
      </c>
      <c r="Z1056" s="156">
        <f t="shared" si="10"/>
        <v>0</v>
      </c>
      <c r="AA1056" s="171">
        <v>0</v>
      </c>
      <c r="AB1056" s="171">
        <v>0</v>
      </c>
      <c r="AC1056" s="171">
        <v>0</v>
      </c>
      <c r="AD1056" s="171">
        <v>0</v>
      </c>
      <c r="AE1056" s="171">
        <v>0</v>
      </c>
    </row>
    <row r="1057" spans="1:31" x14ac:dyDescent="0.2">
      <c r="A1057" s="5" t="str">
        <f>'MT_Permitted Sources'!A262</f>
        <v>MTDEQ Permitted Sources</v>
      </c>
      <c r="B1057" s="5">
        <f>'MT_Permitted Sources'!B262</f>
        <v>30</v>
      </c>
      <c r="C1057" s="158" t="str">
        <f>'MT_Permitted Sources'!D262</f>
        <v>30035</v>
      </c>
      <c r="D1057" s="110">
        <f>'MT_Permitted Sources'!L262</f>
        <v>40301152</v>
      </c>
      <c r="E1057" s="5" t="str">
        <f>'MT_Permitted Sources'!O262</f>
        <v>Tank Evaporation</v>
      </c>
      <c r="F1057" s="125" t="s">
        <v>256</v>
      </c>
      <c r="G1057" s="110">
        <f>'MT_Permitted Sources'!Z262</f>
        <v>0</v>
      </c>
      <c r="H1057" s="110">
        <f>'MT_Permitted Sources'!AA262</f>
        <v>1.0788961298537438</v>
      </c>
      <c r="I1057" s="110">
        <f>'MT_Permitted Sources'!AB262</f>
        <v>0</v>
      </c>
      <c r="J1057" s="110">
        <f>'MT_Permitted Sources'!AC262</f>
        <v>0</v>
      </c>
      <c r="K1057" s="110">
        <f>'MT_Permitted Sources'!AD262</f>
        <v>0</v>
      </c>
      <c r="L1057" s="144">
        <v>0</v>
      </c>
      <c r="M1057" s="144">
        <v>0</v>
      </c>
      <c r="N1057" s="144">
        <v>0</v>
      </c>
      <c r="O1057" s="144">
        <v>0</v>
      </c>
      <c r="P1057" s="144">
        <v>0</v>
      </c>
      <c r="Q1057" s="155">
        <v>0</v>
      </c>
      <c r="R1057" s="155">
        <v>0</v>
      </c>
      <c r="S1057" s="155">
        <v>0</v>
      </c>
      <c r="T1057" s="155">
        <v>0</v>
      </c>
      <c r="U1057" s="155">
        <v>0</v>
      </c>
      <c r="V1057" s="156">
        <f t="shared" si="9"/>
        <v>0</v>
      </c>
      <c r="W1057" s="156">
        <f t="shared" si="9"/>
        <v>1.0788961298537438</v>
      </c>
      <c r="X1057" s="156">
        <f t="shared" si="9"/>
        <v>0</v>
      </c>
      <c r="Y1057" s="156">
        <f t="shared" ref="Y1057" si="11">J1057</f>
        <v>0</v>
      </c>
      <c r="Z1057" s="156">
        <f t="shared" si="10"/>
        <v>0</v>
      </c>
      <c r="AA1057" s="171">
        <v>0</v>
      </c>
      <c r="AB1057" s="171">
        <v>0</v>
      </c>
      <c r="AC1057" s="171">
        <v>0</v>
      </c>
      <c r="AD1057" s="171">
        <v>0</v>
      </c>
      <c r="AE1057" s="171">
        <v>0</v>
      </c>
    </row>
    <row r="1058" spans="1:31" x14ac:dyDescent="0.2">
      <c r="A1058" s="5" t="str">
        <f>'MT_Permitted Sources'!A263</f>
        <v>MTDEQ Permitted Sources</v>
      </c>
      <c r="B1058" s="5">
        <f>'MT_Permitted Sources'!B263</f>
        <v>30</v>
      </c>
      <c r="C1058" s="158" t="str">
        <f>'MT_Permitted Sources'!D263</f>
        <v>30035</v>
      </c>
      <c r="D1058" s="110">
        <f>'MT_Permitted Sources'!L263</f>
        <v>40301152</v>
      </c>
      <c r="E1058" s="5" t="str">
        <f>'MT_Permitted Sources'!O263</f>
        <v>Tank Evaporation</v>
      </c>
      <c r="F1058" s="125" t="s">
        <v>256</v>
      </c>
      <c r="G1058" s="110">
        <f>'MT_Permitted Sources'!Z263</f>
        <v>0</v>
      </c>
      <c r="H1058" s="110">
        <f>'MT_Permitted Sources'!AA263</f>
        <v>0</v>
      </c>
      <c r="I1058" s="110">
        <f>'MT_Permitted Sources'!AB263</f>
        <v>0</v>
      </c>
      <c r="J1058" s="110">
        <f>'MT_Permitted Sources'!AC263</f>
        <v>0</v>
      </c>
      <c r="K1058" s="110">
        <f>'MT_Permitted Sources'!AD263</f>
        <v>0</v>
      </c>
      <c r="L1058" s="144">
        <v>0</v>
      </c>
      <c r="M1058" s="144">
        <v>0</v>
      </c>
      <c r="N1058" s="144">
        <v>0</v>
      </c>
      <c r="O1058" s="144">
        <v>0</v>
      </c>
      <c r="P1058" s="144">
        <v>0</v>
      </c>
      <c r="Q1058" s="155">
        <v>0</v>
      </c>
      <c r="R1058" s="155">
        <v>0</v>
      </c>
      <c r="S1058" s="155">
        <v>0</v>
      </c>
      <c r="T1058" s="155">
        <v>0</v>
      </c>
      <c r="U1058" s="155">
        <v>0</v>
      </c>
      <c r="V1058" s="156">
        <f t="shared" ref="V1058:Z1114" si="12">G1058</f>
        <v>0</v>
      </c>
      <c r="W1058" s="156">
        <f t="shared" si="12"/>
        <v>0</v>
      </c>
      <c r="X1058" s="156">
        <f t="shared" si="12"/>
        <v>0</v>
      </c>
      <c r="Y1058" s="156">
        <f t="shared" si="12"/>
        <v>0</v>
      </c>
      <c r="Z1058" s="156">
        <f t="shared" si="12"/>
        <v>0</v>
      </c>
      <c r="AA1058" s="171">
        <v>0</v>
      </c>
      <c r="AB1058" s="171">
        <v>0</v>
      </c>
      <c r="AC1058" s="171">
        <v>0</v>
      </c>
      <c r="AD1058" s="171">
        <v>0</v>
      </c>
      <c r="AE1058" s="171">
        <v>0</v>
      </c>
    </row>
    <row r="1059" spans="1:31" x14ac:dyDescent="0.2">
      <c r="A1059" s="5" t="str">
        <f>'MT_Permitted Sources'!A264</f>
        <v>MTDEQ Permitted Sources</v>
      </c>
      <c r="B1059" s="5">
        <f>'MT_Permitted Sources'!B264</f>
        <v>30</v>
      </c>
      <c r="C1059" s="158" t="str">
        <f>'MT_Permitted Sources'!D264</f>
        <v>30035</v>
      </c>
      <c r="D1059" s="110">
        <f>'MT_Permitted Sources'!L264</f>
        <v>40301152</v>
      </c>
      <c r="E1059" s="5" t="str">
        <f>'MT_Permitted Sources'!O264</f>
        <v>Tank Evaporation</v>
      </c>
      <c r="F1059" s="125" t="s">
        <v>256</v>
      </c>
      <c r="G1059" s="110">
        <f>'MT_Permitted Sources'!Z264</f>
        <v>0</v>
      </c>
      <c r="H1059" s="110">
        <f>'MT_Permitted Sources'!AA264</f>
        <v>2.1391037441278553</v>
      </c>
      <c r="I1059" s="110">
        <f>'MT_Permitted Sources'!AB264</f>
        <v>0</v>
      </c>
      <c r="J1059" s="110">
        <f>'MT_Permitted Sources'!AC264</f>
        <v>0</v>
      </c>
      <c r="K1059" s="110">
        <f>'MT_Permitted Sources'!AD264</f>
        <v>0</v>
      </c>
      <c r="L1059" s="144">
        <v>0</v>
      </c>
      <c r="M1059" s="144">
        <v>0</v>
      </c>
      <c r="N1059" s="144">
        <v>0</v>
      </c>
      <c r="O1059" s="144">
        <v>0</v>
      </c>
      <c r="P1059" s="144">
        <v>0</v>
      </c>
      <c r="Q1059" s="155">
        <v>0</v>
      </c>
      <c r="R1059" s="155">
        <v>0</v>
      </c>
      <c r="S1059" s="155">
        <v>0</v>
      </c>
      <c r="T1059" s="155">
        <v>0</v>
      </c>
      <c r="U1059" s="155">
        <v>0</v>
      </c>
      <c r="V1059" s="156">
        <f t="shared" si="12"/>
        <v>0</v>
      </c>
      <c r="W1059" s="156">
        <f t="shared" si="12"/>
        <v>2.1391037441278553</v>
      </c>
      <c r="X1059" s="156">
        <f t="shared" si="12"/>
        <v>0</v>
      </c>
      <c r="Y1059" s="156">
        <f t="shared" si="12"/>
        <v>0</v>
      </c>
      <c r="Z1059" s="156">
        <f t="shared" si="12"/>
        <v>0</v>
      </c>
      <c r="AA1059" s="171">
        <v>0</v>
      </c>
      <c r="AB1059" s="171">
        <v>0</v>
      </c>
      <c r="AC1059" s="171">
        <v>0</v>
      </c>
      <c r="AD1059" s="171">
        <v>0</v>
      </c>
      <c r="AE1059" s="171">
        <v>0</v>
      </c>
    </row>
    <row r="1060" spans="1:31" x14ac:dyDescent="0.2">
      <c r="A1060" s="5" t="str">
        <f>'MT_Permitted Sources'!A265</f>
        <v>MTDEQ Permitted Sources</v>
      </c>
      <c r="B1060" s="5">
        <f>'MT_Permitted Sources'!B265</f>
        <v>30</v>
      </c>
      <c r="C1060" s="158" t="str">
        <f>'MT_Permitted Sources'!D265</f>
        <v>30035</v>
      </c>
      <c r="D1060" s="110">
        <f>'MT_Permitted Sources'!L265</f>
        <v>40301152</v>
      </c>
      <c r="E1060" s="5" t="str">
        <f>'MT_Permitted Sources'!O265</f>
        <v>Tank Evaporation</v>
      </c>
      <c r="F1060" s="125" t="s">
        <v>256</v>
      </c>
      <c r="G1060" s="110">
        <f>'MT_Permitted Sources'!Z265</f>
        <v>0</v>
      </c>
      <c r="H1060" s="110">
        <f>'MT_Permitted Sources'!AA265</f>
        <v>0.20199847709115884</v>
      </c>
      <c r="I1060" s="110">
        <f>'MT_Permitted Sources'!AB265</f>
        <v>0</v>
      </c>
      <c r="J1060" s="110">
        <f>'MT_Permitted Sources'!AC265</f>
        <v>0</v>
      </c>
      <c r="K1060" s="110">
        <f>'MT_Permitted Sources'!AD265</f>
        <v>0</v>
      </c>
      <c r="L1060" s="144">
        <v>0</v>
      </c>
      <c r="M1060" s="144">
        <v>0</v>
      </c>
      <c r="N1060" s="144">
        <v>0</v>
      </c>
      <c r="O1060" s="144">
        <v>0</v>
      </c>
      <c r="P1060" s="144">
        <v>0</v>
      </c>
      <c r="Q1060" s="155">
        <v>0</v>
      </c>
      <c r="R1060" s="155">
        <v>0</v>
      </c>
      <c r="S1060" s="155">
        <v>0</v>
      </c>
      <c r="T1060" s="155">
        <v>0</v>
      </c>
      <c r="U1060" s="155">
        <v>0</v>
      </c>
      <c r="V1060" s="156">
        <f t="shared" si="12"/>
        <v>0</v>
      </c>
      <c r="W1060" s="156">
        <f t="shared" si="12"/>
        <v>0.20199847709115884</v>
      </c>
      <c r="X1060" s="156">
        <f t="shared" si="12"/>
        <v>0</v>
      </c>
      <c r="Y1060" s="156">
        <f t="shared" si="12"/>
        <v>0</v>
      </c>
      <c r="Z1060" s="156">
        <f t="shared" si="12"/>
        <v>0</v>
      </c>
      <c r="AA1060" s="171">
        <v>0</v>
      </c>
      <c r="AB1060" s="171">
        <v>0</v>
      </c>
      <c r="AC1060" s="171">
        <v>0</v>
      </c>
      <c r="AD1060" s="171">
        <v>0</v>
      </c>
      <c r="AE1060" s="171">
        <v>0</v>
      </c>
    </row>
    <row r="1061" spans="1:31" x14ac:dyDescent="0.2">
      <c r="A1061" s="5" t="str">
        <f>'MT_Permitted Sources'!A266</f>
        <v>MTDEQ Permitted Sources</v>
      </c>
      <c r="B1061" s="5">
        <f>'MT_Permitted Sources'!B266</f>
        <v>30</v>
      </c>
      <c r="C1061" s="158" t="str">
        <f>'MT_Permitted Sources'!D266</f>
        <v>30035</v>
      </c>
      <c r="D1061" s="110">
        <f>'MT_Permitted Sources'!L266</f>
        <v>40400151</v>
      </c>
      <c r="E1061" s="5" t="str">
        <f>'MT_Permitted Sources'!O266</f>
        <v>Permitted Fugitives</v>
      </c>
      <c r="F1061" s="125" t="s">
        <v>256</v>
      </c>
      <c r="G1061" s="110">
        <f>'MT_Permitted Sources'!Z266</f>
        <v>0</v>
      </c>
      <c r="H1061" s="110">
        <f>'MT_Permitted Sources'!AA266</f>
        <v>6.1535593994640552</v>
      </c>
      <c r="I1061" s="110">
        <f>'MT_Permitted Sources'!AB266</f>
        <v>0</v>
      </c>
      <c r="J1061" s="110">
        <f>'MT_Permitted Sources'!AC266</f>
        <v>0</v>
      </c>
      <c r="K1061" s="110">
        <f>'MT_Permitted Sources'!AD266</f>
        <v>0</v>
      </c>
      <c r="L1061" s="144">
        <v>0</v>
      </c>
      <c r="M1061" s="144">
        <v>0</v>
      </c>
      <c r="N1061" s="144">
        <v>0</v>
      </c>
      <c r="O1061" s="144">
        <v>0</v>
      </c>
      <c r="P1061" s="144">
        <v>0</v>
      </c>
      <c r="Q1061" s="155">
        <v>0</v>
      </c>
      <c r="R1061" s="155">
        <v>0</v>
      </c>
      <c r="S1061" s="155">
        <v>0</v>
      </c>
      <c r="T1061" s="155">
        <v>0</v>
      </c>
      <c r="U1061" s="155">
        <v>0</v>
      </c>
      <c r="V1061" s="156">
        <f t="shared" si="12"/>
        <v>0</v>
      </c>
      <c r="W1061" s="156">
        <f t="shared" si="12"/>
        <v>6.1535593994640552</v>
      </c>
      <c r="X1061" s="156">
        <f t="shared" si="12"/>
        <v>0</v>
      </c>
      <c r="Y1061" s="156">
        <f t="shared" si="12"/>
        <v>0</v>
      </c>
      <c r="Z1061" s="156">
        <f t="shared" si="12"/>
        <v>0</v>
      </c>
      <c r="AA1061" s="171">
        <v>0</v>
      </c>
      <c r="AB1061" s="171">
        <v>0</v>
      </c>
      <c r="AC1061" s="171">
        <v>0</v>
      </c>
      <c r="AD1061" s="171">
        <v>0</v>
      </c>
      <c r="AE1061" s="171">
        <v>0</v>
      </c>
    </row>
    <row r="1062" spans="1:31" x14ac:dyDescent="0.2">
      <c r="A1062" s="5" t="str">
        <f>'MT_Permitted Sources'!A267</f>
        <v>MTDEQ Permitted Sources</v>
      </c>
      <c r="B1062" s="5">
        <f>'MT_Permitted Sources'!B267</f>
        <v>30</v>
      </c>
      <c r="C1062" s="158" t="str">
        <f>'MT_Permitted Sources'!D267</f>
        <v>30013</v>
      </c>
      <c r="D1062" s="110">
        <f>'MT_Permitted Sources'!L267</f>
        <v>40400250</v>
      </c>
      <c r="E1062" s="5" t="str">
        <f>'MT_Permitted Sources'!O267</f>
        <v>Permitted Tank Losses</v>
      </c>
      <c r="F1062" s="125" t="s">
        <v>256</v>
      </c>
      <c r="G1062" s="110">
        <f>'MT_Permitted Sources'!Z267</f>
        <v>0</v>
      </c>
      <c r="H1062" s="110">
        <f>'MT_Permitted Sources'!AA267</f>
        <v>93.065557409947587</v>
      </c>
      <c r="I1062" s="110">
        <f>'MT_Permitted Sources'!AB267</f>
        <v>0</v>
      </c>
      <c r="J1062" s="110">
        <f>'MT_Permitted Sources'!AC267</f>
        <v>0</v>
      </c>
      <c r="K1062" s="110">
        <f>'MT_Permitted Sources'!AD267</f>
        <v>0</v>
      </c>
      <c r="L1062" s="144">
        <v>0</v>
      </c>
      <c r="M1062" s="144">
        <v>0</v>
      </c>
      <c r="N1062" s="144">
        <v>0</v>
      </c>
      <c r="O1062" s="144">
        <v>0</v>
      </c>
      <c r="P1062" s="144">
        <v>0</v>
      </c>
      <c r="Q1062" s="155">
        <v>0</v>
      </c>
      <c r="R1062" s="155">
        <v>0</v>
      </c>
      <c r="S1062" s="155">
        <v>0</v>
      </c>
      <c r="T1062" s="155">
        <v>0</v>
      </c>
      <c r="U1062" s="155">
        <v>0</v>
      </c>
      <c r="V1062" s="156">
        <f t="shared" si="12"/>
        <v>0</v>
      </c>
      <c r="W1062" s="156">
        <f t="shared" si="12"/>
        <v>93.065557409947587</v>
      </c>
      <c r="X1062" s="156">
        <f t="shared" si="12"/>
        <v>0</v>
      </c>
      <c r="Y1062" s="156">
        <f t="shared" si="12"/>
        <v>0</v>
      </c>
      <c r="Z1062" s="156">
        <f t="shared" si="12"/>
        <v>0</v>
      </c>
      <c r="AA1062" s="171">
        <v>0</v>
      </c>
      <c r="AB1062" s="171">
        <v>0</v>
      </c>
      <c r="AC1062" s="171">
        <v>0</v>
      </c>
      <c r="AD1062" s="171">
        <v>0</v>
      </c>
      <c r="AE1062" s="171">
        <v>0</v>
      </c>
    </row>
    <row r="1063" spans="1:31" x14ac:dyDescent="0.2">
      <c r="A1063" s="5" t="str">
        <f>'MT_Permitted Sources'!A268</f>
        <v>MTDEQ Permitted Sources</v>
      </c>
      <c r="B1063" s="5">
        <f>'MT_Permitted Sources'!B268</f>
        <v>30</v>
      </c>
      <c r="C1063" s="158" t="str">
        <f>'MT_Permitted Sources'!D268</f>
        <v>30013</v>
      </c>
      <c r="D1063" s="110">
        <f>'MT_Permitted Sources'!L268</f>
        <v>40400251</v>
      </c>
      <c r="E1063" s="5" t="str">
        <f>'MT_Permitted Sources'!O268</f>
        <v>Valves, Flanges, and Pumps</v>
      </c>
      <c r="F1063" s="125" t="s">
        <v>256</v>
      </c>
      <c r="G1063" s="110">
        <f>'MT_Permitted Sources'!Z268</f>
        <v>0</v>
      </c>
      <c r="H1063" s="110">
        <f>'MT_Permitted Sources'!AA268</f>
        <v>1.0862090272544696</v>
      </c>
      <c r="I1063" s="110">
        <f>'MT_Permitted Sources'!AB268</f>
        <v>0</v>
      </c>
      <c r="J1063" s="110">
        <f>'MT_Permitted Sources'!AC268</f>
        <v>0</v>
      </c>
      <c r="K1063" s="110">
        <f>'MT_Permitted Sources'!AD268</f>
        <v>0</v>
      </c>
      <c r="L1063" s="144">
        <v>0</v>
      </c>
      <c r="M1063" s="144">
        <v>0</v>
      </c>
      <c r="N1063" s="144">
        <v>0</v>
      </c>
      <c r="O1063" s="144">
        <v>0</v>
      </c>
      <c r="P1063" s="144">
        <v>0</v>
      </c>
      <c r="Q1063" s="155">
        <v>0</v>
      </c>
      <c r="R1063" s="155">
        <v>0</v>
      </c>
      <c r="S1063" s="155">
        <v>0</v>
      </c>
      <c r="T1063" s="155">
        <v>0</v>
      </c>
      <c r="U1063" s="155">
        <v>0</v>
      </c>
      <c r="V1063" s="156">
        <f t="shared" si="12"/>
        <v>0</v>
      </c>
      <c r="W1063" s="156">
        <f t="shared" si="12"/>
        <v>1.0862090272544696</v>
      </c>
      <c r="X1063" s="156">
        <f t="shared" si="12"/>
        <v>0</v>
      </c>
      <c r="Y1063" s="156">
        <f t="shared" si="12"/>
        <v>0</v>
      </c>
      <c r="Z1063" s="156">
        <f t="shared" si="12"/>
        <v>0</v>
      </c>
      <c r="AA1063" s="171">
        <v>0</v>
      </c>
      <c r="AB1063" s="171">
        <v>0</v>
      </c>
      <c r="AC1063" s="171">
        <v>0</v>
      </c>
      <c r="AD1063" s="171">
        <v>0</v>
      </c>
      <c r="AE1063" s="171">
        <v>0</v>
      </c>
    </row>
    <row r="1064" spans="1:31" x14ac:dyDescent="0.2">
      <c r="A1064" s="5" t="str">
        <f>'MT_Permitted Sources'!A269</f>
        <v>MTDEQ Permitted Sources</v>
      </c>
      <c r="B1064" s="5">
        <f>'MT_Permitted Sources'!B269</f>
        <v>30</v>
      </c>
      <c r="C1064" s="158" t="str">
        <f>'MT_Permitted Sources'!D269</f>
        <v>30013</v>
      </c>
      <c r="D1064" s="110">
        <f>'MT_Permitted Sources'!L269</f>
        <v>40400300</v>
      </c>
      <c r="E1064" s="5" t="str">
        <f>'MT_Permitted Sources'!O269</f>
        <v>Permitted Tank Losses</v>
      </c>
      <c r="F1064" s="125" t="s">
        <v>256</v>
      </c>
      <c r="G1064" s="110">
        <f>'MT_Permitted Sources'!Z269</f>
        <v>0</v>
      </c>
      <c r="H1064" s="110">
        <f>'MT_Permitted Sources'!AA269</f>
        <v>2.6488939473740054E-2</v>
      </c>
      <c r="I1064" s="110">
        <f>'MT_Permitted Sources'!AB269</f>
        <v>0</v>
      </c>
      <c r="J1064" s="110">
        <f>'MT_Permitted Sources'!AC269</f>
        <v>0</v>
      </c>
      <c r="K1064" s="110">
        <f>'MT_Permitted Sources'!AD269</f>
        <v>0</v>
      </c>
      <c r="L1064" s="144">
        <v>0</v>
      </c>
      <c r="M1064" s="144">
        <v>0</v>
      </c>
      <c r="N1064" s="144">
        <v>0</v>
      </c>
      <c r="O1064" s="144">
        <v>0</v>
      </c>
      <c r="P1064" s="144">
        <v>0</v>
      </c>
      <c r="Q1064" s="155">
        <v>0</v>
      </c>
      <c r="R1064" s="155">
        <v>0</v>
      </c>
      <c r="S1064" s="155">
        <v>0</v>
      </c>
      <c r="T1064" s="155">
        <v>0</v>
      </c>
      <c r="U1064" s="155">
        <v>0</v>
      </c>
      <c r="V1064" s="156">
        <f t="shared" si="12"/>
        <v>0</v>
      </c>
      <c r="W1064" s="156">
        <f t="shared" si="12"/>
        <v>2.6488939473740054E-2</v>
      </c>
      <c r="X1064" s="156">
        <f t="shared" si="12"/>
        <v>0</v>
      </c>
      <c r="Y1064" s="156">
        <f t="shared" si="12"/>
        <v>0</v>
      </c>
      <c r="Z1064" s="156">
        <f t="shared" si="12"/>
        <v>0</v>
      </c>
      <c r="AA1064" s="171">
        <v>0</v>
      </c>
      <c r="AB1064" s="171">
        <v>0</v>
      </c>
      <c r="AC1064" s="171">
        <v>0</v>
      </c>
      <c r="AD1064" s="171">
        <v>0</v>
      </c>
      <c r="AE1064" s="171">
        <v>0</v>
      </c>
    </row>
    <row r="1065" spans="1:31" x14ac:dyDescent="0.2">
      <c r="A1065" s="5" t="str">
        <f>'MT_Permitted Sources'!A270</f>
        <v>MTDEQ Permitted Sources</v>
      </c>
      <c r="B1065" s="5">
        <f>'MT_Permitted Sources'!B270</f>
        <v>30</v>
      </c>
      <c r="C1065" s="158" t="str">
        <f>'MT_Permitted Sources'!D270</f>
        <v>30013</v>
      </c>
      <c r="D1065" s="110">
        <f>'MT_Permitted Sources'!L270</f>
        <v>40400300</v>
      </c>
      <c r="E1065" s="5" t="str">
        <f>'MT_Permitted Sources'!O270</f>
        <v>Permitted Tank Losses</v>
      </c>
      <c r="F1065" s="125" t="s">
        <v>256</v>
      </c>
      <c r="G1065" s="110">
        <f>'MT_Permitted Sources'!Z270</f>
        <v>0</v>
      </c>
      <c r="H1065" s="110">
        <f>'MT_Permitted Sources'!AA270</f>
        <v>2.6775767560679635</v>
      </c>
      <c r="I1065" s="110">
        <f>'MT_Permitted Sources'!AB270</f>
        <v>0</v>
      </c>
      <c r="J1065" s="110">
        <f>'MT_Permitted Sources'!AC270</f>
        <v>0</v>
      </c>
      <c r="K1065" s="110">
        <f>'MT_Permitted Sources'!AD270</f>
        <v>0</v>
      </c>
      <c r="L1065" s="144">
        <v>0</v>
      </c>
      <c r="M1065" s="144">
        <v>0</v>
      </c>
      <c r="N1065" s="144">
        <v>0</v>
      </c>
      <c r="O1065" s="144">
        <v>0</v>
      </c>
      <c r="P1065" s="144">
        <v>0</v>
      </c>
      <c r="Q1065" s="155">
        <v>0</v>
      </c>
      <c r="R1065" s="155">
        <v>0</v>
      </c>
      <c r="S1065" s="155">
        <v>0</v>
      </c>
      <c r="T1065" s="155">
        <v>0</v>
      </c>
      <c r="U1065" s="155">
        <v>0</v>
      </c>
      <c r="V1065" s="156">
        <f t="shared" si="12"/>
        <v>0</v>
      </c>
      <c r="W1065" s="156">
        <f t="shared" si="12"/>
        <v>2.6775767560679635</v>
      </c>
      <c r="X1065" s="156">
        <f t="shared" si="12"/>
        <v>0</v>
      </c>
      <c r="Y1065" s="156">
        <f t="shared" si="12"/>
        <v>0</v>
      </c>
      <c r="Z1065" s="156">
        <f t="shared" si="12"/>
        <v>0</v>
      </c>
      <c r="AA1065" s="171">
        <v>0</v>
      </c>
      <c r="AB1065" s="171">
        <v>0</v>
      </c>
      <c r="AC1065" s="171">
        <v>0</v>
      </c>
      <c r="AD1065" s="171">
        <v>0</v>
      </c>
      <c r="AE1065" s="171">
        <v>0</v>
      </c>
    </row>
    <row r="1066" spans="1:31" x14ac:dyDescent="0.2">
      <c r="A1066" s="5" t="str">
        <f>'MT_Permitted Sources'!A271</f>
        <v>MTDEQ Permitted Sources</v>
      </c>
      <c r="B1066" s="5">
        <f>'MT_Permitted Sources'!B271</f>
        <v>30</v>
      </c>
      <c r="C1066" s="158" t="str">
        <f>'MT_Permitted Sources'!D271</f>
        <v>30013</v>
      </c>
      <c r="D1066" s="110">
        <f>'MT_Permitted Sources'!L271</f>
        <v>40400300</v>
      </c>
      <c r="E1066" s="5" t="str">
        <f>'MT_Permitted Sources'!O271</f>
        <v>Permitted Tank Losses</v>
      </c>
      <c r="F1066" s="125" t="s">
        <v>256</v>
      </c>
      <c r="G1066" s="110">
        <f>'MT_Permitted Sources'!Z271</f>
        <v>0</v>
      </c>
      <c r="H1066" s="110">
        <f>'MT_Permitted Sources'!AA271</f>
        <v>5.7676821799524252</v>
      </c>
      <c r="I1066" s="110">
        <f>'MT_Permitted Sources'!AB271</f>
        <v>0</v>
      </c>
      <c r="J1066" s="110">
        <f>'MT_Permitted Sources'!AC271</f>
        <v>0</v>
      </c>
      <c r="K1066" s="110">
        <f>'MT_Permitted Sources'!AD271</f>
        <v>0</v>
      </c>
      <c r="L1066" s="144">
        <v>0</v>
      </c>
      <c r="M1066" s="144">
        <v>0</v>
      </c>
      <c r="N1066" s="144">
        <v>0</v>
      </c>
      <c r="O1066" s="144">
        <v>0</v>
      </c>
      <c r="P1066" s="144">
        <v>0</v>
      </c>
      <c r="Q1066" s="155">
        <v>0</v>
      </c>
      <c r="R1066" s="155">
        <v>0</v>
      </c>
      <c r="S1066" s="155">
        <v>0</v>
      </c>
      <c r="T1066" s="155">
        <v>0</v>
      </c>
      <c r="U1066" s="155">
        <v>0</v>
      </c>
      <c r="V1066" s="156">
        <f t="shared" si="12"/>
        <v>0</v>
      </c>
      <c r="W1066" s="156">
        <f t="shared" si="12"/>
        <v>5.7676821799524252</v>
      </c>
      <c r="X1066" s="156">
        <f t="shared" si="12"/>
        <v>0</v>
      </c>
      <c r="Y1066" s="156">
        <f t="shared" si="12"/>
        <v>0</v>
      </c>
      <c r="Z1066" s="156">
        <f t="shared" si="12"/>
        <v>0</v>
      </c>
      <c r="AA1066" s="171">
        <v>0</v>
      </c>
      <c r="AB1066" s="171">
        <v>0</v>
      </c>
      <c r="AC1066" s="171">
        <v>0</v>
      </c>
      <c r="AD1066" s="171">
        <v>0</v>
      </c>
      <c r="AE1066" s="171">
        <v>0</v>
      </c>
    </row>
    <row r="1067" spans="1:31" x14ac:dyDescent="0.2">
      <c r="A1067" s="5" t="str">
        <f>'MT_Permitted Sources'!A272</f>
        <v>MTDEQ Permitted Sources</v>
      </c>
      <c r="B1067" s="5">
        <f>'MT_Permitted Sources'!B272</f>
        <v>30</v>
      </c>
      <c r="C1067" s="158" t="str">
        <f>'MT_Permitted Sources'!D272</f>
        <v>30013</v>
      </c>
      <c r="D1067" s="110">
        <f>'MT_Permitted Sources'!L272</f>
        <v>40400300</v>
      </c>
      <c r="E1067" s="5" t="str">
        <f>'MT_Permitted Sources'!O272</f>
        <v>Permitted Tank Losses</v>
      </c>
      <c r="F1067" s="125" t="s">
        <v>256</v>
      </c>
      <c r="G1067" s="110">
        <f>'MT_Permitted Sources'!Z272</f>
        <v>0</v>
      </c>
      <c r="H1067" s="110">
        <f>'MT_Permitted Sources'!AA272</f>
        <v>0</v>
      </c>
      <c r="I1067" s="110">
        <f>'MT_Permitted Sources'!AB272</f>
        <v>0</v>
      </c>
      <c r="J1067" s="110">
        <f>'MT_Permitted Sources'!AC272</f>
        <v>0</v>
      </c>
      <c r="K1067" s="110">
        <f>'MT_Permitted Sources'!AD272</f>
        <v>0</v>
      </c>
      <c r="L1067" s="144">
        <v>0</v>
      </c>
      <c r="M1067" s="144">
        <v>0</v>
      </c>
      <c r="N1067" s="144">
        <v>0</v>
      </c>
      <c r="O1067" s="144">
        <v>0</v>
      </c>
      <c r="P1067" s="144">
        <v>0</v>
      </c>
      <c r="Q1067" s="155">
        <v>0</v>
      </c>
      <c r="R1067" s="155">
        <v>0</v>
      </c>
      <c r="S1067" s="155">
        <v>0</v>
      </c>
      <c r="T1067" s="155">
        <v>0</v>
      </c>
      <c r="U1067" s="155">
        <v>0</v>
      </c>
      <c r="V1067" s="156">
        <f t="shared" si="12"/>
        <v>0</v>
      </c>
      <c r="W1067" s="156">
        <f t="shared" si="12"/>
        <v>0</v>
      </c>
      <c r="X1067" s="156">
        <f t="shared" si="12"/>
        <v>0</v>
      </c>
      <c r="Y1067" s="156">
        <f t="shared" si="12"/>
        <v>0</v>
      </c>
      <c r="Z1067" s="156">
        <f t="shared" si="12"/>
        <v>0</v>
      </c>
      <c r="AA1067" s="171">
        <v>0</v>
      </c>
      <c r="AB1067" s="171">
        <v>0</v>
      </c>
      <c r="AC1067" s="171">
        <v>0</v>
      </c>
      <c r="AD1067" s="171">
        <v>0</v>
      </c>
      <c r="AE1067" s="171">
        <v>0</v>
      </c>
    </row>
    <row r="1068" spans="1:31" x14ac:dyDescent="0.2">
      <c r="A1068" s="5" t="str">
        <f>'MT_Permitted Sources'!A273</f>
        <v>MTDEQ Permitted Sources</v>
      </c>
      <c r="B1068" s="5">
        <f>'MT_Permitted Sources'!B273</f>
        <v>30</v>
      </c>
      <c r="C1068" s="158" t="str">
        <f>'MT_Permitted Sources'!D273</f>
        <v>30013</v>
      </c>
      <c r="D1068" s="110">
        <f>'MT_Permitted Sources'!L273</f>
        <v>40400300</v>
      </c>
      <c r="E1068" s="5" t="str">
        <f>'MT_Permitted Sources'!O273</f>
        <v>Permitted Tank Losses</v>
      </c>
      <c r="F1068" s="125" t="s">
        <v>256</v>
      </c>
      <c r="G1068" s="110">
        <f>'MT_Permitted Sources'!Z273</f>
        <v>0</v>
      </c>
      <c r="H1068" s="110">
        <f>'MT_Permitted Sources'!AA273</f>
        <v>0.23604407721231552</v>
      </c>
      <c r="I1068" s="110">
        <f>'MT_Permitted Sources'!AB273</f>
        <v>0</v>
      </c>
      <c r="J1068" s="110">
        <f>'MT_Permitted Sources'!AC273</f>
        <v>0</v>
      </c>
      <c r="K1068" s="110">
        <f>'MT_Permitted Sources'!AD273</f>
        <v>0</v>
      </c>
      <c r="L1068" s="144">
        <v>0</v>
      </c>
      <c r="M1068" s="144">
        <v>0</v>
      </c>
      <c r="N1068" s="144">
        <v>0</v>
      </c>
      <c r="O1068" s="144">
        <v>0</v>
      </c>
      <c r="P1068" s="144">
        <v>0</v>
      </c>
      <c r="Q1068" s="155">
        <v>0</v>
      </c>
      <c r="R1068" s="155">
        <v>0</v>
      </c>
      <c r="S1068" s="155">
        <v>0</v>
      </c>
      <c r="T1068" s="155">
        <v>0</v>
      </c>
      <c r="U1068" s="155">
        <v>0</v>
      </c>
      <c r="V1068" s="156">
        <f t="shared" si="12"/>
        <v>0</v>
      </c>
      <c r="W1068" s="156">
        <f t="shared" si="12"/>
        <v>0.23604407721231552</v>
      </c>
      <c r="X1068" s="156">
        <f t="shared" si="12"/>
        <v>0</v>
      </c>
      <c r="Y1068" s="156">
        <f t="shared" si="12"/>
        <v>0</v>
      </c>
      <c r="Z1068" s="156">
        <f t="shared" si="12"/>
        <v>0</v>
      </c>
      <c r="AA1068" s="171">
        <v>0</v>
      </c>
      <c r="AB1068" s="171">
        <v>0</v>
      </c>
      <c r="AC1068" s="171">
        <v>0</v>
      </c>
      <c r="AD1068" s="171">
        <v>0</v>
      </c>
      <c r="AE1068" s="171">
        <v>0</v>
      </c>
    </row>
    <row r="1069" spans="1:31" x14ac:dyDescent="0.2">
      <c r="A1069" s="5" t="str">
        <f>'MT_Permitted Sources'!A274</f>
        <v>MTDEQ Permitted Sources</v>
      </c>
      <c r="B1069" s="5">
        <f>'MT_Permitted Sources'!B274</f>
        <v>30</v>
      </c>
      <c r="C1069" s="158" t="str">
        <f>'MT_Permitted Sources'!D274</f>
        <v>30013</v>
      </c>
      <c r="D1069" s="110">
        <f>'MT_Permitted Sources'!L274</f>
        <v>40301205</v>
      </c>
      <c r="E1069" s="5" t="str">
        <f>'MT_Permitted Sources'!O274</f>
        <v>Other Evaporation</v>
      </c>
      <c r="F1069" s="125" t="s">
        <v>256</v>
      </c>
      <c r="G1069" s="110">
        <f>'MT_Permitted Sources'!Z274</f>
        <v>0</v>
      </c>
      <c r="H1069" s="110">
        <f>'MT_Permitted Sources'!AA274</f>
        <v>0.11432496269801307</v>
      </c>
      <c r="I1069" s="110">
        <f>'MT_Permitted Sources'!AB274</f>
        <v>0</v>
      </c>
      <c r="J1069" s="110">
        <f>'MT_Permitted Sources'!AC274</f>
        <v>0</v>
      </c>
      <c r="K1069" s="110">
        <f>'MT_Permitted Sources'!AD274</f>
        <v>0</v>
      </c>
      <c r="L1069" s="144">
        <v>0</v>
      </c>
      <c r="M1069" s="144">
        <v>0</v>
      </c>
      <c r="N1069" s="144">
        <v>0</v>
      </c>
      <c r="O1069" s="144">
        <v>0</v>
      </c>
      <c r="P1069" s="144">
        <v>0</v>
      </c>
      <c r="Q1069" s="155">
        <v>0</v>
      </c>
      <c r="R1069" s="155">
        <v>0</v>
      </c>
      <c r="S1069" s="155">
        <v>0</v>
      </c>
      <c r="T1069" s="155">
        <v>0</v>
      </c>
      <c r="U1069" s="155">
        <v>0</v>
      </c>
      <c r="V1069" s="156">
        <f t="shared" si="12"/>
        <v>0</v>
      </c>
      <c r="W1069" s="156">
        <f t="shared" si="12"/>
        <v>0.11432496269801307</v>
      </c>
      <c r="X1069" s="156">
        <f t="shared" si="12"/>
        <v>0</v>
      </c>
      <c r="Y1069" s="156">
        <f t="shared" si="12"/>
        <v>0</v>
      </c>
      <c r="Z1069" s="156">
        <f t="shared" si="12"/>
        <v>0</v>
      </c>
      <c r="AA1069" s="171">
        <v>0</v>
      </c>
      <c r="AB1069" s="171">
        <v>0</v>
      </c>
      <c r="AC1069" s="171">
        <v>0</v>
      </c>
      <c r="AD1069" s="171">
        <v>0</v>
      </c>
      <c r="AE1069" s="171">
        <v>0</v>
      </c>
    </row>
    <row r="1070" spans="1:31" x14ac:dyDescent="0.2">
      <c r="A1070" s="5" t="str">
        <f>'MT_Permitted Sources'!A275</f>
        <v>MTDEQ Permitted Sources</v>
      </c>
      <c r="B1070" s="5">
        <f>'MT_Permitted Sources'!B275</f>
        <v>30</v>
      </c>
      <c r="C1070" s="158" t="str">
        <f>'MT_Permitted Sources'!D275</f>
        <v>30111</v>
      </c>
      <c r="D1070" s="110">
        <f>'MT_Permitted Sources'!L275</f>
        <v>30600801</v>
      </c>
      <c r="E1070" s="5" t="str">
        <f>'MT_Permitted Sources'!O275</f>
        <v>Pipeline Valves and Flanges Fugitives</v>
      </c>
      <c r="F1070" s="125" t="s">
        <v>256</v>
      </c>
      <c r="G1070" s="110">
        <f>'MT_Permitted Sources'!Z275</f>
        <v>0</v>
      </c>
      <c r="H1070" s="110">
        <f>'MT_Permitted Sources'!AA275</f>
        <v>0.61355209192089322</v>
      </c>
      <c r="I1070" s="110">
        <f>'MT_Permitted Sources'!AB275</f>
        <v>0</v>
      </c>
      <c r="J1070" s="110">
        <f>'MT_Permitted Sources'!AC275</f>
        <v>0</v>
      </c>
      <c r="K1070" s="110">
        <f>'MT_Permitted Sources'!AD275</f>
        <v>0</v>
      </c>
      <c r="L1070" s="144">
        <v>0</v>
      </c>
      <c r="M1070" s="144">
        <v>0</v>
      </c>
      <c r="N1070" s="144">
        <v>0</v>
      </c>
      <c r="O1070" s="144">
        <v>0</v>
      </c>
      <c r="P1070" s="144">
        <v>0</v>
      </c>
      <c r="Q1070" s="155">
        <v>0</v>
      </c>
      <c r="R1070" s="155">
        <v>0</v>
      </c>
      <c r="S1070" s="155">
        <v>0</v>
      </c>
      <c r="T1070" s="155">
        <v>0</v>
      </c>
      <c r="U1070" s="155">
        <v>0</v>
      </c>
      <c r="V1070" s="156">
        <f t="shared" si="12"/>
        <v>0</v>
      </c>
      <c r="W1070" s="156">
        <f t="shared" si="12"/>
        <v>0.61355209192089322</v>
      </c>
      <c r="X1070" s="156">
        <f t="shared" si="12"/>
        <v>0</v>
      </c>
      <c r="Y1070" s="156">
        <f t="shared" si="12"/>
        <v>0</v>
      </c>
      <c r="Z1070" s="156">
        <f t="shared" si="12"/>
        <v>0</v>
      </c>
      <c r="AA1070" s="171">
        <v>0</v>
      </c>
      <c r="AB1070" s="171">
        <v>0</v>
      </c>
      <c r="AC1070" s="171">
        <v>0</v>
      </c>
      <c r="AD1070" s="171">
        <v>0</v>
      </c>
      <c r="AE1070" s="171">
        <v>0</v>
      </c>
    </row>
    <row r="1071" spans="1:31" x14ac:dyDescent="0.2">
      <c r="A1071" s="5" t="str">
        <f>'MT_Permitted Sources'!A276</f>
        <v>MTDEQ Permitted Sources</v>
      </c>
      <c r="B1071" s="5">
        <f>'MT_Permitted Sources'!B276</f>
        <v>30</v>
      </c>
      <c r="C1071" s="158" t="str">
        <f>'MT_Permitted Sources'!D276</f>
        <v>30111</v>
      </c>
      <c r="D1071" s="110">
        <f>'MT_Permitted Sources'!L276</f>
        <v>31088801</v>
      </c>
      <c r="E1071" s="5" t="str">
        <f>'MT_Permitted Sources'!O276</f>
        <v>Permitted Fugitives</v>
      </c>
      <c r="F1071" s="125" t="s">
        <v>256</v>
      </c>
      <c r="G1071" s="110">
        <f>'MT_Permitted Sources'!Z276</f>
        <v>0.80230609927518204</v>
      </c>
      <c r="H1071" s="110">
        <f>'MT_Permitted Sources'!AA276</f>
        <v>2.0871009181671383</v>
      </c>
      <c r="I1071" s="110">
        <f>'MT_Permitted Sources'!AB276</f>
        <v>0</v>
      </c>
      <c r="J1071" s="110">
        <f>'MT_Permitted Sources'!AC276</f>
        <v>0</v>
      </c>
      <c r="K1071" s="110">
        <f>'MT_Permitted Sources'!AD276</f>
        <v>0</v>
      </c>
      <c r="L1071" s="144">
        <v>0</v>
      </c>
      <c r="M1071" s="144">
        <v>0</v>
      </c>
      <c r="N1071" s="144">
        <v>0</v>
      </c>
      <c r="O1071" s="144">
        <v>0</v>
      </c>
      <c r="P1071" s="144">
        <v>0</v>
      </c>
      <c r="Q1071" s="155">
        <v>0</v>
      </c>
      <c r="R1071" s="155">
        <v>0</v>
      </c>
      <c r="S1071" s="155">
        <v>0</v>
      </c>
      <c r="T1071" s="155">
        <v>0</v>
      </c>
      <c r="U1071" s="155">
        <v>0</v>
      </c>
      <c r="V1071" s="156">
        <f t="shared" si="12"/>
        <v>0.80230609927518204</v>
      </c>
      <c r="W1071" s="156">
        <f t="shared" si="12"/>
        <v>2.0871009181671383</v>
      </c>
      <c r="X1071" s="156">
        <f t="shared" si="12"/>
        <v>0</v>
      </c>
      <c r="Y1071" s="156">
        <f t="shared" si="12"/>
        <v>0</v>
      </c>
      <c r="Z1071" s="156">
        <f t="shared" si="12"/>
        <v>0</v>
      </c>
      <c r="AA1071" s="171">
        <v>0</v>
      </c>
      <c r="AB1071" s="171">
        <v>0</v>
      </c>
      <c r="AC1071" s="171">
        <v>0</v>
      </c>
      <c r="AD1071" s="171">
        <v>0</v>
      </c>
      <c r="AE1071" s="171">
        <v>0</v>
      </c>
    </row>
    <row r="1072" spans="1:31" x14ac:dyDescent="0.2">
      <c r="A1072" s="5" t="str">
        <f>'MT_Permitted Sources'!A277</f>
        <v>MTDEQ Permitted Sources</v>
      </c>
      <c r="B1072" s="5">
        <f>'MT_Permitted Sources'!B277</f>
        <v>30</v>
      </c>
      <c r="C1072" s="158" t="str">
        <f>'MT_Permitted Sources'!D277</f>
        <v>30111</v>
      </c>
      <c r="D1072" s="110">
        <f>'MT_Permitted Sources'!L277</f>
        <v>40400300</v>
      </c>
      <c r="E1072" s="5" t="str">
        <f>'MT_Permitted Sources'!O277</f>
        <v>Permitted Tank Losses</v>
      </c>
      <c r="F1072" s="125" t="s">
        <v>256</v>
      </c>
      <c r="G1072" s="110">
        <f>'MT_Permitted Sources'!Z277</f>
        <v>0</v>
      </c>
      <c r="H1072" s="110">
        <f>'MT_Permitted Sources'!AA277</f>
        <v>5.0621500896135145E-2</v>
      </c>
      <c r="I1072" s="110">
        <f>'MT_Permitted Sources'!AB277</f>
        <v>0</v>
      </c>
      <c r="J1072" s="110">
        <f>'MT_Permitted Sources'!AC277</f>
        <v>0</v>
      </c>
      <c r="K1072" s="110">
        <f>'MT_Permitted Sources'!AD277</f>
        <v>0</v>
      </c>
      <c r="L1072" s="144">
        <v>0</v>
      </c>
      <c r="M1072" s="144">
        <v>0</v>
      </c>
      <c r="N1072" s="144">
        <v>0</v>
      </c>
      <c r="O1072" s="144">
        <v>0</v>
      </c>
      <c r="P1072" s="144">
        <v>0</v>
      </c>
      <c r="Q1072" s="155">
        <v>0</v>
      </c>
      <c r="R1072" s="155">
        <v>0</v>
      </c>
      <c r="S1072" s="155">
        <v>0</v>
      </c>
      <c r="T1072" s="155">
        <v>0</v>
      </c>
      <c r="U1072" s="155">
        <v>0</v>
      </c>
      <c r="V1072" s="156">
        <f t="shared" si="12"/>
        <v>0</v>
      </c>
      <c r="W1072" s="156">
        <f t="shared" si="12"/>
        <v>5.0621500896135145E-2</v>
      </c>
      <c r="X1072" s="156">
        <f t="shared" si="12"/>
        <v>0</v>
      </c>
      <c r="Y1072" s="156">
        <f t="shared" si="12"/>
        <v>0</v>
      </c>
      <c r="Z1072" s="156">
        <f t="shared" si="12"/>
        <v>0</v>
      </c>
      <c r="AA1072" s="171">
        <v>0</v>
      </c>
      <c r="AB1072" s="171">
        <v>0</v>
      </c>
      <c r="AC1072" s="171">
        <v>0</v>
      </c>
      <c r="AD1072" s="171">
        <v>0</v>
      </c>
      <c r="AE1072" s="171">
        <v>0</v>
      </c>
    </row>
    <row r="1073" spans="1:31" x14ac:dyDescent="0.2">
      <c r="A1073" s="5" t="str">
        <f>'MT_Permitted Sources'!A278</f>
        <v>MTDEQ Permitted Sources</v>
      </c>
      <c r="B1073" s="5">
        <f>'MT_Permitted Sources'!B278</f>
        <v>30</v>
      </c>
      <c r="C1073" s="158" t="str">
        <f>'MT_Permitted Sources'!D278</f>
        <v>30111</v>
      </c>
      <c r="D1073" s="110">
        <f>'MT_Permitted Sources'!L278</f>
        <v>40400300</v>
      </c>
      <c r="E1073" s="5" t="str">
        <f>'MT_Permitted Sources'!O278</f>
        <v>Permitted Tank Losses</v>
      </c>
      <c r="F1073" s="125" t="s">
        <v>256</v>
      </c>
      <c r="G1073" s="110">
        <f>'MT_Permitted Sources'!Z278</f>
        <v>0</v>
      </c>
      <c r="H1073" s="110">
        <f>'MT_Permitted Sources'!AA278</f>
        <v>0</v>
      </c>
      <c r="I1073" s="110">
        <f>'MT_Permitted Sources'!AB278</f>
        <v>2.0083653894859905</v>
      </c>
      <c r="J1073" s="110">
        <f>'MT_Permitted Sources'!AC278</f>
        <v>0</v>
      </c>
      <c r="K1073" s="110">
        <f>'MT_Permitted Sources'!AD278</f>
        <v>0</v>
      </c>
      <c r="L1073" s="144">
        <v>0</v>
      </c>
      <c r="M1073" s="144">
        <v>0</v>
      </c>
      <c r="N1073" s="144">
        <v>0</v>
      </c>
      <c r="O1073" s="144">
        <v>0</v>
      </c>
      <c r="P1073" s="144">
        <v>0</v>
      </c>
      <c r="Q1073" s="155">
        <v>0</v>
      </c>
      <c r="R1073" s="155">
        <v>0</v>
      </c>
      <c r="S1073" s="155">
        <v>0</v>
      </c>
      <c r="T1073" s="155">
        <v>0</v>
      </c>
      <c r="U1073" s="155">
        <v>0</v>
      </c>
      <c r="V1073" s="156">
        <f t="shared" si="12"/>
        <v>0</v>
      </c>
      <c r="W1073" s="156">
        <f t="shared" si="12"/>
        <v>0</v>
      </c>
      <c r="X1073" s="156">
        <f t="shared" si="12"/>
        <v>2.0083653894859905</v>
      </c>
      <c r="Y1073" s="156">
        <f t="shared" si="12"/>
        <v>0</v>
      </c>
      <c r="Z1073" s="156">
        <f t="shared" si="12"/>
        <v>0</v>
      </c>
      <c r="AA1073" s="171">
        <v>0</v>
      </c>
      <c r="AB1073" s="171">
        <v>0</v>
      </c>
      <c r="AC1073" s="171">
        <v>0</v>
      </c>
      <c r="AD1073" s="171">
        <v>0</v>
      </c>
      <c r="AE1073" s="171">
        <v>0</v>
      </c>
    </row>
    <row r="1074" spans="1:31" x14ac:dyDescent="0.2">
      <c r="A1074" s="5" t="str">
        <f>'MT_Permitted Sources'!A279</f>
        <v>MTDEQ Permitted Sources</v>
      </c>
      <c r="B1074" s="5">
        <f>'MT_Permitted Sources'!B279</f>
        <v>30</v>
      </c>
      <c r="C1074" s="158" t="str">
        <f>'MT_Permitted Sources'!D279</f>
        <v>30101</v>
      </c>
      <c r="D1074" s="110">
        <f>'MT_Permitted Sources'!L279</f>
        <v>40400300</v>
      </c>
      <c r="E1074" s="5" t="str">
        <f>'MT_Permitted Sources'!O279</f>
        <v>Permitted Tank Losses</v>
      </c>
      <c r="F1074" s="125" t="s">
        <v>256</v>
      </c>
      <c r="G1074" s="110">
        <f>'MT_Permitted Sources'!Z279</f>
        <v>0</v>
      </c>
      <c r="H1074" s="110">
        <f>'MT_Permitted Sources'!AA279</f>
        <v>0</v>
      </c>
      <c r="I1074" s="110">
        <f>'MT_Permitted Sources'!AB279</f>
        <v>0</v>
      </c>
      <c r="J1074" s="110">
        <f>'MT_Permitted Sources'!AC279</f>
        <v>2.4376324669085942E-3</v>
      </c>
      <c r="K1074" s="110">
        <f>'MT_Permitted Sources'!AD279</f>
        <v>4.0627207781809907E-2</v>
      </c>
      <c r="L1074" s="144">
        <v>0</v>
      </c>
      <c r="M1074" s="144">
        <v>0</v>
      </c>
      <c r="N1074" s="144">
        <v>0</v>
      </c>
      <c r="O1074" s="144">
        <v>0</v>
      </c>
      <c r="P1074" s="144">
        <v>0</v>
      </c>
      <c r="Q1074" s="155">
        <v>0</v>
      </c>
      <c r="R1074" s="155">
        <v>0</v>
      </c>
      <c r="S1074" s="155">
        <v>0</v>
      </c>
      <c r="T1074" s="155">
        <v>0</v>
      </c>
      <c r="U1074" s="155">
        <v>0</v>
      </c>
      <c r="V1074" s="156">
        <f t="shared" si="12"/>
        <v>0</v>
      </c>
      <c r="W1074" s="156">
        <f t="shared" si="12"/>
        <v>0</v>
      </c>
      <c r="X1074" s="156">
        <f t="shared" si="12"/>
        <v>0</v>
      </c>
      <c r="Y1074" s="156">
        <f t="shared" si="12"/>
        <v>2.4376324669085942E-3</v>
      </c>
      <c r="Z1074" s="156">
        <f t="shared" si="12"/>
        <v>4.0627207781809907E-2</v>
      </c>
      <c r="AA1074" s="171">
        <v>0</v>
      </c>
      <c r="AB1074" s="171">
        <v>0</v>
      </c>
      <c r="AC1074" s="171">
        <v>0</v>
      </c>
      <c r="AD1074" s="171">
        <v>0</v>
      </c>
      <c r="AE1074" s="171">
        <v>0</v>
      </c>
    </row>
    <row r="1075" spans="1:31" x14ac:dyDescent="0.2">
      <c r="A1075" s="5" t="str">
        <f>'MT_Permitted Sources'!A280</f>
        <v>MTDEQ Permitted Sources</v>
      </c>
      <c r="B1075" s="5">
        <f>'MT_Permitted Sources'!B280</f>
        <v>30</v>
      </c>
      <c r="C1075" s="158" t="str">
        <f>'MT_Permitted Sources'!D280</f>
        <v>30101</v>
      </c>
      <c r="D1075" s="110">
        <f>'MT_Permitted Sources'!L280</f>
        <v>30501050</v>
      </c>
      <c r="E1075" s="5" t="str">
        <f>'MT_Permitted Sources'!O280</f>
        <v>Natural Gas Production, Other Not Classified</v>
      </c>
      <c r="F1075" s="125" t="s">
        <v>256</v>
      </c>
      <c r="G1075" s="110">
        <f>'MT_Permitted Sources'!Z280</f>
        <v>3.0608538342815583</v>
      </c>
      <c r="H1075" s="110">
        <f>'MT_Permitted Sources'!AA280</f>
        <v>1.2243415337126231</v>
      </c>
      <c r="I1075" s="110">
        <f>'MT_Permitted Sources'!AB280</f>
        <v>4.591280751422337</v>
      </c>
      <c r="J1075" s="110">
        <f>'MT_Permitted Sources'!AC280</f>
        <v>0</v>
      </c>
      <c r="K1075" s="110">
        <f>'MT_Permitted Sources'!AD280</f>
        <v>0</v>
      </c>
      <c r="L1075" s="144">
        <v>0</v>
      </c>
      <c r="M1075" s="144">
        <v>0</v>
      </c>
      <c r="N1075" s="144">
        <v>0</v>
      </c>
      <c r="O1075" s="144">
        <v>0</v>
      </c>
      <c r="P1075" s="144">
        <v>0</v>
      </c>
      <c r="Q1075" s="155">
        <v>0</v>
      </c>
      <c r="R1075" s="155">
        <v>0</v>
      </c>
      <c r="S1075" s="155">
        <v>0</v>
      </c>
      <c r="T1075" s="155">
        <v>0</v>
      </c>
      <c r="U1075" s="155">
        <v>0</v>
      </c>
      <c r="V1075" s="156">
        <f t="shared" si="12"/>
        <v>3.0608538342815583</v>
      </c>
      <c r="W1075" s="156">
        <f t="shared" si="12"/>
        <v>1.2243415337126231</v>
      </c>
      <c r="X1075" s="156">
        <f t="shared" si="12"/>
        <v>4.591280751422337</v>
      </c>
      <c r="Y1075" s="156">
        <f t="shared" si="12"/>
        <v>0</v>
      </c>
      <c r="Z1075" s="156">
        <f t="shared" si="12"/>
        <v>0</v>
      </c>
      <c r="AA1075" s="171">
        <v>0</v>
      </c>
      <c r="AB1075" s="171">
        <v>0</v>
      </c>
      <c r="AC1075" s="171">
        <v>0</v>
      </c>
      <c r="AD1075" s="171">
        <v>0</v>
      </c>
      <c r="AE1075" s="171">
        <v>0</v>
      </c>
    </row>
    <row r="1076" spans="1:31" x14ac:dyDescent="0.2">
      <c r="A1076" s="5" t="str">
        <f>'MT_Permitted Sources'!A281</f>
        <v>MTDEQ Permitted Sources</v>
      </c>
      <c r="B1076" s="5">
        <f>'MT_Permitted Sources'!B281</f>
        <v>30</v>
      </c>
      <c r="C1076" s="158" t="str">
        <f>'MT_Permitted Sources'!D281</f>
        <v>30101</v>
      </c>
      <c r="D1076" s="110">
        <f>'MT_Permitted Sources'!L281</f>
        <v>40400300</v>
      </c>
      <c r="E1076" s="5" t="str">
        <f>'MT_Permitted Sources'!O281</f>
        <v>Permitted Tank Losses</v>
      </c>
      <c r="F1076" s="125" t="s">
        <v>256</v>
      </c>
      <c r="G1076" s="110">
        <f>'MT_Permitted Sources'!Z281</f>
        <v>0</v>
      </c>
      <c r="H1076" s="110">
        <f>'MT_Permitted Sources'!AA281</f>
        <v>0</v>
      </c>
      <c r="I1076" s="110">
        <f>'MT_Permitted Sources'!AB281</f>
        <v>0</v>
      </c>
      <c r="J1076" s="110">
        <f>'MT_Permitted Sources'!AC281</f>
        <v>2.4376324669085942E-3</v>
      </c>
      <c r="K1076" s="110">
        <f>'MT_Permitted Sources'!AD281</f>
        <v>4.0627207781809907E-2</v>
      </c>
      <c r="L1076" s="144">
        <v>0</v>
      </c>
      <c r="M1076" s="144">
        <v>0</v>
      </c>
      <c r="N1076" s="144">
        <v>0</v>
      </c>
      <c r="O1076" s="144">
        <v>0</v>
      </c>
      <c r="P1076" s="144">
        <v>0</v>
      </c>
      <c r="Q1076" s="155">
        <v>0</v>
      </c>
      <c r="R1076" s="155">
        <v>0</v>
      </c>
      <c r="S1076" s="155">
        <v>0</v>
      </c>
      <c r="T1076" s="155">
        <v>0</v>
      </c>
      <c r="U1076" s="155">
        <v>0</v>
      </c>
      <c r="V1076" s="156">
        <f t="shared" si="12"/>
        <v>0</v>
      </c>
      <c r="W1076" s="156">
        <f t="shared" si="12"/>
        <v>0</v>
      </c>
      <c r="X1076" s="156">
        <f t="shared" si="12"/>
        <v>0</v>
      </c>
      <c r="Y1076" s="156">
        <f t="shared" si="12"/>
        <v>2.4376324669085942E-3</v>
      </c>
      <c r="Z1076" s="156">
        <f t="shared" si="12"/>
        <v>4.0627207781809907E-2</v>
      </c>
      <c r="AA1076" s="171">
        <v>0</v>
      </c>
      <c r="AB1076" s="171">
        <v>0</v>
      </c>
      <c r="AC1076" s="171">
        <v>0</v>
      </c>
      <c r="AD1076" s="171">
        <v>0</v>
      </c>
      <c r="AE1076" s="171">
        <v>0</v>
      </c>
    </row>
    <row r="1077" spans="1:31" x14ac:dyDescent="0.2">
      <c r="A1077" s="5" t="str">
        <f>'MT_Permitted Sources'!A282</f>
        <v>MTDEQ Permitted Sources</v>
      </c>
      <c r="B1077" s="5">
        <f>'MT_Permitted Sources'!B282</f>
        <v>30</v>
      </c>
      <c r="C1077" s="158" t="str">
        <f>'MT_Permitted Sources'!D282</f>
        <v>30101</v>
      </c>
      <c r="D1077" s="110">
        <f>'MT_Permitted Sources'!L282</f>
        <v>40400300</v>
      </c>
      <c r="E1077" s="5" t="str">
        <f>'MT_Permitted Sources'!O282</f>
        <v>Permitted Tank Losses</v>
      </c>
      <c r="F1077" s="125" t="s">
        <v>256</v>
      </c>
      <c r="G1077" s="110">
        <f>'MT_Permitted Sources'!Z282</f>
        <v>3.0608538342815583</v>
      </c>
      <c r="H1077" s="110">
        <f>'MT_Permitted Sources'!AA282</f>
        <v>1.2243415337126231</v>
      </c>
      <c r="I1077" s="110">
        <f>'MT_Permitted Sources'!AB282</f>
        <v>4.591280751422337</v>
      </c>
      <c r="J1077" s="110">
        <f>'MT_Permitted Sources'!AC282</f>
        <v>0</v>
      </c>
      <c r="K1077" s="110">
        <f>'MT_Permitted Sources'!AD282</f>
        <v>0</v>
      </c>
      <c r="L1077" s="144">
        <v>0</v>
      </c>
      <c r="M1077" s="144">
        <v>0</v>
      </c>
      <c r="N1077" s="144">
        <v>0</v>
      </c>
      <c r="O1077" s="144">
        <v>0</v>
      </c>
      <c r="P1077" s="144">
        <v>0</v>
      </c>
      <c r="Q1077" s="155">
        <v>0</v>
      </c>
      <c r="R1077" s="155">
        <v>0</v>
      </c>
      <c r="S1077" s="155">
        <v>0</v>
      </c>
      <c r="T1077" s="155">
        <v>0</v>
      </c>
      <c r="U1077" s="155">
        <v>0</v>
      </c>
      <c r="V1077" s="156">
        <f t="shared" si="12"/>
        <v>3.0608538342815583</v>
      </c>
      <c r="W1077" s="156">
        <f t="shared" si="12"/>
        <v>1.2243415337126231</v>
      </c>
      <c r="X1077" s="156">
        <f t="shared" si="12"/>
        <v>4.591280751422337</v>
      </c>
      <c r="Y1077" s="156">
        <f t="shared" si="12"/>
        <v>0</v>
      </c>
      <c r="Z1077" s="156">
        <f t="shared" si="12"/>
        <v>0</v>
      </c>
      <c r="AA1077" s="171">
        <v>0</v>
      </c>
      <c r="AB1077" s="171">
        <v>0</v>
      </c>
      <c r="AC1077" s="171">
        <v>0</v>
      </c>
      <c r="AD1077" s="171">
        <v>0</v>
      </c>
      <c r="AE1077" s="171">
        <v>0</v>
      </c>
    </row>
    <row r="1078" spans="1:31" x14ac:dyDescent="0.2">
      <c r="A1078" s="5" t="str">
        <f>'MT_Permitted Sources'!A283</f>
        <v>MTDEQ Permitted Sources</v>
      </c>
      <c r="B1078" s="5">
        <f>'MT_Permitted Sources'!B283</f>
        <v>30</v>
      </c>
      <c r="C1078" s="158" t="str">
        <f>'MT_Permitted Sources'!D283</f>
        <v>30101</v>
      </c>
      <c r="D1078" s="110">
        <f>'MT_Permitted Sources'!L283</f>
        <v>31088801</v>
      </c>
      <c r="E1078" s="5" t="str">
        <f>'MT_Permitted Sources'!O283</f>
        <v>Permitted Fugitives</v>
      </c>
      <c r="F1078" s="125" t="s">
        <v>256</v>
      </c>
      <c r="G1078" s="110">
        <f>'MT_Permitted Sources'!Z283</f>
        <v>0.97505298676343766</v>
      </c>
      <c r="H1078" s="110">
        <f>'MT_Permitted Sources'!AA283</f>
        <v>5.3627914271989076E-2</v>
      </c>
      <c r="I1078" s="110">
        <f>'MT_Permitted Sources'!AB283</f>
        <v>0.19501059735268753</v>
      </c>
      <c r="J1078" s="110">
        <f>'MT_Permitted Sources'!AC283</f>
        <v>5.8503179205806263E-3</v>
      </c>
      <c r="K1078" s="110">
        <f>'MT_Permitted Sources'!AD283</f>
        <v>2.9251589602903128E-2</v>
      </c>
      <c r="L1078" s="144">
        <v>0</v>
      </c>
      <c r="M1078" s="144">
        <v>0</v>
      </c>
      <c r="N1078" s="144">
        <v>0</v>
      </c>
      <c r="O1078" s="144">
        <v>0</v>
      </c>
      <c r="P1078" s="144">
        <v>0</v>
      </c>
      <c r="Q1078" s="155">
        <v>0</v>
      </c>
      <c r="R1078" s="155">
        <v>0</v>
      </c>
      <c r="S1078" s="155">
        <v>0</v>
      </c>
      <c r="T1078" s="155">
        <v>0</v>
      </c>
      <c r="U1078" s="155">
        <v>0</v>
      </c>
      <c r="V1078" s="156">
        <f t="shared" si="12"/>
        <v>0.97505298676343766</v>
      </c>
      <c r="W1078" s="156">
        <f t="shared" si="12"/>
        <v>5.3627914271989076E-2</v>
      </c>
      <c r="X1078" s="156">
        <f t="shared" si="12"/>
        <v>0.19501059735268753</v>
      </c>
      <c r="Y1078" s="156">
        <f t="shared" si="12"/>
        <v>5.8503179205806263E-3</v>
      </c>
      <c r="Z1078" s="156">
        <f t="shared" si="12"/>
        <v>2.9251589602903128E-2</v>
      </c>
      <c r="AA1078" s="171">
        <v>0</v>
      </c>
      <c r="AB1078" s="171">
        <v>0</v>
      </c>
      <c r="AC1078" s="171">
        <v>0</v>
      </c>
      <c r="AD1078" s="171">
        <v>0</v>
      </c>
      <c r="AE1078" s="171">
        <v>0</v>
      </c>
    </row>
    <row r="1079" spans="1:31" x14ac:dyDescent="0.2">
      <c r="A1079" s="5" t="str">
        <f>'MT_Permitted Sources'!A284</f>
        <v>MTDEQ Permitted Sources</v>
      </c>
      <c r="B1079" s="5">
        <f>'MT_Permitted Sources'!B284</f>
        <v>30</v>
      </c>
      <c r="C1079" s="158" t="str">
        <f>'MT_Permitted Sources'!D284</f>
        <v>30101</v>
      </c>
      <c r="D1079" s="110">
        <f>'MT_Permitted Sources'!L284</f>
        <v>30501050</v>
      </c>
      <c r="E1079" s="5" t="str">
        <f>'MT_Permitted Sources'!O284</f>
        <v>Natural Gas Production, Other Not Classified</v>
      </c>
      <c r="F1079" s="125" t="s">
        <v>256</v>
      </c>
      <c r="G1079" s="110">
        <f>'MT_Permitted Sources'!Z284</f>
        <v>0</v>
      </c>
      <c r="H1079" s="110">
        <f>'MT_Permitted Sources'!AA284</f>
        <v>3.1233384798499819</v>
      </c>
      <c r="I1079" s="110">
        <f>'MT_Permitted Sources'!AB284</f>
        <v>0</v>
      </c>
      <c r="J1079" s="110">
        <f>'MT_Permitted Sources'!AC284</f>
        <v>0</v>
      </c>
      <c r="K1079" s="110">
        <f>'MT_Permitted Sources'!AD284</f>
        <v>0</v>
      </c>
      <c r="L1079" s="144">
        <v>0</v>
      </c>
      <c r="M1079" s="144">
        <v>0</v>
      </c>
      <c r="N1079" s="144">
        <v>0</v>
      </c>
      <c r="O1079" s="144">
        <v>0</v>
      </c>
      <c r="P1079" s="144">
        <v>0</v>
      </c>
      <c r="Q1079" s="155">
        <v>0</v>
      </c>
      <c r="R1079" s="155">
        <v>0</v>
      </c>
      <c r="S1079" s="155">
        <v>0</v>
      </c>
      <c r="T1079" s="155">
        <v>0</v>
      </c>
      <c r="U1079" s="155">
        <v>0</v>
      </c>
      <c r="V1079" s="156">
        <f t="shared" si="12"/>
        <v>0</v>
      </c>
      <c r="W1079" s="156">
        <f t="shared" si="12"/>
        <v>3.1233384798499819</v>
      </c>
      <c r="X1079" s="156">
        <f t="shared" si="12"/>
        <v>0</v>
      </c>
      <c r="Y1079" s="156">
        <f t="shared" si="12"/>
        <v>0</v>
      </c>
      <c r="Z1079" s="156">
        <f t="shared" si="12"/>
        <v>0</v>
      </c>
      <c r="AA1079" s="171">
        <v>0</v>
      </c>
      <c r="AB1079" s="171">
        <v>0</v>
      </c>
      <c r="AC1079" s="171">
        <v>0</v>
      </c>
      <c r="AD1079" s="171">
        <v>0</v>
      </c>
      <c r="AE1079" s="171">
        <v>0</v>
      </c>
    </row>
    <row r="1080" spans="1:31" x14ac:dyDescent="0.2">
      <c r="A1080" s="5" t="str">
        <f>'MT_Permitted Sources'!A285</f>
        <v>MTDEQ Permitted Sources</v>
      </c>
      <c r="B1080" s="5">
        <f>'MT_Permitted Sources'!B285</f>
        <v>30</v>
      </c>
      <c r="C1080" s="158" t="str">
        <f>'MT_Permitted Sources'!D285</f>
        <v>30101</v>
      </c>
      <c r="D1080" s="110">
        <f>'MT_Permitted Sources'!L285</f>
        <v>40400300</v>
      </c>
      <c r="E1080" s="5" t="str">
        <f>'MT_Permitted Sources'!O285</f>
        <v>Permitted Tank Losses</v>
      </c>
      <c r="F1080" s="125" t="s">
        <v>256</v>
      </c>
      <c r="G1080" s="110">
        <f>'MT_Permitted Sources'!Z285</f>
        <v>0</v>
      </c>
      <c r="H1080" s="110">
        <f>'MT_Permitted Sources'!AA285</f>
        <v>2.2751236357813546E-3</v>
      </c>
      <c r="I1080" s="110">
        <f>'MT_Permitted Sources'!AB285</f>
        <v>0</v>
      </c>
      <c r="J1080" s="110">
        <f>'MT_Permitted Sources'!AC285</f>
        <v>0</v>
      </c>
      <c r="K1080" s="110">
        <f>'MT_Permitted Sources'!AD285</f>
        <v>0</v>
      </c>
      <c r="L1080" s="144">
        <v>0</v>
      </c>
      <c r="M1080" s="144">
        <v>0</v>
      </c>
      <c r="N1080" s="144">
        <v>0</v>
      </c>
      <c r="O1080" s="144">
        <v>0</v>
      </c>
      <c r="P1080" s="144">
        <v>0</v>
      </c>
      <c r="Q1080" s="155">
        <v>0</v>
      </c>
      <c r="R1080" s="155">
        <v>0</v>
      </c>
      <c r="S1080" s="155">
        <v>0</v>
      </c>
      <c r="T1080" s="155">
        <v>0</v>
      </c>
      <c r="U1080" s="155">
        <v>0</v>
      </c>
      <c r="V1080" s="156">
        <f t="shared" si="12"/>
        <v>0</v>
      </c>
      <c r="W1080" s="156">
        <f t="shared" si="12"/>
        <v>2.2751236357813546E-3</v>
      </c>
      <c r="X1080" s="156">
        <f t="shared" si="12"/>
        <v>0</v>
      </c>
      <c r="Y1080" s="156">
        <f t="shared" si="12"/>
        <v>0</v>
      </c>
      <c r="Z1080" s="156">
        <f t="shared" si="12"/>
        <v>0</v>
      </c>
      <c r="AA1080" s="171">
        <v>0</v>
      </c>
      <c r="AB1080" s="171">
        <v>0</v>
      </c>
      <c r="AC1080" s="171">
        <v>0</v>
      </c>
      <c r="AD1080" s="171">
        <v>0</v>
      </c>
      <c r="AE1080" s="171">
        <v>0</v>
      </c>
    </row>
    <row r="1081" spans="1:31" x14ac:dyDescent="0.2">
      <c r="A1081" s="5" t="str">
        <f>'MT_Permitted Sources'!A286</f>
        <v>MTDEQ Permitted Sources</v>
      </c>
      <c r="B1081" s="5">
        <f>'MT_Permitted Sources'!B286</f>
        <v>30</v>
      </c>
      <c r="C1081" s="158" t="str">
        <f>'MT_Permitted Sources'!D286</f>
        <v>30037</v>
      </c>
      <c r="D1081" s="110">
        <f>'MT_Permitted Sources'!L286</f>
        <v>30501050</v>
      </c>
      <c r="E1081" s="5" t="str">
        <f>'MT_Permitted Sources'!O286</f>
        <v>Natural Gas Production, Other Not Classified</v>
      </c>
      <c r="F1081" s="125" t="s">
        <v>256</v>
      </c>
      <c r="G1081" s="110">
        <f>'MT_Permitted Sources'!Z286</f>
        <v>1.1619381425597633E-2</v>
      </c>
      <c r="H1081" s="110">
        <f>'MT_Permitted Sources'!AA286</f>
        <v>1.1959024882653564</v>
      </c>
      <c r="I1081" s="110">
        <f>'MT_Permitted Sources'!AB286</f>
        <v>0.28081526018787006</v>
      </c>
      <c r="J1081" s="110">
        <f>'MT_Permitted Sources'!AC286</f>
        <v>9.5067666209435187E-3</v>
      </c>
      <c r="K1081" s="110">
        <f>'MT_Permitted Sources'!AD286</f>
        <v>0.62484645568423636</v>
      </c>
      <c r="L1081" s="144">
        <v>0</v>
      </c>
      <c r="M1081" s="144">
        <v>0</v>
      </c>
      <c r="N1081" s="144">
        <v>0</v>
      </c>
      <c r="O1081" s="144">
        <v>0</v>
      </c>
      <c r="P1081" s="144">
        <v>0</v>
      </c>
      <c r="Q1081" s="155">
        <v>0</v>
      </c>
      <c r="R1081" s="155">
        <v>0</v>
      </c>
      <c r="S1081" s="155">
        <v>0</v>
      </c>
      <c r="T1081" s="155">
        <v>0</v>
      </c>
      <c r="U1081" s="155">
        <v>0</v>
      </c>
      <c r="V1081" s="156">
        <f t="shared" si="12"/>
        <v>1.1619381425597633E-2</v>
      </c>
      <c r="W1081" s="156">
        <f t="shared" si="12"/>
        <v>1.1959024882653564</v>
      </c>
      <c r="X1081" s="156">
        <f t="shared" si="12"/>
        <v>0.28081526018787006</v>
      </c>
      <c r="Y1081" s="156">
        <f t="shared" si="12"/>
        <v>9.5067666209435187E-3</v>
      </c>
      <c r="Z1081" s="156">
        <f t="shared" si="12"/>
        <v>0.62484645568423636</v>
      </c>
      <c r="AA1081" s="171">
        <v>0</v>
      </c>
      <c r="AB1081" s="171">
        <v>0</v>
      </c>
      <c r="AC1081" s="171">
        <v>0</v>
      </c>
      <c r="AD1081" s="171">
        <v>0</v>
      </c>
      <c r="AE1081" s="171">
        <v>0</v>
      </c>
    </row>
    <row r="1082" spans="1:31" x14ac:dyDescent="0.2">
      <c r="A1082" s="5" t="str">
        <f>'MT_Permitted Sources'!A287</f>
        <v>MTDEQ Permitted Sources</v>
      </c>
      <c r="B1082" s="5">
        <f>'MT_Permitted Sources'!B287</f>
        <v>30</v>
      </c>
      <c r="C1082" s="158" t="str">
        <f>'MT_Permitted Sources'!D287</f>
        <v>30037</v>
      </c>
      <c r="D1082" s="110">
        <f>'MT_Permitted Sources'!L287</f>
        <v>31000301</v>
      </c>
      <c r="E1082" s="5" t="str">
        <f>'MT_Permitted Sources'!O287</f>
        <v>Dehydrator</v>
      </c>
      <c r="F1082" s="125" t="s">
        <v>256</v>
      </c>
      <c r="G1082" s="110">
        <f>'MT_Permitted Sources'!Z287</f>
        <v>0</v>
      </c>
      <c r="H1082" s="110">
        <f>'MT_Permitted Sources'!AA287</f>
        <v>8.2211592578959252</v>
      </c>
      <c r="I1082" s="110">
        <f>'MT_Permitted Sources'!AB287</f>
        <v>0</v>
      </c>
      <c r="J1082" s="110">
        <f>'MT_Permitted Sources'!AC287</f>
        <v>0</v>
      </c>
      <c r="K1082" s="110">
        <f>'MT_Permitted Sources'!AD287</f>
        <v>0</v>
      </c>
      <c r="L1082" s="144">
        <v>0</v>
      </c>
      <c r="M1082" s="144">
        <v>0</v>
      </c>
      <c r="N1082" s="144">
        <v>0</v>
      </c>
      <c r="O1082" s="144">
        <v>0</v>
      </c>
      <c r="P1082" s="144">
        <v>0</v>
      </c>
      <c r="Q1082" s="155">
        <v>0</v>
      </c>
      <c r="R1082" s="155">
        <v>0</v>
      </c>
      <c r="S1082" s="155">
        <v>0</v>
      </c>
      <c r="T1082" s="155">
        <v>0</v>
      </c>
      <c r="U1082" s="155">
        <v>0</v>
      </c>
      <c r="V1082" s="156">
        <f t="shared" si="12"/>
        <v>0</v>
      </c>
      <c r="W1082" s="156">
        <f t="shared" si="12"/>
        <v>8.2211592578959252</v>
      </c>
      <c r="X1082" s="156">
        <f t="shared" si="12"/>
        <v>0</v>
      </c>
      <c r="Y1082" s="156">
        <f t="shared" si="12"/>
        <v>0</v>
      </c>
      <c r="Z1082" s="156">
        <f t="shared" si="12"/>
        <v>0</v>
      </c>
      <c r="AA1082" s="171">
        <v>0</v>
      </c>
      <c r="AB1082" s="171">
        <v>0</v>
      </c>
      <c r="AC1082" s="171">
        <v>0</v>
      </c>
      <c r="AD1082" s="171">
        <v>0</v>
      </c>
      <c r="AE1082" s="171">
        <v>0</v>
      </c>
    </row>
    <row r="1083" spans="1:31" x14ac:dyDescent="0.2">
      <c r="A1083" s="5" t="str">
        <f>'MT_Permitted Sources'!A288</f>
        <v>MTDEQ Permitted Sources</v>
      </c>
      <c r="B1083" s="5">
        <f>'MT_Permitted Sources'!B288</f>
        <v>30</v>
      </c>
      <c r="C1083" s="158" t="str">
        <f>'MT_Permitted Sources'!D288</f>
        <v>30037</v>
      </c>
      <c r="D1083" s="110">
        <f>'MT_Permitted Sources'!L288</f>
        <v>31000404</v>
      </c>
      <c r="E1083" s="5" t="str">
        <f>'MT_Permitted Sources'!O288</f>
        <v>Process Heaters</v>
      </c>
      <c r="F1083" s="125" t="s">
        <v>256</v>
      </c>
      <c r="G1083" s="110">
        <f>'MT_Permitted Sources'!Z288</f>
        <v>0</v>
      </c>
      <c r="H1083" s="110">
        <f>'MT_Permitted Sources'!AA288</f>
        <v>0</v>
      </c>
      <c r="I1083" s="110">
        <f>'MT_Permitted Sources'!AB288</f>
        <v>0</v>
      </c>
      <c r="J1083" s="110">
        <f>'MT_Permitted Sources'!AC288</f>
        <v>0</v>
      </c>
      <c r="K1083" s="110">
        <f>'MT_Permitted Sources'!AD288</f>
        <v>0</v>
      </c>
      <c r="L1083" s="144">
        <v>0</v>
      </c>
      <c r="M1083" s="144">
        <v>0</v>
      </c>
      <c r="N1083" s="144">
        <v>0</v>
      </c>
      <c r="O1083" s="144">
        <v>0</v>
      </c>
      <c r="P1083" s="144">
        <v>0</v>
      </c>
      <c r="Q1083" s="155">
        <v>0</v>
      </c>
      <c r="R1083" s="155">
        <v>0</v>
      </c>
      <c r="S1083" s="155">
        <v>0</v>
      </c>
      <c r="T1083" s="155">
        <v>0</v>
      </c>
      <c r="U1083" s="155">
        <v>0</v>
      </c>
      <c r="V1083" s="156">
        <f t="shared" si="12"/>
        <v>0</v>
      </c>
      <c r="W1083" s="156">
        <f t="shared" si="12"/>
        <v>0</v>
      </c>
      <c r="X1083" s="156">
        <f t="shared" si="12"/>
        <v>0</v>
      </c>
      <c r="Y1083" s="156">
        <f t="shared" si="12"/>
        <v>0</v>
      </c>
      <c r="Z1083" s="156">
        <f t="shared" si="12"/>
        <v>0</v>
      </c>
      <c r="AA1083" s="171">
        <v>0</v>
      </c>
      <c r="AB1083" s="171">
        <v>0</v>
      </c>
      <c r="AC1083" s="171">
        <v>0</v>
      </c>
      <c r="AD1083" s="171">
        <v>0</v>
      </c>
      <c r="AE1083" s="171">
        <v>0</v>
      </c>
    </row>
    <row r="1084" spans="1:31" x14ac:dyDescent="0.2">
      <c r="A1084" s="5" t="str">
        <f>'MT_Permitted Sources'!A289</f>
        <v>MTDEQ Permitted Sources</v>
      </c>
      <c r="B1084" s="5">
        <f>'MT_Permitted Sources'!B289</f>
        <v>30</v>
      </c>
      <c r="C1084" s="158" t="str">
        <f>'MT_Permitted Sources'!D289</f>
        <v>30037</v>
      </c>
      <c r="D1084" s="110">
        <f>'MT_Permitted Sources'!L289</f>
        <v>31000207</v>
      </c>
      <c r="E1084" s="5" t="str">
        <f>'MT_Permitted Sources'!O289</f>
        <v>Permitted Fugitives</v>
      </c>
      <c r="F1084" s="125" t="s">
        <v>256</v>
      </c>
      <c r="G1084" s="110">
        <f>'MT_Permitted Sources'!Z289</f>
        <v>0</v>
      </c>
      <c r="H1084" s="110">
        <f>'MT_Permitted Sources'!AA289</f>
        <v>0.44844311949561766</v>
      </c>
      <c r="I1084" s="110">
        <f>'MT_Permitted Sources'!AB289</f>
        <v>0</v>
      </c>
      <c r="J1084" s="110">
        <f>'MT_Permitted Sources'!AC289</f>
        <v>0</v>
      </c>
      <c r="K1084" s="110">
        <f>'MT_Permitted Sources'!AD289</f>
        <v>0</v>
      </c>
      <c r="L1084" s="144">
        <v>0</v>
      </c>
      <c r="M1084" s="144">
        <v>0</v>
      </c>
      <c r="N1084" s="144">
        <v>0</v>
      </c>
      <c r="O1084" s="144">
        <v>0</v>
      </c>
      <c r="P1084" s="144">
        <v>0</v>
      </c>
      <c r="Q1084" s="155">
        <v>0</v>
      </c>
      <c r="R1084" s="155">
        <v>0</v>
      </c>
      <c r="S1084" s="155">
        <v>0</v>
      </c>
      <c r="T1084" s="155">
        <v>0</v>
      </c>
      <c r="U1084" s="155">
        <v>0</v>
      </c>
      <c r="V1084" s="156">
        <f t="shared" si="12"/>
        <v>0</v>
      </c>
      <c r="W1084" s="156">
        <f t="shared" si="12"/>
        <v>0.44844311949561766</v>
      </c>
      <c r="X1084" s="156">
        <f t="shared" si="12"/>
        <v>0</v>
      </c>
      <c r="Y1084" s="156">
        <f t="shared" si="12"/>
        <v>0</v>
      </c>
      <c r="Z1084" s="156">
        <f t="shared" si="12"/>
        <v>0</v>
      </c>
      <c r="AA1084" s="171">
        <v>0</v>
      </c>
      <c r="AB1084" s="171">
        <v>0</v>
      </c>
      <c r="AC1084" s="171">
        <v>0</v>
      </c>
      <c r="AD1084" s="171">
        <v>0</v>
      </c>
      <c r="AE1084" s="171">
        <v>0</v>
      </c>
    </row>
    <row r="1085" spans="1:31" x14ac:dyDescent="0.2">
      <c r="A1085" s="5" t="str">
        <f>'MT_Permitted Sources'!A290</f>
        <v>MTDEQ Permitted Sources</v>
      </c>
      <c r="B1085" s="5">
        <f>'MT_Permitted Sources'!B290</f>
        <v>30</v>
      </c>
      <c r="C1085" s="158" t="str">
        <f>'MT_Permitted Sources'!D290</f>
        <v>30037</v>
      </c>
      <c r="D1085" s="110">
        <f>'MT_Permitted Sources'!L290</f>
        <v>31000228</v>
      </c>
      <c r="E1085" s="5" t="str">
        <f>'MT_Permitted Sources'!O290</f>
        <v>Dehydrator</v>
      </c>
      <c r="F1085" s="125" t="s">
        <v>256</v>
      </c>
      <c r="G1085" s="110">
        <f>'MT_Permitted Sources'!Z290</f>
        <v>0</v>
      </c>
      <c r="H1085" s="110">
        <f>'MT_Permitted Sources'!AA290</f>
        <v>0</v>
      </c>
      <c r="I1085" s="110">
        <f>'MT_Permitted Sources'!AB290</f>
        <v>0</v>
      </c>
      <c r="J1085" s="110">
        <f>'MT_Permitted Sources'!AC290</f>
        <v>0</v>
      </c>
      <c r="K1085" s="110">
        <f>'MT_Permitted Sources'!AD290</f>
        <v>0</v>
      </c>
      <c r="L1085" s="144">
        <v>0</v>
      </c>
      <c r="M1085" s="144">
        <v>0</v>
      </c>
      <c r="N1085" s="144">
        <v>0</v>
      </c>
      <c r="O1085" s="144">
        <v>0</v>
      </c>
      <c r="P1085" s="144">
        <v>0</v>
      </c>
      <c r="Q1085" s="155">
        <v>0</v>
      </c>
      <c r="R1085" s="155">
        <v>0</v>
      </c>
      <c r="S1085" s="155">
        <v>0</v>
      </c>
      <c r="T1085" s="155">
        <v>0</v>
      </c>
      <c r="U1085" s="155">
        <v>0</v>
      </c>
      <c r="V1085" s="156">
        <f t="shared" si="12"/>
        <v>0</v>
      </c>
      <c r="W1085" s="156">
        <f t="shared" si="12"/>
        <v>0</v>
      </c>
      <c r="X1085" s="156">
        <f t="shared" si="12"/>
        <v>0</v>
      </c>
      <c r="Y1085" s="156">
        <f t="shared" si="12"/>
        <v>0</v>
      </c>
      <c r="Z1085" s="156">
        <f t="shared" ref="Z1085:Z1114" si="13">K1085</f>
        <v>0</v>
      </c>
      <c r="AA1085" s="171">
        <v>0</v>
      </c>
      <c r="AB1085" s="171">
        <v>0</v>
      </c>
      <c r="AC1085" s="171">
        <v>0</v>
      </c>
      <c r="AD1085" s="171">
        <v>0</v>
      </c>
      <c r="AE1085" s="171">
        <v>0</v>
      </c>
    </row>
    <row r="1086" spans="1:31" x14ac:dyDescent="0.2">
      <c r="A1086" s="5" t="str">
        <f>'MT_Permitted Sources'!A291</f>
        <v>MTDEQ Permitted Sources</v>
      </c>
      <c r="B1086" s="5">
        <f>'MT_Permitted Sources'!B291</f>
        <v>30</v>
      </c>
      <c r="C1086" s="158" t="str">
        <f>'MT_Permitted Sources'!D291</f>
        <v>30027</v>
      </c>
      <c r="D1086" s="110">
        <f>'MT_Permitted Sources'!L291</f>
        <v>20200253</v>
      </c>
      <c r="E1086" s="5" t="str">
        <f>'MT_Permitted Sources'!O291</f>
        <v>Compressor Engines</v>
      </c>
      <c r="F1086" s="125" t="s">
        <v>256</v>
      </c>
      <c r="G1086" s="110">
        <f>'MT_Permitted Sources'!Z291</f>
        <v>0</v>
      </c>
      <c r="H1086" s="110">
        <f>'MT_Permitted Sources'!AA291</f>
        <v>0</v>
      </c>
      <c r="I1086" s="110">
        <f>'MT_Permitted Sources'!AB291</f>
        <v>0</v>
      </c>
      <c r="J1086" s="110">
        <f>'MT_Permitted Sources'!AC291</f>
        <v>0</v>
      </c>
      <c r="K1086" s="110">
        <f>'MT_Permitted Sources'!AD291</f>
        <v>0</v>
      </c>
      <c r="L1086" s="144">
        <v>0</v>
      </c>
      <c r="M1086" s="144">
        <v>0</v>
      </c>
      <c r="N1086" s="144">
        <v>0</v>
      </c>
      <c r="O1086" s="144">
        <v>0</v>
      </c>
      <c r="P1086" s="144">
        <v>0</v>
      </c>
      <c r="Q1086" s="155">
        <v>0</v>
      </c>
      <c r="R1086" s="155">
        <v>0</v>
      </c>
      <c r="S1086" s="155">
        <v>0</v>
      </c>
      <c r="T1086" s="155">
        <v>0</v>
      </c>
      <c r="U1086" s="155">
        <v>0</v>
      </c>
      <c r="V1086" s="156">
        <f t="shared" si="12"/>
        <v>0</v>
      </c>
      <c r="W1086" s="156">
        <f t="shared" si="12"/>
        <v>0</v>
      </c>
      <c r="X1086" s="156">
        <f t="shared" si="12"/>
        <v>0</v>
      </c>
      <c r="Y1086" s="156">
        <f t="shared" si="12"/>
        <v>0</v>
      </c>
      <c r="Z1086" s="156">
        <f t="shared" si="13"/>
        <v>0</v>
      </c>
      <c r="AA1086" s="171">
        <v>0</v>
      </c>
      <c r="AB1086" s="171">
        <v>0</v>
      </c>
      <c r="AC1086" s="171">
        <v>0</v>
      </c>
      <c r="AD1086" s="171">
        <v>0</v>
      </c>
      <c r="AE1086" s="171">
        <v>0</v>
      </c>
    </row>
    <row r="1087" spans="1:31" x14ac:dyDescent="0.2">
      <c r="A1087" s="5" t="str">
        <f>'MT_Permitted Sources'!A292</f>
        <v>MTDEQ Permitted Sources</v>
      </c>
      <c r="B1087" s="5">
        <f>'MT_Permitted Sources'!B292</f>
        <v>30</v>
      </c>
      <c r="C1087" s="158" t="str">
        <f>'MT_Permitted Sources'!D292</f>
        <v>30027</v>
      </c>
      <c r="D1087" s="110">
        <f>'MT_Permitted Sources'!L292</f>
        <v>20200253</v>
      </c>
      <c r="E1087" s="5" t="str">
        <f>'MT_Permitted Sources'!O292</f>
        <v>Compressor Engines</v>
      </c>
      <c r="F1087" s="125" t="s">
        <v>256</v>
      </c>
      <c r="G1087" s="110">
        <f>'MT_Permitted Sources'!Z292</f>
        <v>0</v>
      </c>
      <c r="H1087" s="110">
        <f>'MT_Permitted Sources'!AA292</f>
        <v>0</v>
      </c>
      <c r="I1087" s="110">
        <f>'MT_Permitted Sources'!AB292</f>
        <v>0</v>
      </c>
      <c r="J1087" s="110">
        <f>'MT_Permitted Sources'!AC292</f>
        <v>0</v>
      </c>
      <c r="K1087" s="110">
        <f>'MT_Permitted Sources'!AD292</f>
        <v>0</v>
      </c>
      <c r="L1087" s="144">
        <v>0</v>
      </c>
      <c r="M1087" s="144">
        <v>0</v>
      </c>
      <c r="N1087" s="144">
        <v>0</v>
      </c>
      <c r="O1087" s="144">
        <v>0</v>
      </c>
      <c r="P1087" s="144">
        <v>0</v>
      </c>
      <c r="Q1087" s="155">
        <v>0</v>
      </c>
      <c r="R1087" s="155">
        <v>0</v>
      </c>
      <c r="S1087" s="155">
        <v>0</v>
      </c>
      <c r="T1087" s="155">
        <v>0</v>
      </c>
      <c r="U1087" s="155">
        <v>0</v>
      </c>
      <c r="V1087" s="156">
        <f t="shared" si="12"/>
        <v>0</v>
      </c>
      <c r="W1087" s="156">
        <f t="shared" si="12"/>
        <v>0</v>
      </c>
      <c r="X1087" s="156">
        <f t="shared" si="12"/>
        <v>0</v>
      </c>
      <c r="Y1087" s="156">
        <f t="shared" si="12"/>
        <v>0</v>
      </c>
      <c r="Z1087" s="156">
        <f t="shared" si="13"/>
        <v>0</v>
      </c>
      <c r="AA1087" s="171">
        <v>0</v>
      </c>
      <c r="AB1087" s="171">
        <v>0</v>
      </c>
      <c r="AC1087" s="171">
        <v>0</v>
      </c>
      <c r="AD1087" s="171">
        <v>0</v>
      </c>
      <c r="AE1087" s="171">
        <v>0</v>
      </c>
    </row>
    <row r="1088" spans="1:31" x14ac:dyDescent="0.2">
      <c r="A1088" s="5" t="str">
        <f>'MT_Permitted Sources'!A293</f>
        <v>MTDEQ Permitted Sources</v>
      </c>
      <c r="B1088" s="5">
        <f>'MT_Permitted Sources'!B293</f>
        <v>30</v>
      </c>
      <c r="C1088" s="158" t="str">
        <f>'MT_Permitted Sources'!D293</f>
        <v>30101</v>
      </c>
      <c r="D1088" s="110">
        <f>'MT_Permitted Sources'!L293</f>
        <v>20200202</v>
      </c>
      <c r="E1088" s="5" t="str">
        <f>'MT_Permitted Sources'!O293</f>
        <v>Compressor Engines</v>
      </c>
      <c r="F1088" s="125" t="s">
        <v>256</v>
      </c>
      <c r="G1088" s="110">
        <f>'MT_Permitted Sources'!Z293</f>
        <v>2.0686561658341969</v>
      </c>
      <c r="H1088" s="110">
        <f>'MT_Permitted Sources'!AA293</f>
        <v>0</v>
      </c>
      <c r="I1088" s="110">
        <f>'MT_Permitted Sources'!AB293</f>
        <v>0.77573590538587833</v>
      </c>
      <c r="J1088" s="110">
        <f>'MT_Permitted Sources'!AC293</f>
        <v>0</v>
      </c>
      <c r="K1088" s="110">
        <f>'MT_Permitted Sources'!AD293</f>
        <v>0</v>
      </c>
      <c r="L1088" s="144">
        <v>0</v>
      </c>
      <c r="M1088" s="144">
        <v>0</v>
      </c>
      <c r="N1088" s="144">
        <v>0</v>
      </c>
      <c r="O1088" s="144">
        <v>0</v>
      </c>
      <c r="P1088" s="144">
        <v>0</v>
      </c>
      <c r="Q1088" s="155">
        <v>0</v>
      </c>
      <c r="R1088" s="155">
        <v>0</v>
      </c>
      <c r="S1088" s="155">
        <v>0</v>
      </c>
      <c r="T1088" s="155">
        <v>0</v>
      </c>
      <c r="U1088" s="155">
        <v>0</v>
      </c>
      <c r="V1088" s="156">
        <f t="shared" si="12"/>
        <v>2.0686561658341969</v>
      </c>
      <c r="W1088" s="156">
        <f t="shared" si="12"/>
        <v>0</v>
      </c>
      <c r="X1088" s="156">
        <f t="shared" si="12"/>
        <v>0.77573590538587833</v>
      </c>
      <c r="Y1088" s="156">
        <f t="shared" si="12"/>
        <v>0</v>
      </c>
      <c r="Z1088" s="156">
        <f t="shared" si="13"/>
        <v>0</v>
      </c>
      <c r="AA1088" s="171">
        <v>0</v>
      </c>
      <c r="AB1088" s="171">
        <v>0</v>
      </c>
      <c r="AC1088" s="171">
        <v>0</v>
      </c>
      <c r="AD1088" s="171">
        <v>0</v>
      </c>
      <c r="AE1088" s="171">
        <v>0</v>
      </c>
    </row>
    <row r="1089" spans="1:31" x14ac:dyDescent="0.2">
      <c r="A1089" s="5" t="str">
        <f>'MT_Permitted Sources'!A294</f>
        <v>MTDEQ Permitted Sources</v>
      </c>
      <c r="B1089" s="5">
        <f>'MT_Permitted Sources'!B294</f>
        <v>30</v>
      </c>
      <c r="C1089" s="158" t="str">
        <f>'MT_Permitted Sources'!D294</f>
        <v>30101</v>
      </c>
      <c r="D1089" s="110">
        <f>'MT_Permitted Sources'!L294</f>
        <v>20200202</v>
      </c>
      <c r="E1089" s="5" t="str">
        <f>'MT_Permitted Sources'!O294</f>
        <v>Compressor Engines</v>
      </c>
      <c r="F1089" s="125" t="s">
        <v>256</v>
      </c>
      <c r="G1089" s="110">
        <f>'MT_Permitted Sources'!Z294</f>
        <v>0</v>
      </c>
      <c r="H1089" s="110">
        <f>'MT_Permitted Sources'!AA294</f>
        <v>5.6970720928276393</v>
      </c>
      <c r="I1089" s="110">
        <f>'MT_Permitted Sources'!AB294</f>
        <v>0</v>
      </c>
      <c r="J1089" s="110">
        <f>'MT_Permitted Sources'!AC294</f>
        <v>2.9495352849593988E-2</v>
      </c>
      <c r="K1089" s="110">
        <f>'MT_Permitted Sources'!AD294</f>
        <v>0.49110168766651818</v>
      </c>
      <c r="L1089" s="144">
        <v>0</v>
      </c>
      <c r="M1089" s="144">
        <v>0</v>
      </c>
      <c r="N1089" s="144">
        <v>0</v>
      </c>
      <c r="O1089" s="144">
        <v>0</v>
      </c>
      <c r="P1089" s="144">
        <v>0</v>
      </c>
      <c r="Q1089" s="155">
        <v>0</v>
      </c>
      <c r="R1089" s="155">
        <v>0</v>
      </c>
      <c r="S1089" s="155">
        <v>0</v>
      </c>
      <c r="T1089" s="155">
        <v>0</v>
      </c>
      <c r="U1089" s="155">
        <v>0</v>
      </c>
      <c r="V1089" s="156">
        <f t="shared" si="12"/>
        <v>0</v>
      </c>
      <c r="W1089" s="156">
        <f t="shared" si="12"/>
        <v>5.6970720928276393</v>
      </c>
      <c r="X1089" s="156">
        <f t="shared" si="12"/>
        <v>0</v>
      </c>
      <c r="Y1089" s="156">
        <f t="shared" si="12"/>
        <v>2.9495352849593988E-2</v>
      </c>
      <c r="Z1089" s="156">
        <f t="shared" si="13"/>
        <v>0.49110168766651818</v>
      </c>
      <c r="AA1089" s="171">
        <v>0</v>
      </c>
      <c r="AB1089" s="171">
        <v>0</v>
      </c>
      <c r="AC1089" s="171">
        <v>0</v>
      </c>
      <c r="AD1089" s="171">
        <v>0</v>
      </c>
      <c r="AE1089" s="171">
        <v>0</v>
      </c>
    </row>
    <row r="1090" spans="1:31" x14ac:dyDescent="0.2">
      <c r="A1090" s="5" t="str">
        <f>'MT_Permitted Sources'!A295</f>
        <v>MTDEQ Permitted Sources</v>
      </c>
      <c r="B1090" s="5">
        <f>'MT_Permitted Sources'!B295</f>
        <v>30</v>
      </c>
      <c r="C1090" s="158" t="str">
        <f>'MT_Permitted Sources'!D295</f>
        <v>30101</v>
      </c>
      <c r="D1090" s="110">
        <f>'MT_Permitted Sources'!L295</f>
        <v>31000228</v>
      </c>
      <c r="E1090" s="5" t="str">
        <f>'MT_Permitted Sources'!O295</f>
        <v>Dehydrator</v>
      </c>
      <c r="F1090" s="125" t="s">
        <v>256</v>
      </c>
      <c r="G1090" s="110">
        <f>'MT_Permitted Sources'!Z295</f>
        <v>0</v>
      </c>
      <c r="H1090" s="110">
        <f>'MT_Permitted Sources'!AA295</f>
        <v>0</v>
      </c>
      <c r="I1090" s="110">
        <f>'MT_Permitted Sources'!AB295</f>
        <v>0</v>
      </c>
      <c r="J1090" s="110">
        <f>'MT_Permitted Sources'!AC295</f>
        <v>0</v>
      </c>
      <c r="K1090" s="110">
        <f>'MT_Permitted Sources'!AD295</f>
        <v>0</v>
      </c>
      <c r="L1090" s="144">
        <v>0</v>
      </c>
      <c r="M1090" s="144">
        <v>0</v>
      </c>
      <c r="N1090" s="144">
        <v>0</v>
      </c>
      <c r="O1090" s="144">
        <v>0</v>
      </c>
      <c r="P1090" s="144">
        <v>0</v>
      </c>
      <c r="Q1090" s="155">
        <v>0</v>
      </c>
      <c r="R1090" s="155">
        <v>0</v>
      </c>
      <c r="S1090" s="155">
        <v>0</v>
      </c>
      <c r="T1090" s="155">
        <v>0</v>
      </c>
      <c r="U1090" s="155">
        <v>0</v>
      </c>
      <c r="V1090" s="156">
        <f t="shared" si="12"/>
        <v>0</v>
      </c>
      <c r="W1090" s="156">
        <f t="shared" si="12"/>
        <v>0</v>
      </c>
      <c r="X1090" s="156">
        <f t="shared" si="12"/>
        <v>0</v>
      </c>
      <c r="Y1090" s="156">
        <f t="shared" si="12"/>
        <v>0</v>
      </c>
      <c r="Z1090" s="156">
        <f t="shared" si="13"/>
        <v>0</v>
      </c>
      <c r="AA1090" s="171">
        <v>0</v>
      </c>
      <c r="AB1090" s="171">
        <v>0</v>
      </c>
      <c r="AC1090" s="171">
        <v>0</v>
      </c>
      <c r="AD1090" s="171">
        <v>0</v>
      </c>
      <c r="AE1090" s="171">
        <v>0</v>
      </c>
    </row>
    <row r="1091" spans="1:31" x14ac:dyDescent="0.2">
      <c r="A1091" s="5" t="str">
        <f>'MT_Permitted Sources'!A296</f>
        <v>MTDEQ Permitted Sources</v>
      </c>
      <c r="B1091" s="5">
        <f>'MT_Permitted Sources'!B296</f>
        <v>30</v>
      </c>
      <c r="C1091" s="158" t="str">
        <f>'MT_Permitted Sources'!D296</f>
        <v>30101</v>
      </c>
      <c r="D1091" s="110">
        <f>'MT_Permitted Sources'!L296</f>
        <v>31000228</v>
      </c>
      <c r="E1091" s="5" t="str">
        <f>'MT_Permitted Sources'!O296</f>
        <v>Dehydrator</v>
      </c>
      <c r="F1091" s="125" t="s">
        <v>256</v>
      </c>
      <c r="G1091" s="110">
        <f>'MT_Permitted Sources'!Z296</f>
        <v>0</v>
      </c>
      <c r="H1091" s="110">
        <f>'MT_Permitted Sources'!AA296</f>
        <v>0</v>
      </c>
      <c r="I1091" s="110">
        <f>'MT_Permitted Sources'!AB296</f>
        <v>0</v>
      </c>
      <c r="J1091" s="110">
        <f>'MT_Permitted Sources'!AC296</f>
        <v>0</v>
      </c>
      <c r="K1091" s="110">
        <f>'MT_Permitted Sources'!AD296</f>
        <v>0</v>
      </c>
      <c r="L1091" s="144">
        <v>0</v>
      </c>
      <c r="M1091" s="144">
        <v>0</v>
      </c>
      <c r="N1091" s="144">
        <v>0</v>
      </c>
      <c r="O1091" s="144">
        <v>0</v>
      </c>
      <c r="P1091" s="144">
        <v>0</v>
      </c>
      <c r="Q1091" s="155">
        <v>0</v>
      </c>
      <c r="R1091" s="155">
        <v>0</v>
      </c>
      <c r="S1091" s="155">
        <v>0</v>
      </c>
      <c r="T1091" s="155">
        <v>0</v>
      </c>
      <c r="U1091" s="155">
        <v>0</v>
      </c>
      <c r="V1091" s="156">
        <f t="shared" si="12"/>
        <v>0</v>
      </c>
      <c r="W1091" s="156">
        <f t="shared" si="12"/>
        <v>0</v>
      </c>
      <c r="X1091" s="156">
        <f t="shared" si="12"/>
        <v>0</v>
      </c>
      <c r="Y1091" s="156">
        <f t="shared" si="12"/>
        <v>0</v>
      </c>
      <c r="Z1091" s="156">
        <f t="shared" si="13"/>
        <v>0</v>
      </c>
      <c r="AA1091" s="171">
        <v>0</v>
      </c>
      <c r="AB1091" s="171">
        <v>0</v>
      </c>
      <c r="AC1091" s="171">
        <v>0</v>
      </c>
      <c r="AD1091" s="171">
        <v>0</v>
      </c>
      <c r="AE1091" s="171">
        <v>0</v>
      </c>
    </row>
    <row r="1092" spans="1:31" x14ac:dyDescent="0.2">
      <c r="A1092" s="5" t="str">
        <f>'MT_Permitted Sources'!A297</f>
        <v>MTDEQ Permitted Sources</v>
      </c>
      <c r="B1092" s="5">
        <f>'MT_Permitted Sources'!B297</f>
        <v>30</v>
      </c>
      <c r="C1092" s="158" t="str">
        <f>'MT_Permitted Sources'!D297</f>
        <v>30101</v>
      </c>
      <c r="D1092" s="110">
        <f>'MT_Permitted Sources'!L297</f>
        <v>20200202</v>
      </c>
      <c r="E1092" s="5" t="str">
        <f>'MT_Permitted Sources'!O297</f>
        <v>Compressor Engines</v>
      </c>
      <c r="F1092" s="125" t="s">
        <v>256</v>
      </c>
      <c r="G1092" s="110">
        <f>'MT_Permitted Sources'!Z297</f>
        <v>2.6624634347731302</v>
      </c>
      <c r="H1092" s="110">
        <f>'MT_Permitted Sources'!AA297</f>
        <v>0</v>
      </c>
      <c r="I1092" s="110">
        <f>'MT_Permitted Sources'!AB297</f>
        <v>0.9354820863839548</v>
      </c>
      <c r="J1092" s="110">
        <f>'MT_Permitted Sources'!AC297</f>
        <v>0</v>
      </c>
      <c r="K1092" s="110">
        <f>'MT_Permitted Sources'!AD297</f>
        <v>0</v>
      </c>
      <c r="L1092" s="144">
        <v>0</v>
      </c>
      <c r="M1092" s="144">
        <v>0</v>
      </c>
      <c r="N1092" s="144">
        <v>0</v>
      </c>
      <c r="O1092" s="144">
        <v>0</v>
      </c>
      <c r="P1092" s="144">
        <v>0</v>
      </c>
      <c r="Q1092" s="155">
        <v>0</v>
      </c>
      <c r="R1092" s="155">
        <v>0</v>
      </c>
      <c r="S1092" s="155">
        <v>0</v>
      </c>
      <c r="T1092" s="155">
        <v>0</v>
      </c>
      <c r="U1092" s="155">
        <v>0</v>
      </c>
      <c r="V1092" s="156">
        <f t="shared" si="12"/>
        <v>2.6624634347731302</v>
      </c>
      <c r="W1092" s="156">
        <f t="shared" si="12"/>
        <v>0</v>
      </c>
      <c r="X1092" s="156">
        <f t="shared" si="12"/>
        <v>0.9354820863839548</v>
      </c>
      <c r="Y1092" s="156">
        <f t="shared" si="12"/>
        <v>0</v>
      </c>
      <c r="Z1092" s="156">
        <f t="shared" si="13"/>
        <v>0</v>
      </c>
      <c r="AA1092" s="171">
        <v>0</v>
      </c>
      <c r="AB1092" s="171">
        <v>0</v>
      </c>
      <c r="AC1092" s="171">
        <v>0</v>
      </c>
      <c r="AD1092" s="171">
        <v>0</v>
      </c>
      <c r="AE1092" s="171">
        <v>0</v>
      </c>
    </row>
    <row r="1093" spans="1:31" x14ac:dyDescent="0.2">
      <c r="A1093" s="5" t="str">
        <f>'MT_Permitted Sources'!A298</f>
        <v>MTDEQ Permitted Sources</v>
      </c>
      <c r="B1093" s="5">
        <f>'MT_Permitted Sources'!B298</f>
        <v>30</v>
      </c>
      <c r="C1093" s="158" t="str">
        <f>'MT_Permitted Sources'!D298</f>
        <v>30101</v>
      </c>
      <c r="D1093" s="110">
        <f>'MT_Permitted Sources'!L298</f>
        <v>20200202</v>
      </c>
      <c r="E1093" s="5" t="str">
        <f>'MT_Permitted Sources'!O298</f>
        <v>Compressor Engines</v>
      </c>
      <c r="F1093" s="125" t="s">
        <v>256</v>
      </c>
      <c r="G1093" s="110">
        <f>'MT_Permitted Sources'!Z298</f>
        <v>0</v>
      </c>
      <c r="H1093" s="110">
        <f>'MT_Permitted Sources'!AA298</f>
        <v>3.1707910585391357</v>
      </c>
      <c r="I1093" s="110">
        <f>'MT_Permitted Sources'!AB298</f>
        <v>0</v>
      </c>
      <c r="J1093" s="110">
        <f>'MT_Permitted Sources'!AC298</f>
        <v>1.6413391943851201E-2</v>
      </c>
      <c r="K1093" s="110">
        <f>'MT_Permitted Sources'!AD298</f>
        <v>0.27333985395601701</v>
      </c>
      <c r="L1093" s="144">
        <v>0</v>
      </c>
      <c r="M1093" s="144">
        <v>0</v>
      </c>
      <c r="N1093" s="144">
        <v>0</v>
      </c>
      <c r="O1093" s="144">
        <v>0</v>
      </c>
      <c r="P1093" s="144">
        <v>0</v>
      </c>
      <c r="Q1093" s="155">
        <v>0</v>
      </c>
      <c r="R1093" s="155">
        <v>0</v>
      </c>
      <c r="S1093" s="155">
        <v>0</v>
      </c>
      <c r="T1093" s="155">
        <v>0</v>
      </c>
      <c r="U1093" s="155">
        <v>0</v>
      </c>
      <c r="V1093" s="156">
        <f t="shared" si="12"/>
        <v>0</v>
      </c>
      <c r="W1093" s="156">
        <f t="shared" si="12"/>
        <v>3.1707910585391357</v>
      </c>
      <c r="X1093" s="156">
        <f t="shared" si="12"/>
        <v>0</v>
      </c>
      <c r="Y1093" s="156">
        <f t="shared" si="12"/>
        <v>1.6413391943851201E-2</v>
      </c>
      <c r="Z1093" s="156">
        <f t="shared" si="13"/>
        <v>0.27333985395601701</v>
      </c>
      <c r="AA1093" s="171">
        <v>0</v>
      </c>
      <c r="AB1093" s="171">
        <v>0</v>
      </c>
      <c r="AC1093" s="171">
        <v>0</v>
      </c>
      <c r="AD1093" s="171">
        <v>0</v>
      </c>
      <c r="AE1093" s="171">
        <v>0</v>
      </c>
    </row>
    <row r="1094" spans="1:31" x14ac:dyDescent="0.2">
      <c r="A1094" s="5" t="str">
        <f>'MT_Permitted Sources'!A299</f>
        <v>MTDEQ Permitted Sources</v>
      </c>
      <c r="B1094" s="5">
        <f>'MT_Permitted Sources'!B299</f>
        <v>30</v>
      </c>
      <c r="C1094" s="158" t="str">
        <f>'MT_Permitted Sources'!D299</f>
        <v>30087</v>
      </c>
      <c r="D1094" s="110">
        <f>'MT_Permitted Sources'!L299</f>
        <v>10200603</v>
      </c>
      <c r="E1094" s="5" t="str">
        <f>'MT_Permitted Sources'!O299</f>
        <v>Process Heaters</v>
      </c>
      <c r="F1094" s="125" t="s">
        <v>256</v>
      </c>
      <c r="G1094" s="110">
        <f>'MT_Permitted Sources'!Z299</f>
        <v>4.0627207781809907E-2</v>
      </c>
      <c r="H1094" s="110">
        <f>'MT_Permitted Sources'!AA299</f>
        <v>2.2751236357813546E-3</v>
      </c>
      <c r="I1094" s="110">
        <f>'MT_Permitted Sources'!AB299</f>
        <v>3.4126854536720319E-2</v>
      </c>
      <c r="J1094" s="110">
        <f>'MT_Permitted Sources'!AC299</f>
        <v>2.4376324669085939E-4</v>
      </c>
      <c r="K1094" s="110">
        <f>'MT_Permitted Sources'!AD299</f>
        <v>8.1254415563619805E-4</v>
      </c>
      <c r="L1094" s="144">
        <v>0</v>
      </c>
      <c r="M1094" s="144">
        <v>0</v>
      </c>
      <c r="N1094" s="144">
        <v>0</v>
      </c>
      <c r="O1094" s="144">
        <v>0</v>
      </c>
      <c r="P1094" s="144">
        <v>0</v>
      </c>
      <c r="Q1094" s="155">
        <v>0</v>
      </c>
      <c r="R1094" s="155">
        <v>0</v>
      </c>
      <c r="S1094" s="155">
        <v>0</v>
      </c>
      <c r="T1094" s="155">
        <v>0</v>
      </c>
      <c r="U1094" s="155">
        <v>0</v>
      </c>
      <c r="V1094" s="156">
        <f t="shared" si="12"/>
        <v>4.0627207781809907E-2</v>
      </c>
      <c r="W1094" s="156">
        <f t="shared" si="12"/>
        <v>2.2751236357813546E-3</v>
      </c>
      <c r="X1094" s="156">
        <f t="shared" si="12"/>
        <v>3.4126854536720319E-2</v>
      </c>
      <c r="Y1094" s="156">
        <f t="shared" si="12"/>
        <v>2.4376324669085939E-4</v>
      </c>
      <c r="Z1094" s="156">
        <f t="shared" si="13"/>
        <v>8.1254415563619805E-4</v>
      </c>
      <c r="AA1094" s="171">
        <v>0</v>
      </c>
      <c r="AB1094" s="171">
        <v>0</v>
      </c>
      <c r="AC1094" s="171">
        <v>0</v>
      </c>
      <c r="AD1094" s="171">
        <v>0</v>
      </c>
      <c r="AE1094" s="171">
        <v>0</v>
      </c>
    </row>
    <row r="1095" spans="1:31" x14ac:dyDescent="0.2">
      <c r="A1095" s="5" t="str">
        <f>'MT_Permitted Sources'!A300</f>
        <v>MTDEQ Permitted Sources</v>
      </c>
      <c r="B1095" s="5">
        <f>'MT_Permitted Sources'!B300</f>
        <v>30</v>
      </c>
      <c r="C1095" s="158" t="str">
        <f>'MT_Permitted Sources'!D300</f>
        <v>30087</v>
      </c>
      <c r="D1095" s="110">
        <f>'MT_Permitted Sources'!L300</f>
        <v>20200201</v>
      </c>
      <c r="E1095" s="5" t="str">
        <f>'MT_Permitted Sources'!O300</f>
        <v>Compressor Engines</v>
      </c>
      <c r="F1095" s="125" t="s">
        <v>256</v>
      </c>
      <c r="G1095" s="110">
        <f>'MT_Permitted Sources'!Z300</f>
        <v>16.963971863710292</v>
      </c>
      <c r="H1095" s="110">
        <f>'MT_Permitted Sources'!AA300</f>
        <v>16.861428791269002</v>
      </c>
      <c r="I1095" s="110">
        <f>'MT_Permitted Sources'!AB300</f>
        <v>2.646131297244843</v>
      </c>
      <c r="J1095" s="110">
        <f>'MT_Permitted Sources'!AC300</f>
        <v>4.2089787261955058E-2</v>
      </c>
      <c r="K1095" s="110">
        <f>'MT_Permitted Sources'!AD300</f>
        <v>0.11058725958208655</v>
      </c>
      <c r="L1095" s="144">
        <v>0</v>
      </c>
      <c r="M1095" s="144">
        <v>0</v>
      </c>
      <c r="N1095" s="144">
        <v>0</v>
      </c>
      <c r="O1095" s="144">
        <v>0</v>
      </c>
      <c r="P1095" s="144">
        <v>0</v>
      </c>
      <c r="Q1095" s="155">
        <v>0</v>
      </c>
      <c r="R1095" s="155">
        <v>0</v>
      </c>
      <c r="S1095" s="155">
        <v>0</v>
      </c>
      <c r="T1095" s="155">
        <v>0</v>
      </c>
      <c r="U1095" s="155">
        <v>0</v>
      </c>
      <c r="V1095" s="156">
        <f t="shared" si="12"/>
        <v>16.963971863710292</v>
      </c>
      <c r="W1095" s="156">
        <f t="shared" si="12"/>
        <v>16.861428791269002</v>
      </c>
      <c r="X1095" s="156">
        <f t="shared" si="12"/>
        <v>2.646131297244843</v>
      </c>
      <c r="Y1095" s="156">
        <f t="shared" si="12"/>
        <v>4.2089787261955058E-2</v>
      </c>
      <c r="Z1095" s="156">
        <f t="shared" si="13"/>
        <v>0.11058725958208655</v>
      </c>
      <c r="AA1095" s="171">
        <v>0</v>
      </c>
      <c r="AB1095" s="171">
        <v>0</v>
      </c>
      <c r="AC1095" s="171">
        <v>0</v>
      </c>
      <c r="AD1095" s="171">
        <v>0</v>
      </c>
      <c r="AE1095" s="171">
        <v>0</v>
      </c>
    </row>
    <row r="1096" spans="1:31" x14ac:dyDescent="0.2">
      <c r="A1096" s="5" t="str">
        <f>'MT_Permitted Sources'!A301</f>
        <v>MTDEQ Permitted Sources</v>
      </c>
      <c r="B1096" s="5">
        <f>'MT_Permitted Sources'!B301</f>
        <v>30</v>
      </c>
      <c r="C1096" s="158" t="str">
        <f>'MT_Permitted Sources'!D301</f>
        <v>30087</v>
      </c>
      <c r="D1096" s="110">
        <f>'MT_Permitted Sources'!L301</f>
        <v>20200253</v>
      </c>
      <c r="E1096" s="5" t="str">
        <f>'MT_Permitted Sources'!O301</f>
        <v>Compressor Engines</v>
      </c>
      <c r="F1096" s="125" t="s">
        <v>256</v>
      </c>
      <c r="G1096" s="110">
        <f>'MT_Permitted Sources'!Z301</f>
        <v>4.4181275918562637</v>
      </c>
      <c r="H1096" s="110">
        <f>'MT_Permitted Sources'!AA301</f>
        <v>4.6620533473782499</v>
      </c>
      <c r="I1096" s="110">
        <f>'MT_Permitted Sources'!AB301</f>
        <v>0.82806374900884938</v>
      </c>
      <c r="J1096" s="110">
        <f>'MT_Permitted Sources'!AC301</f>
        <v>1.1619381425597633E-2</v>
      </c>
      <c r="K1096" s="110">
        <f>'MT_Permitted Sources'!AD301</f>
        <v>3.0551660251921048E-2</v>
      </c>
      <c r="L1096" s="144">
        <v>0</v>
      </c>
      <c r="M1096" s="144">
        <v>0</v>
      </c>
      <c r="N1096" s="144">
        <v>0</v>
      </c>
      <c r="O1096" s="144">
        <v>0</v>
      </c>
      <c r="P1096" s="144">
        <v>0</v>
      </c>
      <c r="Q1096" s="155">
        <v>0</v>
      </c>
      <c r="R1096" s="155">
        <v>0</v>
      </c>
      <c r="S1096" s="155">
        <v>0</v>
      </c>
      <c r="T1096" s="155">
        <v>0</v>
      </c>
      <c r="U1096" s="155">
        <v>0</v>
      </c>
      <c r="V1096" s="156">
        <f t="shared" si="12"/>
        <v>4.4181275918562637</v>
      </c>
      <c r="W1096" s="156">
        <f t="shared" si="12"/>
        <v>4.6620533473782499</v>
      </c>
      <c r="X1096" s="156">
        <f t="shared" si="12"/>
        <v>0.82806374900884938</v>
      </c>
      <c r="Y1096" s="156">
        <f t="shared" si="12"/>
        <v>1.1619381425597633E-2</v>
      </c>
      <c r="Z1096" s="156">
        <f t="shared" si="13"/>
        <v>3.0551660251921048E-2</v>
      </c>
      <c r="AA1096" s="171">
        <v>0</v>
      </c>
      <c r="AB1096" s="171">
        <v>0</v>
      </c>
      <c r="AC1096" s="171">
        <v>0</v>
      </c>
      <c r="AD1096" s="171">
        <v>0</v>
      </c>
      <c r="AE1096" s="171">
        <v>0</v>
      </c>
    </row>
    <row r="1097" spans="1:31" x14ac:dyDescent="0.2">
      <c r="A1097" s="5" t="str">
        <f>'MT_Permitted Sources'!A302</f>
        <v>MTDEQ Permitted Sources</v>
      </c>
      <c r="B1097" s="5">
        <f>'MT_Permitted Sources'!B302</f>
        <v>30</v>
      </c>
      <c r="C1097" s="158" t="str">
        <f>'MT_Permitted Sources'!D302</f>
        <v>30071</v>
      </c>
      <c r="D1097" s="110">
        <f>'MT_Permitted Sources'!L302</f>
        <v>20100202</v>
      </c>
      <c r="E1097" s="5" t="str">
        <f>'MT_Permitted Sources'!O302</f>
        <v>Compressor Engines</v>
      </c>
      <c r="F1097" s="125" t="s">
        <v>256</v>
      </c>
      <c r="G1097" s="110">
        <f>'MT_Permitted Sources'!Z302</f>
        <v>2.9007826356212275E-2</v>
      </c>
      <c r="H1097" s="110">
        <f>'MT_Permitted Sources'!AA302</f>
        <v>1.4382031554760706E-2</v>
      </c>
      <c r="I1097" s="110">
        <f>'MT_Permitted Sources'!AB302</f>
        <v>4.3633621157663838E-2</v>
      </c>
      <c r="J1097" s="110">
        <f>'MT_Permitted Sources'!AC302</f>
        <v>8.1254415563619816E-5</v>
      </c>
      <c r="K1097" s="110">
        <f>'MT_Permitted Sources'!AD302</f>
        <v>6.5003532450895853E-4</v>
      </c>
      <c r="L1097" s="144">
        <v>0</v>
      </c>
      <c r="M1097" s="144">
        <v>0</v>
      </c>
      <c r="N1097" s="144">
        <v>0</v>
      </c>
      <c r="O1097" s="144">
        <v>0</v>
      </c>
      <c r="P1097" s="144">
        <v>0</v>
      </c>
      <c r="Q1097" s="155">
        <v>0</v>
      </c>
      <c r="R1097" s="155">
        <v>0</v>
      </c>
      <c r="S1097" s="155">
        <v>0</v>
      </c>
      <c r="T1097" s="155">
        <v>0</v>
      </c>
      <c r="U1097" s="155">
        <v>0</v>
      </c>
      <c r="V1097" s="156">
        <f t="shared" si="12"/>
        <v>2.9007826356212275E-2</v>
      </c>
      <c r="W1097" s="156">
        <f t="shared" si="12"/>
        <v>1.4382031554760706E-2</v>
      </c>
      <c r="X1097" s="156">
        <f t="shared" si="12"/>
        <v>4.3633621157663838E-2</v>
      </c>
      <c r="Y1097" s="156">
        <f t="shared" si="12"/>
        <v>8.1254415563619816E-5</v>
      </c>
      <c r="Z1097" s="156">
        <f t="shared" si="13"/>
        <v>6.5003532450895853E-4</v>
      </c>
      <c r="AA1097" s="171">
        <v>0</v>
      </c>
      <c r="AB1097" s="171">
        <v>0</v>
      </c>
      <c r="AC1097" s="171">
        <v>0</v>
      </c>
      <c r="AD1097" s="171">
        <v>0</v>
      </c>
      <c r="AE1097" s="171">
        <v>0</v>
      </c>
    </row>
    <row r="1098" spans="1:31" x14ac:dyDescent="0.2">
      <c r="A1098" s="5" t="str">
        <f>'MT_Permitted Sources'!A303</f>
        <v>MTDEQ Permitted Sources</v>
      </c>
      <c r="B1098" s="5">
        <f>'MT_Permitted Sources'!B303</f>
        <v>30</v>
      </c>
      <c r="C1098" s="158" t="str">
        <f>'MT_Permitted Sources'!D303</f>
        <v>30071</v>
      </c>
      <c r="D1098" s="110">
        <f>'MT_Permitted Sources'!L303</f>
        <v>10200603</v>
      </c>
      <c r="E1098" s="5" t="str">
        <f>'MT_Permitted Sources'!O303</f>
        <v>Process Heaters</v>
      </c>
      <c r="F1098" s="125" t="s">
        <v>256</v>
      </c>
      <c r="G1098" s="110">
        <f>'MT_Permitted Sources'!Z303</f>
        <v>8.1254415563619814E-2</v>
      </c>
      <c r="H1098" s="110">
        <f>'MT_Permitted Sources'!AA303</f>
        <v>4.4689928559990891E-3</v>
      </c>
      <c r="I1098" s="110">
        <f>'MT_Permitted Sources'!AB303</f>
        <v>6.9066253229076849E-2</v>
      </c>
      <c r="J1098" s="110">
        <f>'MT_Permitted Sources'!AC303</f>
        <v>4.8752649338171879E-4</v>
      </c>
      <c r="K1098" s="110">
        <f>'MT_Permitted Sources'!AD303</f>
        <v>0</v>
      </c>
      <c r="L1098" s="144">
        <v>0</v>
      </c>
      <c r="M1098" s="144">
        <v>0</v>
      </c>
      <c r="N1098" s="144">
        <v>0</v>
      </c>
      <c r="O1098" s="144">
        <v>0</v>
      </c>
      <c r="P1098" s="144">
        <v>0</v>
      </c>
      <c r="Q1098" s="155">
        <v>0</v>
      </c>
      <c r="R1098" s="155">
        <v>0</v>
      </c>
      <c r="S1098" s="155">
        <v>0</v>
      </c>
      <c r="T1098" s="155">
        <v>0</v>
      </c>
      <c r="U1098" s="155">
        <v>0</v>
      </c>
      <c r="V1098" s="156">
        <f t="shared" si="12"/>
        <v>8.1254415563619814E-2</v>
      </c>
      <c r="W1098" s="156">
        <f t="shared" si="12"/>
        <v>4.4689928559990891E-3</v>
      </c>
      <c r="X1098" s="156">
        <f t="shared" si="12"/>
        <v>6.9066253229076849E-2</v>
      </c>
      <c r="Y1098" s="156">
        <f t="shared" si="12"/>
        <v>4.8752649338171879E-4</v>
      </c>
      <c r="Z1098" s="156">
        <f t="shared" si="13"/>
        <v>0</v>
      </c>
      <c r="AA1098" s="171">
        <v>0</v>
      </c>
      <c r="AB1098" s="171">
        <v>0</v>
      </c>
      <c r="AC1098" s="171">
        <v>0</v>
      </c>
      <c r="AD1098" s="171">
        <v>0</v>
      </c>
      <c r="AE1098" s="171">
        <v>0</v>
      </c>
    </row>
    <row r="1099" spans="1:31" x14ac:dyDescent="0.2">
      <c r="A1099" s="5" t="str">
        <f>'MT_Permitted Sources'!A304</f>
        <v>MTDEQ Permitted Sources</v>
      </c>
      <c r="B1099" s="5">
        <f>'MT_Permitted Sources'!B304</f>
        <v>30</v>
      </c>
      <c r="C1099" s="158" t="str">
        <f>'MT_Permitted Sources'!D304</f>
        <v>30071</v>
      </c>
      <c r="D1099" s="110">
        <f>'MT_Permitted Sources'!L304</f>
        <v>20200202</v>
      </c>
      <c r="E1099" s="5" t="str">
        <f>'MT_Permitted Sources'!O304</f>
        <v>Compressor Engines</v>
      </c>
      <c r="F1099" s="125" t="s">
        <v>256</v>
      </c>
      <c r="G1099" s="110">
        <f>'MT_Permitted Sources'!Z304</f>
        <v>2.4021242873072923</v>
      </c>
      <c r="H1099" s="110">
        <f>'MT_Permitted Sources'!AA304</f>
        <v>0</v>
      </c>
      <c r="I1099" s="110">
        <f>'MT_Permitted Sources'!AB304</f>
        <v>0</v>
      </c>
      <c r="J1099" s="110">
        <f>'MT_Permitted Sources'!AC304</f>
        <v>0</v>
      </c>
      <c r="K1099" s="110">
        <f>'MT_Permitted Sources'!AD304</f>
        <v>8.1254415563619805E-4</v>
      </c>
      <c r="L1099" s="144">
        <v>0</v>
      </c>
      <c r="M1099" s="144">
        <v>0</v>
      </c>
      <c r="N1099" s="144">
        <v>0</v>
      </c>
      <c r="O1099" s="144">
        <v>0</v>
      </c>
      <c r="P1099" s="144">
        <v>0</v>
      </c>
      <c r="Q1099" s="155">
        <v>0</v>
      </c>
      <c r="R1099" s="155">
        <v>0</v>
      </c>
      <c r="S1099" s="155">
        <v>0</v>
      </c>
      <c r="T1099" s="155">
        <v>0</v>
      </c>
      <c r="U1099" s="155">
        <v>0</v>
      </c>
      <c r="V1099" s="156">
        <f t="shared" si="12"/>
        <v>2.4021242873072923</v>
      </c>
      <c r="W1099" s="156">
        <f t="shared" si="12"/>
        <v>0</v>
      </c>
      <c r="X1099" s="156">
        <f t="shared" si="12"/>
        <v>0</v>
      </c>
      <c r="Y1099" s="156">
        <f t="shared" si="12"/>
        <v>0</v>
      </c>
      <c r="Z1099" s="156">
        <f t="shared" si="13"/>
        <v>8.1254415563619805E-4</v>
      </c>
      <c r="AA1099" s="171">
        <v>0</v>
      </c>
      <c r="AB1099" s="171">
        <v>0</v>
      </c>
      <c r="AC1099" s="171">
        <v>0</v>
      </c>
      <c r="AD1099" s="171">
        <v>0</v>
      </c>
      <c r="AE1099" s="171">
        <v>0</v>
      </c>
    </row>
    <row r="1100" spans="1:31" x14ac:dyDescent="0.2">
      <c r="A1100" s="5" t="str">
        <f>'MT_Permitted Sources'!A305</f>
        <v>MTDEQ Permitted Sources</v>
      </c>
      <c r="B1100" s="5">
        <f>'MT_Permitted Sources'!B305</f>
        <v>30</v>
      </c>
      <c r="C1100" s="158" t="str">
        <f>'MT_Permitted Sources'!D305</f>
        <v>30071</v>
      </c>
      <c r="D1100" s="110">
        <f>'MT_Permitted Sources'!L305</f>
        <v>20200202</v>
      </c>
      <c r="E1100" s="5" t="str">
        <f>'MT_Permitted Sources'!O305</f>
        <v>Compressor Engines</v>
      </c>
      <c r="F1100" s="125" t="s">
        <v>256</v>
      </c>
      <c r="G1100" s="110">
        <f>'MT_Permitted Sources'!Z305</f>
        <v>0</v>
      </c>
      <c r="H1100" s="110">
        <f>'MT_Permitted Sources'!AA305</f>
        <v>3.8599097569341954</v>
      </c>
      <c r="I1100" s="110">
        <f>'MT_Permitted Sources'!AB305</f>
        <v>0</v>
      </c>
      <c r="J1100" s="110">
        <f>'MT_Permitted Sources'!AC305</f>
        <v>1.1619381425597633E-2</v>
      </c>
      <c r="K1100" s="110">
        <f>'MT_Permitted Sources'!AD305</f>
        <v>0</v>
      </c>
      <c r="L1100" s="144">
        <v>0</v>
      </c>
      <c r="M1100" s="144">
        <v>0</v>
      </c>
      <c r="N1100" s="144">
        <v>0</v>
      </c>
      <c r="O1100" s="144">
        <v>0</v>
      </c>
      <c r="P1100" s="144">
        <v>0</v>
      </c>
      <c r="Q1100" s="155">
        <v>0</v>
      </c>
      <c r="R1100" s="155">
        <v>0</v>
      </c>
      <c r="S1100" s="155">
        <v>0</v>
      </c>
      <c r="T1100" s="155">
        <v>0</v>
      </c>
      <c r="U1100" s="155">
        <v>0</v>
      </c>
      <c r="V1100" s="156">
        <f t="shared" si="12"/>
        <v>0</v>
      </c>
      <c r="W1100" s="156">
        <f t="shared" si="12"/>
        <v>3.8599097569341954</v>
      </c>
      <c r="X1100" s="156">
        <f t="shared" si="12"/>
        <v>0</v>
      </c>
      <c r="Y1100" s="156">
        <f t="shared" si="12"/>
        <v>1.1619381425597633E-2</v>
      </c>
      <c r="Z1100" s="156">
        <f t="shared" si="13"/>
        <v>0</v>
      </c>
      <c r="AA1100" s="171">
        <v>0</v>
      </c>
      <c r="AB1100" s="171">
        <v>0</v>
      </c>
      <c r="AC1100" s="171">
        <v>0</v>
      </c>
      <c r="AD1100" s="171">
        <v>0</v>
      </c>
      <c r="AE1100" s="171">
        <v>0</v>
      </c>
    </row>
    <row r="1101" spans="1:31" x14ac:dyDescent="0.2">
      <c r="A1101" s="5" t="str">
        <f>'MT_Permitted Sources'!A306</f>
        <v>MTDEQ Permitted Sources</v>
      </c>
      <c r="B1101" s="5">
        <f>'MT_Permitted Sources'!B306</f>
        <v>30</v>
      </c>
      <c r="C1101" s="158" t="str">
        <f>'MT_Permitted Sources'!D306</f>
        <v>30071</v>
      </c>
      <c r="D1101" s="110">
        <f>'MT_Permitted Sources'!L306</f>
        <v>20200202</v>
      </c>
      <c r="E1101" s="5" t="str">
        <f>'MT_Permitted Sources'!O306</f>
        <v>Compressor Engines</v>
      </c>
      <c r="F1101" s="125" t="s">
        <v>256</v>
      </c>
      <c r="G1101" s="110">
        <f>'MT_Permitted Sources'!Z306</f>
        <v>1.6756285577529675</v>
      </c>
      <c r="H1101" s="110">
        <f>'MT_Permitted Sources'!AA306</f>
        <v>0</v>
      </c>
      <c r="I1101" s="110">
        <f>'MT_Permitted Sources'!AB306</f>
        <v>4.1738768186720225</v>
      </c>
      <c r="J1101" s="110">
        <f>'MT_Permitted Sources'!AC306</f>
        <v>0</v>
      </c>
      <c r="K1101" s="110">
        <f>'MT_Permitted Sources'!AD306</f>
        <v>1.2188162334542971E-3</v>
      </c>
      <c r="L1101" s="144">
        <v>0</v>
      </c>
      <c r="M1101" s="144">
        <v>0</v>
      </c>
      <c r="N1101" s="144">
        <v>0</v>
      </c>
      <c r="O1101" s="144">
        <v>0</v>
      </c>
      <c r="P1101" s="144">
        <v>0</v>
      </c>
      <c r="Q1101" s="155">
        <v>0</v>
      </c>
      <c r="R1101" s="155">
        <v>0</v>
      </c>
      <c r="S1101" s="155">
        <v>0</v>
      </c>
      <c r="T1101" s="155">
        <v>0</v>
      </c>
      <c r="U1101" s="155">
        <v>0</v>
      </c>
      <c r="V1101" s="156">
        <f t="shared" si="12"/>
        <v>1.6756285577529675</v>
      </c>
      <c r="W1101" s="156">
        <f t="shared" si="12"/>
        <v>0</v>
      </c>
      <c r="X1101" s="156">
        <f t="shared" si="12"/>
        <v>4.1738768186720225</v>
      </c>
      <c r="Y1101" s="156">
        <f t="shared" si="12"/>
        <v>0</v>
      </c>
      <c r="Z1101" s="156">
        <f t="shared" si="13"/>
        <v>1.2188162334542971E-3</v>
      </c>
      <c r="AA1101" s="171">
        <v>0</v>
      </c>
      <c r="AB1101" s="171">
        <v>0</v>
      </c>
      <c r="AC1101" s="171">
        <v>0</v>
      </c>
      <c r="AD1101" s="171">
        <v>0</v>
      </c>
      <c r="AE1101" s="171">
        <v>0</v>
      </c>
    </row>
    <row r="1102" spans="1:31" x14ac:dyDescent="0.2">
      <c r="A1102" s="5" t="str">
        <f>'MT_Permitted Sources'!A307</f>
        <v>MTDEQ Permitted Sources</v>
      </c>
      <c r="B1102" s="5">
        <f>'MT_Permitted Sources'!B307</f>
        <v>30</v>
      </c>
      <c r="C1102" s="158" t="str">
        <f>'MT_Permitted Sources'!D307</f>
        <v>30071</v>
      </c>
      <c r="D1102" s="110">
        <f>'MT_Permitted Sources'!L307</f>
        <v>20200202</v>
      </c>
      <c r="E1102" s="5" t="str">
        <f>'MT_Permitted Sources'!O307</f>
        <v>Compressor Engines</v>
      </c>
      <c r="F1102" s="125" t="s">
        <v>256</v>
      </c>
      <c r="G1102" s="110">
        <f>'MT_Permitted Sources'!Z307</f>
        <v>0</v>
      </c>
      <c r="H1102" s="110">
        <f>'MT_Permitted Sources'!AA307</f>
        <v>13.466456800189839</v>
      </c>
      <c r="I1102" s="110">
        <f>'MT_Permitted Sources'!AB307</f>
        <v>3.0004818035177885</v>
      </c>
      <c r="J1102" s="110">
        <f>'MT_Permitted Sources'!AC307</f>
        <v>0</v>
      </c>
      <c r="K1102" s="110">
        <f>'MT_Permitted Sources'!AD307</f>
        <v>0</v>
      </c>
      <c r="L1102" s="144">
        <v>0</v>
      </c>
      <c r="M1102" s="144">
        <v>0</v>
      </c>
      <c r="N1102" s="144">
        <v>0</v>
      </c>
      <c r="O1102" s="144">
        <v>0</v>
      </c>
      <c r="P1102" s="144">
        <v>0</v>
      </c>
      <c r="Q1102" s="155">
        <v>0</v>
      </c>
      <c r="R1102" s="155">
        <v>0</v>
      </c>
      <c r="S1102" s="155">
        <v>0</v>
      </c>
      <c r="T1102" s="155">
        <v>0</v>
      </c>
      <c r="U1102" s="155">
        <v>0</v>
      </c>
      <c r="V1102" s="156">
        <f t="shared" si="12"/>
        <v>0</v>
      </c>
      <c r="W1102" s="156">
        <f t="shared" si="12"/>
        <v>13.466456800189839</v>
      </c>
      <c r="X1102" s="156">
        <f t="shared" si="12"/>
        <v>3.0004818035177885</v>
      </c>
      <c r="Y1102" s="156">
        <f t="shared" si="12"/>
        <v>0</v>
      </c>
      <c r="Z1102" s="156">
        <f t="shared" si="13"/>
        <v>0</v>
      </c>
      <c r="AA1102" s="171">
        <v>0</v>
      </c>
      <c r="AB1102" s="171">
        <v>0</v>
      </c>
      <c r="AC1102" s="171">
        <v>0</v>
      </c>
      <c r="AD1102" s="171">
        <v>0</v>
      </c>
      <c r="AE1102" s="171">
        <v>0</v>
      </c>
    </row>
    <row r="1103" spans="1:31" x14ac:dyDescent="0.2">
      <c r="A1103" s="5" t="str">
        <f>'MT_Permitted Sources'!A308</f>
        <v>MTDEQ Permitted Sources</v>
      </c>
      <c r="B1103" s="5">
        <f>'MT_Permitted Sources'!B308</f>
        <v>30</v>
      </c>
      <c r="C1103" s="158" t="str">
        <f>'MT_Permitted Sources'!D308</f>
        <v>30005</v>
      </c>
      <c r="D1103" s="110">
        <f>'MT_Permitted Sources'!L308</f>
        <v>10500106</v>
      </c>
      <c r="E1103" s="5" t="str">
        <f>'MT_Permitted Sources'!O308</f>
        <v>Process Heaters</v>
      </c>
      <c r="F1103" s="125" t="s">
        <v>256</v>
      </c>
      <c r="G1103" s="110">
        <f>'MT_Permitted Sources'!Z308</f>
        <v>0</v>
      </c>
      <c r="H1103" s="110">
        <f>'MT_Permitted Sources'!AA308</f>
        <v>0</v>
      </c>
      <c r="I1103" s="110">
        <f>'MT_Permitted Sources'!AB308</f>
        <v>0</v>
      </c>
      <c r="J1103" s="110">
        <f>'MT_Permitted Sources'!AC308</f>
        <v>0</v>
      </c>
      <c r="K1103" s="110">
        <f>'MT_Permitted Sources'!AD308</f>
        <v>0</v>
      </c>
      <c r="L1103" s="144">
        <v>0</v>
      </c>
      <c r="M1103" s="144">
        <v>0</v>
      </c>
      <c r="N1103" s="144">
        <v>0</v>
      </c>
      <c r="O1103" s="144">
        <v>0</v>
      </c>
      <c r="P1103" s="144">
        <v>0</v>
      </c>
      <c r="Q1103" s="155">
        <v>0</v>
      </c>
      <c r="R1103" s="155">
        <v>0</v>
      </c>
      <c r="S1103" s="155">
        <v>0</v>
      </c>
      <c r="T1103" s="155">
        <v>0</v>
      </c>
      <c r="U1103" s="155">
        <v>0</v>
      </c>
      <c r="V1103" s="156">
        <f t="shared" si="12"/>
        <v>0</v>
      </c>
      <c r="W1103" s="156">
        <f t="shared" si="12"/>
        <v>0</v>
      </c>
      <c r="X1103" s="156">
        <f t="shared" si="12"/>
        <v>0</v>
      </c>
      <c r="Y1103" s="156">
        <f t="shared" si="12"/>
        <v>0</v>
      </c>
      <c r="Z1103" s="156">
        <f t="shared" si="13"/>
        <v>0</v>
      </c>
      <c r="AA1103" s="171">
        <v>0</v>
      </c>
      <c r="AB1103" s="171">
        <v>0</v>
      </c>
      <c r="AC1103" s="171">
        <v>0</v>
      </c>
      <c r="AD1103" s="171">
        <v>0</v>
      </c>
      <c r="AE1103" s="171">
        <v>0</v>
      </c>
    </row>
    <row r="1104" spans="1:31" x14ac:dyDescent="0.2">
      <c r="A1104" s="5" t="str">
        <f>'MT_Permitted Sources'!A309</f>
        <v>MTDEQ Permitted Sources</v>
      </c>
      <c r="B1104" s="5">
        <f>'MT_Permitted Sources'!B309</f>
        <v>30</v>
      </c>
      <c r="C1104" s="158" t="str">
        <f>'MT_Permitted Sources'!D309</f>
        <v>30005</v>
      </c>
      <c r="D1104" s="110">
        <f>'MT_Permitted Sources'!L309</f>
        <v>20200254</v>
      </c>
      <c r="E1104" s="5" t="str">
        <f>'MT_Permitted Sources'!O309</f>
        <v>Compressor Engines</v>
      </c>
      <c r="F1104" s="125" t="s">
        <v>256</v>
      </c>
      <c r="G1104" s="110">
        <f>'MT_Permitted Sources'!Z309</f>
        <v>0</v>
      </c>
      <c r="H1104" s="110">
        <f>'MT_Permitted Sources'!AA309</f>
        <v>0</v>
      </c>
      <c r="I1104" s="110">
        <f>'MT_Permitted Sources'!AB309</f>
        <v>0</v>
      </c>
      <c r="J1104" s="110">
        <f>'MT_Permitted Sources'!AC309</f>
        <v>0</v>
      </c>
      <c r="K1104" s="110">
        <f>'MT_Permitted Sources'!AD309</f>
        <v>0</v>
      </c>
      <c r="L1104" s="144">
        <v>0</v>
      </c>
      <c r="M1104" s="144">
        <v>0</v>
      </c>
      <c r="N1104" s="144">
        <v>0</v>
      </c>
      <c r="O1104" s="144">
        <v>0</v>
      </c>
      <c r="P1104" s="144">
        <v>0</v>
      </c>
      <c r="Q1104" s="155">
        <v>0</v>
      </c>
      <c r="R1104" s="155">
        <v>0</v>
      </c>
      <c r="S1104" s="155">
        <v>0</v>
      </c>
      <c r="T1104" s="155">
        <v>0</v>
      </c>
      <c r="U1104" s="155">
        <v>0</v>
      </c>
      <c r="V1104" s="156">
        <f t="shared" si="12"/>
        <v>0</v>
      </c>
      <c r="W1104" s="156">
        <f t="shared" si="12"/>
        <v>0</v>
      </c>
      <c r="X1104" s="156">
        <f t="shared" si="12"/>
        <v>0</v>
      </c>
      <c r="Y1104" s="156">
        <f t="shared" si="12"/>
        <v>0</v>
      </c>
      <c r="Z1104" s="156">
        <f t="shared" si="13"/>
        <v>0</v>
      </c>
      <c r="AA1104" s="171">
        <v>0</v>
      </c>
      <c r="AB1104" s="171">
        <v>0</v>
      </c>
      <c r="AC1104" s="171">
        <v>0</v>
      </c>
      <c r="AD1104" s="171">
        <v>0</v>
      </c>
      <c r="AE1104" s="171">
        <v>0</v>
      </c>
    </row>
    <row r="1105" spans="1:31" x14ac:dyDescent="0.2">
      <c r="A1105" s="5" t="str">
        <f>'MT_Permitted Sources'!A310</f>
        <v>MTDEQ Permitted Sources</v>
      </c>
      <c r="B1105" s="5">
        <f>'MT_Permitted Sources'!B310</f>
        <v>30</v>
      </c>
      <c r="C1105" s="158" t="str">
        <f>'MT_Permitted Sources'!D310</f>
        <v>30005</v>
      </c>
      <c r="D1105" s="110">
        <f>'MT_Permitted Sources'!L310</f>
        <v>20200254</v>
      </c>
      <c r="E1105" s="5" t="str">
        <f>'MT_Permitted Sources'!O310</f>
        <v>Compressor Engines</v>
      </c>
      <c r="F1105" s="125" t="s">
        <v>256</v>
      </c>
      <c r="G1105" s="110">
        <f>'MT_Permitted Sources'!Z310</f>
        <v>0</v>
      </c>
      <c r="H1105" s="110">
        <f>'MT_Permitted Sources'!AA310</f>
        <v>0</v>
      </c>
      <c r="I1105" s="110">
        <f>'MT_Permitted Sources'!AB310</f>
        <v>0</v>
      </c>
      <c r="J1105" s="110">
        <f>'MT_Permitted Sources'!AC310</f>
        <v>0</v>
      </c>
      <c r="K1105" s="110">
        <f>'MT_Permitted Sources'!AD310</f>
        <v>0</v>
      </c>
      <c r="L1105" s="144">
        <v>0</v>
      </c>
      <c r="M1105" s="144">
        <v>0</v>
      </c>
      <c r="N1105" s="144">
        <v>0</v>
      </c>
      <c r="O1105" s="144">
        <v>0</v>
      </c>
      <c r="P1105" s="144">
        <v>0</v>
      </c>
      <c r="Q1105" s="155">
        <v>0</v>
      </c>
      <c r="R1105" s="155">
        <v>0</v>
      </c>
      <c r="S1105" s="155">
        <v>0</v>
      </c>
      <c r="T1105" s="155">
        <v>0</v>
      </c>
      <c r="U1105" s="155">
        <v>0</v>
      </c>
      <c r="V1105" s="156">
        <f t="shared" si="12"/>
        <v>0</v>
      </c>
      <c r="W1105" s="156">
        <f t="shared" si="12"/>
        <v>0</v>
      </c>
      <c r="X1105" s="156">
        <f t="shared" si="12"/>
        <v>0</v>
      </c>
      <c r="Y1105" s="156">
        <f t="shared" si="12"/>
        <v>0</v>
      </c>
      <c r="Z1105" s="156">
        <f t="shared" si="13"/>
        <v>0</v>
      </c>
      <c r="AA1105" s="171">
        <v>0</v>
      </c>
      <c r="AB1105" s="171">
        <v>0</v>
      </c>
      <c r="AC1105" s="171">
        <v>0</v>
      </c>
      <c r="AD1105" s="171">
        <v>0</v>
      </c>
      <c r="AE1105" s="171">
        <v>0</v>
      </c>
    </row>
    <row r="1106" spans="1:31" x14ac:dyDescent="0.2">
      <c r="A1106" s="5" t="str">
        <f>'MT_Permitted Sources'!A311</f>
        <v>MTDEQ Permitted Sources</v>
      </c>
      <c r="B1106" s="5">
        <f>'MT_Permitted Sources'!B311</f>
        <v>30</v>
      </c>
      <c r="C1106" s="158" t="str">
        <f>'MT_Permitted Sources'!D311</f>
        <v>30005</v>
      </c>
      <c r="D1106" s="110">
        <f>'MT_Permitted Sources'!L311</f>
        <v>20200254</v>
      </c>
      <c r="E1106" s="5" t="str">
        <f>'MT_Permitted Sources'!O311</f>
        <v>Compressor Engines</v>
      </c>
      <c r="F1106" s="125" t="s">
        <v>256</v>
      </c>
      <c r="G1106" s="110">
        <f>'MT_Permitted Sources'!Z311</f>
        <v>1.11091036958581</v>
      </c>
      <c r="H1106" s="110">
        <f>'MT_Permitted Sources'!AA311</f>
        <v>1.6198880286763246</v>
      </c>
      <c r="I1106" s="110">
        <f>'MT_Permitted Sources'!AB311</f>
        <v>3.2826783887702403E-2</v>
      </c>
      <c r="J1106" s="110">
        <f>'MT_Permitted Sources'!AC311</f>
        <v>0</v>
      </c>
      <c r="K1106" s="110">
        <f>'MT_Permitted Sources'!AD311</f>
        <v>0</v>
      </c>
      <c r="L1106" s="144">
        <v>0</v>
      </c>
      <c r="M1106" s="144">
        <v>0</v>
      </c>
      <c r="N1106" s="144">
        <v>0</v>
      </c>
      <c r="O1106" s="144">
        <v>0</v>
      </c>
      <c r="P1106" s="144">
        <v>0</v>
      </c>
      <c r="Q1106" s="155">
        <v>0</v>
      </c>
      <c r="R1106" s="155">
        <v>0</v>
      </c>
      <c r="S1106" s="155">
        <v>0</v>
      </c>
      <c r="T1106" s="155">
        <v>0</v>
      </c>
      <c r="U1106" s="155">
        <v>0</v>
      </c>
      <c r="V1106" s="156">
        <f t="shared" si="12"/>
        <v>1.11091036958581</v>
      </c>
      <c r="W1106" s="156">
        <f t="shared" si="12"/>
        <v>1.6198880286763246</v>
      </c>
      <c r="X1106" s="156">
        <f t="shared" si="12"/>
        <v>3.2826783887702403E-2</v>
      </c>
      <c r="Y1106" s="156">
        <f t="shared" si="12"/>
        <v>0</v>
      </c>
      <c r="Z1106" s="156">
        <f t="shared" si="13"/>
        <v>0</v>
      </c>
      <c r="AA1106" s="171">
        <v>0</v>
      </c>
      <c r="AB1106" s="171">
        <v>0</v>
      </c>
      <c r="AC1106" s="171">
        <v>0</v>
      </c>
      <c r="AD1106" s="171">
        <v>0</v>
      </c>
      <c r="AE1106" s="171">
        <v>0</v>
      </c>
    </row>
    <row r="1107" spans="1:31" x14ac:dyDescent="0.2">
      <c r="A1107" s="5" t="str">
        <f>'MT_Permitted Sources'!A312</f>
        <v>MTDEQ Permitted Sources</v>
      </c>
      <c r="B1107" s="5">
        <f>'MT_Permitted Sources'!B312</f>
        <v>30</v>
      </c>
      <c r="C1107" s="158" t="str">
        <f>'MT_Permitted Sources'!D312</f>
        <v>30005</v>
      </c>
      <c r="D1107" s="110">
        <f>'MT_Permitted Sources'!L312</f>
        <v>20200254</v>
      </c>
      <c r="E1107" s="5" t="str">
        <f>'MT_Permitted Sources'!O312</f>
        <v>Compressor Engines</v>
      </c>
      <c r="F1107" s="125" t="s">
        <v>256</v>
      </c>
      <c r="G1107" s="110">
        <f>'MT_Permitted Sources'!Z312</f>
        <v>0</v>
      </c>
      <c r="H1107" s="110">
        <f>'MT_Permitted Sources'!AA312</f>
        <v>0</v>
      </c>
      <c r="I1107" s="110">
        <f>'MT_Permitted Sources'!AB312</f>
        <v>0</v>
      </c>
      <c r="J1107" s="110">
        <f>'MT_Permitted Sources'!AC312</f>
        <v>4.8752649338171879E-4</v>
      </c>
      <c r="K1107" s="110">
        <f>'MT_Permitted Sources'!AD312</f>
        <v>8.1254415563619816E-5</v>
      </c>
      <c r="L1107" s="144">
        <v>0</v>
      </c>
      <c r="M1107" s="144">
        <v>0</v>
      </c>
      <c r="N1107" s="144">
        <v>0</v>
      </c>
      <c r="O1107" s="144">
        <v>0</v>
      </c>
      <c r="P1107" s="144">
        <v>0</v>
      </c>
      <c r="Q1107" s="155">
        <v>0</v>
      </c>
      <c r="R1107" s="155">
        <v>0</v>
      </c>
      <c r="S1107" s="155">
        <v>0</v>
      </c>
      <c r="T1107" s="155">
        <v>0</v>
      </c>
      <c r="U1107" s="155">
        <v>0</v>
      </c>
      <c r="V1107" s="156">
        <f t="shared" si="12"/>
        <v>0</v>
      </c>
      <c r="W1107" s="156">
        <f t="shared" si="12"/>
        <v>0</v>
      </c>
      <c r="X1107" s="156">
        <f t="shared" si="12"/>
        <v>0</v>
      </c>
      <c r="Y1107" s="156">
        <f t="shared" si="12"/>
        <v>4.8752649338171879E-4</v>
      </c>
      <c r="Z1107" s="156">
        <f t="shared" si="13"/>
        <v>8.1254415563619816E-5</v>
      </c>
      <c r="AA1107" s="171">
        <v>0</v>
      </c>
      <c r="AB1107" s="171">
        <v>0</v>
      </c>
      <c r="AC1107" s="171">
        <v>0</v>
      </c>
      <c r="AD1107" s="171">
        <v>0</v>
      </c>
      <c r="AE1107" s="171">
        <v>0</v>
      </c>
    </row>
    <row r="1108" spans="1:31" x14ac:dyDescent="0.2">
      <c r="A1108" s="5" t="str">
        <f>'MT_Permitted Sources'!A313</f>
        <v>MTDEQ Permitted Sources</v>
      </c>
      <c r="B1108" s="5">
        <f>'MT_Permitted Sources'!B313</f>
        <v>30</v>
      </c>
      <c r="C1108" s="158" t="str">
        <f>'MT_Permitted Sources'!D313</f>
        <v>30005</v>
      </c>
      <c r="D1108" s="110">
        <f>'MT_Permitted Sources'!L313</f>
        <v>20200254</v>
      </c>
      <c r="E1108" s="5" t="str">
        <f>'MT_Permitted Sources'!O313</f>
        <v>Compressor Engines</v>
      </c>
      <c r="F1108" s="125" t="s">
        <v>256</v>
      </c>
      <c r="G1108" s="110">
        <f>'MT_Permitted Sources'!Z313</f>
        <v>6.7160837184109949</v>
      </c>
      <c r="H1108" s="110">
        <f>'MT_Permitted Sources'!AA313</f>
        <v>8.9145844403158563</v>
      </c>
      <c r="I1108" s="110">
        <f>'MT_Permitted Sources'!AB313</f>
        <v>1.114323055039482</v>
      </c>
      <c r="J1108" s="110">
        <f>'MT_Permitted Sources'!AC313</f>
        <v>0</v>
      </c>
      <c r="K1108" s="110">
        <f>'MT_Permitted Sources'!AD313</f>
        <v>0</v>
      </c>
      <c r="L1108" s="144">
        <v>0</v>
      </c>
      <c r="M1108" s="144">
        <v>0</v>
      </c>
      <c r="N1108" s="144">
        <v>0</v>
      </c>
      <c r="O1108" s="144">
        <v>0</v>
      </c>
      <c r="P1108" s="144">
        <v>0</v>
      </c>
      <c r="Q1108" s="155">
        <v>0</v>
      </c>
      <c r="R1108" s="155">
        <v>0</v>
      </c>
      <c r="S1108" s="155">
        <v>0</v>
      </c>
      <c r="T1108" s="155">
        <v>0</v>
      </c>
      <c r="U1108" s="155">
        <v>0</v>
      </c>
      <c r="V1108" s="156">
        <f t="shared" si="12"/>
        <v>6.7160837184109949</v>
      </c>
      <c r="W1108" s="156">
        <f t="shared" si="12"/>
        <v>8.9145844403158563</v>
      </c>
      <c r="X1108" s="156">
        <f t="shared" si="12"/>
        <v>1.114323055039482</v>
      </c>
      <c r="Y1108" s="156">
        <f t="shared" si="12"/>
        <v>0</v>
      </c>
      <c r="Z1108" s="156">
        <f t="shared" si="13"/>
        <v>0</v>
      </c>
      <c r="AA1108" s="171">
        <v>0</v>
      </c>
      <c r="AB1108" s="171">
        <v>0</v>
      </c>
      <c r="AC1108" s="171">
        <v>0</v>
      </c>
      <c r="AD1108" s="171">
        <v>0</v>
      </c>
      <c r="AE1108" s="171">
        <v>0</v>
      </c>
    </row>
    <row r="1109" spans="1:31" x14ac:dyDescent="0.2">
      <c r="A1109" s="5" t="str">
        <f>'MT_Permitted Sources'!A314</f>
        <v>MTDEQ Permitted Sources</v>
      </c>
      <c r="B1109" s="5">
        <f>'MT_Permitted Sources'!B314</f>
        <v>30</v>
      </c>
      <c r="C1109" s="158" t="str">
        <f>'MT_Permitted Sources'!D314</f>
        <v>30005</v>
      </c>
      <c r="D1109" s="110">
        <f>'MT_Permitted Sources'!L314</f>
        <v>20200254</v>
      </c>
      <c r="E1109" s="5" t="str">
        <f>'MT_Permitted Sources'!O314</f>
        <v>Compressor Engines</v>
      </c>
      <c r="F1109" s="125" t="s">
        <v>256</v>
      </c>
      <c r="G1109" s="110">
        <f>'MT_Permitted Sources'!Z314</f>
        <v>0</v>
      </c>
      <c r="H1109" s="110">
        <f>'MT_Permitted Sources'!AA314</f>
        <v>0</v>
      </c>
      <c r="I1109" s="110">
        <f>'MT_Permitted Sources'!AB314</f>
        <v>0</v>
      </c>
      <c r="J1109" s="110">
        <f>'MT_Permitted Sources'!AC314</f>
        <v>2.8439045447266934E-3</v>
      </c>
      <c r="K1109" s="110">
        <f>'MT_Permitted Sources'!AD314</f>
        <v>4.0627207781809903E-4</v>
      </c>
      <c r="L1109" s="144">
        <v>0</v>
      </c>
      <c r="M1109" s="144">
        <v>0</v>
      </c>
      <c r="N1109" s="144">
        <v>0</v>
      </c>
      <c r="O1109" s="144">
        <v>0</v>
      </c>
      <c r="P1109" s="144">
        <v>0</v>
      </c>
      <c r="Q1109" s="155">
        <v>0</v>
      </c>
      <c r="R1109" s="155">
        <v>0</v>
      </c>
      <c r="S1109" s="155">
        <v>0</v>
      </c>
      <c r="T1109" s="155">
        <v>0</v>
      </c>
      <c r="U1109" s="155">
        <v>0</v>
      </c>
      <c r="V1109" s="156">
        <f t="shared" si="12"/>
        <v>0</v>
      </c>
      <c r="W1109" s="156">
        <f t="shared" si="12"/>
        <v>0</v>
      </c>
      <c r="X1109" s="156">
        <f t="shared" si="12"/>
        <v>0</v>
      </c>
      <c r="Y1109" s="156">
        <f t="shared" si="12"/>
        <v>2.8439045447266934E-3</v>
      </c>
      <c r="Z1109" s="156">
        <f t="shared" si="13"/>
        <v>4.0627207781809903E-4</v>
      </c>
      <c r="AA1109" s="171">
        <v>0</v>
      </c>
      <c r="AB1109" s="171">
        <v>0</v>
      </c>
      <c r="AC1109" s="171">
        <v>0</v>
      </c>
      <c r="AD1109" s="171">
        <v>0</v>
      </c>
      <c r="AE1109" s="171">
        <v>0</v>
      </c>
    </row>
    <row r="1110" spans="1:31" x14ac:dyDescent="0.2">
      <c r="A1110" s="5" t="str">
        <f>'MT_Permitted Sources'!A315</f>
        <v>MTDEQ Permitted Sources</v>
      </c>
      <c r="B1110" s="5">
        <f>'MT_Permitted Sources'!B315</f>
        <v>30</v>
      </c>
      <c r="C1110" s="158" t="str">
        <f>'MT_Permitted Sources'!D315</f>
        <v>30005</v>
      </c>
      <c r="D1110" s="110">
        <f>'MT_Permitted Sources'!L315</f>
        <v>20200253</v>
      </c>
      <c r="E1110" s="5" t="str">
        <f>'MT_Permitted Sources'!O315</f>
        <v>Compressor Engines</v>
      </c>
      <c r="F1110" s="125" t="s">
        <v>256</v>
      </c>
      <c r="G1110" s="110">
        <f>'MT_Permitted Sources'!Z315</f>
        <v>0</v>
      </c>
      <c r="H1110" s="110">
        <f>'MT_Permitted Sources'!AA315</f>
        <v>0</v>
      </c>
      <c r="I1110" s="110">
        <f>'MT_Permitted Sources'!AB315</f>
        <v>0</v>
      </c>
      <c r="J1110" s="110">
        <f>'MT_Permitted Sources'!AC315</f>
        <v>0</v>
      </c>
      <c r="K1110" s="110">
        <f>'MT_Permitted Sources'!AD315</f>
        <v>0</v>
      </c>
      <c r="L1110" s="144">
        <v>0</v>
      </c>
      <c r="M1110" s="144">
        <v>0</v>
      </c>
      <c r="N1110" s="144">
        <v>0</v>
      </c>
      <c r="O1110" s="144">
        <v>0</v>
      </c>
      <c r="P1110" s="144">
        <v>0</v>
      </c>
      <c r="Q1110" s="155">
        <v>0</v>
      </c>
      <c r="R1110" s="155">
        <v>0</v>
      </c>
      <c r="S1110" s="155">
        <v>0</v>
      </c>
      <c r="T1110" s="155">
        <v>0</v>
      </c>
      <c r="U1110" s="155">
        <v>0</v>
      </c>
      <c r="V1110" s="156">
        <f t="shared" si="12"/>
        <v>0</v>
      </c>
      <c r="W1110" s="156">
        <f t="shared" si="12"/>
        <v>0</v>
      </c>
      <c r="X1110" s="156">
        <f t="shared" si="12"/>
        <v>0</v>
      </c>
      <c r="Y1110" s="156">
        <f t="shared" si="12"/>
        <v>0</v>
      </c>
      <c r="Z1110" s="156">
        <f t="shared" si="13"/>
        <v>0</v>
      </c>
      <c r="AA1110" s="171">
        <v>0</v>
      </c>
      <c r="AB1110" s="171">
        <v>0</v>
      </c>
      <c r="AC1110" s="171">
        <v>0</v>
      </c>
      <c r="AD1110" s="171">
        <v>0</v>
      </c>
      <c r="AE1110" s="171">
        <v>0</v>
      </c>
    </row>
    <row r="1111" spans="1:31" x14ac:dyDescent="0.2">
      <c r="A1111" s="5" t="str">
        <f>'MT_Permitted Sources'!A316</f>
        <v>MTDEQ Permitted Sources</v>
      </c>
      <c r="B1111" s="5">
        <f>'MT_Permitted Sources'!B316</f>
        <v>30</v>
      </c>
      <c r="C1111" s="158" t="str">
        <f>'MT_Permitted Sources'!D316</f>
        <v>30005</v>
      </c>
      <c r="D1111" s="110">
        <f>'MT_Permitted Sources'!L316</f>
        <v>31000227</v>
      </c>
      <c r="E1111" s="5" t="str">
        <f>'MT_Permitted Sources'!O316</f>
        <v>Dehydrator</v>
      </c>
      <c r="F1111" s="125" t="s">
        <v>256</v>
      </c>
      <c r="G1111" s="110">
        <f>'MT_Permitted Sources'!Z316</f>
        <v>0</v>
      </c>
      <c r="H1111" s="110">
        <f>'MT_Permitted Sources'!AA316</f>
        <v>2.8920071587403564</v>
      </c>
      <c r="I1111" s="110">
        <f>'MT_Permitted Sources'!AB316</f>
        <v>0</v>
      </c>
      <c r="J1111" s="110">
        <f>'MT_Permitted Sources'!AC316</f>
        <v>0</v>
      </c>
      <c r="K1111" s="110">
        <f>'MT_Permitted Sources'!AD316</f>
        <v>0</v>
      </c>
      <c r="L1111" s="144">
        <v>0</v>
      </c>
      <c r="M1111" s="144">
        <v>0</v>
      </c>
      <c r="N1111" s="144">
        <v>0</v>
      </c>
      <c r="O1111" s="144">
        <v>0</v>
      </c>
      <c r="P1111" s="144">
        <v>0</v>
      </c>
      <c r="Q1111" s="155">
        <v>0</v>
      </c>
      <c r="R1111" s="155">
        <v>0</v>
      </c>
      <c r="S1111" s="155">
        <v>0</v>
      </c>
      <c r="T1111" s="155">
        <v>0</v>
      </c>
      <c r="U1111" s="155">
        <v>0</v>
      </c>
      <c r="V1111" s="156">
        <f t="shared" si="12"/>
        <v>0</v>
      </c>
      <c r="W1111" s="156">
        <f t="shared" si="12"/>
        <v>2.8920071587403564</v>
      </c>
      <c r="X1111" s="156">
        <f t="shared" si="12"/>
        <v>0</v>
      </c>
      <c r="Y1111" s="156">
        <f t="shared" si="12"/>
        <v>0</v>
      </c>
      <c r="Z1111" s="156">
        <f t="shared" si="13"/>
        <v>0</v>
      </c>
      <c r="AA1111" s="171">
        <v>0</v>
      </c>
      <c r="AB1111" s="171">
        <v>0</v>
      </c>
      <c r="AC1111" s="171">
        <v>0</v>
      </c>
      <c r="AD1111" s="171">
        <v>0</v>
      </c>
      <c r="AE1111" s="171">
        <v>0</v>
      </c>
    </row>
    <row r="1112" spans="1:31" x14ac:dyDescent="0.2">
      <c r="A1112" s="5" t="str">
        <f>'MT_Permitted Sources'!A317</f>
        <v>MTDEQ Permitted Sources</v>
      </c>
      <c r="B1112" s="5">
        <f>'MT_Permitted Sources'!B317</f>
        <v>30</v>
      </c>
      <c r="C1112" s="158" t="str">
        <f>'MT_Permitted Sources'!D317</f>
        <v>30005</v>
      </c>
      <c r="D1112" s="110">
        <f>'MT_Permitted Sources'!L317</f>
        <v>31000228</v>
      </c>
      <c r="E1112" s="5" t="str">
        <f>'MT_Permitted Sources'!O317</f>
        <v>Dehydrator</v>
      </c>
      <c r="F1112" s="125" t="s">
        <v>256</v>
      </c>
      <c r="G1112" s="110">
        <f>'MT_Permitted Sources'!Z317</f>
        <v>4.0627207781809907E-2</v>
      </c>
      <c r="H1112" s="110">
        <f>'MT_Permitted Sources'!AA317</f>
        <v>2.2751236357813546E-3</v>
      </c>
      <c r="I1112" s="110">
        <f>'MT_Permitted Sources'!AB317</f>
        <v>3.4126854536720319E-2</v>
      </c>
      <c r="J1112" s="110">
        <f>'MT_Permitted Sources'!AC317</f>
        <v>2.4376324669085939E-4</v>
      </c>
      <c r="K1112" s="110">
        <f>'MT_Permitted Sources'!AD317</f>
        <v>8.1254415563619805E-4</v>
      </c>
      <c r="L1112" s="144">
        <v>0</v>
      </c>
      <c r="M1112" s="144">
        <v>0</v>
      </c>
      <c r="N1112" s="144">
        <v>0</v>
      </c>
      <c r="O1112" s="144">
        <v>0</v>
      </c>
      <c r="P1112" s="144">
        <v>0</v>
      </c>
      <c r="Q1112" s="155">
        <v>0</v>
      </c>
      <c r="R1112" s="155">
        <v>0</v>
      </c>
      <c r="S1112" s="155">
        <v>0</v>
      </c>
      <c r="T1112" s="155">
        <v>0</v>
      </c>
      <c r="U1112" s="155">
        <v>0</v>
      </c>
      <c r="V1112" s="156">
        <f t="shared" si="12"/>
        <v>4.0627207781809907E-2</v>
      </c>
      <c r="W1112" s="156">
        <f t="shared" si="12"/>
        <v>2.2751236357813546E-3</v>
      </c>
      <c r="X1112" s="156">
        <f t="shared" si="12"/>
        <v>3.4126854536720319E-2</v>
      </c>
      <c r="Y1112" s="156">
        <f t="shared" si="12"/>
        <v>2.4376324669085939E-4</v>
      </c>
      <c r="Z1112" s="156">
        <f t="shared" si="13"/>
        <v>8.1254415563619805E-4</v>
      </c>
      <c r="AA1112" s="171">
        <v>0</v>
      </c>
      <c r="AB1112" s="171">
        <v>0</v>
      </c>
      <c r="AC1112" s="171">
        <v>0</v>
      </c>
      <c r="AD1112" s="171">
        <v>0</v>
      </c>
      <c r="AE1112" s="171">
        <v>0</v>
      </c>
    </row>
    <row r="1113" spans="1:31" x14ac:dyDescent="0.2">
      <c r="A1113" s="5" t="str">
        <f>'MT_Permitted Sources'!A318</f>
        <v>MTDEQ Permitted Sources</v>
      </c>
      <c r="B1113" s="5">
        <f>'MT_Permitted Sources'!B318</f>
        <v>30</v>
      </c>
      <c r="C1113" s="158" t="str">
        <f>'MT_Permitted Sources'!D318</f>
        <v>30005</v>
      </c>
      <c r="D1113" s="110">
        <f>'MT_Permitted Sources'!L318</f>
        <v>31000227</v>
      </c>
      <c r="E1113" s="5" t="str">
        <f>'MT_Permitted Sources'!O318</f>
        <v>Dehydrator</v>
      </c>
      <c r="F1113" s="125" t="s">
        <v>256</v>
      </c>
      <c r="G1113" s="110">
        <f>'MT_Permitted Sources'!Z318</f>
        <v>0</v>
      </c>
      <c r="H1113" s="110">
        <f>'MT_Permitted Sources'!AA318</f>
        <v>2.8920071587403564</v>
      </c>
      <c r="I1113" s="110">
        <f>'MT_Permitted Sources'!AB318</f>
        <v>0</v>
      </c>
      <c r="J1113" s="110">
        <f>'MT_Permitted Sources'!AC318</f>
        <v>0</v>
      </c>
      <c r="K1113" s="110">
        <f>'MT_Permitted Sources'!AD318</f>
        <v>0</v>
      </c>
      <c r="L1113" s="144">
        <v>0</v>
      </c>
      <c r="M1113" s="144">
        <v>0</v>
      </c>
      <c r="N1113" s="144">
        <v>0</v>
      </c>
      <c r="O1113" s="144">
        <v>0</v>
      </c>
      <c r="P1113" s="144">
        <v>0</v>
      </c>
      <c r="Q1113" s="155">
        <v>0</v>
      </c>
      <c r="R1113" s="155">
        <v>0</v>
      </c>
      <c r="S1113" s="155">
        <v>0</v>
      </c>
      <c r="T1113" s="155">
        <v>0</v>
      </c>
      <c r="U1113" s="155">
        <v>0</v>
      </c>
      <c r="V1113" s="156">
        <f t="shared" si="12"/>
        <v>0</v>
      </c>
      <c r="W1113" s="156">
        <f t="shared" si="12"/>
        <v>2.8920071587403564</v>
      </c>
      <c r="X1113" s="156">
        <f t="shared" si="12"/>
        <v>0</v>
      </c>
      <c r="Y1113" s="156">
        <f t="shared" si="12"/>
        <v>0</v>
      </c>
      <c r="Z1113" s="156">
        <f t="shared" si="13"/>
        <v>0</v>
      </c>
      <c r="AA1113" s="171">
        <v>0</v>
      </c>
      <c r="AB1113" s="171">
        <v>0</v>
      </c>
      <c r="AC1113" s="171">
        <v>0</v>
      </c>
      <c r="AD1113" s="171">
        <v>0</v>
      </c>
      <c r="AE1113" s="171">
        <v>0</v>
      </c>
    </row>
    <row r="1114" spans="1:31" x14ac:dyDescent="0.2">
      <c r="A1114" s="5" t="str">
        <f>'MT_Permitted Sources'!A319</f>
        <v>MTDEQ Permitted Sources</v>
      </c>
      <c r="B1114" s="5">
        <f>'MT_Permitted Sources'!B319</f>
        <v>30</v>
      </c>
      <c r="C1114" s="158" t="str">
        <f>'MT_Permitted Sources'!D319</f>
        <v>30005</v>
      </c>
      <c r="D1114" s="110">
        <f>'MT_Permitted Sources'!L319</f>
        <v>31000228</v>
      </c>
      <c r="E1114" s="5" t="str">
        <f>'MT_Permitted Sources'!O319</f>
        <v>Dehydrator</v>
      </c>
      <c r="F1114" s="125" t="s">
        <v>256</v>
      </c>
      <c r="G1114" s="110">
        <f>'MT_Permitted Sources'!Z319</f>
        <v>4.0627207781809907E-2</v>
      </c>
      <c r="H1114" s="110">
        <f>'MT_Permitted Sources'!AA319</f>
        <v>2.2751236357813546E-3</v>
      </c>
      <c r="I1114" s="110">
        <f>'MT_Permitted Sources'!AB319</f>
        <v>3.4126854536720319E-2</v>
      </c>
      <c r="J1114" s="110">
        <f>'MT_Permitted Sources'!AC319</f>
        <v>2.4376324669085939E-4</v>
      </c>
      <c r="K1114" s="110">
        <f>'MT_Permitted Sources'!AD319</f>
        <v>8.1254415563619805E-4</v>
      </c>
      <c r="L1114" s="144">
        <v>0</v>
      </c>
      <c r="M1114" s="144">
        <v>0</v>
      </c>
      <c r="N1114" s="144">
        <v>0</v>
      </c>
      <c r="O1114" s="144">
        <v>0</v>
      </c>
      <c r="P1114" s="144">
        <v>0</v>
      </c>
      <c r="Q1114" s="155">
        <v>0</v>
      </c>
      <c r="R1114" s="155">
        <v>0</v>
      </c>
      <c r="S1114" s="155">
        <v>0</v>
      </c>
      <c r="T1114" s="155">
        <v>0</v>
      </c>
      <c r="U1114" s="155">
        <v>0</v>
      </c>
      <c r="V1114" s="156">
        <f t="shared" si="12"/>
        <v>4.0627207781809907E-2</v>
      </c>
      <c r="W1114" s="156">
        <f t="shared" si="12"/>
        <v>2.2751236357813546E-3</v>
      </c>
      <c r="X1114" s="156">
        <f t="shared" si="12"/>
        <v>3.4126854536720319E-2</v>
      </c>
      <c r="Y1114" s="156">
        <f t="shared" si="12"/>
        <v>2.4376324669085939E-4</v>
      </c>
      <c r="Z1114" s="156">
        <f t="shared" si="13"/>
        <v>8.1254415563619805E-4</v>
      </c>
      <c r="AA1114" s="171">
        <v>0</v>
      </c>
      <c r="AB1114" s="171">
        <v>0</v>
      </c>
      <c r="AC1114" s="171">
        <v>0</v>
      </c>
      <c r="AD1114" s="171">
        <v>0</v>
      </c>
      <c r="AE1114" s="171">
        <v>0</v>
      </c>
    </row>
    <row r="1116" spans="1:31" x14ac:dyDescent="0.2">
      <c r="A1116" s="2" t="s">
        <v>461</v>
      </c>
      <c r="B1116" s="80" t="s">
        <v>228</v>
      </c>
      <c r="C1116" s="80" t="s">
        <v>229</v>
      </c>
      <c r="D1116" s="80" t="s">
        <v>230</v>
      </c>
      <c r="E1116" s="80" t="s">
        <v>231</v>
      </c>
      <c r="F1116" s="80" t="s">
        <v>232</v>
      </c>
    </row>
    <row r="1117" spans="1:31" x14ac:dyDescent="0.2">
      <c r="A1117" t="s">
        <v>460</v>
      </c>
      <c r="B1117">
        <f>SUMIF($A$6:$A$1114,$A1117,G$6:G$1114)</f>
        <v>646.49091110873474</v>
      </c>
      <c r="C1117">
        <f>SUMIF($A$6:$A$1114,$A1117,H$6:H$1114)</f>
        <v>5091.4871451180197</v>
      </c>
      <c r="E1117">
        <f>SUMIF($A$6:$A$1114,$A1117,J$6:J$1114)</f>
        <v>0.5376631219504876</v>
      </c>
      <c r="F1117">
        <f>SUMIF($A$6:$A$1114,$A1117,K$6:K$1114)</f>
        <v>20.143786479837555</v>
      </c>
    </row>
    <row r="1118" spans="1:31" x14ac:dyDescent="0.2">
      <c r="A1118" t="s">
        <v>14</v>
      </c>
      <c r="B1118" s="180">
        <f>SUM(G6:G1114)-B1117</f>
        <v>761.07801509027991</v>
      </c>
      <c r="C1118" s="180">
        <f>SUM(H6:H1114)-C1117</f>
        <v>351.58663732755122</v>
      </c>
      <c r="E1118" s="180">
        <f>SUM(J6:J1114)-E1117</f>
        <v>0.67408663151578951</v>
      </c>
      <c r="F1118" s="180">
        <f>SUM(K6:K1114)-F1117</f>
        <v>8.0370367522287438</v>
      </c>
    </row>
  </sheetData>
  <autoFilter ref="A5:K1114"/>
  <mergeCells count="5">
    <mergeCell ref="G4:K4"/>
    <mergeCell ref="L4:P4"/>
    <mergeCell ref="Q4:U4"/>
    <mergeCell ref="V4:Z4"/>
    <mergeCell ref="AA4:AE4"/>
  </mergeCells>
  <phoneticPr fontId="4"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R6379"/>
  <sheetViews>
    <sheetView zoomScale="55" zoomScaleNormal="55" workbookViewId="0">
      <selection activeCell="A21" sqref="A21"/>
    </sheetView>
  </sheetViews>
  <sheetFormatPr defaultRowHeight="12.75" x14ac:dyDescent="0.2"/>
  <cols>
    <col min="1" max="1" width="50" bestFit="1" customWidth="1"/>
    <col min="2" max="2" width="10.42578125" customWidth="1"/>
    <col min="3" max="3" width="27.42578125" bestFit="1" customWidth="1"/>
    <col min="4" max="4" width="11.5703125" customWidth="1"/>
    <col min="5" max="5" width="21.85546875" style="107" bestFit="1" customWidth="1"/>
    <col min="6" max="6" width="60.28515625" bestFit="1" customWidth="1"/>
    <col min="7" max="9" width="12.140625" customWidth="1"/>
    <col min="10" max="10" width="73.7109375" bestFit="1" customWidth="1"/>
    <col min="11" max="11" width="33.42578125" bestFit="1" customWidth="1"/>
    <col min="12" max="12" width="12.7109375" customWidth="1"/>
    <col min="13" max="14" width="12.140625" customWidth="1"/>
    <col min="15" max="15" width="46.5703125" bestFit="1" customWidth="1"/>
    <col min="16" max="25" width="11.140625" customWidth="1"/>
    <col min="31" max="32" width="9.140625" style="5"/>
    <col min="33" max="33" width="18.7109375" style="5" customWidth="1"/>
    <col min="34" max="34" width="9.140625" style="5"/>
    <col min="35" max="35" width="12.28515625" style="5" customWidth="1"/>
  </cols>
  <sheetData>
    <row r="1" spans="1:44" s="5" customFormat="1" x14ac:dyDescent="0.2">
      <c r="A1" s="60" t="s">
        <v>102</v>
      </c>
      <c r="B1" s="60"/>
      <c r="C1" s="60"/>
      <c r="G1" s="38"/>
      <c r="H1" s="6"/>
    </row>
    <row r="2" spans="1:44" ht="13.5" thickBot="1" x14ac:dyDescent="0.25">
      <c r="A2" s="109"/>
      <c r="B2" s="109"/>
      <c r="C2" s="109"/>
      <c r="D2" s="109"/>
      <c r="E2" s="109"/>
      <c r="F2" s="5"/>
      <c r="G2" s="5"/>
      <c r="H2" s="5"/>
      <c r="I2" s="5"/>
      <c r="J2" s="5"/>
      <c r="K2" s="5"/>
      <c r="L2" s="5"/>
      <c r="M2" s="5"/>
      <c r="N2" s="5"/>
      <c r="Z2" s="116"/>
      <c r="AA2" s="116"/>
      <c r="AB2" s="116"/>
      <c r="AC2" s="116"/>
      <c r="AD2" s="116"/>
    </row>
    <row r="3" spans="1:44" ht="16.5" thickBot="1" x14ac:dyDescent="0.3">
      <c r="A3" s="126"/>
      <c r="B3" s="28"/>
      <c r="E3" s="109"/>
      <c r="F3" s="120"/>
      <c r="G3" s="120"/>
      <c r="H3" s="120"/>
      <c r="I3" s="120"/>
      <c r="J3" s="120"/>
      <c r="K3" s="120"/>
      <c r="L3" s="120"/>
      <c r="M3" s="120"/>
      <c r="N3" s="120"/>
      <c r="O3" s="108"/>
      <c r="P3" s="401" t="s">
        <v>381</v>
      </c>
      <c r="Q3" s="402"/>
      <c r="R3" s="402"/>
      <c r="S3" s="402"/>
      <c r="T3" s="403"/>
      <c r="U3" s="401" t="s">
        <v>382</v>
      </c>
      <c r="V3" s="402"/>
      <c r="W3" s="402"/>
      <c r="X3" s="402"/>
      <c r="Y3" s="403"/>
      <c r="Z3" s="407" t="s">
        <v>454</v>
      </c>
      <c r="AA3" s="408"/>
      <c r="AB3" s="408"/>
      <c r="AC3" s="408"/>
      <c r="AD3" s="408"/>
      <c r="AE3" s="408"/>
      <c r="AF3" s="408"/>
      <c r="AG3" s="408"/>
      <c r="AH3" s="408"/>
      <c r="AI3" s="409"/>
    </row>
    <row r="4" spans="1:44" ht="13.5" thickBot="1" x14ac:dyDescent="0.25">
      <c r="E4"/>
      <c r="O4" s="82">
        <v>0</v>
      </c>
      <c r="P4" s="404"/>
      <c r="Q4" s="405"/>
      <c r="R4" s="405"/>
      <c r="S4" s="405"/>
      <c r="T4" s="406"/>
      <c r="U4" s="404"/>
      <c r="V4" s="405"/>
      <c r="W4" s="405"/>
      <c r="X4" s="405"/>
      <c r="Y4" s="406"/>
      <c r="Z4" s="397" t="s">
        <v>451</v>
      </c>
      <c r="AA4" s="398"/>
      <c r="AB4" s="398"/>
      <c r="AC4" s="398"/>
      <c r="AD4" s="398"/>
      <c r="AE4" s="399" t="s">
        <v>406</v>
      </c>
      <c r="AF4" s="399"/>
      <c r="AG4" s="399"/>
      <c r="AH4" s="399"/>
      <c r="AI4" s="400"/>
    </row>
    <row r="5" spans="1:44" s="38" customFormat="1" ht="51.75" customHeight="1" thickBot="1" x14ac:dyDescent="0.25">
      <c r="A5" s="57" t="s">
        <v>476</v>
      </c>
      <c r="B5" s="57" t="s">
        <v>477</v>
      </c>
      <c r="C5" s="57" t="s">
        <v>478</v>
      </c>
      <c r="D5" s="57" t="s">
        <v>80</v>
      </c>
      <c r="E5" s="57" t="s">
        <v>479</v>
      </c>
      <c r="F5" s="57" t="s">
        <v>480</v>
      </c>
      <c r="G5" s="57" t="s">
        <v>481</v>
      </c>
      <c r="H5" s="57" t="s">
        <v>482</v>
      </c>
      <c r="I5" s="57" t="s">
        <v>483</v>
      </c>
      <c r="J5" s="57" t="s">
        <v>484</v>
      </c>
      <c r="K5" s="57" t="s">
        <v>485</v>
      </c>
      <c r="L5" s="57" t="s">
        <v>78</v>
      </c>
      <c r="M5" s="57" t="s">
        <v>486</v>
      </c>
      <c r="N5" s="57" t="s">
        <v>487</v>
      </c>
      <c r="O5" s="57" t="s">
        <v>65</v>
      </c>
      <c r="P5" s="257" t="s">
        <v>228</v>
      </c>
      <c r="Q5" s="258" t="s">
        <v>229</v>
      </c>
      <c r="R5" s="258" t="s">
        <v>230</v>
      </c>
      <c r="S5" s="258" t="s">
        <v>231</v>
      </c>
      <c r="T5" s="258" t="s">
        <v>232</v>
      </c>
      <c r="U5" s="257" t="s">
        <v>228</v>
      </c>
      <c r="V5" s="258" t="s">
        <v>229</v>
      </c>
      <c r="W5" s="258" t="s">
        <v>230</v>
      </c>
      <c r="X5" s="258" t="s">
        <v>231</v>
      </c>
      <c r="Y5" s="326" t="s">
        <v>232</v>
      </c>
      <c r="Z5" s="335" t="s">
        <v>228</v>
      </c>
      <c r="AA5" s="336" t="s">
        <v>229</v>
      </c>
      <c r="AB5" s="336" t="s">
        <v>230</v>
      </c>
      <c r="AC5" s="336" t="s">
        <v>231</v>
      </c>
      <c r="AD5" s="336" t="s">
        <v>232</v>
      </c>
      <c r="AE5" s="337" t="s">
        <v>238</v>
      </c>
      <c r="AF5" s="337" t="s">
        <v>239</v>
      </c>
      <c r="AG5" s="337" t="s">
        <v>240</v>
      </c>
      <c r="AH5" s="337" t="s">
        <v>241</v>
      </c>
      <c r="AI5" s="338" t="s">
        <v>242</v>
      </c>
      <c r="AJ5" s="57"/>
      <c r="AK5" s="57"/>
      <c r="AL5" s="57"/>
      <c r="AM5" s="57"/>
      <c r="AN5" s="57"/>
      <c r="AO5" s="57"/>
      <c r="AP5" s="57"/>
      <c r="AQ5" s="57"/>
      <c r="AR5" s="57"/>
    </row>
    <row r="6" spans="1:44" s="56" customFormat="1" x14ac:dyDescent="0.2">
      <c r="A6" s="105" t="s">
        <v>452</v>
      </c>
      <c r="B6" s="129">
        <v>30</v>
      </c>
      <c r="C6" s="129" t="s">
        <v>488</v>
      </c>
      <c r="D6" s="129" t="s">
        <v>122</v>
      </c>
      <c r="E6" s="129" t="s">
        <v>489</v>
      </c>
      <c r="F6" s="129" t="s">
        <v>490</v>
      </c>
      <c r="G6" s="152">
        <v>4922</v>
      </c>
      <c r="H6" s="153">
        <v>-111.94888</v>
      </c>
      <c r="I6" s="153">
        <v>48.67754</v>
      </c>
      <c r="J6" s="129" t="s">
        <v>491</v>
      </c>
      <c r="K6" s="129" t="s">
        <v>491</v>
      </c>
      <c r="L6" s="129">
        <v>20200202</v>
      </c>
      <c r="M6" s="129">
        <v>33</v>
      </c>
      <c r="N6" s="129" t="s">
        <v>492</v>
      </c>
      <c r="O6" s="82" t="s">
        <v>47</v>
      </c>
      <c r="P6" s="259">
        <v>0</v>
      </c>
      <c r="Q6" s="260">
        <v>0</v>
      </c>
      <c r="R6" s="260">
        <v>0</v>
      </c>
      <c r="S6" s="260">
        <v>9.9000000000000008E-3</v>
      </c>
      <c r="T6" s="260">
        <v>0.16500000000000001</v>
      </c>
      <c r="U6" s="259">
        <v>0</v>
      </c>
      <c r="V6" s="260">
        <v>0</v>
      </c>
      <c r="W6" s="260">
        <v>0</v>
      </c>
      <c r="X6" s="260">
        <v>8.0441871407983621E-3</v>
      </c>
      <c r="Y6" s="261">
        <v>0.13406978567997269</v>
      </c>
      <c r="Z6" s="327">
        <v>0</v>
      </c>
      <c r="AA6" s="328">
        <v>0</v>
      </c>
      <c r="AB6" s="328">
        <v>0</v>
      </c>
      <c r="AC6" s="328">
        <v>8.0441871407983621E-3</v>
      </c>
      <c r="AD6" s="328">
        <v>0.13406978567997269</v>
      </c>
      <c r="AE6" s="329">
        <v>0</v>
      </c>
      <c r="AF6" s="329">
        <v>0</v>
      </c>
      <c r="AG6" s="329">
        <v>0</v>
      </c>
      <c r="AH6" s="329">
        <v>8.0441871407983621E-3</v>
      </c>
      <c r="AI6" s="330">
        <v>0.13406978567997269</v>
      </c>
      <c r="AJ6" s="4"/>
      <c r="AK6" s="4"/>
    </row>
    <row r="7" spans="1:44" s="104" customFormat="1" x14ac:dyDescent="0.2">
      <c r="A7" s="105" t="s">
        <v>452</v>
      </c>
      <c r="B7" s="129">
        <v>30</v>
      </c>
      <c r="C7" s="129" t="s">
        <v>488</v>
      </c>
      <c r="D7" s="129" t="s">
        <v>122</v>
      </c>
      <c r="E7" s="129" t="s">
        <v>489</v>
      </c>
      <c r="F7" s="129" t="s">
        <v>490</v>
      </c>
      <c r="G7" s="152">
        <v>4922</v>
      </c>
      <c r="H7" s="153">
        <v>-111.94888</v>
      </c>
      <c r="I7" s="153">
        <v>48.67754</v>
      </c>
      <c r="J7" s="129" t="s">
        <v>491</v>
      </c>
      <c r="K7" s="129" t="s">
        <v>491</v>
      </c>
      <c r="L7" s="129">
        <v>20200202</v>
      </c>
      <c r="M7" s="129">
        <v>8392</v>
      </c>
      <c r="N7" s="129" t="s">
        <v>492</v>
      </c>
      <c r="O7" s="82" t="s">
        <v>47</v>
      </c>
      <c r="P7" s="262">
        <v>7.3849999999999998</v>
      </c>
      <c r="Q7" s="263">
        <v>3.6924999999999999</v>
      </c>
      <c r="R7" s="263">
        <v>7.3849999999999998</v>
      </c>
      <c r="S7" s="263">
        <v>0</v>
      </c>
      <c r="T7" s="263">
        <v>0</v>
      </c>
      <c r="U7" s="262">
        <v>6.000638589373323</v>
      </c>
      <c r="V7" s="263">
        <v>3.0003192946866615</v>
      </c>
      <c r="W7" s="263">
        <v>6.000638589373323</v>
      </c>
      <c r="X7" s="263">
        <v>0</v>
      </c>
      <c r="Y7" s="264">
        <v>0</v>
      </c>
      <c r="Z7" s="327">
        <v>6.000638589373323</v>
      </c>
      <c r="AA7" s="328">
        <v>3.0003192946866615</v>
      </c>
      <c r="AB7" s="328">
        <v>6.000638589373323</v>
      </c>
      <c r="AC7" s="328">
        <v>0</v>
      </c>
      <c r="AD7" s="328">
        <v>0</v>
      </c>
      <c r="AE7" s="329">
        <v>6.000638589373323</v>
      </c>
      <c r="AF7" s="329">
        <v>3.0003192946866615</v>
      </c>
      <c r="AG7" s="329">
        <v>6.000638589373323</v>
      </c>
      <c r="AH7" s="329">
        <v>0</v>
      </c>
      <c r="AI7" s="330">
        <v>0</v>
      </c>
      <c r="AJ7" s="4"/>
      <c r="AK7" s="4"/>
    </row>
    <row r="8" spans="1:44" s="104" customFormat="1" x14ac:dyDescent="0.2">
      <c r="A8" s="105" t="s">
        <v>452</v>
      </c>
      <c r="B8" s="129">
        <v>30</v>
      </c>
      <c r="C8" s="129" t="s">
        <v>488</v>
      </c>
      <c r="D8" s="129" t="s">
        <v>122</v>
      </c>
      <c r="E8" s="129" t="s">
        <v>489</v>
      </c>
      <c r="F8" s="129" t="s">
        <v>490</v>
      </c>
      <c r="G8" s="152">
        <v>4922</v>
      </c>
      <c r="H8" s="153">
        <v>-111.94888</v>
      </c>
      <c r="I8" s="153">
        <v>48.67754</v>
      </c>
      <c r="J8" s="129" t="s">
        <v>493</v>
      </c>
      <c r="K8" s="129" t="s">
        <v>494</v>
      </c>
      <c r="L8" s="129">
        <v>20200202</v>
      </c>
      <c r="M8" s="129">
        <v>0</v>
      </c>
      <c r="N8" s="129" t="s">
        <v>492</v>
      </c>
      <c r="O8" s="82" t="s">
        <v>47</v>
      </c>
      <c r="P8" s="262">
        <v>0</v>
      </c>
      <c r="Q8" s="263">
        <v>0</v>
      </c>
      <c r="R8" s="263">
        <v>0</v>
      </c>
      <c r="S8" s="263">
        <v>0</v>
      </c>
      <c r="T8" s="263">
        <v>0</v>
      </c>
      <c r="U8" s="262">
        <v>0</v>
      </c>
      <c r="V8" s="263">
        <v>0</v>
      </c>
      <c r="W8" s="263">
        <v>0</v>
      </c>
      <c r="X8" s="263">
        <v>0</v>
      </c>
      <c r="Y8" s="264">
        <v>0</v>
      </c>
      <c r="Z8" s="327">
        <v>0</v>
      </c>
      <c r="AA8" s="328">
        <v>0</v>
      </c>
      <c r="AB8" s="328">
        <v>0</v>
      </c>
      <c r="AC8" s="328">
        <v>0</v>
      </c>
      <c r="AD8" s="328">
        <v>0</v>
      </c>
      <c r="AE8" s="329">
        <v>0</v>
      </c>
      <c r="AF8" s="329">
        <v>0</v>
      </c>
      <c r="AG8" s="329">
        <v>0</v>
      </c>
      <c r="AH8" s="329">
        <v>0</v>
      </c>
      <c r="AI8" s="330">
        <v>0</v>
      </c>
      <c r="AJ8" s="4"/>
      <c r="AK8" s="4"/>
    </row>
    <row r="9" spans="1:44" s="104" customFormat="1" x14ac:dyDescent="0.2">
      <c r="A9" s="105" t="s">
        <v>452</v>
      </c>
      <c r="B9" s="129">
        <v>30</v>
      </c>
      <c r="C9" s="129" t="s">
        <v>488</v>
      </c>
      <c r="D9" s="129" t="s">
        <v>122</v>
      </c>
      <c r="E9" s="129" t="s">
        <v>489</v>
      </c>
      <c r="F9" s="129" t="s">
        <v>490</v>
      </c>
      <c r="G9" s="152">
        <v>4922</v>
      </c>
      <c r="H9" s="153">
        <v>-111.94888</v>
      </c>
      <c r="I9" s="153">
        <v>48.67754</v>
      </c>
      <c r="J9" s="129" t="s">
        <v>495</v>
      </c>
      <c r="K9" s="129" t="s">
        <v>495</v>
      </c>
      <c r="L9" s="129">
        <v>31000404</v>
      </c>
      <c r="M9" s="129">
        <v>2</v>
      </c>
      <c r="N9" s="129" t="s">
        <v>492</v>
      </c>
      <c r="O9" s="82" t="s">
        <v>39</v>
      </c>
      <c r="P9" s="262">
        <v>0.1</v>
      </c>
      <c r="Q9" s="263">
        <v>5.4999999999999997E-3</v>
      </c>
      <c r="R9" s="263">
        <v>8.4000000000000005E-2</v>
      </c>
      <c r="S9" s="263">
        <v>5.9999999999999995E-4</v>
      </c>
      <c r="T9" s="263">
        <v>1.9E-3</v>
      </c>
      <c r="U9" s="262">
        <v>8.1254415563619814E-2</v>
      </c>
      <c r="V9" s="263">
        <v>4.4689928559990891E-3</v>
      </c>
      <c r="W9" s="263">
        <v>6.8253709073440638E-2</v>
      </c>
      <c r="X9" s="263">
        <v>4.8752649338171879E-4</v>
      </c>
      <c r="Y9" s="264">
        <v>1.5438338957087763E-3</v>
      </c>
      <c r="Z9" s="327">
        <v>8.1254415563619814E-2</v>
      </c>
      <c r="AA9" s="328">
        <v>4.4689928559990891E-3</v>
      </c>
      <c r="AB9" s="328">
        <v>6.8253709073440638E-2</v>
      </c>
      <c r="AC9" s="328">
        <v>4.8752649338171879E-4</v>
      </c>
      <c r="AD9" s="328">
        <v>1.5438338957087763E-3</v>
      </c>
      <c r="AE9" s="329">
        <v>8.1254415563619814E-2</v>
      </c>
      <c r="AF9" s="329">
        <v>4.4689928559990891E-3</v>
      </c>
      <c r="AG9" s="329">
        <v>6.8253709073440638E-2</v>
      </c>
      <c r="AH9" s="329">
        <v>4.8752649338171879E-4</v>
      </c>
      <c r="AI9" s="330">
        <v>1.5438338957087763E-3</v>
      </c>
      <c r="AJ9" s="4"/>
      <c r="AK9" s="4"/>
    </row>
    <row r="10" spans="1:44" s="104" customFormat="1" x14ac:dyDescent="0.2">
      <c r="A10" s="105" t="s">
        <v>452</v>
      </c>
      <c r="B10" s="129">
        <v>30</v>
      </c>
      <c r="C10" s="129" t="s">
        <v>488</v>
      </c>
      <c r="D10" s="129" t="s">
        <v>122</v>
      </c>
      <c r="E10" s="129" t="s">
        <v>489</v>
      </c>
      <c r="F10" s="129" t="s">
        <v>490</v>
      </c>
      <c r="G10" s="152">
        <v>4922</v>
      </c>
      <c r="H10" s="153">
        <v>-111.94888</v>
      </c>
      <c r="I10" s="153">
        <v>48.67754</v>
      </c>
      <c r="J10" s="129" t="s">
        <v>496</v>
      </c>
      <c r="K10" s="129" t="s">
        <v>496</v>
      </c>
      <c r="L10" s="129">
        <v>31000227</v>
      </c>
      <c r="M10" s="129">
        <v>8392</v>
      </c>
      <c r="N10" s="129" t="s">
        <v>492</v>
      </c>
      <c r="O10" s="82" t="s">
        <v>50</v>
      </c>
      <c r="P10" s="262">
        <v>0</v>
      </c>
      <c r="Q10" s="263">
        <v>14.7699</v>
      </c>
      <c r="R10" s="263">
        <v>0</v>
      </c>
      <c r="S10" s="263">
        <v>0</v>
      </c>
      <c r="T10" s="263">
        <v>0</v>
      </c>
      <c r="U10" s="262">
        <v>0</v>
      </c>
      <c r="V10" s="263">
        <v>12.001195924331082</v>
      </c>
      <c r="W10" s="263">
        <v>0</v>
      </c>
      <c r="X10" s="263">
        <v>0</v>
      </c>
      <c r="Y10" s="264">
        <v>0</v>
      </c>
      <c r="Z10" s="327">
        <v>0</v>
      </c>
      <c r="AA10" s="328">
        <v>12.001195924331082</v>
      </c>
      <c r="AB10" s="328">
        <v>0</v>
      </c>
      <c r="AC10" s="328">
        <v>0</v>
      </c>
      <c r="AD10" s="328">
        <v>0</v>
      </c>
      <c r="AE10" s="329">
        <v>0</v>
      </c>
      <c r="AF10" s="329">
        <v>12.001195924331082</v>
      </c>
      <c r="AG10" s="329">
        <v>0</v>
      </c>
      <c r="AH10" s="329">
        <v>0</v>
      </c>
      <c r="AI10" s="330">
        <v>0</v>
      </c>
      <c r="AJ10" s="4"/>
      <c r="AK10" s="4"/>
    </row>
    <row r="11" spans="1:44" s="104" customFormat="1" x14ac:dyDescent="0.2">
      <c r="A11" s="105" t="s">
        <v>452</v>
      </c>
      <c r="B11" s="129">
        <v>30</v>
      </c>
      <c r="C11" s="129" t="s">
        <v>497</v>
      </c>
      <c r="D11" s="129" t="s">
        <v>123</v>
      </c>
      <c r="E11" s="129" t="s">
        <v>498</v>
      </c>
      <c r="F11" s="129" t="s">
        <v>499</v>
      </c>
      <c r="G11" s="152">
        <v>1311</v>
      </c>
      <c r="H11" s="153">
        <v>-111.828784</v>
      </c>
      <c r="I11" s="153">
        <v>48.270490000000002</v>
      </c>
      <c r="J11" s="129" t="s">
        <v>500</v>
      </c>
      <c r="K11" s="129" t="s">
        <v>501</v>
      </c>
      <c r="L11" s="129">
        <v>20200254</v>
      </c>
      <c r="M11" s="129">
        <v>25</v>
      </c>
      <c r="N11" s="129" t="s">
        <v>492</v>
      </c>
      <c r="O11" s="82" t="s">
        <v>47</v>
      </c>
      <c r="P11" s="262">
        <v>42</v>
      </c>
      <c r="Q11" s="263">
        <v>2.3624999999999998</v>
      </c>
      <c r="R11" s="263">
        <v>5.5125000000000002</v>
      </c>
      <c r="S11" s="263">
        <v>7.4999999999999997E-3</v>
      </c>
      <c r="T11" s="263">
        <v>0.1211</v>
      </c>
      <c r="U11" s="262">
        <v>34.126854536720316</v>
      </c>
      <c r="V11" s="263">
        <v>1.9196355676905179</v>
      </c>
      <c r="W11" s="263">
        <v>4.479149657944542</v>
      </c>
      <c r="X11" s="263">
        <v>6.0940811672714852E-3</v>
      </c>
      <c r="Y11" s="264">
        <v>9.8399097247543588E-2</v>
      </c>
      <c r="Z11" s="327">
        <v>34.126854536720316</v>
      </c>
      <c r="AA11" s="328">
        <v>1.9196355676905179</v>
      </c>
      <c r="AB11" s="328">
        <v>4.479149657944542</v>
      </c>
      <c r="AC11" s="328">
        <v>6.0940811672714852E-3</v>
      </c>
      <c r="AD11" s="328">
        <v>9.8399097247543588E-2</v>
      </c>
      <c r="AE11" s="329">
        <v>34.126854536720316</v>
      </c>
      <c r="AF11" s="329">
        <v>1.9196355676905179</v>
      </c>
      <c r="AG11" s="329">
        <v>4.479149657944542</v>
      </c>
      <c r="AH11" s="329">
        <v>6.0940811672714852E-3</v>
      </c>
      <c r="AI11" s="330">
        <v>9.8399097247543588E-2</v>
      </c>
      <c r="AJ11" s="4"/>
      <c r="AK11" s="4"/>
    </row>
    <row r="12" spans="1:44" s="104" customFormat="1" x14ac:dyDescent="0.2">
      <c r="A12" s="105" t="s">
        <v>452</v>
      </c>
      <c r="B12" s="129">
        <v>30</v>
      </c>
      <c r="C12" s="129" t="s">
        <v>497</v>
      </c>
      <c r="D12" s="129" t="s">
        <v>123</v>
      </c>
      <c r="E12" s="129" t="s">
        <v>498</v>
      </c>
      <c r="F12" s="129" t="s">
        <v>499</v>
      </c>
      <c r="G12" s="152">
        <v>1311</v>
      </c>
      <c r="H12" s="153">
        <v>-111.828784</v>
      </c>
      <c r="I12" s="153">
        <v>48.270490000000002</v>
      </c>
      <c r="J12" s="129" t="s">
        <v>502</v>
      </c>
      <c r="K12" s="129" t="s">
        <v>502</v>
      </c>
      <c r="L12" s="129">
        <v>31000227</v>
      </c>
      <c r="M12" s="129">
        <v>8760</v>
      </c>
      <c r="N12" s="129" t="s">
        <v>492</v>
      </c>
      <c r="O12" s="82" t="s">
        <v>50</v>
      </c>
      <c r="P12" s="262">
        <v>0</v>
      </c>
      <c r="Q12" s="263">
        <v>0.65700000000000003</v>
      </c>
      <c r="R12" s="263">
        <v>0</v>
      </c>
      <c r="S12" s="263">
        <v>0</v>
      </c>
      <c r="T12" s="263">
        <v>0</v>
      </c>
      <c r="U12" s="262">
        <v>0</v>
      </c>
      <c r="V12" s="263">
        <v>0.53384151025298221</v>
      </c>
      <c r="W12" s="263">
        <v>0</v>
      </c>
      <c r="X12" s="263">
        <v>0</v>
      </c>
      <c r="Y12" s="264">
        <v>0</v>
      </c>
      <c r="Z12" s="327">
        <v>0</v>
      </c>
      <c r="AA12" s="328">
        <v>0.53384151025298221</v>
      </c>
      <c r="AB12" s="328">
        <v>0</v>
      </c>
      <c r="AC12" s="328">
        <v>0</v>
      </c>
      <c r="AD12" s="328">
        <v>0</v>
      </c>
      <c r="AE12" s="329">
        <v>0</v>
      </c>
      <c r="AF12" s="329">
        <v>0.53384151025298221</v>
      </c>
      <c r="AG12" s="329">
        <v>0</v>
      </c>
      <c r="AH12" s="329">
        <v>0</v>
      </c>
      <c r="AI12" s="330">
        <v>0</v>
      </c>
      <c r="AJ12" s="4"/>
      <c r="AK12" s="4"/>
    </row>
    <row r="13" spans="1:44" s="104" customFormat="1" x14ac:dyDescent="0.2">
      <c r="A13" s="105" t="s">
        <v>452</v>
      </c>
      <c r="B13" s="129">
        <v>30</v>
      </c>
      <c r="C13" s="129" t="s">
        <v>497</v>
      </c>
      <c r="D13" s="129" t="s">
        <v>123</v>
      </c>
      <c r="E13" s="129" t="s">
        <v>498</v>
      </c>
      <c r="F13" s="129" t="s">
        <v>499</v>
      </c>
      <c r="G13" s="152">
        <v>1311</v>
      </c>
      <c r="H13" s="153">
        <v>-111.828784</v>
      </c>
      <c r="I13" s="153">
        <v>48.270490000000002</v>
      </c>
      <c r="J13" s="129" t="s">
        <v>503</v>
      </c>
      <c r="K13" s="129" t="s">
        <v>503</v>
      </c>
      <c r="L13" s="129">
        <v>31000228</v>
      </c>
      <c r="M13" s="129">
        <v>2</v>
      </c>
      <c r="N13" s="129" t="s">
        <v>492</v>
      </c>
      <c r="O13" s="82" t="s">
        <v>50</v>
      </c>
      <c r="P13" s="262">
        <v>0.14000000000000001</v>
      </c>
      <c r="Q13" s="263">
        <v>2.8E-3</v>
      </c>
      <c r="R13" s="263">
        <v>3.5000000000000003E-2</v>
      </c>
      <c r="S13" s="263">
        <v>5.9999999999999995E-4</v>
      </c>
      <c r="T13" s="263">
        <v>5.4999999999999997E-3</v>
      </c>
      <c r="U13" s="262">
        <v>0.11375618178906774</v>
      </c>
      <c r="V13" s="263">
        <v>2.2751236357813546E-3</v>
      </c>
      <c r="W13" s="263">
        <v>2.8439045447266935E-2</v>
      </c>
      <c r="X13" s="263">
        <v>4.8752649338171879E-4</v>
      </c>
      <c r="Y13" s="264">
        <v>4.4689928559990891E-3</v>
      </c>
      <c r="Z13" s="327">
        <v>0.11375618178906774</v>
      </c>
      <c r="AA13" s="328">
        <v>2.2751236357813546E-3</v>
      </c>
      <c r="AB13" s="328">
        <v>2.8439045447266935E-2</v>
      </c>
      <c r="AC13" s="328">
        <v>4.8752649338171879E-4</v>
      </c>
      <c r="AD13" s="328">
        <v>4.4689928559990891E-3</v>
      </c>
      <c r="AE13" s="329">
        <v>0.11375618178906774</v>
      </c>
      <c r="AF13" s="329">
        <v>2.2751236357813546E-3</v>
      </c>
      <c r="AG13" s="329">
        <v>2.8439045447266935E-2</v>
      </c>
      <c r="AH13" s="329">
        <v>4.8752649338171879E-4</v>
      </c>
      <c r="AI13" s="330">
        <v>4.4689928559990891E-3</v>
      </c>
      <c r="AJ13" s="4"/>
      <c r="AK13" s="4"/>
    </row>
    <row r="14" spans="1:44" s="104" customFormat="1" x14ac:dyDescent="0.2">
      <c r="A14" s="105" t="s">
        <v>452</v>
      </c>
      <c r="B14" s="129">
        <v>30</v>
      </c>
      <c r="C14" s="129" t="s">
        <v>504</v>
      </c>
      <c r="D14" s="129" t="s">
        <v>124</v>
      </c>
      <c r="E14" s="129" t="s">
        <v>505</v>
      </c>
      <c r="F14" s="129" t="s">
        <v>506</v>
      </c>
      <c r="G14" s="152">
        <v>4922</v>
      </c>
      <c r="H14" s="153">
        <v>-112.32080999999999</v>
      </c>
      <c r="I14" s="153">
        <v>48.875</v>
      </c>
      <c r="J14" s="129" t="s">
        <v>507</v>
      </c>
      <c r="K14" s="129" t="s">
        <v>508</v>
      </c>
      <c r="L14" s="129">
        <v>31000228</v>
      </c>
      <c r="M14" s="129">
        <v>2</v>
      </c>
      <c r="N14" s="129" t="s">
        <v>492</v>
      </c>
      <c r="O14" s="82" t="s">
        <v>50</v>
      </c>
      <c r="P14" s="262">
        <v>0.1</v>
      </c>
      <c r="Q14" s="263">
        <v>5.4000000000000003E-3</v>
      </c>
      <c r="R14" s="263">
        <v>8.3699999999999997E-2</v>
      </c>
      <c r="S14" s="263">
        <v>5.9999999999999995E-4</v>
      </c>
      <c r="T14" s="263">
        <v>5.4999999999999997E-3</v>
      </c>
      <c r="U14" s="262">
        <v>8.1254415563619814E-2</v>
      </c>
      <c r="V14" s="263">
        <v>4.3877384404354697E-3</v>
      </c>
      <c r="W14" s="263">
        <v>6.8009945826749782E-2</v>
      </c>
      <c r="X14" s="263">
        <v>4.8752649338171879E-4</v>
      </c>
      <c r="Y14" s="264">
        <v>4.4689928559990891E-3</v>
      </c>
      <c r="Z14" s="327">
        <v>8.1254415563619814E-2</v>
      </c>
      <c r="AA14" s="328">
        <v>4.3877384404354697E-3</v>
      </c>
      <c r="AB14" s="328">
        <v>6.8009945826749782E-2</v>
      </c>
      <c r="AC14" s="328">
        <v>4.8752649338171879E-4</v>
      </c>
      <c r="AD14" s="328">
        <v>4.4689928559990891E-3</v>
      </c>
      <c r="AE14" s="329">
        <v>8.1254415563619814E-2</v>
      </c>
      <c r="AF14" s="329">
        <v>4.3877384404354697E-3</v>
      </c>
      <c r="AG14" s="329">
        <v>6.8009945826749782E-2</v>
      </c>
      <c r="AH14" s="329">
        <v>4.8752649338171879E-4</v>
      </c>
      <c r="AI14" s="330">
        <v>4.4689928559990891E-3</v>
      </c>
      <c r="AJ14" s="4"/>
      <c r="AK14" s="4"/>
    </row>
    <row r="15" spans="1:44" s="104" customFormat="1" x14ac:dyDescent="0.2">
      <c r="A15" s="105" t="s">
        <v>452</v>
      </c>
      <c r="B15" s="129">
        <v>30</v>
      </c>
      <c r="C15" s="129" t="s">
        <v>504</v>
      </c>
      <c r="D15" s="129" t="s">
        <v>124</v>
      </c>
      <c r="E15" s="129" t="s">
        <v>505</v>
      </c>
      <c r="F15" s="129" t="s">
        <v>506</v>
      </c>
      <c r="G15" s="152">
        <v>4922</v>
      </c>
      <c r="H15" s="153">
        <v>-112.32080999999999</v>
      </c>
      <c r="I15" s="153">
        <v>48.875</v>
      </c>
      <c r="J15" s="129" t="s">
        <v>509</v>
      </c>
      <c r="K15" s="129" t="s">
        <v>510</v>
      </c>
      <c r="L15" s="129">
        <v>31000301</v>
      </c>
      <c r="M15" s="129">
        <v>8424</v>
      </c>
      <c r="N15" s="129" t="s">
        <v>492</v>
      </c>
      <c r="O15" s="82" t="s">
        <v>50</v>
      </c>
      <c r="P15" s="262">
        <v>0</v>
      </c>
      <c r="Q15" s="263">
        <v>0.20849999999999999</v>
      </c>
      <c r="R15" s="263">
        <v>0</v>
      </c>
      <c r="S15" s="263">
        <v>0</v>
      </c>
      <c r="T15" s="263">
        <v>0</v>
      </c>
      <c r="U15" s="262">
        <v>0</v>
      </c>
      <c r="V15" s="263">
        <v>0.1694154564501473</v>
      </c>
      <c r="W15" s="263">
        <v>0</v>
      </c>
      <c r="X15" s="263">
        <v>0</v>
      </c>
      <c r="Y15" s="264">
        <v>0</v>
      </c>
      <c r="Z15" s="327">
        <v>0</v>
      </c>
      <c r="AA15" s="328">
        <v>0.1694154564501473</v>
      </c>
      <c r="AB15" s="328">
        <v>0</v>
      </c>
      <c r="AC15" s="328">
        <v>0</v>
      </c>
      <c r="AD15" s="328">
        <v>0</v>
      </c>
      <c r="AE15" s="329">
        <v>0</v>
      </c>
      <c r="AF15" s="329">
        <v>0.1694154564501473</v>
      </c>
      <c r="AG15" s="329">
        <v>0</v>
      </c>
      <c r="AH15" s="329">
        <v>0</v>
      </c>
      <c r="AI15" s="330">
        <v>0</v>
      </c>
      <c r="AJ15" s="4"/>
      <c r="AK15" s="4"/>
    </row>
    <row r="16" spans="1:44" s="104" customFormat="1" x14ac:dyDescent="0.2">
      <c r="A16" s="105" t="s">
        <v>452</v>
      </c>
      <c r="B16" s="129">
        <v>30</v>
      </c>
      <c r="C16" s="129" t="s">
        <v>504</v>
      </c>
      <c r="D16" s="129" t="s">
        <v>124</v>
      </c>
      <c r="E16" s="129" t="s">
        <v>505</v>
      </c>
      <c r="F16" s="129" t="s">
        <v>506</v>
      </c>
      <c r="G16" s="152">
        <v>4922</v>
      </c>
      <c r="H16" s="153">
        <v>-112.32080999999999</v>
      </c>
      <c r="I16" s="153">
        <v>48.875</v>
      </c>
      <c r="J16" s="129" t="s">
        <v>511</v>
      </c>
      <c r="K16" s="129" t="s">
        <v>512</v>
      </c>
      <c r="L16" s="129">
        <v>20200253</v>
      </c>
      <c r="M16" s="129">
        <v>6</v>
      </c>
      <c r="N16" s="129" t="s">
        <v>492</v>
      </c>
      <c r="O16" s="82" t="s">
        <v>47</v>
      </c>
      <c r="P16" s="262">
        <v>0</v>
      </c>
      <c r="Q16" s="263">
        <v>0.09</v>
      </c>
      <c r="R16" s="263">
        <v>0</v>
      </c>
      <c r="S16" s="263">
        <v>1.8E-3</v>
      </c>
      <c r="T16" s="263">
        <v>2.9100000000000001E-2</v>
      </c>
      <c r="U16" s="262">
        <v>0</v>
      </c>
      <c r="V16" s="263">
        <v>7.3128974007257819E-2</v>
      </c>
      <c r="W16" s="263">
        <v>0</v>
      </c>
      <c r="X16" s="263">
        <v>1.4625794801451566E-3</v>
      </c>
      <c r="Y16" s="264">
        <v>2.3645034929013365E-2</v>
      </c>
      <c r="Z16" s="327">
        <v>0</v>
      </c>
      <c r="AA16" s="328">
        <v>7.3128974007257819E-2</v>
      </c>
      <c r="AB16" s="328">
        <v>0</v>
      </c>
      <c r="AC16" s="328">
        <v>1.4625794801451566E-3</v>
      </c>
      <c r="AD16" s="328">
        <v>2.3645034929013365E-2</v>
      </c>
      <c r="AE16" s="329">
        <v>0</v>
      </c>
      <c r="AF16" s="329">
        <v>7.3128974007257819E-2</v>
      </c>
      <c r="AG16" s="329">
        <v>0</v>
      </c>
      <c r="AH16" s="329">
        <v>1.4625794801451566E-3</v>
      </c>
      <c r="AI16" s="330">
        <v>2.3645034929013365E-2</v>
      </c>
      <c r="AJ16" s="4"/>
      <c r="AK16" s="4"/>
    </row>
    <row r="17" spans="1:37" s="104" customFormat="1" x14ac:dyDescent="0.2">
      <c r="A17" s="105" t="s">
        <v>452</v>
      </c>
      <c r="B17" s="129">
        <v>30</v>
      </c>
      <c r="C17" s="129" t="s">
        <v>504</v>
      </c>
      <c r="D17" s="129" t="s">
        <v>124</v>
      </c>
      <c r="E17" s="129" t="s">
        <v>505</v>
      </c>
      <c r="F17" s="129" t="s">
        <v>506</v>
      </c>
      <c r="G17" s="152">
        <v>4922</v>
      </c>
      <c r="H17" s="153">
        <v>-112.32080999999999</v>
      </c>
      <c r="I17" s="153">
        <v>48.875</v>
      </c>
      <c r="J17" s="129" t="s">
        <v>511</v>
      </c>
      <c r="K17" s="129" t="s">
        <v>512</v>
      </c>
      <c r="L17" s="129">
        <v>20200253</v>
      </c>
      <c r="M17" s="129">
        <v>8424</v>
      </c>
      <c r="N17" s="129" t="s">
        <v>492</v>
      </c>
      <c r="O17" s="82" t="s">
        <v>47</v>
      </c>
      <c r="P17" s="262">
        <v>1.7689999999999999</v>
      </c>
      <c r="Q17" s="263">
        <v>0</v>
      </c>
      <c r="R17" s="263">
        <v>0.21060000000000001</v>
      </c>
      <c r="S17" s="263">
        <v>0</v>
      </c>
      <c r="T17" s="263">
        <v>0</v>
      </c>
      <c r="U17" s="262">
        <v>1.4373906113204344</v>
      </c>
      <c r="V17" s="263">
        <v>0</v>
      </c>
      <c r="W17" s="263">
        <v>0.17112179917698334</v>
      </c>
      <c r="X17" s="263">
        <v>0</v>
      </c>
      <c r="Y17" s="264">
        <v>0</v>
      </c>
      <c r="Z17" s="327">
        <v>1.4373906113204344</v>
      </c>
      <c r="AA17" s="328">
        <v>0</v>
      </c>
      <c r="AB17" s="328">
        <v>0.17112179917698334</v>
      </c>
      <c r="AC17" s="328">
        <v>0</v>
      </c>
      <c r="AD17" s="328">
        <v>0</v>
      </c>
      <c r="AE17" s="329">
        <v>1.4373906113204344</v>
      </c>
      <c r="AF17" s="329">
        <v>0</v>
      </c>
      <c r="AG17" s="329">
        <v>0.17112179917698334</v>
      </c>
      <c r="AH17" s="329">
        <v>0</v>
      </c>
      <c r="AI17" s="330">
        <v>0</v>
      </c>
      <c r="AJ17" s="4"/>
      <c r="AK17" s="4"/>
    </row>
    <row r="18" spans="1:37" s="104" customFormat="1" x14ac:dyDescent="0.2">
      <c r="A18" s="105" t="s">
        <v>452</v>
      </c>
      <c r="B18" s="129">
        <v>30</v>
      </c>
      <c r="C18" s="129" t="s">
        <v>488</v>
      </c>
      <c r="D18" s="129" t="s">
        <v>122</v>
      </c>
      <c r="E18" s="129" t="s">
        <v>513</v>
      </c>
      <c r="F18" s="129" t="s">
        <v>514</v>
      </c>
      <c r="G18" s="152">
        <v>4922</v>
      </c>
      <c r="H18" s="153">
        <v>-111.85115999999999</v>
      </c>
      <c r="I18" s="153">
        <v>48.667319999999997</v>
      </c>
      <c r="J18" s="129" t="s">
        <v>515</v>
      </c>
      <c r="K18" s="129" t="s">
        <v>515</v>
      </c>
      <c r="L18" s="129">
        <v>31000228</v>
      </c>
      <c r="M18" s="129">
        <v>3</v>
      </c>
      <c r="N18" s="129" t="s">
        <v>492</v>
      </c>
      <c r="O18" s="82" t="s">
        <v>50</v>
      </c>
      <c r="P18" s="262">
        <v>0.21</v>
      </c>
      <c r="Q18" s="263">
        <v>4.1999999999999997E-3</v>
      </c>
      <c r="R18" s="263">
        <v>5.2499999999999998E-2</v>
      </c>
      <c r="S18" s="263">
        <v>8.9999999999999998E-4</v>
      </c>
      <c r="T18" s="263">
        <v>4.4999999999999997E-3</v>
      </c>
      <c r="U18" s="262">
        <v>0.1706342726836016</v>
      </c>
      <c r="V18" s="263">
        <v>3.4126854536720317E-3</v>
      </c>
      <c r="W18" s="263">
        <v>4.2658568170900399E-2</v>
      </c>
      <c r="X18" s="263">
        <v>7.3128974007257829E-4</v>
      </c>
      <c r="Y18" s="264">
        <v>3.656448700362891E-3</v>
      </c>
      <c r="Z18" s="327">
        <v>0.1706342726836016</v>
      </c>
      <c r="AA18" s="328">
        <v>3.4126854536720317E-3</v>
      </c>
      <c r="AB18" s="328">
        <v>4.2658568170900399E-2</v>
      </c>
      <c r="AC18" s="328">
        <v>7.3128974007257829E-4</v>
      </c>
      <c r="AD18" s="328">
        <v>3.656448700362891E-3</v>
      </c>
      <c r="AE18" s="329">
        <v>0.1706342726836016</v>
      </c>
      <c r="AF18" s="329">
        <v>3.4126854536720317E-3</v>
      </c>
      <c r="AG18" s="329">
        <v>4.2658568170900399E-2</v>
      </c>
      <c r="AH18" s="329">
        <v>7.3128974007257829E-4</v>
      </c>
      <c r="AI18" s="330">
        <v>3.656448700362891E-3</v>
      </c>
      <c r="AJ18" s="4"/>
      <c r="AK18" s="4"/>
    </row>
    <row r="19" spans="1:37" s="104" customFormat="1" x14ac:dyDescent="0.2">
      <c r="A19" s="105" t="s">
        <v>452</v>
      </c>
      <c r="B19" s="129">
        <v>30</v>
      </c>
      <c r="C19" s="129" t="s">
        <v>488</v>
      </c>
      <c r="D19" s="129" t="s">
        <v>122</v>
      </c>
      <c r="E19" s="129" t="s">
        <v>513</v>
      </c>
      <c r="F19" s="129" t="s">
        <v>514</v>
      </c>
      <c r="G19" s="152">
        <v>4922</v>
      </c>
      <c r="H19" s="153">
        <v>-111.85115999999999</v>
      </c>
      <c r="I19" s="153">
        <v>48.667319999999997</v>
      </c>
      <c r="J19" s="129" t="s">
        <v>516</v>
      </c>
      <c r="K19" s="129" t="s">
        <v>516</v>
      </c>
      <c r="L19" s="129">
        <v>31000301</v>
      </c>
      <c r="M19" s="129">
        <v>8694</v>
      </c>
      <c r="N19" s="129" t="s">
        <v>492</v>
      </c>
      <c r="O19" s="82" t="s">
        <v>50</v>
      </c>
      <c r="P19" s="262">
        <v>0</v>
      </c>
      <c r="Q19" s="263">
        <v>0.43469999999999998</v>
      </c>
      <c r="R19" s="263">
        <v>0</v>
      </c>
      <c r="S19" s="263">
        <v>0</v>
      </c>
      <c r="T19" s="263">
        <v>0</v>
      </c>
      <c r="U19" s="262">
        <v>0</v>
      </c>
      <c r="V19" s="263">
        <v>0.3532129444550553</v>
      </c>
      <c r="W19" s="263">
        <v>0</v>
      </c>
      <c r="X19" s="263">
        <v>0</v>
      </c>
      <c r="Y19" s="264">
        <v>0</v>
      </c>
      <c r="Z19" s="327">
        <v>0</v>
      </c>
      <c r="AA19" s="328">
        <v>0.3532129444550553</v>
      </c>
      <c r="AB19" s="328">
        <v>0</v>
      </c>
      <c r="AC19" s="328">
        <v>0</v>
      </c>
      <c r="AD19" s="328">
        <v>0</v>
      </c>
      <c r="AE19" s="329">
        <v>0</v>
      </c>
      <c r="AF19" s="329">
        <v>0.3532129444550553</v>
      </c>
      <c r="AG19" s="329">
        <v>0</v>
      </c>
      <c r="AH19" s="329">
        <v>0</v>
      </c>
      <c r="AI19" s="330">
        <v>0</v>
      </c>
      <c r="AJ19" s="4"/>
      <c r="AK19" s="4"/>
    </row>
    <row r="20" spans="1:37" s="104" customFormat="1" x14ac:dyDescent="0.2">
      <c r="A20" s="105" t="s">
        <v>452</v>
      </c>
      <c r="B20" s="129">
        <v>30</v>
      </c>
      <c r="C20" s="129" t="s">
        <v>488</v>
      </c>
      <c r="D20" s="129" t="s">
        <v>122</v>
      </c>
      <c r="E20" s="129" t="s">
        <v>513</v>
      </c>
      <c r="F20" s="129" t="s">
        <v>514</v>
      </c>
      <c r="G20" s="152">
        <v>4922</v>
      </c>
      <c r="H20" s="153">
        <v>-111.85115999999999</v>
      </c>
      <c r="I20" s="153">
        <v>48.667319999999997</v>
      </c>
      <c r="J20" s="129" t="s">
        <v>517</v>
      </c>
      <c r="K20" s="129" t="s">
        <v>518</v>
      </c>
      <c r="L20" s="129">
        <v>20200253</v>
      </c>
      <c r="M20" s="129">
        <v>0</v>
      </c>
      <c r="N20" s="129" t="s">
        <v>492</v>
      </c>
      <c r="O20" s="82" t="s">
        <v>47</v>
      </c>
      <c r="P20" s="262">
        <v>0</v>
      </c>
      <c r="Q20" s="263">
        <v>0</v>
      </c>
      <c r="R20" s="263">
        <v>0</v>
      </c>
      <c r="S20" s="263">
        <v>0</v>
      </c>
      <c r="T20" s="263">
        <v>0</v>
      </c>
      <c r="U20" s="262">
        <v>0</v>
      </c>
      <c r="V20" s="263">
        <v>0</v>
      </c>
      <c r="W20" s="263">
        <v>0</v>
      </c>
      <c r="X20" s="263">
        <v>0</v>
      </c>
      <c r="Y20" s="264">
        <v>0</v>
      </c>
      <c r="Z20" s="327">
        <v>0</v>
      </c>
      <c r="AA20" s="328">
        <v>0</v>
      </c>
      <c r="AB20" s="328">
        <v>0</v>
      </c>
      <c r="AC20" s="328">
        <v>0</v>
      </c>
      <c r="AD20" s="328">
        <v>0</v>
      </c>
      <c r="AE20" s="329">
        <v>0</v>
      </c>
      <c r="AF20" s="329">
        <v>0</v>
      </c>
      <c r="AG20" s="329">
        <v>0</v>
      </c>
      <c r="AH20" s="329">
        <v>0</v>
      </c>
      <c r="AI20" s="330">
        <v>0</v>
      </c>
      <c r="AJ20" s="4"/>
      <c r="AK20" s="4"/>
    </row>
    <row r="21" spans="1:37" s="104" customFormat="1" x14ac:dyDescent="0.2">
      <c r="A21" s="105" t="s">
        <v>452</v>
      </c>
      <c r="B21" s="129">
        <v>30</v>
      </c>
      <c r="C21" s="129" t="s">
        <v>519</v>
      </c>
      <c r="D21" s="129" t="s">
        <v>125</v>
      </c>
      <c r="E21" s="129" t="s">
        <v>520</v>
      </c>
      <c r="F21" s="129" t="s">
        <v>521</v>
      </c>
      <c r="G21" s="152">
        <v>4922</v>
      </c>
      <c r="H21" s="153">
        <v>-109.4213</v>
      </c>
      <c r="I21" s="153">
        <v>48.422600000000003</v>
      </c>
      <c r="J21" s="129" t="s">
        <v>522</v>
      </c>
      <c r="K21" s="129" t="s">
        <v>523</v>
      </c>
      <c r="L21" s="129">
        <v>31000228</v>
      </c>
      <c r="M21" s="129">
        <v>0</v>
      </c>
      <c r="N21" s="129" t="s">
        <v>492</v>
      </c>
      <c r="O21" s="82" t="s">
        <v>50</v>
      </c>
      <c r="P21" s="262">
        <v>0</v>
      </c>
      <c r="Q21" s="263">
        <v>0</v>
      </c>
      <c r="R21" s="263">
        <v>0</v>
      </c>
      <c r="S21" s="263">
        <v>0</v>
      </c>
      <c r="T21" s="263">
        <v>0</v>
      </c>
      <c r="U21" s="262">
        <v>0</v>
      </c>
      <c r="V21" s="263">
        <v>0</v>
      </c>
      <c r="W21" s="263">
        <v>0</v>
      </c>
      <c r="X21" s="263">
        <v>0</v>
      </c>
      <c r="Y21" s="264">
        <v>0</v>
      </c>
      <c r="Z21" s="327">
        <v>0</v>
      </c>
      <c r="AA21" s="328">
        <v>0</v>
      </c>
      <c r="AB21" s="328">
        <v>0</v>
      </c>
      <c r="AC21" s="328">
        <v>0</v>
      </c>
      <c r="AD21" s="328">
        <v>0</v>
      </c>
      <c r="AE21" s="329">
        <v>0</v>
      </c>
      <c r="AF21" s="329">
        <v>0</v>
      </c>
      <c r="AG21" s="329">
        <v>0</v>
      </c>
      <c r="AH21" s="329">
        <v>0</v>
      </c>
      <c r="AI21" s="330">
        <v>0</v>
      </c>
      <c r="AJ21" s="4"/>
      <c r="AK21" s="4"/>
    </row>
    <row r="22" spans="1:37" s="104" customFormat="1" x14ac:dyDescent="0.2">
      <c r="A22" s="105" t="s">
        <v>452</v>
      </c>
      <c r="B22" s="129">
        <v>30</v>
      </c>
      <c r="C22" s="129" t="s">
        <v>519</v>
      </c>
      <c r="D22" s="129" t="s">
        <v>125</v>
      </c>
      <c r="E22" s="129" t="s">
        <v>520</v>
      </c>
      <c r="F22" s="129" t="s">
        <v>521</v>
      </c>
      <c r="G22" s="152">
        <v>4922</v>
      </c>
      <c r="H22" s="153">
        <v>-109.4213</v>
      </c>
      <c r="I22" s="153">
        <v>48.422600000000003</v>
      </c>
      <c r="J22" s="129" t="s">
        <v>524</v>
      </c>
      <c r="K22" s="129" t="s">
        <v>525</v>
      </c>
      <c r="L22" s="129">
        <v>31000227</v>
      </c>
      <c r="M22" s="129">
        <v>0</v>
      </c>
      <c r="N22" s="129" t="s">
        <v>492</v>
      </c>
      <c r="O22" s="82" t="s">
        <v>50</v>
      </c>
      <c r="P22" s="262">
        <v>0</v>
      </c>
      <c r="Q22" s="263">
        <v>0</v>
      </c>
      <c r="R22" s="263">
        <v>0</v>
      </c>
      <c r="S22" s="263">
        <v>0</v>
      </c>
      <c r="T22" s="263">
        <v>0</v>
      </c>
      <c r="U22" s="262">
        <v>0</v>
      </c>
      <c r="V22" s="263">
        <v>0</v>
      </c>
      <c r="W22" s="263">
        <v>0</v>
      </c>
      <c r="X22" s="263">
        <v>0</v>
      </c>
      <c r="Y22" s="264">
        <v>0</v>
      </c>
      <c r="Z22" s="327">
        <v>0</v>
      </c>
      <c r="AA22" s="328">
        <v>0</v>
      </c>
      <c r="AB22" s="328">
        <v>0</v>
      </c>
      <c r="AC22" s="328">
        <v>0</v>
      </c>
      <c r="AD22" s="328">
        <v>0</v>
      </c>
      <c r="AE22" s="329">
        <v>0</v>
      </c>
      <c r="AF22" s="329">
        <v>0</v>
      </c>
      <c r="AG22" s="329">
        <v>0</v>
      </c>
      <c r="AH22" s="329">
        <v>0</v>
      </c>
      <c r="AI22" s="330">
        <v>0</v>
      </c>
      <c r="AJ22" s="4"/>
      <c r="AK22" s="4"/>
    </row>
    <row r="23" spans="1:37" s="104" customFormat="1" x14ac:dyDescent="0.2">
      <c r="A23" s="105" t="s">
        <v>452</v>
      </c>
      <c r="B23" s="129">
        <v>30</v>
      </c>
      <c r="C23" s="129" t="s">
        <v>519</v>
      </c>
      <c r="D23" s="129" t="s">
        <v>125</v>
      </c>
      <c r="E23" s="129" t="s">
        <v>520</v>
      </c>
      <c r="F23" s="129" t="s">
        <v>521</v>
      </c>
      <c r="G23" s="152">
        <v>4922</v>
      </c>
      <c r="H23" s="153">
        <v>-109.4213</v>
      </c>
      <c r="I23" s="153">
        <v>48.422600000000003</v>
      </c>
      <c r="J23" s="129" t="s">
        <v>526</v>
      </c>
      <c r="K23" s="129" t="s">
        <v>527</v>
      </c>
      <c r="L23" s="129">
        <v>31000228</v>
      </c>
      <c r="M23" s="129">
        <v>0</v>
      </c>
      <c r="N23" s="129" t="s">
        <v>492</v>
      </c>
      <c r="O23" s="82" t="s">
        <v>50</v>
      </c>
      <c r="P23" s="262">
        <v>0</v>
      </c>
      <c r="Q23" s="263">
        <v>0</v>
      </c>
      <c r="R23" s="263">
        <v>0</v>
      </c>
      <c r="S23" s="263">
        <v>0</v>
      </c>
      <c r="T23" s="263">
        <v>0</v>
      </c>
      <c r="U23" s="262">
        <v>0</v>
      </c>
      <c r="V23" s="263">
        <v>0</v>
      </c>
      <c r="W23" s="263">
        <v>0</v>
      </c>
      <c r="X23" s="263">
        <v>0</v>
      </c>
      <c r="Y23" s="264">
        <v>0</v>
      </c>
      <c r="Z23" s="327">
        <v>0</v>
      </c>
      <c r="AA23" s="328">
        <v>0</v>
      </c>
      <c r="AB23" s="328">
        <v>0</v>
      </c>
      <c r="AC23" s="328">
        <v>0</v>
      </c>
      <c r="AD23" s="328">
        <v>0</v>
      </c>
      <c r="AE23" s="329">
        <v>0</v>
      </c>
      <c r="AF23" s="329">
        <v>0</v>
      </c>
      <c r="AG23" s="329">
        <v>0</v>
      </c>
      <c r="AH23" s="329">
        <v>0</v>
      </c>
      <c r="AI23" s="330">
        <v>0</v>
      </c>
      <c r="AJ23" s="4"/>
      <c r="AK23" s="4"/>
    </row>
    <row r="24" spans="1:37" s="104" customFormat="1" x14ac:dyDescent="0.2">
      <c r="A24" s="105" t="s">
        <v>452</v>
      </c>
      <c r="B24" s="129">
        <v>30</v>
      </c>
      <c r="C24" s="129" t="s">
        <v>519</v>
      </c>
      <c r="D24" s="129" t="s">
        <v>125</v>
      </c>
      <c r="E24" s="129" t="s">
        <v>520</v>
      </c>
      <c r="F24" s="129" t="s">
        <v>521</v>
      </c>
      <c r="G24" s="152">
        <v>4922</v>
      </c>
      <c r="H24" s="153">
        <v>-109.4213</v>
      </c>
      <c r="I24" s="153">
        <v>48.422600000000003</v>
      </c>
      <c r="J24" s="129" t="s">
        <v>528</v>
      </c>
      <c r="K24" s="129" t="s">
        <v>528</v>
      </c>
      <c r="L24" s="129">
        <v>20200254</v>
      </c>
      <c r="M24" s="129">
        <v>19</v>
      </c>
      <c r="N24" s="129" t="s">
        <v>492</v>
      </c>
      <c r="O24" s="82" t="s">
        <v>47</v>
      </c>
      <c r="P24" s="262">
        <v>0</v>
      </c>
      <c r="Q24" s="263">
        <v>0.28120000000000001</v>
      </c>
      <c r="R24" s="263">
        <v>0</v>
      </c>
      <c r="S24" s="263">
        <v>5.5999999999999999E-3</v>
      </c>
      <c r="T24" s="263">
        <v>9.0200000000000002E-2</v>
      </c>
      <c r="U24" s="262">
        <v>0</v>
      </c>
      <c r="V24" s="263">
        <v>0.2284874165648989</v>
      </c>
      <c r="W24" s="263">
        <v>0</v>
      </c>
      <c r="X24" s="263">
        <v>4.5502472715627093E-3</v>
      </c>
      <c r="Y24" s="264">
        <v>7.3291482838385075E-2</v>
      </c>
      <c r="Z24" s="327">
        <v>0</v>
      </c>
      <c r="AA24" s="328">
        <v>0.2284874165648989</v>
      </c>
      <c r="AB24" s="328">
        <v>0</v>
      </c>
      <c r="AC24" s="328">
        <v>4.5502472715627093E-3</v>
      </c>
      <c r="AD24" s="328">
        <v>7.3291482838385075E-2</v>
      </c>
      <c r="AE24" s="329">
        <v>0</v>
      </c>
      <c r="AF24" s="329">
        <v>0.2284874165648989</v>
      </c>
      <c r="AG24" s="329">
        <v>0</v>
      </c>
      <c r="AH24" s="329">
        <v>4.5502472715627093E-3</v>
      </c>
      <c r="AI24" s="330">
        <v>7.3291482838385075E-2</v>
      </c>
      <c r="AJ24" s="4"/>
      <c r="AK24" s="4"/>
    </row>
    <row r="25" spans="1:37" s="104" customFormat="1" x14ac:dyDescent="0.2">
      <c r="A25" s="105" t="s">
        <v>452</v>
      </c>
      <c r="B25" s="129">
        <v>30</v>
      </c>
      <c r="C25" s="129" t="s">
        <v>519</v>
      </c>
      <c r="D25" s="129" t="s">
        <v>125</v>
      </c>
      <c r="E25" s="129" t="s">
        <v>520</v>
      </c>
      <c r="F25" s="129" t="s">
        <v>521</v>
      </c>
      <c r="G25" s="152">
        <v>4922</v>
      </c>
      <c r="H25" s="153">
        <v>-109.4213</v>
      </c>
      <c r="I25" s="153">
        <v>48.422600000000003</v>
      </c>
      <c r="J25" s="129" t="s">
        <v>528</v>
      </c>
      <c r="K25" s="129" t="s">
        <v>528</v>
      </c>
      <c r="L25" s="129">
        <v>20200254</v>
      </c>
      <c r="M25" s="129">
        <v>393</v>
      </c>
      <c r="N25" s="129" t="s">
        <v>492</v>
      </c>
      <c r="O25" s="82" t="s">
        <v>47</v>
      </c>
      <c r="P25" s="262">
        <v>28.449300000000001</v>
      </c>
      <c r="Q25" s="263">
        <v>0</v>
      </c>
      <c r="R25" s="263">
        <v>3.0870000000000002</v>
      </c>
      <c r="S25" s="263">
        <v>0</v>
      </c>
      <c r="T25" s="263">
        <v>0</v>
      </c>
      <c r="U25" s="262">
        <v>23.116312446940892</v>
      </c>
      <c r="V25" s="263">
        <v>0</v>
      </c>
      <c r="W25" s="263">
        <v>2.5083238084489436</v>
      </c>
      <c r="X25" s="263">
        <v>0</v>
      </c>
      <c r="Y25" s="264">
        <v>0</v>
      </c>
      <c r="Z25" s="327">
        <v>23.116312446940892</v>
      </c>
      <c r="AA25" s="328">
        <v>0</v>
      </c>
      <c r="AB25" s="328">
        <v>2.5083238084489436</v>
      </c>
      <c r="AC25" s="328">
        <v>0</v>
      </c>
      <c r="AD25" s="328">
        <v>0</v>
      </c>
      <c r="AE25" s="329">
        <v>23.116312446940892</v>
      </c>
      <c r="AF25" s="329">
        <v>0</v>
      </c>
      <c r="AG25" s="329">
        <v>2.5083238084489436</v>
      </c>
      <c r="AH25" s="329">
        <v>0</v>
      </c>
      <c r="AI25" s="330">
        <v>0</v>
      </c>
      <c r="AJ25" s="4"/>
      <c r="AK25" s="4"/>
    </row>
    <row r="26" spans="1:37" s="104" customFormat="1" x14ac:dyDescent="0.2">
      <c r="A26" s="105" t="s">
        <v>452</v>
      </c>
      <c r="B26" s="129">
        <v>30</v>
      </c>
      <c r="C26" s="129" t="s">
        <v>519</v>
      </c>
      <c r="D26" s="129" t="s">
        <v>125</v>
      </c>
      <c r="E26" s="129" t="s">
        <v>520</v>
      </c>
      <c r="F26" s="129" t="s">
        <v>521</v>
      </c>
      <c r="G26" s="152">
        <v>4922</v>
      </c>
      <c r="H26" s="153">
        <v>-109.4213</v>
      </c>
      <c r="I26" s="153">
        <v>48.422600000000003</v>
      </c>
      <c r="J26" s="129" t="s">
        <v>529</v>
      </c>
      <c r="K26" s="129" t="s">
        <v>530</v>
      </c>
      <c r="L26" s="129">
        <v>20200254</v>
      </c>
      <c r="M26" s="129">
        <v>206</v>
      </c>
      <c r="N26" s="129" t="s">
        <v>492</v>
      </c>
      <c r="O26" s="82" t="s">
        <v>47</v>
      </c>
      <c r="P26" s="262">
        <v>0</v>
      </c>
      <c r="Q26" s="263">
        <v>3.0488</v>
      </c>
      <c r="R26" s="263">
        <v>0</v>
      </c>
      <c r="S26" s="263">
        <v>6.0600000000000001E-2</v>
      </c>
      <c r="T26" s="263">
        <v>0.97850000000000004</v>
      </c>
      <c r="U26" s="262">
        <v>0</v>
      </c>
      <c r="V26" s="263">
        <v>2.4772846217036406</v>
      </c>
      <c r="W26" s="263">
        <v>0</v>
      </c>
      <c r="X26" s="263">
        <v>4.9240175831553608E-2</v>
      </c>
      <c r="Y26" s="264">
        <v>0.79507445629001983</v>
      </c>
      <c r="Z26" s="327">
        <v>0</v>
      </c>
      <c r="AA26" s="328">
        <v>2.4772846217036406</v>
      </c>
      <c r="AB26" s="328">
        <v>0</v>
      </c>
      <c r="AC26" s="328">
        <v>4.9240175831553608E-2</v>
      </c>
      <c r="AD26" s="328">
        <v>0.79507445629001983</v>
      </c>
      <c r="AE26" s="329">
        <v>0</v>
      </c>
      <c r="AF26" s="329">
        <v>2.4772846217036406</v>
      </c>
      <c r="AG26" s="329">
        <v>0</v>
      </c>
      <c r="AH26" s="329">
        <v>4.9240175831553608E-2</v>
      </c>
      <c r="AI26" s="330">
        <v>0.79507445629001983</v>
      </c>
      <c r="AJ26" s="4"/>
      <c r="AK26" s="4"/>
    </row>
    <row r="27" spans="1:37" s="104" customFormat="1" x14ac:dyDescent="0.2">
      <c r="A27" s="105" t="s">
        <v>452</v>
      </c>
      <c r="B27" s="129">
        <v>30</v>
      </c>
      <c r="C27" s="129" t="s">
        <v>519</v>
      </c>
      <c r="D27" s="129" t="s">
        <v>125</v>
      </c>
      <c r="E27" s="129" t="s">
        <v>520</v>
      </c>
      <c r="F27" s="129" t="s">
        <v>521</v>
      </c>
      <c r="G27" s="152">
        <v>4922</v>
      </c>
      <c r="H27" s="153">
        <v>-109.4213</v>
      </c>
      <c r="I27" s="153">
        <v>48.422600000000003</v>
      </c>
      <c r="J27" s="129" t="s">
        <v>529</v>
      </c>
      <c r="K27" s="129" t="s">
        <v>530</v>
      </c>
      <c r="L27" s="129">
        <v>20200254</v>
      </c>
      <c r="M27" s="129">
        <v>8388</v>
      </c>
      <c r="N27" s="129" t="s">
        <v>492</v>
      </c>
      <c r="O27" s="82" t="s">
        <v>47</v>
      </c>
      <c r="P27" s="262">
        <v>499.33760000000001</v>
      </c>
      <c r="Q27" s="263">
        <v>0</v>
      </c>
      <c r="R27" s="263">
        <v>48.3568</v>
      </c>
      <c r="S27" s="263">
        <v>0</v>
      </c>
      <c r="T27" s="263">
        <v>0</v>
      </c>
      <c r="U27" s="262">
        <v>405.73384856940561</v>
      </c>
      <c r="V27" s="263">
        <v>0</v>
      </c>
      <c r="W27" s="263">
        <v>39.292035225268506</v>
      </c>
      <c r="X27" s="263">
        <v>0</v>
      </c>
      <c r="Y27" s="264">
        <v>0</v>
      </c>
      <c r="Z27" s="327">
        <v>405.73384856940561</v>
      </c>
      <c r="AA27" s="328">
        <v>0</v>
      </c>
      <c r="AB27" s="328">
        <v>39.292035225268506</v>
      </c>
      <c r="AC27" s="328">
        <v>0</v>
      </c>
      <c r="AD27" s="328">
        <v>0</v>
      </c>
      <c r="AE27" s="329">
        <v>405.73384856940561</v>
      </c>
      <c r="AF27" s="329">
        <v>0</v>
      </c>
      <c r="AG27" s="329">
        <v>39.292035225268506</v>
      </c>
      <c r="AH27" s="329">
        <v>0</v>
      </c>
      <c r="AI27" s="330">
        <v>0</v>
      </c>
      <c r="AJ27" s="4"/>
      <c r="AK27" s="4"/>
    </row>
    <row r="28" spans="1:37" s="104" customFormat="1" x14ac:dyDescent="0.2">
      <c r="A28" s="105" t="s">
        <v>452</v>
      </c>
      <c r="B28" s="129">
        <v>30</v>
      </c>
      <c r="C28" s="129" t="s">
        <v>519</v>
      </c>
      <c r="D28" s="129" t="s">
        <v>125</v>
      </c>
      <c r="E28" s="129" t="s">
        <v>520</v>
      </c>
      <c r="F28" s="129" t="s">
        <v>521</v>
      </c>
      <c r="G28" s="152">
        <v>4922</v>
      </c>
      <c r="H28" s="153">
        <v>-109.4213</v>
      </c>
      <c r="I28" s="153">
        <v>48.422600000000003</v>
      </c>
      <c r="J28" s="129" t="s">
        <v>531</v>
      </c>
      <c r="K28" s="129" t="s">
        <v>531</v>
      </c>
      <c r="L28" s="129">
        <v>20200254</v>
      </c>
      <c r="M28" s="129">
        <v>30</v>
      </c>
      <c r="N28" s="129" t="s">
        <v>492</v>
      </c>
      <c r="O28" s="82" t="s">
        <v>47</v>
      </c>
      <c r="P28" s="262">
        <v>0</v>
      </c>
      <c r="Q28" s="263">
        <v>1.77</v>
      </c>
      <c r="R28" s="263">
        <v>0</v>
      </c>
      <c r="S28" s="263">
        <v>8.8000000000000005E-3</v>
      </c>
      <c r="T28" s="263">
        <v>1.1999999999999999E-3</v>
      </c>
      <c r="U28" s="262">
        <v>0</v>
      </c>
      <c r="V28" s="263">
        <v>1.4382031554760706</v>
      </c>
      <c r="W28" s="263">
        <v>0</v>
      </c>
      <c r="X28" s="263">
        <v>7.1503885695985434E-3</v>
      </c>
      <c r="Y28" s="264">
        <v>9.7505298676343758E-4</v>
      </c>
      <c r="Z28" s="327">
        <v>0</v>
      </c>
      <c r="AA28" s="328">
        <v>1.4382031554760706</v>
      </c>
      <c r="AB28" s="328">
        <v>0</v>
      </c>
      <c r="AC28" s="328">
        <v>7.1503885695985434E-3</v>
      </c>
      <c r="AD28" s="328">
        <v>9.7505298676343758E-4</v>
      </c>
      <c r="AE28" s="329">
        <v>0</v>
      </c>
      <c r="AF28" s="329">
        <v>1.4382031554760706</v>
      </c>
      <c r="AG28" s="329">
        <v>0</v>
      </c>
      <c r="AH28" s="329">
        <v>7.1503885695985434E-3</v>
      </c>
      <c r="AI28" s="330">
        <v>9.7505298676343758E-4</v>
      </c>
      <c r="AJ28" s="4"/>
      <c r="AK28" s="4"/>
    </row>
    <row r="29" spans="1:37" s="104" customFormat="1" x14ac:dyDescent="0.2">
      <c r="A29" s="105" t="s">
        <v>452</v>
      </c>
      <c r="B29" s="129">
        <v>30</v>
      </c>
      <c r="C29" s="129" t="s">
        <v>519</v>
      </c>
      <c r="D29" s="129" t="s">
        <v>125</v>
      </c>
      <c r="E29" s="129" t="s">
        <v>520</v>
      </c>
      <c r="F29" s="129" t="s">
        <v>521</v>
      </c>
      <c r="G29" s="152">
        <v>4922</v>
      </c>
      <c r="H29" s="153">
        <v>-109.4213</v>
      </c>
      <c r="I29" s="153">
        <v>48.422600000000003</v>
      </c>
      <c r="J29" s="129" t="s">
        <v>531</v>
      </c>
      <c r="K29" s="129" t="s">
        <v>531</v>
      </c>
      <c r="L29" s="129">
        <v>20200254</v>
      </c>
      <c r="M29" s="129">
        <v>6918</v>
      </c>
      <c r="N29" s="129" t="s">
        <v>492</v>
      </c>
      <c r="O29" s="82" t="s">
        <v>47</v>
      </c>
      <c r="P29" s="262">
        <v>7.2984999999999998</v>
      </c>
      <c r="Q29" s="263">
        <v>0</v>
      </c>
      <c r="R29" s="263">
        <v>9.8582000000000001</v>
      </c>
      <c r="S29" s="263">
        <v>0</v>
      </c>
      <c r="T29" s="263">
        <v>0</v>
      </c>
      <c r="U29" s="262">
        <v>5.930353519910792</v>
      </c>
      <c r="V29" s="263">
        <v>0</v>
      </c>
      <c r="W29" s="263">
        <v>8.0102227950927674</v>
      </c>
      <c r="X29" s="263">
        <v>0</v>
      </c>
      <c r="Y29" s="264">
        <v>0</v>
      </c>
      <c r="Z29" s="327">
        <v>5.930353519910792</v>
      </c>
      <c r="AA29" s="328">
        <v>0</v>
      </c>
      <c r="AB29" s="328">
        <v>8.0102227950927674</v>
      </c>
      <c r="AC29" s="328">
        <v>0</v>
      </c>
      <c r="AD29" s="328">
        <v>0</v>
      </c>
      <c r="AE29" s="329">
        <v>5.930353519910792</v>
      </c>
      <c r="AF29" s="329">
        <v>0</v>
      </c>
      <c r="AG29" s="329">
        <v>8.0102227950927674</v>
      </c>
      <c r="AH29" s="329">
        <v>0</v>
      </c>
      <c r="AI29" s="330">
        <v>0</v>
      </c>
      <c r="AJ29" s="4"/>
      <c r="AK29" s="4"/>
    </row>
    <row r="30" spans="1:37" s="104" customFormat="1" x14ac:dyDescent="0.2">
      <c r="A30" s="105" t="s">
        <v>452</v>
      </c>
      <c r="B30" s="129">
        <v>30</v>
      </c>
      <c r="C30" s="129" t="s">
        <v>519</v>
      </c>
      <c r="D30" s="129" t="s">
        <v>125</v>
      </c>
      <c r="E30" s="129" t="s">
        <v>520</v>
      </c>
      <c r="F30" s="129" t="s">
        <v>521</v>
      </c>
      <c r="G30" s="152">
        <v>4922</v>
      </c>
      <c r="H30" s="153">
        <v>-109.4213</v>
      </c>
      <c r="I30" s="153">
        <v>48.422600000000003</v>
      </c>
      <c r="J30" s="129" t="s">
        <v>532</v>
      </c>
      <c r="K30" s="129" t="s">
        <v>532</v>
      </c>
      <c r="L30" s="129">
        <v>20200254</v>
      </c>
      <c r="M30" s="129">
        <v>42</v>
      </c>
      <c r="N30" s="129" t="s">
        <v>492</v>
      </c>
      <c r="O30" s="82" t="s">
        <v>47</v>
      </c>
      <c r="P30" s="262">
        <v>0</v>
      </c>
      <c r="Q30" s="263">
        <v>2.4780000000000002</v>
      </c>
      <c r="R30" s="263">
        <v>0</v>
      </c>
      <c r="S30" s="263">
        <v>1.23E-2</v>
      </c>
      <c r="T30" s="263">
        <v>1.6000000000000001E-3</v>
      </c>
      <c r="U30" s="262">
        <v>0</v>
      </c>
      <c r="V30" s="263">
        <v>2.0134844176664992</v>
      </c>
      <c r="W30" s="263">
        <v>0</v>
      </c>
      <c r="X30" s="263">
        <v>9.9942931143252364E-3</v>
      </c>
      <c r="Y30" s="264">
        <v>1.3000706490179171E-3</v>
      </c>
      <c r="Z30" s="327">
        <v>0</v>
      </c>
      <c r="AA30" s="328">
        <v>2.0134844176664992</v>
      </c>
      <c r="AB30" s="328">
        <v>0</v>
      </c>
      <c r="AC30" s="328">
        <v>9.9942931143252364E-3</v>
      </c>
      <c r="AD30" s="328">
        <v>1.3000706490179171E-3</v>
      </c>
      <c r="AE30" s="329">
        <v>0</v>
      </c>
      <c r="AF30" s="329">
        <v>2.0134844176664992</v>
      </c>
      <c r="AG30" s="329">
        <v>0</v>
      </c>
      <c r="AH30" s="329">
        <v>9.9942931143252364E-3</v>
      </c>
      <c r="AI30" s="330">
        <v>1.3000706490179171E-3</v>
      </c>
      <c r="AJ30" s="4"/>
      <c r="AK30" s="4"/>
    </row>
    <row r="31" spans="1:37" s="104" customFormat="1" x14ac:dyDescent="0.2">
      <c r="A31" s="105" t="s">
        <v>452</v>
      </c>
      <c r="B31" s="129">
        <v>30</v>
      </c>
      <c r="C31" s="129" t="s">
        <v>519</v>
      </c>
      <c r="D31" s="129" t="s">
        <v>125</v>
      </c>
      <c r="E31" s="129" t="s">
        <v>520</v>
      </c>
      <c r="F31" s="129" t="s">
        <v>521</v>
      </c>
      <c r="G31" s="152">
        <v>4922</v>
      </c>
      <c r="H31" s="153">
        <v>-109.4213</v>
      </c>
      <c r="I31" s="153">
        <v>48.422600000000003</v>
      </c>
      <c r="J31" s="129" t="s">
        <v>532</v>
      </c>
      <c r="K31" s="129" t="s">
        <v>532</v>
      </c>
      <c r="L31" s="129">
        <v>20200254</v>
      </c>
      <c r="M31" s="129">
        <v>8582</v>
      </c>
      <c r="N31" s="129" t="s">
        <v>492</v>
      </c>
      <c r="O31" s="82" t="s">
        <v>47</v>
      </c>
      <c r="P31" s="262">
        <v>9.2256</v>
      </c>
      <c r="Q31" s="263">
        <v>0</v>
      </c>
      <c r="R31" s="263">
        <v>14.889799999999999</v>
      </c>
      <c r="S31" s="263">
        <v>0</v>
      </c>
      <c r="T31" s="263">
        <v>0</v>
      </c>
      <c r="U31" s="262">
        <v>7.4962073622373087</v>
      </c>
      <c r="V31" s="263">
        <v>0</v>
      </c>
      <c r="W31" s="263">
        <v>12.098619968591862</v>
      </c>
      <c r="X31" s="263">
        <v>0</v>
      </c>
      <c r="Y31" s="264">
        <v>0</v>
      </c>
      <c r="Z31" s="327">
        <v>7.4962073622373087</v>
      </c>
      <c r="AA31" s="328">
        <v>0</v>
      </c>
      <c r="AB31" s="328">
        <v>12.098619968591862</v>
      </c>
      <c r="AC31" s="328">
        <v>0</v>
      </c>
      <c r="AD31" s="328">
        <v>0</v>
      </c>
      <c r="AE31" s="329">
        <v>7.4962073622373087</v>
      </c>
      <c r="AF31" s="329">
        <v>0</v>
      </c>
      <c r="AG31" s="329">
        <v>12.098619968591862</v>
      </c>
      <c r="AH31" s="329">
        <v>0</v>
      </c>
      <c r="AI31" s="330">
        <v>0</v>
      </c>
      <c r="AJ31" s="4"/>
      <c r="AK31" s="4"/>
    </row>
    <row r="32" spans="1:37" s="104" customFormat="1" x14ac:dyDescent="0.2">
      <c r="A32" s="105" t="s">
        <v>452</v>
      </c>
      <c r="B32" s="129">
        <v>30</v>
      </c>
      <c r="C32" s="129" t="s">
        <v>519</v>
      </c>
      <c r="D32" s="129" t="s">
        <v>125</v>
      </c>
      <c r="E32" s="129" t="s">
        <v>520</v>
      </c>
      <c r="F32" s="129" t="s">
        <v>521</v>
      </c>
      <c r="G32" s="152">
        <v>4922</v>
      </c>
      <c r="H32" s="153">
        <v>-109.4213</v>
      </c>
      <c r="I32" s="153">
        <v>48.422600000000003</v>
      </c>
      <c r="J32" s="129" t="s">
        <v>533</v>
      </c>
      <c r="K32" s="129" t="s">
        <v>533</v>
      </c>
      <c r="L32" s="129">
        <v>20200254</v>
      </c>
      <c r="M32" s="129">
        <v>34</v>
      </c>
      <c r="N32" s="129" t="s">
        <v>492</v>
      </c>
      <c r="O32" s="82" t="s">
        <v>47</v>
      </c>
      <c r="P32" s="262">
        <v>0</v>
      </c>
      <c r="Q32" s="263">
        <v>2.0059999999999998</v>
      </c>
      <c r="R32" s="263">
        <v>0</v>
      </c>
      <c r="S32" s="263">
        <v>0.01</v>
      </c>
      <c r="T32" s="263">
        <v>1.2999999999999999E-3</v>
      </c>
      <c r="U32" s="262">
        <v>0</v>
      </c>
      <c r="V32" s="263">
        <v>1.6299635762062132</v>
      </c>
      <c r="W32" s="263">
        <v>0</v>
      </c>
      <c r="X32" s="263">
        <v>8.1254415563619814E-3</v>
      </c>
      <c r="Y32" s="264">
        <v>1.0563074023270576E-3</v>
      </c>
      <c r="Z32" s="327">
        <v>0</v>
      </c>
      <c r="AA32" s="328">
        <v>1.6299635762062132</v>
      </c>
      <c r="AB32" s="328">
        <v>0</v>
      </c>
      <c r="AC32" s="328">
        <v>8.1254415563619814E-3</v>
      </c>
      <c r="AD32" s="328">
        <v>1.0563074023270576E-3</v>
      </c>
      <c r="AE32" s="329">
        <v>0</v>
      </c>
      <c r="AF32" s="329">
        <v>1.6299635762062132</v>
      </c>
      <c r="AG32" s="329">
        <v>0</v>
      </c>
      <c r="AH32" s="329">
        <v>8.1254415563619814E-3</v>
      </c>
      <c r="AI32" s="330">
        <v>1.0563074023270576E-3</v>
      </c>
      <c r="AJ32" s="4"/>
      <c r="AK32" s="4"/>
    </row>
    <row r="33" spans="1:37" s="104" customFormat="1" x14ac:dyDescent="0.2">
      <c r="A33" s="105" t="s">
        <v>452</v>
      </c>
      <c r="B33" s="129">
        <v>30</v>
      </c>
      <c r="C33" s="129" t="s">
        <v>519</v>
      </c>
      <c r="D33" s="129" t="s">
        <v>125</v>
      </c>
      <c r="E33" s="129" t="s">
        <v>520</v>
      </c>
      <c r="F33" s="129" t="s">
        <v>521</v>
      </c>
      <c r="G33" s="152">
        <v>4922</v>
      </c>
      <c r="H33" s="153">
        <v>-109.4213</v>
      </c>
      <c r="I33" s="153">
        <v>48.422600000000003</v>
      </c>
      <c r="J33" s="129" t="s">
        <v>533</v>
      </c>
      <c r="K33" s="129" t="s">
        <v>533</v>
      </c>
      <c r="L33" s="129">
        <v>20200254</v>
      </c>
      <c r="M33" s="129">
        <v>5576</v>
      </c>
      <c r="N33" s="129" t="s">
        <v>492</v>
      </c>
      <c r="O33" s="82" t="s">
        <v>47</v>
      </c>
      <c r="P33" s="262">
        <v>3.4571000000000001</v>
      </c>
      <c r="Q33" s="263">
        <v>0</v>
      </c>
      <c r="R33" s="263">
        <v>8.5592000000000006</v>
      </c>
      <c r="S33" s="263">
        <v>0</v>
      </c>
      <c r="T33" s="263">
        <v>0</v>
      </c>
      <c r="U33" s="262">
        <v>2.8090464004499003</v>
      </c>
      <c r="V33" s="263">
        <v>0</v>
      </c>
      <c r="W33" s="263">
        <v>6.9547279369213468</v>
      </c>
      <c r="X33" s="263">
        <v>0</v>
      </c>
      <c r="Y33" s="264">
        <v>0</v>
      </c>
      <c r="Z33" s="327">
        <v>2.8090464004499003</v>
      </c>
      <c r="AA33" s="328">
        <v>0</v>
      </c>
      <c r="AB33" s="328">
        <v>6.9547279369213468</v>
      </c>
      <c r="AC33" s="328">
        <v>0</v>
      </c>
      <c r="AD33" s="328">
        <v>0</v>
      </c>
      <c r="AE33" s="329">
        <v>2.8090464004499003</v>
      </c>
      <c r="AF33" s="329">
        <v>0</v>
      </c>
      <c r="AG33" s="329">
        <v>6.9547279369213468</v>
      </c>
      <c r="AH33" s="329">
        <v>0</v>
      </c>
      <c r="AI33" s="330">
        <v>0</v>
      </c>
      <c r="AJ33" s="4"/>
      <c r="AK33" s="4"/>
    </row>
    <row r="34" spans="1:37" s="104" customFormat="1" x14ac:dyDescent="0.2">
      <c r="A34" s="105" t="s">
        <v>452</v>
      </c>
      <c r="B34" s="129">
        <v>30</v>
      </c>
      <c r="C34" s="129" t="s">
        <v>519</v>
      </c>
      <c r="D34" s="129" t="s">
        <v>125</v>
      </c>
      <c r="E34" s="129" t="s">
        <v>520</v>
      </c>
      <c r="F34" s="129" t="s">
        <v>521</v>
      </c>
      <c r="G34" s="152">
        <v>4922</v>
      </c>
      <c r="H34" s="153">
        <v>-109.4213</v>
      </c>
      <c r="I34" s="153">
        <v>48.422600000000003</v>
      </c>
      <c r="J34" s="129" t="s">
        <v>534</v>
      </c>
      <c r="K34" s="129" t="s">
        <v>534</v>
      </c>
      <c r="L34" s="129">
        <v>31000228</v>
      </c>
      <c r="M34" s="129">
        <v>0</v>
      </c>
      <c r="N34" s="129" t="s">
        <v>492</v>
      </c>
      <c r="O34" s="82" t="s">
        <v>50</v>
      </c>
      <c r="P34" s="262">
        <v>0</v>
      </c>
      <c r="Q34" s="263">
        <v>0</v>
      </c>
      <c r="R34" s="263">
        <v>0</v>
      </c>
      <c r="S34" s="263">
        <v>0</v>
      </c>
      <c r="T34" s="263">
        <v>0</v>
      </c>
      <c r="U34" s="262">
        <v>0</v>
      </c>
      <c r="V34" s="263">
        <v>0</v>
      </c>
      <c r="W34" s="263">
        <v>0</v>
      </c>
      <c r="X34" s="263">
        <v>0</v>
      </c>
      <c r="Y34" s="264">
        <v>0</v>
      </c>
      <c r="Z34" s="327">
        <v>0</v>
      </c>
      <c r="AA34" s="328">
        <v>0</v>
      </c>
      <c r="AB34" s="328">
        <v>0</v>
      </c>
      <c r="AC34" s="328">
        <v>0</v>
      </c>
      <c r="AD34" s="328">
        <v>0</v>
      </c>
      <c r="AE34" s="329">
        <v>0</v>
      </c>
      <c r="AF34" s="329">
        <v>0</v>
      </c>
      <c r="AG34" s="329">
        <v>0</v>
      </c>
      <c r="AH34" s="329">
        <v>0</v>
      </c>
      <c r="AI34" s="330">
        <v>0</v>
      </c>
      <c r="AJ34" s="4"/>
      <c r="AK34" s="4"/>
    </row>
    <row r="35" spans="1:37" s="104" customFormat="1" x14ac:dyDescent="0.2">
      <c r="A35" s="105" t="s">
        <v>452</v>
      </c>
      <c r="B35" s="129">
        <v>30</v>
      </c>
      <c r="C35" s="129" t="s">
        <v>519</v>
      </c>
      <c r="D35" s="129" t="s">
        <v>125</v>
      </c>
      <c r="E35" s="129" t="s">
        <v>520</v>
      </c>
      <c r="F35" s="129" t="s">
        <v>521</v>
      </c>
      <c r="G35" s="152">
        <v>4922</v>
      </c>
      <c r="H35" s="153">
        <v>-109.4213</v>
      </c>
      <c r="I35" s="153">
        <v>48.422600000000003</v>
      </c>
      <c r="J35" s="129" t="s">
        <v>535</v>
      </c>
      <c r="K35" s="129" t="s">
        <v>536</v>
      </c>
      <c r="L35" s="129">
        <v>31000207</v>
      </c>
      <c r="M35" s="129">
        <v>8760</v>
      </c>
      <c r="N35" s="129" t="s">
        <v>492</v>
      </c>
      <c r="O35" s="82" t="s">
        <v>32</v>
      </c>
      <c r="P35" s="262">
        <v>0</v>
      </c>
      <c r="Q35" s="263">
        <v>4.0000000000000002E-4</v>
      </c>
      <c r="R35" s="263">
        <v>0</v>
      </c>
      <c r="S35" s="263">
        <v>0</v>
      </c>
      <c r="T35" s="263">
        <v>0</v>
      </c>
      <c r="U35" s="262">
        <v>0</v>
      </c>
      <c r="V35" s="263">
        <v>3.2501766225447926E-4</v>
      </c>
      <c r="W35" s="263">
        <v>0</v>
      </c>
      <c r="X35" s="263">
        <v>0</v>
      </c>
      <c r="Y35" s="264">
        <v>0</v>
      </c>
      <c r="Z35" s="327">
        <v>0</v>
      </c>
      <c r="AA35" s="328">
        <v>3.2501766225447926E-4</v>
      </c>
      <c r="AB35" s="328">
        <v>0</v>
      </c>
      <c r="AC35" s="328">
        <v>0</v>
      </c>
      <c r="AD35" s="328">
        <v>0</v>
      </c>
      <c r="AE35" s="329">
        <v>0</v>
      </c>
      <c r="AF35" s="329">
        <v>3.2501766225447926E-4</v>
      </c>
      <c r="AG35" s="329">
        <v>0</v>
      </c>
      <c r="AH35" s="329">
        <v>0</v>
      </c>
      <c r="AI35" s="330">
        <v>0</v>
      </c>
      <c r="AJ35" s="4"/>
      <c r="AK35" s="4"/>
    </row>
    <row r="36" spans="1:37" s="104" customFormat="1" x14ac:dyDescent="0.2">
      <c r="A36" s="105" t="s">
        <v>452</v>
      </c>
      <c r="B36" s="129">
        <v>30</v>
      </c>
      <c r="C36" s="129" t="s">
        <v>519</v>
      </c>
      <c r="D36" s="129" t="s">
        <v>125</v>
      </c>
      <c r="E36" s="129" t="s">
        <v>520</v>
      </c>
      <c r="F36" s="129" t="s">
        <v>521</v>
      </c>
      <c r="G36" s="152">
        <v>4922</v>
      </c>
      <c r="H36" s="153">
        <v>-109.4213</v>
      </c>
      <c r="I36" s="153">
        <v>48.422600000000003</v>
      </c>
      <c r="J36" s="129" t="s">
        <v>535</v>
      </c>
      <c r="K36" s="129" t="s">
        <v>537</v>
      </c>
      <c r="L36" s="129">
        <v>40400300</v>
      </c>
      <c r="M36" s="129">
        <v>8760</v>
      </c>
      <c r="N36" s="129" t="s">
        <v>492</v>
      </c>
      <c r="O36" s="82" t="s">
        <v>86</v>
      </c>
      <c r="P36" s="262">
        <v>0</v>
      </c>
      <c r="Q36" s="263">
        <v>0.1857</v>
      </c>
      <c r="R36" s="263">
        <v>0</v>
      </c>
      <c r="S36" s="263">
        <v>0</v>
      </c>
      <c r="T36" s="263">
        <v>0</v>
      </c>
      <c r="U36" s="262">
        <v>0</v>
      </c>
      <c r="V36" s="263">
        <v>0.15088944970164198</v>
      </c>
      <c r="W36" s="263">
        <v>0</v>
      </c>
      <c r="X36" s="263">
        <v>0</v>
      </c>
      <c r="Y36" s="264">
        <v>0</v>
      </c>
      <c r="Z36" s="327">
        <v>0</v>
      </c>
      <c r="AA36" s="328">
        <v>0.15088944970164198</v>
      </c>
      <c r="AB36" s="328">
        <v>0</v>
      </c>
      <c r="AC36" s="328">
        <v>0</v>
      </c>
      <c r="AD36" s="328">
        <v>0</v>
      </c>
      <c r="AE36" s="329">
        <v>0</v>
      </c>
      <c r="AF36" s="329">
        <v>0.15088944970164198</v>
      </c>
      <c r="AG36" s="329">
        <v>0</v>
      </c>
      <c r="AH36" s="329">
        <v>0</v>
      </c>
      <c r="AI36" s="330">
        <v>0</v>
      </c>
      <c r="AJ36" s="4"/>
      <c r="AK36" s="4"/>
    </row>
    <row r="37" spans="1:37" s="104" customFormat="1" x14ac:dyDescent="0.2">
      <c r="A37" s="105" t="s">
        <v>452</v>
      </c>
      <c r="B37" s="129">
        <v>30</v>
      </c>
      <c r="C37" s="129" t="s">
        <v>519</v>
      </c>
      <c r="D37" s="129" t="s">
        <v>125</v>
      </c>
      <c r="E37" s="129" t="s">
        <v>520</v>
      </c>
      <c r="F37" s="129" t="s">
        <v>521</v>
      </c>
      <c r="G37" s="152">
        <v>4922</v>
      </c>
      <c r="H37" s="153">
        <v>-109.4213</v>
      </c>
      <c r="I37" s="153">
        <v>48.422600000000003</v>
      </c>
      <c r="J37" s="129" t="s">
        <v>535</v>
      </c>
      <c r="K37" s="129" t="s">
        <v>538</v>
      </c>
      <c r="L37" s="129">
        <v>40400300</v>
      </c>
      <c r="M37" s="129">
        <v>8760</v>
      </c>
      <c r="N37" s="129" t="s">
        <v>492</v>
      </c>
      <c r="O37" s="82" t="s">
        <v>86</v>
      </c>
      <c r="P37" s="262">
        <v>0</v>
      </c>
      <c r="Q37" s="263">
        <v>3.7199999999999997E-2</v>
      </c>
      <c r="R37" s="263">
        <v>0</v>
      </c>
      <c r="S37" s="263">
        <v>0</v>
      </c>
      <c r="T37" s="263">
        <v>0</v>
      </c>
      <c r="U37" s="262">
        <v>0</v>
      </c>
      <c r="V37" s="263">
        <v>3.0226642589666567E-2</v>
      </c>
      <c r="W37" s="263">
        <v>0</v>
      </c>
      <c r="X37" s="263">
        <v>0</v>
      </c>
      <c r="Y37" s="264">
        <v>0</v>
      </c>
      <c r="Z37" s="327">
        <v>0</v>
      </c>
      <c r="AA37" s="328">
        <v>3.0226642589666567E-2</v>
      </c>
      <c r="AB37" s="328">
        <v>0</v>
      </c>
      <c r="AC37" s="328">
        <v>0</v>
      </c>
      <c r="AD37" s="328">
        <v>0</v>
      </c>
      <c r="AE37" s="329">
        <v>0</v>
      </c>
      <c r="AF37" s="329">
        <v>3.0226642589666567E-2</v>
      </c>
      <c r="AG37" s="329">
        <v>0</v>
      </c>
      <c r="AH37" s="329">
        <v>0</v>
      </c>
      <c r="AI37" s="330">
        <v>0</v>
      </c>
      <c r="AJ37" s="4"/>
      <c r="AK37" s="4"/>
    </row>
    <row r="38" spans="1:37" s="104" customFormat="1" x14ac:dyDescent="0.2">
      <c r="A38" s="105" t="s">
        <v>452</v>
      </c>
      <c r="B38" s="129">
        <v>30</v>
      </c>
      <c r="C38" s="129" t="s">
        <v>519</v>
      </c>
      <c r="D38" s="129" t="s">
        <v>125</v>
      </c>
      <c r="E38" s="129" t="s">
        <v>520</v>
      </c>
      <c r="F38" s="129" t="s">
        <v>521</v>
      </c>
      <c r="G38" s="152">
        <v>4922</v>
      </c>
      <c r="H38" s="153">
        <v>-109.4213</v>
      </c>
      <c r="I38" s="153">
        <v>48.422600000000003</v>
      </c>
      <c r="J38" s="129" t="s">
        <v>539</v>
      </c>
      <c r="K38" s="129" t="s">
        <v>540</v>
      </c>
      <c r="L38" s="129">
        <v>10500106</v>
      </c>
      <c r="M38" s="129">
        <v>2</v>
      </c>
      <c r="N38" s="129" t="s">
        <v>492</v>
      </c>
      <c r="O38" s="82" t="s">
        <v>39</v>
      </c>
      <c r="P38" s="262">
        <v>0.1</v>
      </c>
      <c r="Q38" s="263">
        <v>5.4999999999999997E-3</v>
      </c>
      <c r="R38" s="263">
        <v>8.4000000000000005E-2</v>
      </c>
      <c r="S38" s="263">
        <v>5.9999999999999995E-4</v>
      </c>
      <c r="T38" s="263">
        <v>1.9E-3</v>
      </c>
      <c r="U38" s="262">
        <v>8.1254415563619814E-2</v>
      </c>
      <c r="V38" s="263">
        <v>4.4689928559990891E-3</v>
      </c>
      <c r="W38" s="263">
        <v>6.8253709073440638E-2</v>
      </c>
      <c r="X38" s="263">
        <v>4.8752649338171879E-4</v>
      </c>
      <c r="Y38" s="264">
        <v>1.5438338957087763E-3</v>
      </c>
      <c r="Z38" s="327">
        <v>8.1254415563619814E-2</v>
      </c>
      <c r="AA38" s="328">
        <v>4.4689928559990891E-3</v>
      </c>
      <c r="AB38" s="328">
        <v>6.8253709073440638E-2</v>
      </c>
      <c r="AC38" s="328">
        <v>4.8752649338171879E-4</v>
      </c>
      <c r="AD38" s="328">
        <v>1.5438338957087763E-3</v>
      </c>
      <c r="AE38" s="329">
        <v>8.1254415563619814E-2</v>
      </c>
      <c r="AF38" s="329">
        <v>4.4689928559990891E-3</v>
      </c>
      <c r="AG38" s="329">
        <v>6.8253709073440638E-2</v>
      </c>
      <c r="AH38" s="329">
        <v>4.8752649338171879E-4</v>
      </c>
      <c r="AI38" s="330">
        <v>1.5438338957087763E-3</v>
      </c>
      <c r="AJ38" s="4"/>
      <c r="AK38" s="4"/>
    </row>
    <row r="39" spans="1:37" s="104" customFormat="1" x14ac:dyDescent="0.2">
      <c r="A39" s="105" t="s">
        <v>452</v>
      </c>
      <c r="B39" s="129">
        <v>30</v>
      </c>
      <c r="C39" s="129" t="s">
        <v>519</v>
      </c>
      <c r="D39" s="129" t="s">
        <v>125</v>
      </c>
      <c r="E39" s="129" t="s">
        <v>520</v>
      </c>
      <c r="F39" s="129" t="s">
        <v>521</v>
      </c>
      <c r="G39" s="152">
        <v>4922</v>
      </c>
      <c r="H39" s="153">
        <v>-109.4213</v>
      </c>
      <c r="I39" s="153">
        <v>48.422600000000003</v>
      </c>
      <c r="J39" s="129" t="s">
        <v>539</v>
      </c>
      <c r="K39" s="129" t="s">
        <v>541</v>
      </c>
      <c r="L39" s="129">
        <v>31000404</v>
      </c>
      <c r="M39" s="129">
        <v>1</v>
      </c>
      <c r="N39" s="129" t="s">
        <v>492</v>
      </c>
      <c r="O39" s="82" t="s">
        <v>39</v>
      </c>
      <c r="P39" s="262">
        <v>4.7E-2</v>
      </c>
      <c r="Q39" s="263">
        <v>2.8E-3</v>
      </c>
      <c r="R39" s="263">
        <v>0.02</v>
      </c>
      <c r="S39" s="263">
        <v>2.9999999999999997E-4</v>
      </c>
      <c r="T39" s="263">
        <v>1E-3</v>
      </c>
      <c r="U39" s="262">
        <v>3.818957531490131E-2</v>
      </c>
      <c r="V39" s="263">
        <v>2.2751236357813546E-3</v>
      </c>
      <c r="W39" s="263">
        <v>1.6250883112723963E-2</v>
      </c>
      <c r="X39" s="263">
        <v>2.4376324669085939E-4</v>
      </c>
      <c r="Y39" s="264">
        <v>8.1254415563619805E-4</v>
      </c>
      <c r="Z39" s="327">
        <v>3.818957531490131E-2</v>
      </c>
      <c r="AA39" s="328">
        <v>2.2751236357813546E-3</v>
      </c>
      <c r="AB39" s="328">
        <v>1.6250883112723963E-2</v>
      </c>
      <c r="AC39" s="328">
        <v>2.4376324669085939E-4</v>
      </c>
      <c r="AD39" s="328">
        <v>8.1254415563619805E-4</v>
      </c>
      <c r="AE39" s="329">
        <v>3.818957531490131E-2</v>
      </c>
      <c r="AF39" s="329">
        <v>2.2751236357813546E-3</v>
      </c>
      <c r="AG39" s="329">
        <v>1.6250883112723963E-2</v>
      </c>
      <c r="AH39" s="329">
        <v>2.4376324669085939E-4</v>
      </c>
      <c r="AI39" s="330">
        <v>8.1254415563619805E-4</v>
      </c>
      <c r="AJ39" s="4"/>
      <c r="AK39" s="4"/>
    </row>
    <row r="40" spans="1:37" s="104" customFormat="1" x14ac:dyDescent="0.2">
      <c r="A40" s="105" t="s">
        <v>452</v>
      </c>
      <c r="B40" s="129">
        <v>30</v>
      </c>
      <c r="C40" s="129" t="s">
        <v>519</v>
      </c>
      <c r="D40" s="129" t="s">
        <v>125</v>
      </c>
      <c r="E40" s="129" t="s">
        <v>520</v>
      </c>
      <c r="F40" s="129" t="s">
        <v>521</v>
      </c>
      <c r="G40" s="152">
        <v>4922</v>
      </c>
      <c r="H40" s="153">
        <v>-109.4213</v>
      </c>
      <c r="I40" s="153">
        <v>48.422600000000003</v>
      </c>
      <c r="J40" s="129" t="s">
        <v>542</v>
      </c>
      <c r="K40" s="129" t="s">
        <v>542</v>
      </c>
      <c r="L40" s="129">
        <v>31000404</v>
      </c>
      <c r="M40" s="129">
        <v>1</v>
      </c>
      <c r="N40" s="129" t="s">
        <v>492</v>
      </c>
      <c r="O40" s="82" t="s">
        <v>39</v>
      </c>
      <c r="P40" s="262">
        <v>0.05</v>
      </c>
      <c r="Q40" s="263">
        <v>2.8E-3</v>
      </c>
      <c r="R40" s="263">
        <v>4.2000000000000003E-2</v>
      </c>
      <c r="S40" s="263">
        <v>2.9999999999999997E-4</v>
      </c>
      <c r="T40" s="263">
        <v>1E-3</v>
      </c>
      <c r="U40" s="262">
        <v>4.0627207781809907E-2</v>
      </c>
      <c r="V40" s="263">
        <v>2.2751236357813546E-3</v>
      </c>
      <c r="W40" s="263">
        <v>3.4126854536720319E-2</v>
      </c>
      <c r="X40" s="263">
        <v>2.4376324669085939E-4</v>
      </c>
      <c r="Y40" s="264">
        <v>8.1254415563619805E-4</v>
      </c>
      <c r="Z40" s="327">
        <v>4.0627207781809907E-2</v>
      </c>
      <c r="AA40" s="328">
        <v>2.2751236357813546E-3</v>
      </c>
      <c r="AB40" s="328">
        <v>3.4126854536720319E-2</v>
      </c>
      <c r="AC40" s="328">
        <v>2.4376324669085939E-4</v>
      </c>
      <c r="AD40" s="328">
        <v>8.1254415563619805E-4</v>
      </c>
      <c r="AE40" s="329">
        <v>4.0627207781809907E-2</v>
      </c>
      <c r="AF40" s="329">
        <v>2.2751236357813546E-3</v>
      </c>
      <c r="AG40" s="329">
        <v>3.4126854536720319E-2</v>
      </c>
      <c r="AH40" s="329">
        <v>2.4376324669085939E-4</v>
      </c>
      <c r="AI40" s="330">
        <v>8.1254415563619805E-4</v>
      </c>
      <c r="AJ40" s="4"/>
      <c r="AK40" s="4"/>
    </row>
    <row r="41" spans="1:37" s="104" customFormat="1" x14ac:dyDescent="0.2">
      <c r="A41" s="105" t="s">
        <v>452</v>
      </c>
      <c r="B41" s="129">
        <v>30</v>
      </c>
      <c r="C41" s="129" t="s">
        <v>519</v>
      </c>
      <c r="D41" s="129" t="s">
        <v>125</v>
      </c>
      <c r="E41" s="129" t="s">
        <v>520</v>
      </c>
      <c r="F41" s="129" t="s">
        <v>521</v>
      </c>
      <c r="G41" s="152">
        <v>4922</v>
      </c>
      <c r="H41" s="153">
        <v>-109.4213</v>
      </c>
      <c r="I41" s="153">
        <v>48.422600000000003</v>
      </c>
      <c r="J41" s="129" t="s">
        <v>543</v>
      </c>
      <c r="K41" s="129" t="s">
        <v>543</v>
      </c>
      <c r="L41" s="129">
        <v>10500106</v>
      </c>
      <c r="M41" s="129">
        <v>1</v>
      </c>
      <c r="N41" s="129" t="s">
        <v>492</v>
      </c>
      <c r="O41" s="82" t="s">
        <v>39</v>
      </c>
      <c r="P41" s="262">
        <v>0.05</v>
      </c>
      <c r="Q41" s="263">
        <v>2.8E-3</v>
      </c>
      <c r="R41" s="263">
        <v>4.2000000000000003E-2</v>
      </c>
      <c r="S41" s="263">
        <v>2.9999999999999997E-4</v>
      </c>
      <c r="T41" s="263">
        <v>1E-3</v>
      </c>
      <c r="U41" s="262">
        <v>4.0627207781809907E-2</v>
      </c>
      <c r="V41" s="263">
        <v>2.2751236357813546E-3</v>
      </c>
      <c r="W41" s="263">
        <v>3.4126854536720319E-2</v>
      </c>
      <c r="X41" s="263">
        <v>2.4376324669085939E-4</v>
      </c>
      <c r="Y41" s="264">
        <v>8.1254415563619805E-4</v>
      </c>
      <c r="Z41" s="327">
        <v>4.0627207781809907E-2</v>
      </c>
      <c r="AA41" s="328">
        <v>2.2751236357813546E-3</v>
      </c>
      <c r="AB41" s="328">
        <v>3.4126854536720319E-2</v>
      </c>
      <c r="AC41" s="328">
        <v>2.4376324669085939E-4</v>
      </c>
      <c r="AD41" s="328">
        <v>8.1254415563619805E-4</v>
      </c>
      <c r="AE41" s="329">
        <v>4.0627207781809907E-2</v>
      </c>
      <c r="AF41" s="329">
        <v>2.2751236357813546E-3</v>
      </c>
      <c r="AG41" s="329">
        <v>3.4126854536720319E-2</v>
      </c>
      <c r="AH41" s="329">
        <v>2.4376324669085939E-4</v>
      </c>
      <c r="AI41" s="330">
        <v>8.1254415563619805E-4</v>
      </c>
      <c r="AJ41" s="4"/>
      <c r="AK41" s="4"/>
    </row>
    <row r="42" spans="1:37" s="104" customFormat="1" x14ac:dyDescent="0.2">
      <c r="A42" s="105" t="s">
        <v>452</v>
      </c>
      <c r="B42" s="129">
        <v>30</v>
      </c>
      <c r="C42" s="129" t="s">
        <v>519</v>
      </c>
      <c r="D42" s="129" t="s">
        <v>125</v>
      </c>
      <c r="E42" s="129" t="s">
        <v>520</v>
      </c>
      <c r="F42" s="129" t="s">
        <v>521</v>
      </c>
      <c r="G42" s="152">
        <v>4922</v>
      </c>
      <c r="H42" s="153">
        <v>-109.4213</v>
      </c>
      <c r="I42" s="153">
        <v>48.422600000000003</v>
      </c>
      <c r="J42" s="129" t="s">
        <v>544</v>
      </c>
      <c r="K42" s="129" t="s">
        <v>545</v>
      </c>
      <c r="L42" s="129">
        <v>31000404</v>
      </c>
      <c r="M42" s="129">
        <v>0</v>
      </c>
      <c r="N42" s="129" t="s">
        <v>492</v>
      </c>
      <c r="O42" s="82" t="s">
        <v>39</v>
      </c>
      <c r="P42" s="262">
        <v>0</v>
      </c>
      <c r="Q42" s="263">
        <v>0</v>
      </c>
      <c r="R42" s="263">
        <v>0</v>
      </c>
      <c r="S42" s="263">
        <v>0</v>
      </c>
      <c r="T42" s="263">
        <v>0</v>
      </c>
      <c r="U42" s="262">
        <v>0</v>
      </c>
      <c r="V42" s="263">
        <v>0</v>
      </c>
      <c r="W42" s="263">
        <v>0</v>
      </c>
      <c r="X42" s="263">
        <v>0</v>
      </c>
      <c r="Y42" s="264">
        <v>0</v>
      </c>
      <c r="Z42" s="327">
        <v>0</v>
      </c>
      <c r="AA42" s="328">
        <v>0</v>
      </c>
      <c r="AB42" s="328">
        <v>0</v>
      </c>
      <c r="AC42" s="328">
        <v>0</v>
      </c>
      <c r="AD42" s="328">
        <v>0</v>
      </c>
      <c r="AE42" s="329">
        <v>0</v>
      </c>
      <c r="AF42" s="329">
        <v>0</v>
      </c>
      <c r="AG42" s="329">
        <v>0</v>
      </c>
      <c r="AH42" s="329">
        <v>0</v>
      </c>
      <c r="AI42" s="330">
        <v>0</v>
      </c>
      <c r="AJ42" s="4"/>
      <c r="AK42" s="4"/>
    </row>
    <row r="43" spans="1:37" s="104" customFormat="1" x14ac:dyDescent="0.2">
      <c r="A43" s="105" t="s">
        <v>452</v>
      </c>
      <c r="B43" s="129">
        <v>30</v>
      </c>
      <c r="C43" s="129" t="s">
        <v>519</v>
      </c>
      <c r="D43" s="129" t="s">
        <v>125</v>
      </c>
      <c r="E43" s="129" t="s">
        <v>520</v>
      </c>
      <c r="F43" s="129" t="s">
        <v>521</v>
      </c>
      <c r="G43" s="152">
        <v>4922</v>
      </c>
      <c r="H43" s="153">
        <v>-109.4213</v>
      </c>
      <c r="I43" s="153">
        <v>48.422600000000003</v>
      </c>
      <c r="J43" s="129" t="s">
        <v>546</v>
      </c>
      <c r="K43" s="129" t="s">
        <v>546</v>
      </c>
      <c r="L43" s="129">
        <v>30502504</v>
      </c>
      <c r="M43" s="129">
        <v>2080</v>
      </c>
      <c r="N43" s="129" t="s">
        <v>547</v>
      </c>
      <c r="O43" s="82" t="s">
        <v>31</v>
      </c>
      <c r="P43" s="262">
        <v>0</v>
      </c>
      <c r="Q43" s="263">
        <v>0</v>
      </c>
      <c r="R43" s="263">
        <v>0</v>
      </c>
      <c r="S43" s="263">
        <v>0</v>
      </c>
      <c r="T43" s="263">
        <v>2.794</v>
      </c>
      <c r="U43" s="262">
        <v>0</v>
      </c>
      <c r="V43" s="263">
        <v>0</v>
      </c>
      <c r="W43" s="263">
        <v>0</v>
      </c>
      <c r="X43" s="263">
        <v>0</v>
      </c>
      <c r="Y43" s="264">
        <v>2.2702483708475376</v>
      </c>
      <c r="Z43" s="327">
        <v>0</v>
      </c>
      <c r="AA43" s="328">
        <v>0</v>
      </c>
      <c r="AB43" s="328">
        <v>0</v>
      </c>
      <c r="AC43" s="328">
        <v>0</v>
      </c>
      <c r="AD43" s="328">
        <v>2.2702483708475376</v>
      </c>
      <c r="AE43" s="329">
        <v>0</v>
      </c>
      <c r="AF43" s="329">
        <v>0</v>
      </c>
      <c r="AG43" s="329">
        <v>0</v>
      </c>
      <c r="AH43" s="329">
        <v>0</v>
      </c>
      <c r="AI43" s="330">
        <v>2.2702483708475376</v>
      </c>
      <c r="AJ43" s="4"/>
      <c r="AK43" s="4"/>
    </row>
    <row r="44" spans="1:37" s="104" customFormat="1" x14ac:dyDescent="0.2">
      <c r="A44" s="105" t="s">
        <v>452</v>
      </c>
      <c r="B44" s="129">
        <v>30</v>
      </c>
      <c r="C44" s="129" t="s">
        <v>519</v>
      </c>
      <c r="D44" s="129" t="s">
        <v>125</v>
      </c>
      <c r="E44" s="129" t="s">
        <v>520</v>
      </c>
      <c r="F44" s="129" t="s">
        <v>521</v>
      </c>
      <c r="G44" s="152">
        <v>4922</v>
      </c>
      <c r="H44" s="153">
        <v>-109.4213</v>
      </c>
      <c r="I44" s="153">
        <v>48.422600000000003</v>
      </c>
      <c r="J44" s="129" t="s">
        <v>548</v>
      </c>
      <c r="K44" s="129" t="s">
        <v>549</v>
      </c>
      <c r="L44" s="129">
        <v>31000227</v>
      </c>
      <c r="M44" s="129">
        <v>8760</v>
      </c>
      <c r="N44" s="129" t="s">
        <v>492</v>
      </c>
      <c r="O44" s="82" t="s">
        <v>50</v>
      </c>
      <c r="P44" s="262">
        <v>0</v>
      </c>
      <c r="Q44" s="263">
        <v>4.1111000000000004</v>
      </c>
      <c r="R44" s="263">
        <v>0</v>
      </c>
      <c r="S44" s="263">
        <v>0</v>
      </c>
      <c r="T44" s="263">
        <v>0</v>
      </c>
      <c r="U44" s="262">
        <v>0</v>
      </c>
      <c r="V44" s="263">
        <v>3.3404502782359744</v>
      </c>
      <c r="W44" s="263">
        <v>0</v>
      </c>
      <c r="X44" s="263">
        <v>0</v>
      </c>
      <c r="Y44" s="264">
        <v>0</v>
      </c>
      <c r="Z44" s="327">
        <v>0</v>
      </c>
      <c r="AA44" s="328">
        <v>3.3404502782359744</v>
      </c>
      <c r="AB44" s="328">
        <v>0</v>
      </c>
      <c r="AC44" s="328">
        <v>0</v>
      </c>
      <c r="AD44" s="328">
        <v>0</v>
      </c>
      <c r="AE44" s="329">
        <v>0</v>
      </c>
      <c r="AF44" s="329">
        <v>3.3404502782359744</v>
      </c>
      <c r="AG44" s="329">
        <v>0</v>
      </c>
      <c r="AH44" s="329">
        <v>0</v>
      </c>
      <c r="AI44" s="330">
        <v>0</v>
      </c>
      <c r="AJ44" s="4"/>
      <c r="AK44" s="4"/>
    </row>
    <row r="45" spans="1:37" s="104" customFormat="1" x14ac:dyDescent="0.2">
      <c r="A45" s="105" t="s">
        <v>452</v>
      </c>
      <c r="B45" s="129">
        <v>30</v>
      </c>
      <c r="C45" s="129" t="s">
        <v>519</v>
      </c>
      <c r="D45" s="129" t="s">
        <v>125</v>
      </c>
      <c r="E45" s="129" t="s">
        <v>520</v>
      </c>
      <c r="F45" s="129" t="s">
        <v>521</v>
      </c>
      <c r="G45" s="152">
        <v>4922</v>
      </c>
      <c r="H45" s="153">
        <v>-109.4213</v>
      </c>
      <c r="I45" s="153">
        <v>48.422600000000003</v>
      </c>
      <c r="J45" s="129" t="s">
        <v>550</v>
      </c>
      <c r="K45" s="129" t="s">
        <v>551</v>
      </c>
      <c r="L45" s="129">
        <v>31000228</v>
      </c>
      <c r="M45" s="129">
        <v>2</v>
      </c>
      <c r="N45" s="129" t="s">
        <v>492</v>
      </c>
      <c r="O45" s="82" t="s">
        <v>50</v>
      </c>
      <c r="P45" s="262">
        <v>0.1</v>
      </c>
      <c r="Q45" s="263">
        <v>5.4999999999999997E-3</v>
      </c>
      <c r="R45" s="263">
        <v>8.4000000000000005E-2</v>
      </c>
      <c r="S45" s="263">
        <v>5.9999999999999995E-4</v>
      </c>
      <c r="T45" s="263">
        <v>1.9E-3</v>
      </c>
      <c r="U45" s="262">
        <v>8.1254415563619814E-2</v>
      </c>
      <c r="V45" s="263">
        <v>4.4689928559990891E-3</v>
      </c>
      <c r="W45" s="263">
        <v>6.8253709073440638E-2</v>
      </c>
      <c r="X45" s="263">
        <v>4.8752649338171879E-4</v>
      </c>
      <c r="Y45" s="264">
        <v>1.5438338957087763E-3</v>
      </c>
      <c r="Z45" s="327">
        <v>8.1254415563619814E-2</v>
      </c>
      <c r="AA45" s="328">
        <v>4.4689928559990891E-3</v>
      </c>
      <c r="AB45" s="328">
        <v>6.8253709073440638E-2</v>
      </c>
      <c r="AC45" s="328">
        <v>4.8752649338171879E-4</v>
      </c>
      <c r="AD45" s="328">
        <v>1.5438338957087763E-3</v>
      </c>
      <c r="AE45" s="329">
        <v>8.1254415563619814E-2</v>
      </c>
      <c r="AF45" s="329">
        <v>4.4689928559990891E-3</v>
      </c>
      <c r="AG45" s="329">
        <v>6.8253709073440638E-2</v>
      </c>
      <c r="AH45" s="329">
        <v>4.8752649338171879E-4</v>
      </c>
      <c r="AI45" s="330">
        <v>1.5438338957087763E-3</v>
      </c>
      <c r="AJ45" s="4"/>
      <c r="AK45" s="4"/>
    </row>
    <row r="46" spans="1:37" s="104" customFormat="1" x14ac:dyDescent="0.2">
      <c r="A46" s="105" t="s">
        <v>452</v>
      </c>
      <c r="B46" s="129">
        <v>30</v>
      </c>
      <c r="C46" s="129" t="s">
        <v>519</v>
      </c>
      <c r="D46" s="129" t="s">
        <v>125</v>
      </c>
      <c r="E46" s="129" t="s">
        <v>520</v>
      </c>
      <c r="F46" s="129" t="s">
        <v>521</v>
      </c>
      <c r="G46" s="152">
        <v>4922</v>
      </c>
      <c r="H46" s="153">
        <v>-109.4213</v>
      </c>
      <c r="I46" s="153">
        <v>48.422600000000003</v>
      </c>
      <c r="J46" s="129" t="s">
        <v>552</v>
      </c>
      <c r="K46" s="129" t="s">
        <v>553</v>
      </c>
      <c r="L46" s="129">
        <v>31000404</v>
      </c>
      <c r="M46" s="129">
        <v>0</v>
      </c>
      <c r="N46" s="129" t="s">
        <v>492</v>
      </c>
      <c r="O46" s="82" t="s">
        <v>39</v>
      </c>
      <c r="P46" s="262">
        <v>0</v>
      </c>
      <c r="Q46" s="263">
        <v>0</v>
      </c>
      <c r="R46" s="263">
        <v>0</v>
      </c>
      <c r="S46" s="263">
        <v>0</v>
      </c>
      <c r="T46" s="263">
        <v>0</v>
      </c>
      <c r="U46" s="262">
        <v>0</v>
      </c>
      <c r="V46" s="263">
        <v>0</v>
      </c>
      <c r="W46" s="263">
        <v>0</v>
      </c>
      <c r="X46" s="263">
        <v>0</v>
      </c>
      <c r="Y46" s="264">
        <v>0</v>
      </c>
      <c r="Z46" s="327">
        <v>0</v>
      </c>
      <c r="AA46" s="328">
        <v>0</v>
      </c>
      <c r="AB46" s="328">
        <v>0</v>
      </c>
      <c r="AC46" s="328">
        <v>0</v>
      </c>
      <c r="AD46" s="328">
        <v>0</v>
      </c>
      <c r="AE46" s="329">
        <v>0</v>
      </c>
      <c r="AF46" s="329">
        <v>0</v>
      </c>
      <c r="AG46" s="329">
        <v>0</v>
      </c>
      <c r="AH46" s="329">
        <v>0</v>
      </c>
      <c r="AI46" s="330">
        <v>0</v>
      </c>
      <c r="AJ46" s="4"/>
      <c r="AK46" s="4"/>
    </row>
    <row r="47" spans="1:37" s="104" customFormat="1" x14ac:dyDescent="0.2">
      <c r="A47" s="105" t="s">
        <v>452</v>
      </c>
      <c r="B47" s="129">
        <v>30</v>
      </c>
      <c r="C47" s="129" t="s">
        <v>519</v>
      </c>
      <c r="D47" s="129" t="s">
        <v>125</v>
      </c>
      <c r="E47" s="129" t="s">
        <v>520</v>
      </c>
      <c r="F47" s="129" t="s">
        <v>521</v>
      </c>
      <c r="G47" s="152">
        <v>4922</v>
      </c>
      <c r="H47" s="153">
        <v>-109.4213</v>
      </c>
      <c r="I47" s="153">
        <v>48.422600000000003</v>
      </c>
      <c r="J47" s="129" t="s">
        <v>554</v>
      </c>
      <c r="K47" s="129" t="s">
        <v>554</v>
      </c>
      <c r="L47" s="129">
        <v>20200202</v>
      </c>
      <c r="M47" s="129">
        <v>0</v>
      </c>
      <c r="N47" s="129" t="s">
        <v>492</v>
      </c>
      <c r="O47" s="82" t="s">
        <v>47</v>
      </c>
      <c r="P47" s="262">
        <v>0</v>
      </c>
      <c r="Q47" s="263">
        <v>0</v>
      </c>
      <c r="R47" s="263">
        <v>0</v>
      </c>
      <c r="S47" s="263">
        <v>0</v>
      </c>
      <c r="T47" s="263">
        <v>0</v>
      </c>
      <c r="U47" s="262">
        <v>0</v>
      </c>
      <c r="V47" s="263">
        <v>0</v>
      </c>
      <c r="W47" s="263">
        <v>0</v>
      </c>
      <c r="X47" s="263">
        <v>0</v>
      </c>
      <c r="Y47" s="264">
        <v>0</v>
      </c>
      <c r="Z47" s="327">
        <v>0</v>
      </c>
      <c r="AA47" s="328">
        <v>0</v>
      </c>
      <c r="AB47" s="328">
        <v>0</v>
      </c>
      <c r="AC47" s="328">
        <v>0</v>
      </c>
      <c r="AD47" s="328">
        <v>0</v>
      </c>
      <c r="AE47" s="329">
        <v>0</v>
      </c>
      <c r="AF47" s="329">
        <v>0</v>
      </c>
      <c r="AG47" s="329">
        <v>0</v>
      </c>
      <c r="AH47" s="329">
        <v>0</v>
      </c>
      <c r="AI47" s="330">
        <v>0</v>
      </c>
      <c r="AJ47" s="4"/>
      <c r="AK47" s="4"/>
    </row>
    <row r="48" spans="1:37" s="104" customFormat="1" x14ac:dyDescent="0.2">
      <c r="A48" s="105" t="s">
        <v>452</v>
      </c>
      <c r="B48" s="129">
        <v>30</v>
      </c>
      <c r="C48" s="129" t="s">
        <v>519</v>
      </c>
      <c r="D48" s="129" t="s">
        <v>125</v>
      </c>
      <c r="E48" s="129" t="s">
        <v>555</v>
      </c>
      <c r="F48" s="129" t="s">
        <v>556</v>
      </c>
      <c r="G48" s="152">
        <v>4922</v>
      </c>
      <c r="H48" s="153">
        <v>-109.3005</v>
      </c>
      <c r="I48" s="153">
        <v>48.105899999999998</v>
      </c>
      <c r="J48" s="129" t="s">
        <v>557</v>
      </c>
      <c r="K48" s="129" t="s">
        <v>558</v>
      </c>
      <c r="L48" s="129">
        <v>20200254</v>
      </c>
      <c r="M48" s="129">
        <v>53</v>
      </c>
      <c r="N48" s="129" t="s">
        <v>492</v>
      </c>
      <c r="O48" s="82" t="s">
        <v>47</v>
      </c>
      <c r="P48" s="262">
        <v>0</v>
      </c>
      <c r="Q48" s="263">
        <v>0</v>
      </c>
      <c r="R48" s="263">
        <v>0</v>
      </c>
      <c r="S48" s="263">
        <v>1.5599999999999999E-2</v>
      </c>
      <c r="T48" s="263">
        <v>2E-3</v>
      </c>
      <c r="U48" s="262">
        <v>0</v>
      </c>
      <c r="V48" s="263">
        <v>0</v>
      </c>
      <c r="W48" s="263">
        <v>0</v>
      </c>
      <c r="X48" s="263">
        <v>1.267568882792469E-2</v>
      </c>
      <c r="Y48" s="264">
        <v>1.6250883112723961E-3</v>
      </c>
      <c r="Z48" s="327">
        <v>0</v>
      </c>
      <c r="AA48" s="328">
        <v>0</v>
      </c>
      <c r="AB48" s="328">
        <v>0</v>
      </c>
      <c r="AC48" s="328">
        <v>1.267568882792469E-2</v>
      </c>
      <c r="AD48" s="328">
        <v>1.6250883112723961E-3</v>
      </c>
      <c r="AE48" s="329">
        <v>0</v>
      </c>
      <c r="AF48" s="329">
        <v>0</v>
      </c>
      <c r="AG48" s="329">
        <v>0</v>
      </c>
      <c r="AH48" s="329">
        <v>1.267568882792469E-2</v>
      </c>
      <c r="AI48" s="330">
        <v>1.6250883112723961E-3</v>
      </c>
      <c r="AJ48" s="4"/>
      <c r="AK48" s="4"/>
    </row>
    <row r="49" spans="1:37" s="104" customFormat="1" x14ac:dyDescent="0.2">
      <c r="A49" s="105" t="s">
        <v>452</v>
      </c>
      <c r="B49" s="129">
        <v>30</v>
      </c>
      <c r="C49" s="129" t="s">
        <v>519</v>
      </c>
      <c r="D49" s="129" t="s">
        <v>125</v>
      </c>
      <c r="E49" s="129" t="s">
        <v>555</v>
      </c>
      <c r="F49" s="129" t="s">
        <v>556</v>
      </c>
      <c r="G49" s="152">
        <v>4922</v>
      </c>
      <c r="H49" s="153">
        <v>-109.3005</v>
      </c>
      <c r="I49" s="153">
        <v>48.105899999999998</v>
      </c>
      <c r="J49" s="129" t="s">
        <v>557</v>
      </c>
      <c r="K49" s="129" t="s">
        <v>558</v>
      </c>
      <c r="L49" s="129">
        <v>20200254</v>
      </c>
      <c r="M49" s="129">
        <v>8721</v>
      </c>
      <c r="N49" s="129" t="s">
        <v>492</v>
      </c>
      <c r="O49" s="82" t="s">
        <v>47</v>
      </c>
      <c r="P49" s="262">
        <v>12.994300000000001</v>
      </c>
      <c r="Q49" s="263">
        <v>9.2879000000000005</v>
      </c>
      <c r="R49" s="263">
        <v>13.3431</v>
      </c>
      <c r="S49" s="263">
        <v>0</v>
      </c>
      <c r="T49" s="263">
        <v>0</v>
      </c>
      <c r="U49" s="262">
        <v>10.55844252158345</v>
      </c>
      <c r="V49" s="263">
        <v>7.5468288631334444</v>
      </c>
      <c r="W49" s="263">
        <v>10.841857923069355</v>
      </c>
      <c r="X49" s="263">
        <v>0</v>
      </c>
      <c r="Y49" s="264">
        <v>0</v>
      </c>
      <c r="Z49" s="327">
        <v>10.55844252158345</v>
      </c>
      <c r="AA49" s="328">
        <v>7.5468288631334444</v>
      </c>
      <c r="AB49" s="328">
        <v>10.841857923069355</v>
      </c>
      <c r="AC49" s="328">
        <v>0</v>
      </c>
      <c r="AD49" s="328">
        <v>0</v>
      </c>
      <c r="AE49" s="329">
        <v>10.55844252158345</v>
      </c>
      <c r="AF49" s="329">
        <v>7.5468288631334444</v>
      </c>
      <c r="AG49" s="329">
        <v>10.841857923069355</v>
      </c>
      <c r="AH49" s="329">
        <v>0</v>
      </c>
      <c r="AI49" s="330">
        <v>0</v>
      </c>
      <c r="AJ49" s="4"/>
      <c r="AK49" s="4"/>
    </row>
    <row r="50" spans="1:37" s="104" customFormat="1" x14ac:dyDescent="0.2">
      <c r="A50" s="105" t="s">
        <v>452</v>
      </c>
      <c r="B50" s="129">
        <v>30</v>
      </c>
      <c r="C50" s="129" t="s">
        <v>519</v>
      </c>
      <c r="D50" s="129" t="s">
        <v>125</v>
      </c>
      <c r="E50" s="129" t="s">
        <v>555</v>
      </c>
      <c r="F50" s="129" t="s">
        <v>556</v>
      </c>
      <c r="G50" s="152">
        <v>4922</v>
      </c>
      <c r="H50" s="153">
        <v>-109.3005</v>
      </c>
      <c r="I50" s="153">
        <v>48.105899999999998</v>
      </c>
      <c r="J50" s="129" t="s">
        <v>559</v>
      </c>
      <c r="K50" s="129" t="s">
        <v>560</v>
      </c>
      <c r="L50" s="129">
        <v>20200254</v>
      </c>
      <c r="M50" s="129">
        <v>8721</v>
      </c>
      <c r="N50" s="129" t="s">
        <v>492</v>
      </c>
      <c r="O50" s="82" t="s">
        <v>47</v>
      </c>
      <c r="P50" s="262">
        <v>6.6345000000000001</v>
      </c>
      <c r="Q50" s="263">
        <v>2.4323000000000001</v>
      </c>
      <c r="R50" s="263">
        <v>5.9707999999999997</v>
      </c>
      <c r="S50" s="263">
        <v>0</v>
      </c>
      <c r="T50" s="263">
        <v>0</v>
      </c>
      <c r="U50" s="262">
        <v>5.390824200568356</v>
      </c>
      <c r="V50" s="263">
        <v>1.9763511497539248</v>
      </c>
      <c r="W50" s="263">
        <v>4.851538644472611</v>
      </c>
      <c r="X50" s="263">
        <v>0</v>
      </c>
      <c r="Y50" s="264">
        <v>0</v>
      </c>
      <c r="Z50" s="327">
        <v>5.390824200568356</v>
      </c>
      <c r="AA50" s="328">
        <v>1.9763511497539248</v>
      </c>
      <c r="AB50" s="328">
        <v>4.851538644472611</v>
      </c>
      <c r="AC50" s="328">
        <v>0</v>
      </c>
      <c r="AD50" s="328">
        <v>0</v>
      </c>
      <c r="AE50" s="329">
        <v>5.390824200568356</v>
      </c>
      <c r="AF50" s="329">
        <v>1.9763511497539248</v>
      </c>
      <c r="AG50" s="329">
        <v>4.851538644472611</v>
      </c>
      <c r="AH50" s="329">
        <v>0</v>
      </c>
      <c r="AI50" s="330">
        <v>0</v>
      </c>
      <c r="AJ50" s="4"/>
      <c r="AK50" s="4"/>
    </row>
    <row r="51" spans="1:37" s="104" customFormat="1" x14ac:dyDescent="0.2">
      <c r="A51" s="105" t="s">
        <v>452</v>
      </c>
      <c r="B51" s="129">
        <v>30</v>
      </c>
      <c r="C51" s="129" t="s">
        <v>519</v>
      </c>
      <c r="D51" s="129" t="s">
        <v>125</v>
      </c>
      <c r="E51" s="129" t="s">
        <v>555</v>
      </c>
      <c r="F51" s="129" t="s">
        <v>556</v>
      </c>
      <c r="G51" s="152">
        <v>4922</v>
      </c>
      <c r="H51" s="153">
        <v>-109.3005</v>
      </c>
      <c r="I51" s="153">
        <v>48.105899999999998</v>
      </c>
      <c r="J51" s="129" t="s">
        <v>559</v>
      </c>
      <c r="K51" s="129" t="s">
        <v>561</v>
      </c>
      <c r="L51" s="129">
        <v>20200254</v>
      </c>
      <c r="M51" s="129">
        <v>16</v>
      </c>
      <c r="N51" s="129" t="s">
        <v>492</v>
      </c>
      <c r="O51" s="82" t="s">
        <v>47</v>
      </c>
      <c r="P51" s="262">
        <v>0</v>
      </c>
      <c r="Q51" s="263">
        <v>0</v>
      </c>
      <c r="R51" s="263">
        <v>0</v>
      </c>
      <c r="S51" s="263">
        <v>4.7000000000000002E-3</v>
      </c>
      <c r="T51" s="263">
        <v>7.5999999999999998E-2</v>
      </c>
      <c r="U51" s="262">
        <v>0</v>
      </c>
      <c r="V51" s="263">
        <v>0</v>
      </c>
      <c r="W51" s="263">
        <v>0</v>
      </c>
      <c r="X51" s="263">
        <v>3.818957531490131E-3</v>
      </c>
      <c r="Y51" s="264">
        <v>6.175335582835105E-2</v>
      </c>
      <c r="Z51" s="327">
        <v>0</v>
      </c>
      <c r="AA51" s="328">
        <v>0</v>
      </c>
      <c r="AB51" s="328">
        <v>0</v>
      </c>
      <c r="AC51" s="328">
        <v>3.818957531490131E-3</v>
      </c>
      <c r="AD51" s="328">
        <v>6.175335582835105E-2</v>
      </c>
      <c r="AE51" s="329">
        <v>0</v>
      </c>
      <c r="AF51" s="329">
        <v>0</v>
      </c>
      <c r="AG51" s="329">
        <v>0</v>
      </c>
      <c r="AH51" s="329">
        <v>3.818957531490131E-3</v>
      </c>
      <c r="AI51" s="330">
        <v>6.175335582835105E-2</v>
      </c>
      <c r="AJ51" s="4"/>
      <c r="AK51" s="4"/>
    </row>
    <row r="52" spans="1:37" s="104" customFormat="1" x14ac:dyDescent="0.2">
      <c r="A52" s="105" t="s">
        <v>452</v>
      </c>
      <c r="B52" s="129">
        <v>30</v>
      </c>
      <c r="C52" s="129" t="s">
        <v>519</v>
      </c>
      <c r="D52" s="129" t="s">
        <v>125</v>
      </c>
      <c r="E52" s="129" t="s">
        <v>555</v>
      </c>
      <c r="F52" s="129" t="s">
        <v>556</v>
      </c>
      <c r="G52" s="152">
        <v>4922</v>
      </c>
      <c r="H52" s="153">
        <v>-109.3005</v>
      </c>
      <c r="I52" s="153">
        <v>48.105899999999998</v>
      </c>
      <c r="J52" s="129" t="s">
        <v>562</v>
      </c>
      <c r="K52" s="129" t="s">
        <v>563</v>
      </c>
      <c r="L52" s="129">
        <v>31000228</v>
      </c>
      <c r="M52" s="129">
        <v>1</v>
      </c>
      <c r="N52" s="129" t="s">
        <v>492</v>
      </c>
      <c r="O52" s="82" t="s">
        <v>50</v>
      </c>
      <c r="P52" s="262">
        <v>4.7E-2</v>
      </c>
      <c r="Q52" s="263">
        <v>0</v>
      </c>
      <c r="R52" s="263">
        <v>0.02</v>
      </c>
      <c r="S52" s="263">
        <v>2.9999999999999997E-4</v>
      </c>
      <c r="T52" s="263">
        <v>1E-3</v>
      </c>
      <c r="U52" s="262">
        <v>3.818957531490131E-2</v>
      </c>
      <c r="V52" s="263">
        <v>0</v>
      </c>
      <c r="W52" s="263">
        <v>1.6250883112723963E-2</v>
      </c>
      <c r="X52" s="263">
        <v>2.4376324669085939E-4</v>
      </c>
      <c r="Y52" s="264">
        <v>8.1254415563619805E-4</v>
      </c>
      <c r="Z52" s="327">
        <v>3.818957531490131E-2</v>
      </c>
      <c r="AA52" s="328">
        <v>0</v>
      </c>
      <c r="AB52" s="328">
        <v>1.6250883112723963E-2</v>
      </c>
      <c r="AC52" s="328">
        <v>2.4376324669085939E-4</v>
      </c>
      <c r="AD52" s="328">
        <v>8.1254415563619805E-4</v>
      </c>
      <c r="AE52" s="329">
        <v>3.818957531490131E-2</v>
      </c>
      <c r="AF52" s="329">
        <v>0</v>
      </c>
      <c r="AG52" s="329">
        <v>1.6250883112723963E-2</v>
      </c>
      <c r="AH52" s="329">
        <v>2.4376324669085939E-4</v>
      </c>
      <c r="AI52" s="330">
        <v>8.1254415563619805E-4</v>
      </c>
      <c r="AJ52" s="4"/>
      <c r="AK52" s="4"/>
    </row>
    <row r="53" spans="1:37" s="104" customFormat="1" x14ac:dyDescent="0.2">
      <c r="A53" s="105" t="s">
        <v>452</v>
      </c>
      <c r="B53" s="129">
        <v>30</v>
      </c>
      <c r="C53" s="129" t="s">
        <v>519</v>
      </c>
      <c r="D53" s="129" t="s">
        <v>125</v>
      </c>
      <c r="E53" s="129" t="s">
        <v>555</v>
      </c>
      <c r="F53" s="129" t="s">
        <v>556</v>
      </c>
      <c r="G53" s="152">
        <v>4922</v>
      </c>
      <c r="H53" s="153">
        <v>-109.3005</v>
      </c>
      <c r="I53" s="153">
        <v>48.105899999999998</v>
      </c>
      <c r="J53" s="129" t="s">
        <v>562</v>
      </c>
      <c r="K53" s="129" t="s">
        <v>563</v>
      </c>
      <c r="L53" s="129">
        <v>31000228</v>
      </c>
      <c r="M53" s="129">
        <v>1</v>
      </c>
      <c r="N53" s="129" t="s">
        <v>547</v>
      </c>
      <c r="O53" s="82" t="s">
        <v>50</v>
      </c>
      <c r="P53" s="262">
        <v>0</v>
      </c>
      <c r="Q53" s="263">
        <v>2.8E-3</v>
      </c>
      <c r="R53" s="263">
        <v>0</v>
      </c>
      <c r="S53" s="263">
        <v>0</v>
      </c>
      <c r="T53" s="263">
        <v>0</v>
      </c>
      <c r="U53" s="262">
        <v>0</v>
      </c>
      <c r="V53" s="263">
        <v>2.2751236357813546E-3</v>
      </c>
      <c r="W53" s="263">
        <v>0</v>
      </c>
      <c r="X53" s="263">
        <v>0</v>
      </c>
      <c r="Y53" s="264">
        <v>0</v>
      </c>
      <c r="Z53" s="327">
        <v>0</v>
      </c>
      <c r="AA53" s="328">
        <v>2.2751236357813546E-3</v>
      </c>
      <c r="AB53" s="328">
        <v>0</v>
      </c>
      <c r="AC53" s="328">
        <v>0</v>
      </c>
      <c r="AD53" s="328">
        <v>0</v>
      </c>
      <c r="AE53" s="329">
        <v>0</v>
      </c>
      <c r="AF53" s="329">
        <v>2.2751236357813546E-3</v>
      </c>
      <c r="AG53" s="329">
        <v>0</v>
      </c>
      <c r="AH53" s="329">
        <v>0</v>
      </c>
      <c r="AI53" s="330">
        <v>0</v>
      </c>
      <c r="AJ53" s="4"/>
      <c r="AK53" s="4"/>
    </row>
    <row r="54" spans="1:37" s="104" customFormat="1" x14ac:dyDescent="0.2">
      <c r="A54" s="105" t="s">
        <v>452</v>
      </c>
      <c r="B54" s="129">
        <v>30</v>
      </c>
      <c r="C54" s="129" t="s">
        <v>519</v>
      </c>
      <c r="D54" s="129" t="s">
        <v>125</v>
      </c>
      <c r="E54" s="129" t="s">
        <v>555</v>
      </c>
      <c r="F54" s="129" t="s">
        <v>556</v>
      </c>
      <c r="G54" s="152">
        <v>4922</v>
      </c>
      <c r="H54" s="153">
        <v>-109.3005</v>
      </c>
      <c r="I54" s="153">
        <v>48.105899999999998</v>
      </c>
      <c r="J54" s="129" t="s">
        <v>564</v>
      </c>
      <c r="K54" s="129" t="s">
        <v>502</v>
      </c>
      <c r="L54" s="129">
        <v>31000227</v>
      </c>
      <c r="M54" s="129">
        <v>8760</v>
      </c>
      <c r="N54" s="129" t="s">
        <v>492</v>
      </c>
      <c r="O54" s="82" t="s">
        <v>50</v>
      </c>
      <c r="P54" s="262">
        <v>0</v>
      </c>
      <c r="Q54" s="263">
        <v>4.8014000000000001</v>
      </c>
      <c r="R54" s="263">
        <v>0</v>
      </c>
      <c r="S54" s="263">
        <v>0</v>
      </c>
      <c r="T54" s="263">
        <v>0</v>
      </c>
      <c r="U54" s="262">
        <v>0</v>
      </c>
      <c r="V54" s="263">
        <v>3.9013495088716414</v>
      </c>
      <c r="W54" s="263">
        <v>0</v>
      </c>
      <c r="X54" s="263">
        <v>0</v>
      </c>
      <c r="Y54" s="264">
        <v>0</v>
      </c>
      <c r="Z54" s="327">
        <v>0</v>
      </c>
      <c r="AA54" s="328">
        <v>3.9013495088716414</v>
      </c>
      <c r="AB54" s="328">
        <v>0</v>
      </c>
      <c r="AC54" s="328">
        <v>0</v>
      </c>
      <c r="AD54" s="328">
        <v>0</v>
      </c>
      <c r="AE54" s="329">
        <v>0</v>
      </c>
      <c r="AF54" s="329">
        <v>3.9013495088716414</v>
      </c>
      <c r="AG54" s="329">
        <v>0</v>
      </c>
      <c r="AH54" s="329">
        <v>0</v>
      </c>
      <c r="AI54" s="330">
        <v>0</v>
      </c>
      <c r="AJ54" s="4"/>
      <c r="AK54" s="4"/>
    </row>
    <row r="55" spans="1:37" s="104" customFormat="1" x14ac:dyDescent="0.2">
      <c r="A55" s="105" t="s">
        <v>452</v>
      </c>
      <c r="B55" s="129">
        <v>30</v>
      </c>
      <c r="C55" s="129" t="s">
        <v>519</v>
      </c>
      <c r="D55" s="129" t="s">
        <v>125</v>
      </c>
      <c r="E55" s="129" t="s">
        <v>555</v>
      </c>
      <c r="F55" s="129" t="s">
        <v>556</v>
      </c>
      <c r="G55" s="152">
        <v>4922</v>
      </c>
      <c r="H55" s="153">
        <v>-109.3005</v>
      </c>
      <c r="I55" s="153">
        <v>48.105899999999998</v>
      </c>
      <c r="J55" s="129" t="s">
        <v>565</v>
      </c>
      <c r="K55" s="129" t="s">
        <v>566</v>
      </c>
      <c r="L55" s="129">
        <v>10500106</v>
      </c>
      <c r="M55" s="129">
        <v>0</v>
      </c>
      <c r="N55" s="129" t="s">
        <v>492</v>
      </c>
      <c r="O55" s="82" t="s">
        <v>39</v>
      </c>
      <c r="P55" s="262">
        <v>0</v>
      </c>
      <c r="Q55" s="263">
        <v>0</v>
      </c>
      <c r="R55" s="263">
        <v>0</v>
      </c>
      <c r="S55" s="263">
        <v>0</v>
      </c>
      <c r="T55" s="263">
        <v>0</v>
      </c>
      <c r="U55" s="262">
        <v>0</v>
      </c>
      <c r="V55" s="263">
        <v>0</v>
      </c>
      <c r="W55" s="263">
        <v>0</v>
      </c>
      <c r="X55" s="263">
        <v>0</v>
      </c>
      <c r="Y55" s="264">
        <v>0</v>
      </c>
      <c r="Z55" s="327">
        <v>0</v>
      </c>
      <c r="AA55" s="328">
        <v>0</v>
      </c>
      <c r="AB55" s="328">
        <v>0</v>
      </c>
      <c r="AC55" s="328">
        <v>0</v>
      </c>
      <c r="AD55" s="328">
        <v>0</v>
      </c>
      <c r="AE55" s="329">
        <v>0</v>
      </c>
      <c r="AF55" s="329">
        <v>0</v>
      </c>
      <c r="AG55" s="329">
        <v>0</v>
      </c>
      <c r="AH55" s="329">
        <v>0</v>
      </c>
      <c r="AI55" s="330">
        <v>0</v>
      </c>
      <c r="AJ55" s="4"/>
      <c r="AK55" s="4"/>
    </row>
    <row r="56" spans="1:37" s="104" customFormat="1" x14ac:dyDescent="0.2">
      <c r="A56" s="105" t="s">
        <v>452</v>
      </c>
      <c r="B56" s="129">
        <v>30</v>
      </c>
      <c r="C56" s="129" t="s">
        <v>519</v>
      </c>
      <c r="D56" s="129" t="s">
        <v>125</v>
      </c>
      <c r="E56" s="129" t="s">
        <v>555</v>
      </c>
      <c r="F56" s="129" t="s">
        <v>556</v>
      </c>
      <c r="G56" s="152">
        <v>4922</v>
      </c>
      <c r="H56" s="153">
        <v>-109.3005</v>
      </c>
      <c r="I56" s="153">
        <v>48.105899999999998</v>
      </c>
      <c r="J56" s="129" t="s">
        <v>565</v>
      </c>
      <c r="K56" s="129" t="s">
        <v>567</v>
      </c>
      <c r="L56" s="129">
        <v>10500106</v>
      </c>
      <c r="M56" s="129">
        <v>1</v>
      </c>
      <c r="N56" s="129" t="s">
        <v>492</v>
      </c>
      <c r="O56" s="82" t="s">
        <v>39</v>
      </c>
      <c r="P56" s="262">
        <v>0.05</v>
      </c>
      <c r="Q56" s="263">
        <v>2.8E-3</v>
      </c>
      <c r="R56" s="263">
        <v>4.2000000000000003E-2</v>
      </c>
      <c r="S56" s="263">
        <v>2.9999999999999997E-4</v>
      </c>
      <c r="T56" s="263">
        <v>1E-3</v>
      </c>
      <c r="U56" s="262">
        <v>4.0627207781809907E-2</v>
      </c>
      <c r="V56" s="263">
        <v>2.2751236357813546E-3</v>
      </c>
      <c r="W56" s="263">
        <v>3.4126854536720319E-2</v>
      </c>
      <c r="X56" s="263">
        <v>2.4376324669085939E-4</v>
      </c>
      <c r="Y56" s="264">
        <v>8.1254415563619805E-4</v>
      </c>
      <c r="Z56" s="327">
        <v>4.0627207781809907E-2</v>
      </c>
      <c r="AA56" s="328">
        <v>2.2751236357813546E-3</v>
      </c>
      <c r="AB56" s="328">
        <v>3.4126854536720319E-2</v>
      </c>
      <c r="AC56" s="328">
        <v>2.4376324669085939E-4</v>
      </c>
      <c r="AD56" s="328">
        <v>8.1254415563619805E-4</v>
      </c>
      <c r="AE56" s="329">
        <v>4.0627207781809907E-2</v>
      </c>
      <c r="AF56" s="329">
        <v>2.2751236357813546E-3</v>
      </c>
      <c r="AG56" s="329">
        <v>3.4126854536720319E-2</v>
      </c>
      <c r="AH56" s="329">
        <v>2.4376324669085939E-4</v>
      </c>
      <c r="AI56" s="330">
        <v>8.1254415563619805E-4</v>
      </c>
      <c r="AJ56" s="4"/>
      <c r="AK56" s="4"/>
    </row>
    <row r="57" spans="1:37" s="104" customFormat="1" x14ac:dyDescent="0.2">
      <c r="A57" s="105" t="s">
        <v>452</v>
      </c>
      <c r="B57" s="129">
        <v>30</v>
      </c>
      <c r="C57" s="129" t="s">
        <v>519</v>
      </c>
      <c r="D57" s="129" t="s">
        <v>125</v>
      </c>
      <c r="E57" s="129" t="s">
        <v>555</v>
      </c>
      <c r="F57" s="129" t="s">
        <v>556</v>
      </c>
      <c r="G57" s="152">
        <v>4922</v>
      </c>
      <c r="H57" s="153">
        <v>-109.3005</v>
      </c>
      <c r="I57" s="153">
        <v>48.105899999999998</v>
      </c>
      <c r="J57" s="129" t="s">
        <v>565</v>
      </c>
      <c r="K57" s="129" t="s">
        <v>568</v>
      </c>
      <c r="L57" s="129">
        <v>10500106</v>
      </c>
      <c r="M57" s="129">
        <v>8760</v>
      </c>
      <c r="N57" s="129" t="s">
        <v>492</v>
      </c>
      <c r="O57" s="82" t="s">
        <v>39</v>
      </c>
      <c r="P57" s="262">
        <v>0</v>
      </c>
      <c r="Q57" s="263">
        <v>4.2320000000000002</v>
      </c>
      <c r="R57" s="263">
        <v>0</v>
      </c>
      <c r="S57" s="263">
        <v>0</v>
      </c>
      <c r="T57" s="263">
        <v>0</v>
      </c>
      <c r="U57" s="262">
        <v>0</v>
      </c>
      <c r="V57" s="263">
        <v>3.4386868666523904</v>
      </c>
      <c r="W57" s="263">
        <v>0</v>
      </c>
      <c r="X57" s="263">
        <v>0</v>
      </c>
      <c r="Y57" s="264">
        <v>0</v>
      </c>
      <c r="Z57" s="327">
        <v>0</v>
      </c>
      <c r="AA57" s="328">
        <v>3.4386868666523904</v>
      </c>
      <c r="AB57" s="328">
        <v>0</v>
      </c>
      <c r="AC57" s="328">
        <v>0</v>
      </c>
      <c r="AD57" s="328">
        <v>0</v>
      </c>
      <c r="AE57" s="329">
        <v>0</v>
      </c>
      <c r="AF57" s="329">
        <v>3.4386868666523904</v>
      </c>
      <c r="AG57" s="329">
        <v>0</v>
      </c>
      <c r="AH57" s="329">
        <v>0</v>
      </c>
      <c r="AI57" s="330">
        <v>0</v>
      </c>
      <c r="AJ57" s="4"/>
      <c r="AK57" s="4"/>
    </row>
    <row r="58" spans="1:37" s="104" customFormat="1" x14ac:dyDescent="0.2">
      <c r="A58" s="105" t="s">
        <v>452</v>
      </c>
      <c r="B58" s="129">
        <v>30</v>
      </c>
      <c r="C58" s="129" t="s">
        <v>569</v>
      </c>
      <c r="D58" s="129" t="s">
        <v>126</v>
      </c>
      <c r="E58" s="129" t="s">
        <v>570</v>
      </c>
      <c r="F58" s="129" t="s">
        <v>571</v>
      </c>
      <c r="G58" s="152">
        <v>4922</v>
      </c>
      <c r="H58" s="153">
        <v>-109.71306</v>
      </c>
      <c r="I58" s="153">
        <v>48.444980000000001</v>
      </c>
      <c r="J58" s="129" t="s">
        <v>572</v>
      </c>
      <c r="K58" s="129" t="s">
        <v>573</v>
      </c>
      <c r="L58" s="129">
        <v>20200254</v>
      </c>
      <c r="M58" s="129">
        <v>77</v>
      </c>
      <c r="N58" s="129" t="s">
        <v>492</v>
      </c>
      <c r="O58" s="82" t="s">
        <v>47</v>
      </c>
      <c r="P58" s="262">
        <v>0</v>
      </c>
      <c r="Q58" s="263">
        <v>4.5430000000000001</v>
      </c>
      <c r="R58" s="263">
        <v>0</v>
      </c>
      <c r="S58" s="263">
        <v>2.2599999999999999E-2</v>
      </c>
      <c r="T58" s="263">
        <v>3.0000000000000001E-3</v>
      </c>
      <c r="U58" s="262">
        <v>0</v>
      </c>
      <c r="V58" s="263">
        <v>3.6913880990552479</v>
      </c>
      <c r="W58" s="263">
        <v>0</v>
      </c>
      <c r="X58" s="263">
        <v>1.8363497917378076E-2</v>
      </c>
      <c r="Y58" s="264">
        <v>2.4376324669085942E-3</v>
      </c>
      <c r="Z58" s="327">
        <v>0</v>
      </c>
      <c r="AA58" s="328">
        <v>3.6913880990552479</v>
      </c>
      <c r="AB58" s="328">
        <v>0</v>
      </c>
      <c r="AC58" s="328">
        <v>1.8363497917378076E-2</v>
      </c>
      <c r="AD58" s="328">
        <v>2.4376324669085942E-3</v>
      </c>
      <c r="AE58" s="329">
        <v>0</v>
      </c>
      <c r="AF58" s="329">
        <v>3.6913880990552479</v>
      </c>
      <c r="AG58" s="329">
        <v>0</v>
      </c>
      <c r="AH58" s="329">
        <v>1.8363497917378076E-2</v>
      </c>
      <c r="AI58" s="330">
        <v>2.4376324669085942E-3</v>
      </c>
      <c r="AJ58" s="4"/>
      <c r="AK58" s="4"/>
    </row>
    <row r="59" spans="1:37" s="104" customFormat="1" x14ac:dyDescent="0.2">
      <c r="A59" s="105" t="s">
        <v>452</v>
      </c>
      <c r="B59" s="129">
        <v>30</v>
      </c>
      <c r="C59" s="129" t="s">
        <v>569</v>
      </c>
      <c r="D59" s="129" t="s">
        <v>126</v>
      </c>
      <c r="E59" s="129" t="s">
        <v>570</v>
      </c>
      <c r="F59" s="129" t="s">
        <v>571</v>
      </c>
      <c r="G59" s="152">
        <v>4922</v>
      </c>
      <c r="H59" s="153">
        <v>-109.71306</v>
      </c>
      <c r="I59" s="153">
        <v>48.444980000000001</v>
      </c>
      <c r="J59" s="129" t="s">
        <v>572</v>
      </c>
      <c r="K59" s="129" t="s">
        <v>573</v>
      </c>
      <c r="L59" s="129">
        <v>20200254</v>
      </c>
      <c r="M59" s="129">
        <v>8570</v>
      </c>
      <c r="N59" s="129" t="s">
        <v>492</v>
      </c>
      <c r="O59" s="82" t="s">
        <v>47</v>
      </c>
      <c r="P59" s="262">
        <v>6.4703999999999997</v>
      </c>
      <c r="Q59" s="263">
        <v>0</v>
      </c>
      <c r="R59" s="263">
        <v>13.8834</v>
      </c>
      <c r="S59" s="263">
        <v>0</v>
      </c>
      <c r="T59" s="263">
        <v>0</v>
      </c>
      <c r="U59" s="262">
        <v>5.257485704628456</v>
      </c>
      <c r="V59" s="263">
        <v>0</v>
      </c>
      <c r="W59" s="263">
        <v>11.280875530359593</v>
      </c>
      <c r="X59" s="263">
        <v>0</v>
      </c>
      <c r="Y59" s="264">
        <v>0</v>
      </c>
      <c r="Z59" s="327">
        <v>5.257485704628456</v>
      </c>
      <c r="AA59" s="328">
        <v>0</v>
      </c>
      <c r="AB59" s="328">
        <v>11.280875530359593</v>
      </c>
      <c r="AC59" s="328">
        <v>0</v>
      </c>
      <c r="AD59" s="328">
        <v>0</v>
      </c>
      <c r="AE59" s="329">
        <v>5.257485704628456</v>
      </c>
      <c r="AF59" s="329">
        <v>0</v>
      </c>
      <c r="AG59" s="329">
        <v>11.280875530359593</v>
      </c>
      <c r="AH59" s="329">
        <v>0</v>
      </c>
      <c r="AI59" s="330">
        <v>0</v>
      </c>
      <c r="AJ59" s="4"/>
      <c r="AK59" s="4"/>
    </row>
    <row r="60" spans="1:37" s="104" customFormat="1" x14ac:dyDescent="0.2">
      <c r="A60" s="105" t="s">
        <v>452</v>
      </c>
      <c r="B60" s="129">
        <v>30</v>
      </c>
      <c r="C60" s="129" t="s">
        <v>569</v>
      </c>
      <c r="D60" s="129" t="s">
        <v>126</v>
      </c>
      <c r="E60" s="129" t="s">
        <v>570</v>
      </c>
      <c r="F60" s="129" t="s">
        <v>571</v>
      </c>
      <c r="G60" s="152">
        <v>4922</v>
      </c>
      <c r="H60" s="153">
        <v>-109.71306</v>
      </c>
      <c r="I60" s="153">
        <v>48.444980000000001</v>
      </c>
      <c r="J60" s="129" t="s">
        <v>574</v>
      </c>
      <c r="K60" s="129" t="s">
        <v>574</v>
      </c>
      <c r="L60" s="129">
        <v>10200603</v>
      </c>
      <c r="M60" s="129">
        <v>1</v>
      </c>
      <c r="N60" s="129" t="s">
        <v>492</v>
      </c>
      <c r="O60" s="82" t="s">
        <v>39</v>
      </c>
      <c r="P60" s="262">
        <v>0.05</v>
      </c>
      <c r="Q60" s="263">
        <v>2.8E-3</v>
      </c>
      <c r="R60" s="263">
        <v>4.2000000000000003E-2</v>
      </c>
      <c r="S60" s="263">
        <v>2.9999999999999997E-4</v>
      </c>
      <c r="T60" s="263">
        <v>1E-3</v>
      </c>
      <c r="U60" s="262">
        <v>4.0627207781809907E-2</v>
      </c>
      <c r="V60" s="263">
        <v>2.2751236357813546E-3</v>
      </c>
      <c r="W60" s="263">
        <v>3.4126854536720319E-2</v>
      </c>
      <c r="X60" s="263">
        <v>2.4376324669085939E-4</v>
      </c>
      <c r="Y60" s="264">
        <v>8.1254415563619805E-4</v>
      </c>
      <c r="Z60" s="327">
        <v>4.0627207781809907E-2</v>
      </c>
      <c r="AA60" s="328">
        <v>2.2751236357813546E-3</v>
      </c>
      <c r="AB60" s="328">
        <v>3.4126854536720319E-2</v>
      </c>
      <c r="AC60" s="328">
        <v>2.4376324669085939E-4</v>
      </c>
      <c r="AD60" s="328">
        <v>8.1254415563619805E-4</v>
      </c>
      <c r="AE60" s="329">
        <v>4.0627207781809907E-2</v>
      </c>
      <c r="AF60" s="329">
        <v>2.2751236357813546E-3</v>
      </c>
      <c r="AG60" s="329">
        <v>3.4126854536720319E-2</v>
      </c>
      <c r="AH60" s="329">
        <v>2.4376324669085939E-4</v>
      </c>
      <c r="AI60" s="330">
        <v>8.1254415563619805E-4</v>
      </c>
      <c r="AJ60" s="4"/>
      <c r="AK60" s="4"/>
    </row>
    <row r="61" spans="1:37" s="104" customFormat="1" x14ac:dyDescent="0.2">
      <c r="A61" s="105" t="s">
        <v>452</v>
      </c>
      <c r="B61" s="129">
        <v>30</v>
      </c>
      <c r="C61" s="129" t="s">
        <v>569</v>
      </c>
      <c r="D61" s="129" t="s">
        <v>126</v>
      </c>
      <c r="E61" s="129" t="s">
        <v>570</v>
      </c>
      <c r="F61" s="129" t="s">
        <v>571</v>
      </c>
      <c r="G61" s="152">
        <v>4922</v>
      </c>
      <c r="H61" s="153">
        <v>-109.71306</v>
      </c>
      <c r="I61" s="153">
        <v>48.444980000000001</v>
      </c>
      <c r="J61" s="129" t="s">
        <v>575</v>
      </c>
      <c r="K61" s="129" t="s">
        <v>575</v>
      </c>
      <c r="L61" s="129">
        <v>20200254</v>
      </c>
      <c r="M61" s="129">
        <v>11</v>
      </c>
      <c r="N61" s="129" t="s">
        <v>492</v>
      </c>
      <c r="O61" s="82" t="s">
        <v>47</v>
      </c>
      <c r="P61" s="262">
        <v>0</v>
      </c>
      <c r="Q61" s="263">
        <v>0.64900000000000002</v>
      </c>
      <c r="R61" s="263">
        <v>0</v>
      </c>
      <c r="S61" s="263">
        <v>3.2000000000000002E-3</v>
      </c>
      <c r="T61" s="263">
        <v>4.0000000000000002E-4</v>
      </c>
      <c r="U61" s="262">
        <v>0</v>
      </c>
      <c r="V61" s="263">
        <v>0.52734115700789252</v>
      </c>
      <c r="W61" s="263">
        <v>0</v>
      </c>
      <c r="X61" s="263">
        <v>2.6001412980358341E-3</v>
      </c>
      <c r="Y61" s="264">
        <v>3.2501766225447926E-4</v>
      </c>
      <c r="Z61" s="327">
        <v>0</v>
      </c>
      <c r="AA61" s="328">
        <v>0.52734115700789252</v>
      </c>
      <c r="AB61" s="328">
        <v>0</v>
      </c>
      <c r="AC61" s="328">
        <v>2.6001412980358341E-3</v>
      </c>
      <c r="AD61" s="328">
        <v>3.2501766225447926E-4</v>
      </c>
      <c r="AE61" s="329">
        <v>0</v>
      </c>
      <c r="AF61" s="329">
        <v>0.52734115700789252</v>
      </c>
      <c r="AG61" s="329">
        <v>0</v>
      </c>
      <c r="AH61" s="329">
        <v>2.6001412980358341E-3</v>
      </c>
      <c r="AI61" s="330">
        <v>3.2501766225447926E-4</v>
      </c>
      <c r="AJ61" s="4"/>
      <c r="AK61" s="4"/>
    </row>
    <row r="62" spans="1:37" s="104" customFormat="1" x14ac:dyDescent="0.2">
      <c r="A62" s="105" t="s">
        <v>452</v>
      </c>
      <c r="B62" s="129">
        <v>30</v>
      </c>
      <c r="C62" s="129" t="s">
        <v>569</v>
      </c>
      <c r="D62" s="129" t="s">
        <v>126</v>
      </c>
      <c r="E62" s="129" t="s">
        <v>570</v>
      </c>
      <c r="F62" s="129" t="s">
        <v>571</v>
      </c>
      <c r="G62" s="152">
        <v>4922</v>
      </c>
      <c r="H62" s="153">
        <v>-109.71306</v>
      </c>
      <c r="I62" s="153">
        <v>48.444980000000001</v>
      </c>
      <c r="J62" s="129" t="s">
        <v>575</v>
      </c>
      <c r="K62" s="129" t="s">
        <v>575</v>
      </c>
      <c r="L62" s="129">
        <v>20200254</v>
      </c>
      <c r="M62" s="129">
        <v>7670</v>
      </c>
      <c r="N62" s="129" t="s">
        <v>492</v>
      </c>
      <c r="O62" s="82" t="s">
        <v>47</v>
      </c>
      <c r="P62" s="262">
        <v>4.8704000000000001</v>
      </c>
      <c r="Q62" s="263">
        <v>0</v>
      </c>
      <c r="R62" s="263">
        <v>8.8971999999999998</v>
      </c>
      <c r="S62" s="263">
        <v>0</v>
      </c>
      <c r="T62" s="263">
        <v>0</v>
      </c>
      <c r="U62" s="262">
        <v>3.9574150556105394</v>
      </c>
      <c r="V62" s="263">
        <v>0</v>
      </c>
      <c r="W62" s="263">
        <v>7.2293678615263817</v>
      </c>
      <c r="X62" s="263">
        <v>0</v>
      </c>
      <c r="Y62" s="264">
        <v>0</v>
      </c>
      <c r="Z62" s="327">
        <v>3.9574150556105394</v>
      </c>
      <c r="AA62" s="328">
        <v>0</v>
      </c>
      <c r="AB62" s="328">
        <v>7.2293678615263817</v>
      </c>
      <c r="AC62" s="328">
        <v>0</v>
      </c>
      <c r="AD62" s="328">
        <v>0</v>
      </c>
      <c r="AE62" s="329">
        <v>3.9574150556105394</v>
      </c>
      <c r="AF62" s="329">
        <v>0</v>
      </c>
      <c r="AG62" s="329">
        <v>7.2293678615263817</v>
      </c>
      <c r="AH62" s="329">
        <v>0</v>
      </c>
      <c r="AI62" s="330">
        <v>0</v>
      </c>
      <c r="AJ62" s="4"/>
      <c r="AK62" s="4"/>
    </row>
    <row r="63" spans="1:37" s="104" customFormat="1" x14ac:dyDescent="0.2">
      <c r="A63" s="105" t="s">
        <v>452</v>
      </c>
      <c r="B63" s="129">
        <v>30</v>
      </c>
      <c r="C63" s="129" t="s">
        <v>569</v>
      </c>
      <c r="D63" s="129" t="s">
        <v>126</v>
      </c>
      <c r="E63" s="129" t="s">
        <v>570</v>
      </c>
      <c r="F63" s="129" t="s">
        <v>571</v>
      </c>
      <c r="G63" s="152">
        <v>4922</v>
      </c>
      <c r="H63" s="153">
        <v>-109.71306</v>
      </c>
      <c r="I63" s="153">
        <v>48.444980000000001</v>
      </c>
      <c r="J63" s="129" t="s">
        <v>576</v>
      </c>
      <c r="K63" s="129" t="s">
        <v>577</v>
      </c>
      <c r="L63" s="129">
        <v>31000302</v>
      </c>
      <c r="M63" s="129">
        <v>1</v>
      </c>
      <c r="N63" s="129" t="s">
        <v>492</v>
      </c>
      <c r="O63" s="82" t="s">
        <v>50</v>
      </c>
      <c r="P63" s="262">
        <v>0.05</v>
      </c>
      <c r="Q63" s="263">
        <v>2.8E-3</v>
      </c>
      <c r="R63" s="263">
        <v>4.2000000000000003E-2</v>
      </c>
      <c r="S63" s="263">
        <v>2.9999999999999997E-4</v>
      </c>
      <c r="T63" s="263">
        <v>1E-3</v>
      </c>
      <c r="U63" s="262">
        <v>4.0627207781809907E-2</v>
      </c>
      <c r="V63" s="263">
        <v>2.2751236357813546E-3</v>
      </c>
      <c r="W63" s="263">
        <v>3.4126854536720319E-2</v>
      </c>
      <c r="X63" s="263">
        <v>2.4376324669085939E-4</v>
      </c>
      <c r="Y63" s="264">
        <v>8.1254415563619805E-4</v>
      </c>
      <c r="Z63" s="327">
        <v>4.0627207781809907E-2</v>
      </c>
      <c r="AA63" s="328">
        <v>2.2751236357813546E-3</v>
      </c>
      <c r="AB63" s="328">
        <v>3.4126854536720319E-2</v>
      </c>
      <c r="AC63" s="328">
        <v>2.4376324669085939E-4</v>
      </c>
      <c r="AD63" s="328">
        <v>8.1254415563619805E-4</v>
      </c>
      <c r="AE63" s="329">
        <v>4.0627207781809907E-2</v>
      </c>
      <c r="AF63" s="329">
        <v>2.2751236357813546E-3</v>
      </c>
      <c r="AG63" s="329">
        <v>3.4126854536720319E-2</v>
      </c>
      <c r="AH63" s="329">
        <v>2.4376324669085939E-4</v>
      </c>
      <c r="AI63" s="330">
        <v>8.1254415563619805E-4</v>
      </c>
      <c r="AJ63" s="4"/>
      <c r="AK63" s="4"/>
    </row>
    <row r="64" spans="1:37" s="104" customFormat="1" x14ac:dyDescent="0.2">
      <c r="A64" s="105" t="s">
        <v>452</v>
      </c>
      <c r="B64" s="129">
        <v>30</v>
      </c>
      <c r="C64" s="129" t="s">
        <v>569</v>
      </c>
      <c r="D64" s="129" t="s">
        <v>126</v>
      </c>
      <c r="E64" s="129" t="s">
        <v>570</v>
      </c>
      <c r="F64" s="129" t="s">
        <v>571</v>
      </c>
      <c r="G64" s="152">
        <v>4922</v>
      </c>
      <c r="H64" s="153">
        <v>-109.71306</v>
      </c>
      <c r="I64" s="153">
        <v>48.444980000000001</v>
      </c>
      <c r="J64" s="129" t="s">
        <v>578</v>
      </c>
      <c r="K64" s="129" t="s">
        <v>579</v>
      </c>
      <c r="L64" s="129">
        <v>31000301</v>
      </c>
      <c r="M64" s="129">
        <v>8760</v>
      </c>
      <c r="N64" s="129" t="s">
        <v>492</v>
      </c>
      <c r="O64" s="82" t="s">
        <v>50</v>
      </c>
      <c r="P64" s="262">
        <v>0</v>
      </c>
      <c r="Q64" s="263">
        <v>1.6162000000000001</v>
      </c>
      <c r="R64" s="263">
        <v>0</v>
      </c>
      <c r="S64" s="263">
        <v>0</v>
      </c>
      <c r="T64" s="263">
        <v>0</v>
      </c>
      <c r="U64" s="262">
        <v>0</v>
      </c>
      <c r="V64" s="263">
        <v>1.3132338643392234</v>
      </c>
      <c r="W64" s="263">
        <v>0</v>
      </c>
      <c r="X64" s="263">
        <v>0</v>
      </c>
      <c r="Y64" s="264">
        <v>0</v>
      </c>
      <c r="Z64" s="327">
        <v>0</v>
      </c>
      <c r="AA64" s="328">
        <v>1.3132338643392234</v>
      </c>
      <c r="AB64" s="328">
        <v>0</v>
      </c>
      <c r="AC64" s="328">
        <v>0</v>
      </c>
      <c r="AD64" s="328">
        <v>0</v>
      </c>
      <c r="AE64" s="329">
        <v>0</v>
      </c>
      <c r="AF64" s="329">
        <v>1.3132338643392234</v>
      </c>
      <c r="AG64" s="329">
        <v>0</v>
      </c>
      <c r="AH64" s="329">
        <v>0</v>
      </c>
      <c r="AI64" s="330">
        <v>0</v>
      </c>
      <c r="AJ64" s="4"/>
      <c r="AK64" s="4"/>
    </row>
    <row r="65" spans="1:37" s="104" customFormat="1" x14ac:dyDescent="0.2">
      <c r="A65" s="105" t="s">
        <v>452</v>
      </c>
      <c r="B65" s="129">
        <v>30</v>
      </c>
      <c r="C65" s="129" t="s">
        <v>569</v>
      </c>
      <c r="D65" s="129" t="s">
        <v>126</v>
      </c>
      <c r="E65" s="129" t="s">
        <v>570</v>
      </c>
      <c r="F65" s="129" t="s">
        <v>571</v>
      </c>
      <c r="G65" s="152">
        <v>4922</v>
      </c>
      <c r="H65" s="153">
        <v>-109.71306</v>
      </c>
      <c r="I65" s="153">
        <v>48.444980000000001</v>
      </c>
      <c r="J65" s="129" t="s">
        <v>580</v>
      </c>
      <c r="K65" s="129" t="s">
        <v>581</v>
      </c>
      <c r="L65" s="129">
        <v>31000301</v>
      </c>
      <c r="M65" s="129">
        <v>8760</v>
      </c>
      <c r="N65" s="129" t="s">
        <v>492</v>
      </c>
      <c r="O65" s="82" t="s">
        <v>50</v>
      </c>
      <c r="P65" s="262">
        <v>0</v>
      </c>
      <c r="Q65" s="263">
        <v>3.4567000000000001</v>
      </c>
      <c r="R65" s="263">
        <v>0</v>
      </c>
      <c r="S65" s="263">
        <v>0</v>
      </c>
      <c r="T65" s="263">
        <v>0</v>
      </c>
      <c r="U65" s="262">
        <v>0</v>
      </c>
      <c r="V65" s="263">
        <v>2.8087213827876458</v>
      </c>
      <c r="W65" s="263">
        <v>0</v>
      </c>
      <c r="X65" s="263">
        <v>0</v>
      </c>
      <c r="Y65" s="264">
        <v>0</v>
      </c>
      <c r="Z65" s="327">
        <v>0</v>
      </c>
      <c r="AA65" s="328">
        <v>2.8087213827876458</v>
      </c>
      <c r="AB65" s="328">
        <v>0</v>
      </c>
      <c r="AC65" s="328">
        <v>0</v>
      </c>
      <c r="AD65" s="328">
        <v>0</v>
      </c>
      <c r="AE65" s="329">
        <v>0</v>
      </c>
      <c r="AF65" s="329">
        <v>2.8087213827876458</v>
      </c>
      <c r="AG65" s="329">
        <v>0</v>
      </c>
      <c r="AH65" s="329">
        <v>0</v>
      </c>
      <c r="AI65" s="330">
        <v>0</v>
      </c>
      <c r="AJ65" s="4"/>
      <c r="AK65" s="4"/>
    </row>
    <row r="66" spans="1:37" s="104" customFormat="1" x14ac:dyDescent="0.2">
      <c r="A66" s="105" t="s">
        <v>452</v>
      </c>
      <c r="B66" s="129">
        <v>30</v>
      </c>
      <c r="C66" s="129" t="s">
        <v>569</v>
      </c>
      <c r="D66" s="129" t="s">
        <v>126</v>
      </c>
      <c r="E66" s="129" t="s">
        <v>570</v>
      </c>
      <c r="F66" s="129" t="s">
        <v>571</v>
      </c>
      <c r="G66" s="152">
        <v>4922</v>
      </c>
      <c r="H66" s="153">
        <v>-109.71306</v>
      </c>
      <c r="I66" s="153">
        <v>48.444980000000001</v>
      </c>
      <c r="J66" s="129" t="s">
        <v>582</v>
      </c>
      <c r="K66" s="129" t="s">
        <v>583</v>
      </c>
      <c r="L66" s="129">
        <v>31000203</v>
      </c>
      <c r="M66" s="129">
        <v>8760</v>
      </c>
      <c r="N66" s="129" t="s">
        <v>492</v>
      </c>
      <c r="O66" s="82" t="s">
        <v>47</v>
      </c>
      <c r="P66" s="262">
        <v>0</v>
      </c>
      <c r="Q66" s="263">
        <v>5.2122000000000002</v>
      </c>
      <c r="R66" s="263">
        <v>0</v>
      </c>
      <c r="S66" s="263">
        <v>0</v>
      </c>
      <c r="T66" s="263">
        <v>0</v>
      </c>
      <c r="U66" s="262">
        <v>0</v>
      </c>
      <c r="V66" s="263">
        <v>4.2351426480069918</v>
      </c>
      <c r="W66" s="263">
        <v>0</v>
      </c>
      <c r="X66" s="263">
        <v>0</v>
      </c>
      <c r="Y66" s="264">
        <v>0</v>
      </c>
      <c r="Z66" s="327">
        <v>0</v>
      </c>
      <c r="AA66" s="328">
        <v>4.2351426480069918</v>
      </c>
      <c r="AB66" s="328">
        <v>0</v>
      </c>
      <c r="AC66" s="328">
        <v>0</v>
      </c>
      <c r="AD66" s="328">
        <v>0</v>
      </c>
      <c r="AE66" s="329">
        <v>0</v>
      </c>
      <c r="AF66" s="329">
        <v>4.2351426480069918</v>
      </c>
      <c r="AG66" s="329">
        <v>0</v>
      </c>
      <c r="AH66" s="329">
        <v>0</v>
      </c>
      <c r="AI66" s="330">
        <v>0</v>
      </c>
      <c r="AJ66" s="4"/>
      <c r="AK66" s="4"/>
    </row>
    <row r="67" spans="1:37" s="104" customFormat="1" x14ac:dyDescent="0.2">
      <c r="A67" s="105" t="s">
        <v>452</v>
      </c>
      <c r="B67" s="129">
        <v>30</v>
      </c>
      <c r="C67" s="129" t="s">
        <v>569</v>
      </c>
      <c r="D67" s="129" t="s">
        <v>126</v>
      </c>
      <c r="E67" s="129" t="s">
        <v>570</v>
      </c>
      <c r="F67" s="129" t="s">
        <v>571</v>
      </c>
      <c r="G67" s="152">
        <v>4922</v>
      </c>
      <c r="H67" s="153">
        <v>-109.71306</v>
      </c>
      <c r="I67" s="153">
        <v>48.444980000000001</v>
      </c>
      <c r="J67" s="129" t="s">
        <v>582</v>
      </c>
      <c r="K67" s="129" t="s">
        <v>584</v>
      </c>
      <c r="L67" s="129">
        <v>40400300</v>
      </c>
      <c r="M67" s="129">
        <v>3</v>
      </c>
      <c r="N67" s="129" t="s">
        <v>492</v>
      </c>
      <c r="O67" s="82" t="s">
        <v>86</v>
      </c>
      <c r="P67" s="262">
        <v>0</v>
      </c>
      <c r="Q67" s="263">
        <v>5.4000000000000003E-3</v>
      </c>
      <c r="R67" s="263">
        <v>0</v>
      </c>
      <c r="S67" s="263">
        <v>0</v>
      </c>
      <c r="T67" s="263">
        <v>0</v>
      </c>
      <c r="U67" s="262">
        <v>0</v>
      </c>
      <c r="V67" s="263">
        <v>4.3877384404354697E-3</v>
      </c>
      <c r="W67" s="263">
        <v>0</v>
      </c>
      <c r="X67" s="263">
        <v>0</v>
      </c>
      <c r="Y67" s="264">
        <v>0</v>
      </c>
      <c r="Z67" s="327">
        <v>0</v>
      </c>
      <c r="AA67" s="328">
        <v>4.3877384404354697E-3</v>
      </c>
      <c r="AB67" s="328">
        <v>0</v>
      </c>
      <c r="AC67" s="328">
        <v>0</v>
      </c>
      <c r="AD67" s="328">
        <v>0</v>
      </c>
      <c r="AE67" s="329">
        <v>0</v>
      </c>
      <c r="AF67" s="329">
        <v>4.3877384404354697E-3</v>
      </c>
      <c r="AG67" s="329">
        <v>0</v>
      </c>
      <c r="AH67" s="329">
        <v>0</v>
      </c>
      <c r="AI67" s="330">
        <v>0</v>
      </c>
      <c r="AJ67" s="4"/>
      <c r="AK67" s="4"/>
    </row>
    <row r="68" spans="1:37" s="104" customFormat="1" x14ac:dyDescent="0.2">
      <c r="A68" s="105" t="s">
        <v>452</v>
      </c>
      <c r="B68" s="129">
        <v>30</v>
      </c>
      <c r="C68" s="129" t="s">
        <v>569</v>
      </c>
      <c r="D68" s="129" t="s">
        <v>126</v>
      </c>
      <c r="E68" s="129" t="s">
        <v>570</v>
      </c>
      <c r="F68" s="129" t="s">
        <v>571</v>
      </c>
      <c r="G68" s="152">
        <v>4922</v>
      </c>
      <c r="H68" s="153">
        <v>-109.71306</v>
      </c>
      <c r="I68" s="153">
        <v>48.444980000000001</v>
      </c>
      <c r="J68" s="129" t="s">
        <v>585</v>
      </c>
      <c r="K68" s="129" t="s">
        <v>585</v>
      </c>
      <c r="L68" s="129">
        <v>10500106</v>
      </c>
      <c r="M68" s="129">
        <v>0</v>
      </c>
      <c r="N68" s="129" t="s">
        <v>492</v>
      </c>
      <c r="O68" s="82" t="s">
        <v>39</v>
      </c>
      <c r="P68" s="262">
        <v>0</v>
      </c>
      <c r="Q68" s="263">
        <v>0</v>
      </c>
      <c r="R68" s="263">
        <v>0</v>
      </c>
      <c r="S68" s="263">
        <v>0</v>
      </c>
      <c r="T68" s="263">
        <v>0</v>
      </c>
      <c r="U68" s="262">
        <v>0</v>
      </c>
      <c r="V68" s="263">
        <v>0</v>
      </c>
      <c r="W68" s="263">
        <v>0</v>
      </c>
      <c r="X68" s="263">
        <v>0</v>
      </c>
      <c r="Y68" s="264">
        <v>0</v>
      </c>
      <c r="Z68" s="327">
        <v>0</v>
      </c>
      <c r="AA68" s="328">
        <v>0</v>
      </c>
      <c r="AB68" s="328">
        <v>0</v>
      </c>
      <c r="AC68" s="328">
        <v>0</v>
      </c>
      <c r="AD68" s="328">
        <v>0</v>
      </c>
      <c r="AE68" s="329">
        <v>0</v>
      </c>
      <c r="AF68" s="329">
        <v>0</v>
      </c>
      <c r="AG68" s="329">
        <v>0</v>
      </c>
      <c r="AH68" s="329">
        <v>0</v>
      </c>
      <c r="AI68" s="330">
        <v>0</v>
      </c>
      <c r="AJ68" s="4"/>
      <c r="AK68" s="4"/>
    </row>
    <row r="69" spans="1:37" s="104" customFormat="1" x14ac:dyDescent="0.2">
      <c r="A69" s="105" t="s">
        <v>452</v>
      </c>
      <c r="B69" s="129">
        <v>30</v>
      </c>
      <c r="C69" s="129" t="s">
        <v>569</v>
      </c>
      <c r="D69" s="129" t="s">
        <v>126</v>
      </c>
      <c r="E69" s="129" t="s">
        <v>570</v>
      </c>
      <c r="F69" s="129" t="s">
        <v>571</v>
      </c>
      <c r="G69" s="152">
        <v>4922</v>
      </c>
      <c r="H69" s="153">
        <v>-109.71306</v>
      </c>
      <c r="I69" s="153">
        <v>48.444980000000001</v>
      </c>
      <c r="J69" s="129" t="s">
        <v>586</v>
      </c>
      <c r="K69" s="129" t="s">
        <v>587</v>
      </c>
      <c r="L69" s="129">
        <v>31000302</v>
      </c>
      <c r="M69" s="129">
        <v>2</v>
      </c>
      <c r="N69" s="129" t="s">
        <v>492</v>
      </c>
      <c r="O69" s="82" t="s">
        <v>50</v>
      </c>
      <c r="P69" s="262">
        <v>0.1</v>
      </c>
      <c r="Q69" s="263">
        <v>5.4999999999999997E-3</v>
      </c>
      <c r="R69" s="263">
        <v>8.4000000000000005E-2</v>
      </c>
      <c r="S69" s="263">
        <v>5.9999999999999995E-4</v>
      </c>
      <c r="T69" s="263">
        <v>1.9E-3</v>
      </c>
      <c r="U69" s="262">
        <v>8.1254415563619814E-2</v>
      </c>
      <c r="V69" s="263">
        <v>4.4689928559990891E-3</v>
      </c>
      <c r="W69" s="263">
        <v>6.8253709073440638E-2</v>
      </c>
      <c r="X69" s="263">
        <v>4.8752649338171879E-4</v>
      </c>
      <c r="Y69" s="264">
        <v>1.5438338957087763E-3</v>
      </c>
      <c r="Z69" s="327">
        <v>8.1254415563619814E-2</v>
      </c>
      <c r="AA69" s="328">
        <v>4.4689928559990891E-3</v>
      </c>
      <c r="AB69" s="328">
        <v>6.8253709073440638E-2</v>
      </c>
      <c r="AC69" s="328">
        <v>4.8752649338171879E-4</v>
      </c>
      <c r="AD69" s="328">
        <v>1.5438338957087763E-3</v>
      </c>
      <c r="AE69" s="329">
        <v>8.1254415563619814E-2</v>
      </c>
      <c r="AF69" s="329">
        <v>4.4689928559990891E-3</v>
      </c>
      <c r="AG69" s="329">
        <v>6.8253709073440638E-2</v>
      </c>
      <c r="AH69" s="329">
        <v>4.8752649338171879E-4</v>
      </c>
      <c r="AI69" s="330">
        <v>1.5438338957087763E-3</v>
      </c>
      <c r="AJ69" s="4"/>
      <c r="AK69" s="4"/>
    </row>
    <row r="70" spans="1:37" s="104" customFormat="1" x14ac:dyDescent="0.2">
      <c r="A70" s="105" t="s">
        <v>452</v>
      </c>
      <c r="B70" s="129">
        <v>30</v>
      </c>
      <c r="C70" s="129" t="s">
        <v>569</v>
      </c>
      <c r="D70" s="129" t="s">
        <v>126</v>
      </c>
      <c r="E70" s="129" t="s">
        <v>588</v>
      </c>
      <c r="F70" s="129" t="s">
        <v>589</v>
      </c>
      <c r="G70" s="152">
        <v>4922</v>
      </c>
      <c r="H70" s="153">
        <v>-109.76819</v>
      </c>
      <c r="I70" s="153">
        <v>48.402509999999999</v>
      </c>
      <c r="J70" s="129" t="s">
        <v>590</v>
      </c>
      <c r="K70" s="129" t="s">
        <v>590</v>
      </c>
      <c r="L70" s="129">
        <v>20200254</v>
      </c>
      <c r="M70" s="129">
        <v>0</v>
      </c>
      <c r="N70" s="129" t="s">
        <v>492</v>
      </c>
      <c r="O70" s="82" t="s">
        <v>47</v>
      </c>
      <c r="P70" s="262">
        <v>0</v>
      </c>
      <c r="Q70" s="263">
        <v>0</v>
      </c>
      <c r="R70" s="263">
        <v>0</v>
      </c>
      <c r="S70" s="263">
        <v>0</v>
      </c>
      <c r="T70" s="263">
        <v>0</v>
      </c>
      <c r="U70" s="262">
        <v>0</v>
      </c>
      <c r="V70" s="263">
        <v>0</v>
      </c>
      <c r="W70" s="263">
        <v>0</v>
      </c>
      <c r="X70" s="263">
        <v>0</v>
      </c>
      <c r="Y70" s="264">
        <v>0</v>
      </c>
      <c r="Z70" s="327">
        <v>0</v>
      </c>
      <c r="AA70" s="328">
        <v>0</v>
      </c>
      <c r="AB70" s="328">
        <v>0</v>
      </c>
      <c r="AC70" s="328">
        <v>0</v>
      </c>
      <c r="AD70" s="328">
        <v>0</v>
      </c>
      <c r="AE70" s="329">
        <v>0</v>
      </c>
      <c r="AF70" s="329">
        <v>0</v>
      </c>
      <c r="AG70" s="329">
        <v>0</v>
      </c>
      <c r="AH70" s="329">
        <v>0</v>
      </c>
      <c r="AI70" s="330">
        <v>0</v>
      </c>
      <c r="AJ70" s="4"/>
      <c r="AK70" s="4"/>
    </row>
    <row r="71" spans="1:37" s="104" customFormat="1" x14ac:dyDescent="0.2">
      <c r="A71" s="105" t="s">
        <v>452</v>
      </c>
      <c r="B71" s="129">
        <v>30</v>
      </c>
      <c r="C71" s="129" t="s">
        <v>569</v>
      </c>
      <c r="D71" s="129" t="s">
        <v>126</v>
      </c>
      <c r="E71" s="129" t="s">
        <v>588</v>
      </c>
      <c r="F71" s="129" t="s">
        <v>589</v>
      </c>
      <c r="G71" s="152">
        <v>4922</v>
      </c>
      <c r="H71" s="153">
        <v>-109.76819</v>
      </c>
      <c r="I71" s="153">
        <v>48.402509999999999</v>
      </c>
      <c r="J71" s="129" t="s">
        <v>591</v>
      </c>
      <c r="K71" s="129" t="s">
        <v>592</v>
      </c>
      <c r="L71" s="129">
        <v>20200254</v>
      </c>
      <c r="M71" s="129">
        <v>17</v>
      </c>
      <c r="N71" s="129" t="s">
        <v>492</v>
      </c>
      <c r="O71" s="82" t="s">
        <v>47</v>
      </c>
      <c r="P71" s="262">
        <v>0</v>
      </c>
      <c r="Q71" s="263">
        <v>1.0029999999999999</v>
      </c>
      <c r="R71" s="263">
        <v>0</v>
      </c>
      <c r="S71" s="263">
        <v>5.0000000000000001E-3</v>
      </c>
      <c r="T71" s="263">
        <v>6.9999999999999999E-4</v>
      </c>
      <c r="U71" s="262">
        <v>0</v>
      </c>
      <c r="V71" s="263">
        <v>0.81498178810310662</v>
      </c>
      <c r="W71" s="263">
        <v>0</v>
      </c>
      <c r="X71" s="263">
        <v>4.0627207781809907E-3</v>
      </c>
      <c r="Y71" s="264">
        <v>5.6878090894533866E-4</v>
      </c>
      <c r="Z71" s="327">
        <v>0</v>
      </c>
      <c r="AA71" s="328">
        <v>0.81498178810310662</v>
      </c>
      <c r="AB71" s="328">
        <v>0</v>
      </c>
      <c r="AC71" s="328">
        <v>4.0627207781809907E-3</v>
      </c>
      <c r="AD71" s="328">
        <v>5.6878090894533866E-4</v>
      </c>
      <c r="AE71" s="329">
        <v>0</v>
      </c>
      <c r="AF71" s="329">
        <v>0.81498178810310662</v>
      </c>
      <c r="AG71" s="329">
        <v>0</v>
      </c>
      <c r="AH71" s="329">
        <v>4.0627207781809907E-3</v>
      </c>
      <c r="AI71" s="330">
        <v>5.6878090894533866E-4</v>
      </c>
      <c r="AJ71" s="4"/>
      <c r="AK71" s="4"/>
    </row>
    <row r="72" spans="1:37" s="104" customFormat="1" x14ac:dyDescent="0.2">
      <c r="A72" s="105" t="s">
        <v>452</v>
      </c>
      <c r="B72" s="129">
        <v>30</v>
      </c>
      <c r="C72" s="129" t="s">
        <v>569</v>
      </c>
      <c r="D72" s="129" t="s">
        <v>126</v>
      </c>
      <c r="E72" s="129" t="s">
        <v>588</v>
      </c>
      <c r="F72" s="129" t="s">
        <v>589</v>
      </c>
      <c r="G72" s="152">
        <v>4922</v>
      </c>
      <c r="H72" s="153">
        <v>-109.76819</v>
      </c>
      <c r="I72" s="153">
        <v>48.402509999999999</v>
      </c>
      <c r="J72" s="129" t="s">
        <v>591</v>
      </c>
      <c r="K72" s="129" t="s">
        <v>592</v>
      </c>
      <c r="L72" s="129">
        <v>20200254</v>
      </c>
      <c r="M72" s="129">
        <v>8732</v>
      </c>
      <c r="N72" s="129" t="s">
        <v>492</v>
      </c>
      <c r="O72" s="82" t="s">
        <v>47</v>
      </c>
      <c r="P72" s="262">
        <v>0.30559999999999998</v>
      </c>
      <c r="Q72" s="263">
        <v>0</v>
      </c>
      <c r="R72" s="263">
        <v>1.7464</v>
      </c>
      <c r="S72" s="263">
        <v>0</v>
      </c>
      <c r="T72" s="263">
        <v>0</v>
      </c>
      <c r="U72" s="262">
        <v>0.24831349396242211</v>
      </c>
      <c r="V72" s="263">
        <v>0</v>
      </c>
      <c r="W72" s="263">
        <v>1.4190271134030563</v>
      </c>
      <c r="X72" s="263">
        <v>0</v>
      </c>
      <c r="Y72" s="264">
        <v>0</v>
      </c>
      <c r="Z72" s="327">
        <v>0.24831349396242211</v>
      </c>
      <c r="AA72" s="328">
        <v>0</v>
      </c>
      <c r="AB72" s="328">
        <v>1.4190271134030563</v>
      </c>
      <c r="AC72" s="328">
        <v>0</v>
      </c>
      <c r="AD72" s="328">
        <v>0</v>
      </c>
      <c r="AE72" s="329">
        <v>0.24831349396242211</v>
      </c>
      <c r="AF72" s="329">
        <v>0</v>
      </c>
      <c r="AG72" s="329">
        <v>1.4190271134030563</v>
      </c>
      <c r="AH72" s="329">
        <v>0</v>
      </c>
      <c r="AI72" s="330">
        <v>0</v>
      </c>
      <c r="AJ72" s="4"/>
      <c r="AK72" s="4"/>
    </row>
    <row r="73" spans="1:37" s="104" customFormat="1" x14ac:dyDescent="0.2">
      <c r="A73" s="105" t="s">
        <v>452</v>
      </c>
      <c r="B73" s="129">
        <v>30</v>
      </c>
      <c r="C73" s="129" t="s">
        <v>569</v>
      </c>
      <c r="D73" s="129" t="s">
        <v>126</v>
      </c>
      <c r="E73" s="129" t="s">
        <v>588</v>
      </c>
      <c r="F73" s="129" t="s">
        <v>589</v>
      </c>
      <c r="G73" s="152">
        <v>4922</v>
      </c>
      <c r="H73" s="153">
        <v>-109.76819</v>
      </c>
      <c r="I73" s="153">
        <v>48.402509999999999</v>
      </c>
      <c r="J73" s="129" t="s">
        <v>582</v>
      </c>
      <c r="K73" s="129" t="s">
        <v>593</v>
      </c>
      <c r="L73" s="129">
        <v>31000203</v>
      </c>
      <c r="M73" s="129">
        <v>8732</v>
      </c>
      <c r="N73" s="129" t="s">
        <v>492</v>
      </c>
      <c r="O73" s="82" t="s">
        <v>47</v>
      </c>
      <c r="P73" s="262">
        <v>0</v>
      </c>
      <c r="Q73" s="263">
        <v>0.82950000000000002</v>
      </c>
      <c r="R73" s="263">
        <v>0</v>
      </c>
      <c r="S73" s="263">
        <v>0</v>
      </c>
      <c r="T73" s="263">
        <v>0</v>
      </c>
      <c r="U73" s="262">
        <v>0</v>
      </c>
      <c r="V73" s="263">
        <v>0.67400537710022634</v>
      </c>
      <c r="W73" s="263">
        <v>0</v>
      </c>
      <c r="X73" s="263">
        <v>0</v>
      </c>
      <c r="Y73" s="264">
        <v>0</v>
      </c>
      <c r="Z73" s="327">
        <v>0</v>
      </c>
      <c r="AA73" s="328">
        <v>0.67400537710022634</v>
      </c>
      <c r="AB73" s="328">
        <v>0</v>
      </c>
      <c r="AC73" s="328">
        <v>0</v>
      </c>
      <c r="AD73" s="328">
        <v>0</v>
      </c>
      <c r="AE73" s="329">
        <v>0</v>
      </c>
      <c r="AF73" s="329">
        <v>0.67400537710022634</v>
      </c>
      <c r="AG73" s="329">
        <v>0</v>
      </c>
      <c r="AH73" s="329">
        <v>0</v>
      </c>
      <c r="AI73" s="330">
        <v>0</v>
      </c>
      <c r="AJ73" s="4"/>
      <c r="AK73" s="4"/>
    </row>
    <row r="74" spans="1:37" s="104" customFormat="1" x14ac:dyDescent="0.2">
      <c r="A74" s="105" t="s">
        <v>452</v>
      </c>
      <c r="B74" s="129">
        <v>30</v>
      </c>
      <c r="C74" s="129" t="s">
        <v>569</v>
      </c>
      <c r="D74" s="129" t="s">
        <v>126</v>
      </c>
      <c r="E74" s="129" t="s">
        <v>594</v>
      </c>
      <c r="F74" s="129" t="s">
        <v>595</v>
      </c>
      <c r="G74" s="152">
        <v>4922</v>
      </c>
      <c r="H74" s="153">
        <v>-109.76072000000001</v>
      </c>
      <c r="I74" s="153">
        <v>48.353520000000003</v>
      </c>
      <c r="J74" s="129" t="s">
        <v>596</v>
      </c>
      <c r="K74" s="129" t="s">
        <v>597</v>
      </c>
      <c r="L74" s="129">
        <v>20200253</v>
      </c>
      <c r="M74" s="129">
        <v>0</v>
      </c>
      <c r="N74" s="129" t="s">
        <v>492</v>
      </c>
      <c r="O74" s="82" t="s">
        <v>47</v>
      </c>
      <c r="P74" s="262">
        <v>0</v>
      </c>
      <c r="Q74" s="263">
        <v>0</v>
      </c>
      <c r="R74" s="263">
        <v>0</v>
      </c>
      <c r="S74" s="263">
        <v>0</v>
      </c>
      <c r="T74" s="263">
        <v>0</v>
      </c>
      <c r="U74" s="262">
        <v>0</v>
      </c>
      <c r="V74" s="263">
        <v>0</v>
      </c>
      <c r="W74" s="263">
        <v>0</v>
      </c>
      <c r="X74" s="263">
        <v>0</v>
      </c>
      <c r="Y74" s="264">
        <v>0</v>
      </c>
      <c r="Z74" s="327">
        <v>0</v>
      </c>
      <c r="AA74" s="328">
        <v>0</v>
      </c>
      <c r="AB74" s="328">
        <v>0</v>
      </c>
      <c r="AC74" s="328">
        <v>0</v>
      </c>
      <c r="AD74" s="328">
        <v>0</v>
      </c>
      <c r="AE74" s="329">
        <v>0</v>
      </c>
      <c r="AF74" s="329">
        <v>0</v>
      </c>
      <c r="AG74" s="329">
        <v>0</v>
      </c>
      <c r="AH74" s="329">
        <v>0</v>
      </c>
      <c r="AI74" s="330">
        <v>0</v>
      </c>
      <c r="AJ74" s="4"/>
      <c r="AK74" s="4"/>
    </row>
    <row r="75" spans="1:37" s="104" customFormat="1" x14ac:dyDescent="0.2">
      <c r="A75" s="105" t="s">
        <v>452</v>
      </c>
      <c r="B75" s="129">
        <v>30</v>
      </c>
      <c r="C75" s="129" t="s">
        <v>569</v>
      </c>
      <c r="D75" s="129" t="s">
        <v>126</v>
      </c>
      <c r="E75" s="129" t="s">
        <v>594</v>
      </c>
      <c r="F75" s="129" t="s">
        <v>595</v>
      </c>
      <c r="G75" s="152">
        <v>4922</v>
      </c>
      <c r="H75" s="153">
        <v>-109.76072000000001</v>
      </c>
      <c r="I75" s="153">
        <v>48.353520000000003</v>
      </c>
      <c r="J75" s="129" t="s">
        <v>598</v>
      </c>
      <c r="K75" s="129" t="s">
        <v>599</v>
      </c>
      <c r="L75" s="129">
        <v>31000203</v>
      </c>
      <c r="M75" s="129">
        <v>8760</v>
      </c>
      <c r="N75" s="129" t="s">
        <v>492</v>
      </c>
      <c r="O75" s="82" t="s">
        <v>47</v>
      </c>
      <c r="P75" s="262">
        <v>0</v>
      </c>
      <c r="Q75" s="263">
        <v>3.0222000000000002</v>
      </c>
      <c r="R75" s="263">
        <v>0</v>
      </c>
      <c r="S75" s="263">
        <v>0</v>
      </c>
      <c r="T75" s="263">
        <v>0</v>
      </c>
      <c r="U75" s="262">
        <v>0</v>
      </c>
      <c r="V75" s="263">
        <v>2.4556709471637181</v>
      </c>
      <c r="W75" s="263">
        <v>0</v>
      </c>
      <c r="X75" s="263">
        <v>0</v>
      </c>
      <c r="Y75" s="264">
        <v>0</v>
      </c>
      <c r="Z75" s="327">
        <v>0</v>
      </c>
      <c r="AA75" s="328">
        <v>2.4556709471637181</v>
      </c>
      <c r="AB75" s="328">
        <v>0</v>
      </c>
      <c r="AC75" s="328">
        <v>0</v>
      </c>
      <c r="AD75" s="328">
        <v>0</v>
      </c>
      <c r="AE75" s="329">
        <v>0</v>
      </c>
      <c r="AF75" s="329">
        <v>2.4556709471637181</v>
      </c>
      <c r="AG75" s="329">
        <v>0</v>
      </c>
      <c r="AH75" s="329">
        <v>0</v>
      </c>
      <c r="AI75" s="330">
        <v>0</v>
      </c>
      <c r="AJ75" s="4"/>
      <c r="AK75" s="4"/>
    </row>
    <row r="76" spans="1:37" s="104" customFormat="1" x14ac:dyDescent="0.2">
      <c r="A76" s="105" t="s">
        <v>452</v>
      </c>
      <c r="B76" s="129">
        <v>30</v>
      </c>
      <c r="C76" s="129" t="s">
        <v>569</v>
      </c>
      <c r="D76" s="129" t="s">
        <v>126</v>
      </c>
      <c r="E76" s="129" t="s">
        <v>594</v>
      </c>
      <c r="F76" s="129" t="s">
        <v>595</v>
      </c>
      <c r="G76" s="152">
        <v>4922</v>
      </c>
      <c r="H76" s="153">
        <v>-109.76072000000001</v>
      </c>
      <c r="I76" s="153">
        <v>48.353520000000003</v>
      </c>
      <c r="J76" s="129" t="s">
        <v>600</v>
      </c>
      <c r="K76" s="129" t="s">
        <v>601</v>
      </c>
      <c r="L76" s="129">
        <v>31000227</v>
      </c>
      <c r="M76" s="129">
        <v>8760</v>
      </c>
      <c r="N76" s="129" t="s">
        <v>492</v>
      </c>
      <c r="O76" s="82" t="s">
        <v>50</v>
      </c>
      <c r="P76" s="262">
        <v>0</v>
      </c>
      <c r="Q76" s="263">
        <v>2.3936999999999999</v>
      </c>
      <c r="R76" s="263">
        <v>0</v>
      </c>
      <c r="S76" s="263">
        <v>0</v>
      </c>
      <c r="T76" s="263">
        <v>0</v>
      </c>
      <c r="U76" s="262">
        <v>0</v>
      </c>
      <c r="V76" s="263">
        <v>1.9449869453463673</v>
      </c>
      <c r="W76" s="263">
        <v>0</v>
      </c>
      <c r="X76" s="263">
        <v>0</v>
      </c>
      <c r="Y76" s="264">
        <v>0</v>
      </c>
      <c r="Z76" s="327">
        <v>0</v>
      </c>
      <c r="AA76" s="328">
        <v>1.9449869453463673</v>
      </c>
      <c r="AB76" s="328">
        <v>0</v>
      </c>
      <c r="AC76" s="328">
        <v>0</v>
      </c>
      <c r="AD76" s="328">
        <v>0</v>
      </c>
      <c r="AE76" s="329">
        <v>0</v>
      </c>
      <c r="AF76" s="329">
        <v>1.9449869453463673</v>
      </c>
      <c r="AG76" s="329">
        <v>0</v>
      </c>
      <c r="AH76" s="329">
        <v>0</v>
      </c>
      <c r="AI76" s="330">
        <v>0</v>
      </c>
      <c r="AJ76" s="4"/>
      <c r="AK76" s="4"/>
    </row>
    <row r="77" spans="1:37" s="104" customFormat="1" x14ac:dyDescent="0.2">
      <c r="A77" s="105" t="s">
        <v>452</v>
      </c>
      <c r="B77" s="129">
        <v>30</v>
      </c>
      <c r="C77" s="129" t="s">
        <v>569</v>
      </c>
      <c r="D77" s="129" t="s">
        <v>126</v>
      </c>
      <c r="E77" s="129" t="s">
        <v>594</v>
      </c>
      <c r="F77" s="129" t="s">
        <v>595</v>
      </c>
      <c r="G77" s="152">
        <v>4922</v>
      </c>
      <c r="H77" s="153">
        <v>-109.76072000000001</v>
      </c>
      <c r="I77" s="153">
        <v>48.353520000000003</v>
      </c>
      <c r="J77" s="129" t="s">
        <v>600</v>
      </c>
      <c r="K77" s="129" t="s">
        <v>602</v>
      </c>
      <c r="L77" s="129">
        <v>31000228</v>
      </c>
      <c r="M77" s="129">
        <v>4</v>
      </c>
      <c r="N77" s="129" t="s">
        <v>492</v>
      </c>
      <c r="O77" s="82" t="s">
        <v>50</v>
      </c>
      <c r="P77" s="262">
        <v>0.2</v>
      </c>
      <c r="Q77" s="263">
        <v>1.0999999999999999E-2</v>
      </c>
      <c r="R77" s="263">
        <v>0.16800000000000001</v>
      </c>
      <c r="S77" s="263">
        <v>1.1999999999999999E-3</v>
      </c>
      <c r="T77" s="263">
        <v>3.8E-3</v>
      </c>
      <c r="U77" s="262">
        <v>0.16250883112723963</v>
      </c>
      <c r="V77" s="263">
        <v>8.9379857119981782E-3</v>
      </c>
      <c r="W77" s="263">
        <v>0.13650741814688128</v>
      </c>
      <c r="X77" s="263">
        <v>9.7505298676343758E-4</v>
      </c>
      <c r="Y77" s="264">
        <v>3.0876677914175527E-3</v>
      </c>
      <c r="Z77" s="327">
        <v>0.16250883112723963</v>
      </c>
      <c r="AA77" s="328">
        <v>8.9379857119981782E-3</v>
      </c>
      <c r="AB77" s="328">
        <v>0.13650741814688128</v>
      </c>
      <c r="AC77" s="328">
        <v>9.7505298676343758E-4</v>
      </c>
      <c r="AD77" s="328">
        <v>3.0876677914175527E-3</v>
      </c>
      <c r="AE77" s="329">
        <v>0.16250883112723963</v>
      </c>
      <c r="AF77" s="329">
        <v>8.9379857119981782E-3</v>
      </c>
      <c r="AG77" s="329">
        <v>0.13650741814688128</v>
      </c>
      <c r="AH77" s="329">
        <v>9.7505298676343758E-4</v>
      </c>
      <c r="AI77" s="330">
        <v>3.0876677914175527E-3</v>
      </c>
      <c r="AJ77" s="4"/>
      <c r="AK77" s="4"/>
    </row>
    <row r="78" spans="1:37" s="104" customFormat="1" x14ac:dyDescent="0.2">
      <c r="A78" s="105" t="s">
        <v>452</v>
      </c>
      <c r="B78" s="129">
        <v>30</v>
      </c>
      <c r="C78" s="129" t="s">
        <v>569</v>
      </c>
      <c r="D78" s="129" t="s">
        <v>126</v>
      </c>
      <c r="E78" s="129" t="s">
        <v>594</v>
      </c>
      <c r="F78" s="129" t="s">
        <v>595</v>
      </c>
      <c r="G78" s="152">
        <v>4922</v>
      </c>
      <c r="H78" s="153">
        <v>-109.76072000000001</v>
      </c>
      <c r="I78" s="153">
        <v>48.353520000000003</v>
      </c>
      <c r="J78" s="129" t="s">
        <v>603</v>
      </c>
      <c r="K78" s="129" t="s">
        <v>604</v>
      </c>
      <c r="L78" s="129">
        <v>20200253</v>
      </c>
      <c r="M78" s="129">
        <v>37</v>
      </c>
      <c r="N78" s="129" t="s">
        <v>492</v>
      </c>
      <c r="O78" s="82" t="s">
        <v>47</v>
      </c>
      <c r="P78" s="262">
        <v>0</v>
      </c>
      <c r="Q78" s="263">
        <v>0.54759999999999998</v>
      </c>
      <c r="R78" s="263">
        <v>0</v>
      </c>
      <c r="S78" s="263">
        <v>1.09E-2</v>
      </c>
      <c r="T78" s="263">
        <v>0.17580000000000001</v>
      </c>
      <c r="U78" s="262">
        <v>0</v>
      </c>
      <c r="V78" s="263">
        <v>0.44494917962638203</v>
      </c>
      <c r="W78" s="263">
        <v>0</v>
      </c>
      <c r="X78" s="263">
        <v>8.8567312964345588E-3</v>
      </c>
      <c r="Y78" s="264">
        <v>0.14284526256084362</v>
      </c>
      <c r="Z78" s="327">
        <v>0</v>
      </c>
      <c r="AA78" s="328">
        <v>0.44494917962638203</v>
      </c>
      <c r="AB78" s="328">
        <v>0</v>
      </c>
      <c r="AC78" s="328">
        <v>8.8567312964345588E-3</v>
      </c>
      <c r="AD78" s="328">
        <v>0.14284526256084362</v>
      </c>
      <c r="AE78" s="329">
        <v>0</v>
      </c>
      <c r="AF78" s="329">
        <v>0.44494917962638203</v>
      </c>
      <c r="AG78" s="329">
        <v>0</v>
      </c>
      <c r="AH78" s="329">
        <v>8.8567312964345588E-3</v>
      </c>
      <c r="AI78" s="330">
        <v>0.14284526256084362</v>
      </c>
      <c r="AJ78" s="4"/>
      <c r="AK78" s="4"/>
    </row>
    <row r="79" spans="1:37" s="104" customFormat="1" x14ac:dyDescent="0.2">
      <c r="A79" s="105" t="s">
        <v>452</v>
      </c>
      <c r="B79" s="129">
        <v>30</v>
      </c>
      <c r="C79" s="129" t="s">
        <v>569</v>
      </c>
      <c r="D79" s="129" t="s">
        <v>126</v>
      </c>
      <c r="E79" s="129" t="s">
        <v>594</v>
      </c>
      <c r="F79" s="129" t="s">
        <v>595</v>
      </c>
      <c r="G79" s="152">
        <v>4922</v>
      </c>
      <c r="H79" s="153">
        <v>-109.76072000000001</v>
      </c>
      <c r="I79" s="153">
        <v>48.353520000000003</v>
      </c>
      <c r="J79" s="129" t="s">
        <v>603</v>
      </c>
      <c r="K79" s="129" t="s">
        <v>605</v>
      </c>
      <c r="L79" s="129">
        <v>20200253</v>
      </c>
      <c r="M79" s="129">
        <v>8726</v>
      </c>
      <c r="N79" s="129" t="s">
        <v>492</v>
      </c>
      <c r="O79" s="82" t="s">
        <v>47</v>
      </c>
      <c r="P79" s="262">
        <v>0.85299999999999998</v>
      </c>
      <c r="Q79" s="263">
        <v>0</v>
      </c>
      <c r="R79" s="263">
        <v>7.5349000000000004</v>
      </c>
      <c r="S79" s="263">
        <v>0</v>
      </c>
      <c r="T79" s="263">
        <v>0</v>
      </c>
      <c r="U79" s="262">
        <v>0.693100164757677</v>
      </c>
      <c r="V79" s="263">
        <v>0</v>
      </c>
      <c r="W79" s="263">
        <v>6.1224389583031895</v>
      </c>
      <c r="X79" s="263">
        <v>0</v>
      </c>
      <c r="Y79" s="264">
        <v>0</v>
      </c>
      <c r="Z79" s="327">
        <v>0.693100164757677</v>
      </c>
      <c r="AA79" s="328">
        <v>0</v>
      </c>
      <c r="AB79" s="328">
        <v>6.1224389583031895</v>
      </c>
      <c r="AC79" s="328">
        <v>0</v>
      </c>
      <c r="AD79" s="328">
        <v>0</v>
      </c>
      <c r="AE79" s="329">
        <v>0.693100164757677</v>
      </c>
      <c r="AF79" s="329">
        <v>0</v>
      </c>
      <c r="AG79" s="329">
        <v>6.1224389583031895</v>
      </c>
      <c r="AH79" s="329">
        <v>0</v>
      </c>
      <c r="AI79" s="330">
        <v>0</v>
      </c>
      <c r="AJ79" s="4"/>
      <c r="AK79" s="4"/>
    </row>
    <row r="80" spans="1:37" s="104" customFormat="1" x14ac:dyDescent="0.2">
      <c r="A80" s="105" t="s">
        <v>452</v>
      </c>
      <c r="B80" s="129">
        <v>30</v>
      </c>
      <c r="C80" s="129" t="s">
        <v>569</v>
      </c>
      <c r="D80" s="129" t="s">
        <v>126</v>
      </c>
      <c r="E80" s="129" t="s">
        <v>594</v>
      </c>
      <c r="F80" s="129" t="s">
        <v>595</v>
      </c>
      <c r="G80" s="152">
        <v>4922</v>
      </c>
      <c r="H80" s="153">
        <v>-109.76072000000001</v>
      </c>
      <c r="I80" s="153">
        <v>48.353520000000003</v>
      </c>
      <c r="J80" s="129" t="s">
        <v>606</v>
      </c>
      <c r="K80" s="129" t="s">
        <v>607</v>
      </c>
      <c r="L80" s="129">
        <v>20200253</v>
      </c>
      <c r="M80" s="129">
        <v>38</v>
      </c>
      <c r="N80" s="129" t="s">
        <v>492</v>
      </c>
      <c r="O80" s="82" t="s">
        <v>47</v>
      </c>
      <c r="P80" s="262">
        <v>0</v>
      </c>
      <c r="Q80" s="263">
        <v>0.56240000000000001</v>
      </c>
      <c r="R80" s="263">
        <v>0</v>
      </c>
      <c r="S80" s="263">
        <v>1.12E-2</v>
      </c>
      <c r="T80" s="263">
        <v>0.18049999999999999</v>
      </c>
      <c r="U80" s="262">
        <v>0</v>
      </c>
      <c r="V80" s="263">
        <v>0.45697483312979781</v>
      </c>
      <c r="W80" s="263">
        <v>0</v>
      </c>
      <c r="X80" s="263">
        <v>9.1004945431254185E-3</v>
      </c>
      <c r="Y80" s="264">
        <v>0.14666422009233374</v>
      </c>
      <c r="Z80" s="327">
        <v>0</v>
      </c>
      <c r="AA80" s="328">
        <v>0.45697483312979781</v>
      </c>
      <c r="AB80" s="328">
        <v>0</v>
      </c>
      <c r="AC80" s="328">
        <v>9.1004945431254185E-3</v>
      </c>
      <c r="AD80" s="328">
        <v>0.14666422009233374</v>
      </c>
      <c r="AE80" s="329">
        <v>0</v>
      </c>
      <c r="AF80" s="329">
        <v>0.45697483312979781</v>
      </c>
      <c r="AG80" s="329">
        <v>0</v>
      </c>
      <c r="AH80" s="329">
        <v>9.1004945431254185E-3</v>
      </c>
      <c r="AI80" s="330">
        <v>0.14666422009233374</v>
      </c>
      <c r="AJ80" s="4"/>
      <c r="AK80" s="4"/>
    </row>
    <row r="81" spans="1:37" s="104" customFormat="1" x14ac:dyDescent="0.2">
      <c r="A81" s="105" t="s">
        <v>452</v>
      </c>
      <c r="B81" s="129">
        <v>30</v>
      </c>
      <c r="C81" s="129" t="s">
        <v>569</v>
      </c>
      <c r="D81" s="129" t="s">
        <v>126</v>
      </c>
      <c r="E81" s="129" t="s">
        <v>594</v>
      </c>
      <c r="F81" s="129" t="s">
        <v>595</v>
      </c>
      <c r="G81" s="152">
        <v>4922</v>
      </c>
      <c r="H81" s="153">
        <v>-109.76072000000001</v>
      </c>
      <c r="I81" s="153">
        <v>48.353520000000003</v>
      </c>
      <c r="J81" s="129" t="s">
        <v>606</v>
      </c>
      <c r="K81" s="129" t="s">
        <v>607</v>
      </c>
      <c r="L81" s="129">
        <v>20200253</v>
      </c>
      <c r="M81" s="129">
        <v>8744</v>
      </c>
      <c r="N81" s="129" t="s">
        <v>492</v>
      </c>
      <c r="O81" s="82" t="s">
        <v>47</v>
      </c>
      <c r="P81" s="262">
        <v>0.56969999999999998</v>
      </c>
      <c r="Q81" s="263">
        <v>0</v>
      </c>
      <c r="R81" s="263">
        <v>0.85470000000000002</v>
      </c>
      <c r="S81" s="263">
        <v>0</v>
      </c>
      <c r="T81" s="263">
        <v>0</v>
      </c>
      <c r="U81" s="262">
        <v>0.46290640546594203</v>
      </c>
      <c r="V81" s="263">
        <v>0</v>
      </c>
      <c r="W81" s="263">
        <v>0.69448148982225855</v>
      </c>
      <c r="X81" s="263">
        <v>0</v>
      </c>
      <c r="Y81" s="264">
        <v>0</v>
      </c>
      <c r="Z81" s="327">
        <v>0.46290640546594203</v>
      </c>
      <c r="AA81" s="328">
        <v>0</v>
      </c>
      <c r="AB81" s="328">
        <v>0.69448148982225855</v>
      </c>
      <c r="AC81" s="328">
        <v>0</v>
      </c>
      <c r="AD81" s="328">
        <v>0</v>
      </c>
      <c r="AE81" s="329">
        <v>0.46290640546594203</v>
      </c>
      <c r="AF81" s="329">
        <v>0</v>
      </c>
      <c r="AG81" s="329">
        <v>0.69448148982225855</v>
      </c>
      <c r="AH81" s="329">
        <v>0</v>
      </c>
      <c r="AI81" s="330">
        <v>0</v>
      </c>
      <c r="AJ81" s="4"/>
      <c r="AK81" s="4"/>
    </row>
    <row r="82" spans="1:37" s="104" customFormat="1" x14ac:dyDescent="0.2">
      <c r="A82" s="105" t="s">
        <v>452</v>
      </c>
      <c r="B82" s="129">
        <v>30</v>
      </c>
      <c r="C82" s="129" t="s">
        <v>519</v>
      </c>
      <c r="D82" s="129" t="s">
        <v>125</v>
      </c>
      <c r="E82" s="129" t="s">
        <v>608</v>
      </c>
      <c r="F82" s="129" t="s">
        <v>609</v>
      </c>
      <c r="G82" s="152">
        <v>4922</v>
      </c>
      <c r="H82" s="153">
        <v>-109.3703</v>
      </c>
      <c r="I82" s="153">
        <v>47.924509999999998</v>
      </c>
      <c r="J82" s="129" t="s">
        <v>610</v>
      </c>
      <c r="K82" s="129" t="s">
        <v>611</v>
      </c>
      <c r="L82" s="129">
        <v>20200254</v>
      </c>
      <c r="M82" s="129">
        <v>55</v>
      </c>
      <c r="N82" s="129" t="s">
        <v>492</v>
      </c>
      <c r="O82" s="82" t="s">
        <v>47</v>
      </c>
      <c r="P82" s="262">
        <v>0</v>
      </c>
      <c r="Q82" s="263">
        <v>3.2450000000000001</v>
      </c>
      <c r="R82" s="263">
        <v>0</v>
      </c>
      <c r="S82" s="263">
        <v>1.6199999999999999E-2</v>
      </c>
      <c r="T82" s="263">
        <v>2.0999999999999999E-3</v>
      </c>
      <c r="U82" s="262">
        <v>0</v>
      </c>
      <c r="V82" s="263">
        <v>2.6367057850394628</v>
      </c>
      <c r="W82" s="263">
        <v>0</v>
      </c>
      <c r="X82" s="263">
        <v>1.3163215321306408E-2</v>
      </c>
      <c r="Y82" s="264">
        <v>1.7063427268360159E-3</v>
      </c>
      <c r="Z82" s="327">
        <v>0</v>
      </c>
      <c r="AA82" s="328">
        <v>2.6367057850394628</v>
      </c>
      <c r="AB82" s="328">
        <v>0</v>
      </c>
      <c r="AC82" s="328">
        <v>1.3163215321306408E-2</v>
      </c>
      <c r="AD82" s="328">
        <v>1.7063427268360159E-3</v>
      </c>
      <c r="AE82" s="329">
        <v>0</v>
      </c>
      <c r="AF82" s="329">
        <v>2.6367057850394628</v>
      </c>
      <c r="AG82" s="329">
        <v>0</v>
      </c>
      <c r="AH82" s="329">
        <v>1.3163215321306408E-2</v>
      </c>
      <c r="AI82" s="330">
        <v>1.7063427268360159E-3</v>
      </c>
      <c r="AJ82" s="4"/>
      <c r="AK82" s="4"/>
    </row>
    <row r="83" spans="1:37" s="104" customFormat="1" x14ac:dyDescent="0.2">
      <c r="A83" s="105" t="s">
        <v>452</v>
      </c>
      <c r="B83" s="129">
        <v>30</v>
      </c>
      <c r="C83" s="129" t="s">
        <v>519</v>
      </c>
      <c r="D83" s="129" t="s">
        <v>125</v>
      </c>
      <c r="E83" s="129" t="s">
        <v>608</v>
      </c>
      <c r="F83" s="129" t="s">
        <v>609</v>
      </c>
      <c r="G83" s="152">
        <v>4922</v>
      </c>
      <c r="H83" s="153">
        <v>-109.3703</v>
      </c>
      <c r="I83" s="153">
        <v>47.924509999999998</v>
      </c>
      <c r="J83" s="129" t="s">
        <v>610</v>
      </c>
      <c r="K83" s="129" t="s">
        <v>611</v>
      </c>
      <c r="L83" s="129">
        <v>20200254</v>
      </c>
      <c r="M83" s="129">
        <v>8664</v>
      </c>
      <c r="N83" s="129" t="s">
        <v>492</v>
      </c>
      <c r="O83" s="82" t="s">
        <v>47</v>
      </c>
      <c r="P83" s="262">
        <v>10.4917</v>
      </c>
      <c r="Q83" s="263">
        <v>0</v>
      </c>
      <c r="R83" s="263">
        <v>0.59089999999999998</v>
      </c>
      <c r="S83" s="263">
        <v>0</v>
      </c>
      <c r="T83" s="263">
        <v>0</v>
      </c>
      <c r="U83" s="262">
        <v>8.5249695176882998</v>
      </c>
      <c r="V83" s="263">
        <v>0</v>
      </c>
      <c r="W83" s="263">
        <v>0.48013234156542944</v>
      </c>
      <c r="X83" s="263">
        <v>0</v>
      </c>
      <c r="Y83" s="264">
        <v>0</v>
      </c>
      <c r="Z83" s="327">
        <v>8.5249695176882998</v>
      </c>
      <c r="AA83" s="328">
        <v>0</v>
      </c>
      <c r="AB83" s="328">
        <v>0.48013234156542944</v>
      </c>
      <c r="AC83" s="328">
        <v>0</v>
      </c>
      <c r="AD83" s="328">
        <v>0</v>
      </c>
      <c r="AE83" s="329">
        <v>8.5249695176882998</v>
      </c>
      <c r="AF83" s="329">
        <v>0</v>
      </c>
      <c r="AG83" s="329">
        <v>0.48013234156542944</v>
      </c>
      <c r="AH83" s="329">
        <v>0</v>
      </c>
      <c r="AI83" s="330">
        <v>0</v>
      </c>
      <c r="AJ83" s="4"/>
      <c r="AK83" s="4"/>
    </row>
    <row r="84" spans="1:37" s="104" customFormat="1" x14ac:dyDescent="0.2">
      <c r="A84" s="105" t="s">
        <v>452</v>
      </c>
      <c r="B84" s="129">
        <v>30</v>
      </c>
      <c r="C84" s="129" t="s">
        <v>519</v>
      </c>
      <c r="D84" s="129" t="s">
        <v>125</v>
      </c>
      <c r="E84" s="129" t="s">
        <v>608</v>
      </c>
      <c r="F84" s="129" t="s">
        <v>609</v>
      </c>
      <c r="G84" s="152">
        <v>4922</v>
      </c>
      <c r="H84" s="153">
        <v>-109.3703</v>
      </c>
      <c r="I84" s="153">
        <v>47.924509999999998</v>
      </c>
      <c r="J84" s="129" t="s">
        <v>612</v>
      </c>
      <c r="K84" s="129" t="s">
        <v>613</v>
      </c>
      <c r="L84" s="129">
        <v>20200254</v>
      </c>
      <c r="M84" s="129">
        <v>0</v>
      </c>
      <c r="N84" s="129" t="s">
        <v>492</v>
      </c>
      <c r="O84" s="82" t="s">
        <v>47</v>
      </c>
      <c r="P84" s="262">
        <v>0</v>
      </c>
      <c r="Q84" s="263">
        <v>0</v>
      </c>
      <c r="R84" s="263">
        <v>0</v>
      </c>
      <c r="S84" s="263">
        <v>0</v>
      </c>
      <c r="T84" s="263">
        <v>0</v>
      </c>
      <c r="U84" s="262">
        <v>0</v>
      </c>
      <c r="V84" s="263">
        <v>0</v>
      </c>
      <c r="W84" s="263">
        <v>0</v>
      </c>
      <c r="X84" s="263">
        <v>0</v>
      </c>
      <c r="Y84" s="264">
        <v>0</v>
      </c>
      <c r="Z84" s="327">
        <v>0</v>
      </c>
      <c r="AA84" s="328">
        <v>0</v>
      </c>
      <c r="AB84" s="328">
        <v>0</v>
      </c>
      <c r="AC84" s="328">
        <v>0</v>
      </c>
      <c r="AD84" s="328">
        <v>0</v>
      </c>
      <c r="AE84" s="329">
        <v>0</v>
      </c>
      <c r="AF84" s="329">
        <v>0</v>
      </c>
      <c r="AG84" s="329">
        <v>0</v>
      </c>
      <c r="AH84" s="329">
        <v>0</v>
      </c>
      <c r="AI84" s="330">
        <v>0</v>
      </c>
      <c r="AJ84" s="4"/>
      <c r="AK84" s="4"/>
    </row>
    <row r="85" spans="1:37" s="104" customFormat="1" x14ac:dyDescent="0.2">
      <c r="A85" s="105" t="s">
        <v>452</v>
      </c>
      <c r="B85" s="129">
        <v>30</v>
      </c>
      <c r="C85" s="129" t="s">
        <v>519</v>
      </c>
      <c r="D85" s="129" t="s">
        <v>125</v>
      </c>
      <c r="E85" s="129" t="s">
        <v>608</v>
      </c>
      <c r="F85" s="129" t="s">
        <v>609</v>
      </c>
      <c r="G85" s="152">
        <v>4922</v>
      </c>
      <c r="H85" s="153">
        <v>-109.3703</v>
      </c>
      <c r="I85" s="153">
        <v>47.924509999999998</v>
      </c>
      <c r="J85" s="129" t="s">
        <v>600</v>
      </c>
      <c r="K85" s="129" t="s">
        <v>601</v>
      </c>
      <c r="L85" s="129">
        <v>31000227</v>
      </c>
      <c r="M85" s="129">
        <v>8664</v>
      </c>
      <c r="N85" s="129" t="s">
        <v>492</v>
      </c>
      <c r="O85" s="82" t="s">
        <v>50</v>
      </c>
      <c r="P85" s="262">
        <v>0</v>
      </c>
      <c r="Q85" s="263">
        <v>0.39979999999999999</v>
      </c>
      <c r="R85" s="263">
        <v>0</v>
      </c>
      <c r="S85" s="263">
        <v>0</v>
      </c>
      <c r="T85" s="263">
        <v>0</v>
      </c>
      <c r="U85" s="262">
        <v>0</v>
      </c>
      <c r="V85" s="263">
        <v>0.32485515342335197</v>
      </c>
      <c r="W85" s="263">
        <v>0</v>
      </c>
      <c r="X85" s="263">
        <v>0</v>
      </c>
      <c r="Y85" s="264">
        <v>0</v>
      </c>
      <c r="Z85" s="327">
        <v>0</v>
      </c>
      <c r="AA85" s="328">
        <v>0.32485515342335197</v>
      </c>
      <c r="AB85" s="328">
        <v>0</v>
      </c>
      <c r="AC85" s="328">
        <v>0</v>
      </c>
      <c r="AD85" s="328">
        <v>0</v>
      </c>
      <c r="AE85" s="329">
        <v>0</v>
      </c>
      <c r="AF85" s="329">
        <v>0.32485515342335197</v>
      </c>
      <c r="AG85" s="329">
        <v>0</v>
      </c>
      <c r="AH85" s="329">
        <v>0</v>
      </c>
      <c r="AI85" s="330">
        <v>0</v>
      </c>
      <c r="AJ85" s="4"/>
      <c r="AK85" s="4"/>
    </row>
    <row r="86" spans="1:37" s="104" customFormat="1" x14ac:dyDescent="0.2">
      <c r="A86" s="105" t="s">
        <v>452</v>
      </c>
      <c r="B86" s="129">
        <v>30</v>
      </c>
      <c r="C86" s="129" t="s">
        <v>519</v>
      </c>
      <c r="D86" s="129" t="s">
        <v>125</v>
      </c>
      <c r="E86" s="129" t="s">
        <v>608</v>
      </c>
      <c r="F86" s="129" t="s">
        <v>609</v>
      </c>
      <c r="G86" s="152">
        <v>4922</v>
      </c>
      <c r="H86" s="153">
        <v>-109.3703</v>
      </c>
      <c r="I86" s="153">
        <v>47.924509999999998</v>
      </c>
      <c r="J86" s="129" t="s">
        <v>600</v>
      </c>
      <c r="K86" s="129" t="s">
        <v>602</v>
      </c>
      <c r="L86" s="129">
        <v>31000228</v>
      </c>
      <c r="M86" s="129">
        <v>2</v>
      </c>
      <c r="N86" s="129" t="s">
        <v>492</v>
      </c>
      <c r="O86" s="82" t="s">
        <v>50</v>
      </c>
      <c r="P86" s="262">
        <v>0.1</v>
      </c>
      <c r="Q86" s="263">
        <v>5.4999999999999997E-3</v>
      </c>
      <c r="R86" s="263">
        <v>8.4000000000000005E-2</v>
      </c>
      <c r="S86" s="263">
        <v>5.9999999999999995E-4</v>
      </c>
      <c r="T86" s="263">
        <v>1.9E-3</v>
      </c>
      <c r="U86" s="262">
        <v>8.1254415563619814E-2</v>
      </c>
      <c r="V86" s="263">
        <v>4.4689928559990891E-3</v>
      </c>
      <c r="W86" s="263">
        <v>6.8253709073440638E-2</v>
      </c>
      <c r="X86" s="263">
        <v>4.8752649338171879E-4</v>
      </c>
      <c r="Y86" s="264">
        <v>1.5438338957087763E-3</v>
      </c>
      <c r="Z86" s="327">
        <v>8.1254415563619814E-2</v>
      </c>
      <c r="AA86" s="328">
        <v>4.4689928559990891E-3</v>
      </c>
      <c r="AB86" s="328">
        <v>6.8253709073440638E-2</v>
      </c>
      <c r="AC86" s="328">
        <v>4.8752649338171879E-4</v>
      </c>
      <c r="AD86" s="328">
        <v>1.5438338957087763E-3</v>
      </c>
      <c r="AE86" s="329">
        <v>8.1254415563619814E-2</v>
      </c>
      <c r="AF86" s="329">
        <v>4.4689928559990891E-3</v>
      </c>
      <c r="AG86" s="329">
        <v>6.8253709073440638E-2</v>
      </c>
      <c r="AH86" s="329">
        <v>4.8752649338171879E-4</v>
      </c>
      <c r="AI86" s="330">
        <v>1.5438338957087763E-3</v>
      </c>
      <c r="AJ86" s="4"/>
      <c r="AK86" s="4"/>
    </row>
    <row r="87" spans="1:37" s="104" customFormat="1" x14ac:dyDescent="0.2">
      <c r="A87" s="105" t="s">
        <v>452</v>
      </c>
      <c r="B87" s="129">
        <v>30</v>
      </c>
      <c r="C87" s="129" t="s">
        <v>569</v>
      </c>
      <c r="D87" s="129" t="s">
        <v>126</v>
      </c>
      <c r="E87" s="129" t="s">
        <v>614</v>
      </c>
      <c r="F87" s="129" t="s">
        <v>615</v>
      </c>
      <c r="G87" s="152">
        <v>4922</v>
      </c>
      <c r="H87" s="153">
        <v>-109.70972999999999</v>
      </c>
      <c r="I87" s="153">
        <v>48.34554</v>
      </c>
      <c r="J87" s="129" t="s">
        <v>616</v>
      </c>
      <c r="K87" s="129" t="s">
        <v>494</v>
      </c>
      <c r="L87" s="129">
        <v>20200254</v>
      </c>
      <c r="M87" s="129">
        <v>22</v>
      </c>
      <c r="N87" s="129" t="s">
        <v>547</v>
      </c>
      <c r="O87" s="82" t="s">
        <v>47</v>
      </c>
      <c r="P87" s="262">
        <v>0</v>
      </c>
      <c r="Q87" s="263">
        <v>0</v>
      </c>
      <c r="R87" s="263">
        <v>0</v>
      </c>
      <c r="S87" s="263">
        <v>6.4999999999999997E-3</v>
      </c>
      <c r="T87" s="263">
        <v>0.1045</v>
      </c>
      <c r="U87" s="262">
        <v>0</v>
      </c>
      <c r="V87" s="263">
        <v>0</v>
      </c>
      <c r="W87" s="263">
        <v>0</v>
      </c>
      <c r="X87" s="263">
        <v>5.2815370116352876E-3</v>
      </c>
      <c r="Y87" s="264">
        <v>8.4910864263982699E-2</v>
      </c>
      <c r="Z87" s="327">
        <v>0</v>
      </c>
      <c r="AA87" s="328">
        <v>0</v>
      </c>
      <c r="AB87" s="328">
        <v>0</v>
      </c>
      <c r="AC87" s="328">
        <v>5.2815370116352876E-3</v>
      </c>
      <c r="AD87" s="328">
        <v>8.4910864263982699E-2</v>
      </c>
      <c r="AE87" s="329">
        <v>0</v>
      </c>
      <c r="AF87" s="329">
        <v>0</v>
      </c>
      <c r="AG87" s="329">
        <v>0</v>
      </c>
      <c r="AH87" s="329">
        <v>5.2815370116352876E-3</v>
      </c>
      <c r="AI87" s="330">
        <v>8.4910864263982699E-2</v>
      </c>
      <c r="AJ87" s="4"/>
      <c r="AK87" s="4"/>
    </row>
    <row r="88" spans="1:37" s="104" customFormat="1" x14ac:dyDescent="0.2">
      <c r="A88" s="105" t="s">
        <v>452</v>
      </c>
      <c r="B88" s="129">
        <v>30</v>
      </c>
      <c r="C88" s="129" t="s">
        <v>569</v>
      </c>
      <c r="D88" s="129" t="s">
        <v>126</v>
      </c>
      <c r="E88" s="129" t="s">
        <v>614</v>
      </c>
      <c r="F88" s="129" t="s">
        <v>615</v>
      </c>
      <c r="G88" s="152">
        <v>4922</v>
      </c>
      <c r="H88" s="153">
        <v>-109.70972999999999</v>
      </c>
      <c r="I88" s="153">
        <v>48.34554</v>
      </c>
      <c r="J88" s="129" t="s">
        <v>616</v>
      </c>
      <c r="K88" s="129" t="s">
        <v>494</v>
      </c>
      <c r="L88" s="129">
        <v>20200254</v>
      </c>
      <c r="M88" s="129">
        <v>6093</v>
      </c>
      <c r="N88" s="129" t="s">
        <v>492</v>
      </c>
      <c r="O88" s="82" t="s">
        <v>47</v>
      </c>
      <c r="P88" s="262">
        <v>3.8691</v>
      </c>
      <c r="Q88" s="263">
        <v>9.9284999999999997</v>
      </c>
      <c r="R88" s="263">
        <v>3.9908999999999999</v>
      </c>
      <c r="S88" s="263">
        <v>0</v>
      </c>
      <c r="T88" s="263">
        <v>0</v>
      </c>
      <c r="U88" s="262">
        <v>3.143814592572014</v>
      </c>
      <c r="V88" s="263">
        <v>8.0673446492339931</v>
      </c>
      <c r="W88" s="263">
        <v>3.2427824707285029</v>
      </c>
      <c r="X88" s="263">
        <v>0</v>
      </c>
      <c r="Y88" s="264">
        <v>0</v>
      </c>
      <c r="Z88" s="327">
        <v>3.143814592572014</v>
      </c>
      <c r="AA88" s="328">
        <v>8.0673446492339931</v>
      </c>
      <c r="AB88" s="328">
        <v>3.2427824707285029</v>
      </c>
      <c r="AC88" s="328">
        <v>0</v>
      </c>
      <c r="AD88" s="328">
        <v>0</v>
      </c>
      <c r="AE88" s="329">
        <v>3.143814592572014</v>
      </c>
      <c r="AF88" s="329">
        <v>8.0673446492339931</v>
      </c>
      <c r="AG88" s="329">
        <v>3.2427824707285029</v>
      </c>
      <c r="AH88" s="329">
        <v>0</v>
      </c>
      <c r="AI88" s="330">
        <v>0</v>
      </c>
      <c r="AJ88" s="4"/>
      <c r="AK88" s="4"/>
    </row>
    <row r="89" spans="1:37" s="104" customFormat="1" x14ac:dyDescent="0.2">
      <c r="A89" s="105" t="s">
        <v>452</v>
      </c>
      <c r="B89" s="129">
        <v>30</v>
      </c>
      <c r="C89" s="129" t="s">
        <v>488</v>
      </c>
      <c r="D89" s="129" t="s">
        <v>122</v>
      </c>
      <c r="E89" s="129" t="s">
        <v>617</v>
      </c>
      <c r="F89" s="129" t="s">
        <v>618</v>
      </c>
      <c r="G89" s="152">
        <v>4923</v>
      </c>
      <c r="H89" s="153">
        <v>-111.15447</v>
      </c>
      <c r="I89" s="153">
        <v>48.797780000000003</v>
      </c>
      <c r="J89" s="129" t="s">
        <v>619</v>
      </c>
      <c r="K89" s="129" t="s">
        <v>620</v>
      </c>
      <c r="L89" s="129">
        <v>20200253</v>
      </c>
      <c r="M89" s="129">
        <v>1</v>
      </c>
      <c r="N89" s="129" t="s">
        <v>492</v>
      </c>
      <c r="O89" s="82" t="s">
        <v>47</v>
      </c>
      <c r="P89" s="262">
        <v>0.05</v>
      </c>
      <c r="Q89" s="263">
        <v>2.8E-3</v>
      </c>
      <c r="R89" s="263">
        <v>4.2000000000000003E-2</v>
      </c>
      <c r="S89" s="263">
        <v>2.9999999999999997E-4</v>
      </c>
      <c r="T89" s="263">
        <v>1E-3</v>
      </c>
      <c r="U89" s="262">
        <v>4.0627207781809907E-2</v>
      </c>
      <c r="V89" s="263">
        <v>2.2751236357813546E-3</v>
      </c>
      <c r="W89" s="263">
        <v>3.4126854536720319E-2</v>
      </c>
      <c r="X89" s="263">
        <v>2.4376324669085939E-4</v>
      </c>
      <c r="Y89" s="264">
        <v>8.1254415563619805E-4</v>
      </c>
      <c r="Z89" s="327">
        <v>4.0627207781809907E-2</v>
      </c>
      <c r="AA89" s="328">
        <v>2.2751236357813546E-3</v>
      </c>
      <c r="AB89" s="328">
        <v>3.4126854536720319E-2</v>
      </c>
      <c r="AC89" s="328">
        <v>2.4376324669085939E-4</v>
      </c>
      <c r="AD89" s="328">
        <v>8.1254415563619805E-4</v>
      </c>
      <c r="AE89" s="329">
        <v>4.0627207781809907E-2</v>
      </c>
      <c r="AF89" s="329">
        <v>2.2751236357813546E-3</v>
      </c>
      <c r="AG89" s="329">
        <v>3.4126854536720319E-2</v>
      </c>
      <c r="AH89" s="329">
        <v>2.4376324669085939E-4</v>
      </c>
      <c r="AI89" s="330">
        <v>8.1254415563619805E-4</v>
      </c>
      <c r="AJ89" s="4"/>
      <c r="AK89" s="4"/>
    </row>
    <row r="90" spans="1:37" s="104" customFormat="1" x14ac:dyDescent="0.2">
      <c r="A90" s="105" t="s">
        <v>452</v>
      </c>
      <c r="B90" s="129">
        <v>30</v>
      </c>
      <c r="C90" s="129" t="s">
        <v>488</v>
      </c>
      <c r="D90" s="129" t="s">
        <v>122</v>
      </c>
      <c r="E90" s="129" t="s">
        <v>617</v>
      </c>
      <c r="F90" s="129" t="s">
        <v>618</v>
      </c>
      <c r="G90" s="152">
        <v>4923</v>
      </c>
      <c r="H90" s="153">
        <v>-111.15447</v>
      </c>
      <c r="I90" s="153">
        <v>48.797780000000003</v>
      </c>
      <c r="J90" s="129" t="s">
        <v>619</v>
      </c>
      <c r="K90" s="129" t="s">
        <v>621</v>
      </c>
      <c r="L90" s="129">
        <v>20200253</v>
      </c>
      <c r="M90" s="129">
        <v>8685</v>
      </c>
      <c r="N90" s="129" t="s">
        <v>492</v>
      </c>
      <c r="O90" s="82" t="s">
        <v>47</v>
      </c>
      <c r="P90" s="262">
        <v>0</v>
      </c>
      <c r="Q90" s="263">
        <v>2.3450000000000002</v>
      </c>
      <c r="R90" s="263">
        <v>0</v>
      </c>
      <c r="S90" s="263">
        <v>0</v>
      </c>
      <c r="T90" s="263">
        <v>0</v>
      </c>
      <c r="U90" s="262">
        <v>0</v>
      </c>
      <c r="V90" s="263">
        <v>1.9054160449668847</v>
      </c>
      <c r="W90" s="263">
        <v>0</v>
      </c>
      <c r="X90" s="263">
        <v>0</v>
      </c>
      <c r="Y90" s="264">
        <v>0</v>
      </c>
      <c r="Z90" s="327">
        <v>0</v>
      </c>
      <c r="AA90" s="328">
        <v>1.9054160449668847</v>
      </c>
      <c r="AB90" s="328">
        <v>0</v>
      </c>
      <c r="AC90" s="328">
        <v>0</v>
      </c>
      <c r="AD90" s="328">
        <v>0</v>
      </c>
      <c r="AE90" s="329">
        <v>0</v>
      </c>
      <c r="AF90" s="329">
        <v>1.9054160449668847</v>
      </c>
      <c r="AG90" s="329">
        <v>0</v>
      </c>
      <c r="AH90" s="329">
        <v>0</v>
      </c>
      <c r="AI90" s="330">
        <v>0</v>
      </c>
      <c r="AJ90" s="4"/>
      <c r="AK90" s="4"/>
    </row>
    <row r="91" spans="1:37" s="104" customFormat="1" x14ac:dyDescent="0.2">
      <c r="A91" s="105" t="s">
        <v>452</v>
      </c>
      <c r="B91" s="129">
        <v>30</v>
      </c>
      <c r="C91" s="129" t="s">
        <v>488</v>
      </c>
      <c r="D91" s="129" t="s">
        <v>122</v>
      </c>
      <c r="E91" s="129" t="s">
        <v>617</v>
      </c>
      <c r="F91" s="129" t="s">
        <v>618</v>
      </c>
      <c r="G91" s="152">
        <v>4923</v>
      </c>
      <c r="H91" s="153">
        <v>-111.15447</v>
      </c>
      <c r="I91" s="153">
        <v>48.797780000000003</v>
      </c>
      <c r="J91" s="129" t="s">
        <v>622</v>
      </c>
      <c r="K91" s="129" t="s">
        <v>623</v>
      </c>
      <c r="L91" s="129">
        <v>20200253</v>
      </c>
      <c r="M91" s="129">
        <v>11</v>
      </c>
      <c r="N91" s="129" t="s">
        <v>492</v>
      </c>
      <c r="O91" s="82" t="s">
        <v>47</v>
      </c>
      <c r="P91" s="262">
        <v>0</v>
      </c>
      <c r="Q91" s="263">
        <v>0.63800000000000001</v>
      </c>
      <c r="R91" s="263">
        <v>0</v>
      </c>
      <c r="S91" s="263">
        <v>3.3E-3</v>
      </c>
      <c r="T91" s="263">
        <v>5.5E-2</v>
      </c>
      <c r="U91" s="262">
        <v>0</v>
      </c>
      <c r="V91" s="263">
        <v>0.51840317129589442</v>
      </c>
      <c r="W91" s="263">
        <v>0</v>
      </c>
      <c r="X91" s="263">
        <v>2.6813957135994539E-3</v>
      </c>
      <c r="Y91" s="264">
        <v>4.4689928559990898E-2</v>
      </c>
      <c r="Z91" s="327">
        <v>0</v>
      </c>
      <c r="AA91" s="328">
        <v>0.51840317129589442</v>
      </c>
      <c r="AB91" s="328">
        <v>0</v>
      </c>
      <c r="AC91" s="328">
        <v>2.6813957135994539E-3</v>
      </c>
      <c r="AD91" s="328">
        <v>4.4689928559990898E-2</v>
      </c>
      <c r="AE91" s="329">
        <v>0</v>
      </c>
      <c r="AF91" s="329">
        <v>0.51840317129589442</v>
      </c>
      <c r="AG91" s="329">
        <v>0</v>
      </c>
      <c r="AH91" s="329">
        <v>2.6813957135994539E-3</v>
      </c>
      <c r="AI91" s="330">
        <v>4.4689928559990898E-2</v>
      </c>
      <c r="AJ91" s="4"/>
      <c r="AK91" s="4"/>
    </row>
    <row r="92" spans="1:37" s="104" customFormat="1" x14ac:dyDescent="0.2">
      <c r="A92" s="105" t="s">
        <v>452</v>
      </c>
      <c r="B92" s="129">
        <v>30</v>
      </c>
      <c r="C92" s="129" t="s">
        <v>488</v>
      </c>
      <c r="D92" s="129" t="s">
        <v>122</v>
      </c>
      <c r="E92" s="129" t="s">
        <v>617</v>
      </c>
      <c r="F92" s="129" t="s">
        <v>618</v>
      </c>
      <c r="G92" s="152">
        <v>4923</v>
      </c>
      <c r="H92" s="153">
        <v>-111.15447</v>
      </c>
      <c r="I92" s="153">
        <v>48.797780000000003</v>
      </c>
      <c r="J92" s="129" t="s">
        <v>622</v>
      </c>
      <c r="K92" s="129" t="s">
        <v>623</v>
      </c>
      <c r="L92" s="129">
        <v>20200253</v>
      </c>
      <c r="M92" s="129">
        <v>8568</v>
      </c>
      <c r="N92" s="129" t="s">
        <v>492</v>
      </c>
      <c r="O92" s="82" t="s">
        <v>47</v>
      </c>
      <c r="P92" s="262">
        <v>0.55689999999999995</v>
      </c>
      <c r="Q92" s="263">
        <v>0</v>
      </c>
      <c r="R92" s="263">
        <v>0.64259999999999995</v>
      </c>
      <c r="S92" s="263">
        <v>0</v>
      </c>
      <c r="T92" s="263">
        <v>0</v>
      </c>
      <c r="U92" s="262">
        <v>0.4525058402737987</v>
      </c>
      <c r="V92" s="263">
        <v>0</v>
      </c>
      <c r="W92" s="263">
        <v>0.52214087441182089</v>
      </c>
      <c r="X92" s="263">
        <v>0</v>
      </c>
      <c r="Y92" s="264">
        <v>0</v>
      </c>
      <c r="Z92" s="327">
        <v>0.4525058402737987</v>
      </c>
      <c r="AA92" s="328">
        <v>0</v>
      </c>
      <c r="AB92" s="328">
        <v>0.52214087441182089</v>
      </c>
      <c r="AC92" s="328">
        <v>0</v>
      </c>
      <c r="AD92" s="328">
        <v>0</v>
      </c>
      <c r="AE92" s="329">
        <v>0.4525058402737987</v>
      </c>
      <c r="AF92" s="329">
        <v>0</v>
      </c>
      <c r="AG92" s="329">
        <v>0.52214087441182089</v>
      </c>
      <c r="AH92" s="329">
        <v>0</v>
      </c>
      <c r="AI92" s="330">
        <v>0</v>
      </c>
      <c r="AJ92" s="4"/>
      <c r="AK92" s="4"/>
    </row>
    <row r="93" spans="1:37" s="104" customFormat="1" ht="25.5" x14ac:dyDescent="0.2">
      <c r="A93" s="105" t="s">
        <v>452</v>
      </c>
      <c r="B93" s="129">
        <v>30</v>
      </c>
      <c r="C93" s="129" t="s">
        <v>569</v>
      </c>
      <c r="D93" s="129" t="s">
        <v>126</v>
      </c>
      <c r="E93" s="129" t="s">
        <v>624</v>
      </c>
      <c r="F93" s="129" t="s">
        <v>625</v>
      </c>
      <c r="G93" s="152">
        <v>4922</v>
      </c>
      <c r="H93" s="153">
        <v>-109.67751</v>
      </c>
      <c r="I93" s="153">
        <v>48.814599999999999</v>
      </c>
      <c r="J93" s="129" t="s">
        <v>626</v>
      </c>
      <c r="K93" s="129" t="s">
        <v>627</v>
      </c>
      <c r="L93" s="129">
        <v>20200254</v>
      </c>
      <c r="M93" s="129">
        <v>0</v>
      </c>
      <c r="N93" s="129" t="s">
        <v>492</v>
      </c>
      <c r="O93" s="82" t="s">
        <v>47</v>
      </c>
      <c r="P93" s="262">
        <v>0</v>
      </c>
      <c r="Q93" s="263">
        <v>0</v>
      </c>
      <c r="R93" s="263">
        <v>0</v>
      </c>
      <c r="S93" s="263">
        <v>0</v>
      </c>
      <c r="T93" s="263">
        <v>0</v>
      </c>
      <c r="U93" s="262">
        <v>0</v>
      </c>
      <c r="V93" s="263">
        <v>0</v>
      </c>
      <c r="W93" s="263">
        <v>0</v>
      </c>
      <c r="X93" s="263">
        <v>0</v>
      </c>
      <c r="Y93" s="264">
        <v>0</v>
      </c>
      <c r="Z93" s="327">
        <v>0</v>
      </c>
      <c r="AA93" s="328">
        <v>0</v>
      </c>
      <c r="AB93" s="328">
        <v>0</v>
      </c>
      <c r="AC93" s="328">
        <v>0</v>
      </c>
      <c r="AD93" s="328">
        <v>0</v>
      </c>
      <c r="AE93" s="329">
        <v>0</v>
      </c>
      <c r="AF93" s="329">
        <v>0</v>
      </c>
      <c r="AG93" s="329">
        <v>0</v>
      </c>
      <c r="AH93" s="329">
        <v>0</v>
      </c>
      <c r="AI93" s="330">
        <v>0</v>
      </c>
      <c r="AJ93" s="4"/>
      <c r="AK93" s="4"/>
    </row>
    <row r="94" spans="1:37" s="104" customFormat="1" ht="25.5" x14ac:dyDescent="0.2">
      <c r="A94" s="105" t="s">
        <v>452</v>
      </c>
      <c r="B94" s="129">
        <v>30</v>
      </c>
      <c r="C94" s="129" t="s">
        <v>569</v>
      </c>
      <c r="D94" s="129" t="s">
        <v>126</v>
      </c>
      <c r="E94" s="129" t="s">
        <v>624</v>
      </c>
      <c r="F94" s="129" t="s">
        <v>625</v>
      </c>
      <c r="G94" s="152">
        <v>4922</v>
      </c>
      <c r="H94" s="153">
        <v>-109.67751</v>
      </c>
      <c r="I94" s="153">
        <v>48.814599999999999</v>
      </c>
      <c r="J94" s="129" t="s">
        <v>626</v>
      </c>
      <c r="K94" s="129" t="s">
        <v>627</v>
      </c>
      <c r="L94" s="129">
        <v>20200254</v>
      </c>
      <c r="M94" s="129">
        <v>0</v>
      </c>
      <c r="N94" s="129" t="s">
        <v>547</v>
      </c>
      <c r="O94" s="82" t="s">
        <v>47</v>
      </c>
      <c r="P94" s="262">
        <v>0</v>
      </c>
      <c r="Q94" s="263">
        <v>0</v>
      </c>
      <c r="R94" s="263">
        <v>0</v>
      </c>
      <c r="S94" s="263">
        <v>0</v>
      </c>
      <c r="T94" s="263">
        <v>0</v>
      </c>
      <c r="U94" s="262">
        <v>0</v>
      </c>
      <c r="V94" s="263">
        <v>0</v>
      </c>
      <c r="W94" s="263">
        <v>0</v>
      </c>
      <c r="X94" s="263">
        <v>0</v>
      </c>
      <c r="Y94" s="264">
        <v>0</v>
      </c>
      <c r="Z94" s="327">
        <v>0</v>
      </c>
      <c r="AA94" s="328">
        <v>0</v>
      </c>
      <c r="AB94" s="328">
        <v>0</v>
      </c>
      <c r="AC94" s="328">
        <v>0</v>
      </c>
      <c r="AD94" s="328">
        <v>0</v>
      </c>
      <c r="AE94" s="329">
        <v>0</v>
      </c>
      <c r="AF94" s="329">
        <v>0</v>
      </c>
      <c r="AG94" s="329">
        <v>0</v>
      </c>
      <c r="AH94" s="329">
        <v>0</v>
      </c>
      <c r="AI94" s="330">
        <v>0</v>
      </c>
      <c r="AJ94" s="4"/>
      <c r="AK94" s="4"/>
    </row>
    <row r="95" spans="1:37" s="104" customFormat="1" ht="25.5" x14ac:dyDescent="0.2">
      <c r="A95" s="105" t="s">
        <v>452</v>
      </c>
      <c r="B95" s="129">
        <v>30</v>
      </c>
      <c r="C95" s="129" t="s">
        <v>569</v>
      </c>
      <c r="D95" s="129" t="s">
        <v>126</v>
      </c>
      <c r="E95" s="129" t="s">
        <v>624</v>
      </c>
      <c r="F95" s="129" t="s">
        <v>625</v>
      </c>
      <c r="G95" s="152">
        <v>4922</v>
      </c>
      <c r="H95" s="153">
        <v>-109.67751</v>
      </c>
      <c r="I95" s="153">
        <v>48.814599999999999</v>
      </c>
      <c r="J95" s="129" t="s">
        <v>628</v>
      </c>
      <c r="K95" s="129" t="s">
        <v>629</v>
      </c>
      <c r="L95" s="129">
        <v>20200254</v>
      </c>
      <c r="M95" s="129">
        <v>0</v>
      </c>
      <c r="N95" s="129" t="s">
        <v>547</v>
      </c>
      <c r="O95" s="82" t="s">
        <v>47</v>
      </c>
      <c r="P95" s="262">
        <v>0</v>
      </c>
      <c r="Q95" s="263">
        <v>0</v>
      </c>
      <c r="R95" s="263">
        <v>0</v>
      </c>
      <c r="S95" s="263">
        <v>0</v>
      </c>
      <c r="T95" s="263">
        <v>0</v>
      </c>
      <c r="U95" s="262">
        <v>0</v>
      </c>
      <c r="V95" s="263">
        <v>0</v>
      </c>
      <c r="W95" s="263">
        <v>0</v>
      </c>
      <c r="X95" s="263">
        <v>0</v>
      </c>
      <c r="Y95" s="264">
        <v>0</v>
      </c>
      <c r="Z95" s="327">
        <v>0</v>
      </c>
      <c r="AA95" s="328">
        <v>0</v>
      </c>
      <c r="AB95" s="328">
        <v>0</v>
      </c>
      <c r="AC95" s="328">
        <v>0</v>
      </c>
      <c r="AD95" s="328">
        <v>0</v>
      </c>
      <c r="AE95" s="329">
        <v>0</v>
      </c>
      <c r="AF95" s="329">
        <v>0</v>
      </c>
      <c r="AG95" s="329">
        <v>0</v>
      </c>
      <c r="AH95" s="329">
        <v>0</v>
      </c>
      <c r="AI95" s="330">
        <v>0</v>
      </c>
      <c r="AJ95" s="4"/>
      <c r="AK95" s="4"/>
    </row>
    <row r="96" spans="1:37" s="104" customFormat="1" ht="25.5" x14ac:dyDescent="0.2">
      <c r="A96" s="105" t="s">
        <v>452</v>
      </c>
      <c r="B96" s="129">
        <v>30</v>
      </c>
      <c r="C96" s="129" t="s">
        <v>569</v>
      </c>
      <c r="D96" s="129" t="s">
        <v>126</v>
      </c>
      <c r="E96" s="129" t="s">
        <v>624</v>
      </c>
      <c r="F96" s="129" t="s">
        <v>625</v>
      </c>
      <c r="G96" s="152">
        <v>4922</v>
      </c>
      <c r="H96" s="153">
        <v>-109.67751</v>
      </c>
      <c r="I96" s="153">
        <v>48.814599999999999</v>
      </c>
      <c r="J96" s="129" t="s">
        <v>630</v>
      </c>
      <c r="K96" s="129" t="s">
        <v>629</v>
      </c>
      <c r="L96" s="129">
        <v>20200254</v>
      </c>
      <c r="M96" s="129">
        <v>0</v>
      </c>
      <c r="N96" s="129" t="s">
        <v>547</v>
      </c>
      <c r="O96" s="82" t="s">
        <v>47</v>
      </c>
      <c r="P96" s="262">
        <v>0</v>
      </c>
      <c r="Q96" s="263">
        <v>0</v>
      </c>
      <c r="R96" s="263">
        <v>0</v>
      </c>
      <c r="S96" s="263">
        <v>0</v>
      </c>
      <c r="T96" s="263">
        <v>0</v>
      </c>
      <c r="U96" s="262">
        <v>0</v>
      </c>
      <c r="V96" s="263">
        <v>0</v>
      </c>
      <c r="W96" s="263">
        <v>0</v>
      </c>
      <c r="X96" s="263">
        <v>0</v>
      </c>
      <c r="Y96" s="264">
        <v>0</v>
      </c>
      <c r="Z96" s="327">
        <v>0</v>
      </c>
      <c r="AA96" s="328">
        <v>0</v>
      </c>
      <c r="AB96" s="328">
        <v>0</v>
      </c>
      <c r="AC96" s="328">
        <v>0</v>
      </c>
      <c r="AD96" s="328">
        <v>0</v>
      </c>
      <c r="AE96" s="329">
        <v>0</v>
      </c>
      <c r="AF96" s="329">
        <v>0</v>
      </c>
      <c r="AG96" s="329">
        <v>0</v>
      </c>
      <c r="AH96" s="329">
        <v>0</v>
      </c>
      <c r="AI96" s="330">
        <v>0</v>
      </c>
      <c r="AJ96" s="4"/>
      <c r="AK96" s="4"/>
    </row>
    <row r="97" spans="1:37" s="104" customFormat="1" x14ac:dyDescent="0.2">
      <c r="A97" s="105" t="s">
        <v>452</v>
      </c>
      <c r="B97" s="129">
        <v>30</v>
      </c>
      <c r="C97" s="129" t="s">
        <v>488</v>
      </c>
      <c r="D97" s="129" t="s">
        <v>122</v>
      </c>
      <c r="E97" s="129" t="s">
        <v>631</v>
      </c>
      <c r="F97" s="129" t="s">
        <v>632</v>
      </c>
      <c r="G97" s="152">
        <v>4922</v>
      </c>
      <c r="H97" s="153">
        <v>-111.48437</v>
      </c>
      <c r="I97" s="153">
        <v>48.868639999999999</v>
      </c>
      <c r="J97" s="129" t="s">
        <v>633</v>
      </c>
      <c r="K97" s="129" t="s">
        <v>633</v>
      </c>
      <c r="L97" s="129">
        <v>31000220</v>
      </c>
      <c r="M97" s="129">
        <v>457</v>
      </c>
      <c r="N97" s="129" t="s">
        <v>492</v>
      </c>
      <c r="O97" s="82" t="s">
        <v>32</v>
      </c>
      <c r="P97" s="262">
        <v>0</v>
      </c>
      <c r="Q97" s="263">
        <v>0.70489999999999997</v>
      </c>
      <c r="R97" s="263">
        <v>0</v>
      </c>
      <c r="S97" s="263">
        <v>0</v>
      </c>
      <c r="T97" s="263">
        <v>0</v>
      </c>
      <c r="U97" s="262">
        <v>0</v>
      </c>
      <c r="V97" s="263">
        <v>0.57276237530795604</v>
      </c>
      <c r="W97" s="263">
        <v>0</v>
      </c>
      <c r="X97" s="263">
        <v>0</v>
      </c>
      <c r="Y97" s="264">
        <v>0</v>
      </c>
      <c r="Z97" s="327">
        <v>0</v>
      </c>
      <c r="AA97" s="328">
        <v>0.57276237530795604</v>
      </c>
      <c r="AB97" s="328">
        <v>0</v>
      </c>
      <c r="AC97" s="328">
        <v>0</v>
      </c>
      <c r="AD97" s="328">
        <v>0</v>
      </c>
      <c r="AE97" s="329">
        <v>0</v>
      </c>
      <c r="AF97" s="329">
        <v>0.57276237530795604</v>
      </c>
      <c r="AG97" s="329">
        <v>0</v>
      </c>
      <c r="AH97" s="329">
        <v>0</v>
      </c>
      <c r="AI97" s="330">
        <v>0</v>
      </c>
      <c r="AJ97" s="4"/>
      <c r="AK97" s="4"/>
    </row>
    <row r="98" spans="1:37" s="104" customFormat="1" x14ac:dyDescent="0.2">
      <c r="A98" s="105" t="s">
        <v>452</v>
      </c>
      <c r="B98" s="129">
        <v>30</v>
      </c>
      <c r="C98" s="129" t="s">
        <v>488</v>
      </c>
      <c r="D98" s="129" t="s">
        <v>122</v>
      </c>
      <c r="E98" s="129" t="s">
        <v>631</v>
      </c>
      <c r="F98" s="129" t="s">
        <v>632</v>
      </c>
      <c r="G98" s="152">
        <v>4922</v>
      </c>
      <c r="H98" s="153">
        <v>-111.48437</v>
      </c>
      <c r="I98" s="153">
        <v>48.868639999999999</v>
      </c>
      <c r="J98" s="129" t="s">
        <v>634</v>
      </c>
      <c r="K98" s="129" t="s">
        <v>635</v>
      </c>
      <c r="L98" s="129">
        <v>31000228</v>
      </c>
      <c r="M98" s="129">
        <v>2</v>
      </c>
      <c r="N98" s="129" t="s">
        <v>492</v>
      </c>
      <c r="O98" s="82" t="s">
        <v>50</v>
      </c>
      <c r="P98" s="262">
        <v>0.1</v>
      </c>
      <c r="Q98" s="263">
        <v>5.4999999999999997E-3</v>
      </c>
      <c r="R98" s="263">
        <v>8.4000000000000005E-2</v>
      </c>
      <c r="S98" s="263">
        <v>5.9999999999999995E-4</v>
      </c>
      <c r="T98" s="263">
        <v>1.9E-3</v>
      </c>
      <c r="U98" s="262">
        <v>8.1254415563619814E-2</v>
      </c>
      <c r="V98" s="263">
        <v>4.4689928559990891E-3</v>
      </c>
      <c r="W98" s="263">
        <v>6.8253709073440638E-2</v>
      </c>
      <c r="X98" s="263">
        <v>4.8752649338171879E-4</v>
      </c>
      <c r="Y98" s="264">
        <v>1.5438338957087763E-3</v>
      </c>
      <c r="Z98" s="327">
        <v>8.1254415563619814E-2</v>
      </c>
      <c r="AA98" s="328">
        <v>4.4689928559990891E-3</v>
      </c>
      <c r="AB98" s="328">
        <v>6.8253709073440638E-2</v>
      </c>
      <c r="AC98" s="328">
        <v>4.8752649338171879E-4</v>
      </c>
      <c r="AD98" s="328">
        <v>1.5438338957087763E-3</v>
      </c>
      <c r="AE98" s="329">
        <v>8.1254415563619814E-2</v>
      </c>
      <c r="AF98" s="329">
        <v>4.4689928559990891E-3</v>
      </c>
      <c r="AG98" s="329">
        <v>6.8253709073440638E-2</v>
      </c>
      <c r="AH98" s="329">
        <v>4.8752649338171879E-4</v>
      </c>
      <c r="AI98" s="330">
        <v>1.5438338957087763E-3</v>
      </c>
      <c r="AJ98" s="4"/>
      <c r="AK98" s="4"/>
    </row>
    <row r="99" spans="1:37" s="104" customFormat="1" x14ac:dyDescent="0.2">
      <c r="A99" s="105" t="s">
        <v>452</v>
      </c>
      <c r="B99" s="129">
        <v>30</v>
      </c>
      <c r="C99" s="129" t="s">
        <v>488</v>
      </c>
      <c r="D99" s="129" t="s">
        <v>122</v>
      </c>
      <c r="E99" s="129" t="s">
        <v>631</v>
      </c>
      <c r="F99" s="129" t="s">
        <v>632</v>
      </c>
      <c r="G99" s="152">
        <v>4922</v>
      </c>
      <c r="H99" s="153">
        <v>-111.48437</v>
      </c>
      <c r="I99" s="153">
        <v>48.868639999999999</v>
      </c>
      <c r="J99" s="129" t="s">
        <v>636</v>
      </c>
      <c r="K99" s="129" t="s">
        <v>636</v>
      </c>
      <c r="L99" s="129">
        <v>10500106</v>
      </c>
      <c r="M99" s="129">
        <v>1</v>
      </c>
      <c r="N99" s="129" t="s">
        <v>492</v>
      </c>
      <c r="O99" s="82" t="s">
        <v>39</v>
      </c>
      <c r="P99" s="262">
        <v>0.05</v>
      </c>
      <c r="Q99" s="263">
        <v>2.8E-3</v>
      </c>
      <c r="R99" s="263">
        <v>4.2000000000000003E-2</v>
      </c>
      <c r="S99" s="263">
        <v>2.9999999999999997E-4</v>
      </c>
      <c r="T99" s="263">
        <v>1E-3</v>
      </c>
      <c r="U99" s="262">
        <v>4.0627207781809907E-2</v>
      </c>
      <c r="V99" s="263">
        <v>2.2751236357813546E-3</v>
      </c>
      <c r="W99" s="263">
        <v>3.4126854536720319E-2</v>
      </c>
      <c r="X99" s="263">
        <v>2.4376324669085939E-4</v>
      </c>
      <c r="Y99" s="264">
        <v>8.1254415563619805E-4</v>
      </c>
      <c r="Z99" s="327">
        <v>4.0627207781809907E-2</v>
      </c>
      <c r="AA99" s="328">
        <v>2.2751236357813546E-3</v>
      </c>
      <c r="AB99" s="328">
        <v>3.4126854536720319E-2</v>
      </c>
      <c r="AC99" s="328">
        <v>2.4376324669085939E-4</v>
      </c>
      <c r="AD99" s="328">
        <v>8.1254415563619805E-4</v>
      </c>
      <c r="AE99" s="329">
        <v>4.0627207781809907E-2</v>
      </c>
      <c r="AF99" s="329">
        <v>2.2751236357813546E-3</v>
      </c>
      <c r="AG99" s="329">
        <v>3.4126854536720319E-2</v>
      </c>
      <c r="AH99" s="329">
        <v>2.4376324669085939E-4</v>
      </c>
      <c r="AI99" s="330">
        <v>8.1254415563619805E-4</v>
      </c>
      <c r="AJ99" s="4"/>
      <c r="AK99" s="4"/>
    </row>
    <row r="100" spans="1:37" s="104" customFormat="1" x14ac:dyDescent="0.2">
      <c r="A100" s="105" t="s">
        <v>452</v>
      </c>
      <c r="B100" s="129">
        <v>30</v>
      </c>
      <c r="C100" s="129" t="s">
        <v>488</v>
      </c>
      <c r="D100" s="129" t="s">
        <v>122</v>
      </c>
      <c r="E100" s="129" t="s">
        <v>631</v>
      </c>
      <c r="F100" s="129" t="s">
        <v>632</v>
      </c>
      <c r="G100" s="152">
        <v>4922</v>
      </c>
      <c r="H100" s="153">
        <v>-111.48437</v>
      </c>
      <c r="I100" s="153">
        <v>48.868639999999999</v>
      </c>
      <c r="J100" s="129" t="s">
        <v>516</v>
      </c>
      <c r="K100" s="129" t="s">
        <v>516</v>
      </c>
      <c r="L100" s="129">
        <v>31000301</v>
      </c>
      <c r="M100" s="129">
        <v>8713</v>
      </c>
      <c r="N100" s="129" t="s">
        <v>492</v>
      </c>
      <c r="O100" s="82" t="s">
        <v>50</v>
      </c>
      <c r="P100" s="262">
        <v>0</v>
      </c>
      <c r="Q100" s="263">
        <v>0.65349999999999997</v>
      </c>
      <c r="R100" s="263">
        <v>0</v>
      </c>
      <c r="S100" s="263">
        <v>0</v>
      </c>
      <c r="T100" s="263">
        <v>0</v>
      </c>
      <c r="U100" s="262">
        <v>0</v>
      </c>
      <c r="V100" s="263">
        <v>0.53099760570825538</v>
      </c>
      <c r="W100" s="263">
        <v>0</v>
      </c>
      <c r="X100" s="263">
        <v>0</v>
      </c>
      <c r="Y100" s="264">
        <v>0</v>
      </c>
      <c r="Z100" s="327">
        <v>0</v>
      </c>
      <c r="AA100" s="328">
        <v>0.53099760570825538</v>
      </c>
      <c r="AB100" s="328">
        <v>0</v>
      </c>
      <c r="AC100" s="328">
        <v>0</v>
      </c>
      <c r="AD100" s="328">
        <v>0</v>
      </c>
      <c r="AE100" s="329">
        <v>0</v>
      </c>
      <c r="AF100" s="329">
        <v>0.53099760570825538</v>
      </c>
      <c r="AG100" s="329">
        <v>0</v>
      </c>
      <c r="AH100" s="329">
        <v>0</v>
      </c>
      <c r="AI100" s="330">
        <v>0</v>
      </c>
      <c r="AJ100" s="4"/>
      <c r="AK100" s="4"/>
    </row>
    <row r="101" spans="1:37" s="104" customFormat="1" x14ac:dyDescent="0.2">
      <c r="A101" s="105" t="s">
        <v>452</v>
      </c>
      <c r="B101" s="129">
        <v>30</v>
      </c>
      <c r="C101" s="129" t="s">
        <v>488</v>
      </c>
      <c r="D101" s="129" t="s">
        <v>122</v>
      </c>
      <c r="E101" s="129" t="s">
        <v>631</v>
      </c>
      <c r="F101" s="129" t="s">
        <v>632</v>
      </c>
      <c r="G101" s="152">
        <v>4922</v>
      </c>
      <c r="H101" s="153">
        <v>-111.48437</v>
      </c>
      <c r="I101" s="153">
        <v>48.868639999999999</v>
      </c>
      <c r="J101" s="129" t="s">
        <v>637</v>
      </c>
      <c r="K101" s="129" t="s">
        <v>638</v>
      </c>
      <c r="L101" s="129">
        <v>20200253</v>
      </c>
      <c r="M101" s="129">
        <v>38</v>
      </c>
      <c r="N101" s="129" t="s">
        <v>492</v>
      </c>
      <c r="O101" s="82" t="s">
        <v>47</v>
      </c>
      <c r="P101" s="262">
        <v>0</v>
      </c>
      <c r="Q101" s="263">
        <v>0.56999999999999995</v>
      </c>
      <c r="R101" s="263">
        <v>0</v>
      </c>
      <c r="S101" s="263">
        <v>1.14E-2</v>
      </c>
      <c r="T101" s="263">
        <v>0.19</v>
      </c>
      <c r="U101" s="262">
        <v>0</v>
      </c>
      <c r="V101" s="263">
        <v>0.46315016871263287</v>
      </c>
      <c r="W101" s="263">
        <v>0</v>
      </c>
      <c r="X101" s="263">
        <v>9.2630033742526589E-3</v>
      </c>
      <c r="Y101" s="264">
        <v>0.15438338957087763</v>
      </c>
      <c r="Z101" s="327">
        <v>0</v>
      </c>
      <c r="AA101" s="328">
        <v>0.46315016871263287</v>
      </c>
      <c r="AB101" s="328">
        <v>0</v>
      </c>
      <c r="AC101" s="328">
        <v>9.2630033742526589E-3</v>
      </c>
      <c r="AD101" s="328">
        <v>0.15438338957087763</v>
      </c>
      <c r="AE101" s="329">
        <v>0</v>
      </c>
      <c r="AF101" s="329">
        <v>0.46315016871263287</v>
      </c>
      <c r="AG101" s="329">
        <v>0</v>
      </c>
      <c r="AH101" s="329">
        <v>9.2630033742526589E-3</v>
      </c>
      <c r="AI101" s="330">
        <v>0.15438338957087763</v>
      </c>
      <c r="AJ101" s="4"/>
      <c r="AK101" s="4"/>
    </row>
    <row r="102" spans="1:37" s="104" customFormat="1" x14ac:dyDescent="0.2">
      <c r="A102" s="105" t="s">
        <v>452</v>
      </c>
      <c r="B102" s="129">
        <v>30</v>
      </c>
      <c r="C102" s="129" t="s">
        <v>488</v>
      </c>
      <c r="D102" s="129" t="s">
        <v>122</v>
      </c>
      <c r="E102" s="129" t="s">
        <v>631</v>
      </c>
      <c r="F102" s="129" t="s">
        <v>632</v>
      </c>
      <c r="G102" s="152">
        <v>4922</v>
      </c>
      <c r="H102" s="153">
        <v>-111.48437</v>
      </c>
      <c r="I102" s="153">
        <v>48.868639999999999</v>
      </c>
      <c r="J102" s="129" t="s">
        <v>637</v>
      </c>
      <c r="K102" s="129" t="s">
        <v>638</v>
      </c>
      <c r="L102" s="129">
        <v>20200253</v>
      </c>
      <c r="M102" s="129">
        <v>8713</v>
      </c>
      <c r="N102" s="129" t="s">
        <v>492</v>
      </c>
      <c r="O102" s="82" t="s">
        <v>47</v>
      </c>
      <c r="P102" s="262">
        <v>18.253699999999998</v>
      </c>
      <c r="Q102" s="263">
        <v>0</v>
      </c>
      <c r="R102" s="263">
        <v>5.6634000000000002</v>
      </c>
      <c r="S102" s="263">
        <v>0</v>
      </c>
      <c r="T102" s="263">
        <v>0</v>
      </c>
      <c r="U102" s="262">
        <v>14.831937253736468</v>
      </c>
      <c r="V102" s="263">
        <v>0</v>
      </c>
      <c r="W102" s="263">
        <v>4.6017625710300445</v>
      </c>
      <c r="X102" s="263">
        <v>0</v>
      </c>
      <c r="Y102" s="264">
        <v>0</v>
      </c>
      <c r="Z102" s="327">
        <v>14.831937253736468</v>
      </c>
      <c r="AA102" s="328">
        <v>0</v>
      </c>
      <c r="AB102" s="328">
        <v>4.6017625710300445</v>
      </c>
      <c r="AC102" s="328">
        <v>0</v>
      </c>
      <c r="AD102" s="328">
        <v>0</v>
      </c>
      <c r="AE102" s="329">
        <v>14.831937253736468</v>
      </c>
      <c r="AF102" s="329">
        <v>0</v>
      </c>
      <c r="AG102" s="329">
        <v>4.6017625710300445</v>
      </c>
      <c r="AH102" s="329">
        <v>0</v>
      </c>
      <c r="AI102" s="330">
        <v>0</v>
      </c>
      <c r="AJ102" s="4"/>
      <c r="AK102" s="4"/>
    </row>
    <row r="103" spans="1:37" s="104" customFormat="1" x14ac:dyDescent="0.2">
      <c r="A103" s="105" t="s">
        <v>452</v>
      </c>
      <c r="B103" s="129">
        <v>30</v>
      </c>
      <c r="C103" s="129" t="s">
        <v>497</v>
      </c>
      <c r="D103" s="129" t="s">
        <v>123</v>
      </c>
      <c r="E103" s="129" t="s">
        <v>639</v>
      </c>
      <c r="F103" s="129" t="s">
        <v>640</v>
      </c>
      <c r="G103" s="152">
        <v>4922</v>
      </c>
      <c r="H103" s="153">
        <v>-112.20003</v>
      </c>
      <c r="I103" s="153">
        <v>48.231000000000002</v>
      </c>
      <c r="J103" s="129" t="s">
        <v>641</v>
      </c>
      <c r="K103" s="129" t="s">
        <v>560</v>
      </c>
      <c r="L103" s="129">
        <v>20200253</v>
      </c>
      <c r="M103" s="129">
        <v>9</v>
      </c>
      <c r="N103" s="129" t="s">
        <v>492</v>
      </c>
      <c r="O103" s="82" t="s">
        <v>47</v>
      </c>
      <c r="P103" s="262">
        <v>2.52</v>
      </c>
      <c r="Q103" s="263">
        <v>1.26</v>
      </c>
      <c r="R103" s="263">
        <v>2.52</v>
      </c>
      <c r="S103" s="263">
        <v>2.7000000000000001E-3</v>
      </c>
      <c r="T103" s="263">
        <v>4.36E-2</v>
      </c>
      <c r="U103" s="262">
        <v>2.0476112722032194</v>
      </c>
      <c r="V103" s="263">
        <v>1.0238056361016097</v>
      </c>
      <c r="W103" s="263">
        <v>2.0476112722032194</v>
      </c>
      <c r="X103" s="263">
        <v>2.1938692202177349E-3</v>
      </c>
      <c r="Y103" s="264">
        <v>3.5426925185738235E-2</v>
      </c>
      <c r="Z103" s="327">
        <v>2.0476112722032194</v>
      </c>
      <c r="AA103" s="328">
        <v>1.0238056361016097</v>
      </c>
      <c r="AB103" s="328">
        <v>2.0476112722032194</v>
      </c>
      <c r="AC103" s="328">
        <v>2.1938692202177349E-3</v>
      </c>
      <c r="AD103" s="328">
        <v>3.5426925185738235E-2</v>
      </c>
      <c r="AE103" s="329">
        <v>2.0476112722032194</v>
      </c>
      <c r="AF103" s="329">
        <v>1.0238056361016097</v>
      </c>
      <c r="AG103" s="329">
        <v>2.0476112722032194</v>
      </c>
      <c r="AH103" s="329">
        <v>2.1938692202177349E-3</v>
      </c>
      <c r="AI103" s="330">
        <v>3.5426925185738235E-2</v>
      </c>
      <c r="AJ103" s="4"/>
      <c r="AK103" s="4"/>
    </row>
    <row r="104" spans="1:37" s="104" customFormat="1" x14ac:dyDescent="0.2">
      <c r="A104" s="105" t="s">
        <v>452</v>
      </c>
      <c r="B104" s="129">
        <v>30</v>
      </c>
      <c r="C104" s="129" t="s">
        <v>488</v>
      </c>
      <c r="D104" s="129" t="s">
        <v>122</v>
      </c>
      <c r="E104" s="129" t="s">
        <v>642</v>
      </c>
      <c r="F104" s="129" t="s">
        <v>643</v>
      </c>
      <c r="G104" s="152">
        <v>4922</v>
      </c>
      <c r="H104" s="153">
        <v>-112.07792000000001</v>
      </c>
      <c r="I104" s="153">
        <v>48.307378</v>
      </c>
      <c r="J104" s="129" t="s">
        <v>644</v>
      </c>
      <c r="K104" s="129" t="s">
        <v>644</v>
      </c>
      <c r="L104" s="129">
        <v>31000227</v>
      </c>
      <c r="M104" s="129">
        <v>8760</v>
      </c>
      <c r="N104" s="129" t="s">
        <v>492</v>
      </c>
      <c r="O104" s="82" t="s">
        <v>50</v>
      </c>
      <c r="P104" s="262">
        <v>0</v>
      </c>
      <c r="Q104" s="263">
        <v>3.0910000000000002</v>
      </c>
      <c r="R104" s="263">
        <v>0</v>
      </c>
      <c r="S104" s="263">
        <v>0</v>
      </c>
      <c r="T104" s="263">
        <v>0</v>
      </c>
      <c r="U104" s="262">
        <v>0</v>
      </c>
      <c r="V104" s="263">
        <v>2.5115739850714882</v>
      </c>
      <c r="W104" s="263">
        <v>0</v>
      </c>
      <c r="X104" s="263">
        <v>0</v>
      </c>
      <c r="Y104" s="264">
        <v>0</v>
      </c>
      <c r="Z104" s="327">
        <v>0</v>
      </c>
      <c r="AA104" s="328">
        <v>2.5115739850714882</v>
      </c>
      <c r="AB104" s="328">
        <v>0</v>
      </c>
      <c r="AC104" s="328">
        <v>0</v>
      </c>
      <c r="AD104" s="328">
        <v>0</v>
      </c>
      <c r="AE104" s="329">
        <v>0</v>
      </c>
      <c r="AF104" s="329">
        <v>2.5115739850714882</v>
      </c>
      <c r="AG104" s="329">
        <v>0</v>
      </c>
      <c r="AH104" s="329">
        <v>0</v>
      </c>
      <c r="AI104" s="330">
        <v>0</v>
      </c>
      <c r="AJ104" s="4"/>
      <c r="AK104" s="4"/>
    </row>
    <row r="105" spans="1:37" s="104" customFormat="1" x14ac:dyDescent="0.2">
      <c r="A105" s="105" t="s">
        <v>452</v>
      </c>
      <c r="B105" s="129">
        <v>30</v>
      </c>
      <c r="C105" s="129" t="s">
        <v>488</v>
      </c>
      <c r="D105" s="129" t="s">
        <v>122</v>
      </c>
      <c r="E105" s="129" t="s">
        <v>642</v>
      </c>
      <c r="F105" s="129" t="s">
        <v>643</v>
      </c>
      <c r="G105" s="152">
        <v>4922</v>
      </c>
      <c r="H105" s="153">
        <v>-112.07792000000001</v>
      </c>
      <c r="I105" s="153">
        <v>48.307378</v>
      </c>
      <c r="J105" s="129" t="s">
        <v>645</v>
      </c>
      <c r="K105" s="129" t="s">
        <v>645</v>
      </c>
      <c r="L105" s="129">
        <v>20200253</v>
      </c>
      <c r="M105" s="129">
        <v>3</v>
      </c>
      <c r="N105" s="129" t="s">
        <v>492</v>
      </c>
      <c r="O105" s="82" t="s">
        <v>47</v>
      </c>
      <c r="P105" s="262">
        <v>0.35249999999999998</v>
      </c>
      <c r="Q105" s="263">
        <v>0.35249999999999998</v>
      </c>
      <c r="R105" s="263">
        <v>0.35249999999999998</v>
      </c>
      <c r="S105" s="263">
        <v>8.9999999999999998E-4</v>
      </c>
      <c r="T105" s="263">
        <v>1.4500000000000001E-2</v>
      </c>
      <c r="U105" s="262">
        <v>0.28642181486175983</v>
      </c>
      <c r="V105" s="263">
        <v>0.28642181486175983</v>
      </c>
      <c r="W105" s="263">
        <v>0.28642181486175983</v>
      </c>
      <c r="X105" s="263">
        <v>7.3128974007257829E-4</v>
      </c>
      <c r="Y105" s="264">
        <v>1.1781890256724872E-2</v>
      </c>
      <c r="Z105" s="327">
        <v>0.28642181486175983</v>
      </c>
      <c r="AA105" s="328">
        <v>0.28642181486175983</v>
      </c>
      <c r="AB105" s="328">
        <v>0.28642181486175983</v>
      </c>
      <c r="AC105" s="328">
        <v>7.3128974007257829E-4</v>
      </c>
      <c r="AD105" s="328">
        <v>1.1781890256724872E-2</v>
      </c>
      <c r="AE105" s="329">
        <v>0.28642181486175983</v>
      </c>
      <c r="AF105" s="329">
        <v>0.28642181486175983</v>
      </c>
      <c r="AG105" s="329">
        <v>0.28642181486175983</v>
      </c>
      <c r="AH105" s="329">
        <v>7.3128974007257829E-4</v>
      </c>
      <c r="AI105" s="330">
        <v>1.1781890256724872E-2</v>
      </c>
      <c r="AJ105" s="4"/>
      <c r="AK105" s="4"/>
    </row>
    <row r="106" spans="1:37" s="104" customFormat="1" x14ac:dyDescent="0.2">
      <c r="A106" s="105" t="s">
        <v>452</v>
      </c>
      <c r="B106" s="129">
        <v>30</v>
      </c>
      <c r="C106" s="129" t="s">
        <v>488</v>
      </c>
      <c r="D106" s="129" t="s">
        <v>122</v>
      </c>
      <c r="E106" s="129" t="s">
        <v>642</v>
      </c>
      <c r="F106" s="129" t="s">
        <v>643</v>
      </c>
      <c r="G106" s="152">
        <v>4922</v>
      </c>
      <c r="H106" s="153">
        <v>-112.07792000000001</v>
      </c>
      <c r="I106" s="153">
        <v>48.307378</v>
      </c>
      <c r="J106" s="129" t="s">
        <v>646</v>
      </c>
      <c r="K106" s="129" t="s">
        <v>563</v>
      </c>
      <c r="L106" s="129">
        <v>31000228</v>
      </c>
      <c r="M106" s="129">
        <v>2</v>
      </c>
      <c r="N106" s="129" t="s">
        <v>492</v>
      </c>
      <c r="O106" s="82" t="s">
        <v>50</v>
      </c>
      <c r="P106" s="262">
        <v>0.14000000000000001</v>
      </c>
      <c r="Q106" s="263">
        <v>2.8E-3</v>
      </c>
      <c r="R106" s="263">
        <v>3.5000000000000003E-2</v>
      </c>
      <c r="S106" s="263">
        <v>5.9999999999999995E-4</v>
      </c>
      <c r="T106" s="263">
        <v>5.4999999999999997E-3</v>
      </c>
      <c r="U106" s="262">
        <v>0.11375618178906774</v>
      </c>
      <c r="V106" s="263">
        <v>2.2751236357813546E-3</v>
      </c>
      <c r="W106" s="263">
        <v>2.8439045447266935E-2</v>
      </c>
      <c r="X106" s="263">
        <v>4.8752649338171879E-4</v>
      </c>
      <c r="Y106" s="264">
        <v>4.4689928559990891E-3</v>
      </c>
      <c r="Z106" s="327">
        <v>0.11375618178906774</v>
      </c>
      <c r="AA106" s="328">
        <v>2.2751236357813546E-3</v>
      </c>
      <c r="AB106" s="328">
        <v>2.8439045447266935E-2</v>
      </c>
      <c r="AC106" s="328">
        <v>4.8752649338171879E-4</v>
      </c>
      <c r="AD106" s="328">
        <v>4.4689928559990891E-3</v>
      </c>
      <c r="AE106" s="329">
        <v>0.11375618178906774</v>
      </c>
      <c r="AF106" s="329">
        <v>2.2751236357813546E-3</v>
      </c>
      <c r="AG106" s="329">
        <v>2.8439045447266935E-2</v>
      </c>
      <c r="AH106" s="329">
        <v>4.8752649338171879E-4</v>
      </c>
      <c r="AI106" s="330">
        <v>4.4689928559990891E-3</v>
      </c>
      <c r="AJ106" s="4"/>
      <c r="AK106" s="4"/>
    </row>
    <row r="107" spans="1:37" s="104" customFormat="1" x14ac:dyDescent="0.2">
      <c r="A107" s="105" t="s">
        <v>452</v>
      </c>
      <c r="B107" s="129">
        <v>30</v>
      </c>
      <c r="C107" s="129" t="s">
        <v>488</v>
      </c>
      <c r="D107" s="129" t="s">
        <v>122</v>
      </c>
      <c r="E107" s="129" t="s">
        <v>642</v>
      </c>
      <c r="F107" s="129" t="s">
        <v>643</v>
      </c>
      <c r="G107" s="152">
        <v>4922</v>
      </c>
      <c r="H107" s="153">
        <v>-112.07792000000001</v>
      </c>
      <c r="I107" s="153">
        <v>48.307378</v>
      </c>
      <c r="J107" s="129" t="s">
        <v>647</v>
      </c>
      <c r="K107" s="129" t="s">
        <v>648</v>
      </c>
      <c r="L107" s="129">
        <v>20200202</v>
      </c>
      <c r="M107" s="129">
        <v>11</v>
      </c>
      <c r="N107" s="129" t="s">
        <v>492</v>
      </c>
      <c r="O107" s="82" t="s">
        <v>47</v>
      </c>
      <c r="P107" s="262">
        <v>3.0249999999999999</v>
      </c>
      <c r="Q107" s="263">
        <v>0.63800000000000001</v>
      </c>
      <c r="R107" s="263">
        <v>0.44190000000000002</v>
      </c>
      <c r="S107" s="263">
        <v>3.3E-3</v>
      </c>
      <c r="T107" s="263">
        <v>5.33E-2</v>
      </c>
      <c r="U107" s="262">
        <v>2.4579460707994993</v>
      </c>
      <c r="V107" s="263">
        <v>0.51840317129589442</v>
      </c>
      <c r="W107" s="263">
        <v>0.35906326237563596</v>
      </c>
      <c r="X107" s="263">
        <v>2.6813957135994539E-3</v>
      </c>
      <c r="Y107" s="264">
        <v>4.330860349540936E-2</v>
      </c>
      <c r="Z107" s="327">
        <v>2.4579460707994993</v>
      </c>
      <c r="AA107" s="328">
        <v>0.51840317129589442</v>
      </c>
      <c r="AB107" s="328">
        <v>0.35906326237563596</v>
      </c>
      <c r="AC107" s="328">
        <v>2.6813957135994539E-3</v>
      </c>
      <c r="AD107" s="328">
        <v>4.330860349540936E-2</v>
      </c>
      <c r="AE107" s="329">
        <v>2.4579460707994993</v>
      </c>
      <c r="AF107" s="329">
        <v>0.51840317129589442</v>
      </c>
      <c r="AG107" s="329">
        <v>0.35906326237563596</v>
      </c>
      <c r="AH107" s="329">
        <v>2.6813957135994539E-3</v>
      </c>
      <c r="AI107" s="330">
        <v>4.330860349540936E-2</v>
      </c>
      <c r="AJ107" s="4"/>
      <c r="AK107" s="4"/>
    </row>
    <row r="108" spans="1:37" s="104" customFormat="1" x14ac:dyDescent="0.2">
      <c r="A108" s="105" t="s">
        <v>452</v>
      </c>
      <c r="B108" s="129">
        <v>30</v>
      </c>
      <c r="C108" s="129" t="s">
        <v>519</v>
      </c>
      <c r="D108" s="129" t="s">
        <v>125</v>
      </c>
      <c r="E108" s="129" t="s">
        <v>649</v>
      </c>
      <c r="F108" s="129" t="s">
        <v>650</v>
      </c>
      <c r="G108" s="152">
        <v>4922</v>
      </c>
      <c r="H108" s="153">
        <v>-109.20555</v>
      </c>
      <c r="I108" s="153">
        <v>48.846220000000002</v>
      </c>
      <c r="J108" s="129" t="s">
        <v>651</v>
      </c>
      <c r="K108" s="129" t="s">
        <v>652</v>
      </c>
      <c r="L108" s="129">
        <v>20200202</v>
      </c>
      <c r="M108" s="129">
        <v>37</v>
      </c>
      <c r="N108" s="129" t="s">
        <v>492</v>
      </c>
      <c r="O108" s="82" t="s">
        <v>47</v>
      </c>
      <c r="P108" s="262">
        <v>0</v>
      </c>
      <c r="Q108" s="263">
        <v>2.1459999999999999</v>
      </c>
      <c r="R108" s="263">
        <v>0</v>
      </c>
      <c r="S108" s="263">
        <v>1.11E-2</v>
      </c>
      <c r="T108" s="263">
        <v>0.17580000000000001</v>
      </c>
      <c r="U108" s="262">
        <v>0</v>
      </c>
      <c r="V108" s="263">
        <v>1.743719757995281</v>
      </c>
      <c r="W108" s="263">
        <v>0</v>
      </c>
      <c r="X108" s="263">
        <v>9.0192401275617992E-3</v>
      </c>
      <c r="Y108" s="264">
        <v>0.14284526256084362</v>
      </c>
      <c r="Z108" s="327">
        <v>0</v>
      </c>
      <c r="AA108" s="328">
        <v>1.743719757995281</v>
      </c>
      <c r="AB108" s="328">
        <v>0</v>
      </c>
      <c r="AC108" s="328">
        <v>9.0192401275617992E-3</v>
      </c>
      <c r="AD108" s="328">
        <v>0.14284526256084362</v>
      </c>
      <c r="AE108" s="329">
        <v>0</v>
      </c>
      <c r="AF108" s="329">
        <v>1.743719757995281</v>
      </c>
      <c r="AG108" s="329">
        <v>0</v>
      </c>
      <c r="AH108" s="329">
        <v>9.0192401275617992E-3</v>
      </c>
      <c r="AI108" s="330">
        <v>0.14284526256084362</v>
      </c>
      <c r="AJ108" s="4"/>
      <c r="AK108" s="4"/>
    </row>
    <row r="109" spans="1:37" s="104" customFormat="1" x14ac:dyDescent="0.2">
      <c r="A109" s="105" t="s">
        <v>452</v>
      </c>
      <c r="B109" s="129">
        <v>30</v>
      </c>
      <c r="C109" s="129" t="s">
        <v>519</v>
      </c>
      <c r="D109" s="129" t="s">
        <v>125</v>
      </c>
      <c r="E109" s="129" t="s">
        <v>649</v>
      </c>
      <c r="F109" s="129" t="s">
        <v>650</v>
      </c>
      <c r="G109" s="152">
        <v>4922</v>
      </c>
      <c r="H109" s="153">
        <v>-109.20555</v>
      </c>
      <c r="I109" s="153">
        <v>48.846220000000002</v>
      </c>
      <c r="J109" s="129" t="s">
        <v>651</v>
      </c>
      <c r="K109" s="129" t="s">
        <v>652</v>
      </c>
      <c r="L109" s="129">
        <v>20200202</v>
      </c>
      <c r="M109" s="129">
        <v>8708</v>
      </c>
      <c r="N109" s="129" t="s">
        <v>492</v>
      </c>
      <c r="O109" s="82" t="s">
        <v>47</v>
      </c>
      <c r="P109" s="262">
        <v>3.222</v>
      </c>
      <c r="Q109" s="263">
        <v>0</v>
      </c>
      <c r="R109" s="263">
        <v>1.6980999999999999</v>
      </c>
      <c r="S109" s="263">
        <v>0</v>
      </c>
      <c r="T109" s="263">
        <v>0</v>
      </c>
      <c r="U109" s="262">
        <v>2.61801726945983</v>
      </c>
      <c r="V109" s="263">
        <v>0</v>
      </c>
      <c r="W109" s="263">
        <v>1.3797812306858279</v>
      </c>
      <c r="X109" s="263">
        <v>0</v>
      </c>
      <c r="Y109" s="264">
        <v>0</v>
      </c>
      <c r="Z109" s="327">
        <v>2.61801726945983</v>
      </c>
      <c r="AA109" s="328">
        <v>0</v>
      </c>
      <c r="AB109" s="328">
        <v>1.3797812306858279</v>
      </c>
      <c r="AC109" s="328">
        <v>0</v>
      </c>
      <c r="AD109" s="328">
        <v>0</v>
      </c>
      <c r="AE109" s="329">
        <v>2.61801726945983</v>
      </c>
      <c r="AF109" s="329">
        <v>0</v>
      </c>
      <c r="AG109" s="329">
        <v>1.3797812306858279</v>
      </c>
      <c r="AH109" s="329">
        <v>0</v>
      </c>
      <c r="AI109" s="330">
        <v>0</v>
      </c>
      <c r="AJ109" s="4"/>
      <c r="AK109" s="4"/>
    </row>
    <row r="110" spans="1:37" s="104" customFormat="1" x14ac:dyDescent="0.2">
      <c r="A110" s="105" t="s">
        <v>452</v>
      </c>
      <c r="B110" s="129">
        <v>30</v>
      </c>
      <c r="C110" s="129" t="s">
        <v>519</v>
      </c>
      <c r="D110" s="129" t="s">
        <v>125</v>
      </c>
      <c r="E110" s="129" t="s">
        <v>649</v>
      </c>
      <c r="F110" s="129" t="s">
        <v>650</v>
      </c>
      <c r="G110" s="152">
        <v>4922</v>
      </c>
      <c r="H110" s="153">
        <v>-109.20555</v>
      </c>
      <c r="I110" s="153">
        <v>48.846220000000002</v>
      </c>
      <c r="J110" s="129" t="s">
        <v>653</v>
      </c>
      <c r="K110" s="129" t="s">
        <v>654</v>
      </c>
      <c r="L110" s="129">
        <v>20200202</v>
      </c>
      <c r="M110" s="129">
        <v>36</v>
      </c>
      <c r="N110" s="129" t="s">
        <v>492</v>
      </c>
      <c r="O110" s="82" t="s">
        <v>47</v>
      </c>
      <c r="P110" s="262">
        <v>0</v>
      </c>
      <c r="Q110" s="263">
        <v>2.0880000000000001</v>
      </c>
      <c r="R110" s="263">
        <v>0</v>
      </c>
      <c r="S110" s="263">
        <v>1.0800000000000001E-2</v>
      </c>
      <c r="T110" s="263">
        <v>0.17100000000000001</v>
      </c>
      <c r="U110" s="262">
        <v>0</v>
      </c>
      <c r="V110" s="263">
        <v>1.6965921969683817</v>
      </c>
      <c r="W110" s="263">
        <v>0</v>
      </c>
      <c r="X110" s="263">
        <v>8.7754768808709395E-3</v>
      </c>
      <c r="Y110" s="264">
        <v>0.13894505061378989</v>
      </c>
      <c r="Z110" s="327">
        <v>0</v>
      </c>
      <c r="AA110" s="328">
        <v>1.6965921969683817</v>
      </c>
      <c r="AB110" s="328">
        <v>0</v>
      </c>
      <c r="AC110" s="328">
        <v>8.7754768808709395E-3</v>
      </c>
      <c r="AD110" s="328">
        <v>0.13894505061378989</v>
      </c>
      <c r="AE110" s="329">
        <v>0</v>
      </c>
      <c r="AF110" s="329">
        <v>1.6965921969683817</v>
      </c>
      <c r="AG110" s="329">
        <v>0</v>
      </c>
      <c r="AH110" s="329">
        <v>8.7754768808709395E-3</v>
      </c>
      <c r="AI110" s="330">
        <v>0.13894505061378989</v>
      </c>
      <c r="AJ110" s="4"/>
      <c r="AK110" s="4"/>
    </row>
    <row r="111" spans="1:37" s="104" customFormat="1" x14ac:dyDescent="0.2">
      <c r="A111" s="105" t="s">
        <v>452</v>
      </c>
      <c r="B111" s="129">
        <v>30</v>
      </c>
      <c r="C111" s="129" t="s">
        <v>519</v>
      </c>
      <c r="D111" s="129" t="s">
        <v>125</v>
      </c>
      <c r="E111" s="129" t="s">
        <v>649</v>
      </c>
      <c r="F111" s="129" t="s">
        <v>650</v>
      </c>
      <c r="G111" s="152">
        <v>4922</v>
      </c>
      <c r="H111" s="153">
        <v>-109.20555</v>
      </c>
      <c r="I111" s="153">
        <v>48.846220000000002</v>
      </c>
      <c r="J111" s="129" t="s">
        <v>653</v>
      </c>
      <c r="K111" s="129" t="s">
        <v>654</v>
      </c>
      <c r="L111" s="129">
        <v>20200202</v>
      </c>
      <c r="M111" s="129">
        <v>8708</v>
      </c>
      <c r="N111" s="129" t="s">
        <v>492</v>
      </c>
      <c r="O111" s="82" t="s">
        <v>47</v>
      </c>
      <c r="P111" s="262">
        <v>1.611</v>
      </c>
      <c r="Q111" s="263">
        <v>0</v>
      </c>
      <c r="R111" s="263">
        <v>1.2626999999999999</v>
      </c>
      <c r="S111" s="263">
        <v>0</v>
      </c>
      <c r="T111" s="263">
        <v>0</v>
      </c>
      <c r="U111" s="262">
        <v>1.309008634729915</v>
      </c>
      <c r="V111" s="263">
        <v>0</v>
      </c>
      <c r="W111" s="263">
        <v>1.0259995053218274</v>
      </c>
      <c r="X111" s="263">
        <v>0</v>
      </c>
      <c r="Y111" s="264">
        <v>0</v>
      </c>
      <c r="Z111" s="327">
        <v>1.309008634729915</v>
      </c>
      <c r="AA111" s="328">
        <v>0</v>
      </c>
      <c r="AB111" s="328">
        <v>1.0259995053218274</v>
      </c>
      <c r="AC111" s="328">
        <v>0</v>
      </c>
      <c r="AD111" s="328">
        <v>0</v>
      </c>
      <c r="AE111" s="329">
        <v>1.309008634729915</v>
      </c>
      <c r="AF111" s="329">
        <v>0</v>
      </c>
      <c r="AG111" s="329">
        <v>1.0259995053218274</v>
      </c>
      <c r="AH111" s="329">
        <v>0</v>
      </c>
      <c r="AI111" s="330">
        <v>0</v>
      </c>
      <c r="AJ111" s="4"/>
      <c r="AK111" s="4"/>
    </row>
    <row r="112" spans="1:37" s="104" customFormat="1" x14ac:dyDescent="0.2">
      <c r="A112" s="105" t="s">
        <v>452</v>
      </c>
      <c r="B112" s="129">
        <v>30</v>
      </c>
      <c r="C112" s="129" t="s">
        <v>519</v>
      </c>
      <c r="D112" s="129" t="s">
        <v>125</v>
      </c>
      <c r="E112" s="129" t="s">
        <v>649</v>
      </c>
      <c r="F112" s="129" t="s">
        <v>650</v>
      </c>
      <c r="G112" s="152">
        <v>4922</v>
      </c>
      <c r="H112" s="153">
        <v>-109.20555</v>
      </c>
      <c r="I112" s="153">
        <v>48.846220000000002</v>
      </c>
      <c r="J112" s="129" t="s">
        <v>655</v>
      </c>
      <c r="K112" s="129" t="s">
        <v>656</v>
      </c>
      <c r="L112" s="129">
        <v>31000227</v>
      </c>
      <c r="M112" s="129">
        <v>8708</v>
      </c>
      <c r="N112" s="129" t="s">
        <v>492</v>
      </c>
      <c r="O112" s="82" t="s">
        <v>50</v>
      </c>
      <c r="P112" s="262">
        <v>0</v>
      </c>
      <c r="Q112" s="263">
        <v>0.43540000000000001</v>
      </c>
      <c r="R112" s="263">
        <v>0</v>
      </c>
      <c r="S112" s="263">
        <v>0</v>
      </c>
      <c r="T112" s="263">
        <v>0</v>
      </c>
      <c r="U112" s="262">
        <v>0</v>
      </c>
      <c r="V112" s="263">
        <v>0.35378172536400065</v>
      </c>
      <c r="W112" s="263">
        <v>0</v>
      </c>
      <c r="X112" s="263">
        <v>0</v>
      </c>
      <c r="Y112" s="264">
        <v>0</v>
      </c>
      <c r="Z112" s="327">
        <v>0</v>
      </c>
      <c r="AA112" s="328">
        <v>0.35378172536400065</v>
      </c>
      <c r="AB112" s="328">
        <v>0</v>
      </c>
      <c r="AC112" s="328">
        <v>0</v>
      </c>
      <c r="AD112" s="328">
        <v>0</v>
      </c>
      <c r="AE112" s="329">
        <v>0</v>
      </c>
      <c r="AF112" s="329">
        <v>0.35378172536400065</v>
      </c>
      <c r="AG112" s="329">
        <v>0</v>
      </c>
      <c r="AH112" s="329">
        <v>0</v>
      </c>
      <c r="AI112" s="330">
        <v>0</v>
      </c>
      <c r="AJ112" s="4"/>
      <c r="AK112" s="4"/>
    </row>
    <row r="113" spans="1:37" s="104" customFormat="1" x14ac:dyDescent="0.2">
      <c r="A113" s="105" t="s">
        <v>452</v>
      </c>
      <c r="B113" s="129">
        <v>30</v>
      </c>
      <c r="C113" s="129" t="s">
        <v>519</v>
      </c>
      <c r="D113" s="129" t="s">
        <v>125</v>
      </c>
      <c r="E113" s="129" t="s">
        <v>649</v>
      </c>
      <c r="F113" s="129" t="s">
        <v>650</v>
      </c>
      <c r="G113" s="152">
        <v>4922</v>
      </c>
      <c r="H113" s="153">
        <v>-109.20555</v>
      </c>
      <c r="I113" s="153">
        <v>48.846220000000002</v>
      </c>
      <c r="J113" s="129" t="s">
        <v>655</v>
      </c>
      <c r="K113" s="129" t="s">
        <v>657</v>
      </c>
      <c r="L113" s="129">
        <v>31000228</v>
      </c>
      <c r="M113" s="129">
        <v>4</v>
      </c>
      <c r="N113" s="129" t="s">
        <v>492</v>
      </c>
      <c r="O113" s="82" t="s">
        <v>50</v>
      </c>
      <c r="P113" s="262">
        <v>0.2</v>
      </c>
      <c r="Q113" s="263">
        <v>1.1599999999999999E-2</v>
      </c>
      <c r="R113" s="263">
        <v>0.16800000000000001</v>
      </c>
      <c r="S113" s="263">
        <v>1.1999999999999999E-3</v>
      </c>
      <c r="T113" s="263">
        <v>3.8E-3</v>
      </c>
      <c r="U113" s="262">
        <v>0.16250883112723963</v>
      </c>
      <c r="V113" s="263">
        <v>9.4255122053798976E-3</v>
      </c>
      <c r="W113" s="263">
        <v>0.13650741814688128</v>
      </c>
      <c r="X113" s="263">
        <v>9.7505298676343758E-4</v>
      </c>
      <c r="Y113" s="264">
        <v>3.0876677914175527E-3</v>
      </c>
      <c r="Z113" s="327">
        <v>0.16250883112723963</v>
      </c>
      <c r="AA113" s="328">
        <v>9.4255122053798976E-3</v>
      </c>
      <c r="AB113" s="328">
        <v>0.13650741814688128</v>
      </c>
      <c r="AC113" s="328">
        <v>9.7505298676343758E-4</v>
      </c>
      <c r="AD113" s="328">
        <v>3.0876677914175527E-3</v>
      </c>
      <c r="AE113" s="329">
        <v>0.16250883112723963</v>
      </c>
      <c r="AF113" s="329">
        <v>9.4255122053798976E-3</v>
      </c>
      <c r="AG113" s="329">
        <v>0.13650741814688128</v>
      </c>
      <c r="AH113" s="329">
        <v>9.7505298676343758E-4</v>
      </c>
      <c r="AI113" s="330">
        <v>3.0876677914175527E-3</v>
      </c>
      <c r="AJ113" s="4"/>
      <c r="AK113" s="4"/>
    </row>
    <row r="114" spans="1:37" s="104" customFormat="1" x14ac:dyDescent="0.2">
      <c r="A114" s="105" t="s">
        <v>452</v>
      </c>
      <c r="B114" s="129">
        <v>30</v>
      </c>
      <c r="C114" s="129" t="s">
        <v>519</v>
      </c>
      <c r="D114" s="129" t="s">
        <v>125</v>
      </c>
      <c r="E114" s="129" t="s">
        <v>649</v>
      </c>
      <c r="F114" s="129" t="s">
        <v>650</v>
      </c>
      <c r="G114" s="152">
        <v>4922</v>
      </c>
      <c r="H114" s="153">
        <v>-109.20555</v>
      </c>
      <c r="I114" s="153">
        <v>48.846220000000002</v>
      </c>
      <c r="J114" s="129" t="s">
        <v>658</v>
      </c>
      <c r="K114" s="129" t="s">
        <v>659</v>
      </c>
      <c r="L114" s="129">
        <v>20100202</v>
      </c>
      <c r="M114" s="129">
        <v>0</v>
      </c>
      <c r="N114" s="129" t="s">
        <v>492</v>
      </c>
      <c r="O114" s="82" t="s">
        <v>47</v>
      </c>
      <c r="P114" s="262">
        <v>0</v>
      </c>
      <c r="Q114" s="263">
        <v>0</v>
      </c>
      <c r="R114" s="263">
        <v>0</v>
      </c>
      <c r="S114" s="263">
        <v>0</v>
      </c>
      <c r="T114" s="263">
        <v>0</v>
      </c>
      <c r="U114" s="262">
        <v>0</v>
      </c>
      <c r="V114" s="263">
        <v>0</v>
      </c>
      <c r="W114" s="263">
        <v>0</v>
      </c>
      <c r="X114" s="263">
        <v>0</v>
      </c>
      <c r="Y114" s="264">
        <v>0</v>
      </c>
      <c r="Z114" s="327">
        <v>0</v>
      </c>
      <c r="AA114" s="328">
        <v>0</v>
      </c>
      <c r="AB114" s="328">
        <v>0</v>
      </c>
      <c r="AC114" s="328">
        <v>0</v>
      </c>
      <c r="AD114" s="328">
        <v>0</v>
      </c>
      <c r="AE114" s="329">
        <v>0</v>
      </c>
      <c r="AF114" s="329">
        <v>0</v>
      </c>
      <c r="AG114" s="329">
        <v>0</v>
      </c>
      <c r="AH114" s="329">
        <v>0</v>
      </c>
      <c r="AI114" s="330">
        <v>0</v>
      </c>
      <c r="AJ114" s="4"/>
      <c r="AK114" s="4"/>
    </row>
    <row r="115" spans="1:37" s="104" customFormat="1" x14ac:dyDescent="0.2">
      <c r="A115" s="105" t="s">
        <v>452</v>
      </c>
      <c r="B115" s="129">
        <v>30</v>
      </c>
      <c r="C115" s="129" t="s">
        <v>519</v>
      </c>
      <c r="D115" s="129" t="s">
        <v>125</v>
      </c>
      <c r="E115" s="129" t="s">
        <v>649</v>
      </c>
      <c r="F115" s="129" t="s">
        <v>650</v>
      </c>
      <c r="G115" s="152">
        <v>4922</v>
      </c>
      <c r="H115" s="153">
        <v>-109.20555</v>
      </c>
      <c r="I115" s="153">
        <v>48.846220000000002</v>
      </c>
      <c r="J115" s="129" t="s">
        <v>660</v>
      </c>
      <c r="K115" s="129" t="s">
        <v>661</v>
      </c>
      <c r="L115" s="129">
        <v>31000404</v>
      </c>
      <c r="M115" s="129">
        <v>2</v>
      </c>
      <c r="N115" s="129" t="s">
        <v>492</v>
      </c>
      <c r="O115" s="82" t="s">
        <v>39</v>
      </c>
      <c r="P115" s="262">
        <v>0.1</v>
      </c>
      <c r="Q115" s="263">
        <v>5.4999999999999997E-3</v>
      </c>
      <c r="R115" s="263">
        <v>8.4000000000000005E-2</v>
      </c>
      <c r="S115" s="263">
        <v>5.9999999999999995E-4</v>
      </c>
      <c r="T115" s="263">
        <v>1.9E-3</v>
      </c>
      <c r="U115" s="262">
        <v>8.1254415563619814E-2</v>
      </c>
      <c r="V115" s="263">
        <v>4.4689928559990891E-3</v>
      </c>
      <c r="W115" s="263">
        <v>6.8253709073440638E-2</v>
      </c>
      <c r="X115" s="263">
        <v>4.8752649338171879E-4</v>
      </c>
      <c r="Y115" s="264">
        <v>1.5438338957087763E-3</v>
      </c>
      <c r="Z115" s="327">
        <v>8.1254415563619814E-2</v>
      </c>
      <c r="AA115" s="328">
        <v>4.4689928559990891E-3</v>
      </c>
      <c r="AB115" s="328">
        <v>6.8253709073440638E-2</v>
      </c>
      <c r="AC115" s="328">
        <v>4.8752649338171879E-4</v>
      </c>
      <c r="AD115" s="328">
        <v>1.5438338957087763E-3</v>
      </c>
      <c r="AE115" s="329">
        <v>8.1254415563619814E-2</v>
      </c>
      <c r="AF115" s="329">
        <v>4.4689928559990891E-3</v>
      </c>
      <c r="AG115" s="329">
        <v>6.8253709073440638E-2</v>
      </c>
      <c r="AH115" s="329">
        <v>4.8752649338171879E-4</v>
      </c>
      <c r="AI115" s="330">
        <v>1.5438338957087763E-3</v>
      </c>
      <c r="AJ115" s="4"/>
      <c r="AK115" s="4"/>
    </row>
    <row r="116" spans="1:37" s="104" customFormat="1" x14ac:dyDescent="0.2">
      <c r="A116" s="105" t="s">
        <v>452</v>
      </c>
      <c r="B116" s="129">
        <v>30</v>
      </c>
      <c r="C116" s="129" t="s">
        <v>569</v>
      </c>
      <c r="D116" s="129" t="s">
        <v>126</v>
      </c>
      <c r="E116" s="129" t="s">
        <v>662</v>
      </c>
      <c r="F116" s="129" t="s">
        <v>663</v>
      </c>
      <c r="G116" s="152">
        <v>4922</v>
      </c>
      <c r="H116" s="153">
        <v>-109.47600199999999</v>
      </c>
      <c r="I116" s="153">
        <v>48.524510999999997</v>
      </c>
      <c r="J116" s="129" t="s">
        <v>664</v>
      </c>
      <c r="K116" s="129" t="s">
        <v>665</v>
      </c>
      <c r="L116" s="129">
        <v>20200202</v>
      </c>
      <c r="M116" s="129">
        <v>0</v>
      </c>
      <c r="N116" s="129" t="s">
        <v>492</v>
      </c>
      <c r="O116" s="82" t="s">
        <v>47</v>
      </c>
      <c r="P116" s="262">
        <v>0</v>
      </c>
      <c r="Q116" s="263">
        <v>0</v>
      </c>
      <c r="R116" s="263">
        <v>0</v>
      </c>
      <c r="S116" s="263">
        <v>0</v>
      </c>
      <c r="T116" s="263">
        <v>0</v>
      </c>
      <c r="U116" s="262">
        <v>0</v>
      </c>
      <c r="V116" s="263">
        <v>0</v>
      </c>
      <c r="W116" s="263">
        <v>0</v>
      </c>
      <c r="X116" s="263">
        <v>0</v>
      </c>
      <c r="Y116" s="264">
        <v>0</v>
      </c>
      <c r="Z116" s="327">
        <v>0</v>
      </c>
      <c r="AA116" s="328">
        <v>0</v>
      </c>
      <c r="AB116" s="328">
        <v>0</v>
      </c>
      <c r="AC116" s="328">
        <v>0</v>
      </c>
      <c r="AD116" s="328">
        <v>0</v>
      </c>
      <c r="AE116" s="329">
        <v>0</v>
      </c>
      <c r="AF116" s="329">
        <v>0</v>
      </c>
      <c r="AG116" s="329">
        <v>0</v>
      </c>
      <c r="AH116" s="329">
        <v>0</v>
      </c>
      <c r="AI116" s="330">
        <v>0</v>
      </c>
      <c r="AJ116" s="4"/>
      <c r="AK116" s="4"/>
    </row>
    <row r="117" spans="1:37" s="104" customFormat="1" x14ac:dyDescent="0.2">
      <c r="A117" s="105" t="s">
        <v>452</v>
      </c>
      <c r="B117" s="129">
        <v>30</v>
      </c>
      <c r="C117" s="129" t="s">
        <v>569</v>
      </c>
      <c r="D117" s="129" t="s">
        <v>126</v>
      </c>
      <c r="E117" s="129" t="s">
        <v>662</v>
      </c>
      <c r="F117" s="129" t="s">
        <v>663</v>
      </c>
      <c r="G117" s="152">
        <v>4922</v>
      </c>
      <c r="H117" s="153">
        <v>-109.47600199999999</v>
      </c>
      <c r="I117" s="153">
        <v>48.524510999999997</v>
      </c>
      <c r="J117" s="129" t="s">
        <v>666</v>
      </c>
      <c r="K117" s="129" t="s">
        <v>667</v>
      </c>
      <c r="L117" s="129">
        <v>20200202</v>
      </c>
      <c r="M117" s="129">
        <v>3</v>
      </c>
      <c r="N117" s="129" t="s">
        <v>492</v>
      </c>
      <c r="O117" s="82" t="s">
        <v>47</v>
      </c>
      <c r="P117" s="262">
        <v>2.0924999999999998</v>
      </c>
      <c r="Q117" s="263">
        <v>0.1162</v>
      </c>
      <c r="R117" s="263">
        <v>0.75600000000000001</v>
      </c>
      <c r="S117" s="263">
        <v>8.9999999999999998E-4</v>
      </c>
      <c r="T117" s="263">
        <v>5.7599999999999998E-2</v>
      </c>
      <c r="U117" s="262">
        <v>1.7002486456687442</v>
      </c>
      <c r="V117" s="263">
        <v>9.4417630884926218E-2</v>
      </c>
      <c r="W117" s="263">
        <v>0.61428338166096574</v>
      </c>
      <c r="X117" s="263">
        <v>7.3128974007257829E-4</v>
      </c>
      <c r="Y117" s="264">
        <v>4.6802543364645011E-2</v>
      </c>
      <c r="Z117" s="327">
        <v>1.7002486456687442</v>
      </c>
      <c r="AA117" s="328">
        <v>9.4417630884926218E-2</v>
      </c>
      <c r="AB117" s="328">
        <v>0.61428338166096574</v>
      </c>
      <c r="AC117" s="328">
        <v>7.3128974007257829E-4</v>
      </c>
      <c r="AD117" s="328">
        <v>4.6802543364645011E-2</v>
      </c>
      <c r="AE117" s="329">
        <v>1.7002486456687442</v>
      </c>
      <c r="AF117" s="329">
        <v>9.4417630884926218E-2</v>
      </c>
      <c r="AG117" s="329">
        <v>0.61428338166096574</v>
      </c>
      <c r="AH117" s="329">
        <v>7.3128974007257829E-4</v>
      </c>
      <c r="AI117" s="330">
        <v>4.6802543364645011E-2</v>
      </c>
      <c r="AJ117" s="4"/>
      <c r="AK117" s="4"/>
    </row>
    <row r="118" spans="1:37" s="104" customFormat="1" x14ac:dyDescent="0.2">
      <c r="A118" s="105" t="s">
        <v>452</v>
      </c>
      <c r="B118" s="129">
        <v>30</v>
      </c>
      <c r="C118" s="129" t="s">
        <v>569</v>
      </c>
      <c r="D118" s="129" t="s">
        <v>126</v>
      </c>
      <c r="E118" s="129" t="s">
        <v>662</v>
      </c>
      <c r="F118" s="129" t="s">
        <v>663</v>
      </c>
      <c r="G118" s="152">
        <v>4922</v>
      </c>
      <c r="H118" s="153">
        <v>-109.47600199999999</v>
      </c>
      <c r="I118" s="153">
        <v>48.524510999999997</v>
      </c>
      <c r="J118" s="129" t="s">
        <v>668</v>
      </c>
      <c r="K118" s="129" t="s">
        <v>669</v>
      </c>
      <c r="L118" s="129">
        <v>10500106</v>
      </c>
      <c r="M118" s="129">
        <v>0</v>
      </c>
      <c r="N118" s="129" t="s">
        <v>492</v>
      </c>
      <c r="O118" s="82" t="s">
        <v>39</v>
      </c>
      <c r="P118" s="262">
        <v>0</v>
      </c>
      <c r="Q118" s="263">
        <v>0</v>
      </c>
      <c r="R118" s="263">
        <v>0</v>
      </c>
      <c r="S118" s="263">
        <v>0</v>
      </c>
      <c r="T118" s="263">
        <v>0</v>
      </c>
      <c r="U118" s="262">
        <v>0</v>
      </c>
      <c r="V118" s="263">
        <v>0</v>
      </c>
      <c r="W118" s="263">
        <v>0</v>
      </c>
      <c r="X118" s="263">
        <v>0</v>
      </c>
      <c r="Y118" s="264">
        <v>0</v>
      </c>
      <c r="Z118" s="327">
        <v>0</v>
      </c>
      <c r="AA118" s="328">
        <v>0</v>
      </c>
      <c r="AB118" s="328">
        <v>0</v>
      </c>
      <c r="AC118" s="328">
        <v>0</v>
      </c>
      <c r="AD118" s="328">
        <v>0</v>
      </c>
      <c r="AE118" s="329">
        <v>0</v>
      </c>
      <c r="AF118" s="329">
        <v>0</v>
      </c>
      <c r="AG118" s="329">
        <v>0</v>
      </c>
      <c r="AH118" s="329">
        <v>0</v>
      </c>
      <c r="AI118" s="330">
        <v>0</v>
      </c>
      <c r="AJ118" s="4"/>
      <c r="AK118" s="4"/>
    </row>
    <row r="119" spans="1:37" s="104" customFormat="1" x14ac:dyDescent="0.2">
      <c r="A119" s="105" t="s">
        <v>452</v>
      </c>
      <c r="B119" s="129">
        <v>30</v>
      </c>
      <c r="C119" s="129" t="s">
        <v>569</v>
      </c>
      <c r="D119" s="129" t="s">
        <v>126</v>
      </c>
      <c r="E119" s="129" t="s">
        <v>662</v>
      </c>
      <c r="F119" s="129" t="s">
        <v>663</v>
      </c>
      <c r="G119" s="152">
        <v>4922</v>
      </c>
      <c r="H119" s="153">
        <v>-109.47600199999999</v>
      </c>
      <c r="I119" s="153">
        <v>48.524510999999997</v>
      </c>
      <c r="J119" s="129" t="s">
        <v>646</v>
      </c>
      <c r="K119" s="129" t="s">
        <v>563</v>
      </c>
      <c r="L119" s="129">
        <v>31000228</v>
      </c>
      <c r="M119" s="129">
        <v>1</v>
      </c>
      <c r="N119" s="129" t="s">
        <v>492</v>
      </c>
      <c r="O119" s="82" t="s">
        <v>50</v>
      </c>
      <c r="P119" s="262">
        <v>7.0000000000000007E-2</v>
      </c>
      <c r="Q119" s="263">
        <v>0</v>
      </c>
      <c r="R119" s="263">
        <v>1.7500000000000002E-2</v>
      </c>
      <c r="S119" s="263">
        <v>0</v>
      </c>
      <c r="T119" s="263">
        <v>0</v>
      </c>
      <c r="U119" s="262">
        <v>5.687809089453387E-2</v>
      </c>
      <c r="V119" s="263">
        <v>0</v>
      </c>
      <c r="W119" s="263">
        <v>1.4219522723633467E-2</v>
      </c>
      <c r="X119" s="263">
        <v>0</v>
      </c>
      <c r="Y119" s="264">
        <v>0</v>
      </c>
      <c r="Z119" s="327">
        <v>5.687809089453387E-2</v>
      </c>
      <c r="AA119" s="328">
        <v>0</v>
      </c>
      <c r="AB119" s="328">
        <v>1.4219522723633467E-2</v>
      </c>
      <c r="AC119" s="328">
        <v>0</v>
      </c>
      <c r="AD119" s="328">
        <v>0</v>
      </c>
      <c r="AE119" s="329">
        <v>5.687809089453387E-2</v>
      </c>
      <c r="AF119" s="329">
        <v>0</v>
      </c>
      <c r="AG119" s="329">
        <v>1.4219522723633467E-2</v>
      </c>
      <c r="AH119" s="329">
        <v>0</v>
      </c>
      <c r="AI119" s="330">
        <v>0</v>
      </c>
      <c r="AJ119" s="4"/>
      <c r="AK119" s="4"/>
    </row>
    <row r="120" spans="1:37" s="104" customFormat="1" x14ac:dyDescent="0.2">
      <c r="A120" s="105" t="s">
        <v>452</v>
      </c>
      <c r="B120" s="129">
        <v>30</v>
      </c>
      <c r="C120" s="129" t="s">
        <v>504</v>
      </c>
      <c r="D120" s="129" t="s">
        <v>124</v>
      </c>
      <c r="E120" s="129" t="s">
        <v>670</v>
      </c>
      <c r="F120" s="129" t="s">
        <v>671</v>
      </c>
      <c r="G120" s="152">
        <v>4922</v>
      </c>
      <c r="H120" s="153">
        <v>-112.242249</v>
      </c>
      <c r="I120" s="153">
        <v>48.797514</v>
      </c>
      <c r="J120" s="129" t="s">
        <v>672</v>
      </c>
      <c r="K120" s="129" t="s">
        <v>673</v>
      </c>
      <c r="L120" s="129">
        <v>31000228</v>
      </c>
      <c r="M120" s="129">
        <v>0</v>
      </c>
      <c r="N120" s="129" t="s">
        <v>492</v>
      </c>
      <c r="O120" s="82" t="s">
        <v>50</v>
      </c>
      <c r="P120" s="262">
        <v>0</v>
      </c>
      <c r="Q120" s="263">
        <v>0</v>
      </c>
      <c r="R120" s="263">
        <v>0</v>
      </c>
      <c r="S120" s="263">
        <v>0</v>
      </c>
      <c r="T120" s="263">
        <v>0</v>
      </c>
      <c r="U120" s="262">
        <v>0</v>
      </c>
      <c r="V120" s="263">
        <v>0</v>
      </c>
      <c r="W120" s="263">
        <v>0</v>
      </c>
      <c r="X120" s="263">
        <v>0</v>
      </c>
      <c r="Y120" s="264">
        <v>0</v>
      </c>
      <c r="Z120" s="327">
        <v>0</v>
      </c>
      <c r="AA120" s="328">
        <v>0</v>
      </c>
      <c r="AB120" s="328">
        <v>0</v>
      </c>
      <c r="AC120" s="328">
        <v>0</v>
      </c>
      <c r="AD120" s="328">
        <v>0</v>
      </c>
      <c r="AE120" s="329">
        <v>0</v>
      </c>
      <c r="AF120" s="329">
        <v>0</v>
      </c>
      <c r="AG120" s="329">
        <v>0</v>
      </c>
      <c r="AH120" s="329">
        <v>0</v>
      </c>
      <c r="AI120" s="330">
        <v>0</v>
      </c>
      <c r="AJ120" s="4"/>
      <c r="AK120" s="4"/>
    </row>
    <row r="121" spans="1:37" s="104" customFormat="1" x14ac:dyDescent="0.2">
      <c r="A121" s="105" t="s">
        <v>452</v>
      </c>
      <c r="B121" s="129">
        <v>30</v>
      </c>
      <c r="C121" s="129" t="s">
        <v>504</v>
      </c>
      <c r="D121" s="129" t="s">
        <v>124</v>
      </c>
      <c r="E121" s="129" t="s">
        <v>670</v>
      </c>
      <c r="F121" s="129" t="s">
        <v>671</v>
      </c>
      <c r="G121" s="152">
        <v>4922</v>
      </c>
      <c r="H121" s="153">
        <v>-112.242249</v>
      </c>
      <c r="I121" s="153">
        <v>48.797514</v>
      </c>
      <c r="J121" s="129" t="s">
        <v>674</v>
      </c>
      <c r="K121" s="129" t="s">
        <v>675</v>
      </c>
      <c r="L121" s="129">
        <v>10500106</v>
      </c>
      <c r="M121" s="129">
        <v>7</v>
      </c>
      <c r="N121" s="129" t="s">
        <v>492</v>
      </c>
      <c r="O121" s="82" t="s">
        <v>39</v>
      </c>
      <c r="P121" s="262">
        <v>0.49</v>
      </c>
      <c r="Q121" s="263">
        <v>1.9199999999999998E-2</v>
      </c>
      <c r="R121" s="263">
        <v>7.0000000000000007E-2</v>
      </c>
      <c r="S121" s="263">
        <v>2.0999999999999999E-3</v>
      </c>
      <c r="T121" s="263">
        <v>6.6E-3</v>
      </c>
      <c r="U121" s="262">
        <v>0.39814663626173707</v>
      </c>
      <c r="V121" s="263">
        <v>1.5600847788215001E-2</v>
      </c>
      <c r="W121" s="263">
        <v>5.687809089453387E-2</v>
      </c>
      <c r="X121" s="263">
        <v>1.7063427268360159E-3</v>
      </c>
      <c r="Y121" s="264">
        <v>5.3627914271989078E-3</v>
      </c>
      <c r="Z121" s="327">
        <v>0.39814663626173707</v>
      </c>
      <c r="AA121" s="328">
        <v>1.5600847788215001E-2</v>
      </c>
      <c r="AB121" s="328">
        <v>5.687809089453387E-2</v>
      </c>
      <c r="AC121" s="328">
        <v>1.7063427268360159E-3</v>
      </c>
      <c r="AD121" s="328">
        <v>5.3627914271989078E-3</v>
      </c>
      <c r="AE121" s="329">
        <v>0.39814663626173707</v>
      </c>
      <c r="AF121" s="329">
        <v>1.5600847788215001E-2</v>
      </c>
      <c r="AG121" s="329">
        <v>5.687809089453387E-2</v>
      </c>
      <c r="AH121" s="329">
        <v>1.7063427268360159E-3</v>
      </c>
      <c r="AI121" s="330">
        <v>5.3627914271989078E-3</v>
      </c>
      <c r="AJ121" s="4"/>
      <c r="AK121" s="4"/>
    </row>
    <row r="122" spans="1:37" s="104" customFormat="1" x14ac:dyDescent="0.2">
      <c r="A122" s="105" t="s">
        <v>452</v>
      </c>
      <c r="B122" s="129">
        <v>30</v>
      </c>
      <c r="C122" s="129" t="s">
        <v>504</v>
      </c>
      <c r="D122" s="129" t="s">
        <v>124</v>
      </c>
      <c r="E122" s="129" t="s">
        <v>670</v>
      </c>
      <c r="F122" s="129" t="s">
        <v>671</v>
      </c>
      <c r="G122" s="152">
        <v>4922</v>
      </c>
      <c r="H122" s="153">
        <v>-112.242249</v>
      </c>
      <c r="I122" s="153">
        <v>48.797514</v>
      </c>
      <c r="J122" s="129" t="s">
        <v>676</v>
      </c>
      <c r="K122" s="129" t="s">
        <v>676</v>
      </c>
      <c r="L122" s="129">
        <v>31000228</v>
      </c>
      <c r="M122" s="129">
        <v>2</v>
      </c>
      <c r="N122" s="129" t="s">
        <v>492</v>
      </c>
      <c r="O122" s="82" t="s">
        <v>50</v>
      </c>
      <c r="P122" s="262">
        <v>0.14000000000000001</v>
      </c>
      <c r="Q122" s="263">
        <v>5.4999999999999997E-3</v>
      </c>
      <c r="R122" s="263">
        <v>3.5000000000000003E-2</v>
      </c>
      <c r="S122" s="263">
        <v>5.9999999999999995E-4</v>
      </c>
      <c r="T122" s="263">
        <v>1.9E-3</v>
      </c>
      <c r="U122" s="262">
        <v>0.11375618178906774</v>
      </c>
      <c r="V122" s="263">
        <v>4.4689928559990891E-3</v>
      </c>
      <c r="W122" s="263">
        <v>2.8439045447266935E-2</v>
      </c>
      <c r="X122" s="263">
        <v>4.8752649338171879E-4</v>
      </c>
      <c r="Y122" s="264">
        <v>1.5438338957087763E-3</v>
      </c>
      <c r="Z122" s="327">
        <v>0.11375618178906774</v>
      </c>
      <c r="AA122" s="328">
        <v>4.4689928559990891E-3</v>
      </c>
      <c r="AB122" s="328">
        <v>2.8439045447266935E-2</v>
      </c>
      <c r="AC122" s="328">
        <v>4.8752649338171879E-4</v>
      </c>
      <c r="AD122" s="328">
        <v>1.5438338957087763E-3</v>
      </c>
      <c r="AE122" s="329">
        <v>0.11375618178906774</v>
      </c>
      <c r="AF122" s="329">
        <v>4.4689928559990891E-3</v>
      </c>
      <c r="AG122" s="329">
        <v>2.8439045447266935E-2</v>
      </c>
      <c r="AH122" s="329">
        <v>4.8752649338171879E-4</v>
      </c>
      <c r="AI122" s="330">
        <v>1.5438338957087763E-3</v>
      </c>
      <c r="AJ122" s="4"/>
      <c r="AK122" s="4"/>
    </row>
    <row r="123" spans="1:37" s="104" customFormat="1" x14ac:dyDescent="0.2">
      <c r="A123" s="105" t="s">
        <v>452</v>
      </c>
      <c r="B123" s="129">
        <v>30</v>
      </c>
      <c r="C123" s="129" t="s">
        <v>504</v>
      </c>
      <c r="D123" s="129" t="s">
        <v>124</v>
      </c>
      <c r="E123" s="129" t="s">
        <v>670</v>
      </c>
      <c r="F123" s="129" t="s">
        <v>671</v>
      </c>
      <c r="G123" s="152">
        <v>4922</v>
      </c>
      <c r="H123" s="153">
        <v>-112.242249</v>
      </c>
      <c r="I123" s="153">
        <v>48.797514</v>
      </c>
      <c r="J123" s="129" t="s">
        <v>677</v>
      </c>
      <c r="K123" s="129" t="s">
        <v>678</v>
      </c>
      <c r="L123" s="129">
        <v>31000228</v>
      </c>
      <c r="M123" s="129">
        <v>2</v>
      </c>
      <c r="N123" s="129" t="s">
        <v>492</v>
      </c>
      <c r="O123" s="82" t="s">
        <v>50</v>
      </c>
      <c r="P123" s="262">
        <v>0.1</v>
      </c>
      <c r="Q123" s="263">
        <v>5.4999999999999997E-3</v>
      </c>
      <c r="R123" s="263">
        <v>8.4000000000000005E-2</v>
      </c>
      <c r="S123" s="263">
        <v>5.9999999999999995E-4</v>
      </c>
      <c r="T123" s="263">
        <v>1.9E-3</v>
      </c>
      <c r="U123" s="262">
        <v>8.1254415563619814E-2</v>
      </c>
      <c r="V123" s="263">
        <v>4.4689928559990891E-3</v>
      </c>
      <c r="W123" s="263">
        <v>6.8253709073440638E-2</v>
      </c>
      <c r="X123" s="263">
        <v>4.8752649338171879E-4</v>
      </c>
      <c r="Y123" s="264">
        <v>1.5438338957087763E-3</v>
      </c>
      <c r="Z123" s="327">
        <v>8.1254415563619814E-2</v>
      </c>
      <c r="AA123" s="328">
        <v>4.4689928559990891E-3</v>
      </c>
      <c r="AB123" s="328">
        <v>6.8253709073440638E-2</v>
      </c>
      <c r="AC123" s="328">
        <v>4.8752649338171879E-4</v>
      </c>
      <c r="AD123" s="328">
        <v>1.5438338957087763E-3</v>
      </c>
      <c r="AE123" s="329">
        <v>8.1254415563619814E-2</v>
      </c>
      <c r="AF123" s="329">
        <v>4.4689928559990891E-3</v>
      </c>
      <c r="AG123" s="329">
        <v>6.8253709073440638E-2</v>
      </c>
      <c r="AH123" s="329">
        <v>4.8752649338171879E-4</v>
      </c>
      <c r="AI123" s="330">
        <v>1.5438338957087763E-3</v>
      </c>
      <c r="AJ123" s="4"/>
      <c r="AK123" s="4"/>
    </row>
    <row r="124" spans="1:37" s="104" customFormat="1" x14ac:dyDescent="0.2">
      <c r="A124" s="105" t="s">
        <v>452</v>
      </c>
      <c r="B124" s="129">
        <v>30</v>
      </c>
      <c r="C124" s="129" t="s">
        <v>504</v>
      </c>
      <c r="D124" s="129" t="s">
        <v>124</v>
      </c>
      <c r="E124" s="129" t="s">
        <v>670</v>
      </c>
      <c r="F124" s="129" t="s">
        <v>671</v>
      </c>
      <c r="G124" s="152">
        <v>4922</v>
      </c>
      <c r="H124" s="153">
        <v>-112.242249</v>
      </c>
      <c r="I124" s="153">
        <v>48.797514</v>
      </c>
      <c r="J124" s="129" t="s">
        <v>679</v>
      </c>
      <c r="K124" s="129" t="s">
        <v>680</v>
      </c>
      <c r="L124" s="129">
        <v>20200253</v>
      </c>
      <c r="M124" s="129">
        <v>0</v>
      </c>
      <c r="N124" s="129" t="s">
        <v>492</v>
      </c>
      <c r="O124" s="82" t="s">
        <v>47</v>
      </c>
      <c r="P124" s="262">
        <v>0</v>
      </c>
      <c r="Q124" s="263">
        <v>0</v>
      </c>
      <c r="R124" s="263">
        <v>0</v>
      </c>
      <c r="S124" s="263">
        <v>0</v>
      </c>
      <c r="T124" s="263">
        <v>0</v>
      </c>
      <c r="U124" s="262">
        <v>0</v>
      </c>
      <c r="V124" s="263">
        <v>0</v>
      </c>
      <c r="W124" s="263">
        <v>0</v>
      </c>
      <c r="X124" s="263">
        <v>0</v>
      </c>
      <c r="Y124" s="264">
        <v>0</v>
      </c>
      <c r="Z124" s="327">
        <v>0</v>
      </c>
      <c r="AA124" s="328">
        <v>0</v>
      </c>
      <c r="AB124" s="328">
        <v>0</v>
      </c>
      <c r="AC124" s="328">
        <v>0</v>
      </c>
      <c r="AD124" s="328">
        <v>0</v>
      </c>
      <c r="AE124" s="329">
        <v>0</v>
      </c>
      <c r="AF124" s="329">
        <v>0</v>
      </c>
      <c r="AG124" s="329">
        <v>0</v>
      </c>
      <c r="AH124" s="329">
        <v>0</v>
      </c>
      <c r="AI124" s="330">
        <v>0</v>
      </c>
      <c r="AJ124" s="4"/>
      <c r="AK124" s="4"/>
    </row>
    <row r="125" spans="1:37" s="104" customFormat="1" x14ac:dyDescent="0.2">
      <c r="A125" s="105" t="s">
        <v>452</v>
      </c>
      <c r="B125" s="129">
        <v>30</v>
      </c>
      <c r="C125" s="129" t="s">
        <v>504</v>
      </c>
      <c r="D125" s="129" t="s">
        <v>124</v>
      </c>
      <c r="E125" s="129" t="s">
        <v>670</v>
      </c>
      <c r="F125" s="129" t="s">
        <v>671</v>
      </c>
      <c r="G125" s="152">
        <v>4922</v>
      </c>
      <c r="H125" s="153">
        <v>-112.242249</v>
      </c>
      <c r="I125" s="153">
        <v>48.797514</v>
      </c>
      <c r="J125" s="129" t="s">
        <v>681</v>
      </c>
      <c r="K125" s="129" t="s">
        <v>682</v>
      </c>
      <c r="L125" s="129">
        <v>20200253</v>
      </c>
      <c r="M125" s="129">
        <v>0</v>
      </c>
      <c r="N125" s="129" t="s">
        <v>492</v>
      </c>
      <c r="O125" s="82" t="s">
        <v>47</v>
      </c>
      <c r="P125" s="262">
        <v>0</v>
      </c>
      <c r="Q125" s="263">
        <v>0</v>
      </c>
      <c r="R125" s="263">
        <v>0</v>
      </c>
      <c r="S125" s="263">
        <v>0</v>
      </c>
      <c r="T125" s="263">
        <v>0</v>
      </c>
      <c r="U125" s="262">
        <v>0</v>
      </c>
      <c r="V125" s="263">
        <v>0</v>
      </c>
      <c r="W125" s="263">
        <v>0</v>
      </c>
      <c r="X125" s="263">
        <v>0</v>
      </c>
      <c r="Y125" s="264">
        <v>0</v>
      </c>
      <c r="Z125" s="327">
        <v>0</v>
      </c>
      <c r="AA125" s="328">
        <v>0</v>
      </c>
      <c r="AB125" s="328">
        <v>0</v>
      </c>
      <c r="AC125" s="328">
        <v>0</v>
      </c>
      <c r="AD125" s="328">
        <v>0</v>
      </c>
      <c r="AE125" s="329">
        <v>0</v>
      </c>
      <c r="AF125" s="329">
        <v>0</v>
      </c>
      <c r="AG125" s="329">
        <v>0</v>
      </c>
      <c r="AH125" s="329">
        <v>0</v>
      </c>
      <c r="AI125" s="330">
        <v>0</v>
      </c>
      <c r="AJ125" s="4"/>
      <c r="AK125" s="4"/>
    </row>
    <row r="126" spans="1:37" s="104" customFormat="1" x14ac:dyDescent="0.2">
      <c r="A126" s="105" t="s">
        <v>452</v>
      </c>
      <c r="B126" s="129">
        <v>30</v>
      </c>
      <c r="C126" s="129" t="s">
        <v>504</v>
      </c>
      <c r="D126" s="129" t="s">
        <v>124</v>
      </c>
      <c r="E126" s="129" t="s">
        <v>670</v>
      </c>
      <c r="F126" s="129" t="s">
        <v>671</v>
      </c>
      <c r="G126" s="152">
        <v>4922</v>
      </c>
      <c r="H126" s="153">
        <v>-112.242249</v>
      </c>
      <c r="I126" s="153">
        <v>48.797514</v>
      </c>
      <c r="J126" s="129" t="s">
        <v>683</v>
      </c>
      <c r="K126" s="129" t="s">
        <v>684</v>
      </c>
      <c r="L126" s="129">
        <v>20200201</v>
      </c>
      <c r="M126" s="129">
        <v>7</v>
      </c>
      <c r="N126" s="129" t="s">
        <v>492</v>
      </c>
      <c r="O126" s="82" t="s">
        <v>47</v>
      </c>
      <c r="P126" s="262">
        <v>0</v>
      </c>
      <c r="Q126" s="263">
        <v>7.4000000000000003E-3</v>
      </c>
      <c r="R126" s="263">
        <v>0</v>
      </c>
      <c r="S126" s="263">
        <v>1.21E-2</v>
      </c>
      <c r="T126" s="263">
        <v>6.6E-3</v>
      </c>
      <c r="U126" s="262">
        <v>0</v>
      </c>
      <c r="V126" s="263">
        <v>6.0128267517078659E-3</v>
      </c>
      <c r="W126" s="263">
        <v>0</v>
      </c>
      <c r="X126" s="263">
        <v>9.831784283197996E-3</v>
      </c>
      <c r="Y126" s="264">
        <v>5.3627914271989078E-3</v>
      </c>
      <c r="Z126" s="327">
        <v>0</v>
      </c>
      <c r="AA126" s="328">
        <v>6.0128267517078659E-3</v>
      </c>
      <c r="AB126" s="328">
        <v>0</v>
      </c>
      <c r="AC126" s="328">
        <v>9.831784283197996E-3</v>
      </c>
      <c r="AD126" s="328">
        <v>5.3627914271989078E-3</v>
      </c>
      <c r="AE126" s="329">
        <v>0</v>
      </c>
      <c r="AF126" s="329">
        <v>6.0128267517078659E-3</v>
      </c>
      <c r="AG126" s="329">
        <v>0</v>
      </c>
      <c r="AH126" s="329">
        <v>9.831784283197996E-3</v>
      </c>
      <c r="AI126" s="330">
        <v>5.3627914271989078E-3</v>
      </c>
      <c r="AJ126" s="4"/>
      <c r="AK126" s="4"/>
    </row>
    <row r="127" spans="1:37" s="104" customFormat="1" x14ac:dyDescent="0.2">
      <c r="A127" s="105" t="s">
        <v>452</v>
      </c>
      <c r="B127" s="129">
        <v>30</v>
      </c>
      <c r="C127" s="129" t="s">
        <v>504</v>
      </c>
      <c r="D127" s="129" t="s">
        <v>124</v>
      </c>
      <c r="E127" s="129" t="s">
        <v>670</v>
      </c>
      <c r="F127" s="129" t="s">
        <v>671</v>
      </c>
      <c r="G127" s="152">
        <v>4922</v>
      </c>
      <c r="H127" s="153">
        <v>-112.242249</v>
      </c>
      <c r="I127" s="153">
        <v>48.797514</v>
      </c>
      <c r="J127" s="129" t="s">
        <v>683</v>
      </c>
      <c r="K127" s="129" t="s">
        <v>685</v>
      </c>
      <c r="L127" s="129">
        <v>20200201</v>
      </c>
      <c r="M127" s="129">
        <v>1011</v>
      </c>
      <c r="N127" s="129" t="s">
        <v>492</v>
      </c>
      <c r="O127" s="82" t="s">
        <v>47</v>
      </c>
      <c r="P127" s="262">
        <v>1.375</v>
      </c>
      <c r="Q127" s="263">
        <v>0</v>
      </c>
      <c r="R127" s="263">
        <v>1.9007000000000001</v>
      </c>
      <c r="S127" s="263">
        <v>0</v>
      </c>
      <c r="T127" s="263">
        <v>0</v>
      </c>
      <c r="U127" s="262">
        <v>1.1172482139997724</v>
      </c>
      <c r="V127" s="263">
        <v>0</v>
      </c>
      <c r="W127" s="263">
        <v>1.5444026766177217</v>
      </c>
      <c r="X127" s="263">
        <v>0</v>
      </c>
      <c r="Y127" s="264">
        <v>0</v>
      </c>
      <c r="Z127" s="327">
        <v>1.1172482139997724</v>
      </c>
      <c r="AA127" s="328">
        <v>0</v>
      </c>
      <c r="AB127" s="328">
        <v>1.5444026766177217</v>
      </c>
      <c r="AC127" s="328">
        <v>0</v>
      </c>
      <c r="AD127" s="328">
        <v>0</v>
      </c>
      <c r="AE127" s="329">
        <v>1.1172482139997724</v>
      </c>
      <c r="AF127" s="329">
        <v>0</v>
      </c>
      <c r="AG127" s="329">
        <v>1.5444026766177217</v>
      </c>
      <c r="AH127" s="329">
        <v>0</v>
      </c>
      <c r="AI127" s="330">
        <v>0</v>
      </c>
      <c r="AJ127" s="4"/>
      <c r="AK127" s="4"/>
    </row>
    <row r="128" spans="1:37" s="104" customFormat="1" x14ac:dyDescent="0.2">
      <c r="A128" s="105" t="s">
        <v>452</v>
      </c>
      <c r="B128" s="129">
        <v>30</v>
      </c>
      <c r="C128" s="129" t="s">
        <v>504</v>
      </c>
      <c r="D128" s="129" t="s">
        <v>124</v>
      </c>
      <c r="E128" s="129" t="s">
        <v>670</v>
      </c>
      <c r="F128" s="129" t="s">
        <v>671</v>
      </c>
      <c r="G128" s="152">
        <v>4922</v>
      </c>
      <c r="H128" s="153">
        <v>-112.242249</v>
      </c>
      <c r="I128" s="153">
        <v>48.797514</v>
      </c>
      <c r="J128" s="129" t="s">
        <v>686</v>
      </c>
      <c r="K128" s="129" t="s">
        <v>687</v>
      </c>
      <c r="L128" s="129">
        <v>20200201</v>
      </c>
      <c r="M128" s="129">
        <v>21</v>
      </c>
      <c r="N128" s="129" t="s">
        <v>492</v>
      </c>
      <c r="O128" s="82" t="s">
        <v>47</v>
      </c>
      <c r="P128" s="262">
        <v>0</v>
      </c>
      <c r="Q128" s="263">
        <v>2.1999999999999999E-2</v>
      </c>
      <c r="R128" s="263">
        <v>0</v>
      </c>
      <c r="S128" s="263">
        <v>3.6400000000000002E-2</v>
      </c>
      <c r="T128" s="263">
        <v>0.02</v>
      </c>
      <c r="U128" s="262">
        <v>0</v>
      </c>
      <c r="V128" s="263">
        <v>1.7875971423996356E-2</v>
      </c>
      <c r="W128" s="263">
        <v>0</v>
      </c>
      <c r="X128" s="263">
        <v>2.9576607265157612E-2</v>
      </c>
      <c r="Y128" s="264">
        <v>1.6250883112723963E-2</v>
      </c>
      <c r="Z128" s="327">
        <v>0</v>
      </c>
      <c r="AA128" s="328">
        <v>1.7875971423996356E-2</v>
      </c>
      <c r="AB128" s="328">
        <v>0</v>
      </c>
      <c r="AC128" s="328">
        <v>2.9576607265157612E-2</v>
      </c>
      <c r="AD128" s="328">
        <v>1.6250883112723963E-2</v>
      </c>
      <c r="AE128" s="329">
        <v>0</v>
      </c>
      <c r="AF128" s="329">
        <v>1.7875971423996356E-2</v>
      </c>
      <c r="AG128" s="329">
        <v>0</v>
      </c>
      <c r="AH128" s="329">
        <v>2.9576607265157612E-2</v>
      </c>
      <c r="AI128" s="330">
        <v>1.6250883112723963E-2</v>
      </c>
      <c r="AJ128" s="4"/>
      <c r="AK128" s="4"/>
    </row>
    <row r="129" spans="1:37" s="104" customFormat="1" x14ac:dyDescent="0.2">
      <c r="A129" s="105" t="s">
        <v>452</v>
      </c>
      <c r="B129" s="129">
        <v>30</v>
      </c>
      <c r="C129" s="129" t="s">
        <v>504</v>
      </c>
      <c r="D129" s="129" t="s">
        <v>124</v>
      </c>
      <c r="E129" s="129" t="s">
        <v>670</v>
      </c>
      <c r="F129" s="129" t="s">
        <v>671</v>
      </c>
      <c r="G129" s="152">
        <v>4922</v>
      </c>
      <c r="H129" s="153">
        <v>-112.242249</v>
      </c>
      <c r="I129" s="153">
        <v>48.797514</v>
      </c>
      <c r="J129" s="129" t="s">
        <v>686</v>
      </c>
      <c r="K129" s="129" t="s">
        <v>688</v>
      </c>
      <c r="L129" s="129">
        <v>20200201</v>
      </c>
      <c r="M129" s="129">
        <v>1696</v>
      </c>
      <c r="N129" s="129" t="s">
        <v>492</v>
      </c>
      <c r="O129" s="82" t="s">
        <v>47</v>
      </c>
      <c r="P129" s="262">
        <v>2.2387000000000001</v>
      </c>
      <c r="Q129" s="263">
        <v>0</v>
      </c>
      <c r="R129" s="263">
        <v>3.9517000000000002</v>
      </c>
      <c r="S129" s="263">
        <v>0</v>
      </c>
      <c r="T129" s="263">
        <v>0</v>
      </c>
      <c r="U129" s="262">
        <v>1.8190426012227567</v>
      </c>
      <c r="V129" s="263">
        <v>0</v>
      </c>
      <c r="W129" s="263">
        <v>3.2109307398275639</v>
      </c>
      <c r="X129" s="263">
        <v>0</v>
      </c>
      <c r="Y129" s="264">
        <v>0</v>
      </c>
      <c r="Z129" s="327">
        <v>1.8190426012227567</v>
      </c>
      <c r="AA129" s="328">
        <v>0</v>
      </c>
      <c r="AB129" s="328">
        <v>3.2109307398275639</v>
      </c>
      <c r="AC129" s="328">
        <v>0</v>
      </c>
      <c r="AD129" s="328">
        <v>0</v>
      </c>
      <c r="AE129" s="329">
        <v>1.8190426012227567</v>
      </c>
      <c r="AF129" s="329">
        <v>0</v>
      </c>
      <c r="AG129" s="329">
        <v>3.2109307398275639</v>
      </c>
      <c r="AH129" s="329">
        <v>0</v>
      </c>
      <c r="AI129" s="330">
        <v>0</v>
      </c>
      <c r="AJ129" s="4"/>
      <c r="AK129" s="4"/>
    </row>
    <row r="130" spans="1:37" s="104" customFormat="1" x14ac:dyDescent="0.2">
      <c r="A130" s="105" t="s">
        <v>452</v>
      </c>
      <c r="B130" s="129">
        <v>30</v>
      </c>
      <c r="C130" s="129" t="s">
        <v>504</v>
      </c>
      <c r="D130" s="129" t="s">
        <v>124</v>
      </c>
      <c r="E130" s="129" t="s">
        <v>670</v>
      </c>
      <c r="F130" s="129" t="s">
        <v>671</v>
      </c>
      <c r="G130" s="152">
        <v>4922</v>
      </c>
      <c r="H130" s="153">
        <v>-112.242249</v>
      </c>
      <c r="I130" s="153">
        <v>48.797514</v>
      </c>
      <c r="J130" s="129" t="s">
        <v>689</v>
      </c>
      <c r="K130" s="129" t="s">
        <v>690</v>
      </c>
      <c r="L130" s="129">
        <v>20200202</v>
      </c>
      <c r="M130" s="129">
        <v>9</v>
      </c>
      <c r="N130" s="129" t="s">
        <v>492</v>
      </c>
      <c r="O130" s="82" t="s">
        <v>47</v>
      </c>
      <c r="P130" s="262">
        <v>0</v>
      </c>
      <c r="Q130" s="263">
        <v>0.13320000000000001</v>
      </c>
      <c r="R130" s="263">
        <v>0</v>
      </c>
      <c r="S130" s="263">
        <v>2.5999999999999999E-3</v>
      </c>
      <c r="T130" s="263">
        <v>4.2799999999999998E-2</v>
      </c>
      <c r="U130" s="262">
        <v>0</v>
      </c>
      <c r="V130" s="263">
        <v>0.10823088153074159</v>
      </c>
      <c r="W130" s="263">
        <v>0</v>
      </c>
      <c r="X130" s="263">
        <v>2.1126148046541151E-3</v>
      </c>
      <c r="Y130" s="264">
        <v>3.4776889861229274E-2</v>
      </c>
      <c r="Z130" s="327">
        <v>0</v>
      </c>
      <c r="AA130" s="328">
        <v>0.10823088153074159</v>
      </c>
      <c r="AB130" s="328">
        <v>0</v>
      </c>
      <c r="AC130" s="328">
        <v>2.1126148046541151E-3</v>
      </c>
      <c r="AD130" s="328">
        <v>3.4776889861229274E-2</v>
      </c>
      <c r="AE130" s="329">
        <v>0</v>
      </c>
      <c r="AF130" s="329">
        <v>0.10823088153074159</v>
      </c>
      <c r="AG130" s="329">
        <v>0</v>
      </c>
      <c r="AH130" s="329">
        <v>2.1126148046541151E-3</v>
      </c>
      <c r="AI130" s="330">
        <v>3.4776889861229274E-2</v>
      </c>
      <c r="AJ130" s="4"/>
      <c r="AK130" s="4"/>
    </row>
    <row r="131" spans="1:37" s="104" customFormat="1" x14ac:dyDescent="0.2">
      <c r="A131" s="105" t="s">
        <v>452</v>
      </c>
      <c r="B131" s="129">
        <v>30</v>
      </c>
      <c r="C131" s="129" t="s">
        <v>504</v>
      </c>
      <c r="D131" s="129" t="s">
        <v>124</v>
      </c>
      <c r="E131" s="129" t="s">
        <v>670</v>
      </c>
      <c r="F131" s="129" t="s">
        <v>671</v>
      </c>
      <c r="G131" s="152">
        <v>4922</v>
      </c>
      <c r="H131" s="153">
        <v>-112.242249</v>
      </c>
      <c r="I131" s="153">
        <v>48.797514</v>
      </c>
      <c r="J131" s="129" t="s">
        <v>689</v>
      </c>
      <c r="K131" s="129" t="s">
        <v>690</v>
      </c>
      <c r="L131" s="129">
        <v>20200202</v>
      </c>
      <c r="M131" s="129">
        <v>1683</v>
      </c>
      <c r="N131" s="129" t="s">
        <v>492</v>
      </c>
      <c r="O131" s="82" t="s">
        <v>47</v>
      </c>
      <c r="P131" s="262">
        <v>1.3127</v>
      </c>
      <c r="Q131" s="263">
        <v>0</v>
      </c>
      <c r="R131" s="263">
        <v>0.84989999999999999</v>
      </c>
      <c r="S131" s="263">
        <v>0</v>
      </c>
      <c r="T131" s="263">
        <v>0</v>
      </c>
      <c r="U131" s="262">
        <v>1.0666267131036371</v>
      </c>
      <c r="V131" s="263">
        <v>0</v>
      </c>
      <c r="W131" s="263">
        <v>0.69058127787520474</v>
      </c>
      <c r="X131" s="263">
        <v>0</v>
      </c>
      <c r="Y131" s="264">
        <v>0</v>
      </c>
      <c r="Z131" s="327">
        <v>1.0666267131036371</v>
      </c>
      <c r="AA131" s="328">
        <v>0</v>
      </c>
      <c r="AB131" s="328">
        <v>0.69058127787520474</v>
      </c>
      <c r="AC131" s="328">
        <v>0</v>
      </c>
      <c r="AD131" s="328">
        <v>0</v>
      </c>
      <c r="AE131" s="329">
        <v>1.0666267131036371</v>
      </c>
      <c r="AF131" s="329">
        <v>0</v>
      </c>
      <c r="AG131" s="329">
        <v>0.69058127787520474</v>
      </c>
      <c r="AH131" s="329">
        <v>0</v>
      </c>
      <c r="AI131" s="330">
        <v>0</v>
      </c>
      <c r="AJ131" s="4"/>
      <c r="AK131" s="4"/>
    </row>
    <row r="132" spans="1:37" s="104" customFormat="1" x14ac:dyDescent="0.2">
      <c r="A132" s="105" t="s">
        <v>452</v>
      </c>
      <c r="B132" s="129">
        <v>30</v>
      </c>
      <c r="C132" s="129" t="s">
        <v>504</v>
      </c>
      <c r="D132" s="129" t="s">
        <v>124</v>
      </c>
      <c r="E132" s="129" t="s">
        <v>670</v>
      </c>
      <c r="F132" s="129" t="s">
        <v>671</v>
      </c>
      <c r="G132" s="152">
        <v>4922</v>
      </c>
      <c r="H132" s="153">
        <v>-112.242249</v>
      </c>
      <c r="I132" s="153">
        <v>48.797514</v>
      </c>
      <c r="J132" s="129" t="s">
        <v>691</v>
      </c>
      <c r="K132" s="129" t="s">
        <v>692</v>
      </c>
      <c r="L132" s="129">
        <v>20200201</v>
      </c>
      <c r="M132" s="129">
        <v>12</v>
      </c>
      <c r="N132" s="129" t="s">
        <v>492</v>
      </c>
      <c r="O132" s="82" t="s">
        <v>47</v>
      </c>
      <c r="P132" s="262">
        <v>0</v>
      </c>
      <c r="Q132" s="263">
        <v>1.26E-2</v>
      </c>
      <c r="R132" s="263">
        <v>0</v>
      </c>
      <c r="S132" s="263">
        <v>2.0799999999999999E-2</v>
      </c>
      <c r="T132" s="263">
        <v>1.14E-2</v>
      </c>
      <c r="U132" s="262">
        <v>0</v>
      </c>
      <c r="V132" s="263">
        <v>1.0238056361016096E-2</v>
      </c>
      <c r="W132" s="263">
        <v>0</v>
      </c>
      <c r="X132" s="263">
        <v>1.6900918437232921E-2</v>
      </c>
      <c r="Y132" s="264">
        <v>9.2630033742526589E-3</v>
      </c>
      <c r="Z132" s="327">
        <v>0</v>
      </c>
      <c r="AA132" s="328">
        <v>1.0238056361016096E-2</v>
      </c>
      <c r="AB132" s="328">
        <v>0</v>
      </c>
      <c r="AC132" s="328">
        <v>1.6900918437232921E-2</v>
      </c>
      <c r="AD132" s="328">
        <v>9.2630033742526589E-3</v>
      </c>
      <c r="AE132" s="329">
        <v>0</v>
      </c>
      <c r="AF132" s="329">
        <v>1.0238056361016096E-2</v>
      </c>
      <c r="AG132" s="329">
        <v>0</v>
      </c>
      <c r="AH132" s="329">
        <v>1.6900918437232921E-2</v>
      </c>
      <c r="AI132" s="330">
        <v>9.2630033742526589E-3</v>
      </c>
      <c r="AJ132" s="4"/>
      <c r="AK132" s="4"/>
    </row>
    <row r="133" spans="1:37" s="104" customFormat="1" x14ac:dyDescent="0.2">
      <c r="A133" s="105" t="s">
        <v>452</v>
      </c>
      <c r="B133" s="129">
        <v>30</v>
      </c>
      <c r="C133" s="129" t="s">
        <v>504</v>
      </c>
      <c r="D133" s="129" t="s">
        <v>124</v>
      </c>
      <c r="E133" s="129" t="s">
        <v>670</v>
      </c>
      <c r="F133" s="129" t="s">
        <v>671</v>
      </c>
      <c r="G133" s="152">
        <v>4922</v>
      </c>
      <c r="H133" s="153">
        <v>-112.242249</v>
      </c>
      <c r="I133" s="153">
        <v>48.797514</v>
      </c>
      <c r="J133" s="129" t="s">
        <v>691</v>
      </c>
      <c r="K133" s="129" t="s">
        <v>692</v>
      </c>
      <c r="L133" s="129">
        <v>20200201</v>
      </c>
      <c r="M133" s="129">
        <v>689</v>
      </c>
      <c r="N133" s="129" t="s">
        <v>492</v>
      </c>
      <c r="O133" s="82" t="s">
        <v>47</v>
      </c>
      <c r="P133" s="262">
        <v>0.97840000000000005</v>
      </c>
      <c r="Q133" s="263">
        <v>0</v>
      </c>
      <c r="R133" s="263">
        <v>1.9189000000000001</v>
      </c>
      <c r="S133" s="263">
        <v>0</v>
      </c>
      <c r="T133" s="263">
        <v>0</v>
      </c>
      <c r="U133" s="262">
        <v>0.79499320187445621</v>
      </c>
      <c r="V133" s="263">
        <v>0</v>
      </c>
      <c r="W133" s="263">
        <v>1.5591909802503006</v>
      </c>
      <c r="X133" s="263">
        <v>0</v>
      </c>
      <c r="Y133" s="264">
        <v>0</v>
      </c>
      <c r="Z133" s="327">
        <v>0.79499320187445621</v>
      </c>
      <c r="AA133" s="328">
        <v>0</v>
      </c>
      <c r="AB133" s="328">
        <v>1.5591909802503006</v>
      </c>
      <c r="AC133" s="328">
        <v>0</v>
      </c>
      <c r="AD133" s="328">
        <v>0</v>
      </c>
      <c r="AE133" s="329">
        <v>0.79499320187445621</v>
      </c>
      <c r="AF133" s="329">
        <v>0</v>
      </c>
      <c r="AG133" s="329">
        <v>1.5591909802503006</v>
      </c>
      <c r="AH133" s="329">
        <v>0</v>
      </c>
      <c r="AI133" s="330">
        <v>0</v>
      </c>
      <c r="AJ133" s="4"/>
      <c r="AK133" s="4"/>
    </row>
    <row r="134" spans="1:37" s="104" customFormat="1" x14ac:dyDescent="0.2">
      <c r="A134" s="105" t="s">
        <v>452</v>
      </c>
      <c r="B134" s="129">
        <v>30</v>
      </c>
      <c r="C134" s="129" t="s">
        <v>504</v>
      </c>
      <c r="D134" s="129" t="s">
        <v>124</v>
      </c>
      <c r="E134" s="129" t="s">
        <v>670</v>
      </c>
      <c r="F134" s="129" t="s">
        <v>671</v>
      </c>
      <c r="G134" s="152">
        <v>4922</v>
      </c>
      <c r="H134" s="153">
        <v>-112.242249</v>
      </c>
      <c r="I134" s="153">
        <v>48.797514</v>
      </c>
      <c r="J134" s="129" t="s">
        <v>693</v>
      </c>
      <c r="K134" s="129" t="s">
        <v>694</v>
      </c>
      <c r="L134" s="129">
        <v>20200201</v>
      </c>
      <c r="M134" s="129">
        <v>17</v>
      </c>
      <c r="N134" s="129" t="s">
        <v>492</v>
      </c>
      <c r="O134" s="82" t="s">
        <v>47</v>
      </c>
      <c r="P134" s="262">
        <v>0</v>
      </c>
      <c r="Q134" s="263">
        <v>1.78E-2</v>
      </c>
      <c r="R134" s="263">
        <v>0</v>
      </c>
      <c r="S134" s="263">
        <v>2.9499999999999998E-2</v>
      </c>
      <c r="T134" s="263">
        <v>1.6199999999999999E-2</v>
      </c>
      <c r="U134" s="262">
        <v>0</v>
      </c>
      <c r="V134" s="263">
        <v>1.4463285970324325E-2</v>
      </c>
      <c r="W134" s="263">
        <v>0</v>
      </c>
      <c r="X134" s="263">
        <v>2.3970052591267842E-2</v>
      </c>
      <c r="Y134" s="264">
        <v>1.3163215321306408E-2</v>
      </c>
      <c r="Z134" s="327">
        <v>0</v>
      </c>
      <c r="AA134" s="328">
        <v>1.4463285970324325E-2</v>
      </c>
      <c r="AB134" s="328">
        <v>0</v>
      </c>
      <c r="AC134" s="328">
        <v>2.3970052591267842E-2</v>
      </c>
      <c r="AD134" s="328">
        <v>1.3163215321306408E-2</v>
      </c>
      <c r="AE134" s="329">
        <v>0</v>
      </c>
      <c r="AF134" s="329">
        <v>1.4463285970324325E-2</v>
      </c>
      <c r="AG134" s="329">
        <v>0</v>
      </c>
      <c r="AH134" s="329">
        <v>2.3970052591267842E-2</v>
      </c>
      <c r="AI134" s="330">
        <v>1.3163215321306408E-2</v>
      </c>
      <c r="AJ134" s="4"/>
      <c r="AK134" s="4"/>
    </row>
    <row r="135" spans="1:37" s="104" customFormat="1" x14ac:dyDescent="0.2">
      <c r="A135" s="105" t="s">
        <v>452</v>
      </c>
      <c r="B135" s="129">
        <v>30</v>
      </c>
      <c r="C135" s="129" t="s">
        <v>504</v>
      </c>
      <c r="D135" s="129" t="s">
        <v>124</v>
      </c>
      <c r="E135" s="129" t="s">
        <v>670</v>
      </c>
      <c r="F135" s="129" t="s">
        <v>671</v>
      </c>
      <c r="G135" s="152">
        <v>4922</v>
      </c>
      <c r="H135" s="153">
        <v>-112.242249</v>
      </c>
      <c r="I135" s="153">
        <v>48.797514</v>
      </c>
      <c r="J135" s="129" t="s">
        <v>693</v>
      </c>
      <c r="K135" s="129" t="s">
        <v>694</v>
      </c>
      <c r="L135" s="129">
        <v>20200201</v>
      </c>
      <c r="M135" s="129">
        <v>1348</v>
      </c>
      <c r="N135" s="129" t="s">
        <v>492</v>
      </c>
      <c r="O135" s="82" t="s">
        <v>47</v>
      </c>
      <c r="P135" s="262">
        <v>2.8308</v>
      </c>
      <c r="Q135" s="263">
        <v>0</v>
      </c>
      <c r="R135" s="263">
        <v>3.0802</v>
      </c>
      <c r="S135" s="263">
        <v>0</v>
      </c>
      <c r="T135" s="263">
        <v>0</v>
      </c>
      <c r="U135" s="262">
        <v>2.3001499957749494</v>
      </c>
      <c r="V135" s="263">
        <v>0</v>
      </c>
      <c r="W135" s="263">
        <v>2.5027985081906174</v>
      </c>
      <c r="X135" s="263">
        <v>0</v>
      </c>
      <c r="Y135" s="264">
        <v>0</v>
      </c>
      <c r="Z135" s="327">
        <v>2.3001499957749494</v>
      </c>
      <c r="AA135" s="328">
        <v>0</v>
      </c>
      <c r="AB135" s="328">
        <v>2.5027985081906174</v>
      </c>
      <c r="AC135" s="328">
        <v>0</v>
      </c>
      <c r="AD135" s="328">
        <v>0</v>
      </c>
      <c r="AE135" s="329">
        <v>2.3001499957749494</v>
      </c>
      <c r="AF135" s="329">
        <v>0</v>
      </c>
      <c r="AG135" s="329">
        <v>2.5027985081906174</v>
      </c>
      <c r="AH135" s="329">
        <v>0</v>
      </c>
      <c r="AI135" s="330">
        <v>0</v>
      </c>
      <c r="AJ135" s="4"/>
      <c r="AK135" s="4"/>
    </row>
    <row r="136" spans="1:37" s="104" customFormat="1" x14ac:dyDescent="0.2">
      <c r="A136" s="105" t="s">
        <v>452</v>
      </c>
      <c r="B136" s="129">
        <v>30</v>
      </c>
      <c r="C136" s="129" t="s">
        <v>504</v>
      </c>
      <c r="D136" s="129" t="s">
        <v>124</v>
      </c>
      <c r="E136" s="129" t="s">
        <v>670</v>
      </c>
      <c r="F136" s="129" t="s">
        <v>671</v>
      </c>
      <c r="G136" s="152">
        <v>4922</v>
      </c>
      <c r="H136" s="153">
        <v>-112.242249</v>
      </c>
      <c r="I136" s="153">
        <v>48.797514</v>
      </c>
      <c r="J136" s="129" t="s">
        <v>695</v>
      </c>
      <c r="K136" s="129" t="s">
        <v>694</v>
      </c>
      <c r="L136" s="129">
        <v>20200201</v>
      </c>
      <c r="M136" s="129">
        <v>16</v>
      </c>
      <c r="N136" s="129" t="s">
        <v>492</v>
      </c>
      <c r="O136" s="82" t="s">
        <v>47</v>
      </c>
      <c r="P136" s="262">
        <v>0</v>
      </c>
      <c r="Q136" s="263">
        <v>1.6799999999999999E-2</v>
      </c>
      <c r="R136" s="263">
        <v>0</v>
      </c>
      <c r="S136" s="263">
        <v>2.7699999999999999E-2</v>
      </c>
      <c r="T136" s="263">
        <v>1.52E-2</v>
      </c>
      <c r="U136" s="262">
        <v>0</v>
      </c>
      <c r="V136" s="263">
        <v>1.3650741814688127E-2</v>
      </c>
      <c r="W136" s="263">
        <v>0</v>
      </c>
      <c r="X136" s="263">
        <v>2.2507473111122688E-2</v>
      </c>
      <c r="Y136" s="264">
        <v>1.2350671165670211E-2</v>
      </c>
      <c r="Z136" s="327">
        <v>0</v>
      </c>
      <c r="AA136" s="328">
        <v>1.3650741814688127E-2</v>
      </c>
      <c r="AB136" s="328">
        <v>0</v>
      </c>
      <c r="AC136" s="328">
        <v>2.2507473111122688E-2</v>
      </c>
      <c r="AD136" s="328">
        <v>1.2350671165670211E-2</v>
      </c>
      <c r="AE136" s="329">
        <v>0</v>
      </c>
      <c r="AF136" s="329">
        <v>1.3650741814688127E-2</v>
      </c>
      <c r="AG136" s="329">
        <v>0</v>
      </c>
      <c r="AH136" s="329">
        <v>2.2507473111122688E-2</v>
      </c>
      <c r="AI136" s="330">
        <v>1.2350671165670211E-2</v>
      </c>
      <c r="AJ136" s="4"/>
      <c r="AK136" s="4"/>
    </row>
    <row r="137" spans="1:37" s="104" customFormat="1" x14ac:dyDescent="0.2">
      <c r="A137" s="105" t="s">
        <v>452</v>
      </c>
      <c r="B137" s="129">
        <v>30</v>
      </c>
      <c r="C137" s="129" t="s">
        <v>504</v>
      </c>
      <c r="D137" s="129" t="s">
        <v>124</v>
      </c>
      <c r="E137" s="129" t="s">
        <v>670</v>
      </c>
      <c r="F137" s="129" t="s">
        <v>671</v>
      </c>
      <c r="G137" s="152">
        <v>4922</v>
      </c>
      <c r="H137" s="153">
        <v>-112.242249</v>
      </c>
      <c r="I137" s="153">
        <v>48.797514</v>
      </c>
      <c r="J137" s="129" t="s">
        <v>695</v>
      </c>
      <c r="K137" s="129" t="s">
        <v>694</v>
      </c>
      <c r="L137" s="129">
        <v>20200201</v>
      </c>
      <c r="M137" s="129">
        <v>1354</v>
      </c>
      <c r="N137" s="129" t="s">
        <v>492</v>
      </c>
      <c r="O137" s="82" t="s">
        <v>47</v>
      </c>
      <c r="P137" s="262">
        <v>1.9227000000000001</v>
      </c>
      <c r="Q137" s="263">
        <v>0</v>
      </c>
      <c r="R137" s="263">
        <v>2.5455000000000001</v>
      </c>
      <c r="S137" s="263">
        <v>0</v>
      </c>
      <c r="T137" s="263">
        <v>0</v>
      </c>
      <c r="U137" s="262">
        <v>1.5622786480417181</v>
      </c>
      <c r="V137" s="263">
        <v>0</v>
      </c>
      <c r="W137" s="263">
        <v>2.0683311481719424</v>
      </c>
      <c r="X137" s="263">
        <v>0</v>
      </c>
      <c r="Y137" s="264">
        <v>0</v>
      </c>
      <c r="Z137" s="327">
        <v>1.5622786480417181</v>
      </c>
      <c r="AA137" s="328">
        <v>0</v>
      </c>
      <c r="AB137" s="328">
        <v>2.0683311481719424</v>
      </c>
      <c r="AC137" s="328">
        <v>0</v>
      </c>
      <c r="AD137" s="328">
        <v>0</v>
      </c>
      <c r="AE137" s="329">
        <v>1.5622786480417181</v>
      </c>
      <c r="AF137" s="329">
        <v>0</v>
      </c>
      <c r="AG137" s="329">
        <v>2.0683311481719424</v>
      </c>
      <c r="AH137" s="329">
        <v>0</v>
      </c>
      <c r="AI137" s="330">
        <v>0</v>
      </c>
      <c r="AJ137" s="4"/>
      <c r="AK137" s="4"/>
    </row>
    <row r="138" spans="1:37" s="104" customFormat="1" x14ac:dyDescent="0.2">
      <c r="A138" s="105" t="s">
        <v>452</v>
      </c>
      <c r="B138" s="129">
        <v>30</v>
      </c>
      <c r="C138" s="129" t="s">
        <v>488</v>
      </c>
      <c r="D138" s="129" t="s">
        <v>122</v>
      </c>
      <c r="E138" s="129" t="s">
        <v>696</v>
      </c>
      <c r="F138" s="129" t="s">
        <v>697</v>
      </c>
      <c r="G138" s="152">
        <v>4922</v>
      </c>
      <c r="H138" s="153">
        <v>-112.14995999999999</v>
      </c>
      <c r="I138" s="153">
        <v>48.97213</v>
      </c>
      <c r="J138" s="129" t="s">
        <v>698</v>
      </c>
      <c r="K138" s="129" t="s">
        <v>699</v>
      </c>
      <c r="L138" s="129">
        <v>20200202</v>
      </c>
      <c r="M138" s="129">
        <v>38</v>
      </c>
      <c r="N138" s="129" t="s">
        <v>492</v>
      </c>
      <c r="O138" s="82" t="s">
        <v>47</v>
      </c>
      <c r="P138" s="262">
        <v>0.15090000000000001</v>
      </c>
      <c r="Q138" s="263">
        <v>3.8E-3</v>
      </c>
      <c r="R138" s="263">
        <v>1.7999999999999999E-2</v>
      </c>
      <c r="S138" s="263">
        <v>0</v>
      </c>
      <c r="T138" s="263">
        <v>0</v>
      </c>
      <c r="U138" s="262">
        <v>0.12261291308550229</v>
      </c>
      <c r="V138" s="263">
        <v>3.0876677914175527E-3</v>
      </c>
      <c r="W138" s="263">
        <v>1.4625794801451564E-2</v>
      </c>
      <c r="X138" s="263">
        <v>0</v>
      </c>
      <c r="Y138" s="264">
        <v>0</v>
      </c>
      <c r="Z138" s="327">
        <v>0.12261291308550229</v>
      </c>
      <c r="AA138" s="328">
        <v>3.0876677914175527E-3</v>
      </c>
      <c r="AB138" s="328">
        <v>1.4625794801451564E-2</v>
      </c>
      <c r="AC138" s="328">
        <v>0</v>
      </c>
      <c r="AD138" s="328">
        <v>0</v>
      </c>
      <c r="AE138" s="329">
        <v>0.12261291308550229</v>
      </c>
      <c r="AF138" s="329">
        <v>3.0876677914175527E-3</v>
      </c>
      <c r="AG138" s="329">
        <v>1.4625794801451564E-2</v>
      </c>
      <c r="AH138" s="329">
        <v>0</v>
      </c>
      <c r="AI138" s="330">
        <v>0</v>
      </c>
      <c r="AJ138" s="4"/>
      <c r="AK138" s="4"/>
    </row>
    <row r="139" spans="1:37" s="104" customFormat="1" x14ac:dyDescent="0.2">
      <c r="A139" s="105" t="s">
        <v>452</v>
      </c>
      <c r="B139" s="129">
        <v>30</v>
      </c>
      <c r="C139" s="129" t="s">
        <v>488</v>
      </c>
      <c r="D139" s="129" t="s">
        <v>122</v>
      </c>
      <c r="E139" s="129" t="s">
        <v>696</v>
      </c>
      <c r="F139" s="129" t="s">
        <v>697</v>
      </c>
      <c r="G139" s="152">
        <v>4922</v>
      </c>
      <c r="H139" s="153">
        <v>-112.14995999999999</v>
      </c>
      <c r="I139" s="153">
        <v>48.97213</v>
      </c>
      <c r="J139" s="129" t="s">
        <v>698</v>
      </c>
      <c r="K139" s="129" t="s">
        <v>700</v>
      </c>
      <c r="L139" s="129">
        <v>20200202</v>
      </c>
      <c r="M139" s="129">
        <v>0</v>
      </c>
      <c r="N139" s="129" t="s">
        <v>492</v>
      </c>
      <c r="O139" s="82" t="s">
        <v>47</v>
      </c>
      <c r="P139" s="262">
        <v>0</v>
      </c>
      <c r="Q139" s="263">
        <v>0</v>
      </c>
      <c r="R139" s="263">
        <v>0</v>
      </c>
      <c r="S139" s="263">
        <v>0</v>
      </c>
      <c r="T139" s="263">
        <v>0</v>
      </c>
      <c r="U139" s="262">
        <v>0</v>
      </c>
      <c r="V139" s="263">
        <v>0</v>
      </c>
      <c r="W139" s="263">
        <v>0</v>
      </c>
      <c r="X139" s="263">
        <v>0</v>
      </c>
      <c r="Y139" s="264">
        <v>0</v>
      </c>
      <c r="Z139" s="327">
        <v>0</v>
      </c>
      <c r="AA139" s="328">
        <v>0</v>
      </c>
      <c r="AB139" s="328">
        <v>0</v>
      </c>
      <c r="AC139" s="328">
        <v>0</v>
      </c>
      <c r="AD139" s="328">
        <v>0</v>
      </c>
      <c r="AE139" s="329">
        <v>0</v>
      </c>
      <c r="AF139" s="329">
        <v>0</v>
      </c>
      <c r="AG139" s="329">
        <v>0</v>
      </c>
      <c r="AH139" s="329">
        <v>0</v>
      </c>
      <c r="AI139" s="330">
        <v>0</v>
      </c>
      <c r="AJ139" s="4"/>
      <c r="AK139" s="4"/>
    </row>
    <row r="140" spans="1:37" s="104" customFormat="1" x14ac:dyDescent="0.2">
      <c r="A140" s="105" t="s">
        <v>452</v>
      </c>
      <c r="B140" s="129">
        <v>30</v>
      </c>
      <c r="C140" s="129" t="s">
        <v>488</v>
      </c>
      <c r="D140" s="129" t="s">
        <v>122</v>
      </c>
      <c r="E140" s="129" t="s">
        <v>696</v>
      </c>
      <c r="F140" s="129" t="s">
        <v>697</v>
      </c>
      <c r="G140" s="152">
        <v>4922</v>
      </c>
      <c r="H140" s="153">
        <v>-112.14995999999999</v>
      </c>
      <c r="I140" s="153">
        <v>48.97213</v>
      </c>
      <c r="J140" s="129" t="s">
        <v>701</v>
      </c>
      <c r="K140" s="129" t="s">
        <v>700</v>
      </c>
      <c r="L140" s="129">
        <v>20200202</v>
      </c>
      <c r="M140" s="129">
        <v>0</v>
      </c>
      <c r="N140" s="129" t="s">
        <v>492</v>
      </c>
      <c r="O140" s="82" t="s">
        <v>47</v>
      </c>
      <c r="P140" s="262">
        <v>0</v>
      </c>
      <c r="Q140" s="263">
        <v>0</v>
      </c>
      <c r="R140" s="263">
        <v>0</v>
      </c>
      <c r="S140" s="263">
        <v>0</v>
      </c>
      <c r="T140" s="263">
        <v>0</v>
      </c>
      <c r="U140" s="262">
        <v>0</v>
      </c>
      <c r="V140" s="263">
        <v>0</v>
      </c>
      <c r="W140" s="263">
        <v>0</v>
      </c>
      <c r="X140" s="263">
        <v>0</v>
      </c>
      <c r="Y140" s="264">
        <v>0</v>
      </c>
      <c r="Z140" s="327">
        <v>0</v>
      </c>
      <c r="AA140" s="328">
        <v>0</v>
      </c>
      <c r="AB140" s="328">
        <v>0</v>
      </c>
      <c r="AC140" s="328">
        <v>0</v>
      </c>
      <c r="AD140" s="328">
        <v>0</v>
      </c>
      <c r="AE140" s="329">
        <v>0</v>
      </c>
      <c r="AF140" s="329">
        <v>0</v>
      </c>
      <c r="AG140" s="329">
        <v>0</v>
      </c>
      <c r="AH140" s="329">
        <v>0</v>
      </c>
      <c r="AI140" s="330">
        <v>0</v>
      </c>
      <c r="AJ140" s="4"/>
      <c r="AK140" s="4"/>
    </row>
    <row r="141" spans="1:37" s="104" customFormat="1" x14ac:dyDescent="0.2">
      <c r="A141" s="105" t="s">
        <v>452</v>
      </c>
      <c r="B141" s="129">
        <v>30</v>
      </c>
      <c r="C141" s="129" t="s">
        <v>488</v>
      </c>
      <c r="D141" s="129" t="s">
        <v>122</v>
      </c>
      <c r="E141" s="129" t="s">
        <v>696</v>
      </c>
      <c r="F141" s="129" t="s">
        <v>697</v>
      </c>
      <c r="G141" s="152">
        <v>4922</v>
      </c>
      <c r="H141" s="153">
        <v>-112.14995999999999</v>
      </c>
      <c r="I141" s="153">
        <v>48.97213</v>
      </c>
      <c r="J141" s="129" t="s">
        <v>701</v>
      </c>
      <c r="K141" s="129" t="s">
        <v>700</v>
      </c>
      <c r="L141" s="129">
        <v>20200202</v>
      </c>
      <c r="M141" s="129">
        <v>75</v>
      </c>
      <c r="N141" s="129" t="s">
        <v>492</v>
      </c>
      <c r="O141" s="82" t="s">
        <v>47</v>
      </c>
      <c r="P141" s="262">
        <v>0.29780000000000001</v>
      </c>
      <c r="Q141" s="263">
        <v>7.4999999999999997E-3</v>
      </c>
      <c r="R141" s="263">
        <v>3.56E-2</v>
      </c>
      <c r="S141" s="263">
        <v>0</v>
      </c>
      <c r="T141" s="263">
        <v>0</v>
      </c>
      <c r="U141" s="262">
        <v>0.24197564954845979</v>
      </c>
      <c r="V141" s="263">
        <v>6.0940811672714852E-3</v>
      </c>
      <c r="W141" s="263">
        <v>2.8926571940648651E-2</v>
      </c>
      <c r="X141" s="263">
        <v>0</v>
      </c>
      <c r="Y141" s="264">
        <v>0</v>
      </c>
      <c r="Z141" s="327">
        <v>0.24197564954845979</v>
      </c>
      <c r="AA141" s="328">
        <v>6.0940811672714852E-3</v>
      </c>
      <c r="AB141" s="328">
        <v>2.8926571940648651E-2</v>
      </c>
      <c r="AC141" s="328">
        <v>0</v>
      </c>
      <c r="AD141" s="328">
        <v>0</v>
      </c>
      <c r="AE141" s="329">
        <v>0.24197564954845979</v>
      </c>
      <c r="AF141" s="329">
        <v>6.0940811672714852E-3</v>
      </c>
      <c r="AG141" s="329">
        <v>2.8926571940648651E-2</v>
      </c>
      <c r="AH141" s="329">
        <v>0</v>
      </c>
      <c r="AI141" s="330">
        <v>0</v>
      </c>
      <c r="AJ141" s="4"/>
      <c r="AK141" s="4"/>
    </row>
    <row r="142" spans="1:37" s="104" customFormat="1" x14ac:dyDescent="0.2">
      <c r="A142" s="105" t="s">
        <v>452</v>
      </c>
      <c r="B142" s="129">
        <v>30</v>
      </c>
      <c r="C142" s="129" t="s">
        <v>488</v>
      </c>
      <c r="D142" s="129" t="s">
        <v>122</v>
      </c>
      <c r="E142" s="129" t="s">
        <v>696</v>
      </c>
      <c r="F142" s="129" t="s">
        <v>697</v>
      </c>
      <c r="G142" s="152">
        <v>4922</v>
      </c>
      <c r="H142" s="153">
        <v>-112.14995999999999</v>
      </c>
      <c r="I142" s="153">
        <v>48.97213</v>
      </c>
      <c r="J142" s="129" t="s">
        <v>702</v>
      </c>
      <c r="K142" s="129" t="s">
        <v>703</v>
      </c>
      <c r="L142" s="129">
        <v>20200202</v>
      </c>
      <c r="M142" s="129">
        <v>0</v>
      </c>
      <c r="N142" s="129" t="s">
        <v>492</v>
      </c>
      <c r="O142" s="82" t="s">
        <v>47</v>
      </c>
      <c r="P142" s="262">
        <v>0</v>
      </c>
      <c r="Q142" s="263">
        <v>0</v>
      </c>
      <c r="R142" s="263">
        <v>0</v>
      </c>
      <c r="S142" s="263">
        <v>0</v>
      </c>
      <c r="T142" s="263">
        <v>0</v>
      </c>
      <c r="U142" s="262">
        <v>0</v>
      </c>
      <c r="V142" s="263">
        <v>0</v>
      </c>
      <c r="W142" s="263">
        <v>0</v>
      </c>
      <c r="X142" s="263">
        <v>0</v>
      </c>
      <c r="Y142" s="264">
        <v>0</v>
      </c>
      <c r="Z142" s="327">
        <v>0</v>
      </c>
      <c r="AA142" s="328">
        <v>0</v>
      </c>
      <c r="AB142" s="328">
        <v>0</v>
      </c>
      <c r="AC142" s="328">
        <v>0</v>
      </c>
      <c r="AD142" s="328">
        <v>0</v>
      </c>
      <c r="AE142" s="329">
        <v>0</v>
      </c>
      <c r="AF142" s="329">
        <v>0</v>
      </c>
      <c r="AG142" s="329">
        <v>0</v>
      </c>
      <c r="AH142" s="329">
        <v>0</v>
      </c>
      <c r="AI142" s="330">
        <v>0</v>
      </c>
      <c r="AJ142" s="4"/>
      <c r="AK142" s="4"/>
    </row>
    <row r="143" spans="1:37" s="104" customFormat="1" x14ac:dyDescent="0.2">
      <c r="A143" s="105" t="s">
        <v>452</v>
      </c>
      <c r="B143" s="129">
        <v>30</v>
      </c>
      <c r="C143" s="129" t="s">
        <v>488</v>
      </c>
      <c r="D143" s="129" t="s">
        <v>122</v>
      </c>
      <c r="E143" s="129" t="s">
        <v>696</v>
      </c>
      <c r="F143" s="129" t="s">
        <v>697</v>
      </c>
      <c r="G143" s="152">
        <v>4922</v>
      </c>
      <c r="H143" s="153">
        <v>-112.14995999999999</v>
      </c>
      <c r="I143" s="153">
        <v>48.97213</v>
      </c>
      <c r="J143" s="129" t="s">
        <v>704</v>
      </c>
      <c r="K143" s="129" t="s">
        <v>705</v>
      </c>
      <c r="L143" s="129">
        <v>20200202</v>
      </c>
      <c r="M143" s="129">
        <v>7</v>
      </c>
      <c r="N143" s="129" t="s">
        <v>492</v>
      </c>
      <c r="O143" s="82" t="s">
        <v>47</v>
      </c>
      <c r="P143" s="262">
        <v>0</v>
      </c>
      <c r="Q143" s="263">
        <v>0</v>
      </c>
      <c r="R143" s="263">
        <v>0</v>
      </c>
      <c r="S143" s="263">
        <v>2.0999999999999999E-3</v>
      </c>
      <c r="T143" s="263">
        <v>3.32E-2</v>
      </c>
      <c r="U143" s="262">
        <v>0</v>
      </c>
      <c r="V143" s="263">
        <v>0</v>
      </c>
      <c r="W143" s="263">
        <v>0</v>
      </c>
      <c r="X143" s="263">
        <v>1.7063427268360159E-3</v>
      </c>
      <c r="Y143" s="264">
        <v>2.6976465967121777E-2</v>
      </c>
      <c r="Z143" s="327">
        <v>0</v>
      </c>
      <c r="AA143" s="328">
        <v>0</v>
      </c>
      <c r="AB143" s="328">
        <v>0</v>
      </c>
      <c r="AC143" s="328">
        <v>1.7063427268360159E-3</v>
      </c>
      <c r="AD143" s="328">
        <v>2.6976465967121777E-2</v>
      </c>
      <c r="AE143" s="329">
        <v>0</v>
      </c>
      <c r="AF143" s="329">
        <v>0</v>
      </c>
      <c r="AG143" s="329">
        <v>0</v>
      </c>
      <c r="AH143" s="329">
        <v>1.7063427268360159E-3</v>
      </c>
      <c r="AI143" s="330">
        <v>2.6976465967121777E-2</v>
      </c>
      <c r="AJ143" s="4"/>
      <c r="AK143" s="4"/>
    </row>
    <row r="144" spans="1:37" s="104" customFormat="1" x14ac:dyDescent="0.2">
      <c r="A144" s="105" t="s">
        <v>452</v>
      </c>
      <c r="B144" s="129">
        <v>30</v>
      </c>
      <c r="C144" s="129" t="s">
        <v>488</v>
      </c>
      <c r="D144" s="129" t="s">
        <v>122</v>
      </c>
      <c r="E144" s="129" t="s">
        <v>696</v>
      </c>
      <c r="F144" s="129" t="s">
        <v>697</v>
      </c>
      <c r="G144" s="152">
        <v>4922</v>
      </c>
      <c r="H144" s="153">
        <v>-112.14995999999999</v>
      </c>
      <c r="I144" s="153">
        <v>48.97213</v>
      </c>
      <c r="J144" s="129" t="s">
        <v>704</v>
      </c>
      <c r="K144" s="129" t="s">
        <v>705</v>
      </c>
      <c r="L144" s="129">
        <v>20200202</v>
      </c>
      <c r="M144" s="129">
        <v>3381</v>
      </c>
      <c r="N144" s="129" t="s">
        <v>492</v>
      </c>
      <c r="O144" s="82" t="s">
        <v>47</v>
      </c>
      <c r="P144" s="262">
        <v>3.7021999999999999</v>
      </c>
      <c r="Q144" s="263">
        <v>1.6904999999999999</v>
      </c>
      <c r="R144" s="263">
        <v>1.4876</v>
      </c>
      <c r="S144" s="263">
        <v>0</v>
      </c>
      <c r="T144" s="263">
        <v>0</v>
      </c>
      <c r="U144" s="262">
        <v>3.0082009729963324</v>
      </c>
      <c r="V144" s="263">
        <v>1.3736058951029928</v>
      </c>
      <c r="W144" s="263">
        <v>1.2087406859244083</v>
      </c>
      <c r="X144" s="263">
        <v>0</v>
      </c>
      <c r="Y144" s="264">
        <v>0</v>
      </c>
      <c r="Z144" s="327">
        <v>3.0082009729963324</v>
      </c>
      <c r="AA144" s="328">
        <v>1.3736058951029928</v>
      </c>
      <c r="AB144" s="328">
        <v>1.2087406859244083</v>
      </c>
      <c r="AC144" s="328">
        <v>0</v>
      </c>
      <c r="AD144" s="328">
        <v>0</v>
      </c>
      <c r="AE144" s="329">
        <v>3.0082009729963324</v>
      </c>
      <c r="AF144" s="329">
        <v>1.3736058951029928</v>
      </c>
      <c r="AG144" s="329">
        <v>1.2087406859244083</v>
      </c>
      <c r="AH144" s="329">
        <v>0</v>
      </c>
      <c r="AI144" s="330">
        <v>0</v>
      </c>
      <c r="AJ144" s="4"/>
      <c r="AK144" s="4"/>
    </row>
    <row r="145" spans="1:37" s="104" customFormat="1" x14ac:dyDescent="0.2">
      <c r="A145" s="105" t="s">
        <v>452</v>
      </c>
      <c r="B145" s="129">
        <v>30</v>
      </c>
      <c r="C145" s="129" t="s">
        <v>488</v>
      </c>
      <c r="D145" s="129" t="s">
        <v>122</v>
      </c>
      <c r="E145" s="129" t="s">
        <v>696</v>
      </c>
      <c r="F145" s="129" t="s">
        <v>697</v>
      </c>
      <c r="G145" s="152">
        <v>4922</v>
      </c>
      <c r="H145" s="153">
        <v>-112.14995999999999</v>
      </c>
      <c r="I145" s="153">
        <v>48.97213</v>
      </c>
      <c r="J145" s="129" t="s">
        <v>706</v>
      </c>
      <c r="K145" s="129" t="s">
        <v>707</v>
      </c>
      <c r="L145" s="129">
        <v>20200202</v>
      </c>
      <c r="M145" s="129">
        <v>9</v>
      </c>
      <c r="N145" s="129" t="s">
        <v>492</v>
      </c>
      <c r="O145" s="82" t="s">
        <v>47</v>
      </c>
      <c r="P145" s="262">
        <v>0</v>
      </c>
      <c r="Q145" s="263">
        <v>0</v>
      </c>
      <c r="R145" s="263">
        <v>0</v>
      </c>
      <c r="S145" s="263">
        <v>2.7000000000000001E-3</v>
      </c>
      <c r="T145" s="263">
        <v>4.4999999999999998E-2</v>
      </c>
      <c r="U145" s="262">
        <v>0</v>
      </c>
      <c r="V145" s="263">
        <v>0</v>
      </c>
      <c r="W145" s="263">
        <v>0</v>
      </c>
      <c r="X145" s="263">
        <v>2.1938692202177349E-3</v>
      </c>
      <c r="Y145" s="264">
        <v>3.6564487003628909E-2</v>
      </c>
      <c r="Z145" s="327">
        <v>0</v>
      </c>
      <c r="AA145" s="328">
        <v>0</v>
      </c>
      <c r="AB145" s="328">
        <v>0</v>
      </c>
      <c r="AC145" s="328">
        <v>2.1938692202177349E-3</v>
      </c>
      <c r="AD145" s="328">
        <v>3.6564487003628909E-2</v>
      </c>
      <c r="AE145" s="329">
        <v>0</v>
      </c>
      <c r="AF145" s="329">
        <v>0</v>
      </c>
      <c r="AG145" s="329">
        <v>0</v>
      </c>
      <c r="AH145" s="329">
        <v>2.1938692202177349E-3</v>
      </c>
      <c r="AI145" s="330">
        <v>3.6564487003628909E-2</v>
      </c>
      <c r="AJ145" s="4"/>
      <c r="AK145" s="4"/>
    </row>
    <row r="146" spans="1:37" s="104" customFormat="1" x14ac:dyDescent="0.2">
      <c r="A146" s="105" t="s">
        <v>452</v>
      </c>
      <c r="B146" s="129">
        <v>30</v>
      </c>
      <c r="C146" s="129" t="s">
        <v>488</v>
      </c>
      <c r="D146" s="129" t="s">
        <v>122</v>
      </c>
      <c r="E146" s="129" t="s">
        <v>696</v>
      </c>
      <c r="F146" s="129" t="s">
        <v>697</v>
      </c>
      <c r="G146" s="152">
        <v>4922</v>
      </c>
      <c r="H146" s="153">
        <v>-112.14995999999999</v>
      </c>
      <c r="I146" s="153">
        <v>48.97213</v>
      </c>
      <c r="J146" s="129" t="s">
        <v>706</v>
      </c>
      <c r="K146" s="129" t="s">
        <v>707</v>
      </c>
      <c r="L146" s="129">
        <v>20200202</v>
      </c>
      <c r="M146" s="129">
        <v>4983</v>
      </c>
      <c r="N146" s="129" t="s">
        <v>492</v>
      </c>
      <c r="O146" s="82" t="s">
        <v>47</v>
      </c>
      <c r="P146" s="262">
        <v>24.1676</v>
      </c>
      <c r="Q146" s="263">
        <v>12.4575</v>
      </c>
      <c r="R146" s="263">
        <v>1.8188</v>
      </c>
      <c r="S146" s="263">
        <v>0</v>
      </c>
      <c r="T146" s="263">
        <v>0</v>
      </c>
      <c r="U146" s="262">
        <v>19.637242135753382</v>
      </c>
      <c r="V146" s="263">
        <v>10.122268818837938</v>
      </c>
      <c r="W146" s="263">
        <v>1.4778553102711172</v>
      </c>
      <c r="X146" s="263">
        <v>0</v>
      </c>
      <c r="Y146" s="264">
        <v>0</v>
      </c>
      <c r="Z146" s="327">
        <v>19.637242135753382</v>
      </c>
      <c r="AA146" s="328">
        <v>10.122268818837938</v>
      </c>
      <c r="AB146" s="328">
        <v>1.4778553102711172</v>
      </c>
      <c r="AC146" s="328">
        <v>0</v>
      </c>
      <c r="AD146" s="328">
        <v>0</v>
      </c>
      <c r="AE146" s="329">
        <v>19.637242135753382</v>
      </c>
      <c r="AF146" s="329">
        <v>10.122268818837938</v>
      </c>
      <c r="AG146" s="329">
        <v>1.4778553102711172</v>
      </c>
      <c r="AH146" s="329">
        <v>0</v>
      </c>
      <c r="AI146" s="330">
        <v>0</v>
      </c>
      <c r="AJ146" s="4"/>
      <c r="AK146" s="4"/>
    </row>
    <row r="147" spans="1:37" s="104" customFormat="1" x14ac:dyDescent="0.2">
      <c r="A147" s="105" t="s">
        <v>452</v>
      </c>
      <c r="B147" s="129">
        <v>30</v>
      </c>
      <c r="C147" s="129" t="s">
        <v>488</v>
      </c>
      <c r="D147" s="129" t="s">
        <v>122</v>
      </c>
      <c r="E147" s="129" t="s">
        <v>696</v>
      </c>
      <c r="F147" s="129" t="s">
        <v>697</v>
      </c>
      <c r="G147" s="152">
        <v>4922</v>
      </c>
      <c r="H147" s="153">
        <v>-112.14995999999999</v>
      </c>
      <c r="I147" s="153">
        <v>48.97213</v>
      </c>
      <c r="J147" s="129" t="s">
        <v>646</v>
      </c>
      <c r="K147" s="129" t="s">
        <v>563</v>
      </c>
      <c r="L147" s="129">
        <v>31000228</v>
      </c>
      <c r="M147" s="129">
        <v>3</v>
      </c>
      <c r="N147" s="129" t="s">
        <v>492</v>
      </c>
      <c r="O147" s="82" t="s">
        <v>50</v>
      </c>
      <c r="P147" s="262">
        <v>0.21</v>
      </c>
      <c r="Q147" s="263">
        <v>8.2000000000000007E-3</v>
      </c>
      <c r="R147" s="263">
        <v>0.126</v>
      </c>
      <c r="S147" s="263">
        <v>8.9999999999999998E-4</v>
      </c>
      <c r="T147" s="263">
        <v>2.8E-3</v>
      </c>
      <c r="U147" s="262">
        <v>0.1706342726836016</v>
      </c>
      <c r="V147" s="263">
        <v>6.6628620762168248E-3</v>
      </c>
      <c r="W147" s="263">
        <v>0.10238056361016096</v>
      </c>
      <c r="X147" s="263">
        <v>7.3128974007257829E-4</v>
      </c>
      <c r="Y147" s="264">
        <v>2.2751236357813546E-3</v>
      </c>
      <c r="Z147" s="327">
        <v>0.1706342726836016</v>
      </c>
      <c r="AA147" s="328">
        <v>6.6628620762168248E-3</v>
      </c>
      <c r="AB147" s="328">
        <v>0.10238056361016096</v>
      </c>
      <c r="AC147" s="328">
        <v>7.3128974007257829E-4</v>
      </c>
      <c r="AD147" s="328">
        <v>2.2751236357813546E-3</v>
      </c>
      <c r="AE147" s="329">
        <v>0.1706342726836016</v>
      </c>
      <c r="AF147" s="329">
        <v>6.6628620762168248E-3</v>
      </c>
      <c r="AG147" s="329">
        <v>0.10238056361016096</v>
      </c>
      <c r="AH147" s="329">
        <v>7.3128974007257829E-4</v>
      </c>
      <c r="AI147" s="330">
        <v>2.2751236357813546E-3</v>
      </c>
      <c r="AJ147" s="4"/>
      <c r="AK147" s="4"/>
    </row>
    <row r="148" spans="1:37" s="104" customFormat="1" x14ac:dyDescent="0.2">
      <c r="A148" s="105" t="s">
        <v>452</v>
      </c>
      <c r="B148" s="129">
        <v>30</v>
      </c>
      <c r="C148" s="129" t="s">
        <v>488</v>
      </c>
      <c r="D148" s="129" t="s">
        <v>122</v>
      </c>
      <c r="E148" s="129" t="s">
        <v>696</v>
      </c>
      <c r="F148" s="129" t="s">
        <v>697</v>
      </c>
      <c r="G148" s="152">
        <v>4922</v>
      </c>
      <c r="H148" s="153">
        <v>-112.14995999999999</v>
      </c>
      <c r="I148" s="153">
        <v>48.97213</v>
      </c>
      <c r="J148" s="129" t="s">
        <v>708</v>
      </c>
      <c r="K148" s="129" t="s">
        <v>708</v>
      </c>
      <c r="L148" s="129">
        <v>31000404</v>
      </c>
      <c r="M148" s="129">
        <v>1</v>
      </c>
      <c r="N148" s="129" t="s">
        <v>492</v>
      </c>
      <c r="O148" s="82" t="s">
        <v>39</v>
      </c>
      <c r="P148" s="262">
        <v>7.0000000000000007E-2</v>
      </c>
      <c r="Q148" s="263">
        <v>2.8E-3</v>
      </c>
      <c r="R148" s="263">
        <v>4.2000000000000003E-2</v>
      </c>
      <c r="S148" s="263">
        <v>2.9999999999999997E-4</v>
      </c>
      <c r="T148" s="263">
        <v>1E-3</v>
      </c>
      <c r="U148" s="262">
        <v>5.687809089453387E-2</v>
      </c>
      <c r="V148" s="263">
        <v>2.2751236357813546E-3</v>
      </c>
      <c r="W148" s="263">
        <v>3.4126854536720319E-2</v>
      </c>
      <c r="X148" s="263">
        <v>2.4376324669085939E-4</v>
      </c>
      <c r="Y148" s="264">
        <v>8.1254415563619805E-4</v>
      </c>
      <c r="Z148" s="327">
        <v>5.687809089453387E-2</v>
      </c>
      <c r="AA148" s="328">
        <v>2.2751236357813546E-3</v>
      </c>
      <c r="AB148" s="328">
        <v>3.4126854536720319E-2</v>
      </c>
      <c r="AC148" s="328">
        <v>2.4376324669085939E-4</v>
      </c>
      <c r="AD148" s="328">
        <v>8.1254415563619805E-4</v>
      </c>
      <c r="AE148" s="329">
        <v>5.687809089453387E-2</v>
      </c>
      <c r="AF148" s="329">
        <v>2.2751236357813546E-3</v>
      </c>
      <c r="AG148" s="329">
        <v>3.4126854536720319E-2</v>
      </c>
      <c r="AH148" s="329">
        <v>2.4376324669085939E-4</v>
      </c>
      <c r="AI148" s="330">
        <v>8.1254415563619805E-4</v>
      </c>
      <c r="AJ148" s="4"/>
      <c r="AK148" s="4"/>
    </row>
    <row r="149" spans="1:37" s="104" customFormat="1" x14ac:dyDescent="0.2">
      <c r="A149" s="105" t="s">
        <v>452</v>
      </c>
      <c r="B149" s="129">
        <v>30</v>
      </c>
      <c r="C149" s="129" t="s">
        <v>504</v>
      </c>
      <c r="D149" s="129" t="s">
        <v>124</v>
      </c>
      <c r="E149" s="129" t="s">
        <v>709</v>
      </c>
      <c r="F149" s="129" t="s">
        <v>710</v>
      </c>
      <c r="G149" s="152">
        <v>1321</v>
      </c>
      <c r="H149" s="153">
        <v>-112.24851</v>
      </c>
      <c r="I149" s="153">
        <v>48.600720000000003</v>
      </c>
      <c r="J149" s="129" t="s">
        <v>711</v>
      </c>
      <c r="K149" s="129" t="s">
        <v>712</v>
      </c>
      <c r="L149" s="129">
        <v>20200254</v>
      </c>
      <c r="M149" s="129">
        <v>6388</v>
      </c>
      <c r="N149" s="129" t="s">
        <v>492</v>
      </c>
      <c r="O149" s="82" t="s">
        <v>47</v>
      </c>
      <c r="P149" s="262">
        <v>5.4904999999999999</v>
      </c>
      <c r="Q149" s="263">
        <v>0</v>
      </c>
      <c r="R149" s="263">
        <v>11.6038</v>
      </c>
      <c r="S149" s="263">
        <v>0</v>
      </c>
      <c r="T149" s="263">
        <v>0</v>
      </c>
      <c r="U149" s="262">
        <v>4.4612736865205456</v>
      </c>
      <c r="V149" s="263">
        <v>0</v>
      </c>
      <c r="W149" s="263">
        <v>9.428599873171315</v>
      </c>
      <c r="X149" s="263">
        <v>0</v>
      </c>
      <c r="Y149" s="264">
        <v>0</v>
      </c>
      <c r="Z149" s="327">
        <v>4.4612736865205456</v>
      </c>
      <c r="AA149" s="328">
        <v>0</v>
      </c>
      <c r="AB149" s="328">
        <v>9.428599873171315</v>
      </c>
      <c r="AC149" s="328">
        <v>0</v>
      </c>
      <c r="AD149" s="328">
        <v>0</v>
      </c>
      <c r="AE149" s="329">
        <v>4.4612736865205456</v>
      </c>
      <c r="AF149" s="329">
        <v>0</v>
      </c>
      <c r="AG149" s="329">
        <v>9.428599873171315</v>
      </c>
      <c r="AH149" s="329">
        <v>0</v>
      </c>
      <c r="AI149" s="330">
        <v>0</v>
      </c>
      <c r="AJ149" s="4"/>
      <c r="AK149" s="4"/>
    </row>
    <row r="150" spans="1:37" s="104" customFormat="1" x14ac:dyDescent="0.2">
      <c r="A150" s="105" t="s">
        <v>452</v>
      </c>
      <c r="B150" s="129">
        <v>30</v>
      </c>
      <c r="C150" s="129" t="s">
        <v>504</v>
      </c>
      <c r="D150" s="129" t="s">
        <v>124</v>
      </c>
      <c r="E150" s="129" t="s">
        <v>709</v>
      </c>
      <c r="F150" s="129" t="s">
        <v>710</v>
      </c>
      <c r="G150" s="152">
        <v>1321</v>
      </c>
      <c r="H150" s="153">
        <v>-112.24851</v>
      </c>
      <c r="I150" s="153">
        <v>48.600720000000003</v>
      </c>
      <c r="J150" s="129" t="s">
        <v>711</v>
      </c>
      <c r="K150" s="129" t="s">
        <v>713</v>
      </c>
      <c r="L150" s="129">
        <v>20200254</v>
      </c>
      <c r="M150" s="129">
        <v>89</v>
      </c>
      <c r="N150" s="129" t="s">
        <v>492</v>
      </c>
      <c r="O150" s="82" t="s">
        <v>47</v>
      </c>
      <c r="P150" s="262">
        <v>0</v>
      </c>
      <c r="Q150" s="263">
        <v>5.2510000000000003</v>
      </c>
      <c r="R150" s="263">
        <v>0</v>
      </c>
      <c r="S150" s="263">
        <v>2.6200000000000001E-2</v>
      </c>
      <c r="T150" s="263">
        <v>3.3999999999999998E-3</v>
      </c>
      <c r="U150" s="262">
        <v>0</v>
      </c>
      <c r="V150" s="263">
        <v>4.2666693612456763</v>
      </c>
      <c r="W150" s="263">
        <v>0</v>
      </c>
      <c r="X150" s="263">
        <v>2.1288656877668392E-2</v>
      </c>
      <c r="Y150" s="264">
        <v>2.7626501291630732E-3</v>
      </c>
      <c r="Z150" s="327">
        <v>0</v>
      </c>
      <c r="AA150" s="328">
        <v>4.2666693612456763</v>
      </c>
      <c r="AB150" s="328">
        <v>0</v>
      </c>
      <c r="AC150" s="328">
        <v>2.1288656877668392E-2</v>
      </c>
      <c r="AD150" s="328">
        <v>2.7626501291630732E-3</v>
      </c>
      <c r="AE150" s="329">
        <v>0</v>
      </c>
      <c r="AF150" s="329">
        <v>4.2666693612456763</v>
      </c>
      <c r="AG150" s="329">
        <v>0</v>
      </c>
      <c r="AH150" s="329">
        <v>2.1288656877668392E-2</v>
      </c>
      <c r="AI150" s="330">
        <v>2.7626501291630732E-3</v>
      </c>
      <c r="AJ150" s="4"/>
      <c r="AK150" s="4"/>
    </row>
    <row r="151" spans="1:37" s="104" customFormat="1" x14ac:dyDescent="0.2">
      <c r="A151" s="105" t="s">
        <v>452</v>
      </c>
      <c r="B151" s="129">
        <v>30</v>
      </c>
      <c r="C151" s="129" t="s">
        <v>504</v>
      </c>
      <c r="D151" s="129" t="s">
        <v>124</v>
      </c>
      <c r="E151" s="129" t="s">
        <v>709</v>
      </c>
      <c r="F151" s="129" t="s">
        <v>710</v>
      </c>
      <c r="G151" s="152">
        <v>1321</v>
      </c>
      <c r="H151" s="153">
        <v>-112.24851</v>
      </c>
      <c r="I151" s="153">
        <v>48.600720000000003</v>
      </c>
      <c r="J151" s="129" t="s">
        <v>714</v>
      </c>
      <c r="K151" s="129" t="s">
        <v>715</v>
      </c>
      <c r="L151" s="129">
        <v>20200254</v>
      </c>
      <c r="M151" s="129">
        <v>1877</v>
      </c>
      <c r="N151" s="129" t="s">
        <v>492</v>
      </c>
      <c r="O151" s="82" t="s">
        <v>47</v>
      </c>
      <c r="P151" s="262">
        <v>1.5617000000000001</v>
      </c>
      <c r="Q151" s="263">
        <v>0</v>
      </c>
      <c r="R151" s="263">
        <v>3.3927</v>
      </c>
      <c r="S151" s="263">
        <v>0</v>
      </c>
      <c r="T151" s="263">
        <v>0</v>
      </c>
      <c r="U151" s="262">
        <v>1.2689502078570507</v>
      </c>
      <c r="V151" s="263">
        <v>0</v>
      </c>
      <c r="W151" s="263">
        <v>2.7567185568269292</v>
      </c>
      <c r="X151" s="263">
        <v>0</v>
      </c>
      <c r="Y151" s="264">
        <v>0</v>
      </c>
      <c r="Z151" s="327">
        <v>1.2689502078570507</v>
      </c>
      <c r="AA151" s="328">
        <v>0</v>
      </c>
      <c r="AB151" s="328">
        <v>2.7567185568269292</v>
      </c>
      <c r="AC151" s="328">
        <v>0</v>
      </c>
      <c r="AD151" s="328">
        <v>0</v>
      </c>
      <c r="AE151" s="329">
        <v>1.2689502078570507</v>
      </c>
      <c r="AF151" s="329">
        <v>0</v>
      </c>
      <c r="AG151" s="329">
        <v>2.7567185568269292</v>
      </c>
      <c r="AH151" s="329">
        <v>0</v>
      </c>
      <c r="AI151" s="330">
        <v>0</v>
      </c>
      <c r="AJ151" s="4"/>
      <c r="AK151" s="4"/>
    </row>
    <row r="152" spans="1:37" s="104" customFormat="1" x14ac:dyDescent="0.2">
      <c r="A152" s="105" t="s">
        <v>452</v>
      </c>
      <c r="B152" s="129">
        <v>30</v>
      </c>
      <c r="C152" s="129" t="s">
        <v>504</v>
      </c>
      <c r="D152" s="129" t="s">
        <v>124</v>
      </c>
      <c r="E152" s="129" t="s">
        <v>709</v>
      </c>
      <c r="F152" s="129" t="s">
        <v>710</v>
      </c>
      <c r="G152" s="152">
        <v>1321</v>
      </c>
      <c r="H152" s="153">
        <v>-112.24851</v>
      </c>
      <c r="I152" s="153">
        <v>48.600720000000003</v>
      </c>
      <c r="J152" s="129" t="s">
        <v>714</v>
      </c>
      <c r="K152" s="129" t="s">
        <v>716</v>
      </c>
      <c r="L152" s="129">
        <v>20200254</v>
      </c>
      <c r="M152" s="129">
        <v>12</v>
      </c>
      <c r="N152" s="129" t="s">
        <v>492</v>
      </c>
      <c r="O152" s="82" t="s">
        <v>47</v>
      </c>
      <c r="P152" s="262">
        <v>0</v>
      </c>
      <c r="Q152" s="263">
        <v>0.70799999999999996</v>
      </c>
      <c r="R152" s="263">
        <v>0</v>
      </c>
      <c r="S152" s="263">
        <v>3.5000000000000001E-3</v>
      </c>
      <c r="T152" s="263">
        <v>5.0000000000000001E-4</v>
      </c>
      <c r="U152" s="262">
        <v>0</v>
      </c>
      <c r="V152" s="263">
        <v>0.57528126219042819</v>
      </c>
      <c r="W152" s="263">
        <v>0</v>
      </c>
      <c r="X152" s="263">
        <v>2.8439045447266934E-3</v>
      </c>
      <c r="Y152" s="264">
        <v>4.0627207781809903E-4</v>
      </c>
      <c r="Z152" s="327">
        <v>0</v>
      </c>
      <c r="AA152" s="328">
        <v>0.57528126219042819</v>
      </c>
      <c r="AB152" s="328">
        <v>0</v>
      </c>
      <c r="AC152" s="328">
        <v>2.8439045447266934E-3</v>
      </c>
      <c r="AD152" s="328">
        <v>4.0627207781809903E-4</v>
      </c>
      <c r="AE152" s="329">
        <v>0</v>
      </c>
      <c r="AF152" s="329">
        <v>0.57528126219042819</v>
      </c>
      <c r="AG152" s="329">
        <v>0</v>
      </c>
      <c r="AH152" s="329">
        <v>2.8439045447266934E-3</v>
      </c>
      <c r="AI152" s="330">
        <v>4.0627207781809903E-4</v>
      </c>
      <c r="AJ152" s="4"/>
      <c r="AK152" s="4"/>
    </row>
    <row r="153" spans="1:37" s="104" customFormat="1" x14ac:dyDescent="0.2">
      <c r="A153" s="105" t="s">
        <v>452</v>
      </c>
      <c r="B153" s="129">
        <v>30</v>
      </c>
      <c r="C153" s="129" t="s">
        <v>504</v>
      </c>
      <c r="D153" s="129" t="s">
        <v>124</v>
      </c>
      <c r="E153" s="129" t="s">
        <v>709</v>
      </c>
      <c r="F153" s="129" t="s">
        <v>710</v>
      </c>
      <c r="G153" s="152">
        <v>1321</v>
      </c>
      <c r="H153" s="153">
        <v>-112.24851</v>
      </c>
      <c r="I153" s="153">
        <v>48.600720000000003</v>
      </c>
      <c r="J153" s="129" t="s">
        <v>717</v>
      </c>
      <c r="K153" s="129" t="s">
        <v>718</v>
      </c>
      <c r="L153" s="129">
        <v>20200254</v>
      </c>
      <c r="M153" s="129">
        <v>3652</v>
      </c>
      <c r="N153" s="129" t="s">
        <v>492</v>
      </c>
      <c r="O153" s="82" t="s">
        <v>47</v>
      </c>
      <c r="P153" s="262">
        <v>3.2850000000000001</v>
      </c>
      <c r="Q153" s="263">
        <v>4.7659000000000002</v>
      </c>
      <c r="R153" s="263">
        <v>0.42</v>
      </c>
      <c r="S153" s="263">
        <v>1.7500000000000002E-2</v>
      </c>
      <c r="T153" s="263">
        <v>0.2989</v>
      </c>
      <c r="U153" s="262">
        <v>2.6692075512649107</v>
      </c>
      <c r="V153" s="263">
        <v>3.8725041913465565</v>
      </c>
      <c r="W153" s="263">
        <v>0.34126854536720319</v>
      </c>
      <c r="X153" s="263">
        <v>1.4219522723633467E-2</v>
      </c>
      <c r="Y153" s="264">
        <v>0.2428694481196596</v>
      </c>
      <c r="Z153" s="327">
        <v>2.6692075512649107</v>
      </c>
      <c r="AA153" s="328">
        <v>3.8725041913465565</v>
      </c>
      <c r="AB153" s="328">
        <v>0.34126854536720319</v>
      </c>
      <c r="AC153" s="328">
        <v>1.4219522723633467E-2</v>
      </c>
      <c r="AD153" s="328">
        <v>0.2428694481196596</v>
      </c>
      <c r="AE153" s="329">
        <v>2.6692075512649107</v>
      </c>
      <c r="AF153" s="329">
        <v>3.8725041913465565</v>
      </c>
      <c r="AG153" s="329">
        <v>0.34126854536720319</v>
      </c>
      <c r="AH153" s="329">
        <v>1.4219522723633467E-2</v>
      </c>
      <c r="AI153" s="330">
        <v>0.2428694481196596</v>
      </c>
      <c r="AJ153" s="4"/>
      <c r="AK153" s="4"/>
    </row>
    <row r="154" spans="1:37" s="104" customFormat="1" x14ac:dyDescent="0.2">
      <c r="A154" s="105" t="s">
        <v>452</v>
      </c>
      <c r="B154" s="129">
        <v>30</v>
      </c>
      <c r="C154" s="129" t="s">
        <v>504</v>
      </c>
      <c r="D154" s="129" t="s">
        <v>124</v>
      </c>
      <c r="E154" s="129" t="s">
        <v>709</v>
      </c>
      <c r="F154" s="129" t="s">
        <v>710</v>
      </c>
      <c r="G154" s="152">
        <v>1321</v>
      </c>
      <c r="H154" s="153">
        <v>-112.24851</v>
      </c>
      <c r="I154" s="153">
        <v>48.600720000000003</v>
      </c>
      <c r="J154" s="129" t="s">
        <v>719</v>
      </c>
      <c r="K154" s="129" t="s">
        <v>720</v>
      </c>
      <c r="L154" s="129">
        <v>20200254</v>
      </c>
      <c r="M154" s="129">
        <v>4245</v>
      </c>
      <c r="N154" s="129" t="s">
        <v>492</v>
      </c>
      <c r="O154" s="82" t="s">
        <v>47</v>
      </c>
      <c r="P154" s="262">
        <v>6.7092000000000001</v>
      </c>
      <c r="Q154" s="263">
        <v>0</v>
      </c>
      <c r="R154" s="263">
        <v>10.060600000000001</v>
      </c>
      <c r="S154" s="263">
        <v>0</v>
      </c>
      <c r="T154" s="263">
        <v>0</v>
      </c>
      <c r="U154" s="262">
        <v>5.4515212489943803</v>
      </c>
      <c r="V154" s="263">
        <v>0</v>
      </c>
      <c r="W154" s="263">
        <v>8.1746817321935357</v>
      </c>
      <c r="X154" s="263">
        <v>0</v>
      </c>
      <c r="Y154" s="264">
        <v>0</v>
      </c>
      <c r="Z154" s="327">
        <v>5.4515212489943803</v>
      </c>
      <c r="AA154" s="328">
        <v>0</v>
      </c>
      <c r="AB154" s="328">
        <v>8.1746817321935357</v>
      </c>
      <c r="AC154" s="328">
        <v>0</v>
      </c>
      <c r="AD154" s="328">
        <v>0</v>
      </c>
      <c r="AE154" s="329">
        <v>5.4515212489943803</v>
      </c>
      <c r="AF154" s="329">
        <v>0</v>
      </c>
      <c r="AG154" s="329">
        <v>8.1746817321935357</v>
      </c>
      <c r="AH154" s="329">
        <v>0</v>
      </c>
      <c r="AI154" s="330">
        <v>0</v>
      </c>
      <c r="AJ154" s="4"/>
      <c r="AK154" s="4"/>
    </row>
    <row r="155" spans="1:37" s="104" customFormat="1" x14ac:dyDescent="0.2">
      <c r="A155" s="105" t="s">
        <v>452</v>
      </c>
      <c r="B155" s="129">
        <v>30</v>
      </c>
      <c r="C155" s="129" t="s">
        <v>504</v>
      </c>
      <c r="D155" s="129" t="s">
        <v>124</v>
      </c>
      <c r="E155" s="129" t="s">
        <v>709</v>
      </c>
      <c r="F155" s="129" t="s">
        <v>710</v>
      </c>
      <c r="G155" s="152">
        <v>1321</v>
      </c>
      <c r="H155" s="153">
        <v>-112.24851</v>
      </c>
      <c r="I155" s="153">
        <v>48.600720000000003</v>
      </c>
      <c r="J155" s="129" t="s">
        <v>719</v>
      </c>
      <c r="K155" s="129" t="s">
        <v>721</v>
      </c>
      <c r="L155" s="129">
        <v>20200254</v>
      </c>
      <c r="M155" s="129">
        <v>41</v>
      </c>
      <c r="N155" s="129" t="s">
        <v>492</v>
      </c>
      <c r="O155" s="82" t="s">
        <v>47</v>
      </c>
      <c r="P155" s="262">
        <v>0</v>
      </c>
      <c r="Q155" s="263">
        <v>2.419</v>
      </c>
      <c r="R155" s="263">
        <v>0</v>
      </c>
      <c r="S155" s="263">
        <v>1.21E-2</v>
      </c>
      <c r="T155" s="263">
        <v>1.6000000000000001E-3</v>
      </c>
      <c r="U155" s="262">
        <v>0</v>
      </c>
      <c r="V155" s="263">
        <v>1.9655443124839631</v>
      </c>
      <c r="W155" s="263">
        <v>0</v>
      </c>
      <c r="X155" s="263">
        <v>9.831784283197996E-3</v>
      </c>
      <c r="Y155" s="264">
        <v>1.3000706490179171E-3</v>
      </c>
      <c r="Z155" s="327">
        <v>0</v>
      </c>
      <c r="AA155" s="328">
        <v>1.9655443124839631</v>
      </c>
      <c r="AB155" s="328">
        <v>0</v>
      </c>
      <c r="AC155" s="328">
        <v>9.831784283197996E-3</v>
      </c>
      <c r="AD155" s="328">
        <v>1.3000706490179171E-3</v>
      </c>
      <c r="AE155" s="329">
        <v>0</v>
      </c>
      <c r="AF155" s="329">
        <v>1.9655443124839631</v>
      </c>
      <c r="AG155" s="329">
        <v>0</v>
      </c>
      <c r="AH155" s="329">
        <v>9.831784283197996E-3</v>
      </c>
      <c r="AI155" s="330">
        <v>1.3000706490179171E-3</v>
      </c>
      <c r="AJ155" s="4"/>
      <c r="AK155" s="4"/>
    </row>
    <row r="156" spans="1:37" s="104" customFormat="1" x14ac:dyDescent="0.2">
      <c r="A156" s="105" t="s">
        <v>452</v>
      </c>
      <c r="B156" s="129">
        <v>30</v>
      </c>
      <c r="C156" s="129" t="s">
        <v>504</v>
      </c>
      <c r="D156" s="129" t="s">
        <v>124</v>
      </c>
      <c r="E156" s="129" t="s">
        <v>709</v>
      </c>
      <c r="F156" s="129" t="s">
        <v>710</v>
      </c>
      <c r="G156" s="152">
        <v>1321</v>
      </c>
      <c r="H156" s="153">
        <v>-112.24851</v>
      </c>
      <c r="I156" s="153">
        <v>48.600720000000003</v>
      </c>
      <c r="J156" s="129" t="s">
        <v>722</v>
      </c>
      <c r="K156" s="129" t="s">
        <v>722</v>
      </c>
      <c r="L156" s="129">
        <v>31000205</v>
      </c>
      <c r="M156" s="129">
        <v>0</v>
      </c>
      <c r="N156" s="129" t="s">
        <v>492</v>
      </c>
      <c r="O156" s="82" t="s">
        <v>85</v>
      </c>
      <c r="P156" s="262">
        <v>0</v>
      </c>
      <c r="Q156" s="263">
        <v>0</v>
      </c>
      <c r="R156" s="263">
        <v>0</v>
      </c>
      <c r="S156" s="263">
        <v>0</v>
      </c>
      <c r="T156" s="263">
        <v>0</v>
      </c>
      <c r="U156" s="262">
        <v>0</v>
      </c>
      <c r="V156" s="263">
        <v>0</v>
      </c>
      <c r="W156" s="263">
        <v>0</v>
      </c>
      <c r="X156" s="263">
        <v>0</v>
      </c>
      <c r="Y156" s="264">
        <v>0</v>
      </c>
      <c r="Z156" s="327">
        <v>0</v>
      </c>
      <c r="AA156" s="328">
        <v>0</v>
      </c>
      <c r="AB156" s="328">
        <v>0</v>
      </c>
      <c r="AC156" s="328">
        <v>0</v>
      </c>
      <c r="AD156" s="328">
        <v>0</v>
      </c>
      <c r="AE156" s="329">
        <v>0</v>
      </c>
      <c r="AF156" s="329">
        <v>0</v>
      </c>
      <c r="AG156" s="329">
        <v>0</v>
      </c>
      <c r="AH156" s="329">
        <v>0</v>
      </c>
      <c r="AI156" s="330">
        <v>0</v>
      </c>
      <c r="AJ156" s="4"/>
      <c r="AK156" s="4"/>
    </row>
    <row r="157" spans="1:37" s="104" customFormat="1" x14ac:dyDescent="0.2">
      <c r="A157" s="105" t="s">
        <v>452</v>
      </c>
      <c r="B157" s="129">
        <v>30</v>
      </c>
      <c r="C157" s="129" t="s">
        <v>504</v>
      </c>
      <c r="D157" s="129" t="s">
        <v>124</v>
      </c>
      <c r="E157" s="129" t="s">
        <v>709</v>
      </c>
      <c r="F157" s="129" t="s">
        <v>710</v>
      </c>
      <c r="G157" s="152">
        <v>1321</v>
      </c>
      <c r="H157" s="153">
        <v>-112.24851</v>
      </c>
      <c r="I157" s="153">
        <v>48.600720000000003</v>
      </c>
      <c r="J157" s="129" t="s">
        <v>723</v>
      </c>
      <c r="K157" s="129" t="s">
        <v>724</v>
      </c>
      <c r="L157" s="129">
        <v>10101302</v>
      </c>
      <c r="M157" s="129">
        <v>0</v>
      </c>
      <c r="N157" s="129" t="s">
        <v>492</v>
      </c>
      <c r="O157" s="82" t="s">
        <v>222</v>
      </c>
      <c r="P157" s="262">
        <v>0</v>
      </c>
      <c r="Q157" s="263">
        <v>0</v>
      </c>
      <c r="R157" s="263">
        <v>0</v>
      </c>
      <c r="S157" s="263">
        <v>0</v>
      </c>
      <c r="T157" s="263">
        <v>0</v>
      </c>
      <c r="U157" s="262">
        <v>0</v>
      </c>
      <c r="V157" s="263">
        <v>0</v>
      </c>
      <c r="W157" s="263">
        <v>0</v>
      </c>
      <c r="X157" s="263">
        <v>0</v>
      </c>
      <c r="Y157" s="264">
        <v>0</v>
      </c>
      <c r="Z157" s="327">
        <v>0</v>
      </c>
      <c r="AA157" s="328">
        <v>0</v>
      </c>
      <c r="AB157" s="328">
        <v>0</v>
      </c>
      <c r="AC157" s="328">
        <v>0</v>
      </c>
      <c r="AD157" s="328">
        <v>0</v>
      </c>
      <c r="AE157" s="329">
        <v>0</v>
      </c>
      <c r="AF157" s="329">
        <v>0</v>
      </c>
      <c r="AG157" s="329">
        <v>0</v>
      </c>
      <c r="AH157" s="329">
        <v>0</v>
      </c>
      <c r="AI157" s="330">
        <v>0</v>
      </c>
      <c r="AJ157" s="4"/>
      <c r="AK157" s="4"/>
    </row>
    <row r="158" spans="1:37" s="104" customFormat="1" x14ac:dyDescent="0.2">
      <c r="A158" s="105" t="s">
        <v>452</v>
      </c>
      <c r="B158" s="129">
        <v>30</v>
      </c>
      <c r="C158" s="129" t="s">
        <v>504</v>
      </c>
      <c r="D158" s="129" t="s">
        <v>124</v>
      </c>
      <c r="E158" s="129" t="s">
        <v>709</v>
      </c>
      <c r="F158" s="129" t="s">
        <v>710</v>
      </c>
      <c r="G158" s="152">
        <v>1321</v>
      </c>
      <c r="H158" s="153">
        <v>-112.24851</v>
      </c>
      <c r="I158" s="153">
        <v>48.600720000000003</v>
      </c>
      <c r="J158" s="129" t="s">
        <v>725</v>
      </c>
      <c r="K158" s="129" t="s">
        <v>726</v>
      </c>
      <c r="L158" s="129">
        <v>20200253</v>
      </c>
      <c r="M158" s="129">
        <v>6</v>
      </c>
      <c r="N158" s="129" t="s">
        <v>492</v>
      </c>
      <c r="O158" s="82" t="s">
        <v>47</v>
      </c>
      <c r="P158" s="262">
        <v>0</v>
      </c>
      <c r="Q158" s="263">
        <v>8.8800000000000004E-2</v>
      </c>
      <c r="R158" s="263">
        <v>0</v>
      </c>
      <c r="S158" s="263">
        <v>1.8E-3</v>
      </c>
      <c r="T158" s="263">
        <v>2.8500000000000001E-2</v>
      </c>
      <c r="U158" s="262">
        <v>0</v>
      </c>
      <c r="V158" s="263">
        <v>7.2153921020494394E-2</v>
      </c>
      <c r="W158" s="263">
        <v>0</v>
      </c>
      <c r="X158" s="263">
        <v>1.4625794801451566E-3</v>
      </c>
      <c r="Y158" s="264">
        <v>2.3157508435631646E-2</v>
      </c>
      <c r="Z158" s="327">
        <v>0</v>
      </c>
      <c r="AA158" s="328">
        <v>7.2153921020494394E-2</v>
      </c>
      <c r="AB158" s="328">
        <v>0</v>
      </c>
      <c r="AC158" s="328">
        <v>1.4625794801451566E-3</v>
      </c>
      <c r="AD158" s="328">
        <v>2.3157508435631646E-2</v>
      </c>
      <c r="AE158" s="329">
        <v>0</v>
      </c>
      <c r="AF158" s="329">
        <v>7.2153921020494394E-2</v>
      </c>
      <c r="AG158" s="329">
        <v>0</v>
      </c>
      <c r="AH158" s="329">
        <v>1.4625794801451566E-3</v>
      </c>
      <c r="AI158" s="330">
        <v>2.3157508435631646E-2</v>
      </c>
      <c r="AJ158" s="4"/>
      <c r="AK158" s="4"/>
    </row>
    <row r="159" spans="1:37" s="104" customFormat="1" x14ac:dyDescent="0.2">
      <c r="A159" s="105" t="s">
        <v>452</v>
      </c>
      <c r="B159" s="129">
        <v>30</v>
      </c>
      <c r="C159" s="129" t="s">
        <v>504</v>
      </c>
      <c r="D159" s="129" t="s">
        <v>124</v>
      </c>
      <c r="E159" s="129" t="s">
        <v>709</v>
      </c>
      <c r="F159" s="129" t="s">
        <v>710</v>
      </c>
      <c r="G159" s="152">
        <v>1321</v>
      </c>
      <c r="H159" s="153">
        <v>-112.24851</v>
      </c>
      <c r="I159" s="153">
        <v>48.600720000000003</v>
      </c>
      <c r="J159" s="129" t="s">
        <v>725</v>
      </c>
      <c r="K159" s="129" t="s">
        <v>726</v>
      </c>
      <c r="L159" s="129">
        <v>40400302</v>
      </c>
      <c r="M159" s="129">
        <v>2087</v>
      </c>
      <c r="N159" s="129" t="s">
        <v>492</v>
      </c>
      <c r="O159" s="82" t="s">
        <v>86</v>
      </c>
      <c r="P159" s="262">
        <v>0.31619999999999998</v>
      </c>
      <c r="Q159" s="263">
        <v>0</v>
      </c>
      <c r="R159" s="263">
        <v>0.92559999999999998</v>
      </c>
      <c r="S159" s="263">
        <v>0</v>
      </c>
      <c r="T159" s="263">
        <v>0</v>
      </c>
      <c r="U159" s="262">
        <v>0.25692646201216585</v>
      </c>
      <c r="V159" s="263">
        <v>0</v>
      </c>
      <c r="W159" s="263">
        <v>0.75209087045686496</v>
      </c>
      <c r="X159" s="263">
        <v>0</v>
      </c>
      <c r="Y159" s="264">
        <v>0</v>
      </c>
      <c r="Z159" s="327">
        <v>0.25692646201216585</v>
      </c>
      <c r="AA159" s="328">
        <v>0</v>
      </c>
      <c r="AB159" s="328">
        <v>0.75209087045686496</v>
      </c>
      <c r="AC159" s="328">
        <v>0</v>
      </c>
      <c r="AD159" s="328">
        <v>0</v>
      </c>
      <c r="AE159" s="329">
        <v>0.25692646201216585</v>
      </c>
      <c r="AF159" s="329">
        <v>0</v>
      </c>
      <c r="AG159" s="329">
        <v>0.75209087045686496</v>
      </c>
      <c r="AH159" s="329">
        <v>0</v>
      </c>
      <c r="AI159" s="330">
        <v>0</v>
      </c>
      <c r="AJ159" s="4"/>
      <c r="AK159" s="4"/>
    </row>
    <row r="160" spans="1:37" s="104" customFormat="1" x14ac:dyDescent="0.2">
      <c r="A160" s="105" t="s">
        <v>452</v>
      </c>
      <c r="B160" s="129">
        <v>30</v>
      </c>
      <c r="C160" s="129" t="s">
        <v>504</v>
      </c>
      <c r="D160" s="129" t="s">
        <v>124</v>
      </c>
      <c r="E160" s="129" t="s">
        <v>709</v>
      </c>
      <c r="F160" s="129" t="s">
        <v>710</v>
      </c>
      <c r="G160" s="152">
        <v>1321</v>
      </c>
      <c r="H160" s="153">
        <v>-112.24851</v>
      </c>
      <c r="I160" s="153">
        <v>48.600720000000003</v>
      </c>
      <c r="J160" s="129" t="s">
        <v>727</v>
      </c>
      <c r="K160" s="129" t="s">
        <v>728</v>
      </c>
      <c r="L160" s="129">
        <v>40400302</v>
      </c>
      <c r="M160" s="129">
        <v>7</v>
      </c>
      <c r="N160" s="129" t="s">
        <v>492</v>
      </c>
      <c r="O160" s="82" t="s">
        <v>86</v>
      </c>
      <c r="P160" s="262">
        <v>0</v>
      </c>
      <c r="Q160" s="263">
        <v>0.1036</v>
      </c>
      <c r="R160" s="263">
        <v>0</v>
      </c>
      <c r="S160" s="263">
        <v>2.0999999999999999E-3</v>
      </c>
      <c r="T160" s="263">
        <v>3.32E-2</v>
      </c>
      <c r="U160" s="262">
        <v>0</v>
      </c>
      <c r="V160" s="263">
        <v>8.4179574523910117E-2</v>
      </c>
      <c r="W160" s="263">
        <v>0</v>
      </c>
      <c r="X160" s="263">
        <v>1.7063427268360159E-3</v>
      </c>
      <c r="Y160" s="264">
        <v>2.6976465967121777E-2</v>
      </c>
      <c r="Z160" s="327">
        <v>0</v>
      </c>
      <c r="AA160" s="328">
        <v>8.4179574523910117E-2</v>
      </c>
      <c r="AB160" s="328">
        <v>0</v>
      </c>
      <c r="AC160" s="328">
        <v>1.7063427268360159E-3</v>
      </c>
      <c r="AD160" s="328">
        <v>2.6976465967121777E-2</v>
      </c>
      <c r="AE160" s="329">
        <v>0</v>
      </c>
      <c r="AF160" s="329">
        <v>8.4179574523910117E-2</v>
      </c>
      <c r="AG160" s="329">
        <v>0</v>
      </c>
      <c r="AH160" s="329">
        <v>1.7063427268360159E-3</v>
      </c>
      <c r="AI160" s="330">
        <v>2.6976465967121777E-2</v>
      </c>
      <c r="AJ160" s="4"/>
      <c r="AK160" s="4"/>
    </row>
    <row r="161" spans="1:37" s="104" customFormat="1" x14ac:dyDescent="0.2">
      <c r="A161" s="105" t="s">
        <v>452</v>
      </c>
      <c r="B161" s="129">
        <v>30</v>
      </c>
      <c r="C161" s="129" t="s">
        <v>504</v>
      </c>
      <c r="D161" s="129" t="s">
        <v>124</v>
      </c>
      <c r="E161" s="129" t="s">
        <v>709</v>
      </c>
      <c r="F161" s="129" t="s">
        <v>710</v>
      </c>
      <c r="G161" s="152">
        <v>1321</v>
      </c>
      <c r="H161" s="153">
        <v>-112.24851</v>
      </c>
      <c r="I161" s="153">
        <v>48.600720000000003</v>
      </c>
      <c r="J161" s="129" t="s">
        <v>727</v>
      </c>
      <c r="K161" s="129" t="s">
        <v>728</v>
      </c>
      <c r="L161" s="129">
        <v>40400302</v>
      </c>
      <c r="M161" s="129">
        <v>2634</v>
      </c>
      <c r="N161" s="129" t="s">
        <v>492</v>
      </c>
      <c r="O161" s="82" t="s">
        <v>86</v>
      </c>
      <c r="P161" s="262">
        <v>0.23710000000000001</v>
      </c>
      <c r="Q161" s="263">
        <v>0</v>
      </c>
      <c r="R161" s="263">
        <v>1.1708000000000001</v>
      </c>
      <c r="S161" s="263">
        <v>0</v>
      </c>
      <c r="T161" s="263">
        <v>0</v>
      </c>
      <c r="U161" s="262">
        <v>0.19265421930134258</v>
      </c>
      <c r="V161" s="263">
        <v>0</v>
      </c>
      <c r="W161" s="263">
        <v>0.95132669741886078</v>
      </c>
      <c r="X161" s="263">
        <v>0</v>
      </c>
      <c r="Y161" s="264">
        <v>0</v>
      </c>
      <c r="Z161" s="327">
        <v>0.19265421930134258</v>
      </c>
      <c r="AA161" s="328">
        <v>0</v>
      </c>
      <c r="AB161" s="328">
        <v>0.95132669741886078</v>
      </c>
      <c r="AC161" s="328">
        <v>0</v>
      </c>
      <c r="AD161" s="328">
        <v>0</v>
      </c>
      <c r="AE161" s="329">
        <v>0.19265421930134258</v>
      </c>
      <c r="AF161" s="329">
        <v>0</v>
      </c>
      <c r="AG161" s="329">
        <v>0.95132669741886078</v>
      </c>
      <c r="AH161" s="329">
        <v>0</v>
      </c>
      <c r="AI161" s="330">
        <v>0</v>
      </c>
      <c r="AJ161" s="4"/>
      <c r="AK161" s="4"/>
    </row>
    <row r="162" spans="1:37" s="104" customFormat="1" x14ac:dyDescent="0.2">
      <c r="A162" s="105" t="s">
        <v>452</v>
      </c>
      <c r="B162" s="129">
        <v>30</v>
      </c>
      <c r="C162" s="129" t="s">
        <v>504</v>
      </c>
      <c r="D162" s="129" t="s">
        <v>124</v>
      </c>
      <c r="E162" s="129" t="s">
        <v>709</v>
      </c>
      <c r="F162" s="129" t="s">
        <v>710</v>
      </c>
      <c r="G162" s="152">
        <v>1321</v>
      </c>
      <c r="H162" s="153">
        <v>-112.24851</v>
      </c>
      <c r="I162" s="153">
        <v>48.600720000000003</v>
      </c>
      <c r="J162" s="129" t="s">
        <v>729</v>
      </c>
      <c r="K162" s="129" t="s">
        <v>730</v>
      </c>
      <c r="L162" s="129">
        <v>40400302</v>
      </c>
      <c r="M162" s="129">
        <v>19</v>
      </c>
      <c r="N162" s="129" t="s">
        <v>492</v>
      </c>
      <c r="O162" s="82" t="s">
        <v>86</v>
      </c>
      <c r="P162" s="262">
        <v>0</v>
      </c>
      <c r="Q162" s="263">
        <v>0.28120000000000001</v>
      </c>
      <c r="R162" s="263">
        <v>0</v>
      </c>
      <c r="S162" s="263">
        <v>5.5999999999999999E-3</v>
      </c>
      <c r="T162" s="263">
        <v>9.0200000000000002E-2</v>
      </c>
      <c r="U162" s="262">
        <v>0</v>
      </c>
      <c r="V162" s="263">
        <v>0.2284874165648989</v>
      </c>
      <c r="W162" s="263">
        <v>0</v>
      </c>
      <c r="X162" s="263">
        <v>4.5502472715627093E-3</v>
      </c>
      <c r="Y162" s="264">
        <v>7.3291482838385075E-2</v>
      </c>
      <c r="Z162" s="327">
        <v>0</v>
      </c>
      <c r="AA162" s="328">
        <v>0.2284874165648989</v>
      </c>
      <c r="AB162" s="328">
        <v>0</v>
      </c>
      <c r="AC162" s="328">
        <v>4.5502472715627093E-3</v>
      </c>
      <c r="AD162" s="328">
        <v>7.3291482838385075E-2</v>
      </c>
      <c r="AE162" s="329">
        <v>0</v>
      </c>
      <c r="AF162" s="329">
        <v>0.2284874165648989</v>
      </c>
      <c r="AG162" s="329">
        <v>0</v>
      </c>
      <c r="AH162" s="329">
        <v>4.5502472715627093E-3</v>
      </c>
      <c r="AI162" s="330">
        <v>7.3291482838385075E-2</v>
      </c>
      <c r="AJ162" s="4"/>
      <c r="AK162" s="4"/>
    </row>
    <row r="163" spans="1:37" s="104" customFormat="1" x14ac:dyDescent="0.2">
      <c r="A163" s="105" t="s">
        <v>452</v>
      </c>
      <c r="B163" s="129">
        <v>30</v>
      </c>
      <c r="C163" s="129" t="s">
        <v>504</v>
      </c>
      <c r="D163" s="129" t="s">
        <v>124</v>
      </c>
      <c r="E163" s="129" t="s">
        <v>709</v>
      </c>
      <c r="F163" s="129" t="s">
        <v>710</v>
      </c>
      <c r="G163" s="152">
        <v>1321</v>
      </c>
      <c r="H163" s="153">
        <v>-112.24851</v>
      </c>
      <c r="I163" s="153">
        <v>48.600720000000003</v>
      </c>
      <c r="J163" s="129" t="s">
        <v>729</v>
      </c>
      <c r="K163" s="129" t="s">
        <v>730</v>
      </c>
      <c r="L163" s="129">
        <v>40400302</v>
      </c>
      <c r="M163" s="129">
        <v>3552</v>
      </c>
      <c r="N163" s="129" t="s">
        <v>492</v>
      </c>
      <c r="O163" s="82" t="s">
        <v>86</v>
      </c>
      <c r="P163" s="262">
        <v>2.7989999999999999</v>
      </c>
      <c r="Q163" s="263">
        <v>0</v>
      </c>
      <c r="R163" s="263">
        <v>2.9357000000000002</v>
      </c>
      <c r="S163" s="263">
        <v>0</v>
      </c>
      <c r="T163" s="263">
        <v>0</v>
      </c>
      <c r="U163" s="262">
        <v>2.2743110916257185</v>
      </c>
      <c r="V163" s="263">
        <v>0</v>
      </c>
      <c r="W163" s="263">
        <v>2.3853858777011867</v>
      </c>
      <c r="X163" s="263">
        <v>0</v>
      </c>
      <c r="Y163" s="264">
        <v>0</v>
      </c>
      <c r="Z163" s="327">
        <v>2.2743110916257185</v>
      </c>
      <c r="AA163" s="328">
        <v>0</v>
      </c>
      <c r="AB163" s="328">
        <v>2.3853858777011867</v>
      </c>
      <c r="AC163" s="328">
        <v>0</v>
      </c>
      <c r="AD163" s="328">
        <v>0</v>
      </c>
      <c r="AE163" s="329">
        <v>2.2743110916257185</v>
      </c>
      <c r="AF163" s="329">
        <v>0</v>
      </c>
      <c r="AG163" s="329">
        <v>2.3853858777011867</v>
      </c>
      <c r="AH163" s="329">
        <v>0</v>
      </c>
      <c r="AI163" s="330">
        <v>0</v>
      </c>
      <c r="AJ163" s="4"/>
      <c r="AK163" s="4"/>
    </row>
    <row r="164" spans="1:37" s="104" customFormat="1" x14ac:dyDescent="0.2">
      <c r="A164" s="105" t="s">
        <v>452</v>
      </c>
      <c r="B164" s="129">
        <v>30</v>
      </c>
      <c r="C164" s="129" t="s">
        <v>504</v>
      </c>
      <c r="D164" s="129" t="s">
        <v>124</v>
      </c>
      <c r="E164" s="129" t="s">
        <v>709</v>
      </c>
      <c r="F164" s="129" t="s">
        <v>710</v>
      </c>
      <c r="G164" s="152">
        <v>1321</v>
      </c>
      <c r="H164" s="153">
        <v>-112.24851</v>
      </c>
      <c r="I164" s="153">
        <v>48.600720000000003</v>
      </c>
      <c r="J164" s="129" t="s">
        <v>731</v>
      </c>
      <c r="K164" s="129" t="s">
        <v>715</v>
      </c>
      <c r="L164" s="129">
        <v>40400302</v>
      </c>
      <c r="M164" s="129">
        <v>1352</v>
      </c>
      <c r="N164" s="129" t="s">
        <v>492</v>
      </c>
      <c r="O164" s="82" t="s">
        <v>86</v>
      </c>
      <c r="P164" s="262">
        <v>0.45219999999999999</v>
      </c>
      <c r="Q164" s="263">
        <v>0</v>
      </c>
      <c r="R164" s="263">
        <v>2.0232999999999999</v>
      </c>
      <c r="S164" s="263">
        <v>0</v>
      </c>
      <c r="T164" s="263">
        <v>0</v>
      </c>
      <c r="U164" s="262">
        <v>0.36743246717868877</v>
      </c>
      <c r="V164" s="263">
        <v>0</v>
      </c>
      <c r="W164" s="263">
        <v>1.6440205900987195</v>
      </c>
      <c r="X164" s="263">
        <v>0</v>
      </c>
      <c r="Y164" s="264">
        <v>0</v>
      </c>
      <c r="Z164" s="327">
        <v>0.36743246717868877</v>
      </c>
      <c r="AA164" s="328">
        <v>0</v>
      </c>
      <c r="AB164" s="328">
        <v>1.6440205900987195</v>
      </c>
      <c r="AC164" s="328">
        <v>0</v>
      </c>
      <c r="AD164" s="328">
        <v>0</v>
      </c>
      <c r="AE164" s="329">
        <v>0.36743246717868877</v>
      </c>
      <c r="AF164" s="329">
        <v>0</v>
      </c>
      <c r="AG164" s="329">
        <v>1.6440205900987195</v>
      </c>
      <c r="AH164" s="329">
        <v>0</v>
      </c>
      <c r="AI164" s="330">
        <v>0</v>
      </c>
      <c r="AJ164" s="4"/>
      <c r="AK164" s="4"/>
    </row>
    <row r="165" spans="1:37" s="104" customFormat="1" x14ac:dyDescent="0.2">
      <c r="A165" s="105" t="s">
        <v>452</v>
      </c>
      <c r="B165" s="129">
        <v>30</v>
      </c>
      <c r="C165" s="129" t="s">
        <v>504</v>
      </c>
      <c r="D165" s="129" t="s">
        <v>124</v>
      </c>
      <c r="E165" s="129" t="s">
        <v>709</v>
      </c>
      <c r="F165" s="129" t="s">
        <v>710</v>
      </c>
      <c r="G165" s="152">
        <v>1321</v>
      </c>
      <c r="H165" s="153">
        <v>-112.24851</v>
      </c>
      <c r="I165" s="153">
        <v>48.600720000000003</v>
      </c>
      <c r="J165" s="129" t="s">
        <v>731</v>
      </c>
      <c r="K165" s="129" t="s">
        <v>732</v>
      </c>
      <c r="L165" s="129">
        <v>30501050</v>
      </c>
      <c r="M165" s="129">
        <v>10</v>
      </c>
      <c r="N165" s="129" t="s">
        <v>492</v>
      </c>
      <c r="O165" s="82" t="s">
        <v>31</v>
      </c>
      <c r="P165" s="262">
        <v>0</v>
      </c>
      <c r="Q165" s="263">
        <v>0.59</v>
      </c>
      <c r="R165" s="263">
        <v>0</v>
      </c>
      <c r="S165" s="263">
        <v>2.8999999999999998E-3</v>
      </c>
      <c r="T165" s="263">
        <v>4.0000000000000002E-4</v>
      </c>
      <c r="U165" s="262">
        <v>0</v>
      </c>
      <c r="V165" s="263">
        <v>0.47940105182535686</v>
      </c>
      <c r="W165" s="263">
        <v>0</v>
      </c>
      <c r="X165" s="263">
        <v>2.3563780513449744E-3</v>
      </c>
      <c r="Y165" s="264">
        <v>3.2501766225447926E-4</v>
      </c>
      <c r="Z165" s="327">
        <v>0</v>
      </c>
      <c r="AA165" s="328">
        <v>0.47940105182535686</v>
      </c>
      <c r="AB165" s="328">
        <v>0</v>
      </c>
      <c r="AC165" s="328">
        <v>2.3563780513449744E-3</v>
      </c>
      <c r="AD165" s="328">
        <v>3.2501766225447926E-4</v>
      </c>
      <c r="AE165" s="329">
        <v>0</v>
      </c>
      <c r="AF165" s="329">
        <v>0.47940105182535686</v>
      </c>
      <c r="AG165" s="329">
        <v>0</v>
      </c>
      <c r="AH165" s="329">
        <v>2.3563780513449744E-3</v>
      </c>
      <c r="AI165" s="330">
        <v>3.2501766225447926E-4</v>
      </c>
      <c r="AJ165" s="4"/>
      <c r="AK165" s="4"/>
    </row>
    <row r="166" spans="1:37" s="104" customFormat="1" x14ac:dyDescent="0.2">
      <c r="A166" s="105" t="s">
        <v>452</v>
      </c>
      <c r="B166" s="129">
        <v>30</v>
      </c>
      <c r="C166" s="129" t="s">
        <v>504</v>
      </c>
      <c r="D166" s="129" t="s">
        <v>124</v>
      </c>
      <c r="E166" s="129" t="s">
        <v>709</v>
      </c>
      <c r="F166" s="129" t="s">
        <v>710</v>
      </c>
      <c r="G166" s="152">
        <v>1321</v>
      </c>
      <c r="H166" s="153">
        <v>-112.24851</v>
      </c>
      <c r="I166" s="153">
        <v>48.600720000000003</v>
      </c>
      <c r="J166" s="129" t="s">
        <v>733</v>
      </c>
      <c r="K166" s="129" t="s">
        <v>734</v>
      </c>
      <c r="L166" s="129">
        <v>20200254</v>
      </c>
      <c r="M166" s="129">
        <v>69</v>
      </c>
      <c r="N166" s="129" t="s">
        <v>492</v>
      </c>
      <c r="O166" s="82" t="s">
        <v>47</v>
      </c>
      <c r="P166" s="262">
        <v>0</v>
      </c>
      <c r="Q166" s="263">
        <v>4.0709999999999997</v>
      </c>
      <c r="R166" s="263">
        <v>0</v>
      </c>
      <c r="S166" s="263">
        <v>2.0299999999999999E-2</v>
      </c>
      <c r="T166" s="263">
        <v>2.7000000000000001E-3</v>
      </c>
      <c r="U166" s="262">
        <v>0</v>
      </c>
      <c r="V166" s="263">
        <v>3.3078672575949621</v>
      </c>
      <c r="W166" s="263">
        <v>0</v>
      </c>
      <c r="X166" s="263">
        <v>1.6494646359414819E-2</v>
      </c>
      <c r="Y166" s="264">
        <v>2.1938692202177349E-3</v>
      </c>
      <c r="Z166" s="327">
        <v>0</v>
      </c>
      <c r="AA166" s="328">
        <v>3.3078672575949621</v>
      </c>
      <c r="AB166" s="328">
        <v>0</v>
      </c>
      <c r="AC166" s="328">
        <v>1.6494646359414819E-2</v>
      </c>
      <c r="AD166" s="328">
        <v>2.1938692202177349E-3</v>
      </c>
      <c r="AE166" s="329">
        <v>0</v>
      </c>
      <c r="AF166" s="329">
        <v>3.3078672575949621</v>
      </c>
      <c r="AG166" s="329">
        <v>0</v>
      </c>
      <c r="AH166" s="329">
        <v>1.6494646359414819E-2</v>
      </c>
      <c r="AI166" s="330">
        <v>2.1938692202177349E-3</v>
      </c>
      <c r="AJ166" s="4"/>
      <c r="AK166" s="4"/>
    </row>
    <row r="167" spans="1:37" s="104" customFormat="1" x14ac:dyDescent="0.2">
      <c r="A167" s="105" t="s">
        <v>452</v>
      </c>
      <c r="B167" s="129">
        <v>30</v>
      </c>
      <c r="C167" s="129" t="s">
        <v>504</v>
      </c>
      <c r="D167" s="129" t="s">
        <v>124</v>
      </c>
      <c r="E167" s="129" t="s">
        <v>709</v>
      </c>
      <c r="F167" s="129" t="s">
        <v>710</v>
      </c>
      <c r="G167" s="152">
        <v>1321</v>
      </c>
      <c r="H167" s="153">
        <v>-112.24851</v>
      </c>
      <c r="I167" s="153">
        <v>48.600720000000003</v>
      </c>
      <c r="J167" s="129" t="s">
        <v>733</v>
      </c>
      <c r="K167" s="129" t="s">
        <v>734</v>
      </c>
      <c r="L167" s="129">
        <v>40400302</v>
      </c>
      <c r="M167" s="129">
        <v>3380</v>
      </c>
      <c r="N167" s="129" t="s">
        <v>492</v>
      </c>
      <c r="O167" s="82" t="s">
        <v>86</v>
      </c>
      <c r="P167" s="262">
        <v>4.4717000000000002</v>
      </c>
      <c r="Q167" s="263">
        <v>0</v>
      </c>
      <c r="R167" s="263">
        <v>7.8010000000000002</v>
      </c>
      <c r="S167" s="263">
        <v>0</v>
      </c>
      <c r="T167" s="263">
        <v>0</v>
      </c>
      <c r="U167" s="262">
        <v>3.6334537007583871</v>
      </c>
      <c r="V167" s="263">
        <v>0</v>
      </c>
      <c r="W167" s="263">
        <v>6.3386569581179817</v>
      </c>
      <c r="X167" s="263">
        <v>0</v>
      </c>
      <c r="Y167" s="264">
        <v>0</v>
      </c>
      <c r="Z167" s="327">
        <v>3.6334537007583871</v>
      </c>
      <c r="AA167" s="328">
        <v>0</v>
      </c>
      <c r="AB167" s="328">
        <v>6.3386569581179817</v>
      </c>
      <c r="AC167" s="328">
        <v>0</v>
      </c>
      <c r="AD167" s="328">
        <v>0</v>
      </c>
      <c r="AE167" s="329">
        <v>3.6334537007583871</v>
      </c>
      <c r="AF167" s="329">
        <v>0</v>
      </c>
      <c r="AG167" s="329">
        <v>6.3386569581179817</v>
      </c>
      <c r="AH167" s="329">
        <v>0</v>
      </c>
      <c r="AI167" s="330">
        <v>0</v>
      </c>
      <c r="AJ167" s="4"/>
      <c r="AK167" s="4"/>
    </row>
    <row r="168" spans="1:37" s="104" customFormat="1" x14ac:dyDescent="0.2">
      <c r="A168" s="105" t="s">
        <v>452</v>
      </c>
      <c r="B168" s="129">
        <v>30</v>
      </c>
      <c r="C168" s="129" t="s">
        <v>569</v>
      </c>
      <c r="D168" s="129" t="s">
        <v>126</v>
      </c>
      <c r="E168" s="129" t="s">
        <v>735</v>
      </c>
      <c r="F168" s="129" t="s">
        <v>736</v>
      </c>
      <c r="G168" s="152">
        <v>4922</v>
      </c>
      <c r="H168" s="153">
        <v>-109.72353</v>
      </c>
      <c r="I168" s="153">
        <v>48.91442</v>
      </c>
      <c r="J168" s="129" t="s">
        <v>737</v>
      </c>
      <c r="K168" s="129" t="s">
        <v>494</v>
      </c>
      <c r="L168" s="129">
        <v>40400302</v>
      </c>
      <c r="M168" s="129">
        <v>2505</v>
      </c>
      <c r="N168" s="129" t="s">
        <v>492</v>
      </c>
      <c r="O168" s="82" t="s">
        <v>86</v>
      </c>
      <c r="P168" s="262">
        <v>0.1052</v>
      </c>
      <c r="Q168" s="263">
        <v>0.1052</v>
      </c>
      <c r="R168" s="263">
        <v>0.1052</v>
      </c>
      <c r="S168" s="263">
        <v>1.1000000000000001E-3</v>
      </c>
      <c r="T168" s="263">
        <v>1.9300000000000001E-2</v>
      </c>
      <c r="U168" s="262">
        <v>8.547964517292804E-2</v>
      </c>
      <c r="V168" s="263">
        <v>8.547964517292804E-2</v>
      </c>
      <c r="W168" s="263">
        <v>8.547964517292804E-2</v>
      </c>
      <c r="X168" s="263">
        <v>8.9379857119981792E-4</v>
      </c>
      <c r="Y168" s="264">
        <v>1.5682102203778622E-2</v>
      </c>
      <c r="Z168" s="327">
        <v>8.547964517292804E-2</v>
      </c>
      <c r="AA168" s="328">
        <v>8.547964517292804E-2</v>
      </c>
      <c r="AB168" s="328">
        <v>8.547964517292804E-2</v>
      </c>
      <c r="AC168" s="328">
        <v>8.9379857119981792E-4</v>
      </c>
      <c r="AD168" s="328">
        <v>1.5682102203778622E-2</v>
      </c>
      <c r="AE168" s="329">
        <v>8.547964517292804E-2</v>
      </c>
      <c r="AF168" s="329">
        <v>8.547964517292804E-2</v>
      </c>
      <c r="AG168" s="329">
        <v>8.547964517292804E-2</v>
      </c>
      <c r="AH168" s="329">
        <v>8.9379857119981792E-4</v>
      </c>
      <c r="AI168" s="330">
        <v>1.5682102203778622E-2</v>
      </c>
      <c r="AJ168" s="4"/>
      <c r="AK168" s="4"/>
    </row>
    <row r="169" spans="1:37" s="104" customFormat="1" x14ac:dyDescent="0.2">
      <c r="A169" s="105" t="s">
        <v>452</v>
      </c>
      <c r="B169" s="129">
        <v>30</v>
      </c>
      <c r="C169" s="129" t="s">
        <v>569</v>
      </c>
      <c r="D169" s="129" t="s">
        <v>126</v>
      </c>
      <c r="E169" s="129" t="s">
        <v>735</v>
      </c>
      <c r="F169" s="129" t="s">
        <v>736</v>
      </c>
      <c r="G169" s="152">
        <v>4922</v>
      </c>
      <c r="H169" s="153">
        <v>-109.72353</v>
      </c>
      <c r="I169" s="153">
        <v>48.91442</v>
      </c>
      <c r="J169" s="129" t="s">
        <v>738</v>
      </c>
      <c r="K169" s="129" t="s">
        <v>494</v>
      </c>
      <c r="L169" s="129">
        <v>40400302</v>
      </c>
      <c r="M169" s="129">
        <v>536</v>
      </c>
      <c r="N169" s="129" t="s">
        <v>492</v>
      </c>
      <c r="O169" s="82" t="s">
        <v>86</v>
      </c>
      <c r="P169" s="262">
        <v>2.2499999999999999E-2</v>
      </c>
      <c r="Q169" s="263">
        <v>2.2499999999999999E-2</v>
      </c>
      <c r="R169" s="263">
        <v>2.2499999999999999E-2</v>
      </c>
      <c r="S169" s="263">
        <v>2.0000000000000001E-4</v>
      </c>
      <c r="T169" s="263">
        <v>4.1000000000000003E-3</v>
      </c>
      <c r="U169" s="262">
        <v>1.8282243501814455E-2</v>
      </c>
      <c r="V169" s="263">
        <v>1.8282243501814455E-2</v>
      </c>
      <c r="W169" s="263">
        <v>1.8282243501814455E-2</v>
      </c>
      <c r="X169" s="263">
        <v>1.6250883112723963E-4</v>
      </c>
      <c r="Y169" s="264">
        <v>3.3314310381084124E-3</v>
      </c>
      <c r="Z169" s="327">
        <v>1.8282243501814455E-2</v>
      </c>
      <c r="AA169" s="328">
        <v>1.8282243501814455E-2</v>
      </c>
      <c r="AB169" s="328">
        <v>1.8282243501814455E-2</v>
      </c>
      <c r="AC169" s="328">
        <v>1.6250883112723963E-4</v>
      </c>
      <c r="AD169" s="328">
        <v>3.3314310381084124E-3</v>
      </c>
      <c r="AE169" s="329">
        <v>1.8282243501814455E-2</v>
      </c>
      <c r="AF169" s="329">
        <v>1.8282243501814455E-2</v>
      </c>
      <c r="AG169" s="329">
        <v>1.8282243501814455E-2</v>
      </c>
      <c r="AH169" s="329">
        <v>1.6250883112723963E-4</v>
      </c>
      <c r="AI169" s="330">
        <v>3.3314310381084124E-3</v>
      </c>
      <c r="AJ169" s="4"/>
      <c r="AK169" s="4"/>
    </row>
    <row r="170" spans="1:37" s="104" customFormat="1" x14ac:dyDescent="0.2">
      <c r="A170" s="105" t="s">
        <v>452</v>
      </c>
      <c r="B170" s="129">
        <v>30</v>
      </c>
      <c r="C170" s="129" t="s">
        <v>569</v>
      </c>
      <c r="D170" s="129" t="s">
        <v>126</v>
      </c>
      <c r="E170" s="129" t="s">
        <v>735</v>
      </c>
      <c r="F170" s="129" t="s">
        <v>736</v>
      </c>
      <c r="G170" s="152">
        <v>4922</v>
      </c>
      <c r="H170" s="153">
        <v>-109.72353</v>
      </c>
      <c r="I170" s="153">
        <v>48.91442</v>
      </c>
      <c r="J170" s="129" t="s">
        <v>739</v>
      </c>
      <c r="K170" s="129" t="s">
        <v>494</v>
      </c>
      <c r="L170" s="129">
        <v>40400302</v>
      </c>
      <c r="M170" s="129">
        <v>3112</v>
      </c>
      <c r="N170" s="129" t="s">
        <v>492</v>
      </c>
      <c r="O170" s="82" t="s">
        <v>86</v>
      </c>
      <c r="P170" s="262">
        <v>0.13070000000000001</v>
      </c>
      <c r="Q170" s="263">
        <v>0.13070000000000001</v>
      </c>
      <c r="R170" s="263">
        <v>0.13070000000000001</v>
      </c>
      <c r="S170" s="263">
        <v>1.4E-3</v>
      </c>
      <c r="T170" s="263">
        <v>2.4E-2</v>
      </c>
      <c r="U170" s="262">
        <v>0.1061995211416511</v>
      </c>
      <c r="V170" s="263">
        <v>0.1061995211416511</v>
      </c>
      <c r="W170" s="263">
        <v>0.1061995211416511</v>
      </c>
      <c r="X170" s="263">
        <v>1.1375618178906773E-3</v>
      </c>
      <c r="Y170" s="264">
        <v>1.9501059735268753E-2</v>
      </c>
      <c r="Z170" s="327">
        <v>0.1061995211416511</v>
      </c>
      <c r="AA170" s="328">
        <v>0.1061995211416511</v>
      </c>
      <c r="AB170" s="328">
        <v>0.1061995211416511</v>
      </c>
      <c r="AC170" s="328">
        <v>1.1375618178906773E-3</v>
      </c>
      <c r="AD170" s="328">
        <v>1.9501059735268753E-2</v>
      </c>
      <c r="AE170" s="329">
        <v>0.1061995211416511</v>
      </c>
      <c r="AF170" s="329">
        <v>0.1061995211416511</v>
      </c>
      <c r="AG170" s="329">
        <v>0.1061995211416511</v>
      </c>
      <c r="AH170" s="329">
        <v>1.1375618178906773E-3</v>
      </c>
      <c r="AI170" s="330">
        <v>1.9501059735268753E-2</v>
      </c>
      <c r="AJ170" s="4"/>
      <c r="AK170" s="4"/>
    </row>
    <row r="171" spans="1:37" s="104" customFormat="1" x14ac:dyDescent="0.2">
      <c r="A171" s="105" t="s">
        <v>452</v>
      </c>
      <c r="B171" s="129">
        <v>30</v>
      </c>
      <c r="C171" s="129" t="s">
        <v>569</v>
      </c>
      <c r="D171" s="129" t="s">
        <v>126</v>
      </c>
      <c r="E171" s="129" t="s">
        <v>735</v>
      </c>
      <c r="F171" s="129" t="s">
        <v>736</v>
      </c>
      <c r="G171" s="152">
        <v>4922</v>
      </c>
      <c r="H171" s="153">
        <v>-109.72353</v>
      </c>
      <c r="I171" s="153">
        <v>48.91442</v>
      </c>
      <c r="J171" s="129" t="s">
        <v>740</v>
      </c>
      <c r="K171" s="129" t="s">
        <v>741</v>
      </c>
      <c r="L171" s="129">
        <v>40400302</v>
      </c>
      <c r="M171" s="129">
        <v>0</v>
      </c>
      <c r="N171" s="129" t="s">
        <v>547</v>
      </c>
      <c r="O171" s="82" t="s">
        <v>86</v>
      </c>
      <c r="P171" s="262">
        <v>0</v>
      </c>
      <c r="Q171" s="263">
        <v>0</v>
      </c>
      <c r="R171" s="263">
        <v>0</v>
      </c>
      <c r="S171" s="263">
        <v>0</v>
      </c>
      <c r="T171" s="263">
        <v>0</v>
      </c>
      <c r="U171" s="262">
        <v>0</v>
      </c>
      <c r="V171" s="263">
        <v>0</v>
      </c>
      <c r="W171" s="263">
        <v>0</v>
      </c>
      <c r="X171" s="263">
        <v>0</v>
      </c>
      <c r="Y171" s="264">
        <v>0</v>
      </c>
      <c r="Z171" s="327">
        <v>0</v>
      </c>
      <c r="AA171" s="328">
        <v>0</v>
      </c>
      <c r="AB171" s="328">
        <v>0</v>
      </c>
      <c r="AC171" s="328">
        <v>0</v>
      </c>
      <c r="AD171" s="328">
        <v>0</v>
      </c>
      <c r="AE171" s="329">
        <v>0</v>
      </c>
      <c r="AF171" s="329">
        <v>0</v>
      </c>
      <c r="AG171" s="329">
        <v>0</v>
      </c>
      <c r="AH171" s="329">
        <v>0</v>
      </c>
      <c r="AI171" s="330">
        <v>0</v>
      </c>
      <c r="AJ171" s="4"/>
      <c r="AK171" s="4"/>
    </row>
    <row r="172" spans="1:37" s="104" customFormat="1" x14ac:dyDescent="0.2">
      <c r="A172" s="105" t="s">
        <v>452</v>
      </c>
      <c r="B172" s="129">
        <v>30</v>
      </c>
      <c r="C172" s="129" t="s">
        <v>569</v>
      </c>
      <c r="D172" s="129" t="s">
        <v>126</v>
      </c>
      <c r="E172" s="129" t="s">
        <v>735</v>
      </c>
      <c r="F172" s="129" t="s">
        <v>736</v>
      </c>
      <c r="G172" s="152">
        <v>4922</v>
      </c>
      <c r="H172" s="153">
        <v>-109.72353</v>
      </c>
      <c r="I172" s="153">
        <v>48.91442</v>
      </c>
      <c r="J172" s="129" t="s">
        <v>742</v>
      </c>
      <c r="K172" s="129" t="s">
        <v>741</v>
      </c>
      <c r="L172" s="129">
        <v>31000207</v>
      </c>
      <c r="M172" s="129">
        <v>2640</v>
      </c>
      <c r="N172" s="129" t="s">
        <v>547</v>
      </c>
      <c r="O172" s="82" t="s">
        <v>32</v>
      </c>
      <c r="P172" s="262">
        <v>3.3548</v>
      </c>
      <c r="Q172" s="263">
        <v>7.7999999999999996E-3</v>
      </c>
      <c r="R172" s="263">
        <v>0.74990000000000001</v>
      </c>
      <c r="S172" s="263">
        <v>2.3999999999999998E-3</v>
      </c>
      <c r="T172" s="263">
        <v>1.1000000000000001E-3</v>
      </c>
      <c r="U172" s="262">
        <v>2.7259231333283171</v>
      </c>
      <c r="V172" s="263">
        <v>6.3378444139623449E-3</v>
      </c>
      <c r="W172" s="263">
        <v>0.60932686231158495</v>
      </c>
      <c r="X172" s="263">
        <v>1.9501059735268752E-3</v>
      </c>
      <c r="Y172" s="264">
        <v>8.9379857119981792E-4</v>
      </c>
      <c r="Z172" s="327">
        <v>2.7259231333283171</v>
      </c>
      <c r="AA172" s="328">
        <v>6.3378444139623449E-3</v>
      </c>
      <c r="AB172" s="328">
        <v>0.60932686231158495</v>
      </c>
      <c r="AC172" s="328">
        <v>1.9501059735268752E-3</v>
      </c>
      <c r="AD172" s="328">
        <v>8.9379857119981792E-4</v>
      </c>
      <c r="AE172" s="329">
        <v>2.7259231333283171</v>
      </c>
      <c r="AF172" s="329">
        <v>6.3378444139623449E-3</v>
      </c>
      <c r="AG172" s="329">
        <v>0.60932686231158495</v>
      </c>
      <c r="AH172" s="329">
        <v>1.9501059735268752E-3</v>
      </c>
      <c r="AI172" s="330">
        <v>8.9379857119981792E-4</v>
      </c>
      <c r="AJ172" s="4"/>
      <c r="AK172" s="4"/>
    </row>
    <row r="173" spans="1:37" s="104" customFormat="1" x14ac:dyDescent="0.2">
      <c r="A173" s="105" t="s">
        <v>452</v>
      </c>
      <c r="B173" s="129">
        <v>30</v>
      </c>
      <c r="C173" s="129" t="s">
        <v>569</v>
      </c>
      <c r="D173" s="129" t="s">
        <v>126</v>
      </c>
      <c r="E173" s="129" t="s">
        <v>735</v>
      </c>
      <c r="F173" s="129" t="s">
        <v>736</v>
      </c>
      <c r="G173" s="152">
        <v>4922</v>
      </c>
      <c r="H173" s="153">
        <v>-109.72353</v>
      </c>
      <c r="I173" s="153">
        <v>48.91442</v>
      </c>
      <c r="J173" s="129" t="s">
        <v>743</v>
      </c>
      <c r="K173" s="129" t="s">
        <v>744</v>
      </c>
      <c r="L173" s="129">
        <v>30501050</v>
      </c>
      <c r="M173" s="129">
        <v>0</v>
      </c>
      <c r="N173" s="129" t="s">
        <v>547</v>
      </c>
      <c r="O173" s="82" t="s">
        <v>31</v>
      </c>
      <c r="P173" s="262">
        <v>0</v>
      </c>
      <c r="Q173" s="263">
        <v>0</v>
      </c>
      <c r="R173" s="263">
        <v>0</v>
      </c>
      <c r="S173" s="263">
        <v>0</v>
      </c>
      <c r="T173" s="263">
        <v>0</v>
      </c>
      <c r="U173" s="262">
        <v>0</v>
      </c>
      <c r="V173" s="263">
        <v>0</v>
      </c>
      <c r="W173" s="263">
        <v>0</v>
      </c>
      <c r="X173" s="263">
        <v>0</v>
      </c>
      <c r="Y173" s="264">
        <v>0</v>
      </c>
      <c r="Z173" s="327">
        <v>0</v>
      </c>
      <c r="AA173" s="328">
        <v>0</v>
      </c>
      <c r="AB173" s="328">
        <v>0</v>
      </c>
      <c r="AC173" s="328">
        <v>0</v>
      </c>
      <c r="AD173" s="328">
        <v>0</v>
      </c>
      <c r="AE173" s="329">
        <v>0</v>
      </c>
      <c r="AF173" s="329">
        <v>0</v>
      </c>
      <c r="AG173" s="329">
        <v>0</v>
      </c>
      <c r="AH173" s="329">
        <v>0</v>
      </c>
      <c r="AI173" s="330">
        <v>0</v>
      </c>
      <c r="AJ173" s="4"/>
      <c r="AK173" s="4"/>
    </row>
    <row r="174" spans="1:37" s="104" customFormat="1" x14ac:dyDescent="0.2">
      <c r="A174" s="105" t="s">
        <v>452</v>
      </c>
      <c r="B174" s="129">
        <v>30</v>
      </c>
      <c r="C174" s="129" t="s">
        <v>569</v>
      </c>
      <c r="D174" s="129" t="s">
        <v>126</v>
      </c>
      <c r="E174" s="129" t="s">
        <v>735</v>
      </c>
      <c r="F174" s="129" t="s">
        <v>736</v>
      </c>
      <c r="G174" s="152">
        <v>4922</v>
      </c>
      <c r="H174" s="153">
        <v>-109.72353</v>
      </c>
      <c r="I174" s="153">
        <v>48.91442</v>
      </c>
      <c r="J174" s="129" t="s">
        <v>745</v>
      </c>
      <c r="K174" s="129" t="s">
        <v>744</v>
      </c>
      <c r="L174" s="129">
        <v>20200254</v>
      </c>
      <c r="M174" s="129">
        <v>0</v>
      </c>
      <c r="N174" s="129" t="s">
        <v>547</v>
      </c>
      <c r="O174" s="82" t="s">
        <v>47</v>
      </c>
      <c r="P174" s="262">
        <v>0</v>
      </c>
      <c r="Q174" s="263">
        <v>0</v>
      </c>
      <c r="R174" s="263">
        <v>0</v>
      </c>
      <c r="S174" s="263">
        <v>0</v>
      </c>
      <c r="T174" s="263">
        <v>0</v>
      </c>
      <c r="U174" s="262">
        <v>0</v>
      </c>
      <c r="V174" s="263">
        <v>0</v>
      </c>
      <c r="W174" s="263">
        <v>0</v>
      </c>
      <c r="X174" s="263">
        <v>0</v>
      </c>
      <c r="Y174" s="264">
        <v>0</v>
      </c>
      <c r="Z174" s="327">
        <v>0</v>
      </c>
      <c r="AA174" s="328">
        <v>0</v>
      </c>
      <c r="AB174" s="328">
        <v>0</v>
      </c>
      <c r="AC174" s="328">
        <v>0</v>
      </c>
      <c r="AD174" s="328">
        <v>0</v>
      </c>
      <c r="AE174" s="329">
        <v>0</v>
      </c>
      <c r="AF174" s="329">
        <v>0</v>
      </c>
      <c r="AG174" s="329">
        <v>0</v>
      </c>
      <c r="AH174" s="329">
        <v>0</v>
      </c>
      <c r="AI174" s="330">
        <v>0</v>
      </c>
      <c r="AJ174" s="4"/>
      <c r="AK174" s="4"/>
    </row>
    <row r="175" spans="1:37" s="104" customFormat="1" x14ac:dyDescent="0.2">
      <c r="A175" s="105" t="s">
        <v>452</v>
      </c>
      <c r="B175" s="129">
        <v>30</v>
      </c>
      <c r="C175" s="129" t="s">
        <v>569</v>
      </c>
      <c r="D175" s="129" t="s">
        <v>126</v>
      </c>
      <c r="E175" s="129" t="s">
        <v>735</v>
      </c>
      <c r="F175" s="129" t="s">
        <v>736</v>
      </c>
      <c r="G175" s="152">
        <v>4922</v>
      </c>
      <c r="H175" s="153">
        <v>-109.72353</v>
      </c>
      <c r="I175" s="153">
        <v>48.91442</v>
      </c>
      <c r="J175" s="129" t="s">
        <v>746</v>
      </c>
      <c r="K175" s="129" t="s">
        <v>744</v>
      </c>
      <c r="L175" s="129">
        <v>20200254</v>
      </c>
      <c r="M175" s="129">
        <v>0</v>
      </c>
      <c r="N175" s="129" t="s">
        <v>547</v>
      </c>
      <c r="O175" s="82" t="s">
        <v>47</v>
      </c>
      <c r="P175" s="262">
        <v>0</v>
      </c>
      <c r="Q175" s="263">
        <v>0</v>
      </c>
      <c r="R175" s="263">
        <v>0</v>
      </c>
      <c r="S175" s="263">
        <v>0</v>
      </c>
      <c r="T175" s="263">
        <v>0</v>
      </c>
      <c r="U175" s="262">
        <v>0</v>
      </c>
      <c r="V175" s="263">
        <v>0</v>
      </c>
      <c r="W175" s="263">
        <v>0</v>
      </c>
      <c r="X175" s="263">
        <v>0</v>
      </c>
      <c r="Y175" s="264">
        <v>0</v>
      </c>
      <c r="Z175" s="327">
        <v>0</v>
      </c>
      <c r="AA175" s="328">
        <v>0</v>
      </c>
      <c r="AB175" s="328">
        <v>0</v>
      </c>
      <c r="AC175" s="328">
        <v>0</v>
      </c>
      <c r="AD175" s="328">
        <v>0</v>
      </c>
      <c r="AE175" s="329">
        <v>0</v>
      </c>
      <c r="AF175" s="329">
        <v>0</v>
      </c>
      <c r="AG175" s="329">
        <v>0</v>
      </c>
      <c r="AH175" s="329">
        <v>0</v>
      </c>
      <c r="AI175" s="330">
        <v>0</v>
      </c>
      <c r="AJ175" s="4"/>
      <c r="AK175" s="4"/>
    </row>
    <row r="176" spans="1:37" s="104" customFormat="1" x14ac:dyDescent="0.2">
      <c r="A176" s="105" t="s">
        <v>452</v>
      </c>
      <c r="B176" s="129">
        <v>30</v>
      </c>
      <c r="C176" s="129" t="s">
        <v>504</v>
      </c>
      <c r="D176" s="129" t="s">
        <v>124</v>
      </c>
      <c r="E176" s="129" t="s">
        <v>747</v>
      </c>
      <c r="F176" s="129" t="s">
        <v>748</v>
      </c>
      <c r="G176" s="152">
        <v>4922</v>
      </c>
      <c r="H176" s="153">
        <v>-112.1602</v>
      </c>
      <c r="I176" s="153">
        <v>48.950400000000002</v>
      </c>
      <c r="J176" s="129" t="s">
        <v>749</v>
      </c>
      <c r="K176" s="129" t="s">
        <v>750</v>
      </c>
      <c r="L176" s="129">
        <v>20200202</v>
      </c>
      <c r="M176" s="129">
        <v>0</v>
      </c>
      <c r="N176" s="129" t="s">
        <v>492</v>
      </c>
      <c r="O176" s="82" t="s">
        <v>47</v>
      </c>
      <c r="P176" s="262">
        <v>0</v>
      </c>
      <c r="Q176" s="263">
        <v>0</v>
      </c>
      <c r="R176" s="263">
        <v>0</v>
      </c>
      <c r="S176" s="263">
        <v>0</v>
      </c>
      <c r="T176" s="263">
        <v>0</v>
      </c>
      <c r="U176" s="262">
        <v>0</v>
      </c>
      <c r="V176" s="263">
        <v>0</v>
      </c>
      <c r="W176" s="263">
        <v>0</v>
      </c>
      <c r="X176" s="263">
        <v>0</v>
      </c>
      <c r="Y176" s="264">
        <v>0</v>
      </c>
      <c r="Z176" s="327">
        <v>0</v>
      </c>
      <c r="AA176" s="328">
        <v>0</v>
      </c>
      <c r="AB176" s="328">
        <v>0</v>
      </c>
      <c r="AC176" s="328">
        <v>0</v>
      </c>
      <c r="AD176" s="328">
        <v>0</v>
      </c>
      <c r="AE176" s="329">
        <v>0</v>
      </c>
      <c r="AF176" s="329">
        <v>0</v>
      </c>
      <c r="AG176" s="329">
        <v>0</v>
      </c>
      <c r="AH176" s="329">
        <v>0</v>
      </c>
      <c r="AI176" s="330">
        <v>0</v>
      </c>
      <c r="AJ176" s="4"/>
      <c r="AK176" s="4"/>
    </row>
    <row r="177" spans="1:37" s="104" customFormat="1" x14ac:dyDescent="0.2">
      <c r="A177" s="105" t="s">
        <v>452</v>
      </c>
      <c r="B177" s="129">
        <v>30</v>
      </c>
      <c r="C177" s="129" t="s">
        <v>504</v>
      </c>
      <c r="D177" s="129" t="s">
        <v>124</v>
      </c>
      <c r="E177" s="129" t="s">
        <v>747</v>
      </c>
      <c r="F177" s="129" t="s">
        <v>748</v>
      </c>
      <c r="G177" s="152">
        <v>4922</v>
      </c>
      <c r="H177" s="153">
        <v>-112.1602</v>
      </c>
      <c r="I177" s="153">
        <v>48.950400000000002</v>
      </c>
      <c r="J177" s="129" t="s">
        <v>751</v>
      </c>
      <c r="K177" s="129" t="s">
        <v>751</v>
      </c>
      <c r="L177" s="129">
        <v>20300201</v>
      </c>
      <c r="M177" s="129">
        <v>0</v>
      </c>
      <c r="N177" s="129" t="s">
        <v>492</v>
      </c>
      <c r="O177" s="82" t="s">
        <v>223</v>
      </c>
      <c r="P177" s="262">
        <v>0</v>
      </c>
      <c r="Q177" s="263">
        <v>0</v>
      </c>
      <c r="R177" s="263">
        <v>0</v>
      </c>
      <c r="S177" s="263">
        <v>0</v>
      </c>
      <c r="T177" s="263">
        <v>0</v>
      </c>
      <c r="U177" s="262">
        <v>0</v>
      </c>
      <c r="V177" s="263">
        <v>0</v>
      </c>
      <c r="W177" s="263">
        <v>0</v>
      </c>
      <c r="X177" s="263">
        <v>0</v>
      </c>
      <c r="Y177" s="264">
        <v>0</v>
      </c>
      <c r="Z177" s="327">
        <v>0</v>
      </c>
      <c r="AA177" s="328">
        <v>0</v>
      </c>
      <c r="AB177" s="328">
        <v>0</v>
      </c>
      <c r="AC177" s="328">
        <v>0</v>
      </c>
      <c r="AD177" s="328">
        <v>0</v>
      </c>
      <c r="AE177" s="329">
        <v>0</v>
      </c>
      <c r="AF177" s="329">
        <v>0</v>
      </c>
      <c r="AG177" s="329">
        <v>0</v>
      </c>
      <c r="AH177" s="329">
        <v>0</v>
      </c>
      <c r="AI177" s="330">
        <v>0</v>
      </c>
      <c r="AJ177" s="4"/>
      <c r="AK177" s="4"/>
    </row>
    <row r="178" spans="1:37" s="104" customFormat="1" x14ac:dyDescent="0.2">
      <c r="A178" s="105" t="s">
        <v>452</v>
      </c>
      <c r="B178" s="129">
        <v>30</v>
      </c>
      <c r="C178" s="129" t="s">
        <v>504</v>
      </c>
      <c r="D178" s="129" t="s">
        <v>124</v>
      </c>
      <c r="E178" s="129" t="s">
        <v>747</v>
      </c>
      <c r="F178" s="129" t="s">
        <v>748</v>
      </c>
      <c r="G178" s="152">
        <v>4922</v>
      </c>
      <c r="H178" s="153">
        <v>-112.1602</v>
      </c>
      <c r="I178" s="153">
        <v>48.950400000000002</v>
      </c>
      <c r="J178" s="129" t="s">
        <v>646</v>
      </c>
      <c r="K178" s="129" t="s">
        <v>563</v>
      </c>
      <c r="L178" s="129">
        <v>31000228</v>
      </c>
      <c r="M178" s="129">
        <v>0</v>
      </c>
      <c r="N178" s="129" t="s">
        <v>492</v>
      </c>
      <c r="O178" s="82" t="s">
        <v>50</v>
      </c>
      <c r="P178" s="262">
        <v>0</v>
      </c>
      <c r="Q178" s="263">
        <v>0</v>
      </c>
      <c r="R178" s="263">
        <v>0</v>
      </c>
      <c r="S178" s="263">
        <v>0</v>
      </c>
      <c r="T178" s="263">
        <v>0</v>
      </c>
      <c r="U178" s="262">
        <v>0</v>
      </c>
      <c r="V178" s="263">
        <v>0</v>
      </c>
      <c r="W178" s="263">
        <v>0</v>
      </c>
      <c r="X178" s="263">
        <v>0</v>
      </c>
      <c r="Y178" s="264">
        <v>0</v>
      </c>
      <c r="Z178" s="327">
        <v>0</v>
      </c>
      <c r="AA178" s="328">
        <v>0</v>
      </c>
      <c r="AB178" s="328">
        <v>0</v>
      </c>
      <c r="AC178" s="328">
        <v>0</v>
      </c>
      <c r="AD178" s="328">
        <v>0</v>
      </c>
      <c r="AE178" s="329">
        <v>0</v>
      </c>
      <c r="AF178" s="329">
        <v>0</v>
      </c>
      <c r="AG178" s="329">
        <v>0</v>
      </c>
      <c r="AH178" s="329">
        <v>0</v>
      </c>
      <c r="AI178" s="330">
        <v>0</v>
      </c>
      <c r="AJ178" s="4"/>
      <c r="AK178" s="4"/>
    </row>
    <row r="179" spans="1:37" s="104" customFormat="1" x14ac:dyDescent="0.2">
      <c r="A179" s="105" t="s">
        <v>452</v>
      </c>
      <c r="B179" s="129">
        <v>30</v>
      </c>
      <c r="C179" s="129" t="s">
        <v>488</v>
      </c>
      <c r="D179" s="129" t="s">
        <v>122</v>
      </c>
      <c r="E179" s="129" t="s">
        <v>752</v>
      </c>
      <c r="F179" s="129" t="s">
        <v>753</v>
      </c>
      <c r="G179" s="152">
        <v>4922</v>
      </c>
      <c r="H179" s="153">
        <v>-111.58</v>
      </c>
      <c r="I179" s="153">
        <v>48.492899999999999</v>
      </c>
      <c r="J179" s="129" t="s">
        <v>754</v>
      </c>
      <c r="K179" s="129" t="s">
        <v>755</v>
      </c>
      <c r="L179" s="129">
        <v>20200201</v>
      </c>
      <c r="M179" s="129">
        <v>1</v>
      </c>
      <c r="N179" s="129" t="s">
        <v>547</v>
      </c>
      <c r="O179" s="82" t="s">
        <v>47</v>
      </c>
      <c r="P179" s="262">
        <v>0</v>
      </c>
      <c r="Q179" s="263">
        <v>0</v>
      </c>
      <c r="R179" s="263">
        <v>0</v>
      </c>
      <c r="S179" s="263">
        <v>2.9999999999999997E-4</v>
      </c>
      <c r="T179" s="263">
        <v>1E-3</v>
      </c>
      <c r="U179" s="262">
        <v>0</v>
      </c>
      <c r="V179" s="263">
        <v>0</v>
      </c>
      <c r="W179" s="263">
        <v>0</v>
      </c>
      <c r="X179" s="263">
        <v>2.4376324669085939E-4</v>
      </c>
      <c r="Y179" s="264">
        <v>8.1254415563619805E-4</v>
      </c>
      <c r="Z179" s="327">
        <v>0</v>
      </c>
      <c r="AA179" s="328">
        <v>0</v>
      </c>
      <c r="AB179" s="328">
        <v>0</v>
      </c>
      <c r="AC179" s="328">
        <v>2.4376324669085939E-4</v>
      </c>
      <c r="AD179" s="328">
        <v>8.1254415563619805E-4</v>
      </c>
      <c r="AE179" s="329">
        <v>0</v>
      </c>
      <c r="AF179" s="329">
        <v>0</v>
      </c>
      <c r="AG179" s="329">
        <v>0</v>
      </c>
      <c r="AH179" s="329">
        <v>2.4376324669085939E-4</v>
      </c>
      <c r="AI179" s="330">
        <v>8.1254415563619805E-4</v>
      </c>
      <c r="AJ179" s="4"/>
      <c r="AK179" s="4"/>
    </row>
    <row r="180" spans="1:37" s="104" customFormat="1" x14ac:dyDescent="0.2">
      <c r="A180" s="105" t="s">
        <v>452</v>
      </c>
      <c r="B180" s="129">
        <v>30</v>
      </c>
      <c r="C180" s="129" t="s">
        <v>488</v>
      </c>
      <c r="D180" s="129" t="s">
        <v>122</v>
      </c>
      <c r="E180" s="129" t="s">
        <v>752</v>
      </c>
      <c r="F180" s="129" t="s">
        <v>753</v>
      </c>
      <c r="G180" s="152">
        <v>4922</v>
      </c>
      <c r="H180" s="153">
        <v>-111.58</v>
      </c>
      <c r="I180" s="153">
        <v>48.492899999999999</v>
      </c>
      <c r="J180" s="129" t="s">
        <v>754</v>
      </c>
      <c r="K180" s="129" t="s">
        <v>755</v>
      </c>
      <c r="L180" s="129">
        <v>20200201</v>
      </c>
      <c r="M180" s="129">
        <v>77</v>
      </c>
      <c r="N180" s="129" t="s">
        <v>492</v>
      </c>
      <c r="O180" s="82" t="s">
        <v>47</v>
      </c>
      <c r="P180" s="262">
        <v>7.2499999999999995E-2</v>
      </c>
      <c r="Q180" s="263">
        <v>6.3899999999999998E-2</v>
      </c>
      <c r="R180" s="263">
        <v>7.0199999999999999E-2</v>
      </c>
      <c r="S180" s="263">
        <v>0</v>
      </c>
      <c r="T180" s="263">
        <v>0</v>
      </c>
      <c r="U180" s="262">
        <v>5.8909451283624355E-2</v>
      </c>
      <c r="V180" s="263">
        <v>5.1921571545153054E-2</v>
      </c>
      <c r="W180" s="263">
        <v>5.7040599725661105E-2</v>
      </c>
      <c r="X180" s="263">
        <v>0</v>
      </c>
      <c r="Y180" s="264">
        <v>0</v>
      </c>
      <c r="Z180" s="327">
        <v>5.8909451283624355E-2</v>
      </c>
      <c r="AA180" s="328">
        <v>5.1921571545153054E-2</v>
      </c>
      <c r="AB180" s="328">
        <v>5.7040599725661105E-2</v>
      </c>
      <c r="AC180" s="328">
        <v>0</v>
      </c>
      <c r="AD180" s="328">
        <v>0</v>
      </c>
      <c r="AE180" s="329">
        <v>5.8909451283624355E-2</v>
      </c>
      <c r="AF180" s="329">
        <v>5.1921571545153054E-2</v>
      </c>
      <c r="AG180" s="329">
        <v>5.7040599725661105E-2</v>
      </c>
      <c r="AH180" s="329">
        <v>0</v>
      </c>
      <c r="AI180" s="330">
        <v>0</v>
      </c>
      <c r="AJ180" s="4"/>
      <c r="AK180" s="4"/>
    </row>
    <row r="181" spans="1:37" s="104" customFormat="1" x14ac:dyDescent="0.2">
      <c r="A181" s="105" t="s">
        <v>452</v>
      </c>
      <c r="B181" s="129">
        <v>30</v>
      </c>
      <c r="C181" s="129" t="s">
        <v>488</v>
      </c>
      <c r="D181" s="129" t="s">
        <v>122</v>
      </c>
      <c r="E181" s="129" t="s">
        <v>752</v>
      </c>
      <c r="F181" s="129" t="s">
        <v>753</v>
      </c>
      <c r="G181" s="152">
        <v>4922</v>
      </c>
      <c r="H181" s="153">
        <v>-111.58</v>
      </c>
      <c r="I181" s="153">
        <v>48.492899999999999</v>
      </c>
      <c r="J181" s="129" t="s">
        <v>756</v>
      </c>
      <c r="K181" s="129" t="s">
        <v>757</v>
      </c>
      <c r="L181" s="129">
        <v>20200202</v>
      </c>
      <c r="M181" s="129">
        <v>10</v>
      </c>
      <c r="N181" s="129" t="s">
        <v>547</v>
      </c>
      <c r="O181" s="82" t="s">
        <v>47</v>
      </c>
      <c r="P181" s="262">
        <v>0</v>
      </c>
      <c r="Q181" s="263">
        <v>0</v>
      </c>
      <c r="R181" s="263">
        <v>0</v>
      </c>
      <c r="S181" s="263">
        <v>3.0000000000000001E-3</v>
      </c>
      <c r="T181" s="263">
        <v>0.192</v>
      </c>
      <c r="U181" s="262">
        <v>0</v>
      </c>
      <c r="V181" s="263">
        <v>0</v>
      </c>
      <c r="W181" s="263">
        <v>0</v>
      </c>
      <c r="X181" s="263">
        <v>2.4376324669085942E-3</v>
      </c>
      <c r="Y181" s="264">
        <v>0.15600847788215003</v>
      </c>
      <c r="Z181" s="327">
        <v>0</v>
      </c>
      <c r="AA181" s="328">
        <v>0</v>
      </c>
      <c r="AB181" s="328">
        <v>0</v>
      </c>
      <c r="AC181" s="328">
        <v>2.4376324669085942E-3</v>
      </c>
      <c r="AD181" s="328">
        <v>0.15600847788215003</v>
      </c>
      <c r="AE181" s="329">
        <v>0</v>
      </c>
      <c r="AF181" s="329">
        <v>0</v>
      </c>
      <c r="AG181" s="329">
        <v>0</v>
      </c>
      <c r="AH181" s="329">
        <v>2.4376324669085942E-3</v>
      </c>
      <c r="AI181" s="330">
        <v>0.15600847788215003</v>
      </c>
      <c r="AJ181" s="4"/>
      <c r="AK181" s="4"/>
    </row>
    <row r="182" spans="1:37" s="104" customFormat="1" x14ac:dyDescent="0.2">
      <c r="A182" s="105" t="s">
        <v>452</v>
      </c>
      <c r="B182" s="129">
        <v>30</v>
      </c>
      <c r="C182" s="129" t="s">
        <v>488</v>
      </c>
      <c r="D182" s="129" t="s">
        <v>122</v>
      </c>
      <c r="E182" s="129" t="s">
        <v>752</v>
      </c>
      <c r="F182" s="129" t="s">
        <v>753</v>
      </c>
      <c r="G182" s="152">
        <v>4922</v>
      </c>
      <c r="H182" s="153">
        <v>-111.58</v>
      </c>
      <c r="I182" s="153">
        <v>48.492899999999999</v>
      </c>
      <c r="J182" s="129" t="s">
        <v>756</v>
      </c>
      <c r="K182" s="129" t="s">
        <v>758</v>
      </c>
      <c r="L182" s="129">
        <v>20200202</v>
      </c>
      <c r="M182" s="129">
        <v>2692</v>
      </c>
      <c r="N182" s="129" t="s">
        <v>492</v>
      </c>
      <c r="O182" s="82" t="s">
        <v>47</v>
      </c>
      <c r="P182" s="262">
        <v>0.30280000000000001</v>
      </c>
      <c r="Q182" s="263">
        <v>0.88839999999999997</v>
      </c>
      <c r="R182" s="263">
        <v>0.89910000000000001</v>
      </c>
      <c r="S182" s="263">
        <v>0</v>
      </c>
      <c r="T182" s="263">
        <v>0</v>
      </c>
      <c r="U182" s="262">
        <v>0.2460383703266408</v>
      </c>
      <c r="V182" s="263">
        <v>0.72186422786719839</v>
      </c>
      <c r="W182" s="263">
        <v>0.73055845033250566</v>
      </c>
      <c r="X182" s="263">
        <v>0</v>
      </c>
      <c r="Y182" s="264">
        <v>0</v>
      </c>
      <c r="Z182" s="327">
        <v>0.2460383703266408</v>
      </c>
      <c r="AA182" s="328">
        <v>0.72186422786719839</v>
      </c>
      <c r="AB182" s="328">
        <v>0.73055845033250566</v>
      </c>
      <c r="AC182" s="328">
        <v>0</v>
      </c>
      <c r="AD182" s="328">
        <v>0</v>
      </c>
      <c r="AE182" s="329">
        <v>0.2460383703266408</v>
      </c>
      <c r="AF182" s="329">
        <v>0.72186422786719839</v>
      </c>
      <c r="AG182" s="329">
        <v>0.73055845033250566</v>
      </c>
      <c r="AH182" s="329">
        <v>0</v>
      </c>
      <c r="AI182" s="330">
        <v>0</v>
      </c>
      <c r="AJ182" s="4"/>
      <c r="AK182" s="4"/>
    </row>
    <row r="183" spans="1:37" s="104" customFormat="1" x14ac:dyDescent="0.2">
      <c r="A183" s="105" t="s">
        <v>452</v>
      </c>
      <c r="B183" s="129">
        <v>30</v>
      </c>
      <c r="C183" s="129" t="s">
        <v>488</v>
      </c>
      <c r="D183" s="129" t="s">
        <v>122</v>
      </c>
      <c r="E183" s="129" t="s">
        <v>752</v>
      </c>
      <c r="F183" s="129" t="s">
        <v>753</v>
      </c>
      <c r="G183" s="152">
        <v>4922</v>
      </c>
      <c r="H183" s="153">
        <v>-111.58</v>
      </c>
      <c r="I183" s="153">
        <v>48.492899999999999</v>
      </c>
      <c r="J183" s="129" t="s">
        <v>759</v>
      </c>
      <c r="K183" s="129" t="s">
        <v>760</v>
      </c>
      <c r="L183" s="129">
        <v>20200202</v>
      </c>
      <c r="M183" s="129">
        <v>14</v>
      </c>
      <c r="N183" s="129" t="s">
        <v>547</v>
      </c>
      <c r="O183" s="82" t="s">
        <v>47</v>
      </c>
      <c r="P183" s="262">
        <v>0</v>
      </c>
      <c r="Q183" s="263">
        <v>0</v>
      </c>
      <c r="R183" s="263">
        <v>0</v>
      </c>
      <c r="S183" s="263">
        <v>4.1999999999999997E-3</v>
      </c>
      <c r="T183" s="263">
        <v>0.26879999999999998</v>
      </c>
      <c r="U183" s="262">
        <v>0</v>
      </c>
      <c r="V183" s="263">
        <v>0</v>
      </c>
      <c r="W183" s="263">
        <v>0</v>
      </c>
      <c r="X183" s="263">
        <v>3.4126854536720317E-3</v>
      </c>
      <c r="Y183" s="264">
        <v>0.21841186903501003</v>
      </c>
      <c r="Z183" s="327">
        <v>0</v>
      </c>
      <c r="AA183" s="328">
        <v>0</v>
      </c>
      <c r="AB183" s="328">
        <v>0</v>
      </c>
      <c r="AC183" s="328">
        <v>3.4126854536720317E-3</v>
      </c>
      <c r="AD183" s="328">
        <v>0.21841186903501003</v>
      </c>
      <c r="AE183" s="329">
        <v>0</v>
      </c>
      <c r="AF183" s="329">
        <v>0</v>
      </c>
      <c r="AG183" s="329">
        <v>0</v>
      </c>
      <c r="AH183" s="329">
        <v>3.4126854536720317E-3</v>
      </c>
      <c r="AI183" s="330">
        <v>0.21841186903501003</v>
      </c>
      <c r="AJ183" s="4"/>
      <c r="AK183" s="4"/>
    </row>
    <row r="184" spans="1:37" s="104" customFormat="1" x14ac:dyDescent="0.2">
      <c r="A184" s="105" t="s">
        <v>452</v>
      </c>
      <c r="B184" s="129">
        <v>30</v>
      </c>
      <c r="C184" s="129" t="s">
        <v>488</v>
      </c>
      <c r="D184" s="129" t="s">
        <v>122</v>
      </c>
      <c r="E184" s="129" t="s">
        <v>752</v>
      </c>
      <c r="F184" s="129" t="s">
        <v>753</v>
      </c>
      <c r="G184" s="152">
        <v>4922</v>
      </c>
      <c r="H184" s="153">
        <v>-111.58</v>
      </c>
      <c r="I184" s="153">
        <v>48.492899999999999</v>
      </c>
      <c r="J184" s="129" t="s">
        <v>759</v>
      </c>
      <c r="K184" s="129" t="s">
        <v>761</v>
      </c>
      <c r="L184" s="129">
        <v>20200202</v>
      </c>
      <c r="M184" s="129">
        <v>6393</v>
      </c>
      <c r="N184" s="129" t="s">
        <v>492</v>
      </c>
      <c r="O184" s="82" t="s">
        <v>47</v>
      </c>
      <c r="P184" s="262">
        <v>10.516500000000001</v>
      </c>
      <c r="Q184" s="263">
        <v>2.1097000000000001</v>
      </c>
      <c r="R184" s="263">
        <v>3.6536</v>
      </c>
      <c r="S184" s="263">
        <v>0</v>
      </c>
      <c r="T184" s="263">
        <v>0</v>
      </c>
      <c r="U184" s="262">
        <v>8.545120612748077</v>
      </c>
      <c r="V184" s="263">
        <v>1.7142244051456872</v>
      </c>
      <c r="W184" s="263">
        <v>2.9687113270324135</v>
      </c>
      <c r="X184" s="263">
        <v>0</v>
      </c>
      <c r="Y184" s="264">
        <v>0</v>
      </c>
      <c r="Z184" s="327">
        <v>8.545120612748077</v>
      </c>
      <c r="AA184" s="328">
        <v>1.7142244051456872</v>
      </c>
      <c r="AB184" s="328">
        <v>2.9687113270324135</v>
      </c>
      <c r="AC184" s="328">
        <v>0</v>
      </c>
      <c r="AD184" s="328">
        <v>0</v>
      </c>
      <c r="AE184" s="329">
        <v>8.545120612748077</v>
      </c>
      <c r="AF184" s="329">
        <v>1.7142244051456872</v>
      </c>
      <c r="AG184" s="329">
        <v>2.9687113270324135</v>
      </c>
      <c r="AH184" s="329">
        <v>0</v>
      </c>
      <c r="AI184" s="330">
        <v>0</v>
      </c>
      <c r="AJ184" s="4"/>
      <c r="AK184" s="4"/>
    </row>
    <row r="185" spans="1:37" s="104" customFormat="1" x14ac:dyDescent="0.2">
      <c r="A185" s="105" t="s">
        <v>452</v>
      </c>
      <c r="B185" s="129">
        <v>30</v>
      </c>
      <c r="C185" s="129" t="s">
        <v>488</v>
      </c>
      <c r="D185" s="129" t="s">
        <v>122</v>
      </c>
      <c r="E185" s="129" t="s">
        <v>752</v>
      </c>
      <c r="F185" s="129" t="s">
        <v>753</v>
      </c>
      <c r="G185" s="152">
        <v>4922</v>
      </c>
      <c r="H185" s="153">
        <v>-111.58</v>
      </c>
      <c r="I185" s="153">
        <v>48.492899999999999</v>
      </c>
      <c r="J185" s="129" t="s">
        <v>762</v>
      </c>
      <c r="K185" s="129" t="s">
        <v>763</v>
      </c>
      <c r="L185" s="129">
        <v>20200202</v>
      </c>
      <c r="M185" s="129">
        <v>3</v>
      </c>
      <c r="N185" s="129" t="s">
        <v>492</v>
      </c>
      <c r="O185" s="82" t="s">
        <v>47</v>
      </c>
      <c r="P185" s="262">
        <v>0</v>
      </c>
      <c r="Q185" s="263">
        <v>0</v>
      </c>
      <c r="R185" s="263">
        <v>0</v>
      </c>
      <c r="S185" s="263">
        <v>8.9999999999999998E-4</v>
      </c>
      <c r="T185" s="263">
        <v>5.7599999999999998E-2</v>
      </c>
      <c r="U185" s="262">
        <v>0</v>
      </c>
      <c r="V185" s="263">
        <v>0</v>
      </c>
      <c r="W185" s="263">
        <v>0</v>
      </c>
      <c r="X185" s="263">
        <v>7.3128974007257829E-4</v>
      </c>
      <c r="Y185" s="264">
        <v>4.6802543364645011E-2</v>
      </c>
      <c r="Z185" s="327">
        <v>0</v>
      </c>
      <c r="AA185" s="328">
        <v>0</v>
      </c>
      <c r="AB185" s="328">
        <v>0</v>
      </c>
      <c r="AC185" s="328">
        <v>7.3128974007257829E-4</v>
      </c>
      <c r="AD185" s="328">
        <v>4.6802543364645011E-2</v>
      </c>
      <c r="AE185" s="329">
        <v>0</v>
      </c>
      <c r="AF185" s="329">
        <v>0</v>
      </c>
      <c r="AG185" s="329">
        <v>0</v>
      </c>
      <c r="AH185" s="329">
        <v>7.3128974007257829E-4</v>
      </c>
      <c r="AI185" s="330">
        <v>4.6802543364645011E-2</v>
      </c>
      <c r="AJ185" s="4"/>
      <c r="AK185" s="4"/>
    </row>
    <row r="186" spans="1:37" s="104" customFormat="1" x14ac:dyDescent="0.2">
      <c r="A186" s="105" t="s">
        <v>452</v>
      </c>
      <c r="B186" s="129">
        <v>30</v>
      </c>
      <c r="C186" s="129" t="s">
        <v>488</v>
      </c>
      <c r="D186" s="129" t="s">
        <v>122</v>
      </c>
      <c r="E186" s="129" t="s">
        <v>752</v>
      </c>
      <c r="F186" s="129" t="s">
        <v>753</v>
      </c>
      <c r="G186" s="152">
        <v>4922</v>
      </c>
      <c r="H186" s="153">
        <v>-111.58</v>
      </c>
      <c r="I186" s="153">
        <v>48.492899999999999</v>
      </c>
      <c r="J186" s="129" t="s">
        <v>762</v>
      </c>
      <c r="K186" s="129" t="s">
        <v>763</v>
      </c>
      <c r="L186" s="129">
        <v>20200202</v>
      </c>
      <c r="M186" s="129">
        <v>2136</v>
      </c>
      <c r="N186" s="129" t="s">
        <v>492</v>
      </c>
      <c r="O186" s="82" t="s">
        <v>47</v>
      </c>
      <c r="P186" s="262">
        <v>2.7660999999999998</v>
      </c>
      <c r="Q186" s="263">
        <v>0.29899999999999999</v>
      </c>
      <c r="R186" s="263">
        <v>0.33750000000000002</v>
      </c>
      <c r="S186" s="263">
        <v>0</v>
      </c>
      <c r="T186" s="263">
        <v>0</v>
      </c>
      <c r="U186" s="262">
        <v>2.2475783889052874</v>
      </c>
      <c r="V186" s="263">
        <v>0.24295070253522322</v>
      </c>
      <c r="W186" s="263">
        <v>0.27423365252721688</v>
      </c>
      <c r="X186" s="263">
        <v>0</v>
      </c>
      <c r="Y186" s="264">
        <v>0</v>
      </c>
      <c r="Z186" s="327">
        <v>2.2475783889052874</v>
      </c>
      <c r="AA186" s="328">
        <v>0.24295070253522322</v>
      </c>
      <c r="AB186" s="328">
        <v>0.27423365252721688</v>
      </c>
      <c r="AC186" s="328">
        <v>0</v>
      </c>
      <c r="AD186" s="328">
        <v>0</v>
      </c>
      <c r="AE186" s="329">
        <v>2.2475783889052874</v>
      </c>
      <c r="AF186" s="329">
        <v>0.24295070253522322</v>
      </c>
      <c r="AG186" s="329">
        <v>0.27423365252721688</v>
      </c>
      <c r="AH186" s="329">
        <v>0</v>
      </c>
      <c r="AI186" s="330">
        <v>0</v>
      </c>
      <c r="AJ186" s="4"/>
      <c r="AK186" s="4"/>
    </row>
    <row r="187" spans="1:37" s="104" customFormat="1" x14ac:dyDescent="0.2">
      <c r="A187" s="105" t="s">
        <v>452</v>
      </c>
      <c r="B187" s="129">
        <v>30</v>
      </c>
      <c r="C187" s="129" t="s">
        <v>488</v>
      </c>
      <c r="D187" s="129" t="s">
        <v>122</v>
      </c>
      <c r="E187" s="129" t="s">
        <v>752</v>
      </c>
      <c r="F187" s="129" t="s">
        <v>753</v>
      </c>
      <c r="G187" s="152">
        <v>4922</v>
      </c>
      <c r="H187" s="153">
        <v>-111.58</v>
      </c>
      <c r="I187" s="153">
        <v>48.492899999999999</v>
      </c>
      <c r="J187" s="129" t="s">
        <v>764</v>
      </c>
      <c r="K187" s="129" t="s">
        <v>764</v>
      </c>
      <c r="L187" s="129">
        <v>31000228</v>
      </c>
      <c r="M187" s="129">
        <v>3</v>
      </c>
      <c r="N187" s="129" t="s">
        <v>547</v>
      </c>
      <c r="O187" s="82" t="s">
        <v>50</v>
      </c>
      <c r="P187" s="262">
        <v>0.21</v>
      </c>
      <c r="Q187" s="263">
        <v>0</v>
      </c>
      <c r="R187" s="263">
        <v>5.2499999999999998E-2</v>
      </c>
      <c r="S187" s="263">
        <v>0</v>
      </c>
      <c r="T187" s="263">
        <v>0</v>
      </c>
      <c r="U187" s="262">
        <v>0.1706342726836016</v>
      </c>
      <c r="V187" s="263">
        <v>0</v>
      </c>
      <c r="W187" s="263">
        <v>4.2658568170900399E-2</v>
      </c>
      <c r="X187" s="263">
        <v>0</v>
      </c>
      <c r="Y187" s="264">
        <v>0</v>
      </c>
      <c r="Z187" s="327">
        <v>0.1706342726836016</v>
      </c>
      <c r="AA187" s="328">
        <v>0</v>
      </c>
      <c r="AB187" s="328">
        <v>4.2658568170900399E-2</v>
      </c>
      <c r="AC187" s="328">
        <v>0</v>
      </c>
      <c r="AD187" s="328">
        <v>0</v>
      </c>
      <c r="AE187" s="329">
        <v>0.1706342726836016</v>
      </c>
      <c r="AF187" s="329">
        <v>0</v>
      </c>
      <c r="AG187" s="329">
        <v>4.2658568170900399E-2</v>
      </c>
      <c r="AH187" s="329">
        <v>0</v>
      </c>
      <c r="AI187" s="330">
        <v>0</v>
      </c>
      <c r="AJ187" s="4"/>
      <c r="AK187" s="4"/>
    </row>
    <row r="188" spans="1:37" s="104" customFormat="1" x14ac:dyDescent="0.2">
      <c r="A188" s="105" t="s">
        <v>452</v>
      </c>
      <c r="B188" s="129">
        <v>30</v>
      </c>
      <c r="C188" s="129" t="s">
        <v>488</v>
      </c>
      <c r="D188" s="129" t="s">
        <v>122</v>
      </c>
      <c r="E188" s="129" t="s">
        <v>752</v>
      </c>
      <c r="F188" s="129" t="s">
        <v>753</v>
      </c>
      <c r="G188" s="152">
        <v>4922</v>
      </c>
      <c r="H188" s="153">
        <v>-111.58</v>
      </c>
      <c r="I188" s="153">
        <v>48.492899999999999</v>
      </c>
      <c r="J188" s="129" t="s">
        <v>765</v>
      </c>
      <c r="K188" s="129" t="s">
        <v>765</v>
      </c>
      <c r="L188" s="129">
        <v>10500106</v>
      </c>
      <c r="M188" s="129">
        <v>3</v>
      </c>
      <c r="N188" s="129" t="s">
        <v>492</v>
      </c>
      <c r="O188" s="82" t="s">
        <v>39</v>
      </c>
      <c r="P188" s="262">
        <v>0</v>
      </c>
      <c r="Q188" s="263">
        <v>8.2000000000000007E-3</v>
      </c>
      <c r="R188" s="263">
        <v>0</v>
      </c>
      <c r="S188" s="263">
        <v>0</v>
      </c>
      <c r="T188" s="263">
        <v>0</v>
      </c>
      <c r="U188" s="262">
        <v>0</v>
      </c>
      <c r="V188" s="263">
        <v>6.6628620762168248E-3</v>
      </c>
      <c r="W188" s="263">
        <v>0</v>
      </c>
      <c r="X188" s="263">
        <v>0</v>
      </c>
      <c r="Y188" s="264">
        <v>0</v>
      </c>
      <c r="Z188" s="327">
        <v>0</v>
      </c>
      <c r="AA188" s="328">
        <v>6.6628620762168248E-3</v>
      </c>
      <c r="AB188" s="328">
        <v>0</v>
      </c>
      <c r="AC188" s="328">
        <v>0</v>
      </c>
      <c r="AD188" s="328">
        <v>0</v>
      </c>
      <c r="AE188" s="329">
        <v>0</v>
      </c>
      <c r="AF188" s="329">
        <v>6.6628620762168248E-3</v>
      </c>
      <c r="AG188" s="329">
        <v>0</v>
      </c>
      <c r="AH188" s="329">
        <v>0</v>
      </c>
      <c r="AI188" s="330">
        <v>0</v>
      </c>
      <c r="AJ188" s="4"/>
      <c r="AK188" s="4"/>
    </row>
    <row r="189" spans="1:37" s="104" customFormat="1" x14ac:dyDescent="0.2">
      <c r="A189" s="105" t="s">
        <v>452</v>
      </c>
      <c r="B189" s="129">
        <v>30</v>
      </c>
      <c r="C189" s="129" t="s">
        <v>488</v>
      </c>
      <c r="D189" s="129" t="s">
        <v>122</v>
      </c>
      <c r="E189" s="129" t="s">
        <v>752</v>
      </c>
      <c r="F189" s="129" t="s">
        <v>753</v>
      </c>
      <c r="G189" s="152">
        <v>4922</v>
      </c>
      <c r="H189" s="153">
        <v>-111.58</v>
      </c>
      <c r="I189" s="153">
        <v>48.492899999999999</v>
      </c>
      <c r="J189" s="129" t="s">
        <v>765</v>
      </c>
      <c r="K189" s="129" t="s">
        <v>765</v>
      </c>
      <c r="L189" s="129">
        <v>10500106</v>
      </c>
      <c r="M189" s="129">
        <v>3</v>
      </c>
      <c r="N189" s="129" t="s">
        <v>547</v>
      </c>
      <c r="O189" s="82" t="s">
        <v>39</v>
      </c>
      <c r="P189" s="262">
        <v>0.21</v>
      </c>
      <c r="Q189" s="263">
        <v>0</v>
      </c>
      <c r="R189" s="263">
        <v>0.03</v>
      </c>
      <c r="S189" s="263">
        <v>8.9999999999999998E-4</v>
      </c>
      <c r="T189" s="263">
        <v>2.8E-3</v>
      </c>
      <c r="U189" s="262">
        <v>0.1706342726836016</v>
      </c>
      <c r="V189" s="263">
        <v>0</v>
      </c>
      <c r="W189" s="263">
        <v>2.4376324669085941E-2</v>
      </c>
      <c r="X189" s="263">
        <v>7.3128974007257829E-4</v>
      </c>
      <c r="Y189" s="264">
        <v>2.2751236357813546E-3</v>
      </c>
      <c r="Z189" s="327">
        <v>0.1706342726836016</v>
      </c>
      <c r="AA189" s="328">
        <v>0</v>
      </c>
      <c r="AB189" s="328">
        <v>2.4376324669085941E-2</v>
      </c>
      <c r="AC189" s="328">
        <v>7.3128974007257829E-4</v>
      </c>
      <c r="AD189" s="328">
        <v>2.2751236357813546E-3</v>
      </c>
      <c r="AE189" s="329">
        <v>0.1706342726836016</v>
      </c>
      <c r="AF189" s="329">
        <v>0</v>
      </c>
      <c r="AG189" s="329">
        <v>2.4376324669085941E-2</v>
      </c>
      <c r="AH189" s="329">
        <v>7.3128974007257829E-4</v>
      </c>
      <c r="AI189" s="330">
        <v>2.2751236357813546E-3</v>
      </c>
      <c r="AJ189" s="4"/>
      <c r="AK189" s="4"/>
    </row>
    <row r="190" spans="1:37" s="104" customFormat="1" x14ac:dyDescent="0.2">
      <c r="A190" s="105" t="s">
        <v>452</v>
      </c>
      <c r="B190" s="129">
        <v>30</v>
      </c>
      <c r="C190" s="129" t="s">
        <v>488</v>
      </c>
      <c r="D190" s="129" t="s">
        <v>122</v>
      </c>
      <c r="E190" s="129" t="s">
        <v>752</v>
      </c>
      <c r="F190" s="129" t="s">
        <v>753</v>
      </c>
      <c r="G190" s="152">
        <v>4922</v>
      </c>
      <c r="H190" s="153">
        <v>-111.58</v>
      </c>
      <c r="I190" s="153">
        <v>48.492899999999999</v>
      </c>
      <c r="J190" s="129" t="s">
        <v>766</v>
      </c>
      <c r="K190" s="129" t="s">
        <v>563</v>
      </c>
      <c r="L190" s="129">
        <v>31000228</v>
      </c>
      <c r="M190" s="129">
        <v>0</v>
      </c>
      <c r="N190" s="129" t="s">
        <v>547</v>
      </c>
      <c r="O190" s="82" t="s">
        <v>50</v>
      </c>
      <c r="P190" s="262">
        <v>0</v>
      </c>
      <c r="Q190" s="263">
        <v>0</v>
      </c>
      <c r="R190" s="263">
        <v>0</v>
      </c>
      <c r="S190" s="263">
        <v>0</v>
      </c>
      <c r="T190" s="263">
        <v>0</v>
      </c>
      <c r="U190" s="262">
        <v>0</v>
      </c>
      <c r="V190" s="263">
        <v>0</v>
      </c>
      <c r="W190" s="263">
        <v>0</v>
      </c>
      <c r="X190" s="263">
        <v>0</v>
      </c>
      <c r="Y190" s="264">
        <v>0</v>
      </c>
      <c r="Z190" s="327">
        <v>0</v>
      </c>
      <c r="AA190" s="328">
        <v>0</v>
      </c>
      <c r="AB190" s="328">
        <v>0</v>
      </c>
      <c r="AC190" s="328">
        <v>0</v>
      </c>
      <c r="AD190" s="328">
        <v>0</v>
      </c>
      <c r="AE190" s="329">
        <v>0</v>
      </c>
      <c r="AF190" s="329">
        <v>0</v>
      </c>
      <c r="AG190" s="329">
        <v>0</v>
      </c>
      <c r="AH190" s="329">
        <v>0</v>
      </c>
      <c r="AI190" s="330">
        <v>0</v>
      </c>
      <c r="AJ190" s="4"/>
      <c r="AK190" s="4"/>
    </row>
    <row r="191" spans="1:37" s="104" customFormat="1" x14ac:dyDescent="0.2">
      <c r="A191" s="105" t="s">
        <v>452</v>
      </c>
      <c r="B191" s="129">
        <v>30</v>
      </c>
      <c r="C191" s="129" t="s">
        <v>488</v>
      </c>
      <c r="D191" s="129" t="s">
        <v>122</v>
      </c>
      <c r="E191" s="129" t="s">
        <v>752</v>
      </c>
      <c r="F191" s="129" t="s">
        <v>753</v>
      </c>
      <c r="G191" s="152">
        <v>4922</v>
      </c>
      <c r="H191" s="153">
        <v>-111.58</v>
      </c>
      <c r="I191" s="153">
        <v>48.492899999999999</v>
      </c>
      <c r="J191" s="129" t="s">
        <v>767</v>
      </c>
      <c r="K191" s="129" t="s">
        <v>768</v>
      </c>
      <c r="L191" s="129">
        <v>20200201</v>
      </c>
      <c r="M191" s="129">
        <v>2</v>
      </c>
      <c r="N191" s="129" t="s">
        <v>547</v>
      </c>
      <c r="O191" s="82" t="s">
        <v>47</v>
      </c>
      <c r="P191" s="262">
        <v>0</v>
      </c>
      <c r="Q191" s="263">
        <v>0</v>
      </c>
      <c r="R191" s="263">
        <v>0</v>
      </c>
      <c r="S191" s="263">
        <v>5.9999999999999995E-4</v>
      </c>
      <c r="T191" s="263">
        <v>1.9E-3</v>
      </c>
      <c r="U191" s="262">
        <v>0</v>
      </c>
      <c r="V191" s="263">
        <v>0</v>
      </c>
      <c r="W191" s="263">
        <v>0</v>
      </c>
      <c r="X191" s="263">
        <v>4.8752649338171879E-4</v>
      </c>
      <c r="Y191" s="264">
        <v>1.5438338957087763E-3</v>
      </c>
      <c r="Z191" s="327">
        <v>0</v>
      </c>
      <c r="AA191" s="328">
        <v>0</v>
      </c>
      <c r="AB191" s="328">
        <v>0</v>
      </c>
      <c r="AC191" s="328">
        <v>4.8752649338171879E-4</v>
      </c>
      <c r="AD191" s="328">
        <v>1.5438338957087763E-3</v>
      </c>
      <c r="AE191" s="329">
        <v>0</v>
      </c>
      <c r="AF191" s="329">
        <v>0</v>
      </c>
      <c r="AG191" s="329">
        <v>0</v>
      </c>
      <c r="AH191" s="329">
        <v>4.8752649338171879E-4</v>
      </c>
      <c r="AI191" s="330">
        <v>1.5438338957087763E-3</v>
      </c>
      <c r="AJ191" s="4"/>
      <c r="AK191" s="4"/>
    </row>
    <row r="192" spans="1:37" s="104" customFormat="1" x14ac:dyDescent="0.2">
      <c r="A192" s="105" t="s">
        <v>452</v>
      </c>
      <c r="B192" s="129">
        <v>30</v>
      </c>
      <c r="C192" s="129" t="s">
        <v>488</v>
      </c>
      <c r="D192" s="129" t="s">
        <v>122</v>
      </c>
      <c r="E192" s="129" t="s">
        <v>752</v>
      </c>
      <c r="F192" s="129" t="s">
        <v>753</v>
      </c>
      <c r="G192" s="152">
        <v>4922</v>
      </c>
      <c r="H192" s="153">
        <v>-111.58</v>
      </c>
      <c r="I192" s="153">
        <v>48.492899999999999</v>
      </c>
      <c r="J192" s="129" t="s">
        <v>767</v>
      </c>
      <c r="K192" s="129" t="s">
        <v>768</v>
      </c>
      <c r="L192" s="129">
        <v>20200201</v>
      </c>
      <c r="M192" s="129">
        <v>122</v>
      </c>
      <c r="N192" s="129" t="s">
        <v>492</v>
      </c>
      <c r="O192" s="82" t="s">
        <v>47</v>
      </c>
      <c r="P192" s="262">
        <v>0.1113</v>
      </c>
      <c r="Q192" s="263">
        <v>0.1013</v>
      </c>
      <c r="R192" s="263">
        <v>0.14760000000000001</v>
      </c>
      <c r="S192" s="263">
        <v>0</v>
      </c>
      <c r="T192" s="263">
        <v>0</v>
      </c>
      <c r="U192" s="262">
        <v>9.0436164522308848E-2</v>
      </c>
      <c r="V192" s="263">
        <v>8.2310722965946867E-2</v>
      </c>
      <c r="W192" s="263">
        <v>0.11993151737190284</v>
      </c>
      <c r="X192" s="263">
        <v>0</v>
      </c>
      <c r="Y192" s="264">
        <v>0</v>
      </c>
      <c r="Z192" s="327">
        <v>9.0436164522308848E-2</v>
      </c>
      <c r="AA192" s="328">
        <v>8.2310722965946867E-2</v>
      </c>
      <c r="AB192" s="328">
        <v>0.11993151737190284</v>
      </c>
      <c r="AC192" s="328">
        <v>0</v>
      </c>
      <c r="AD192" s="328">
        <v>0</v>
      </c>
      <c r="AE192" s="329">
        <v>9.0436164522308848E-2</v>
      </c>
      <c r="AF192" s="329">
        <v>8.2310722965946867E-2</v>
      </c>
      <c r="AG192" s="329">
        <v>0.11993151737190284</v>
      </c>
      <c r="AH192" s="329">
        <v>0</v>
      </c>
      <c r="AI192" s="330">
        <v>0</v>
      </c>
      <c r="AJ192" s="4"/>
      <c r="AK192" s="4"/>
    </row>
    <row r="193" spans="1:37" s="104" customFormat="1" x14ac:dyDescent="0.2">
      <c r="A193" s="105" t="s">
        <v>452</v>
      </c>
      <c r="B193" s="129">
        <v>30</v>
      </c>
      <c r="C193" s="129" t="s">
        <v>488</v>
      </c>
      <c r="D193" s="129" t="s">
        <v>122</v>
      </c>
      <c r="E193" s="129" t="s">
        <v>752</v>
      </c>
      <c r="F193" s="129" t="s">
        <v>753</v>
      </c>
      <c r="G193" s="152">
        <v>4922</v>
      </c>
      <c r="H193" s="153">
        <v>-111.58</v>
      </c>
      <c r="I193" s="153">
        <v>48.492899999999999</v>
      </c>
      <c r="J193" s="129" t="s">
        <v>769</v>
      </c>
      <c r="K193" s="129" t="s">
        <v>770</v>
      </c>
      <c r="L193" s="129">
        <v>20200202</v>
      </c>
      <c r="M193" s="129">
        <v>7</v>
      </c>
      <c r="N193" s="129" t="s">
        <v>492</v>
      </c>
      <c r="O193" s="82" t="s">
        <v>47</v>
      </c>
      <c r="P193" s="262">
        <v>9.94</v>
      </c>
      <c r="Q193" s="263">
        <v>0.40600000000000003</v>
      </c>
      <c r="R193" s="263">
        <v>1.4</v>
      </c>
      <c r="S193" s="263">
        <v>2.0999999999999999E-3</v>
      </c>
      <c r="T193" s="263">
        <v>3.32E-2</v>
      </c>
      <c r="U193" s="262">
        <v>8.0766889070238079</v>
      </c>
      <c r="V193" s="263">
        <v>0.32989292718829644</v>
      </c>
      <c r="W193" s="263">
        <v>1.1375618178906772</v>
      </c>
      <c r="X193" s="263">
        <v>1.7063427268360159E-3</v>
      </c>
      <c r="Y193" s="264">
        <v>2.6976465967121777E-2</v>
      </c>
      <c r="Z193" s="327">
        <v>8.0766889070238079</v>
      </c>
      <c r="AA193" s="328">
        <v>0.32989292718829644</v>
      </c>
      <c r="AB193" s="328">
        <v>1.1375618178906772</v>
      </c>
      <c r="AC193" s="328">
        <v>1.7063427268360159E-3</v>
      </c>
      <c r="AD193" s="328">
        <v>2.6976465967121777E-2</v>
      </c>
      <c r="AE193" s="329">
        <v>8.0766889070238079</v>
      </c>
      <c r="AF193" s="329">
        <v>0.32989292718829644</v>
      </c>
      <c r="AG193" s="329">
        <v>1.1375618178906772</v>
      </c>
      <c r="AH193" s="329">
        <v>1.7063427268360159E-3</v>
      </c>
      <c r="AI193" s="330">
        <v>2.6976465967121777E-2</v>
      </c>
      <c r="AJ193" s="4"/>
      <c r="AK193" s="4"/>
    </row>
    <row r="194" spans="1:37" s="104" customFormat="1" x14ac:dyDescent="0.2">
      <c r="A194" s="105" t="s">
        <v>452</v>
      </c>
      <c r="B194" s="129">
        <v>30</v>
      </c>
      <c r="C194" s="129" t="s">
        <v>488</v>
      </c>
      <c r="D194" s="129" t="s">
        <v>122</v>
      </c>
      <c r="E194" s="129" t="s">
        <v>752</v>
      </c>
      <c r="F194" s="129" t="s">
        <v>753</v>
      </c>
      <c r="G194" s="152">
        <v>4922</v>
      </c>
      <c r="H194" s="153">
        <v>-111.58</v>
      </c>
      <c r="I194" s="153">
        <v>48.492899999999999</v>
      </c>
      <c r="J194" s="129" t="s">
        <v>771</v>
      </c>
      <c r="K194" s="129" t="s">
        <v>772</v>
      </c>
      <c r="L194" s="129">
        <v>20200202</v>
      </c>
      <c r="M194" s="129">
        <v>8</v>
      </c>
      <c r="N194" s="129" t="s">
        <v>492</v>
      </c>
      <c r="O194" s="82" t="s">
        <v>47</v>
      </c>
      <c r="P194" s="262">
        <v>11.36</v>
      </c>
      <c r="Q194" s="263">
        <v>0.46400000000000002</v>
      </c>
      <c r="R194" s="263">
        <v>1.6</v>
      </c>
      <c r="S194" s="263">
        <v>2.3999999999999998E-3</v>
      </c>
      <c r="T194" s="263">
        <v>3.7999999999999999E-2</v>
      </c>
      <c r="U194" s="262">
        <v>9.2305016080272093</v>
      </c>
      <c r="V194" s="263">
        <v>0.3770204882151959</v>
      </c>
      <c r="W194" s="263">
        <v>1.300070649017917</v>
      </c>
      <c r="X194" s="263">
        <v>1.9501059735268752E-3</v>
      </c>
      <c r="Y194" s="264">
        <v>3.0876677914175525E-2</v>
      </c>
      <c r="Z194" s="327">
        <v>9.2305016080272093</v>
      </c>
      <c r="AA194" s="328">
        <v>0.3770204882151959</v>
      </c>
      <c r="AB194" s="328">
        <v>1.300070649017917</v>
      </c>
      <c r="AC194" s="328">
        <v>1.9501059735268752E-3</v>
      </c>
      <c r="AD194" s="328">
        <v>3.0876677914175525E-2</v>
      </c>
      <c r="AE194" s="329">
        <v>9.2305016080272093</v>
      </c>
      <c r="AF194" s="329">
        <v>0.3770204882151959</v>
      </c>
      <c r="AG194" s="329">
        <v>1.300070649017917</v>
      </c>
      <c r="AH194" s="329">
        <v>1.9501059735268752E-3</v>
      </c>
      <c r="AI194" s="330">
        <v>3.0876677914175525E-2</v>
      </c>
      <c r="AJ194" s="4"/>
      <c r="AK194" s="4"/>
    </row>
    <row r="195" spans="1:37" s="104" customFormat="1" x14ac:dyDescent="0.2">
      <c r="A195" s="105" t="s">
        <v>452</v>
      </c>
      <c r="B195" s="129">
        <v>30</v>
      </c>
      <c r="C195" s="129" t="s">
        <v>773</v>
      </c>
      <c r="D195" s="129" t="s">
        <v>127</v>
      </c>
      <c r="E195" s="129" t="s">
        <v>774</v>
      </c>
      <c r="F195" s="129" t="s">
        <v>775</v>
      </c>
      <c r="G195" s="152">
        <v>4922</v>
      </c>
      <c r="H195" s="153">
        <v>-111.183533</v>
      </c>
      <c r="I195" s="153">
        <v>48.615431999999998</v>
      </c>
      <c r="J195" s="129" t="s">
        <v>776</v>
      </c>
      <c r="K195" s="129" t="s">
        <v>777</v>
      </c>
      <c r="L195" s="129">
        <v>31000404</v>
      </c>
      <c r="M195" s="129">
        <v>0</v>
      </c>
      <c r="N195" s="129" t="s">
        <v>492</v>
      </c>
      <c r="O195" s="82" t="s">
        <v>39</v>
      </c>
      <c r="P195" s="262">
        <v>0</v>
      </c>
      <c r="Q195" s="263">
        <v>0</v>
      </c>
      <c r="R195" s="263">
        <v>0</v>
      </c>
      <c r="S195" s="263">
        <v>0</v>
      </c>
      <c r="T195" s="263">
        <v>0</v>
      </c>
      <c r="U195" s="262">
        <v>0</v>
      </c>
      <c r="V195" s="263">
        <v>0</v>
      </c>
      <c r="W195" s="263">
        <v>0</v>
      </c>
      <c r="X195" s="263">
        <v>0</v>
      </c>
      <c r="Y195" s="264">
        <v>0</v>
      </c>
      <c r="Z195" s="327">
        <v>0</v>
      </c>
      <c r="AA195" s="328">
        <v>0</v>
      </c>
      <c r="AB195" s="328">
        <v>0</v>
      </c>
      <c r="AC195" s="328">
        <v>0</v>
      </c>
      <c r="AD195" s="328">
        <v>0</v>
      </c>
      <c r="AE195" s="329">
        <v>0</v>
      </c>
      <c r="AF195" s="329">
        <v>0</v>
      </c>
      <c r="AG195" s="329">
        <v>0</v>
      </c>
      <c r="AH195" s="329">
        <v>0</v>
      </c>
      <c r="AI195" s="330">
        <v>0</v>
      </c>
      <c r="AJ195" s="4"/>
      <c r="AK195" s="4"/>
    </row>
    <row r="196" spans="1:37" s="104" customFormat="1" x14ac:dyDescent="0.2">
      <c r="A196" s="105" t="s">
        <v>452</v>
      </c>
      <c r="B196" s="129">
        <v>30</v>
      </c>
      <c r="C196" s="129" t="s">
        <v>773</v>
      </c>
      <c r="D196" s="129" t="s">
        <v>127</v>
      </c>
      <c r="E196" s="129" t="s">
        <v>774</v>
      </c>
      <c r="F196" s="129" t="s">
        <v>775</v>
      </c>
      <c r="G196" s="152">
        <v>4922</v>
      </c>
      <c r="H196" s="153">
        <v>-111.183533</v>
      </c>
      <c r="I196" s="153">
        <v>48.615431999999998</v>
      </c>
      <c r="J196" s="129" t="s">
        <v>778</v>
      </c>
      <c r="K196" s="129" t="s">
        <v>779</v>
      </c>
      <c r="L196" s="129">
        <v>40400302</v>
      </c>
      <c r="M196" s="129">
        <v>0</v>
      </c>
      <c r="N196" s="129" t="s">
        <v>492</v>
      </c>
      <c r="O196" s="82" t="s">
        <v>86</v>
      </c>
      <c r="P196" s="262">
        <v>0</v>
      </c>
      <c r="Q196" s="263">
        <v>0</v>
      </c>
      <c r="R196" s="263">
        <v>0</v>
      </c>
      <c r="S196" s="263">
        <v>0</v>
      </c>
      <c r="T196" s="263">
        <v>0</v>
      </c>
      <c r="U196" s="262">
        <v>0</v>
      </c>
      <c r="V196" s="263">
        <v>0</v>
      </c>
      <c r="W196" s="263">
        <v>0</v>
      </c>
      <c r="X196" s="263">
        <v>0</v>
      </c>
      <c r="Y196" s="264">
        <v>0</v>
      </c>
      <c r="Z196" s="327">
        <v>0</v>
      </c>
      <c r="AA196" s="328">
        <v>0</v>
      </c>
      <c r="AB196" s="328">
        <v>0</v>
      </c>
      <c r="AC196" s="328">
        <v>0</v>
      </c>
      <c r="AD196" s="328">
        <v>0</v>
      </c>
      <c r="AE196" s="329">
        <v>0</v>
      </c>
      <c r="AF196" s="329">
        <v>0</v>
      </c>
      <c r="AG196" s="329">
        <v>0</v>
      </c>
      <c r="AH196" s="329">
        <v>0</v>
      </c>
      <c r="AI196" s="330">
        <v>0</v>
      </c>
      <c r="AJ196" s="4"/>
      <c r="AK196" s="4"/>
    </row>
    <row r="197" spans="1:37" s="104" customFormat="1" x14ac:dyDescent="0.2">
      <c r="A197" s="105" t="s">
        <v>452</v>
      </c>
      <c r="B197" s="129">
        <v>30</v>
      </c>
      <c r="C197" s="129" t="s">
        <v>780</v>
      </c>
      <c r="D197" s="129" t="s">
        <v>128</v>
      </c>
      <c r="E197" s="129" t="s">
        <v>781</v>
      </c>
      <c r="F197" s="129" t="s">
        <v>782</v>
      </c>
      <c r="G197" s="152">
        <v>1311</v>
      </c>
      <c r="H197" s="153">
        <v>-107.6309</v>
      </c>
      <c r="I197" s="153">
        <v>48.743479999999998</v>
      </c>
      <c r="J197" s="129" t="s">
        <v>783</v>
      </c>
      <c r="K197" s="129" t="s">
        <v>784</v>
      </c>
      <c r="L197" s="129">
        <v>20200202</v>
      </c>
      <c r="M197" s="129">
        <v>3636</v>
      </c>
      <c r="N197" s="129" t="s">
        <v>492</v>
      </c>
      <c r="O197" s="82" t="s">
        <v>47</v>
      </c>
      <c r="P197" s="262">
        <v>0.5272</v>
      </c>
      <c r="Q197" s="263">
        <v>0</v>
      </c>
      <c r="R197" s="263">
        <v>0</v>
      </c>
      <c r="S197" s="263">
        <v>0</v>
      </c>
      <c r="T197" s="263">
        <v>0</v>
      </c>
      <c r="U197" s="262">
        <v>0.42837327885140364</v>
      </c>
      <c r="V197" s="263">
        <v>0</v>
      </c>
      <c r="W197" s="263">
        <v>0</v>
      </c>
      <c r="X197" s="263">
        <v>0</v>
      </c>
      <c r="Y197" s="264">
        <v>0</v>
      </c>
      <c r="Z197" s="327">
        <v>0.42837327885140364</v>
      </c>
      <c r="AA197" s="328">
        <v>0</v>
      </c>
      <c r="AB197" s="328">
        <v>0</v>
      </c>
      <c r="AC197" s="328">
        <v>0</v>
      </c>
      <c r="AD197" s="328">
        <v>0</v>
      </c>
      <c r="AE197" s="329">
        <v>0.42837327885140364</v>
      </c>
      <c r="AF197" s="329">
        <v>0</v>
      </c>
      <c r="AG197" s="329">
        <v>0</v>
      </c>
      <c r="AH197" s="329">
        <v>0</v>
      </c>
      <c r="AI197" s="330">
        <v>0</v>
      </c>
      <c r="AJ197" s="4"/>
      <c r="AK197" s="4"/>
    </row>
    <row r="198" spans="1:37" s="104" customFormat="1" x14ac:dyDescent="0.2">
      <c r="A198" s="105" t="s">
        <v>452</v>
      </c>
      <c r="B198" s="129">
        <v>30</v>
      </c>
      <c r="C198" s="129" t="s">
        <v>780</v>
      </c>
      <c r="D198" s="129" t="s">
        <v>128</v>
      </c>
      <c r="E198" s="129" t="s">
        <v>781</v>
      </c>
      <c r="F198" s="129" t="s">
        <v>782</v>
      </c>
      <c r="G198" s="152">
        <v>1311</v>
      </c>
      <c r="H198" s="153">
        <v>-107.6309</v>
      </c>
      <c r="I198" s="153">
        <v>48.743479999999998</v>
      </c>
      <c r="J198" s="129" t="s">
        <v>785</v>
      </c>
      <c r="K198" s="129" t="s">
        <v>786</v>
      </c>
      <c r="L198" s="129">
        <v>31000228</v>
      </c>
      <c r="M198" s="129">
        <v>0</v>
      </c>
      <c r="N198" s="129" t="s">
        <v>492</v>
      </c>
      <c r="O198" s="82" t="s">
        <v>50</v>
      </c>
      <c r="P198" s="262">
        <v>0</v>
      </c>
      <c r="Q198" s="263">
        <v>0</v>
      </c>
      <c r="R198" s="263">
        <v>0</v>
      </c>
      <c r="S198" s="263">
        <v>0</v>
      </c>
      <c r="T198" s="263">
        <v>0</v>
      </c>
      <c r="U198" s="262">
        <v>0</v>
      </c>
      <c r="V198" s="263">
        <v>0</v>
      </c>
      <c r="W198" s="263">
        <v>0</v>
      </c>
      <c r="X198" s="263">
        <v>0</v>
      </c>
      <c r="Y198" s="264">
        <v>0</v>
      </c>
      <c r="Z198" s="327">
        <v>0</v>
      </c>
      <c r="AA198" s="328">
        <v>0</v>
      </c>
      <c r="AB198" s="328">
        <v>0</v>
      </c>
      <c r="AC198" s="328">
        <v>0</v>
      </c>
      <c r="AD198" s="328">
        <v>0</v>
      </c>
      <c r="AE198" s="329">
        <v>0</v>
      </c>
      <c r="AF198" s="329">
        <v>0</v>
      </c>
      <c r="AG198" s="329">
        <v>0</v>
      </c>
      <c r="AH198" s="329">
        <v>0</v>
      </c>
      <c r="AI198" s="330">
        <v>0</v>
      </c>
      <c r="AJ198" s="4"/>
      <c r="AK198" s="4"/>
    </row>
    <row r="199" spans="1:37" s="104" customFormat="1" x14ac:dyDescent="0.2">
      <c r="A199" s="105" t="s">
        <v>452</v>
      </c>
      <c r="B199" s="129">
        <v>30</v>
      </c>
      <c r="C199" s="129" t="s">
        <v>780</v>
      </c>
      <c r="D199" s="129" t="s">
        <v>128</v>
      </c>
      <c r="E199" s="129" t="s">
        <v>781</v>
      </c>
      <c r="F199" s="129" t="s">
        <v>782</v>
      </c>
      <c r="G199" s="152">
        <v>1311</v>
      </c>
      <c r="H199" s="153">
        <v>-107.6309</v>
      </c>
      <c r="I199" s="153">
        <v>48.743479999999998</v>
      </c>
      <c r="J199" s="129" t="s">
        <v>785</v>
      </c>
      <c r="K199" s="129" t="s">
        <v>787</v>
      </c>
      <c r="L199" s="129">
        <v>31000228</v>
      </c>
      <c r="M199" s="129">
        <v>3</v>
      </c>
      <c r="N199" s="129" t="s">
        <v>492</v>
      </c>
      <c r="O199" s="82" t="s">
        <v>50</v>
      </c>
      <c r="P199" s="262">
        <v>0</v>
      </c>
      <c r="Q199" s="263">
        <v>8.2000000000000007E-3</v>
      </c>
      <c r="R199" s="263">
        <v>0</v>
      </c>
      <c r="S199" s="263">
        <v>8.9999999999999998E-4</v>
      </c>
      <c r="T199" s="263">
        <v>0</v>
      </c>
      <c r="U199" s="262">
        <v>0</v>
      </c>
      <c r="V199" s="263">
        <v>6.6628620762168248E-3</v>
      </c>
      <c r="W199" s="263">
        <v>0</v>
      </c>
      <c r="X199" s="263">
        <v>7.3128974007257829E-4</v>
      </c>
      <c r="Y199" s="264">
        <v>0</v>
      </c>
      <c r="Z199" s="327">
        <v>0</v>
      </c>
      <c r="AA199" s="328">
        <v>6.6628620762168248E-3</v>
      </c>
      <c r="AB199" s="328">
        <v>0</v>
      </c>
      <c r="AC199" s="328">
        <v>7.3128974007257829E-4</v>
      </c>
      <c r="AD199" s="328">
        <v>0</v>
      </c>
      <c r="AE199" s="329">
        <v>0</v>
      </c>
      <c r="AF199" s="329">
        <v>6.6628620762168248E-3</v>
      </c>
      <c r="AG199" s="329">
        <v>0</v>
      </c>
      <c r="AH199" s="329">
        <v>7.3128974007257829E-4</v>
      </c>
      <c r="AI199" s="330">
        <v>0</v>
      </c>
      <c r="AJ199" s="4"/>
      <c r="AK199" s="4"/>
    </row>
    <row r="200" spans="1:37" s="104" customFormat="1" x14ac:dyDescent="0.2">
      <c r="A200" s="105" t="s">
        <v>452</v>
      </c>
      <c r="B200" s="129">
        <v>30</v>
      </c>
      <c r="C200" s="129" t="s">
        <v>780</v>
      </c>
      <c r="D200" s="129" t="s">
        <v>128</v>
      </c>
      <c r="E200" s="129" t="s">
        <v>781</v>
      </c>
      <c r="F200" s="129" t="s">
        <v>782</v>
      </c>
      <c r="G200" s="152">
        <v>1311</v>
      </c>
      <c r="H200" s="153">
        <v>-107.6309</v>
      </c>
      <c r="I200" s="153">
        <v>48.743479999999998</v>
      </c>
      <c r="J200" s="129" t="s">
        <v>785</v>
      </c>
      <c r="K200" s="129" t="s">
        <v>788</v>
      </c>
      <c r="L200" s="129">
        <v>31000228</v>
      </c>
      <c r="M200" s="129">
        <v>3</v>
      </c>
      <c r="N200" s="129" t="s">
        <v>492</v>
      </c>
      <c r="O200" s="82" t="s">
        <v>50</v>
      </c>
      <c r="P200" s="262">
        <v>0.14099999999999999</v>
      </c>
      <c r="Q200" s="263">
        <v>8.2000000000000007E-3</v>
      </c>
      <c r="R200" s="263">
        <v>0</v>
      </c>
      <c r="S200" s="263">
        <v>8.9999999999999998E-4</v>
      </c>
      <c r="T200" s="263">
        <v>0</v>
      </c>
      <c r="U200" s="262">
        <v>0.11456872594470392</v>
      </c>
      <c r="V200" s="263">
        <v>6.6628620762168248E-3</v>
      </c>
      <c r="W200" s="263">
        <v>0</v>
      </c>
      <c r="X200" s="263">
        <v>7.3128974007257829E-4</v>
      </c>
      <c r="Y200" s="264">
        <v>0</v>
      </c>
      <c r="Z200" s="327">
        <v>0.11456872594470392</v>
      </c>
      <c r="AA200" s="328">
        <v>6.6628620762168248E-3</v>
      </c>
      <c r="AB200" s="328">
        <v>0</v>
      </c>
      <c r="AC200" s="328">
        <v>7.3128974007257829E-4</v>
      </c>
      <c r="AD200" s="328">
        <v>0</v>
      </c>
      <c r="AE200" s="329">
        <v>0.11456872594470392</v>
      </c>
      <c r="AF200" s="329">
        <v>6.6628620762168248E-3</v>
      </c>
      <c r="AG200" s="329">
        <v>0</v>
      </c>
      <c r="AH200" s="329">
        <v>7.3128974007257829E-4</v>
      </c>
      <c r="AI200" s="330">
        <v>0</v>
      </c>
      <c r="AJ200" s="4"/>
      <c r="AK200" s="4"/>
    </row>
    <row r="201" spans="1:37" s="104" customFormat="1" x14ac:dyDescent="0.2">
      <c r="A201" s="105" t="s">
        <v>452</v>
      </c>
      <c r="B201" s="129">
        <v>30</v>
      </c>
      <c r="C201" s="129" t="s">
        <v>780</v>
      </c>
      <c r="D201" s="129" t="s">
        <v>128</v>
      </c>
      <c r="E201" s="129" t="s">
        <v>781</v>
      </c>
      <c r="F201" s="129" t="s">
        <v>782</v>
      </c>
      <c r="G201" s="152">
        <v>1311</v>
      </c>
      <c r="H201" s="153">
        <v>-107.6309</v>
      </c>
      <c r="I201" s="153">
        <v>48.743479999999998</v>
      </c>
      <c r="J201" s="129" t="s">
        <v>785</v>
      </c>
      <c r="K201" s="129" t="s">
        <v>789</v>
      </c>
      <c r="L201" s="129">
        <v>40400302</v>
      </c>
      <c r="M201" s="129">
        <v>4</v>
      </c>
      <c r="N201" s="129" t="s">
        <v>492</v>
      </c>
      <c r="O201" s="82" t="s">
        <v>86</v>
      </c>
      <c r="P201" s="262">
        <v>0.2</v>
      </c>
      <c r="Q201" s="263">
        <v>0</v>
      </c>
      <c r="R201" s="263">
        <v>0.16800000000000001</v>
      </c>
      <c r="S201" s="263">
        <v>0</v>
      </c>
      <c r="T201" s="263">
        <v>0</v>
      </c>
      <c r="U201" s="262">
        <v>0.16250883112723963</v>
      </c>
      <c r="V201" s="263">
        <v>0</v>
      </c>
      <c r="W201" s="263">
        <v>0.13650741814688128</v>
      </c>
      <c r="X201" s="263">
        <v>0</v>
      </c>
      <c r="Y201" s="264">
        <v>0</v>
      </c>
      <c r="Z201" s="327">
        <v>0.16250883112723963</v>
      </c>
      <c r="AA201" s="328">
        <v>0</v>
      </c>
      <c r="AB201" s="328">
        <v>0.13650741814688128</v>
      </c>
      <c r="AC201" s="328">
        <v>0</v>
      </c>
      <c r="AD201" s="328">
        <v>0</v>
      </c>
      <c r="AE201" s="329">
        <v>0.16250883112723963</v>
      </c>
      <c r="AF201" s="329">
        <v>0</v>
      </c>
      <c r="AG201" s="329">
        <v>0.13650741814688128</v>
      </c>
      <c r="AH201" s="329">
        <v>0</v>
      </c>
      <c r="AI201" s="330">
        <v>0</v>
      </c>
      <c r="AJ201" s="4"/>
      <c r="AK201" s="4"/>
    </row>
    <row r="202" spans="1:37" s="104" customFormat="1" x14ac:dyDescent="0.2">
      <c r="A202" s="105" t="s">
        <v>452</v>
      </c>
      <c r="B202" s="129">
        <v>30</v>
      </c>
      <c r="C202" s="129" t="s">
        <v>780</v>
      </c>
      <c r="D202" s="129" t="s">
        <v>128</v>
      </c>
      <c r="E202" s="129" t="s">
        <v>781</v>
      </c>
      <c r="F202" s="129" t="s">
        <v>782</v>
      </c>
      <c r="G202" s="152">
        <v>1311</v>
      </c>
      <c r="H202" s="153">
        <v>-107.6309</v>
      </c>
      <c r="I202" s="153">
        <v>48.743479999999998</v>
      </c>
      <c r="J202" s="129" t="s">
        <v>790</v>
      </c>
      <c r="K202" s="129" t="s">
        <v>791</v>
      </c>
      <c r="L202" s="129">
        <v>20200202</v>
      </c>
      <c r="M202" s="129">
        <v>5760</v>
      </c>
      <c r="N202" s="129" t="s">
        <v>492</v>
      </c>
      <c r="O202" s="82" t="s">
        <v>47</v>
      </c>
      <c r="P202" s="262">
        <v>2.0735999999999999</v>
      </c>
      <c r="Q202" s="263">
        <v>0</v>
      </c>
      <c r="R202" s="263">
        <v>15.1488</v>
      </c>
      <c r="S202" s="263">
        <v>0</v>
      </c>
      <c r="T202" s="263">
        <v>0</v>
      </c>
      <c r="U202" s="262">
        <v>1.6848915611272202</v>
      </c>
      <c r="V202" s="263">
        <v>0</v>
      </c>
      <c r="W202" s="263">
        <v>12.309068904901638</v>
      </c>
      <c r="X202" s="263">
        <v>0</v>
      </c>
      <c r="Y202" s="264">
        <v>0</v>
      </c>
      <c r="Z202" s="327">
        <v>1.6848915611272202</v>
      </c>
      <c r="AA202" s="328">
        <v>0</v>
      </c>
      <c r="AB202" s="328">
        <v>12.309068904901638</v>
      </c>
      <c r="AC202" s="328">
        <v>0</v>
      </c>
      <c r="AD202" s="328">
        <v>0</v>
      </c>
      <c r="AE202" s="329">
        <v>1.6848915611272202</v>
      </c>
      <c r="AF202" s="329">
        <v>0</v>
      </c>
      <c r="AG202" s="329">
        <v>12.309068904901638</v>
      </c>
      <c r="AH202" s="329">
        <v>0</v>
      </c>
      <c r="AI202" s="330">
        <v>0</v>
      </c>
      <c r="AJ202" s="4"/>
      <c r="AK202" s="4"/>
    </row>
    <row r="203" spans="1:37" s="104" customFormat="1" x14ac:dyDescent="0.2">
      <c r="A203" s="105" t="s">
        <v>452</v>
      </c>
      <c r="B203" s="129">
        <v>30</v>
      </c>
      <c r="C203" s="129" t="s">
        <v>780</v>
      </c>
      <c r="D203" s="129" t="s">
        <v>128</v>
      </c>
      <c r="E203" s="129" t="s">
        <v>781</v>
      </c>
      <c r="F203" s="129" t="s">
        <v>782</v>
      </c>
      <c r="G203" s="152">
        <v>1311</v>
      </c>
      <c r="H203" s="153">
        <v>-107.6309</v>
      </c>
      <c r="I203" s="153">
        <v>48.743479999999998</v>
      </c>
      <c r="J203" s="129" t="s">
        <v>792</v>
      </c>
      <c r="K203" s="129" t="s">
        <v>793</v>
      </c>
      <c r="L203" s="129">
        <v>40400302</v>
      </c>
      <c r="M203" s="129">
        <v>0</v>
      </c>
      <c r="N203" s="129" t="s">
        <v>492</v>
      </c>
      <c r="O203" s="82" t="s">
        <v>86</v>
      </c>
      <c r="P203" s="262">
        <v>0</v>
      </c>
      <c r="Q203" s="263">
        <v>0</v>
      </c>
      <c r="R203" s="263">
        <v>0</v>
      </c>
      <c r="S203" s="263">
        <v>0</v>
      </c>
      <c r="T203" s="263">
        <v>0</v>
      </c>
      <c r="U203" s="262">
        <v>0</v>
      </c>
      <c r="V203" s="263">
        <v>0</v>
      </c>
      <c r="W203" s="263">
        <v>0</v>
      </c>
      <c r="X203" s="263">
        <v>0</v>
      </c>
      <c r="Y203" s="264">
        <v>0</v>
      </c>
      <c r="Z203" s="327">
        <v>0</v>
      </c>
      <c r="AA203" s="328">
        <v>0</v>
      </c>
      <c r="AB203" s="328">
        <v>0</v>
      </c>
      <c r="AC203" s="328">
        <v>0</v>
      </c>
      <c r="AD203" s="328">
        <v>0</v>
      </c>
      <c r="AE203" s="329">
        <v>0</v>
      </c>
      <c r="AF203" s="329">
        <v>0</v>
      </c>
      <c r="AG203" s="329">
        <v>0</v>
      </c>
      <c r="AH203" s="329">
        <v>0</v>
      </c>
      <c r="AI203" s="330">
        <v>0</v>
      </c>
      <c r="AJ203" s="4"/>
      <c r="AK203" s="4"/>
    </row>
    <row r="204" spans="1:37" s="104" customFormat="1" x14ac:dyDescent="0.2">
      <c r="A204" s="105" t="s">
        <v>452</v>
      </c>
      <c r="B204" s="129">
        <v>30</v>
      </c>
      <c r="C204" s="129" t="s">
        <v>780</v>
      </c>
      <c r="D204" s="129" t="s">
        <v>128</v>
      </c>
      <c r="E204" s="129" t="s">
        <v>781</v>
      </c>
      <c r="F204" s="129" t="s">
        <v>782</v>
      </c>
      <c r="G204" s="152">
        <v>1311</v>
      </c>
      <c r="H204" s="153">
        <v>-107.6309</v>
      </c>
      <c r="I204" s="153">
        <v>48.743479999999998</v>
      </c>
      <c r="J204" s="129" t="s">
        <v>794</v>
      </c>
      <c r="K204" s="129" t="s">
        <v>795</v>
      </c>
      <c r="L204" s="129">
        <v>30501050</v>
      </c>
      <c r="M204" s="129">
        <v>0</v>
      </c>
      <c r="N204" s="129" t="s">
        <v>492</v>
      </c>
      <c r="O204" s="82" t="s">
        <v>31</v>
      </c>
      <c r="P204" s="262">
        <v>0</v>
      </c>
      <c r="Q204" s="263">
        <v>0</v>
      </c>
      <c r="R204" s="263">
        <v>0</v>
      </c>
      <c r="S204" s="263">
        <v>0</v>
      </c>
      <c r="T204" s="263">
        <v>0</v>
      </c>
      <c r="U204" s="262">
        <v>0</v>
      </c>
      <c r="V204" s="263">
        <v>0</v>
      </c>
      <c r="W204" s="263">
        <v>0</v>
      </c>
      <c r="X204" s="263">
        <v>0</v>
      </c>
      <c r="Y204" s="264">
        <v>0</v>
      </c>
      <c r="Z204" s="327">
        <v>0</v>
      </c>
      <c r="AA204" s="328">
        <v>0</v>
      </c>
      <c r="AB204" s="328">
        <v>0</v>
      </c>
      <c r="AC204" s="328">
        <v>0</v>
      </c>
      <c r="AD204" s="328">
        <v>0</v>
      </c>
      <c r="AE204" s="329">
        <v>0</v>
      </c>
      <c r="AF204" s="329">
        <v>0</v>
      </c>
      <c r="AG204" s="329">
        <v>0</v>
      </c>
      <c r="AH204" s="329">
        <v>0</v>
      </c>
      <c r="AI204" s="330">
        <v>0</v>
      </c>
      <c r="AJ204" s="4"/>
      <c r="AK204" s="4"/>
    </row>
    <row r="205" spans="1:37" s="104" customFormat="1" x14ac:dyDescent="0.2">
      <c r="A205" s="105" t="s">
        <v>452</v>
      </c>
      <c r="B205" s="129">
        <v>30</v>
      </c>
      <c r="C205" s="129" t="s">
        <v>780</v>
      </c>
      <c r="D205" s="129" t="s">
        <v>128</v>
      </c>
      <c r="E205" s="129" t="s">
        <v>781</v>
      </c>
      <c r="F205" s="129" t="s">
        <v>782</v>
      </c>
      <c r="G205" s="152">
        <v>1311</v>
      </c>
      <c r="H205" s="153">
        <v>-107.6309</v>
      </c>
      <c r="I205" s="153">
        <v>48.743479999999998</v>
      </c>
      <c r="J205" s="129" t="s">
        <v>796</v>
      </c>
      <c r="K205" s="129" t="s">
        <v>797</v>
      </c>
      <c r="L205" s="129">
        <v>31000227</v>
      </c>
      <c r="M205" s="129">
        <v>8760</v>
      </c>
      <c r="N205" s="129" t="s">
        <v>492</v>
      </c>
      <c r="O205" s="82" t="s">
        <v>50</v>
      </c>
      <c r="P205" s="262">
        <v>0</v>
      </c>
      <c r="Q205" s="263">
        <v>0.96360000000000001</v>
      </c>
      <c r="R205" s="263">
        <v>0</v>
      </c>
      <c r="S205" s="263">
        <v>0</v>
      </c>
      <c r="T205" s="263">
        <v>0</v>
      </c>
      <c r="U205" s="262">
        <v>0</v>
      </c>
      <c r="V205" s="263">
        <v>0.78296754837104043</v>
      </c>
      <c r="W205" s="263">
        <v>0</v>
      </c>
      <c r="X205" s="263">
        <v>0</v>
      </c>
      <c r="Y205" s="264">
        <v>0</v>
      </c>
      <c r="Z205" s="327">
        <v>0</v>
      </c>
      <c r="AA205" s="328">
        <v>0.78296754837104043</v>
      </c>
      <c r="AB205" s="328">
        <v>0</v>
      </c>
      <c r="AC205" s="328">
        <v>0</v>
      </c>
      <c r="AD205" s="328">
        <v>0</v>
      </c>
      <c r="AE205" s="329">
        <v>0</v>
      </c>
      <c r="AF205" s="329">
        <v>0.78296754837104043</v>
      </c>
      <c r="AG205" s="329">
        <v>0</v>
      </c>
      <c r="AH205" s="329">
        <v>0</v>
      </c>
      <c r="AI205" s="330">
        <v>0</v>
      </c>
      <c r="AJ205" s="4"/>
      <c r="AK205" s="4"/>
    </row>
    <row r="206" spans="1:37" s="104" customFormat="1" x14ac:dyDescent="0.2">
      <c r="A206" s="105" t="s">
        <v>452</v>
      </c>
      <c r="B206" s="129">
        <v>30</v>
      </c>
      <c r="C206" s="129" t="s">
        <v>780</v>
      </c>
      <c r="D206" s="129" t="s">
        <v>128</v>
      </c>
      <c r="E206" s="129" t="s">
        <v>781</v>
      </c>
      <c r="F206" s="129" t="s">
        <v>782</v>
      </c>
      <c r="G206" s="152">
        <v>1311</v>
      </c>
      <c r="H206" s="153">
        <v>-107.6309</v>
      </c>
      <c r="I206" s="153">
        <v>48.743479999999998</v>
      </c>
      <c r="J206" s="129" t="s">
        <v>798</v>
      </c>
      <c r="K206" s="129" t="s">
        <v>799</v>
      </c>
      <c r="L206" s="129">
        <v>20200202</v>
      </c>
      <c r="M206" s="129">
        <v>8292</v>
      </c>
      <c r="N206" s="129" t="s">
        <v>492</v>
      </c>
      <c r="O206" s="82" t="s">
        <v>47</v>
      </c>
      <c r="P206" s="262">
        <v>0</v>
      </c>
      <c r="Q206" s="263">
        <v>0</v>
      </c>
      <c r="R206" s="263">
        <v>0</v>
      </c>
      <c r="S206" s="263">
        <v>0</v>
      </c>
      <c r="T206" s="263">
        <v>2.5000000000000001E-3</v>
      </c>
      <c r="U206" s="262">
        <v>0</v>
      </c>
      <c r="V206" s="263">
        <v>0</v>
      </c>
      <c r="W206" s="263">
        <v>0</v>
      </c>
      <c r="X206" s="263">
        <v>0</v>
      </c>
      <c r="Y206" s="264">
        <v>2.0313603890904953E-3</v>
      </c>
      <c r="Z206" s="327">
        <v>0</v>
      </c>
      <c r="AA206" s="328">
        <v>0</v>
      </c>
      <c r="AB206" s="328">
        <v>0</v>
      </c>
      <c r="AC206" s="328">
        <v>0</v>
      </c>
      <c r="AD206" s="328">
        <v>2.0313603890904953E-3</v>
      </c>
      <c r="AE206" s="329">
        <v>0</v>
      </c>
      <c r="AF206" s="329">
        <v>0</v>
      </c>
      <c r="AG206" s="329">
        <v>0</v>
      </c>
      <c r="AH206" s="329">
        <v>0</v>
      </c>
      <c r="AI206" s="330">
        <v>2.0313603890904953E-3</v>
      </c>
      <c r="AJ206" s="4"/>
      <c r="AK206" s="4"/>
    </row>
    <row r="207" spans="1:37" s="104" customFormat="1" x14ac:dyDescent="0.2">
      <c r="A207" s="105" t="s">
        <v>452</v>
      </c>
      <c r="B207" s="129">
        <v>30</v>
      </c>
      <c r="C207" s="129" t="s">
        <v>780</v>
      </c>
      <c r="D207" s="129" t="s">
        <v>128</v>
      </c>
      <c r="E207" s="129" t="s">
        <v>781</v>
      </c>
      <c r="F207" s="129" t="s">
        <v>782</v>
      </c>
      <c r="G207" s="152">
        <v>1311</v>
      </c>
      <c r="H207" s="153">
        <v>-107.6309</v>
      </c>
      <c r="I207" s="153">
        <v>48.743479999999998</v>
      </c>
      <c r="J207" s="129" t="s">
        <v>800</v>
      </c>
      <c r="K207" s="129" t="s">
        <v>801</v>
      </c>
      <c r="L207" s="129">
        <v>20200202</v>
      </c>
      <c r="M207" s="129">
        <v>7321</v>
      </c>
      <c r="N207" s="129" t="s">
        <v>492</v>
      </c>
      <c r="O207" s="82" t="s">
        <v>47</v>
      </c>
      <c r="P207" s="262">
        <v>0</v>
      </c>
      <c r="Q207" s="263">
        <v>0</v>
      </c>
      <c r="R207" s="263">
        <v>0</v>
      </c>
      <c r="S207" s="263">
        <v>1.83E-2</v>
      </c>
      <c r="T207" s="263">
        <v>2.2000000000000001E-3</v>
      </c>
      <c r="U207" s="262">
        <v>0</v>
      </c>
      <c r="V207" s="263">
        <v>0</v>
      </c>
      <c r="W207" s="263">
        <v>0</v>
      </c>
      <c r="X207" s="263">
        <v>1.4869558048142426E-2</v>
      </c>
      <c r="Y207" s="264">
        <v>1.7875971423996358E-3</v>
      </c>
      <c r="Z207" s="327">
        <v>0</v>
      </c>
      <c r="AA207" s="328">
        <v>0</v>
      </c>
      <c r="AB207" s="328">
        <v>0</v>
      </c>
      <c r="AC207" s="328">
        <v>1.4869558048142426E-2</v>
      </c>
      <c r="AD207" s="328">
        <v>1.7875971423996358E-3</v>
      </c>
      <c r="AE207" s="329">
        <v>0</v>
      </c>
      <c r="AF207" s="329">
        <v>0</v>
      </c>
      <c r="AG207" s="329">
        <v>0</v>
      </c>
      <c r="AH207" s="329">
        <v>1.4869558048142426E-2</v>
      </c>
      <c r="AI207" s="330">
        <v>1.7875971423996358E-3</v>
      </c>
      <c r="AJ207" s="4"/>
      <c r="AK207" s="4"/>
    </row>
    <row r="208" spans="1:37" s="104" customFormat="1" x14ac:dyDescent="0.2">
      <c r="A208" s="105" t="s">
        <v>452</v>
      </c>
      <c r="B208" s="129">
        <v>30</v>
      </c>
      <c r="C208" s="129" t="s">
        <v>780</v>
      </c>
      <c r="D208" s="129" t="s">
        <v>128</v>
      </c>
      <c r="E208" s="129" t="s">
        <v>781</v>
      </c>
      <c r="F208" s="129" t="s">
        <v>782</v>
      </c>
      <c r="G208" s="152">
        <v>1311</v>
      </c>
      <c r="H208" s="153">
        <v>-107.6309</v>
      </c>
      <c r="I208" s="153">
        <v>48.743479999999998</v>
      </c>
      <c r="J208" s="129" t="s">
        <v>802</v>
      </c>
      <c r="K208" s="129" t="s">
        <v>802</v>
      </c>
      <c r="L208" s="129">
        <v>20200202</v>
      </c>
      <c r="M208" s="129">
        <v>7707</v>
      </c>
      <c r="N208" s="129" t="s">
        <v>492</v>
      </c>
      <c r="O208" s="82" t="s">
        <v>47</v>
      </c>
      <c r="P208" s="262">
        <v>11.599</v>
      </c>
      <c r="Q208" s="263">
        <v>0</v>
      </c>
      <c r="R208" s="263">
        <v>0</v>
      </c>
      <c r="S208" s="263">
        <v>0</v>
      </c>
      <c r="T208" s="263">
        <v>2.3E-3</v>
      </c>
      <c r="U208" s="262">
        <v>9.4246996612242615</v>
      </c>
      <c r="V208" s="263">
        <v>0</v>
      </c>
      <c r="W208" s="263">
        <v>0</v>
      </c>
      <c r="X208" s="263">
        <v>0</v>
      </c>
      <c r="Y208" s="264">
        <v>1.8688515579632556E-3</v>
      </c>
      <c r="Z208" s="327">
        <v>9.4246996612242615</v>
      </c>
      <c r="AA208" s="328">
        <v>0</v>
      </c>
      <c r="AB208" s="328">
        <v>0</v>
      </c>
      <c r="AC208" s="328">
        <v>0</v>
      </c>
      <c r="AD208" s="328">
        <v>1.8688515579632556E-3</v>
      </c>
      <c r="AE208" s="329">
        <v>9.4246996612242615</v>
      </c>
      <c r="AF208" s="329">
        <v>0</v>
      </c>
      <c r="AG208" s="329">
        <v>0</v>
      </c>
      <c r="AH208" s="329">
        <v>0</v>
      </c>
      <c r="AI208" s="330">
        <v>1.8688515579632556E-3</v>
      </c>
      <c r="AJ208" s="4"/>
      <c r="AK208" s="4"/>
    </row>
    <row r="209" spans="1:37" s="104" customFormat="1" x14ac:dyDescent="0.2">
      <c r="A209" s="105" t="s">
        <v>452</v>
      </c>
      <c r="B209" s="129">
        <v>30</v>
      </c>
      <c r="C209" s="129" t="s">
        <v>780</v>
      </c>
      <c r="D209" s="129" t="s">
        <v>128</v>
      </c>
      <c r="E209" s="129" t="s">
        <v>781</v>
      </c>
      <c r="F209" s="129" t="s">
        <v>782</v>
      </c>
      <c r="G209" s="152">
        <v>4922</v>
      </c>
      <c r="H209" s="153">
        <v>-107.6309</v>
      </c>
      <c r="I209" s="153">
        <v>48.743479999999998</v>
      </c>
      <c r="J209" s="129" t="s">
        <v>783</v>
      </c>
      <c r="K209" s="129" t="s">
        <v>784</v>
      </c>
      <c r="L209" s="129">
        <v>20200202</v>
      </c>
      <c r="M209" s="129">
        <v>3636</v>
      </c>
      <c r="N209" s="129" t="s">
        <v>492</v>
      </c>
      <c r="O209" s="82" t="s">
        <v>47</v>
      </c>
      <c r="P209" s="262">
        <v>0</v>
      </c>
      <c r="Q209" s="263">
        <v>2.1052</v>
      </c>
      <c r="R209" s="263">
        <v>2.0179999999999998</v>
      </c>
      <c r="S209" s="263">
        <v>9.1000000000000004E-3</v>
      </c>
      <c r="T209" s="263">
        <v>0.13450000000000001</v>
      </c>
      <c r="U209" s="262">
        <v>0</v>
      </c>
      <c r="V209" s="263">
        <v>1.7105679564453242</v>
      </c>
      <c r="W209" s="263">
        <v>1.6397141060738476</v>
      </c>
      <c r="X209" s="263">
        <v>7.3941518162894031E-3</v>
      </c>
      <c r="Y209" s="264">
        <v>0.10928718893306864</v>
      </c>
      <c r="Z209" s="327">
        <v>0</v>
      </c>
      <c r="AA209" s="328">
        <v>1.7105679564453242</v>
      </c>
      <c r="AB209" s="328">
        <v>1.6397141060738476</v>
      </c>
      <c r="AC209" s="328">
        <v>7.3941518162894031E-3</v>
      </c>
      <c r="AD209" s="328">
        <v>0.10928718893306864</v>
      </c>
      <c r="AE209" s="329">
        <v>0</v>
      </c>
      <c r="AF209" s="329">
        <v>1.7105679564453242</v>
      </c>
      <c r="AG209" s="329">
        <v>1.6397141060738476</v>
      </c>
      <c r="AH209" s="329">
        <v>7.3941518162894031E-3</v>
      </c>
      <c r="AI209" s="330">
        <v>0.10928718893306864</v>
      </c>
      <c r="AJ209" s="4"/>
      <c r="AK209" s="4"/>
    </row>
    <row r="210" spans="1:37" s="104" customFormat="1" x14ac:dyDescent="0.2">
      <c r="A210" s="105" t="s">
        <v>452</v>
      </c>
      <c r="B210" s="129">
        <v>30</v>
      </c>
      <c r="C210" s="129" t="s">
        <v>780</v>
      </c>
      <c r="D210" s="129" t="s">
        <v>128</v>
      </c>
      <c r="E210" s="129" t="s">
        <v>781</v>
      </c>
      <c r="F210" s="129" t="s">
        <v>782</v>
      </c>
      <c r="G210" s="152">
        <v>4922</v>
      </c>
      <c r="H210" s="153">
        <v>-107.6309</v>
      </c>
      <c r="I210" s="153">
        <v>48.743479999999998</v>
      </c>
      <c r="J210" s="129" t="s">
        <v>785</v>
      </c>
      <c r="K210" s="129" t="s">
        <v>786</v>
      </c>
      <c r="L210" s="129">
        <v>31000228</v>
      </c>
      <c r="M210" s="129">
        <v>0</v>
      </c>
      <c r="N210" s="129" t="s">
        <v>492</v>
      </c>
      <c r="O210" s="82" t="s">
        <v>50</v>
      </c>
      <c r="P210" s="262">
        <v>0</v>
      </c>
      <c r="Q210" s="263">
        <v>0</v>
      </c>
      <c r="R210" s="263">
        <v>0</v>
      </c>
      <c r="S210" s="263">
        <v>0</v>
      </c>
      <c r="T210" s="263">
        <v>0</v>
      </c>
      <c r="U210" s="262">
        <v>0</v>
      </c>
      <c r="V210" s="263">
        <v>0</v>
      </c>
      <c r="W210" s="263">
        <v>0</v>
      </c>
      <c r="X210" s="263">
        <v>0</v>
      </c>
      <c r="Y210" s="264">
        <v>0</v>
      </c>
      <c r="Z210" s="327">
        <v>0</v>
      </c>
      <c r="AA210" s="328">
        <v>0</v>
      </c>
      <c r="AB210" s="328">
        <v>0</v>
      </c>
      <c r="AC210" s="328">
        <v>0</v>
      </c>
      <c r="AD210" s="328">
        <v>0</v>
      </c>
      <c r="AE210" s="329">
        <v>0</v>
      </c>
      <c r="AF210" s="329">
        <v>0</v>
      </c>
      <c r="AG210" s="329">
        <v>0</v>
      </c>
      <c r="AH210" s="329">
        <v>0</v>
      </c>
      <c r="AI210" s="330">
        <v>0</v>
      </c>
      <c r="AJ210" s="4"/>
      <c r="AK210" s="4"/>
    </row>
    <row r="211" spans="1:37" s="104" customFormat="1" x14ac:dyDescent="0.2">
      <c r="A211" s="105" t="s">
        <v>452</v>
      </c>
      <c r="B211" s="129">
        <v>30</v>
      </c>
      <c r="C211" s="129" t="s">
        <v>780</v>
      </c>
      <c r="D211" s="129" t="s">
        <v>128</v>
      </c>
      <c r="E211" s="129" t="s">
        <v>781</v>
      </c>
      <c r="F211" s="129" t="s">
        <v>782</v>
      </c>
      <c r="G211" s="152">
        <v>4922</v>
      </c>
      <c r="H211" s="153">
        <v>-107.6309</v>
      </c>
      <c r="I211" s="153">
        <v>48.743479999999998</v>
      </c>
      <c r="J211" s="129" t="s">
        <v>785</v>
      </c>
      <c r="K211" s="129" t="s">
        <v>787</v>
      </c>
      <c r="L211" s="129">
        <v>31000228</v>
      </c>
      <c r="M211" s="129">
        <v>3</v>
      </c>
      <c r="N211" s="129" t="s">
        <v>492</v>
      </c>
      <c r="O211" s="82" t="s">
        <v>50</v>
      </c>
      <c r="P211" s="262">
        <v>0.14099999999999999</v>
      </c>
      <c r="Q211" s="263">
        <v>0</v>
      </c>
      <c r="R211" s="263">
        <v>0.06</v>
      </c>
      <c r="S211" s="263">
        <v>0</v>
      </c>
      <c r="T211" s="263">
        <v>2.8E-3</v>
      </c>
      <c r="U211" s="262">
        <v>0.11456872594470392</v>
      </c>
      <c r="V211" s="263">
        <v>0</v>
      </c>
      <c r="W211" s="263">
        <v>4.8752649338171881E-2</v>
      </c>
      <c r="X211" s="263">
        <v>0</v>
      </c>
      <c r="Y211" s="264">
        <v>2.2751236357813546E-3</v>
      </c>
      <c r="Z211" s="327">
        <v>0.11456872594470392</v>
      </c>
      <c r="AA211" s="328">
        <v>0</v>
      </c>
      <c r="AB211" s="328">
        <v>4.8752649338171881E-2</v>
      </c>
      <c r="AC211" s="328">
        <v>0</v>
      </c>
      <c r="AD211" s="328">
        <v>2.2751236357813546E-3</v>
      </c>
      <c r="AE211" s="329">
        <v>0.11456872594470392</v>
      </c>
      <c r="AF211" s="329">
        <v>0</v>
      </c>
      <c r="AG211" s="329">
        <v>4.8752649338171881E-2</v>
      </c>
      <c r="AH211" s="329">
        <v>0</v>
      </c>
      <c r="AI211" s="330">
        <v>2.2751236357813546E-3</v>
      </c>
      <c r="AJ211" s="4"/>
      <c r="AK211" s="4"/>
    </row>
    <row r="212" spans="1:37" s="104" customFormat="1" x14ac:dyDescent="0.2">
      <c r="A212" s="105" t="s">
        <v>452</v>
      </c>
      <c r="B212" s="129">
        <v>30</v>
      </c>
      <c r="C212" s="129" t="s">
        <v>780</v>
      </c>
      <c r="D212" s="129" t="s">
        <v>128</v>
      </c>
      <c r="E212" s="129" t="s">
        <v>781</v>
      </c>
      <c r="F212" s="129" t="s">
        <v>782</v>
      </c>
      <c r="G212" s="152">
        <v>4922</v>
      </c>
      <c r="H212" s="153">
        <v>-107.6309</v>
      </c>
      <c r="I212" s="153">
        <v>48.743479999999998</v>
      </c>
      <c r="J212" s="129" t="s">
        <v>785</v>
      </c>
      <c r="K212" s="129" t="s">
        <v>788</v>
      </c>
      <c r="L212" s="129">
        <v>31000228</v>
      </c>
      <c r="M212" s="129">
        <v>3</v>
      </c>
      <c r="N212" s="129" t="s">
        <v>492</v>
      </c>
      <c r="O212" s="82" t="s">
        <v>50</v>
      </c>
      <c r="P212" s="262">
        <v>0</v>
      </c>
      <c r="Q212" s="263">
        <v>0</v>
      </c>
      <c r="R212" s="263">
        <v>0.06</v>
      </c>
      <c r="S212" s="263">
        <v>0</v>
      </c>
      <c r="T212" s="263">
        <v>2.8E-3</v>
      </c>
      <c r="U212" s="262">
        <v>0</v>
      </c>
      <c r="V212" s="263">
        <v>0</v>
      </c>
      <c r="W212" s="263">
        <v>4.8752649338171881E-2</v>
      </c>
      <c r="X212" s="263">
        <v>0</v>
      </c>
      <c r="Y212" s="264">
        <v>2.2751236357813546E-3</v>
      </c>
      <c r="Z212" s="327">
        <v>0</v>
      </c>
      <c r="AA212" s="328">
        <v>0</v>
      </c>
      <c r="AB212" s="328">
        <v>4.8752649338171881E-2</v>
      </c>
      <c r="AC212" s="328">
        <v>0</v>
      </c>
      <c r="AD212" s="328">
        <v>2.2751236357813546E-3</v>
      </c>
      <c r="AE212" s="329">
        <v>0</v>
      </c>
      <c r="AF212" s="329">
        <v>0</v>
      </c>
      <c r="AG212" s="329">
        <v>4.8752649338171881E-2</v>
      </c>
      <c r="AH212" s="329">
        <v>0</v>
      </c>
      <c r="AI212" s="330">
        <v>2.2751236357813546E-3</v>
      </c>
      <c r="AJ212" s="4"/>
      <c r="AK212" s="4"/>
    </row>
    <row r="213" spans="1:37" s="104" customFormat="1" x14ac:dyDescent="0.2">
      <c r="A213" s="105" t="s">
        <v>452</v>
      </c>
      <c r="B213" s="129">
        <v>30</v>
      </c>
      <c r="C213" s="129" t="s">
        <v>780</v>
      </c>
      <c r="D213" s="129" t="s">
        <v>128</v>
      </c>
      <c r="E213" s="129" t="s">
        <v>781</v>
      </c>
      <c r="F213" s="129" t="s">
        <v>782</v>
      </c>
      <c r="G213" s="152">
        <v>4922</v>
      </c>
      <c r="H213" s="153">
        <v>-107.6309</v>
      </c>
      <c r="I213" s="153">
        <v>48.743479999999998</v>
      </c>
      <c r="J213" s="129" t="s">
        <v>785</v>
      </c>
      <c r="K213" s="129" t="s">
        <v>789</v>
      </c>
      <c r="L213" s="129">
        <v>31000228</v>
      </c>
      <c r="M213" s="129">
        <v>4</v>
      </c>
      <c r="N213" s="129" t="s">
        <v>492</v>
      </c>
      <c r="O213" s="82" t="s">
        <v>50</v>
      </c>
      <c r="P213" s="262">
        <v>0</v>
      </c>
      <c r="Q213" s="263">
        <v>1.0999999999999999E-2</v>
      </c>
      <c r="R213" s="263">
        <v>0</v>
      </c>
      <c r="S213" s="263">
        <v>1.1999999999999999E-3</v>
      </c>
      <c r="T213" s="263">
        <v>1.14E-2</v>
      </c>
      <c r="U213" s="262">
        <v>0</v>
      </c>
      <c r="V213" s="263">
        <v>8.9379857119981782E-3</v>
      </c>
      <c r="W213" s="263">
        <v>0</v>
      </c>
      <c r="X213" s="263">
        <v>9.7505298676343758E-4</v>
      </c>
      <c r="Y213" s="264">
        <v>9.2630033742526589E-3</v>
      </c>
      <c r="Z213" s="327">
        <v>0</v>
      </c>
      <c r="AA213" s="328">
        <v>8.9379857119981782E-3</v>
      </c>
      <c r="AB213" s="328">
        <v>0</v>
      </c>
      <c r="AC213" s="328">
        <v>9.7505298676343758E-4</v>
      </c>
      <c r="AD213" s="328">
        <v>9.2630033742526589E-3</v>
      </c>
      <c r="AE213" s="329">
        <v>0</v>
      </c>
      <c r="AF213" s="329">
        <v>8.9379857119981782E-3</v>
      </c>
      <c r="AG213" s="329">
        <v>0</v>
      </c>
      <c r="AH213" s="329">
        <v>9.7505298676343758E-4</v>
      </c>
      <c r="AI213" s="330">
        <v>9.2630033742526589E-3</v>
      </c>
      <c r="AJ213" s="4"/>
      <c r="AK213" s="4"/>
    </row>
    <row r="214" spans="1:37" s="104" customFormat="1" x14ac:dyDescent="0.2">
      <c r="A214" s="105" t="s">
        <v>452</v>
      </c>
      <c r="B214" s="129">
        <v>30</v>
      </c>
      <c r="C214" s="129" t="s">
        <v>780</v>
      </c>
      <c r="D214" s="129" t="s">
        <v>128</v>
      </c>
      <c r="E214" s="129" t="s">
        <v>781</v>
      </c>
      <c r="F214" s="129" t="s">
        <v>782</v>
      </c>
      <c r="G214" s="152">
        <v>4922</v>
      </c>
      <c r="H214" s="153">
        <v>-107.6309</v>
      </c>
      <c r="I214" s="153">
        <v>48.743479999999998</v>
      </c>
      <c r="J214" s="129" t="s">
        <v>790</v>
      </c>
      <c r="K214" s="129" t="s">
        <v>791</v>
      </c>
      <c r="L214" s="129">
        <v>20200202</v>
      </c>
      <c r="M214" s="129">
        <v>5760</v>
      </c>
      <c r="N214" s="129" t="s">
        <v>492</v>
      </c>
      <c r="O214" s="82" t="s">
        <v>47</v>
      </c>
      <c r="P214" s="262">
        <v>0</v>
      </c>
      <c r="Q214" s="263">
        <v>12.700799999999999</v>
      </c>
      <c r="R214" s="263">
        <v>0</v>
      </c>
      <c r="S214" s="263">
        <v>1.15E-2</v>
      </c>
      <c r="T214" s="263">
        <v>0.19869999999999999</v>
      </c>
      <c r="U214" s="262">
        <v>0</v>
      </c>
      <c r="V214" s="263">
        <v>10.319960811904224</v>
      </c>
      <c r="W214" s="263">
        <v>0</v>
      </c>
      <c r="X214" s="263">
        <v>9.3442577898162783E-3</v>
      </c>
      <c r="Y214" s="264">
        <v>0.16145252372491256</v>
      </c>
      <c r="Z214" s="327">
        <v>0</v>
      </c>
      <c r="AA214" s="328">
        <v>10.319960811904224</v>
      </c>
      <c r="AB214" s="328">
        <v>0</v>
      </c>
      <c r="AC214" s="328">
        <v>9.3442577898162783E-3</v>
      </c>
      <c r="AD214" s="328">
        <v>0.16145252372491256</v>
      </c>
      <c r="AE214" s="329">
        <v>0</v>
      </c>
      <c r="AF214" s="329">
        <v>10.319960811904224</v>
      </c>
      <c r="AG214" s="329">
        <v>0</v>
      </c>
      <c r="AH214" s="329">
        <v>9.3442577898162783E-3</v>
      </c>
      <c r="AI214" s="330">
        <v>0.16145252372491256</v>
      </c>
      <c r="AJ214" s="4"/>
      <c r="AK214" s="4"/>
    </row>
    <row r="215" spans="1:37" s="104" customFormat="1" x14ac:dyDescent="0.2">
      <c r="A215" s="105" t="s">
        <v>452</v>
      </c>
      <c r="B215" s="129">
        <v>30</v>
      </c>
      <c r="C215" s="129" t="s">
        <v>780</v>
      </c>
      <c r="D215" s="129" t="s">
        <v>128</v>
      </c>
      <c r="E215" s="129" t="s">
        <v>781</v>
      </c>
      <c r="F215" s="129" t="s">
        <v>782</v>
      </c>
      <c r="G215" s="152">
        <v>4922</v>
      </c>
      <c r="H215" s="153">
        <v>-107.6309</v>
      </c>
      <c r="I215" s="153">
        <v>48.743479999999998</v>
      </c>
      <c r="J215" s="129" t="s">
        <v>792</v>
      </c>
      <c r="K215" s="129" t="s">
        <v>793</v>
      </c>
      <c r="L215" s="129">
        <v>20200202</v>
      </c>
      <c r="M215" s="129">
        <v>0</v>
      </c>
      <c r="N215" s="129" t="s">
        <v>492</v>
      </c>
      <c r="O215" s="82" t="s">
        <v>47</v>
      </c>
      <c r="P215" s="262">
        <v>0</v>
      </c>
      <c r="Q215" s="263">
        <v>0</v>
      </c>
      <c r="R215" s="263">
        <v>0</v>
      </c>
      <c r="S215" s="263">
        <v>0</v>
      </c>
      <c r="T215" s="263">
        <v>0</v>
      </c>
      <c r="U215" s="262">
        <v>0</v>
      </c>
      <c r="V215" s="263">
        <v>0</v>
      </c>
      <c r="W215" s="263">
        <v>0</v>
      </c>
      <c r="X215" s="263">
        <v>0</v>
      </c>
      <c r="Y215" s="264">
        <v>0</v>
      </c>
      <c r="Z215" s="327">
        <v>0</v>
      </c>
      <c r="AA215" s="328">
        <v>0</v>
      </c>
      <c r="AB215" s="328">
        <v>0</v>
      </c>
      <c r="AC215" s="328">
        <v>0</v>
      </c>
      <c r="AD215" s="328">
        <v>0</v>
      </c>
      <c r="AE215" s="329">
        <v>0</v>
      </c>
      <c r="AF215" s="329">
        <v>0</v>
      </c>
      <c r="AG215" s="329">
        <v>0</v>
      </c>
      <c r="AH215" s="329">
        <v>0</v>
      </c>
      <c r="AI215" s="330">
        <v>0</v>
      </c>
      <c r="AJ215" s="4"/>
      <c r="AK215" s="4"/>
    </row>
    <row r="216" spans="1:37" s="104" customFormat="1" x14ac:dyDescent="0.2">
      <c r="A216" s="105" t="s">
        <v>452</v>
      </c>
      <c r="B216" s="129">
        <v>30</v>
      </c>
      <c r="C216" s="129" t="s">
        <v>780</v>
      </c>
      <c r="D216" s="129" t="s">
        <v>128</v>
      </c>
      <c r="E216" s="129" t="s">
        <v>781</v>
      </c>
      <c r="F216" s="129" t="s">
        <v>782</v>
      </c>
      <c r="G216" s="152">
        <v>4922</v>
      </c>
      <c r="H216" s="153">
        <v>-107.6309</v>
      </c>
      <c r="I216" s="153">
        <v>48.743479999999998</v>
      </c>
      <c r="J216" s="129" t="s">
        <v>796</v>
      </c>
      <c r="K216" s="129" t="s">
        <v>803</v>
      </c>
      <c r="L216" s="129">
        <v>31000227</v>
      </c>
      <c r="M216" s="129">
        <v>0</v>
      </c>
      <c r="N216" s="129" t="s">
        <v>492</v>
      </c>
      <c r="O216" s="82" t="s">
        <v>50</v>
      </c>
      <c r="P216" s="262">
        <v>0</v>
      </c>
      <c r="Q216" s="263">
        <v>0</v>
      </c>
      <c r="R216" s="263">
        <v>0</v>
      </c>
      <c r="S216" s="263">
        <v>0</v>
      </c>
      <c r="T216" s="263">
        <v>0</v>
      </c>
      <c r="U216" s="262">
        <v>0</v>
      </c>
      <c r="V216" s="263">
        <v>0</v>
      </c>
      <c r="W216" s="263">
        <v>0</v>
      </c>
      <c r="X216" s="263">
        <v>0</v>
      </c>
      <c r="Y216" s="264">
        <v>0</v>
      </c>
      <c r="Z216" s="327">
        <v>0</v>
      </c>
      <c r="AA216" s="328">
        <v>0</v>
      </c>
      <c r="AB216" s="328">
        <v>0</v>
      </c>
      <c r="AC216" s="328">
        <v>0</v>
      </c>
      <c r="AD216" s="328">
        <v>0</v>
      </c>
      <c r="AE216" s="329">
        <v>0</v>
      </c>
      <c r="AF216" s="329">
        <v>0</v>
      </c>
      <c r="AG216" s="329">
        <v>0</v>
      </c>
      <c r="AH216" s="329">
        <v>0</v>
      </c>
      <c r="AI216" s="330">
        <v>0</v>
      </c>
      <c r="AJ216" s="4"/>
      <c r="AK216" s="4"/>
    </row>
    <row r="217" spans="1:37" s="104" customFormat="1" x14ac:dyDescent="0.2">
      <c r="A217" s="105" t="s">
        <v>452</v>
      </c>
      <c r="B217" s="129">
        <v>30</v>
      </c>
      <c r="C217" s="129" t="s">
        <v>780</v>
      </c>
      <c r="D217" s="129" t="s">
        <v>128</v>
      </c>
      <c r="E217" s="129" t="s">
        <v>781</v>
      </c>
      <c r="F217" s="129" t="s">
        <v>782</v>
      </c>
      <c r="G217" s="152">
        <v>4922</v>
      </c>
      <c r="H217" s="153">
        <v>-107.6309</v>
      </c>
      <c r="I217" s="153">
        <v>48.743479999999998</v>
      </c>
      <c r="J217" s="129" t="s">
        <v>796</v>
      </c>
      <c r="K217" s="129" t="s">
        <v>804</v>
      </c>
      <c r="L217" s="129">
        <v>31000227</v>
      </c>
      <c r="M217" s="129">
        <v>8760</v>
      </c>
      <c r="N217" s="129" t="s">
        <v>492</v>
      </c>
      <c r="O217" s="82" t="s">
        <v>50</v>
      </c>
      <c r="P217" s="262">
        <v>0</v>
      </c>
      <c r="Q217" s="263">
        <v>0.96360000000000001</v>
      </c>
      <c r="R217" s="263">
        <v>0</v>
      </c>
      <c r="S217" s="263">
        <v>0</v>
      </c>
      <c r="T217" s="263">
        <v>0</v>
      </c>
      <c r="U217" s="262">
        <v>0</v>
      </c>
      <c r="V217" s="263">
        <v>0.78296754837104043</v>
      </c>
      <c r="W217" s="263">
        <v>0</v>
      </c>
      <c r="X217" s="263">
        <v>0</v>
      </c>
      <c r="Y217" s="264">
        <v>0</v>
      </c>
      <c r="Z217" s="327">
        <v>0</v>
      </c>
      <c r="AA217" s="328">
        <v>0.78296754837104043</v>
      </c>
      <c r="AB217" s="328">
        <v>0</v>
      </c>
      <c r="AC217" s="328">
        <v>0</v>
      </c>
      <c r="AD217" s="328">
        <v>0</v>
      </c>
      <c r="AE217" s="329">
        <v>0</v>
      </c>
      <c r="AF217" s="329">
        <v>0.78296754837104043</v>
      </c>
      <c r="AG217" s="329">
        <v>0</v>
      </c>
      <c r="AH217" s="329">
        <v>0</v>
      </c>
      <c r="AI217" s="330">
        <v>0</v>
      </c>
      <c r="AJ217" s="4"/>
      <c r="AK217" s="4"/>
    </row>
    <row r="218" spans="1:37" s="104" customFormat="1" x14ac:dyDescent="0.2">
      <c r="A218" s="105" t="s">
        <v>452</v>
      </c>
      <c r="B218" s="129">
        <v>30</v>
      </c>
      <c r="C218" s="129" t="s">
        <v>780</v>
      </c>
      <c r="D218" s="129" t="s">
        <v>128</v>
      </c>
      <c r="E218" s="129" t="s">
        <v>781</v>
      </c>
      <c r="F218" s="129" t="s">
        <v>782</v>
      </c>
      <c r="G218" s="152">
        <v>4922</v>
      </c>
      <c r="H218" s="153">
        <v>-107.6309</v>
      </c>
      <c r="I218" s="153">
        <v>48.743479999999998</v>
      </c>
      <c r="J218" s="129" t="s">
        <v>798</v>
      </c>
      <c r="K218" s="129" t="s">
        <v>799</v>
      </c>
      <c r="L218" s="129">
        <v>20200202</v>
      </c>
      <c r="M218" s="129">
        <v>8292</v>
      </c>
      <c r="N218" s="129" t="s">
        <v>492</v>
      </c>
      <c r="O218" s="82" t="s">
        <v>47</v>
      </c>
      <c r="P218" s="262">
        <v>16.293800000000001</v>
      </c>
      <c r="Q218" s="263">
        <v>2.073</v>
      </c>
      <c r="R218" s="263">
        <v>12.1478</v>
      </c>
      <c r="S218" s="263">
        <v>2.07E-2</v>
      </c>
      <c r="T218" s="263">
        <v>0</v>
      </c>
      <c r="U218" s="262">
        <v>13.239431963105085</v>
      </c>
      <c r="V218" s="263">
        <v>1.6844040346338387</v>
      </c>
      <c r="W218" s="263">
        <v>9.8706238938374078</v>
      </c>
      <c r="X218" s="263">
        <v>1.68196640216693E-2</v>
      </c>
      <c r="Y218" s="264">
        <v>0</v>
      </c>
      <c r="Z218" s="327">
        <v>13.239431963105085</v>
      </c>
      <c r="AA218" s="328">
        <v>1.6844040346338387</v>
      </c>
      <c r="AB218" s="328">
        <v>9.8706238938374078</v>
      </c>
      <c r="AC218" s="328">
        <v>1.68196640216693E-2</v>
      </c>
      <c r="AD218" s="328">
        <v>0</v>
      </c>
      <c r="AE218" s="329">
        <v>13.239431963105085</v>
      </c>
      <c r="AF218" s="329">
        <v>1.6844040346338387</v>
      </c>
      <c r="AG218" s="329">
        <v>9.8706238938374078</v>
      </c>
      <c r="AH218" s="329">
        <v>1.68196640216693E-2</v>
      </c>
      <c r="AI218" s="330">
        <v>0</v>
      </c>
      <c r="AJ218" s="4"/>
      <c r="AK218" s="4"/>
    </row>
    <row r="219" spans="1:37" s="104" customFormat="1" x14ac:dyDescent="0.2">
      <c r="A219" s="105" t="s">
        <v>452</v>
      </c>
      <c r="B219" s="129">
        <v>30</v>
      </c>
      <c r="C219" s="129" t="s">
        <v>780</v>
      </c>
      <c r="D219" s="129" t="s">
        <v>128</v>
      </c>
      <c r="E219" s="129" t="s">
        <v>781</v>
      </c>
      <c r="F219" s="129" t="s">
        <v>782</v>
      </c>
      <c r="G219" s="152">
        <v>4922</v>
      </c>
      <c r="H219" s="153">
        <v>-107.6309</v>
      </c>
      <c r="I219" s="153">
        <v>48.743479999999998</v>
      </c>
      <c r="J219" s="129" t="s">
        <v>800</v>
      </c>
      <c r="K219" s="129" t="s">
        <v>801</v>
      </c>
      <c r="L219" s="129">
        <v>20200202</v>
      </c>
      <c r="M219" s="129">
        <v>7321</v>
      </c>
      <c r="N219" s="129" t="s">
        <v>492</v>
      </c>
      <c r="O219" s="82" t="s">
        <v>47</v>
      </c>
      <c r="P219" s="262">
        <v>13.433999999999999</v>
      </c>
      <c r="Q219" s="263">
        <v>1.8302</v>
      </c>
      <c r="R219" s="263">
        <v>10.3226</v>
      </c>
      <c r="S219" s="263">
        <v>0</v>
      </c>
      <c r="T219" s="263">
        <v>0</v>
      </c>
      <c r="U219" s="262">
        <v>10.915718186816685</v>
      </c>
      <c r="V219" s="263">
        <v>1.4871183136453698</v>
      </c>
      <c r="W219" s="263">
        <v>8.3875683009702175</v>
      </c>
      <c r="X219" s="263">
        <v>0</v>
      </c>
      <c r="Y219" s="264">
        <v>0</v>
      </c>
      <c r="Z219" s="327">
        <v>10.915718186816685</v>
      </c>
      <c r="AA219" s="328">
        <v>1.4871183136453698</v>
      </c>
      <c r="AB219" s="328">
        <v>8.3875683009702175</v>
      </c>
      <c r="AC219" s="328">
        <v>0</v>
      </c>
      <c r="AD219" s="328">
        <v>0</v>
      </c>
      <c r="AE219" s="329">
        <v>10.915718186816685</v>
      </c>
      <c r="AF219" s="329">
        <v>1.4871183136453698</v>
      </c>
      <c r="AG219" s="329">
        <v>8.3875683009702175</v>
      </c>
      <c r="AH219" s="329">
        <v>0</v>
      </c>
      <c r="AI219" s="330">
        <v>0</v>
      </c>
      <c r="AJ219" s="4"/>
      <c r="AK219" s="4"/>
    </row>
    <row r="220" spans="1:37" s="104" customFormat="1" x14ac:dyDescent="0.2">
      <c r="A220" s="105" t="s">
        <v>452</v>
      </c>
      <c r="B220" s="129">
        <v>30</v>
      </c>
      <c r="C220" s="129" t="s">
        <v>780</v>
      </c>
      <c r="D220" s="129" t="s">
        <v>128</v>
      </c>
      <c r="E220" s="129" t="s">
        <v>781</v>
      </c>
      <c r="F220" s="129" t="s">
        <v>782</v>
      </c>
      <c r="G220" s="152">
        <v>4922</v>
      </c>
      <c r="H220" s="153">
        <v>-107.6309</v>
      </c>
      <c r="I220" s="153">
        <v>48.743479999999998</v>
      </c>
      <c r="J220" s="129" t="s">
        <v>802</v>
      </c>
      <c r="K220" s="129" t="s">
        <v>802</v>
      </c>
      <c r="L220" s="129">
        <v>20200202</v>
      </c>
      <c r="M220" s="129">
        <v>7707</v>
      </c>
      <c r="N220" s="129" t="s">
        <v>492</v>
      </c>
      <c r="O220" s="82" t="s">
        <v>47</v>
      </c>
      <c r="P220" s="262">
        <v>0</v>
      </c>
      <c r="Q220" s="263">
        <v>0.31979999999999997</v>
      </c>
      <c r="R220" s="263">
        <v>10.327400000000001</v>
      </c>
      <c r="S220" s="263">
        <v>1.9300000000000001E-2</v>
      </c>
      <c r="T220" s="263">
        <v>0</v>
      </c>
      <c r="U220" s="262">
        <v>0</v>
      </c>
      <c r="V220" s="263">
        <v>0.25985162097245612</v>
      </c>
      <c r="W220" s="263">
        <v>8.3914685129172728</v>
      </c>
      <c r="X220" s="263">
        <v>1.5682102203778622E-2</v>
      </c>
      <c r="Y220" s="264">
        <v>0</v>
      </c>
      <c r="Z220" s="327">
        <v>0</v>
      </c>
      <c r="AA220" s="328">
        <v>0.25985162097245612</v>
      </c>
      <c r="AB220" s="328">
        <v>8.3914685129172728</v>
      </c>
      <c r="AC220" s="328">
        <v>1.5682102203778622E-2</v>
      </c>
      <c r="AD220" s="328">
        <v>0</v>
      </c>
      <c r="AE220" s="329">
        <v>0</v>
      </c>
      <c r="AF220" s="329">
        <v>0.25985162097245612</v>
      </c>
      <c r="AG220" s="329">
        <v>8.3914685129172728</v>
      </c>
      <c r="AH220" s="329">
        <v>1.5682102203778622E-2</v>
      </c>
      <c r="AI220" s="330">
        <v>0</v>
      </c>
      <c r="AJ220" s="4"/>
      <c r="AK220" s="4"/>
    </row>
    <row r="221" spans="1:37" s="104" customFormat="1" x14ac:dyDescent="0.2">
      <c r="A221" s="105" t="s">
        <v>452</v>
      </c>
      <c r="B221" s="129">
        <v>30</v>
      </c>
      <c r="C221" s="129" t="s">
        <v>504</v>
      </c>
      <c r="D221" s="129" t="s">
        <v>124</v>
      </c>
      <c r="E221" s="129" t="s">
        <v>805</v>
      </c>
      <c r="F221" s="129" t="s">
        <v>806</v>
      </c>
      <c r="G221" s="152">
        <v>4922</v>
      </c>
      <c r="H221" s="153">
        <v>-112.22918</v>
      </c>
      <c r="I221" s="153">
        <v>48.638420000000004</v>
      </c>
      <c r="J221" s="129" t="s">
        <v>807</v>
      </c>
      <c r="K221" s="129" t="s">
        <v>808</v>
      </c>
      <c r="L221" s="129">
        <v>20200253</v>
      </c>
      <c r="M221" s="129">
        <v>16</v>
      </c>
      <c r="N221" s="129" t="s">
        <v>492</v>
      </c>
      <c r="O221" s="82" t="s">
        <v>47</v>
      </c>
      <c r="P221" s="262">
        <v>0</v>
      </c>
      <c r="Q221" s="263">
        <v>0.24</v>
      </c>
      <c r="R221" s="263">
        <v>0</v>
      </c>
      <c r="S221" s="263">
        <v>4.7999999999999996E-3</v>
      </c>
      <c r="T221" s="263">
        <v>7.7499999999999999E-2</v>
      </c>
      <c r="U221" s="262">
        <v>0</v>
      </c>
      <c r="V221" s="263">
        <v>0.19501059735268753</v>
      </c>
      <c r="W221" s="263">
        <v>0</v>
      </c>
      <c r="X221" s="263">
        <v>3.9002119470537503E-3</v>
      </c>
      <c r="Y221" s="264">
        <v>6.2972172061805345E-2</v>
      </c>
      <c r="Z221" s="327">
        <v>0</v>
      </c>
      <c r="AA221" s="328">
        <v>0.19501059735268753</v>
      </c>
      <c r="AB221" s="328">
        <v>0</v>
      </c>
      <c r="AC221" s="328">
        <v>3.9002119470537503E-3</v>
      </c>
      <c r="AD221" s="328">
        <v>6.2972172061805345E-2</v>
      </c>
      <c r="AE221" s="329">
        <v>0</v>
      </c>
      <c r="AF221" s="329">
        <v>0.19501059735268753</v>
      </c>
      <c r="AG221" s="329">
        <v>0</v>
      </c>
      <c r="AH221" s="329">
        <v>3.9002119470537503E-3</v>
      </c>
      <c r="AI221" s="330">
        <v>6.2972172061805345E-2</v>
      </c>
      <c r="AJ221" s="4"/>
      <c r="AK221" s="4"/>
    </row>
    <row r="222" spans="1:37" s="104" customFormat="1" x14ac:dyDescent="0.2">
      <c r="A222" s="105" t="s">
        <v>452</v>
      </c>
      <c r="B222" s="129">
        <v>30</v>
      </c>
      <c r="C222" s="129" t="s">
        <v>504</v>
      </c>
      <c r="D222" s="129" t="s">
        <v>124</v>
      </c>
      <c r="E222" s="129" t="s">
        <v>805</v>
      </c>
      <c r="F222" s="129" t="s">
        <v>806</v>
      </c>
      <c r="G222" s="152">
        <v>4922</v>
      </c>
      <c r="H222" s="153">
        <v>-112.22918</v>
      </c>
      <c r="I222" s="153">
        <v>48.638420000000004</v>
      </c>
      <c r="J222" s="129" t="s">
        <v>807</v>
      </c>
      <c r="K222" s="129" t="s">
        <v>808</v>
      </c>
      <c r="L222" s="129">
        <v>20200253</v>
      </c>
      <c r="M222" s="129">
        <v>8133</v>
      </c>
      <c r="N222" s="129" t="s">
        <v>492</v>
      </c>
      <c r="O222" s="82" t="s">
        <v>47</v>
      </c>
      <c r="P222" s="262">
        <v>4.5545</v>
      </c>
      <c r="Q222" s="263">
        <v>0</v>
      </c>
      <c r="R222" s="263">
        <v>4.5545</v>
      </c>
      <c r="S222" s="263">
        <v>0</v>
      </c>
      <c r="T222" s="263">
        <v>0</v>
      </c>
      <c r="U222" s="262">
        <v>3.7007323568450641</v>
      </c>
      <c r="V222" s="263">
        <v>0</v>
      </c>
      <c r="W222" s="263">
        <v>3.7007323568450641</v>
      </c>
      <c r="X222" s="263">
        <v>0</v>
      </c>
      <c r="Y222" s="264">
        <v>0</v>
      </c>
      <c r="Z222" s="327">
        <v>3.7007323568450641</v>
      </c>
      <c r="AA222" s="328">
        <v>0</v>
      </c>
      <c r="AB222" s="328">
        <v>3.7007323568450641</v>
      </c>
      <c r="AC222" s="328">
        <v>0</v>
      </c>
      <c r="AD222" s="328">
        <v>0</v>
      </c>
      <c r="AE222" s="329">
        <v>3.7007323568450641</v>
      </c>
      <c r="AF222" s="329">
        <v>0</v>
      </c>
      <c r="AG222" s="329">
        <v>3.7007323568450641</v>
      </c>
      <c r="AH222" s="329">
        <v>0</v>
      </c>
      <c r="AI222" s="330">
        <v>0</v>
      </c>
      <c r="AJ222" s="4"/>
      <c r="AK222" s="4"/>
    </row>
    <row r="223" spans="1:37" s="104" customFormat="1" x14ac:dyDescent="0.2">
      <c r="A223" s="105" t="s">
        <v>452</v>
      </c>
      <c r="B223" s="129">
        <v>30</v>
      </c>
      <c r="C223" s="129" t="s">
        <v>504</v>
      </c>
      <c r="D223" s="129" t="s">
        <v>124</v>
      </c>
      <c r="E223" s="129" t="s">
        <v>805</v>
      </c>
      <c r="F223" s="129" t="s">
        <v>806</v>
      </c>
      <c r="G223" s="152">
        <v>4922</v>
      </c>
      <c r="H223" s="153">
        <v>-112.22918</v>
      </c>
      <c r="I223" s="153">
        <v>48.638420000000004</v>
      </c>
      <c r="J223" s="129" t="s">
        <v>809</v>
      </c>
      <c r="K223" s="129" t="s">
        <v>809</v>
      </c>
      <c r="L223" s="129">
        <v>20200202</v>
      </c>
      <c r="M223" s="129">
        <v>1</v>
      </c>
      <c r="N223" s="129" t="s">
        <v>492</v>
      </c>
      <c r="O223" s="82" t="s">
        <v>47</v>
      </c>
      <c r="P223" s="262">
        <v>7.0000000000000007E-2</v>
      </c>
      <c r="Q223" s="263">
        <v>1.4E-3</v>
      </c>
      <c r="R223" s="263">
        <v>1.7500000000000002E-2</v>
      </c>
      <c r="S223" s="263">
        <v>2.9999999999999997E-4</v>
      </c>
      <c r="T223" s="263">
        <v>1E-3</v>
      </c>
      <c r="U223" s="262">
        <v>5.687809089453387E-2</v>
      </c>
      <c r="V223" s="263">
        <v>1.1375618178906773E-3</v>
      </c>
      <c r="W223" s="263">
        <v>1.4219522723633467E-2</v>
      </c>
      <c r="X223" s="263">
        <v>2.4376324669085939E-4</v>
      </c>
      <c r="Y223" s="264">
        <v>8.1254415563619805E-4</v>
      </c>
      <c r="Z223" s="327">
        <v>5.687809089453387E-2</v>
      </c>
      <c r="AA223" s="328">
        <v>1.1375618178906773E-3</v>
      </c>
      <c r="AB223" s="328">
        <v>1.4219522723633467E-2</v>
      </c>
      <c r="AC223" s="328">
        <v>2.4376324669085939E-4</v>
      </c>
      <c r="AD223" s="328">
        <v>8.1254415563619805E-4</v>
      </c>
      <c r="AE223" s="329">
        <v>5.687809089453387E-2</v>
      </c>
      <c r="AF223" s="329">
        <v>1.1375618178906773E-3</v>
      </c>
      <c r="AG223" s="329">
        <v>1.4219522723633467E-2</v>
      </c>
      <c r="AH223" s="329">
        <v>2.4376324669085939E-4</v>
      </c>
      <c r="AI223" s="330">
        <v>8.1254415563619805E-4</v>
      </c>
      <c r="AJ223" s="4"/>
      <c r="AK223" s="4"/>
    </row>
    <row r="224" spans="1:37" s="104" customFormat="1" x14ac:dyDescent="0.2">
      <c r="A224" s="105" t="s">
        <v>452</v>
      </c>
      <c r="B224" s="129">
        <v>30</v>
      </c>
      <c r="C224" s="129" t="s">
        <v>504</v>
      </c>
      <c r="D224" s="129" t="s">
        <v>124</v>
      </c>
      <c r="E224" s="129" t="s">
        <v>805</v>
      </c>
      <c r="F224" s="129" t="s">
        <v>806</v>
      </c>
      <c r="G224" s="152">
        <v>4922</v>
      </c>
      <c r="H224" s="153">
        <v>-112.22918</v>
      </c>
      <c r="I224" s="153">
        <v>48.638420000000004</v>
      </c>
      <c r="J224" s="129" t="s">
        <v>646</v>
      </c>
      <c r="K224" s="129" t="s">
        <v>563</v>
      </c>
      <c r="L224" s="129">
        <v>31000228</v>
      </c>
      <c r="M224" s="129">
        <v>2</v>
      </c>
      <c r="N224" s="129" t="s">
        <v>492</v>
      </c>
      <c r="O224" s="82" t="s">
        <v>50</v>
      </c>
      <c r="P224" s="262">
        <v>0.14000000000000001</v>
      </c>
      <c r="Q224" s="263">
        <v>5.4999999999999997E-3</v>
      </c>
      <c r="R224" s="263">
        <v>3.5000000000000003E-2</v>
      </c>
      <c r="S224" s="263">
        <v>5.9999999999999995E-4</v>
      </c>
      <c r="T224" s="263">
        <v>5.4999999999999997E-3</v>
      </c>
      <c r="U224" s="262">
        <v>0.11375618178906774</v>
      </c>
      <c r="V224" s="263">
        <v>4.4689928559990891E-3</v>
      </c>
      <c r="W224" s="263">
        <v>2.8439045447266935E-2</v>
      </c>
      <c r="X224" s="263">
        <v>4.8752649338171879E-4</v>
      </c>
      <c r="Y224" s="264">
        <v>4.4689928559990891E-3</v>
      </c>
      <c r="Z224" s="327">
        <v>0.11375618178906774</v>
      </c>
      <c r="AA224" s="328">
        <v>4.4689928559990891E-3</v>
      </c>
      <c r="AB224" s="328">
        <v>2.8439045447266935E-2</v>
      </c>
      <c r="AC224" s="328">
        <v>4.8752649338171879E-4</v>
      </c>
      <c r="AD224" s="328">
        <v>4.4689928559990891E-3</v>
      </c>
      <c r="AE224" s="329">
        <v>0.11375618178906774</v>
      </c>
      <c r="AF224" s="329">
        <v>4.4689928559990891E-3</v>
      </c>
      <c r="AG224" s="329">
        <v>2.8439045447266935E-2</v>
      </c>
      <c r="AH224" s="329">
        <v>4.8752649338171879E-4</v>
      </c>
      <c r="AI224" s="330">
        <v>4.4689928559990891E-3</v>
      </c>
      <c r="AJ224" s="4"/>
      <c r="AK224" s="4"/>
    </row>
    <row r="225" spans="1:37" s="104" customFormat="1" x14ac:dyDescent="0.2">
      <c r="A225" s="105" t="s">
        <v>452</v>
      </c>
      <c r="B225" s="129">
        <v>30</v>
      </c>
      <c r="C225" s="129" t="s">
        <v>504</v>
      </c>
      <c r="D225" s="129" t="s">
        <v>124</v>
      </c>
      <c r="E225" s="129" t="s">
        <v>810</v>
      </c>
      <c r="F225" s="129" t="s">
        <v>811</v>
      </c>
      <c r="G225" s="152">
        <v>4922</v>
      </c>
      <c r="H225" s="153">
        <v>-112.26173</v>
      </c>
      <c r="I225" s="153">
        <v>48.827660000000002</v>
      </c>
      <c r="J225" s="129" t="s">
        <v>812</v>
      </c>
      <c r="K225" s="129" t="s">
        <v>812</v>
      </c>
      <c r="L225" s="129">
        <v>31000404</v>
      </c>
      <c r="M225" s="129">
        <v>0</v>
      </c>
      <c r="N225" s="129" t="s">
        <v>492</v>
      </c>
      <c r="O225" s="82" t="s">
        <v>39</v>
      </c>
      <c r="P225" s="262">
        <v>0</v>
      </c>
      <c r="Q225" s="263">
        <v>0</v>
      </c>
      <c r="R225" s="263">
        <v>0</v>
      </c>
      <c r="S225" s="263">
        <v>0</v>
      </c>
      <c r="T225" s="263">
        <v>0</v>
      </c>
      <c r="U225" s="262">
        <v>0</v>
      </c>
      <c r="V225" s="263">
        <v>0</v>
      </c>
      <c r="W225" s="263">
        <v>0</v>
      </c>
      <c r="X225" s="263">
        <v>0</v>
      </c>
      <c r="Y225" s="264">
        <v>0</v>
      </c>
      <c r="Z225" s="327">
        <v>0</v>
      </c>
      <c r="AA225" s="328">
        <v>0</v>
      </c>
      <c r="AB225" s="328">
        <v>0</v>
      </c>
      <c r="AC225" s="328">
        <v>0</v>
      </c>
      <c r="AD225" s="328">
        <v>0</v>
      </c>
      <c r="AE225" s="329">
        <v>0</v>
      </c>
      <c r="AF225" s="329">
        <v>0</v>
      </c>
      <c r="AG225" s="329">
        <v>0</v>
      </c>
      <c r="AH225" s="329">
        <v>0</v>
      </c>
      <c r="AI225" s="330">
        <v>0</v>
      </c>
      <c r="AJ225" s="4"/>
      <c r="AK225" s="4"/>
    </row>
    <row r="226" spans="1:37" s="104" customFormat="1" x14ac:dyDescent="0.2">
      <c r="A226" s="105" t="s">
        <v>452</v>
      </c>
      <c r="B226" s="129">
        <v>30</v>
      </c>
      <c r="C226" s="129" t="s">
        <v>504</v>
      </c>
      <c r="D226" s="129" t="s">
        <v>124</v>
      </c>
      <c r="E226" s="129" t="s">
        <v>810</v>
      </c>
      <c r="F226" s="129" t="s">
        <v>811</v>
      </c>
      <c r="G226" s="152">
        <v>4922</v>
      </c>
      <c r="H226" s="153">
        <v>-112.26173</v>
      </c>
      <c r="I226" s="153">
        <v>48.827660000000002</v>
      </c>
      <c r="J226" s="129" t="s">
        <v>646</v>
      </c>
      <c r="K226" s="129" t="s">
        <v>563</v>
      </c>
      <c r="L226" s="129">
        <v>31000228</v>
      </c>
      <c r="M226" s="129">
        <v>0</v>
      </c>
      <c r="N226" s="129" t="s">
        <v>492</v>
      </c>
      <c r="O226" s="82" t="s">
        <v>50</v>
      </c>
      <c r="P226" s="262">
        <v>0</v>
      </c>
      <c r="Q226" s="263">
        <v>0</v>
      </c>
      <c r="R226" s="263">
        <v>0</v>
      </c>
      <c r="S226" s="263">
        <v>0</v>
      </c>
      <c r="T226" s="263">
        <v>0</v>
      </c>
      <c r="U226" s="262">
        <v>0</v>
      </c>
      <c r="V226" s="263">
        <v>0</v>
      </c>
      <c r="W226" s="263">
        <v>0</v>
      </c>
      <c r="X226" s="263">
        <v>0</v>
      </c>
      <c r="Y226" s="264">
        <v>0</v>
      </c>
      <c r="Z226" s="327">
        <v>0</v>
      </c>
      <c r="AA226" s="328">
        <v>0</v>
      </c>
      <c r="AB226" s="328">
        <v>0</v>
      </c>
      <c r="AC226" s="328">
        <v>0</v>
      </c>
      <c r="AD226" s="328">
        <v>0</v>
      </c>
      <c r="AE226" s="329">
        <v>0</v>
      </c>
      <c r="AF226" s="329">
        <v>0</v>
      </c>
      <c r="AG226" s="329">
        <v>0</v>
      </c>
      <c r="AH226" s="329">
        <v>0</v>
      </c>
      <c r="AI226" s="330">
        <v>0</v>
      </c>
      <c r="AJ226" s="4"/>
      <c r="AK226" s="4"/>
    </row>
    <row r="227" spans="1:37" s="104" customFormat="1" x14ac:dyDescent="0.2">
      <c r="A227" s="105" t="s">
        <v>452</v>
      </c>
      <c r="B227" s="129">
        <v>30</v>
      </c>
      <c r="C227" s="129" t="s">
        <v>504</v>
      </c>
      <c r="D227" s="129" t="s">
        <v>124</v>
      </c>
      <c r="E227" s="129" t="s">
        <v>810</v>
      </c>
      <c r="F227" s="129" t="s">
        <v>811</v>
      </c>
      <c r="G227" s="152">
        <v>4922</v>
      </c>
      <c r="H227" s="153">
        <v>-112.26173</v>
      </c>
      <c r="I227" s="153">
        <v>48.827660000000002</v>
      </c>
      <c r="J227" s="129" t="s">
        <v>813</v>
      </c>
      <c r="K227" s="129" t="s">
        <v>814</v>
      </c>
      <c r="L227" s="129">
        <v>20200253</v>
      </c>
      <c r="M227" s="129">
        <v>0</v>
      </c>
      <c r="N227" s="129" t="s">
        <v>492</v>
      </c>
      <c r="O227" s="82" t="s">
        <v>47</v>
      </c>
      <c r="P227" s="262">
        <v>0</v>
      </c>
      <c r="Q227" s="263">
        <v>0</v>
      </c>
      <c r="R227" s="263">
        <v>0</v>
      </c>
      <c r="S227" s="263">
        <v>0</v>
      </c>
      <c r="T227" s="263">
        <v>0</v>
      </c>
      <c r="U227" s="262">
        <v>0</v>
      </c>
      <c r="V227" s="263">
        <v>0</v>
      </c>
      <c r="W227" s="263">
        <v>0</v>
      </c>
      <c r="X227" s="263">
        <v>0</v>
      </c>
      <c r="Y227" s="264">
        <v>0</v>
      </c>
      <c r="Z227" s="327">
        <v>0</v>
      </c>
      <c r="AA227" s="328">
        <v>0</v>
      </c>
      <c r="AB227" s="328">
        <v>0</v>
      </c>
      <c r="AC227" s="328">
        <v>0</v>
      </c>
      <c r="AD227" s="328">
        <v>0</v>
      </c>
      <c r="AE227" s="329">
        <v>0</v>
      </c>
      <c r="AF227" s="329">
        <v>0</v>
      </c>
      <c r="AG227" s="329">
        <v>0</v>
      </c>
      <c r="AH227" s="329">
        <v>0</v>
      </c>
      <c r="AI227" s="330">
        <v>0</v>
      </c>
      <c r="AJ227" s="4"/>
      <c r="AK227" s="4"/>
    </row>
    <row r="228" spans="1:37" s="104" customFormat="1" x14ac:dyDescent="0.2">
      <c r="A228" s="105" t="s">
        <v>452</v>
      </c>
      <c r="B228" s="129">
        <v>30</v>
      </c>
      <c r="C228" s="129" t="s">
        <v>504</v>
      </c>
      <c r="D228" s="129" t="s">
        <v>124</v>
      </c>
      <c r="E228" s="129" t="s">
        <v>815</v>
      </c>
      <c r="F228" s="129" t="s">
        <v>816</v>
      </c>
      <c r="G228" s="152">
        <v>4922</v>
      </c>
      <c r="H228" s="153">
        <v>-112.27643</v>
      </c>
      <c r="I228" s="153">
        <v>48.734659999999998</v>
      </c>
      <c r="J228" s="129" t="s">
        <v>817</v>
      </c>
      <c r="K228" s="129" t="s">
        <v>818</v>
      </c>
      <c r="L228" s="129">
        <v>20200253</v>
      </c>
      <c r="M228" s="129">
        <v>19</v>
      </c>
      <c r="N228" s="129" t="s">
        <v>492</v>
      </c>
      <c r="O228" s="82" t="s">
        <v>47</v>
      </c>
      <c r="P228" s="262">
        <v>22.99</v>
      </c>
      <c r="Q228" s="263">
        <v>0.30969999999999998</v>
      </c>
      <c r="R228" s="263">
        <v>15.96</v>
      </c>
      <c r="S228" s="263">
        <v>6.1999999999999998E-3</v>
      </c>
      <c r="T228" s="263">
        <v>9.2100000000000001E-2</v>
      </c>
      <c r="U228" s="262">
        <v>18.680390138076191</v>
      </c>
      <c r="V228" s="263">
        <v>0.25164492500053054</v>
      </c>
      <c r="W228" s="263">
        <v>12.968204723953722</v>
      </c>
      <c r="X228" s="263">
        <v>5.0377737649444278E-3</v>
      </c>
      <c r="Y228" s="264">
        <v>7.483531673409384E-2</v>
      </c>
      <c r="Z228" s="327">
        <v>18.680390138076191</v>
      </c>
      <c r="AA228" s="328">
        <v>0.25164492500053054</v>
      </c>
      <c r="AB228" s="328">
        <v>12.968204723953722</v>
      </c>
      <c r="AC228" s="328">
        <v>5.0377737649444278E-3</v>
      </c>
      <c r="AD228" s="328">
        <v>7.483531673409384E-2</v>
      </c>
      <c r="AE228" s="329">
        <v>18.680390138076191</v>
      </c>
      <c r="AF228" s="329">
        <v>0.25164492500053054</v>
      </c>
      <c r="AG228" s="329">
        <v>12.968204723953722</v>
      </c>
      <c r="AH228" s="329">
        <v>5.0377737649444278E-3</v>
      </c>
      <c r="AI228" s="330">
        <v>7.483531673409384E-2</v>
      </c>
      <c r="AJ228" s="4"/>
      <c r="AK228" s="4"/>
    </row>
    <row r="229" spans="1:37" s="104" customFormat="1" x14ac:dyDescent="0.2">
      <c r="A229" s="105" t="s">
        <v>452</v>
      </c>
      <c r="B229" s="129">
        <v>30</v>
      </c>
      <c r="C229" s="129" t="s">
        <v>504</v>
      </c>
      <c r="D229" s="129" t="s">
        <v>124</v>
      </c>
      <c r="E229" s="129" t="s">
        <v>815</v>
      </c>
      <c r="F229" s="129" t="s">
        <v>816</v>
      </c>
      <c r="G229" s="152">
        <v>4922</v>
      </c>
      <c r="H229" s="153">
        <v>-112.27643</v>
      </c>
      <c r="I229" s="153">
        <v>48.734659999999998</v>
      </c>
      <c r="J229" s="129" t="s">
        <v>819</v>
      </c>
      <c r="K229" s="129" t="s">
        <v>820</v>
      </c>
      <c r="L229" s="129">
        <v>31000228</v>
      </c>
      <c r="M229" s="129">
        <v>2</v>
      </c>
      <c r="N229" s="129" t="s">
        <v>492</v>
      </c>
      <c r="O229" s="82" t="s">
        <v>50</v>
      </c>
      <c r="P229" s="262">
        <v>0.14000000000000001</v>
      </c>
      <c r="Q229" s="263">
        <v>5.4999999999999997E-3</v>
      </c>
      <c r="R229" s="263">
        <v>3.5000000000000003E-2</v>
      </c>
      <c r="S229" s="263">
        <v>5.9999999999999995E-4</v>
      </c>
      <c r="T229" s="263">
        <v>5.4999999999999997E-3</v>
      </c>
      <c r="U229" s="262">
        <v>0.11375618178906774</v>
      </c>
      <c r="V229" s="263">
        <v>4.4689928559990891E-3</v>
      </c>
      <c r="W229" s="263">
        <v>2.8439045447266935E-2</v>
      </c>
      <c r="X229" s="263">
        <v>4.8752649338171879E-4</v>
      </c>
      <c r="Y229" s="264">
        <v>4.4689928559990891E-3</v>
      </c>
      <c r="Z229" s="327">
        <v>0.11375618178906774</v>
      </c>
      <c r="AA229" s="328">
        <v>4.4689928559990891E-3</v>
      </c>
      <c r="AB229" s="328">
        <v>2.8439045447266935E-2</v>
      </c>
      <c r="AC229" s="328">
        <v>4.8752649338171879E-4</v>
      </c>
      <c r="AD229" s="328">
        <v>4.4689928559990891E-3</v>
      </c>
      <c r="AE229" s="329">
        <v>0.11375618178906774</v>
      </c>
      <c r="AF229" s="329">
        <v>4.4689928559990891E-3</v>
      </c>
      <c r="AG229" s="329">
        <v>2.8439045447266935E-2</v>
      </c>
      <c r="AH229" s="329">
        <v>4.8752649338171879E-4</v>
      </c>
      <c r="AI229" s="330">
        <v>4.4689928559990891E-3</v>
      </c>
      <c r="AJ229" s="4"/>
      <c r="AK229" s="4"/>
    </row>
    <row r="230" spans="1:37" s="104" customFormat="1" x14ac:dyDescent="0.2">
      <c r="A230" s="105" t="s">
        <v>452</v>
      </c>
      <c r="B230" s="129">
        <v>30</v>
      </c>
      <c r="C230" s="129" t="s">
        <v>504</v>
      </c>
      <c r="D230" s="129" t="s">
        <v>124</v>
      </c>
      <c r="E230" s="129" t="s">
        <v>821</v>
      </c>
      <c r="F230" s="129" t="s">
        <v>822</v>
      </c>
      <c r="G230" s="152">
        <v>4922</v>
      </c>
      <c r="H230" s="153">
        <v>-112.24943</v>
      </c>
      <c r="I230" s="153">
        <v>48.776809999999998</v>
      </c>
      <c r="J230" s="129" t="s">
        <v>646</v>
      </c>
      <c r="K230" s="129" t="s">
        <v>563</v>
      </c>
      <c r="L230" s="129">
        <v>10200603</v>
      </c>
      <c r="M230" s="129">
        <v>1</v>
      </c>
      <c r="N230" s="129" t="s">
        <v>492</v>
      </c>
      <c r="O230" s="82" t="s">
        <v>39</v>
      </c>
      <c r="P230" s="262">
        <v>7.0000000000000007E-2</v>
      </c>
      <c r="Q230" s="263">
        <v>2.7000000000000001E-3</v>
      </c>
      <c r="R230" s="263">
        <v>1.7500000000000002E-2</v>
      </c>
      <c r="S230" s="263">
        <v>0</v>
      </c>
      <c r="T230" s="263">
        <v>2.7000000000000001E-3</v>
      </c>
      <c r="U230" s="262">
        <v>5.687809089453387E-2</v>
      </c>
      <c r="V230" s="263">
        <v>2.1938692202177349E-3</v>
      </c>
      <c r="W230" s="263">
        <v>1.4219522723633467E-2</v>
      </c>
      <c r="X230" s="263">
        <v>0</v>
      </c>
      <c r="Y230" s="264">
        <v>2.1938692202177349E-3</v>
      </c>
      <c r="Z230" s="327">
        <v>5.687809089453387E-2</v>
      </c>
      <c r="AA230" s="328">
        <v>2.1938692202177349E-3</v>
      </c>
      <c r="AB230" s="328">
        <v>1.4219522723633467E-2</v>
      </c>
      <c r="AC230" s="328">
        <v>0</v>
      </c>
      <c r="AD230" s="328">
        <v>2.1938692202177349E-3</v>
      </c>
      <c r="AE230" s="329">
        <v>5.687809089453387E-2</v>
      </c>
      <c r="AF230" s="329">
        <v>2.1938692202177349E-3</v>
      </c>
      <c r="AG230" s="329">
        <v>1.4219522723633467E-2</v>
      </c>
      <c r="AH230" s="329">
        <v>0</v>
      </c>
      <c r="AI230" s="330">
        <v>2.1938692202177349E-3</v>
      </c>
      <c r="AJ230" s="4"/>
      <c r="AK230" s="4"/>
    </row>
    <row r="231" spans="1:37" s="104" customFormat="1" x14ac:dyDescent="0.2">
      <c r="A231" s="105" t="s">
        <v>452</v>
      </c>
      <c r="B231" s="129">
        <v>30</v>
      </c>
      <c r="C231" s="129" t="s">
        <v>504</v>
      </c>
      <c r="D231" s="129" t="s">
        <v>124</v>
      </c>
      <c r="E231" s="129" t="s">
        <v>821</v>
      </c>
      <c r="F231" s="129" t="s">
        <v>822</v>
      </c>
      <c r="G231" s="152">
        <v>4922</v>
      </c>
      <c r="H231" s="153">
        <v>-112.24943</v>
      </c>
      <c r="I231" s="153">
        <v>48.776809999999998</v>
      </c>
      <c r="J231" s="129" t="s">
        <v>585</v>
      </c>
      <c r="K231" s="129" t="s">
        <v>585</v>
      </c>
      <c r="L231" s="129">
        <v>10500106</v>
      </c>
      <c r="M231" s="129">
        <v>0</v>
      </c>
      <c r="N231" s="129" t="s">
        <v>492</v>
      </c>
      <c r="O231" s="82" t="s">
        <v>39</v>
      </c>
      <c r="P231" s="262">
        <v>0</v>
      </c>
      <c r="Q231" s="263">
        <v>0</v>
      </c>
      <c r="R231" s="263">
        <v>0</v>
      </c>
      <c r="S231" s="263">
        <v>0</v>
      </c>
      <c r="T231" s="263">
        <v>0</v>
      </c>
      <c r="U231" s="262">
        <v>0</v>
      </c>
      <c r="V231" s="263">
        <v>0</v>
      </c>
      <c r="W231" s="263">
        <v>0</v>
      </c>
      <c r="X231" s="263">
        <v>0</v>
      </c>
      <c r="Y231" s="264">
        <v>0</v>
      </c>
      <c r="Z231" s="327">
        <v>0</v>
      </c>
      <c r="AA231" s="328">
        <v>0</v>
      </c>
      <c r="AB231" s="328">
        <v>0</v>
      </c>
      <c r="AC231" s="328">
        <v>0</v>
      </c>
      <c r="AD231" s="328">
        <v>0</v>
      </c>
      <c r="AE231" s="329">
        <v>0</v>
      </c>
      <c r="AF231" s="329">
        <v>0</v>
      </c>
      <c r="AG231" s="329">
        <v>0</v>
      </c>
      <c r="AH231" s="329">
        <v>0</v>
      </c>
      <c r="AI231" s="330">
        <v>0</v>
      </c>
      <c r="AJ231" s="4"/>
      <c r="AK231" s="4"/>
    </row>
    <row r="232" spans="1:37" s="104" customFormat="1" x14ac:dyDescent="0.2">
      <c r="A232" s="105" t="s">
        <v>452</v>
      </c>
      <c r="B232" s="129">
        <v>30</v>
      </c>
      <c r="C232" s="129" t="s">
        <v>504</v>
      </c>
      <c r="D232" s="129" t="s">
        <v>124</v>
      </c>
      <c r="E232" s="129" t="s">
        <v>823</v>
      </c>
      <c r="F232" s="129" t="s">
        <v>824</v>
      </c>
      <c r="G232" s="152">
        <v>4922</v>
      </c>
      <c r="H232" s="153">
        <v>-112.19302999999999</v>
      </c>
      <c r="I232" s="153">
        <v>48.859369999999998</v>
      </c>
      <c r="J232" s="129" t="s">
        <v>825</v>
      </c>
      <c r="K232" s="129" t="s">
        <v>826</v>
      </c>
      <c r="L232" s="129">
        <v>20200253</v>
      </c>
      <c r="M232" s="129">
        <v>0</v>
      </c>
      <c r="N232" s="129" t="s">
        <v>492</v>
      </c>
      <c r="O232" s="82" t="s">
        <v>47</v>
      </c>
      <c r="P232" s="262">
        <v>0</v>
      </c>
      <c r="Q232" s="263">
        <v>0</v>
      </c>
      <c r="R232" s="263">
        <v>0</v>
      </c>
      <c r="S232" s="263">
        <v>0</v>
      </c>
      <c r="T232" s="263">
        <v>0</v>
      </c>
      <c r="U232" s="262">
        <v>0</v>
      </c>
      <c r="V232" s="263">
        <v>0</v>
      </c>
      <c r="W232" s="263">
        <v>0</v>
      </c>
      <c r="X232" s="263">
        <v>0</v>
      </c>
      <c r="Y232" s="264">
        <v>0</v>
      </c>
      <c r="Z232" s="327">
        <v>0</v>
      </c>
      <c r="AA232" s="328">
        <v>0</v>
      </c>
      <c r="AB232" s="328">
        <v>0</v>
      </c>
      <c r="AC232" s="328">
        <v>0</v>
      </c>
      <c r="AD232" s="328">
        <v>0</v>
      </c>
      <c r="AE232" s="329">
        <v>0</v>
      </c>
      <c r="AF232" s="329">
        <v>0</v>
      </c>
      <c r="AG232" s="329">
        <v>0</v>
      </c>
      <c r="AH232" s="329">
        <v>0</v>
      </c>
      <c r="AI232" s="330">
        <v>0</v>
      </c>
      <c r="AJ232" s="4"/>
      <c r="AK232" s="4"/>
    </row>
    <row r="233" spans="1:37" s="104" customFormat="1" x14ac:dyDescent="0.2">
      <c r="A233" s="105" t="s">
        <v>452</v>
      </c>
      <c r="B233" s="129">
        <v>30</v>
      </c>
      <c r="C233" s="129" t="s">
        <v>504</v>
      </c>
      <c r="D233" s="129" t="s">
        <v>124</v>
      </c>
      <c r="E233" s="129" t="s">
        <v>823</v>
      </c>
      <c r="F233" s="129" t="s">
        <v>824</v>
      </c>
      <c r="G233" s="152">
        <v>4922</v>
      </c>
      <c r="H233" s="153">
        <v>-112.19302999999999</v>
      </c>
      <c r="I233" s="153">
        <v>48.859369999999998</v>
      </c>
      <c r="J233" s="129" t="s">
        <v>646</v>
      </c>
      <c r="K233" s="129" t="s">
        <v>563</v>
      </c>
      <c r="L233" s="129">
        <v>31000228</v>
      </c>
      <c r="M233" s="129">
        <v>1</v>
      </c>
      <c r="N233" s="129" t="s">
        <v>492</v>
      </c>
      <c r="O233" s="82" t="s">
        <v>50</v>
      </c>
      <c r="P233" s="262">
        <v>7.0000000000000007E-2</v>
      </c>
      <c r="Q233" s="263">
        <v>5.8000000000000003E-2</v>
      </c>
      <c r="R233" s="263">
        <v>1.7500000000000002E-2</v>
      </c>
      <c r="S233" s="263">
        <v>2.9999999999999997E-4</v>
      </c>
      <c r="T233" s="263">
        <v>2.7000000000000001E-3</v>
      </c>
      <c r="U233" s="262">
        <v>5.687809089453387E-2</v>
      </c>
      <c r="V233" s="263">
        <v>4.7127561026899488E-2</v>
      </c>
      <c r="W233" s="263">
        <v>1.4219522723633467E-2</v>
      </c>
      <c r="X233" s="263">
        <v>2.4376324669085939E-4</v>
      </c>
      <c r="Y233" s="264">
        <v>2.1938692202177349E-3</v>
      </c>
      <c r="Z233" s="327">
        <v>5.687809089453387E-2</v>
      </c>
      <c r="AA233" s="328">
        <v>4.7127561026899488E-2</v>
      </c>
      <c r="AB233" s="328">
        <v>1.4219522723633467E-2</v>
      </c>
      <c r="AC233" s="328">
        <v>2.4376324669085939E-4</v>
      </c>
      <c r="AD233" s="328">
        <v>2.1938692202177349E-3</v>
      </c>
      <c r="AE233" s="329">
        <v>5.687809089453387E-2</v>
      </c>
      <c r="AF233" s="329">
        <v>4.7127561026899488E-2</v>
      </c>
      <c r="AG233" s="329">
        <v>1.4219522723633467E-2</v>
      </c>
      <c r="AH233" s="329">
        <v>2.4376324669085939E-4</v>
      </c>
      <c r="AI233" s="330">
        <v>2.1938692202177349E-3</v>
      </c>
      <c r="AJ233" s="4"/>
      <c r="AK233" s="4"/>
    </row>
    <row r="234" spans="1:37" s="104" customFormat="1" x14ac:dyDescent="0.2">
      <c r="A234" s="105" t="s">
        <v>452</v>
      </c>
      <c r="B234" s="129">
        <v>30</v>
      </c>
      <c r="C234" s="129" t="s">
        <v>504</v>
      </c>
      <c r="D234" s="129" t="s">
        <v>124</v>
      </c>
      <c r="E234" s="129" t="s">
        <v>823</v>
      </c>
      <c r="F234" s="129" t="s">
        <v>824</v>
      </c>
      <c r="G234" s="152">
        <v>4922</v>
      </c>
      <c r="H234" s="153">
        <v>-112.19302999999999</v>
      </c>
      <c r="I234" s="153">
        <v>48.859369999999998</v>
      </c>
      <c r="J234" s="129" t="s">
        <v>585</v>
      </c>
      <c r="K234" s="129" t="s">
        <v>585</v>
      </c>
      <c r="L234" s="129">
        <v>10500106</v>
      </c>
      <c r="M234" s="129">
        <v>1</v>
      </c>
      <c r="N234" s="129" t="s">
        <v>492</v>
      </c>
      <c r="O234" s="82" t="s">
        <v>39</v>
      </c>
      <c r="P234" s="262">
        <v>0.05</v>
      </c>
      <c r="Q234" s="263">
        <v>2.5999999999999999E-3</v>
      </c>
      <c r="R234" s="263">
        <v>0.01</v>
      </c>
      <c r="S234" s="263">
        <v>2.9999999999999997E-4</v>
      </c>
      <c r="T234" s="263">
        <v>1E-3</v>
      </c>
      <c r="U234" s="262">
        <v>4.0627207781809907E-2</v>
      </c>
      <c r="V234" s="263">
        <v>2.1126148046541151E-3</v>
      </c>
      <c r="W234" s="263">
        <v>8.1254415563619814E-3</v>
      </c>
      <c r="X234" s="263">
        <v>2.4376324669085939E-4</v>
      </c>
      <c r="Y234" s="264">
        <v>8.1254415563619805E-4</v>
      </c>
      <c r="Z234" s="327">
        <v>4.0627207781809907E-2</v>
      </c>
      <c r="AA234" s="328">
        <v>2.1126148046541151E-3</v>
      </c>
      <c r="AB234" s="328">
        <v>8.1254415563619814E-3</v>
      </c>
      <c r="AC234" s="328">
        <v>2.4376324669085939E-4</v>
      </c>
      <c r="AD234" s="328">
        <v>8.1254415563619805E-4</v>
      </c>
      <c r="AE234" s="329">
        <v>4.0627207781809907E-2</v>
      </c>
      <c r="AF234" s="329">
        <v>2.1126148046541151E-3</v>
      </c>
      <c r="AG234" s="329">
        <v>8.1254415563619814E-3</v>
      </c>
      <c r="AH234" s="329">
        <v>2.4376324669085939E-4</v>
      </c>
      <c r="AI234" s="330">
        <v>8.1254415563619805E-4</v>
      </c>
      <c r="AJ234" s="4"/>
      <c r="AK234" s="4"/>
    </row>
    <row r="235" spans="1:37" s="104" customFormat="1" x14ac:dyDescent="0.2">
      <c r="A235" s="105" t="s">
        <v>452</v>
      </c>
      <c r="B235" s="129">
        <v>30</v>
      </c>
      <c r="C235" s="129" t="s">
        <v>519</v>
      </c>
      <c r="D235" s="129" t="s">
        <v>125</v>
      </c>
      <c r="E235" s="129" t="s">
        <v>827</v>
      </c>
      <c r="F235" s="129" t="s">
        <v>828</v>
      </c>
      <c r="G235" s="152">
        <v>4922</v>
      </c>
      <c r="H235" s="153">
        <v>-109.20593</v>
      </c>
      <c r="I235" s="153">
        <v>48.845790000000001</v>
      </c>
      <c r="J235" s="129" t="s">
        <v>829</v>
      </c>
      <c r="K235" s="129" t="s">
        <v>829</v>
      </c>
      <c r="L235" s="129">
        <v>10200603</v>
      </c>
      <c r="M235" s="129">
        <v>2</v>
      </c>
      <c r="N235" s="129" t="s">
        <v>547</v>
      </c>
      <c r="O235" s="82" t="s">
        <v>39</v>
      </c>
      <c r="P235" s="262">
        <v>8.4000000000000005E-2</v>
      </c>
      <c r="Q235" s="263">
        <v>5.4999999999999997E-3</v>
      </c>
      <c r="R235" s="263">
        <v>0.1</v>
      </c>
      <c r="S235" s="263">
        <v>5.9999999999999995E-4</v>
      </c>
      <c r="T235" s="263">
        <v>1.9E-3</v>
      </c>
      <c r="U235" s="262">
        <v>6.8253709073440638E-2</v>
      </c>
      <c r="V235" s="263">
        <v>4.4689928559990891E-3</v>
      </c>
      <c r="W235" s="263">
        <v>8.1254415563619814E-2</v>
      </c>
      <c r="X235" s="263">
        <v>4.8752649338171879E-4</v>
      </c>
      <c r="Y235" s="264">
        <v>1.5438338957087763E-3</v>
      </c>
      <c r="Z235" s="327">
        <v>6.8253709073440638E-2</v>
      </c>
      <c r="AA235" s="328">
        <v>4.4689928559990891E-3</v>
      </c>
      <c r="AB235" s="328">
        <v>8.1254415563619814E-2</v>
      </c>
      <c r="AC235" s="328">
        <v>4.8752649338171879E-4</v>
      </c>
      <c r="AD235" s="328">
        <v>1.5438338957087763E-3</v>
      </c>
      <c r="AE235" s="329">
        <v>6.8253709073440638E-2</v>
      </c>
      <c r="AF235" s="329">
        <v>4.4689928559990891E-3</v>
      </c>
      <c r="AG235" s="329">
        <v>8.1254415563619814E-2</v>
      </c>
      <c r="AH235" s="329">
        <v>4.8752649338171879E-4</v>
      </c>
      <c r="AI235" s="330">
        <v>1.5438338957087763E-3</v>
      </c>
      <c r="AJ235" s="4"/>
      <c r="AK235" s="4"/>
    </row>
    <row r="236" spans="1:37" s="104" customFormat="1" x14ac:dyDescent="0.2">
      <c r="A236" s="105" t="s">
        <v>452</v>
      </c>
      <c r="B236" s="129">
        <v>30</v>
      </c>
      <c r="C236" s="129" t="s">
        <v>519</v>
      </c>
      <c r="D236" s="129" t="s">
        <v>125</v>
      </c>
      <c r="E236" s="129" t="s">
        <v>827</v>
      </c>
      <c r="F236" s="129" t="s">
        <v>828</v>
      </c>
      <c r="G236" s="152">
        <v>4922</v>
      </c>
      <c r="H236" s="153">
        <v>-109.20593</v>
      </c>
      <c r="I236" s="153">
        <v>48.845790000000001</v>
      </c>
      <c r="J236" s="129" t="s">
        <v>829</v>
      </c>
      <c r="K236" s="129" t="s">
        <v>830</v>
      </c>
      <c r="L236" s="129">
        <v>10200603</v>
      </c>
      <c r="M236" s="129">
        <v>8702</v>
      </c>
      <c r="N236" s="129" t="s">
        <v>547</v>
      </c>
      <c r="O236" s="82" t="s">
        <v>39</v>
      </c>
      <c r="P236" s="262">
        <v>0</v>
      </c>
      <c r="Q236" s="263">
        <v>3.9159000000000002</v>
      </c>
      <c r="R236" s="263">
        <v>0</v>
      </c>
      <c r="S236" s="263">
        <v>0</v>
      </c>
      <c r="T236" s="263">
        <v>0</v>
      </c>
      <c r="U236" s="262">
        <v>0</v>
      </c>
      <c r="V236" s="263">
        <v>3.1818416590557881</v>
      </c>
      <c r="W236" s="263">
        <v>0</v>
      </c>
      <c r="X236" s="263">
        <v>0</v>
      </c>
      <c r="Y236" s="264">
        <v>0</v>
      </c>
      <c r="Z236" s="327">
        <v>0</v>
      </c>
      <c r="AA236" s="328">
        <v>3.1818416590557881</v>
      </c>
      <c r="AB236" s="328">
        <v>0</v>
      </c>
      <c r="AC236" s="328">
        <v>0</v>
      </c>
      <c r="AD236" s="328">
        <v>0</v>
      </c>
      <c r="AE236" s="329">
        <v>0</v>
      </c>
      <c r="AF236" s="329">
        <v>3.1818416590557881</v>
      </c>
      <c r="AG236" s="329">
        <v>0</v>
      </c>
      <c r="AH236" s="329">
        <v>0</v>
      </c>
      <c r="AI236" s="330">
        <v>0</v>
      </c>
      <c r="AJ236" s="4"/>
      <c r="AK236" s="4"/>
    </row>
    <row r="237" spans="1:37" s="104" customFormat="1" x14ac:dyDescent="0.2">
      <c r="A237" s="105" t="s">
        <v>452</v>
      </c>
      <c r="B237" s="129">
        <v>30</v>
      </c>
      <c r="C237" s="129" t="s">
        <v>519</v>
      </c>
      <c r="D237" s="129" t="s">
        <v>125</v>
      </c>
      <c r="E237" s="129" t="s">
        <v>827</v>
      </c>
      <c r="F237" s="129" t="s">
        <v>828</v>
      </c>
      <c r="G237" s="152">
        <v>4922</v>
      </c>
      <c r="H237" s="153">
        <v>-109.20593</v>
      </c>
      <c r="I237" s="153">
        <v>48.845790000000001</v>
      </c>
      <c r="J237" s="129" t="s">
        <v>831</v>
      </c>
      <c r="K237" s="129" t="s">
        <v>832</v>
      </c>
      <c r="L237" s="129">
        <v>20200254</v>
      </c>
      <c r="M237" s="129">
        <v>43</v>
      </c>
      <c r="N237" s="129" t="s">
        <v>547</v>
      </c>
      <c r="O237" s="82" t="s">
        <v>47</v>
      </c>
      <c r="P237" s="262">
        <v>0</v>
      </c>
      <c r="Q237" s="263">
        <v>4.0635000000000003</v>
      </c>
      <c r="R237" s="263">
        <v>0</v>
      </c>
      <c r="S237" s="263">
        <v>1.29E-2</v>
      </c>
      <c r="T237" s="263">
        <v>1.6899999999999998E-2</v>
      </c>
      <c r="U237" s="262">
        <v>0</v>
      </c>
      <c r="V237" s="263">
        <v>3.301773176427691</v>
      </c>
      <c r="W237" s="263">
        <v>0</v>
      </c>
      <c r="X237" s="263">
        <v>1.0481819607706956E-2</v>
      </c>
      <c r="Y237" s="264">
        <v>1.3731996230251746E-2</v>
      </c>
      <c r="Z237" s="327">
        <v>0</v>
      </c>
      <c r="AA237" s="328">
        <v>3.301773176427691</v>
      </c>
      <c r="AB237" s="328">
        <v>0</v>
      </c>
      <c r="AC237" s="328">
        <v>1.0481819607706956E-2</v>
      </c>
      <c r="AD237" s="328">
        <v>1.3731996230251746E-2</v>
      </c>
      <c r="AE237" s="329">
        <v>0</v>
      </c>
      <c r="AF237" s="329">
        <v>3.301773176427691</v>
      </c>
      <c r="AG237" s="329">
        <v>0</v>
      </c>
      <c r="AH237" s="329">
        <v>1.0481819607706956E-2</v>
      </c>
      <c r="AI237" s="330">
        <v>1.3731996230251746E-2</v>
      </c>
      <c r="AJ237" s="4"/>
      <c r="AK237" s="4"/>
    </row>
    <row r="238" spans="1:37" s="104" customFormat="1" x14ac:dyDescent="0.2">
      <c r="A238" s="105" t="s">
        <v>452</v>
      </c>
      <c r="B238" s="129">
        <v>30</v>
      </c>
      <c r="C238" s="129" t="s">
        <v>519</v>
      </c>
      <c r="D238" s="129" t="s">
        <v>125</v>
      </c>
      <c r="E238" s="129" t="s">
        <v>827</v>
      </c>
      <c r="F238" s="129" t="s">
        <v>828</v>
      </c>
      <c r="G238" s="152">
        <v>4922</v>
      </c>
      <c r="H238" s="153">
        <v>-109.20593</v>
      </c>
      <c r="I238" s="153">
        <v>48.845790000000001</v>
      </c>
      <c r="J238" s="129" t="s">
        <v>831</v>
      </c>
      <c r="K238" s="129" t="s">
        <v>832</v>
      </c>
      <c r="L238" s="129">
        <v>20200254</v>
      </c>
      <c r="M238" s="129">
        <v>8643</v>
      </c>
      <c r="N238" s="129" t="s">
        <v>492</v>
      </c>
      <c r="O238" s="82" t="s">
        <v>47</v>
      </c>
      <c r="P238" s="262">
        <v>5.2721999999999998</v>
      </c>
      <c r="Q238" s="263">
        <v>0</v>
      </c>
      <c r="R238" s="263">
        <v>10.458</v>
      </c>
      <c r="S238" s="263">
        <v>0</v>
      </c>
      <c r="T238" s="263">
        <v>0</v>
      </c>
      <c r="U238" s="262">
        <v>4.2838952973451629</v>
      </c>
      <c r="V238" s="263">
        <v>0</v>
      </c>
      <c r="W238" s="263">
        <v>8.4975867796433597</v>
      </c>
      <c r="X238" s="263">
        <v>0</v>
      </c>
      <c r="Y238" s="264">
        <v>0</v>
      </c>
      <c r="Z238" s="327">
        <v>4.2838952973451629</v>
      </c>
      <c r="AA238" s="328">
        <v>0</v>
      </c>
      <c r="AB238" s="328">
        <v>8.4975867796433597</v>
      </c>
      <c r="AC238" s="328">
        <v>0</v>
      </c>
      <c r="AD238" s="328">
        <v>0</v>
      </c>
      <c r="AE238" s="329">
        <v>4.2838952973451629</v>
      </c>
      <c r="AF238" s="329">
        <v>0</v>
      </c>
      <c r="AG238" s="329">
        <v>8.4975867796433597</v>
      </c>
      <c r="AH238" s="329">
        <v>0</v>
      </c>
      <c r="AI238" s="330">
        <v>0</v>
      </c>
      <c r="AJ238" s="4"/>
      <c r="AK238" s="4"/>
    </row>
    <row r="239" spans="1:37" s="104" customFormat="1" x14ac:dyDescent="0.2">
      <c r="A239" s="105" t="s">
        <v>452</v>
      </c>
      <c r="B239" s="129">
        <v>30</v>
      </c>
      <c r="C239" s="129" t="s">
        <v>519</v>
      </c>
      <c r="D239" s="129" t="s">
        <v>125</v>
      </c>
      <c r="E239" s="129" t="s">
        <v>827</v>
      </c>
      <c r="F239" s="129" t="s">
        <v>828</v>
      </c>
      <c r="G239" s="152">
        <v>4922</v>
      </c>
      <c r="H239" s="153">
        <v>-109.20593</v>
      </c>
      <c r="I239" s="153">
        <v>48.845790000000001</v>
      </c>
      <c r="J239" s="129" t="s">
        <v>833</v>
      </c>
      <c r="K239" s="129" t="s">
        <v>834</v>
      </c>
      <c r="L239" s="129">
        <v>31000404</v>
      </c>
      <c r="M239" s="129">
        <v>0</v>
      </c>
      <c r="N239" s="129" t="s">
        <v>547</v>
      </c>
      <c r="O239" s="82" t="s">
        <v>39</v>
      </c>
      <c r="P239" s="262">
        <v>0</v>
      </c>
      <c r="Q239" s="263">
        <v>0</v>
      </c>
      <c r="R239" s="263">
        <v>0</v>
      </c>
      <c r="S239" s="263">
        <v>0</v>
      </c>
      <c r="T239" s="263">
        <v>0</v>
      </c>
      <c r="U239" s="262">
        <v>0</v>
      </c>
      <c r="V239" s="263">
        <v>0</v>
      </c>
      <c r="W239" s="263">
        <v>0</v>
      </c>
      <c r="X239" s="263">
        <v>0</v>
      </c>
      <c r="Y239" s="264">
        <v>0</v>
      </c>
      <c r="Z239" s="327">
        <v>0</v>
      </c>
      <c r="AA239" s="328">
        <v>0</v>
      </c>
      <c r="AB239" s="328">
        <v>0</v>
      </c>
      <c r="AC239" s="328">
        <v>0</v>
      </c>
      <c r="AD239" s="328">
        <v>0</v>
      </c>
      <c r="AE239" s="329">
        <v>0</v>
      </c>
      <c r="AF239" s="329">
        <v>0</v>
      </c>
      <c r="AG239" s="329">
        <v>0</v>
      </c>
      <c r="AH239" s="329">
        <v>0</v>
      </c>
      <c r="AI239" s="330">
        <v>0</v>
      </c>
      <c r="AJ239" s="4"/>
      <c r="AK239" s="4"/>
    </row>
    <row r="240" spans="1:37" s="104" customFormat="1" x14ac:dyDescent="0.2">
      <c r="A240" s="105" t="s">
        <v>452</v>
      </c>
      <c r="B240" s="129">
        <v>30</v>
      </c>
      <c r="C240" s="129" t="s">
        <v>488</v>
      </c>
      <c r="D240" s="129" t="s">
        <v>122</v>
      </c>
      <c r="E240" s="129" t="s">
        <v>835</v>
      </c>
      <c r="F240" s="129" t="s">
        <v>836</v>
      </c>
      <c r="G240" s="152">
        <v>4922</v>
      </c>
      <c r="H240" s="153">
        <v>-111.36851</v>
      </c>
      <c r="I240" s="153">
        <v>48.757800000000003</v>
      </c>
      <c r="J240" s="129" t="s">
        <v>837</v>
      </c>
      <c r="K240" s="129" t="s">
        <v>620</v>
      </c>
      <c r="L240" s="129">
        <v>10200603</v>
      </c>
      <c r="M240" s="129">
        <v>1</v>
      </c>
      <c r="N240" s="129" t="s">
        <v>492</v>
      </c>
      <c r="O240" s="82" t="s">
        <v>39</v>
      </c>
      <c r="P240" s="262">
        <v>0.05</v>
      </c>
      <c r="Q240" s="263">
        <v>2.8E-3</v>
      </c>
      <c r="R240" s="263">
        <v>4.2000000000000003E-2</v>
      </c>
      <c r="S240" s="263">
        <v>2.9999999999999997E-4</v>
      </c>
      <c r="T240" s="263">
        <v>2.7000000000000001E-3</v>
      </c>
      <c r="U240" s="262">
        <v>4.0627207781809907E-2</v>
      </c>
      <c r="V240" s="263">
        <v>2.2751236357813546E-3</v>
      </c>
      <c r="W240" s="263">
        <v>3.4126854536720319E-2</v>
      </c>
      <c r="X240" s="263">
        <v>2.4376324669085939E-4</v>
      </c>
      <c r="Y240" s="264">
        <v>2.1938692202177349E-3</v>
      </c>
      <c r="Z240" s="327">
        <v>4.0627207781809907E-2</v>
      </c>
      <c r="AA240" s="328">
        <v>2.2751236357813546E-3</v>
      </c>
      <c r="AB240" s="328">
        <v>3.4126854536720319E-2</v>
      </c>
      <c r="AC240" s="328">
        <v>2.4376324669085939E-4</v>
      </c>
      <c r="AD240" s="328">
        <v>2.1938692202177349E-3</v>
      </c>
      <c r="AE240" s="329">
        <v>4.0627207781809907E-2</v>
      </c>
      <c r="AF240" s="329">
        <v>2.2751236357813546E-3</v>
      </c>
      <c r="AG240" s="329">
        <v>3.4126854536720319E-2</v>
      </c>
      <c r="AH240" s="329">
        <v>2.4376324669085939E-4</v>
      </c>
      <c r="AI240" s="330">
        <v>2.1938692202177349E-3</v>
      </c>
      <c r="AJ240" s="4"/>
      <c r="AK240" s="4"/>
    </row>
    <row r="241" spans="1:37" s="104" customFormat="1" x14ac:dyDescent="0.2">
      <c r="A241" s="105" t="s">
        <v>452</v>
      </c>
      <c r="B241" s="129">
        <v>30</v>
      </c>
      <c r="C241" s="129" t="s">
        <v>488</v>
      </c>
      <c r="D241" s="129" t="s">
        <v>122</v>
      </c>
      <c r="E241" s="129" t="s">
        <v>835</v>
      </c>
      <c r="F241" s="129" t="s">
        <v>836</v>
      </c>
      <c r="G241" s="152">
        <v>4922</v>
      </c>
      <c r="H241" s="153">
        <v>-111.36851</v>
      </c>
      <c r="I241" s="153">
        <v>48.757800000000003</v>
      </c>
      <c r="J241" s="129" t="s">
        <v>837</v>
      </c>
      <c r="K241" s="129" t="s">
        <v>621</v>
      </c>
      <c r="L241" s="129">
        <v>10200603</v>
      </c>
      <c r="M241" s="129">
        <v>8760</v>
      </c>
      <c r="N241" s="129" t="s">
        <v>492</v>
      </c>
      <c r="O241" s="82" t="s">
        <v>39</v>
      </c>
      <c r="P241" s="262">
        <v>0</v>
      </c>
      <c r="Q241" s="263">
        <v>1.4454</v>
      </c>
      <c r="R241" s="263">
        <v>0</v>
      </c>
      <c r="S241" s="263">
        <v>0</v>
      </c>
      <c r="T241" s="263">
        <v>0</v>
      </c>
      <c r="U241" s="262">
        <v>0</v>
      </c>
      <c r="V241" s="263">
        <v>1.1744513225565607</v>
      </c>
      <c r="W241" s="263">
        <v>0</v>
      </c>
      <c r="X241" s="263">
        <v>0</v>
      </c>
      <c r="Y241" s="264">
        <v>0</v>
      </c>
      <c r="Z241" s="327">
        <v>0</v>
      </c>
      <c r="AA241" s="328">
        <v>1.1744513225565607</v>
      </c>
      <c r="AB241" s="328">
        <v>0</v>
      </c>
      <c r="AC241" s="328">
        <v>0</v>
      </c>
      <c r="AD241" s="328">
        <v>0</v>
      </c>
      <c r="AE241" s="329">
        <v>0</v>
      </c>
      <c r="AF241" s="329">
        <v>1.1744513225565607</v>
      </c>
      <c r="AG241" s="329">
        <v>0</v>
      </c>
      <c r="AH241" s="329">
        <v>0</v>
      </c>
      <c r="AI241" s="330">
        <v>0</v>
      </c>
      <c r="AJ241" s="4"/>
      <c r="AK241" s="4"/>
    </row>
    <row r="242" spans="1:37" s="104" customFormat="1" x14ac:dyDescent="0.2">
      <c r="A242" s="105" t="s">
        <v>452</v>
      </c>
      <c r="B242" s="129">
        <v>30</v>
      </c>
      <c r="C242" s="129" t="s">
        <v>488</v>
      </c>
      <c r="D242" s="129" t="s">
        <v>122</v>
      </c>
      <c r="E242" s="129" t="s">
        <v>835</v>
      </c>
      <c r="F242" s="129" t="s">
        <v>836</v>
      </c>
      <c r="G242" s="152">
        <v>4922</v>
      </c>
      <c r="H242" s="153">
        <v>-111.36851</v>
      </c>
      <c r="I242" s="153">
        <v>48.757800000000003</v>
      </c>
      <c r="J242" s="129" t="s">
        <v>838</v>
      </c>
      <c r="K242" s="129" t="s">
        <v>839</v>
      </c>
      <c r="L242" s="129">
        <v>31000404</v>
      </c>
      <c r="M242" s="129">
        <v>0</v>
      </c>
      <c r="N242" s="129" t="s">
        <v>492</v>
      </c>
      <c r="O242" s="82" t="s">
        <v>39</v>
      </c>
      <c r="P242" s="262">
        <v>0</v>
      </c>
      <c r="Q242" s="263">
        <v>0</v>
      </c>
      <c r="R242" s="263">
        <v>0</v>
      </c>
      <c r="S242" s="263">
        <v>0</v>
      </c>
      <c r="T242" s="263">
        <v>0</v>
      </c>
      <c r="U242" s="262">
        <v>0</v>
      </c>
      <c r="V242" s="263">
        <v>0</v>
      </c>
      <c r="W242" s="263">
        <v>0</v>
      </c>
      <c r="X242" s="263">
        <v>0</v>
      </c>
      <c r="Y242" s="264">
        <v>0</v>
      </c>
      <c r="Z242" s="327">
        <v>0</v>
      </c>
      <c r="AA242" s="328">
        <v>0</v>
      </c>
      <c r="AB242" s="328">
        <v>0</v>
      </c>
      <c r="AC242" s="328">
        <v>0</v>
      </c>
      <c r="AD242" s="328">
        <v>0</v>
      </c>
      <c r="AE242" s="329">
        <v>0</v>
      </c>
      <c r="AF242" s="329">
        <v>0</v>
      </c>
      <c r="AG242" s="329">
        <v>0</v>
      </c>
      <c r="AH242" s="329">
        <v>0</v>
      </c>
      <c r="AI242" s="330">
        <v>0</v>
      </c>
      <c r="AJ242" s="4"/>
      <c r="AK242" s="4"/>
    </row>
    <row r="243" spans="1:37" s="104" customFormat="1" x14ac:dyDescent="0.2">
      <c r="A243" s="105" t="s">
        <v>452</v>
      </c>
      <c r="B243" s="129">
        <v>30</v>
      </c>
      <c r="C243" s="129" t="s">
        <v>488</v>
      </c>
      <c r="D243" s="129" t="s">
        <v>122</v>
      </c>
      <c r="E243" s="129" t="s">
        <v>835</v>
      </c>
      <c r="F243" s="129" t="s">
        <v>836</v>
      </c>
      <c r="G243" s="152">
        <v>4922</v>
      </c>
      <c r="H243" s="153">
        <v>-111.36851</v>
      </c>
      <c r="I243" s="153">
        <v>48.757800000000003</v>
      </c>
      <c r="J243" s="129" t="s">
        <v>840</v>
      </c>
      <c r="K243" s="129" t="s">
        <v>841</v>
      </c>
      <c r="L243" s="129">
        <v>20200253</v>
      </c>
      <c r="M243" s="129">
        <v>34</v>
      </c>
      <c r="N243" s="129" t="s">
        <v>492</v>
      </c>
      <c r="O243" s="82" t="s">
        <v>47</v>
      </c>
      <c r="P243" s="262">
        <v>0</v>
      </c>
      <c r="Q243" s="263">
        <v>0</v>
      </c>
      <c r="R243" s="263">
        <v>0</v>
      </c>
      <c r="S243" s="263">
        <v>0</v>
      </c>
      <c r="T243" s="263">
        <v>0.16470000000000001</v>
      </c>
      <c r="U243" s="262">
        <v>0</v>
      </c>
      <c r="V243" s="263">
        <v>0</v>
      </c>
      <c r="W243" s="263">
        <v>0</v>
      </c>
      <c r="X243" s="263">
        <v>0</v>
      </c>
      <c r="Y243" s="264">
        <v>0.13382602243328184</v>
      </c>
      <c r="Z243" s="327">
        <v>0</v>
      </c>
      <c r="AA243" s="328">
        <v>0</v>
      </c>
      <c r="AB243" s="328">
        <v>0</v>
      </c>
      <c r="AC243" s="328">
        <v>0</v>
      </c>
      <c r="AD243" s="328">
        <v>0.13382602243328184</v>
      </c>
      <c r="AE243" s="329">
        <v>0</v>
      </c>
      <c r="AF243" s="329">
        <v>0</v>
      </c>
      <c r="AG243" s="329">
        <v>0</v>
      </c>
      <c r="AH243" s="329">
        <v>0</v>
      </c>
      <c r="AI243" s="330">
        <v>0.13382602243328184</v>
      </c>
      <c r="AJ243" s="4"/>
      <c r="AK243" s="4"/>
    </row>
    <row r="244" spans="1:37" s="104" customFormat="1" x14ac:dyDescent="0.2">
      <c r="A244" s="105" t="s">
        <v>452</v>
      </c>
      <c r="B244" s="129">
        <v>30</v>
      </c>
      <c r="C244" s="129" t="s">
        <v>488</v>
      </c>
      <c r="D244" s="129" t="s">
        <v>122</v>
      </c>
      <c r="E244" s="129" t="s">
        <v>835</v>
      </c>
      <c r="F244" s="129" t="s">
        <v>836</v>
      </c>
      <c r="G244" s="152">
        <v>4922</v>
      </c>
      <c r="H244" s="153">
        <v>-111.36851</v>
      </c>
      <c r="I244" s="153">
        <v>48.757800000000003</v>
      </c>
      <c r="J244" s="129" t="s">
        <v>840</v>
      </c>
      <c r="K244" s="129" t="s">
        <v>841</v>
      </c>
      <c r="L244" s="129">
        <v>20200253</v>
      </c>
      <c r="M244" s="129">
        <v>8026</v>
      </c>
      <c r="N244" s="129" t="s">
        <v>492</v>
      </c>
      <c r="O244" s="82" t="s">
        <v>47</v>
      </c>
      <c r="P244" s="262">
        <v>0.24079999999999999</v>
      </c>
      <c r="Q244" s="263">
        <v>0.40129999999999999</v>
      </c>
      <c r="R244" s="263">
        <v>4.5747999999999998</v>
      </c>
      <c r="S244" s="263">
        <v>1.52E-2</v>
      </c>
      <c r="T244" s="263">
        <v>0</v>
      </c>
      <c r="U244" s="262">
        <v>0.19566063267719649</v>
      </c>
      <c r="V244" s="263">
        <v>0.3260739696568063</v>
      </c>
      <c r="W244" s="263">
        <v>3.7172270032044787</v>
      </c>
      <c r="X244" s="263">
        <v>1.2350671165670211E-2</v>
      </c>
      <c r="Y244" s="264">
        <v>0</v>
      </c>
      <c r="Z244" s="327">
        <v>0.19566063267719649</v>
      </c>
      <c r="AA244" s="328">
        <v>0.3260739696568063</v>
      </c>
      <c r="AB244" s="328">
        <v>3.7172270032044787</v>
      </c>
      <c r="AC244" s="328">
        <v>1.2350671165670211E-2</v>
      </c>
      <c r="AD244" s="328">
        <v>0</v>
      </c>
      <c r="AE244" s="329">
        <v>0.19566063267719649</v>
      </c>
      <c r="AF244" s="329">
        <v>0.3260739696568063</v>
      </c>
      <c r="AG244" s="329">
        <v>3.7172270032044787</v>
      </c>
      <c r="AH244" s="329">
        <v>1.2350671165670211E-2</v>
      </c>
      <c r="AI244" s="330">
        <v>0</v>
      </c>
      <c r="AJ244" s="4"/>
      <c r="AK244" s="4"/>
    </row>
    <row r="245" spans="1:37" s="104" customFormat="1" x14ac:dyDescent="0.2">
      <c r="A245" s="105" t="s">
        <v>452</v>
      </c>
      <c r="B245" s="129">
        <v>30</v>
      </c>
      <c r="C245" s="129" t="s">
        <v>488</v>
      </c>
      <c r="D245" s="129" t="s">
        <v>122</v>
      </c>
      <c r="E245" s="129" t="s">
        <v>835</v>
      </c>
      <c r="F245" s="129" t="s">
        <v>836</v>
      </c>
      <c r="G245" s="152">
        <v>4922</v>
      </c>
      <c r="H245" s="153">
        <v>-111.36851</v>
      </c>
      <c r="I245" s="153">
        <v>48.757800000000003</v>
      </c>
      <c r="J245" s="129" t="s">
        <v>842</v>
      </c>
      <c r="K245" s="129" t="s">
        <v>843</v>
      </c>
      <c r="L245" s="129">
        <v>20200253</v>
      </c>
      <c r="M245" s="129">
        <v>3</v>
      </c>
      <c r="N245" s="129" t="s">
        <v>492</v>
      </c>
      <c r="O245" s="82" t="s">
        <v>47</v>
      </c>
      <c r="P245" s="262">
        <v>0</v>
      </c>
      <c r="Q245" s="263">
        <v>0</v>
      </c>
      <c r="R245" s="263">
        <v>0</v>
      </c>
      <c r="S245" s="263">
        <v>0</v>
      </c>
      <c r="T245" s="263">
        <v>1.4500000000000001E-2</v>
      </c>
      <c r="U245" s="262">
        <v>0</v>
      </c>
      <c r="V245" s="263">
        <v>0</v>
      </c>
      <c r="W245" s="263">
        <v>0</v>
      </c>
      <c r="X245" s="263">
        <v>0</v>
      </c>
      <c r="Y245" s="264">
        <v>1.1781890256724872E-2</v>
      </c>
      <c r="Z245" s="327">
        <v>0</v>
      </c>
      <c r="AA245" s="328">
        <v>0</v>
      </c>
      <c r="AB245" s="328">
        <v>0</v>
      </c>
      <c r="AC245" s="328">
        <v>0</v>
      </c>
      <c r="AD245" s="328">
        <v>1.1781890256724872E-2</v>
      </c>
      <c r="AE245" s="329">
        <v>0</v>
      </c>
      <c r="AF245" s="329">
        <v>0</v>
      </c>
      <c r="AG245" s="329">
        <v>0</v>
      </c>
      <c r="AH245" s="329">
        <v>0</v>
      </c>
      <c r="AI245" s="330">
        <v>1.1781890256724872E-2</v>
      </c>
      <c r="AJ245" s="4"/>
      <c r="AK245" s="4"/>
    </row>
    <row r="246" spans="1:37" s="104" customFormat="1" x14ac:dyDescent="0.2">
      <c r="A246" s="105" t="s">
        <v>452</v>
      </c>
      <c r="B246" s="129">
        <v>30</v>
      </c>
      <c r="C246" s="129" t="s">
        <v>488</v>
      </c>
      <c r="D246" s="129" t="s">
        <v>122</v>
      </c>
      <c r="E246" s="129" t="s">
        <v>835</v>
      </c>
      <c r="F246" s="129" t="s">
        <v>836</v>
      </c>
      <c r="G246" s="152">
        <v>4922</v>
      </c>
      <c r="H246" s="153">
        <v>-111.36851</v>
      </c>
      <c r="I246" s="153">
        <v>48.757800000000003</v>
      </c>
      <c r="J246" s="129" t="s">
        <v>842</v>
      </c>
      <c r="K246" s="129" t="s">
        <v>843</v>
      </c>
      <c r="L246" s="129">
        <v>20200253</v>
      </c>
      <c r="M246" s="129">
        <v>731</v>
      </c>
      <c r="N246" s="129" t="s">
        <v>492</v>
      </c>
      <c r="O246" s="82" t="s">
        <v>47</v>
      </c>
      <c r="P246" s="262">
        <v>0.318</v>
      </c>
      <c r="Q246" s="263">
        <v>0.67979999999999996</v>
      </c>
      <c r="R246" s="263">
        <v>0.15720000000000001</v>
      </c>
      <c r="S246" s="263">
        <v>1.4E-3</v>
      </c>
      <c r="T246" s="263">
        <v>0</v>
      </c>
      <c r="U246" s="262">
        <v>0.25838904149231101</v>
      </c>
      <c r="V246" s="263">
        <v>0.55236751700148745</v>
      </c>
      <c r="W246" s="263">
        <v>0.12773194126601034</v>
      </c>
      <c r="X246" s="263">
        <v>1.1375618178906773E-3</v>
      </c>
      <c r="Y246" s="264">
        <v>0</v>
      </c>
      <c r="Z246" s="327">
        <v>0.25838904149231101</v>
      </c>
      <c r="AA246" s="328">
        <v>0.55236751700148745</v>
      </c>
      <c r="AB246" s="328">
        <v>0.12773194126601034</v>
      </c>
      <c r="AC246" s="328">
        <v>1.1375618178906773E-3</v>
      </c>
      <c r="AD246" s="328">
        <v>0</v>
      </c>
      <c r="AE246" s="329">
        <v>0.25838904149231101</v>
      </c>
      <c r="AF246" s="329">
        <v>0.55236751700148745</v>
      </c>
      <c r="AG246" s="329">
        <v>0.12773194126601034</v>
      </c>
      <c r="AH246" s="329">
        <v>1.1375618178906773E-3</v>
      </c>
      <c r="AI246" s="330">
        <v>0</v>
      </c>
      <c r="AJ246" s="4"/>
      <c r="AK246" s="4"/>
    </row>
    <row r="247" spans="1:37" s="104" customFormat="1" x14ac:dyDescent="0.2">
      <c r="A247" s="105" t="s">
        <v>452</v>
      </c>
      <c r="B247" s="129">
        <v>30</v>
      </c>
      <c r="C247" s="129" t="s">
        <v>488</v>
      </c>
      <c r="D247" s="129" t="s">
        <v>122</v>
      </c>
      <c r="E247" s="129" t="s">
        <v>844</v>
      </c>
      <c r="F247" s="129" t="s">
        <v>845</v>
      </c>
      <c r="G247" s="152">
        <v>4922</v>
      </c>
      <c r="H247" s="153">
        <v>-110.92764</v>
      </c>
      <c r="I247" s="153">
        <v>48.866840000000003</v>
      </c>
      <c r="J247" s="129" t="s">
        <v>846</v>
      </c>
      <c r="K247" s="129" t="s">
        <v>847</v>
      </c>
      <c r="L247" s="129">
        <v>20200253</v>
      </c>
      <c r="M247" s="129">
        <v>0</v>
      </c>
      <c r="N247" s="129" t="s">
        <v>547</v>
      </c>
      <c r="O247" s="82" t="s">
        <v>47</v>
      </c>
      <c r="P247" s="262">
        <v>0</v>
      </c>
      <c r="Q247" s="263">
        <v>0</v>
      </c>
      <c r="R247" s="263">
        <v>0</v>
      </c>
      <c r="S247" s="263">
        <v>0</v>
      </c>
      <c r="T247" s="263">
        <v>0</v>
      </c>
      <c r="U247" s="262">
        <v>0</v>
      </c>
      <c r="V247" s="263">
        <v>0</v>
      </c>
      <c r="W247" s="263">
        <v>0</v>
      </c>
      <c r="X247" s="263">
        <v>0</v>
      </c>
      <c r="Y247" s="264">
        <v>0</v>
      </c>
      <c r="Z247" s="327">
        <v>0</v>
      </c>
      <c r="AA247" s="328">
        <v>0</v>
      </c>
      <c r="AB247" s="328">
        <v>0</v>
      </c>
      <c r="AC247" s="328">
        <v>0</v>
      </c>
      <c r="AD247" s="328">
        <v>0</v>
      </c>
      <c r="AE247" s="329">
        <v>0</v>
      </c>
      <c r="AF247" s="329">
        <v>0</v>
      </c>
      <c r="AG247" s="329">
        <v>0</v>
      </c>
      <c r="AH247" s="329">
        <v>0</v>
      </c>
      <c r="AI247" s="330">
        <v>0</v>
      </c>
      <c r="AJ247" s="4"/>
      <c r="AK247" s="4"/>
    </row>
    <row r="248" spans="1:37" s="104" customFormat="1" x14ac:dyDescent="0.2">
      <c r="A248" s="105" t="s">
        <v>452</v>
      </c>
      <c r="B248" s="129">
        <v>30</v>
      </c>
      <c r="C248" s="129" t="s">
        <v>488</v>
      </c>
      <c r="D248" s="129" t="s">
        <v>122</v>
      </c>
      <c r="E248" s="129" t="s">
        <v>844</v>
      </c>
      <c r="F248" s="129" t="s">
        <v>845</v>
      </c>
      <c r="G248" s="152">
        <v>4922</v>
      </c>
      <c r="H248" s="153">
        <v>-110.92764</v>
      </c>
      <c r="I248" s="153">
        <v>48.866840000000003</v>
      </c>
      <c r="J248" s="129" t="s">
        <v>848</v>
      </c>
      <c r="K248" s="129" t="s">
        <v>849</v>
      </c>
      <c r="L248" s="129">
        <v>20200253</v>
      </c>
      <c r="M248" s="129">
        <v>25</v>
      </c>
      <c r="N248" s="129" t="s">
        <v>547</v>
      </c>
      <c r="O248" s="82" t="s">
        <v>47</v>
      </c>
      <c r="P248" s="262">
        <v>0</v>
      </c>
      <c r="Q248" s="263">
        <v>2.3624999999999998</v>
      </c>
      <c r="R248" s="263">
        <v>0</v>
      </c>
      <c r="S248" s="263">
        <v>7.4999999999999997E-3</v>
      </c>
      <c r="T248" s="263">
        <v>0.1211</v>
      </c>
      <c r="U248" s="262">
        <v>0</v>
      </c>
      <c r="V248" s="263">
        <v>1.9196355676905179</v>
      </c>
      <c r="W248" s="263">
        <v>0</v>
      </c>
      <c r="X248" s="263">
        <v>6.0940811672714852E-3</v>
      </c>
      <c r="Y248" s="264">
        <v>9.8399097247543588E-2</v>
      </c>
      <c r="Z248" s="327">
        <v>0</v>
      </c>
      <c r="AA248" s="328">
        <v>1.9196355676905179</v>
      </c>
      <c r="AB248" s="328">
        <v>0</v>
      </c>
      <c r="AC248" s="328">
        <v>6.0940811672714852E-3</v>
      </c>
      <c r="AD248" s="328">
        <v>9.8399097247543588E-2</v>
      </c>
      <c r="AE248" s="329">
        <v>0</v>
      </c>
      <c r="AF248" s="329">
        <v>1.9196355676905179</v>
      </c>
      <c r="AG248" s="329">
        <v>0</v>
      </c>
      <c r="AH248" s="329">
        <v>6.0940811672714852E-3</v>
      </c>
      <c r="AI248" s="330">
        <v>9.8399097247543588E-2</v>
      </c>
      <c r="AJ248" s="4"/>
      <c r="AK248" s="4"/>
    </row>
    <row r="249" spans="1:37" s="104" customFormat="1" x14ac:dyDescent="0.2">
      <c r="A249" s="105" t="s">
        <v>452</v>
      </c>
      <c r="B249" s="129">
        <v>30</v>
      </c>
      <c r="C249" s="129" t="s">
        <v>488</v>
      </c>
      <c r="D249" s="129" t="s">
        <v>122</v>
      </c>
      <c r="E249" s="129" t="s">
        <v>844</v>
      </c>
      <c r="F249" s="129" t="s">
        <v>845</v>
      </c>
      <c r="G249" s="152">
        <v>4922</v>
      </c>
      <c r="H249" s="153">
        <v>-110.92764</v>
      </c>
      <c r="I249" s="153">
        <v>48.866840000000003</v>
      </c>
      <c r="J249" s="129" t="s">
        <v>848</v>
      </c>
      <c r="K249" s="129" t="s">
        <v>849</v>
      </c>
      <c r="L249" s="129">
        <v>20200253</v>
      </c>
      <c r="M249" s="129">
        <v>8760</v>
      </c>
      <c r="N249" s="129" t="s">
        <v>492</v>
      </c>
      <c r="O249" s="82" t="s">
        <v>47</v>
      </c>
      <c r="P249" s="262">
        <v>4.38</v>
      </c>
      <c r="Q249" s="263">
        <v>0</v>
      </c>
      <c r="R249" s="263">
        <v>4.3361999999999998</v>
      </c>
      <c r="S249" s="263">
        <v>0</v>
      </c>
      <c r="T249" s="263">
        <v>0</v>
      </c>
      <c r="U249" s="262">
        <v>3.5589434016865473</v>
      </c>
      <c r="V249" s="263">
        <v>0</v>
      </c>
      <c r="W249" s="263">
        <v>3.5233539676696819</v>
      </c>
      <c r="X249" s="263">
        <v>0</v>
      </c>
      <c r="Y249" s="264">
        <v>0</v>
      </c>
      <c r="Z249" s="327">
        <v>3.5589434016865473</v>
      </c>
      <c r="AA249" s="328">
        <v>0</v>
      </c>
      <c r="AB249" s="328">
        <v>3.5233539676696819</v>
      </c>
      <c r="AC249" s="328">
        <v>0</v>
      </c>
      <c r="AD249" s="328">
        <v>0</v>
      </c>
      <c r="AE249" s="329">
        <v>3.5589434016865473</v>
      </c>
      <c r="AF249" s="329">
        <v>0</v>
      </c>
      <c r="AG249" s="329">
        <v>3.5233539676696819</v>
      </c>
      <c r="AH249" s="329">
        <v>0</v>
      </c>
      <c r="AI249" s="330">
        <v>0</v>
      </c>
      <c r="AJ249" s="4"/>
      <c r="AK249" s="4"/>
    </row>
    <row r="250" spans="1:37" s="104" customFormat="1" x14ac:dyDescent="0.2">
      <c r="A250" s="105" t="s">
        <v>452</v>
      </c>
      <c r="B250" s="129">
        <v>30</v>
      </c>
      <c r="C250" s="129" t="s">
        <v>488</v>
      </c>
      <c r="D250" s="129" t="s">
        <v>122</v>
      </c>
      <c r="E250" s="129" t="s">
        <v>844</v>
      </c>
      <c r="F250" s="129" t="s">
        <v>845</v>
      </c>
      <c r="G250" s="152">
        <v>4922</v>
      </c>
      <c r="H250" s="153">
        <v>-110.92764</v>
      </c>
      <c r="I250" s="153">
        <v>48.866840000000003</v>
      </c>
      <c r="J250" s="129" t="s">
        <v>850</v>
      </c>
      <c r="K250" s="129" t="s">
        <v>850</v>
      </c>
      <c r="L250" s="129">
        <v>10500106</v>
      </c>
      <c r="M250" s="129">
        <v>2</v>
      </c>
      <c r="N250" s="129" t="s">
        <v>492</v>
      </c>
      <c r="O250" s="82" t="s">
        <v>39</v>
      </c>
      <c r="P250" s="262">
        <v>0.1</v>
      </c>
      <c r="Q250" s="263">
        <v>5.3E-3</v>
      </c>
      <c r="R250" s="263">
        <v>0.02</v>
      </c>
      <c r="S250" s="263">
        <v>5.9999999999999995E-4</v>
      </c>
      <c r="T250" s="263">
        <v>1.9E-3</v>
      </c>
      <c r="U250" s="262">
        <v>8.1254415563619814E-2</v>
      </c>
      <c r="V250" s="263">
        <v>4.3064840248718496E-3</v>
      </c>
      <c r="W250" s="263">
        <v>1.6250883112723963E-2</v>
      </c>
      <c r="X250" s="263">
        <v>4.8752649338171879E-4</v>
      </c>
      <c r="Y250" s="264">
        <v>1.5438338957087763E-3</v>
      </c>
      <c r="Z250" s="327">
        <v>8.1254415563619814E-2</v>
      </c>
      <c r="AA250" s="328">
        <v>4.3064840248718496E-3</v>
      </c>
      <c r="AB250" s="328">
        <v>1.6250883112723963E-2</v>
      </c>
      <c r="AC250" s="328">
        <v>4.8752649338171879E-4</v>
      </c>
      <c r="AD250" s="328">
        <v>1.5438338957087763E-3</v>
      </c>
      <c r="AE250" s="329">
        <v>8.1254415563619814E-2</v>
      </c>
      <c r="AF250" s="329">
        <v>4.3064840248718496E-3</v>
      </c>
      <c r="AG250" s="329">
        <v>1.6250883112723963E-2</v>
      </c>
      <c r="AH250" s="329">
        <v>4.8752649338171879E-4</v>
      </c>
      <c r="AI250" s="330">
        <v>1.5438338957087763E-3</v>
      </c>
      <c r="AJ250" s="4"/>
      <c r="AK250" s="4"/>
    </row>
    <row r="251" spans="1:37" s="104" customFormat="1" x14ac:dyDescent="0.2">
      <c r="A251" s="105" t="s">
        <v>452</v>
      </c>
      <c r="B251" s="129">
        <v>30</v>
      </c>
      <c r="C251" s="129" t="s">
        <v>488</v>
      </c>
      <c r="D251" s="129" t="s">
        <v>122</v>
      </c>
      <c r="E251" s="129" t="s">
        <v>844</v>
      </c>
      <c r="F251" s="129" t="s">
        <v>845</v>
      </c>
      <c r="G251" s="152">
        <v>4922</v>
      </c>
      <c r="H251" s="153">
        <v>-110.92764</v>
      </c>
      <c r="I251" s="153">
        <v>48.866840000000003</v>
      </c>
      <c r="J251" s="129" t="s">
        <v>766</v>
      </c>
      <c r="K251" s="129" t="s">
        <v>851</v>
      </c>
      <c r="L251" s="129">
        <v>31000227</v>
      </c>
      <c r="M251" s="129">
        <v>8760</v>
      </c>
      <c r="N251" s="129" t="s">
        <v>547</v>
      </c>
      <c r="O251" s="82" t="s">
        <v>50</v>
      </c>
      <c r="P251" s="262">
        <v>0</v>
      </c>
      <c r="Q251" s="263">
        <v>3.9420000000000002</v>
      </c>
      <c r="R251" s="263">
        <v>0</v>
      </c>
      <c r="S251" s="263">
        <v>0</v>
      </c>
      <c r="T251" s="263">
        <v>0</v>
      </c>
      <c r="U251" s="262">
        <v>0</v>
      </c>
      <c r="V251" s="263">
        <v>3.203049061517893</v>
      </c>
      <c r="W251" s="263">
        <v>0</v>
      </c>
      <c r="X251" s="263">
        <v>0</v>
      </c>
      <c r="Y251" s="264">
        <v>0</v>
      </c>
      <c r="Z251" s="327">
        <v>0</v>
      </c>
      <c r="AA251" s="328">
        <v>3.203049061517893</v>
      </c>
      <c r="AB251" s="328">
        <v>0</v>
      </c>
      <c r="AC251" s="328">
        <v>0</v>
      </c>
      <c r="AD251" s="328">
        <v>0</v>
      </c>
      <c r="AE251" s="329">
        <v>0</v>
      </c>
      <c r="AF251" s="329">
        <v>3.203049061517893</v>
      </c>
      <c r="AG251" s="329">
        <v>0</v>
      </c>
      <c r="AH251" s="329">
        <v>0</v>
      </c>
      <c r="AI251" s="330">
        <v>0</v>
      </c>
      <c r="AJ251" s="4"/>
      <c r="AK251" s="4"/>
    </row>
    <row r="252" spans="1:37" s="104" customFormat="1" x14ac:dyDescent="0.2">
      <c r="A252" s="105" t="s">
        <v>452</v>
      </c>
      <c r="B252" s="129">
        <v>30</v>
      </c>
      <c r="C252" s="129" t="s">
        <v>488</v>
      </c>
      <c r="D252" s="129" t="s">
        <v>122</v>
      </c>
      <c r="E252" s="129" t="s">
        <v>844</v>
      </c>
      <c r="F252" s="129" t="s">
        <v>845</v>
      </c>
      <c r="G252" s="152">
        <v>4922</v>
      </c>
      <c r="H252" s="153">
        <v>-110.92764</v>
      </c>
      <c r="I252" s="153">
        <v>48.866840000000003</v>
      </c>
      <c r="J252" s="129" t="s">
        <v>766</v>
      </c>
      <c r="K252" s="129" t="s">
        <v>852</v>
      </c>
      <c r="L252" s="129">
        <v>31000228</v>
      </c>
      <c r="M252" s="129">
        <v>3</v>
      </c>
      <c r="N252" s="129" t="s">
        <v>547</v>
      </c>
      <c r="O252" s="82" t="s">
        <v>50</v>
      </c>
      <c r="P252" s="262">
        <v>0.21</v>
      </c>
      <c r="Q252" s="263">
        <v>8.2000000000000007E-3</v>
      </c>
      <c r="R252" s="263">
        <v>4.4999999999999997E-3</v>
      </c>
      <c r="S252" s="263">
        <v>8.9999999999999998E-4</v>
      </c>
      <c r="T252" s="263">
        <v>8.2000000000000007E-3</v>
      </c>
      <c r="U252" s="262">
        <v>0.1706342726836016</v>
      </c>
      <c r="V252" s="263">
        <v>6.6628620762168248E-3</v>
      </c>
      <c r="W252" s="263">
        <v>3.656448700362891E-3</v>
      </c>
      <c r="X252" s="263">
        <v>7.3128974007257829E-4</v>
      </c>
      <c r="Y252" s="264">
        <v>6.6628620762168248E-3</v>
      </c>
      <c r="Z252" s="327">
        <v>0.1706342726836016</v>
      </c>
      <c r="AA252" s="328">
        <v>6.6628620762168248E-3</v>
      </c>
      <c r="AB252" s="328">
        <v>3.656448700362891E-3</v>
      </c>
      <c r="AC252" s="328">
        <v>7.3128974007257829E-4</v>
      </c>
      <c r="AD252" s="328">
        <v>6.6628620762168248E-3</v>
      </c>
      <c r="AE252" s="329">
        <v>0.1706342726836016</v>
      </c>
      <c r="AF252" s="329">
        <v>6.6628620762168248E-3</v>
      </c>
      <c r="AG252" s="329">
        <v>3.656448700362891E-3</v>
      </c>
      <c r="AH252" s="329">
        <v>7.3128974007257829E-4</v>
      </c>
      <c r="AI252" s="330">
        <v>6.6628620762168248E-3</v>
      </c>
      <c r="AJ252" s="4"/>
      <c r="AK252" s="4"/>
    </row>
    <row r="253" spans="1:37" s="104" customFormat="1" x14ac:dyDescent="0.2">
      <c r="A253" s="105" t="s">
        <v>452</v>
      </c>
      <c r="B253" s="129">
        <v>30</v>
      </c>
      <c r="C253" s="129" t="s">
        <v>488</v>
      </c>
      <c r="D253" s="129" t="s">
        <v>122</v>
      </c>
      <c r="E253" s="129" t="s">
        <v>853</v>
      </c>
      <c r="F253" s="129" t="s">
        <v>854</v>
      </c>
      <c r="G253" s="152">
        <v>4922</v>
      </c>
      <c r="H253" s="153">
        <v>-111.73482</v>
      </c>
      <c r="I253" s="153">
        <v>48.595059999999997</v>
      </c>
      <c r="J253" s="129" t="s">
        <v>494</v>
      </c>
      <c r="K253" s="129" t="s">
        <v>494</v>
      </c>
      <c r="L253" s="129">
        <v>20200253</v>
      </c>
      <c r="M253" s="129">
        <v>19</v>
      </c>
      <c r="N253" s="129" t="s">
        <v>492</v>
      </c>
      <c r="O253" s="82" t="s">
        <v>47</v>
      </c>
      <c r="P253" s="262">
        <v>9.3635000000000002</v>
      </c>
      <c r="Q253" s="263">
        <v>4.7500000000000001E-2</v>
      </c>
      <c r="R253" s="263">
        <v>10.543699999999999</v>
      </c>
      <c r="S253" s="263">
        <v>5.7000000000000002E-3</v>
      </c>
      <c r="T253" s="263">
        <v>9.2100000000000001E-2</v>
      </c>
      <c r="U253" s="262">
        <v>7.6082572012995406</v>
      </c>
      <c r="V253" s="263">
        <v>3.8595847392719408E-2</v>
      </c>
      <c r="W253" s="263">
        <v>8.5672218137813818</v>
      </c>
      <c r="X253" s="263">
        <v>4.6315016871263295E-3</v>
      </c>
      <c r="Y253" s="264">
        <v>7.483531673409384E-2</v>
      </c>
      <c r="Z253" s="327">
        <v>7.6082572012995406</v>
      </c>
      <c r="AA253" s="328">
        <v>3.8595847392719408E-2</v>
      </c>
      <c r="AB253" s="328">
        <v>8.5672218137813818</v>
      </c>
      <c r="AC253" s="328">
        <v>4.6315016871263295E-3</v>
      </c>
      <c r="AD253" s="328">
        <v>7.483531673409384E-2</v>
      </c>
      <c r="AE253" s="329">
        <v>7.6082572012995406</v>
      </c>
      <c r="AF253" s="329">
        <v>3.8595847392719408E-2</v>
      </c>
      <c r="AG253" s="329">
        <v>8.5672218137813818</v>
      </c>
      <c r="AH253" s="329">
        <v>4.6315016871263295E-3</v>
      </c>
      <c r="AI253" s="330">
        <v>7.483531673409384E-2</v>
      </c>
      <c r="AJ253" s="4"/>
      <c r="AK253" s="4"/>
    </row>
    <row r="254" spans="1:37" s="104" customFormat="1" x14ac:dyDescent="0.2">
      <c r="A254" s="105" t="s">
        <v>452</v>
      </c>
      <c r="B254" s="129">
        <v>30</v>
      </c>
      <c r="C254" s="129" t="s">
        <v>488</v>
      </c>
      <c r="D254" s="129" t="s">
        <v>122</v>
      </c>
      <c r="E254" s="129" t="s">
        <v>853</v>
      </c>
      <c r="F254" s="129" t="s">
        <v>854</v>
      </c>
      <c r="G254" s="152">
        <v>4922</v>
      </c>
      <c r="H254" s="153">
        <v>-111.73482</v>
      </c>
      <c r="I254" s="153">
        <v>48.595059999999997</v>
      </c>
      <c r="J254" s="129" t="s">
        <v>646</v>
      </c>
      <c r="K254" s="129" t="s">
        <v>855</v>
      </c>
      <c r="L254" s="129">
        <v>31000227</v>
      </c>
      <c r="M254" s="129">
        <v>4400</v>
      </c>
      <c r="N254" s="129" t="s">
        <v>492</v>
      </c>
      <c r="O254" s="82" t="s">
        <v>50</v>
      </c>
      <c r="P254" s="262">
        <v>0</v>
      </c>
      <c r="Q254" s="263">
        <v>1.98</v>
      </c>
      <c r="R254" s="263">
        <v>0</v>
      </c>
      <c r="S254" s="263">
        <v>0</v>
      </c>
      <c r="T254" s="263">
        <v>0</v>
      </c>
      <c r="U254" s="262">
        <v>0</v>
      </c>
      <c r="V254" s="263">
        <v>1.6088374281596722</v>
      </c>
      <c r="W254" s="263">
        <v>0</v>
      </c>
      <c r="X254" s="263">
        <v>0</v>
      </c>
      <c r="Y254" s="264">
        <v>0</v>
      </c>
      <c r="Z254" s="327">
        <v>0</v>
      </c>
      <c r="AA254" s="328">
        <v>1.6088374281596722</v>
      </c>
      <c r="AB254" s="328">
        <v>0</v>
      </c>
      <c r="AC254" s="328">
        <v>0</v>
      </c>
      <c r="AD254" s="328">
        <v>0</v>
      </c>
      <c r="AE254" s="329">
        <v>0</v>
      </c>
      <c r="AF254" s="329">
        <v>1.6088374281596722</v>
      </c>
      <c r="AG254" s="329">
        <v>0</v>
      </c>
      <c r="AH254" s="329">
        <v>0</v>
      </c>
      <c r="AI254" s="330">
        <v>0</v>
      </c>
      <c r="AJ254" s="4"/>
      <c r="AK254" s="4"/>
    </row>
    <row r="255" spans="1:37" s="104" customFormat="1" x14ac:dyDescent="0.2">
      <c r="A255" s="105" t="s">
        <v>452</v>
      </c>
      <c r="B255" s="129">
        <v>30</v>
      </c>
      <c r="C255" s="129" t="s">
        <v>488</v>
      </c>
      <c r="D255" s="129" t="s">
        <v>122</v>
      </c>
      <c r="E255" s="129" t="s">
        <v>853</v>
      </c>
      <c r="F255" s="129" t="s">
        <v>854</v>
      </c>
      <c r="G255" s="152">
        <v>4922</v>
      </c>
      <c r="H255" s="153">
        <v>-111.73482</v>
      </c>
      <c r="I255" s="153">
        <v>48.595059999999997</v>
      </c>
      <c r="J255" s="129" t="s">
        <v>646</v>
      </c>
      <c r="K255" s="129" t="s">
        <v>563</v>
      </c>
      <c r="L255" s="129">
        <v>31000228</v>
      </c>
      <c r="M255" s="129">
        <v>0</v>
      </c>
      <c r="N255" s="129" t="s">
        <v>492</v>
      </c>
      <c r="O255" s="82" t="s">
        <v>50</v>
      </c>
      <c r="P255" s="262">
        <v>0</v>
      </c>
      <c r="Q255" s="263">
        <v>0</v>
      </c>
      <c r="R255" s="263">
        <v>0</v>
      </c>
      <c r="S255" s="263">
        <v>0</v>
      </c>
      <c r="T255" s="263">
        <v>0</v>
      </c>
      <c r="U255" s="262">
        <v>0</v>
      </c>
      <c r="V255" s="263">
        <v>0</v>
      </c>
      <c r="W255" s="263">
        <v>0</v>
      </c>
      <c r="X255" s="263">
        <v>0</v>
      </c>
      <c r="Y255" s="264">
        <v>0</v>
      </c>
      <c r="Z255" s="327">
        <v>0</v>
      </c>
      <c r="AA255" s="328">
        <v>0</v>
      </c>
      <c r="AB255" s="328">
        <v>0</v>
      </c>
      <c r="AC255" s="328">
        <v>0</v>
      </c>
      <c r="AD255" s="328">
        <v>0</v>
      </c>
      <c r="AE255" s="329">
        <v>0</v>
      </c>
      <c r="AF255" s="329">
        <v>0</v>
      </c>
      <c r="AG255" s="329">
        <v>0</v>
      </c>
      <c r="AH255" s="329">
        <v>0</v>
      </c>
      <c r="AI255" s="330">
        <v>0</v>
      </c>
      <c r="AJ255" s="4"/>
      <c r="AK255" s="4"/>
    </row>
    <row r="256" spans="1:37" s="104" customFormat="1" x14ac:dyDescent="0.2">
      <c r="A256" s="105" t="s">
        <v>452</v>
      </c>
      <c r="B256" s="129">
        <v>30</v>
      </c>
      <c r="C256" s="129" t="s">
        <v>773</v>
      </c>
      <c r="D256" s="129" t="s">
        <v>127</v>
      </c>
      <c r="E256" s="129" t="s">
        <v>856</v>
      </c>
      <c r="F256" s="129" t="s">
        <v>857</v>
      </c>
      <c r="G256" s="152">
        <v>4922</v>
      </c>
      <c r="H256" s="153">
        <v>-111.18313000000001</v>
      </c>
      <c r="I256" s="153">
        <v>48.614690000000003</v>
      </c>
      <c r="J256" s="129" t="s">
        <v>858</v>
      </c>
      <c r="K256" s="129" t="s">
        <v>859</v>
      </c>
      <c r="L256" s="129">
        <v>20200253</v>
      </c>
      <c r="M256" s="129">
        <v>9</v>
      </c>
      <c r="N256" s="129" t="s">
        <v>492</v>
      </c>
      <c r="O256" s="82" t="s">
        <v>47</v>
      </c>
      <c r="P256" s="262">
        <v>0</v>
      </c>
      <c r="Q256" s="263">
        <v>0.85050000000000003</v>
      </c>
      <c r="R256" s="263">
        <v>0</v>
      </c>
      <c r="S256" s="263">
        <v>2.7000000000000001E-3</v>
      </c>
      <c r="T256" s="263">
        <v>4.36E-2</v>
      </c>
      <c r="U256" s="262">
        <v>0</v>
      </c>
      <c r="V256" s="263">
        <v>0.69106880436858653</v>
      </c>
      <c r="W256" s="263">
        <v>0</v>
      </c>
      <c r="X256" s="263">
        <v>2.1938692202177349E-3</v>
      </c>
      <c r="Y256" s="264">
        <v>3.5426925185738235E-2</v>
      </c>
      <c r="Z256" s="327">
        <v>0</v>
      </c>
      <c r="AA256" s="328">
        <v>0.69106880436858653</v>
      </c>
      <c r="AB256" s="328">
        <v>0</v>
      </c>
      <c r="AC256" s="328">
        <v>2.1938692202177349E-3</v>
      </c>
      <c r="AD256" s="328">
        <v>3.5426925185738235E-2</v>
      </c>
      <c r="AE256" s="329">
        <v>0</v>
      </c>
      <c r="AF256" s="329">
        <v>0.69106880436858653</v>
      </c>
      <c r="AG256" s="329">
        <v>0</v>
      </c>
      <c r="AH256" s="329">
        <v>2.1938692202177349E-3</v>
      </c>
      <c r="AI256" s="330">
        <v>3.5426925185738235E-2</v>
      </c>
      <c r="AJ256" s="4"/>
      <c r="AK256" s="4"/>
    </row>
    <row r="257" spans="1:37" s="104" customFormat="1" x14ac:dyDescent="0.2">
      <c r="A257" s="105" t="s">
        <v>452</v>
      </c>
      <c r="B257" s="129">
        <v>30</v>
      </c>
      <c r="C257" s="129" t="s">
        <v>773</v>
      </c>
      <c r="D257" s="129" t="s">
        <v>127</v>
      </c>
      <c r="E257" s="129" t="s">
        <v>856</v>
      </c>
      <c r="F257" s="129" t="s">
        <v>857</v>
      </c>
      <c r="G257" s="152">
        <v>4922</v>
      </c>
      <c r="H257" s="153">
        <v>-111.18313000000001</v>
      </c>
      <c r="I257" s="153">
        <v>48.614690000000003</v>
      </c>
      <c r="J257" s="129" t="s">
        <v>858</v>
      </c>
      <c r="K257" s="129" t="s">
        <v>859</v>
      </c>
      <c r="L257" s="129">
        <v>20200253</v>
      </c>
      <c r="M257" s="129">
        <v>8728</v>
      </c>
      <c r="N257" s="129" t="s">
        <v>492</v>
      </c>
      <c r="O257" s="82" t="s">
        <v>47</v>
      </c>
      <c r="P257" s="262">
        <v>2.9674999999999998</v>
      </c>
      <c r="Q257" s="263">
        <v>0</v>
      </c>
      <c r="R257" s="263">
        <v>6.6768999999999998</v>
      </c>
      <c r="S257" s="263">
        <v>0</v>
      </c>
      <c r="T257" s="263">
        <v>0</v>
      </c>
      <c r="U257" s="262">
        <v>2.4112247818504176</v>
      </c>
      <c r="V257" s="263">
        <v>0</v>
      </c>
      <c r="W257" s="263">
        <v>5.425276072767331</v>
      </c>
      <c r="X257" s="263">
        <v>0</v>
      </c>
      <c r="Y257" s="264">
        <v>0</v>
      </c>
      <c r="Z257" s="327">
        <v>2.4112247818504176</v>
      </c>
      <c r="AA257" s="328">
        <v>0</v>
      </c>
      <c r="AB257" s="328">
        <v>5.425276072767331</v>
      </c>
      <c r="AC257" s="328">
        <v>0</v>
      </c>
      <c r="AD257" s="328">
        <v>0</v>
      </c>
      <c r="AE257" s="329">
        <v>2.4112247818504176</v>
      </c>
      <c r="AF257" s="329">
        <v>0</v>
      </c>
      <c r="AG257" s="329">
        <v>5.425276072767331</v>
      </c>
      <c r="AH257" s="329">
        <v>0</v>
      </c>
      <c r="AI257" s="330">
        <v>0</v>
      </c>
      <c r="AJ257" s="4"/>
      <c r="AK257" s="4"/>
    </row>
    <row r="258" spans="1:37" s="104" customFormat="1" x14ac:dyDescent="0.2">
      <c r="A258" s="105" t="s">
        <v>452</v>
      </c>
      <c r="B258" s="129">
        <v>30</v>
      </c>
      <c r="C258" s="129" t="s">
        <v>773</v>
      </c>
      <c r="D258" s="129" t="s">
        <v>127</v>
      </c>
      <c r="E258" s="129" t="s">
        <v>856</v>
      </c>
      <c r="F258" s="129" t="s">
        <v>857</v>
      </c>
      <c r="G258" s="152">
        <v>4922</v>
      </c>
      <c r="H258" s="153">
        <v>-111.18313000000001</v>
      </c>
      <c r="I258" s="153">
        <v>48.614690000000003</v>
      </c>
      <c r="J258" s="129" t="s">
        <v>860</v>
      </c>
      <c r="K258" s="129" t="s">
        <v>852</v>
      </c>
      <c r="L258" s="129">
        <v>10200603</v>
      </c>
      <c r="M258" s="129">
        <v>2</v>
      </c>
      <c r="N258" s="129" t="s">
        <v>492</v>
      </c>
      <c r="O258" s="82" t="s">
        <v>39</v>
      </c>
      <c r="P258" s="262">
        <v>0.14000000000000001</v>
      </c>
      <c r="Q258" s="263">
        <v>5.4999999999999997E-3</v>
      </c>
      <c r="R258" s="263">
        <v>3.5000000000000003E-2</v>
      </c>
      <c r="S258" s="263">
        <v>5.9999999999999995E-4</v>
      </c>
      <c r="T258" s="263">
        <v>5.4999999999999997E-3</v>
      </c>
      <c r="U258" s="262">
        <v>0.11375618178906774</v>
      </c>
      <c r="V258" s="263">
        <v>4.4689928559990891E-3</v>
      </c>
      <c r="W258" s="263">
        <v>2.8439045447266935E-2</v>
      </c>
      <c r="X258" s="263">
        <v>4.8752649338171879E-4</v>
      </c>
      <c r="Y258" s="264">
        <v>4.4689928559990891E-3</v>
      </c>
      <c r="Z258" s="327">
        <v>0.11375618178906774</v>
      </c>
      <c r="AA258" s="328">
        <v>4.4689928559990891E-3</v>
      </c>
      <c r="AB258" s="328">
        <v>2.8439045447266935E-2</v>
      </c>
      <c r="AC258" s="328">
        <v>4.8752649338171879E-4</v>
      </c>
      <c r="AD258" s="328">
        <v>4.4689928559990891E-3</v>
      </c>
      <c r="AE258" s="329">
        <v>0.11375618178906774</v>
      </c>
      <c r="AF258" s="329">
        <v>4.4689928559990891E-3</v>
      </c>
      <c r="AG258" s="329">
        <v>2.8439045447266935E-2</v>
      </c>
      <c r="AH258" s="329">
        <v>4.8752649338171879E-4</v>
      </c>
      <c r="AI258" s="330">
        <v>4.4689928559990891E-3</v>
      </c>
      <c r="AJ258" s="4"/>
      <c r="AK258" s="4"/>
    </row>
    <row r="259" spans="1:37" s="104" customFormat="1" x14ac:dyDescent="0.2">
      <c r="A259" s="105" t="s">
        <v>452</v>
      </c>
      <c r="B259" s="129">
        <v>30</v>
      </c>
      <c r="C259" s="129" t="s">
        <v>773</v>
      </c>
      <c r="D259" s="129" t="s">
        <v>127</v>
      </c>
      <c r="E259" s="129" t="s">
        <v>856</v>
      </c>
      <c r="F259" s="129" t="s">
        <v>857</v>
      </c>
      <c r="G259" s="152">
        <v>4922</v>
      </c>
      <c r="H259" s="153">
        <v>-111.18313000000001</v>
      </c>
      <c r="I259" s="153">
        <v>48.614690000000003</v>
      </c>
      <c r="J259" s="129" t="s">
        <v>860</v>
      </c>
      <c r="K259" s="129" t="s">
        <v>861</v>
      </c>
      <c r="L259" s="129">
        <v>31000227</v>
      </c>
      <c r="M259" s="129">
        <v>8760</v>
      </c>
      <c r="N259" s="129" t="s">
        <v>492</v>
      </c>
      <c r="O259" s="82" t="s">
        <v>50</v>
      </c>
      <c r="P259" s="262">
        <v>0</v>
      </c>
      <c r="Q259" s="263">
        <v>3.9420000000000002</v>
      </c>
      <c r="R259" s="263">
        <v>0</v>
      </c>
      <c r="S259" s="263">
        <v>0</v>
      </c>
      <c r="T259" s="263">
        <v>0</v>
      </c>
      <c r="U259" s="262">
        <v>0</v>
      </c>
      <c r="V259" s="263">
        <v>3.203049061517893</v>
      </c>
      <c r="W259" s="263">
        <v>0</v>
      </c>
      <c r="X259" s="263">
        <v>0</v>
      </c>
      <c r="Y259" s="264">
        <v>0</v>
      </c>
      <c r="Z259" s="327">
        <v>0</v>
      </c>
      <c r="AA259" s="328">
        <v>3.203049061517893</v>
      </c>
      <c r="AB259" s="328">
        <v>0</v>
      </c>
      <c r="AC259" s="328">
        <v>0</v>
      </c>
      <c r="AD259" s="328">
        <v>0</v>
      </c>
      <c r="AE259" s="329">
        <v>0</v>
      </c>
      <c r="AF259" s="329">
        <v>3.203049061517893</v>
      </c>
      <c r="AG259" s="329">
        <v>0</v>
      </c>
      <c r="AH259" s="329">
        <v>0</v>
      </c>
      <c r="AI259" s="330">
        <v>0</v>
      </c>
      <c r="AJ259" s="4"/>
      <c r="AK259" s="4"/>
    </row>
    <row r="260" spans="1:37" s="104" customFormat="1" x14ac:dyDescent="0.2">
      <c r="A260" s="105" t="s">
        <v>452</v>
      </c>
      <c r="B260" s="129">
        <v>30</v>
      </c>
      <c r="C260" s="129" t="s">
        <v>773</v>
      </c>
      <c r="D260" s="129" t="s">
        <v>127</v>
      </c>
      <c r="E260" s="129" t="s">
        <v>856</v>
      </c>
      <c r="F260" s="129" t="s">
        <v>857</v>
      </c>
      <c r="G260" s="152">
        <v>4922</v>
      </c>
      <c r="H260" s="153">
        <v>-111.18313000000001</v>
      </c>
      <c r="I260" s="153">
        <v>48.614690000000003</v>
      </c>
      <c r="J260" s="129" t="s">
        <v>776</v>
      </c>
      <c r="K260" s="129" t="s">
        <v>862</v>
      </c>
      <c r="L260" s="129">
        <v>31000404</v>
      </c>
      <c r="M260" s="129">
        <v>0</v>
      </c>
      <c r="N260" s="129" t="s">
        <v>492</v>
      </c>
      <c r="O260" s="82" t="s">
        <v>39</v>
      </c>
      <c r="P260" s="262">
        <v>0</v>
      </c>
      <c r="Q260" s="263">
        <v>0</v>
      </c>
      <c r="R260" s="263">
        <v>0</v>
      </c>
      <c r="S260" s="263">
        <v>0</v>
      </c>
      <c r="T260" s="263">
        <v>0</v>
      </c>
      <c r="U260" s="262">
        <v>0</v>
      </c>
      <c r="V260" s="263">
        <v>0</v>
      </c>
      <c r="W260" s="263">
        <v>0</v>
      </c>
      <c r="X260" s="263">
        <v>0</v>
      </c>
      <c r="Y260" s="264">
        <v>0</v>
      </c>
      <c r="Z260" s="327">
        <v>0</v>
      </c>
      <c r="AA260" s="328">
        <v>0</v>
      </c>
      <c r="AB260" s="328">
        <v>0</v>
      </c>
      <c r="AC260" s="328">
        <v>0</v>
      </c>
      <c r="AD260" s="328">
        <v>0</v>
      </c>
      <c r="AE260" s="329">
        <v>0</v>
      </c>
      <c r="AF260" s="329">
        <v>0</v>
      </c>
      <c r="AG260" s="329">
        <v>0</v>
      </c>
      <c r="AH260" s="329">
        <v>0</v>
      </c>
      <c r="AI260" s="330">
        <v>0</v>
      </c>
      <c r="AJ260" s="4"/>
      <c r="AK260" s="4"/>
    </row>
    <row r="261" spans="1:37" s="104" customFormat="1" x14ac:dyDescent="0.2">
      <c r="A261" s="105" t="s">
        <v>452</v>
      </c>
      <c r="B261" s="129">
        <v>30</v>
      </c>
      <c r="C261" s="129" t="s">
        <v>504</v>
      </c>
      <c r="D261" s="129" t="s">
        <v>124</v>
      </c>
      <c r="E261" s="129" t="s">
        <v>863</v>
      </c>
      <c r="F261" s="129" t="s">
        <v>864</v>
      </c>
      <c r="G261" s="152">
        <v>4612</v>
      </c>
      <c r="H261" s="153">
        <v>-112.31583999999999</v>
      </c>
      <c r="I261" s="153">
        <v>48.624119999999998</v>
      </c>
      <c r="J261" s="129" t="s">
        <v>865</v>
      </c>
      <c r="K261" s="129" t="s">
        <v>866</v>
      </c>
      <c r="L261" s="129">
        <v>40301132</v>
      </c>
      <c r="M261" s="129">
        <v>8066</v>
      </c>
      <c r="N261" s="129" t="s">
        <v>492</v>
      </c>
      <c r="O261" s="82" t="s">
        <v>224</v>
      </c>
      <c r="P261" s="262">
        <v>0</v>
      </c>
      <c r="Q261" s="263">
        <v>0.88770000000000004</v>
      </c>
      <c r="R261" s="263">
        <v>0</v>
      </c>
      <c r="S261" s="263">
        <v>0</v>
      </c>
      <c r="T261" s="263">
        <v>0</v>
      </c>
      <c r="U261" s="262">
        <v>0</v>
      </c>
      <c r="V261" s="263">
        <v>0.72129544695825309</v>
      </c>
      <c r="W261" s="263">
        <v>0</v>
      </c>
      <c r="X261" s="263">
        <v>0</v>
      </c>
      <c r="Y261" s="264">
        <v>0</v>
      </c>
      <c r="Z261" s="327">
        <v>0</v>
      </c>
      <c r="AA261" s="328">
        <v>0.72129544695825309</v>
      </c>
      <c r="AB261" s="328">
        <v>0</v>
      </c>
      <c r="AC261" s="328">
        <v>0</v>
      </c>
      <c r="AD261" s="328">
        <v>0</v>
      </c>
      <c r="AE261" s="329">
        <v>0</v>
      </c>
      <c r="AF261" s="329">
        <v>0.72129544695825309</v>
      </c>
      <c r="AG261" s="329">
        <v>0</v>
      </c>
      <c r="AH261" s="329">
        <v>0</v>
      </c>
      <c r="AI261" s="330">
        <v>0</v>
      </c>
      <c r="AJ261" s="4"/>
      <c r="AK261" s="4"/>
    </row>
    <row r="262" spans="1:37" s="104" customFormat="1" x14ac:dyDescent="0.2">
      <c r="A262" s="105" t="s">
        <v>452</v>
      </c>
      <c r="B262" s="129">
        <v>30</v>
      </c>
      <c r="C262" s="129" t="s">
        <v>504</v>
      </c>
      <c r="D262" s="129" t="s">
        <v>124</v>
      </c>
      <c r="E262" s="129" t="s">
        <v>863</v>
      </c>
      <c r="F262" s="129" t="s">
        <v>864</v>
      </c>
      <c r="G262" s="152">
        <v>4612</v>
      </c>
      <c r="H262" s="153">
        <v>-112.31583999999999</v>
      </c>
      <c r="I262" s="153">
        <v>48.624119999999998</v>
      </c>
      <c r="J262" s="129" t="s">
        <v>865</v>
      </c>
      <c r="K262" s="129" t="s">
        <v>867</v>
      </c>
      <c r="L262" s="129">
        <v>40301152</v>
      </c>
      <c r="M262" s="129">
        <v>3848585</v>
      </c>
      <c r="N262" s="129" t="s">
        <v>492</v>
      </c>
      <c r="O262" s="82" t="s">
        <v>224</v>
      </c>
      <c r="P262" s="262">
        <v>0</v>
      </c>
      <c r="Q262" s="263">
        <v>1.3278000000000001</v>
      </c>
      <c r="R262" s="263">
        <v>0</v>
      </c>
      <c r="S262" s="263">
        <v>0</v>
      </c>
      <c r="T262" s="263">
        <v>0</v>
      </c>
      <c r="U262" s="262">
        <v>0</v>
      </c>
      <c r="V262" s="263">
        <v>1.0788961298537438</v>
      </c>
      <c r="W262" s="263">
        <v>0</v>
      </c>
      <c r="X262" s="263">
        <v>0</v>
      </c>
      <c r="Y262" s="264">
        <v>0</v>
      </c>
      <c r="Z262" s="327">
        <v>0</v>
      </c>
      <c r="AA262" s="328">
        <v>1.0788961298537438</v>
      </c>
      <c r="AB262" s="328">
        <v>0</v>
      </c>
      <c r="AC262" s="328">
        <v>0</v>
      </c>
      <c r="AD262" s="328">
        <v>0</v>
      </c>
      <c r="AE262" s="329">
        <v>0</v>
      </c>
      <c r="AF262" s="329">
        <v>1.0788961298537438</v>
      </c>
      <c r="AG262" s="329">
        <v>0</v>
      </c>
      <c r="AH262" s="329">
        <v>0</v>
      </c>
      <c r="AI262" s="330">
        <v>0</v>
      </c>
      <c r="AJ262" s="4"/>
      <c r="AK262" s="4"/>
    </row>
    <row r="263" spans="1:37" s="104" customFormat="1" x14ac:dyDescent="0.2">
      <c r="A263" s="105" t="s">
        <v>452</v>
      </c>
      <c r="B263" s="129">
        <v>30</v>
      </c>
      <c r="C263" s="129" t="s">
        <v>504</v>
      </c>
      <c r="D263" s="129" t="s">
        <v>124</v>
      </c>
      <c r="E263" s="129" t="s">
        <v>863</v>
      </c>
      <c r="F263" s="129" t="s">
        <v>864</v>
      </c>
      <c r="G263" s="152">
        <v>4612</v>
      </c>
      <c r="H263" s="153">
        <v>-112.31583999999999</v>
      </c>
      <c r="I263" s="153">
        <v>48.624119999999998</v>
      </c>
      <c r="J263" s="129" t="s">
        <v>865</v>
      </c>
      <c r="K263" s="129" t="s">
        <v>868</v>
      </c>
      <c r="L263" s="129">
        <v>40301152</v>
      </c>
      <c r="M263" s="129">
        <v>0</v>
      </c>
      <c r="N263" s="129" t="s">
        <v>492</v>
      </c>
      <c r="O263" s="82" t="s">
        <v>224</v>
      </c>
      <c r="P263" s="262">
        <v>0</v>
      </c>
      <c r="Q263" s="263">
        <v>0</v>
      </c>
      <c r="R263" s="263">
        <v>0</v>
      </c>
      <c r="S263" s="263">
        <v>0</v>
      </c>
      <c r="T263" s="263">
        <v>0</v>
      </c>
      <c r="U263" s="262">
        <v>0</v>
      </c>
      <c r="V263" s="263">
        <v>0</v>
      </c>
      <c r="W263" s="263">
        <v>0</v>
      </c>
      <c r="X263" s="263">
        <v>0</v>
      </c>
      <c r="Y263" s="264">
        <v>0</v>
      </c>
      <c r="Z263" s="327">
        <v>0</v>
      </c>
      <c r="AA263" s="328">
        <v>0</v>
      </c>
      <c r="AB263" s="328">
        <v>0</v>
      </c>
      <c r="AC263" s="328">
        <v>0</v>
      </c>
      <c r="AD263" s="328">
        <v>0</v>
      </c>
      <c r="AE263" s="329">
        <v>0</v>
      </c>
      <c r="AF263" s="329">
        <v>0</v>
      </c>
      <c r="AG263" s="329">
        <v>0</v>
      </c>
      <c r="AH263" s="329">
        <v>0</v>
      </c>
      <c r="AI263" s="330">
        <v>0</v>
      </c>
      <c r="AJ263" s="4"/>
      <c r="AK263" s="4"/>
    </row>
    <row r="264" spans="1:37" s="104" customFormat="1" x14ac:dyDescent="0.2">
      <c r="A264" s="105" t="s">
        <v>452</v>
      </c>
      <c r="B264" s="129">
        <v>30</v>
      </c>
      <c r="C264" s="129" t="s">
        <v>504</v>
      </c>
      <c r="D264" s="129" t="s">
        <v>124</v>
      </c>
      <c r="E264" s="129" t="s">
        <v>863</v>
      </c>
      <c r="F264" s="129" t="s">
        <v>864</v>
      </c>
      <c r="G264" s="152">
        <v>4612</v>
      </c>
      <c r="H264" s="153">
        <v>-112.31583999999999</v>
      </c>
      <c r="I264" s="153">
        <v>48.624119999999998</v>
      </c>
      <c r="J264" s="129" t="s">
        <v>865</v>
      </c>
      <c r="K264" s="129" t="s">
        <v>869</v>
      </c>
      <c r="L264" s="129">
        <v>40301152</v>
      </c>
      <c r="M264" s="129">
        <v>13855648</v>
      </c>
      <c r="N264" s="129" t="s">
        <v>492</v>
      </c>
      <c r="O264" s="82" t="s">
        <v>224</v>
      </c>
      <c r="P264" s="262">
        <v>0</v>
      </c>
      <c r="Q264" s="263">
        <v>2.6326000000000001</v>
      </c>
      <c r="R264" s="263">
        <v>0</v>
      </c>
      <c r="S264" s="263">
        <v>0</v>
      </c>
      <c r="T264" s="263">
        <v>0</v>
      </c>
      <c r="U264" s="262">
        <v>0</v>
      </c>
      <c r="V264" s="263">
        <v>2.1391037441278553</v>
      </c>
      <c r="W264" s="263">
        <v>0</v>
      </c>
      <c r="X264" s="263">
        <v>0</v>
      </c>
      <c r="Y264" s="264">
        <v>0</v>
      </c>
      <c r="Z264" s="327">
        <v>0</v>
      </c>
      <c r="AA264" s="328">
        <v>2.1391037441278553</v>
      </c>
      <c r="AB264" s="328">
        <v>0</v>
      </c>
      <c r="AC264" s="328">
        <v>0</v>
      </c>
      <c r="AD264" s="328">
        <v>0</v>
      </c>
      <c r="AE264" s="329">
        <v>0</v>
      </c>
      <c r="AF264" s="329">
        <v>2.1391037441278553</v>
      </c>
      <c r="AG264" s="329">
        <v>0</v>
      </c>
      <c r="AH264" s="329">
        <v>0</v>
      </c>
      <c r="AI264" s="330">
        <v>0</v>
      </c>
      <c r="AJ264" s="4"/>
      <c r="AK264" s="4"/>
    </row>
    <row r="265" spans="1:37" s="104" customFormat="1" x14ac:dyDescent="0.2">
      <c r="A265" s="105" t="s">
        <v>452</v>
      </c>
      <c r="B265" s="129">
        <v>30</v>
      </c>
      <c r="C265" s="129" t="s">
        <v>504</v>
      </c>
      <c r="D265" s="129" t="s">
        <v>124</v>
      </c>
      <c r="E265" s="129" t="s">
        <v>863</v>
      </c>
      <c r="F265" s="129" t="s">
        <v>864</v>
      </c>
      <c r="G265" s="152">
        <v>4612</v>
      </c>
      <c r="H265" s="153">
        <v>-112.31583999999999</v>
      </c>
      <c r="I265" s="153">
        <v>48.624119999999998</v>
      </c>
      <c r="J265" s="129" t="s">
        <v>865</v>
      </c>
      <c r="K265" s="129" t="s">
        <v>870</v>
      </c>
      <c r="L265" s="129">
        <v>40301152</v>
      </c>
      <c r="M265" s="129">
        <v>106918</v>
      </c>
      <c r="N265" s="129" t="s">
        <v>492</v>
      </c>
      <c r="O265" s="82" t="s">
        <v>224</v>
      </c>
      <c r="P265" s="262">
        <v>0</v>
      </c>
      <c r="Q265" s="263">
        <v>0.24859999999999999</v>
      </c>
      <c r="R265" s="263">
        <v>0</v>
      </c>
      <c r="S265" s="263">
        <v>0</v>
      </c>
      <c r="T265" s="263">
        <v>0</v>
      </c>
      <c r="U265" s="262">
        <v>0</v>
      </c>
      <c r="V265" s="263">
        <v>0.20199847709115884</v>
      </c>
      <c r="W265" s="263">
        <v>0</v>
      </c>
      <c r="X265" s="263">
        <v>0</v>
      </c>
      <c r="Y265" s="264">
        <v>0</v>
      </c>
      <c r="Z265" s="327">
        <v>0</v>
      </c>
      <c r="AA265" s="328">
        <v>0.20199847709115884</v>
      </c>
      <c r="AB265" s="328">
        <v>0</v>
      </c>
      <c r="AC265" s="328">
        <v>0</v>
      </c>
      <c r="AD265" s="328">
        <v>0</v>
      </c>
      <c r="AE265" s="329">
        <v>0</v>
      </c>
      <c r="AF265" s="329">
        <v>0.20199847709115884</v>
      </c>
      <c r="AG265" s="329">
        <v>0</v>
      </c>
      <c r="AH265" s="329">
        <v>0</v>
      </c>
      <c r="AI265" s="330">
        <v>0</v>
      </c>
      <c r="AJ265" s="4"/>
      <c r="AK265" s="4"/>
    </row>
    <row r="266" spans="1:37" s="104" customFormat="1" x14ac:dyDescent="0.2">
      <c r="A266" s="105" t="s">
        <v>452</v>
      </c>
      <c r="B266" s="129">
        <v>30</v>
      </c>
      <c r="C266" s="129" t="s">
        <v>504</v>
      </c>
      <c r="D266" s="129" t="s">
        <v>124</v>
      </c>
      <c r="E266" s="129" t="s">
        <v>863</v>
      </c>
      <c r="F266" s="129" t="s">
        <v>864</v>
      </c>
      <c r="G266" s="152">
        <v>4612</v>
      </c>
      <c r="H266" s="153">
        <v>-112.31583999999999</v>
      </c>
      <c r="I266" s="153">
        <v>48.624119999999998</v>
      </c>
      <c r="J266" s="129" t="s">
        <v>865</v>
      </c>
      <c r="K266" s="129" t="s">
        <v>871</v>
      </c>
      <c r="L266" s="129">
        <v>40400151</v>
      </c>
      <c r="M266" s="129">
        <v>17819217</v>
      </c>
      <c r="N266" s="129" t="s">
        <v>492</v>
      </c>
      <c r="O266" s="82" t="s">
        <v>32</v>
      </c>
      <c r="P266" s="262">
        <v>0</v>
      </c>
      <c r="Q266" s="263">
        <v>7.5731999999999999</v>
      </c>
      <c r="R266" s="263">
        <v>0</v>
      </c>
      <c r="S266" s="263">
        <v>0</v>
      </c>
      <c r="T266" s="263">
        <v>0</v>
      </c>
      <c r="U266" s="262">
        <v>0</v>
      </c>
      <c r="V266" s="263">
        <v>6.1535593994640552</v>
      </c>
      <c r="W266" s="263">
        <v>0</v>
      </c>
      <c r="X266" s="263">
        <v>0</v>
      </c>
      <c r="Y266" s="264">
        <v>0</v>
      </c>
      <c r="Z266" s="327">
        <v>0</v>
      </c>
      <c r="AA266" s="328">
        <v>6.1535593994640552</v>
      </c>
      <c r="AB266" s="328">
        <v>0</v>
      </c>
      <c r="AC266" s="328">
        <v>0</v>
      </c>
      <c r="AD266" s="328">
        <v>0</v>
      </c>
      <c r="AE266" s="329">
        <v>0</v>
      </c>
      <c r="AF266" s="329">
        <v>6.1535593994640552</v>
      </c>
      <c r="AG266" s="329">
        <v>0</v>
      </c>
      <c r="AH266" s="329">
        <v>0</v>
      </c>
      <c r="AI266" s="330">
        <v>0</v>
      </c>
      <c r="AJ266" s="4"/>
      <c r="AK266" s="4"/>
    </row>
    <row r="267" spans="1:37" s="104" customFormat="1" x14ac:dyDescent="0.2">
      <c r="A267" s="105" t="s">
        <v>452</v>
      </c>
      <c r="B267" s="129">
        <v>30</v>
      </c>
      <c r="C267" s="129" t="s">
        <v>872</v>
      </c>
      <c r="D267" s="129" t="s">
        <v>129</v>
      </c>
      <c r="E267" s="129" t="s">
        <v>873</v>
      </c>
      <c r="F267" s="129" t="s">
        <v>874</v>
      </c>
      <c r="G267" s="152">
        <v>5171</v>
      </c>
      <c r="H267" s="153">
        <v>-111.22107</v>
      </c>
      <c r="I267" s="153">
        <v>47.52131</v>
      </c>
      <c r="J267" s="129" t="s">
        <v>875</v>
      </c>
      <c r="K267" s="129" t="s">
        <v>876</v>
      </c>
      <c r="L267" s="129">
        <v>40400250</v>
      </c>
      <c r="M267" s="129">
        <v>96172</v>
      </c>
      <c r="N267" s="129" t="s">
        <v>492</v>
      </c>
      <c r="O267" s="82" t="s">
        <v>86</v>
      </c>
      <c r="P267" s="262">
        <v>0</v>
      </c>
      <c r="Q267" s="263">
        <v>114.536</v>
      </c>
      <c r="R267" s="263">
        <v>0</v>
      </c>
      <c r="S267" s="263">
        <v>0</v>
      </c>
      <c r="T267" s="263">
        <v>0</v>
      </c>
      <c r="U267" s="262">
        <v>0</v>
      </c>
      <c r="V267" s="263">
        <v>93.065557409947587</v>
      </c>
      <c r="W267" s="263">
        <v>0</v>
      </c>
      <c r="X267" s="263">
        <v>0</v>
      </c>
      <c r="Y267" s="264">
        <v>0</v>
      </c>
      <c r="Z267" s="327">
        <v>0</v>
      </c>
      <c r="AA267" s="328">
        <v>93.065557409947587</v>
      </c>
      <c r="AB267" s="328">
        <v>0</v>
      </c>
      <c r="AC267" s="328">
        <v>0</v>
      </c>
      <c r="AD267" s="328">
        <v>0</v>
      </c>
      <c r="AE267" s="329">
        <v>0</v>
      </c>
      <c r="AF267" s="329">
        <v>93.065557409947587</v>
      </c>
      <c r="AG267" s="329">
        <v>0</v>
      </c>
      <c r="AH267" s="329">
        <v>0</v>
      </c>
      <c r="AI267" s="330">
        <v>0</v>
      </c>
      <c r="AJ267" s="4"/>
      <c r="AK267" s="4"/>
    </row>
    <row r="268" spans="1:37" s="104" customFormat="1" x14ac:dyDescent="0.2">
      <c r="A268" s="105" t="s">
        <v>452</v>
      </c>
      <c r="B268" s="129">
        <v>30</v>
      </c>
      <c r="C268" s="129" t="s">
        <v>872</v>
      </c>
      <c r="D268" s="129" t="s">
        <v>129</v>
      </c>
      <c r="E268" s="129" t="s">
        <v>873</v>
      </c>
      <c r="F268" s="129" t="s">
        <v>874</v>
      </c>
      <c r="G268" s="152">
        <v>5171</v>
      </c>
      <c r="H268" s="153">
        <v>-111.22107</v>
      </c>
      <c r="I268" s="153">
        <v>47.52131</v>
      </c>
      <c r="J268" s="129" t="s">
        <v>875</v>
      </c>
      <c r="K268" s="129" t="s">
        <v>877</v>
      </c>
      <c r="L268" s="129">
        <v>40400251</v>
      </c>
      <c r="M268" s="129">
        <v>96172</v>
      </c>
      <c r="N268" s="129" t="s">
        <v>492</v>
      </c>
      <c r="O268" s="82" t="s">
        <v>13</v>
      </c>
      <c r="P268" s="262">
        <v>0</v>
      </c>
      <c r="Q268" s="263">
        <v>1.3368</v>
      </c>
      <c r="R268" s="263">
        <v>0</v>
      </c>
      <c r="S268" s="263">
        <v>0</v>
      </c>
      <c r="T268" s="263">
        <v>0</v>
      </c>
      <c r="U268" s="262">
        <v>0</v>
      </c>
      <c r="V268" s="263">
        <v>1.0862090272544696</v>
      </c>
      <c r="W268" s="263">
        <v>0</v>
      </c>
      <c r="X268" s="263">
        <v>0</v>
      </c>
      <c r="Y268" s="264">
        <v>0</v>
      </c>
      <c r="Z268" s="327">
        <v>0</v>
      </c>
      <c r="AA268" s="328">
        <v>1.0862090272544696</v>
      </c>
      <c r="AB268" s="328">
        <v>0</v>
      </c>
      <c r="AC268" s="328">
        <v>0</v>
      </c>
      <c r="AD268" s="328">
        <v>0</v>
      </c>
      <c r="AE268" s="329">
        <v>0</v>
      </c>
      <c r="AF268" s="329">
        <v>1.0862090272544696</v>
      </c>
      <c r="AG268" s="329">
        <v>0</v>
      </c>
      <c r="AH268" s="329">
        <v>0</v>
      </c>
      <c r="AI268" s="330">
        <v>0</v>
      </c>
      <c r="AJ268" s="4"/>
      <c r="AK268" s="4"/>
    </row>
    <row r="269" spans="1:37" s="104" customFormat="1" x14ac:dyDescent="0.2">
      <c r="A269" s="105" t="s">
        <v>452</v>
      </c>
      <c r="B269" s="129">
        <v>30</v>
      </c>
      <c r="C269" s="129" t="s">
        <v>872</v>
      </c>
      <c r="D269" s="129" t="s">
        <v>129</v>
      </c>
      <c r="E269" s="129" t="s">
        <v>873</v>
      </c>
      <c r="F269" s="129" t="s">
        <v>874</v>
      </c>
      <c r="G269" s="152">
        <v>5171</v>
      </c>
      <c r="H269" s="153">
        <v>-111.22107</v>
      </c>
      <c r="I269" s="153">
        <v>47.52131</v>
      </c>
      <c r="J269" s="129" t="s">
        <v>878</v>
      </c>
      <c r="K269" s="129" t="s">
        <v>879</v>
      </c>
      <c r="L269" s="129">
        <v>40400300</v>
      </c>
      <c r="M269" s="129">
        <v>14819</v>
      </c>
      <c r="N269" s="129" t="s">
        <v>492</v>
      </c>
      <c r="O269" s="82" t="s">
        <v>86</v>
      </c>
      <c r="P269" s="262">
        <v>0</v>
      </c>
      <c r="Q269" s="263">
        <v>3.2599999999999997E-2</v>
      </c>
      <c r="R269" s="263">
        <v>0</v>
      </c>
      <c r="S269" s="263">
        <v>0</v>
      </c>
      <c r="T269" s="263">
        <v>0</v>
      </c>
      <c r="U269" s="262">
        <v>0</v>
      </c>
      <c r="V269" s="263">
        <v>2.6488939473740054E-2</v>
      </c>
      <c r="W269" s="263">
        <v>0</v>
      </c>
      <c r="X269" s="263">
        <v>0</v>
      </c>
      <c r="Y269" s="264">
        <v>0</v>
      </c>
      <c r="Z269" s="327">
        <v>0</v>
      </c>
      <c r="AA269" s="328">
        <v>2.6488939473740054E-2</v>
      </c>
      <c r="AB269" s="328">
        <v>0</v>
      </c>
      <c r="AC269" s="328">
        <v>0</v>
      </c>
      <c r="AD269" s="328">
        <v>0</v>
      </c>
      <c r="AE269" s="329">
        <v>0</v>
      </c>
      <c r="AF269" s="329">
        <v>2.6488939473740054E-2</v>
      </c>
      <c r="AG269" s="329">
        <v>0</v>
      </c>
      <c r="AH269" s="329">
        <v>0</v>
      </c>
      <c r="AI269" s="330">
        <v>0</v>
      </c>
      <c r="AJ269" s="4"/>
      <c r="AK269" s="4"/>
    </row>
    <row r="270" spans="1:37" s="104" customFormat="1" x14ac:dyDescent="0.2">
      <c r="A270" s="105" t="s">
        <v>452</v>
      </c>
      <c r="B270" s="129">
        <v>30</v>
      </c>
      <c r="C270" s="129" t="s">
        <v>872</v>
      </c>
      <c r="D270" s="129" t="s">
        <v>129</v>
      </c>
      <c r="E270" s="129" t="s">
        <v>873</v>
      </c>
      <c r="F270" s="129" t="s">
        <v>874</v>
      </c>
      <c r="G270" s="152">
        <v>5171</v>
      </c>
      <c r="H270" s="153">
        <v>-111.22107</v>
      </c>
      <c r="I270" s="153">
        <v>47.52131</v>
      </c>
      <c r="J270" s="129" t="s">
        <v>880</v>
      </c>
      <c r="K270" s="129" t="s">
        <v>881</v>
      </c>
      <c r="L270" s="129">
        <v>40400300</v>
      </c>
      <c r="M270" s="129">
        <v>38974</v>
      </c>
      <c r="N270" s="129" t="s">
        <v>492</v>
      </c>
      <c r="O270" s="82" t="s">
        <v>86</v>
      </c>
      <c r="P270" s="262">
        <v>0</v>
      </c>
      <c r="Q270" s="263">
        <v>3.2953000000000001</v>
      </c>
      <c r="R270" s="263">
        <v>0</v>
      </c>
      <c r="S270" s="263">
        <v>0</v>
      </c>
      <c r="T270" s="263">
        <v>0</v>
      </c>
      <c r="U270" s="262">
        <v>0</v>
      </c>
      <c r="V270" s="263">
        <v>2.6775767560679635</v>
      </c>
      <c r="W270" s="263">
        <v>0</v>
      </c>
      <c r="X270" s="263">
        <v>0</v>
      </c>
      <c r="Y270" s="264">
        <v>0</v>
      </c>
      <c r="Z270" s="327">
        <v>0</v>
      </c>
      <c r="AA270" s="328">
        <v>2.6775767560679635</v>
      </c>
      <c r="AB270" s="328">
        <v>0</v>
      </c>
      <c r="AC270" s="328">
        <v>0</v>
      </c>
      <c r="AD270" s="328">
        <v>0</v>
      </c>
      <c r="AE270" s="329">
        <v>0</v>
      </c>
      <c r="AF270" s="329">
        <v>2.6775767560679635</v>
      </c>
      <c r="AG270" s="329">
        <v>0</v>
      </c>
      <c r="AH270" s="329">
        <v>0</v>
      </c>
      <c r="AI270" s="330">
        <v>0</v>
      </c>
      <c r="AJ270" s="4"/>
      <c r="AK270" s="4"/>
    </row>
    <row r="271" spans="1:37" s="104" customFormat="1" x14ac:dyDescent="0.2">
      <c r="A271" s="105" t="s">
        <v>452</v>
      </c>
      <c r="B271" s="129">
        <v>30</v>
      </c>
      <c r="C271" s="129" t="s">
        <v>872</v>
      </c>
      <c r="D271" s="129" t="s">
        <v>129</v>
      </c>
      <c r="E271" s="129" t="s">
        <v>873</v>
      </c>
      <c r="F271" s="129" t="s">
        <v>874</v>
      </c>
      <c r="G271" s="152">
        <v>5171</v>
      </c>
      <c r="H271" s="153">
        <v>-111.22107</v>
      </c>
      <c r="I271" s="153">
        <v>47.52131</v>
      </c>
      <c r="J271" s="129" t="s">
        <v>882</v>
      </c>
      <c r="K271" s="129" t="s">
        <v>883</v>
      </c>
      <c r="L271" s="129">
        <v>40400300</v>
      </c>
      <c r="M271" s="129">
        <v>7027</v>
      </c>
      <c r="N271" s="129" t="s">
        <v>492</v>
      </c>
      <c r="O271" s="82" t="s">
        <v>86</v>
      </c>
      <c r="P271" s="262">
        <v>0</v>
      </c>
      <c r="Q271" s="263">
        <v>7.0983000000000001</v>
      </c>
      <c r="R271" s="263">
        <v>0</v>
      </c>
      <c r="S271" s="263">
        <v>0</v>
      </c>
      <c r="T271" s="263">
        <v>0</v>
      </c>
      <c r="U271" s="262">
        <v>0</v>
      </c>
      <c r="V271" s="263">
        <v>5.7676821799524252</v>
      </c>
      <c r="W271" s="263">
        <v>0</v>
      </c>
      <c r="X271" s="263">
        <v>0</v>
      </c>
      <c r="Y271" s="264">
        <v>0</v>
      </c>
      <c r="Z271" s="327">
        <v>0</v>
      </c>
      <c r="AA271" s="328">
        <v>5.7676821799524252</v>
      </c>
      <c r="AB271" s="328">
        <v>0</v>
      </c>
      <c r="AC271" s="328">
        <v>0</v>
      </c>
      <c r="AD271" s="328">
        <v>0</v>
      </c>
      <c r="AE271" s="329">
        <v>0</v>
      </c>
      <c r="AF271" s="329">
        <v>5.7676821799524252</v>
      </c>
      <c r="AG271" s="329">
        <v>0</v>
      </c>
      <c r="AH271" s="329">
        <v>0</v>
      </c>
      <c r="AI271" s="330">
        <v>0</v>
      </c>
      <c r="AJ271" s="4"/>
      <c r="AK271" s="4"/>
    </row>
    <row r="272" spans="1:37" s="104" customFormat="1" x14ac:dyDescent="0.2">
      <c r="A272" s="105" t="s">
        <v>452</v>
      </c>
      <c r="B272" s="129">
        <v>30</v>
      </c>
      <c r="C272" s="129" t="s">
        <v>872</v>
      </c>
      <c r="D272" s="129" t="s">
        <v>129</v>
      </c>
      <c r="E272" s="129" t="s">
        <v>873</v>
      </c>
      <c r="F272" s="129" t="s">
        <v>874</v>
      </c>
      <c r="G272" s="152">
        <v>5171</v>
      </c>
      <c r="H272" s="153">
        <v>-111.22107</v>
      </c>
      <c r="I272" s="153">
        <v>47.52131</v>
      </c>
      <c r="J272" s="129" t="s">
        <v>884</v>
      </c>
      <c r="K272" s="129" t="s">
        <v>885</v>
      </c>
      <c r="L272" s="129">
        <v>40400300</v>
      </c>
      <c r="M272" s="129">
        <v>0</v>
      </c>
      <c r="N272" s="129" t="s">
        <v>492</v>
      </c>
      <c r="O272" s="82" t="s">
        <v>86</v>
      </c>
      <c r="P272" s="262">
        <v>0</v>
      </c>
      <c r="Q272" s="263">
        <v>0</v>
      </c>
      <c r="R272" s="263">
        <v>0</v>
      </c>
      <c r="S272" s="263">
        <v>0</v>
      </c>
      <c r="T272" s="263">
        <v>0</v>
      </c>
      <c r="U272" s="262">
        <v>0</v>
      </c>
      <c r="V272" s="263">
        <v>0</v>
      </c>
      <c r="W272" s="263">
        <v>0</v>
      </c>
      <c r="X272" s="263">
        <v>0</v>
      </c>
      <c r="Y272" s="264">
        <v>0</v>
      </c>
      <c r="Z272" s="327">
        <v>0</v>
      </c>
      <c r="AA272" s="328">
        <v>0</v>
      </c>
      <c r="AB272" s="328">
        <v>0</v>
      </c>
      <c r="AC272" s="328">
        <v>0</v>
      </c>
      <c r="AD272" s="328">
        <v>0</v>
      </c>
      <c r="AE272" s="329">
        <v>0</v>
      </c>
      <c r="AF272" s="329">
        <v>0</v>
      </c>
      <c r="AG272" s="329">
        <v>0</v>
      </c>
      <c r="AH272" s="329">
        <v>0</v>
      </c>
      <c r="AI272" s="330">
        <v>0</v>
      </c>
      <c r="AJ272" s="4"/>
      <c r="AK272" s="4"/>
    </row>
    <row r="273" spans="1:37" s="104" customFormat="1" x14ac:dyDescent="0.2">
      <c r="A273" s="105" t="s">
        <v>452</v>
      </c>
      <c r="B273" s="129">
        <v>30</v>
      </c>
      <c r="C273" s="129" t="s">
        <v>872</v>
      </c>
      <c r="D273" s="129" t="s">
        <v>129</v>
      </c>
      <c r="E273" s="129" t="s">
        <v>873</v>
      </c>
      <c r="F273" s="129" t="s">
        <v>874</v>
      </c>
      <c r="G273" s="152">
        <v>5171</v>
      </c>
      <c r="H273" s="153">
        <v>-111.22107</v>
      </c>
      <c r="I273" s="153">
        <v>47.52131</v>
      </c>
      <c r="J273" s="129" t="s">
        <v>886</v>
      </c>
      <c r="K273" s="129" t="s">
        <v>887</v>
      </c>
      <c r="L273" s="129">
        <v>40400300</v>
      </c>
      <c r="M273" s="129">
        <v>29638</v>
      </c>
      <c r="N273" s="129" t="s">
        <v>492</v>
      </c>
      <c r="O273" s="82" t="s">
        <v>86</v>
      </c>
      <c r="P273" s="262">
        <v>0</v>
      </c>
      <c r="Q273" s="263">
        <v>0.29049999999999998</v>
      </c>
      <c r="R273" s="263">
        <v>0</v>
      </c>
      <c r="S273" s="263">
        <v>0</v>
      </c>
      <c r="T273" s="263">
        <v>0</v>
      </c>
      <c r="U273" s="262">
        <v>0</v>
      </c>
      <c r="V273" s="263">
        <v>0.23604407721231552</v>
      </c>
      <c r="W273" s="263">
        <v>0</v>
      </c>
      <c r="X273" s="263">
        <v>0</v>
      </c>
      <c r="Y273" s="264">
        <v>0</v>
      </c>
      <c r="Z273" s="327">
        <v>0</v>
      </c>
      <c r="AA273" s="328">
        <v>0.23604407721231552</v>
      </c>
      <c r="AB273" s="328">
        <v>0</v>
      </c>
      <c r="AC273" s="328">
        <v>0</v>
      </c>
      <c r="AD273" s="328">
        <v>0</v>
      </c>
      <c r="AE273" s="329">
        <v>0</v>
      </c>
      <c r="AF273" s="329">
        <v>0.23604407721231552</v>
      </c>
      <c r="AG273" s="329">
        <v>0</v>
      </c>
      <c r="AH273" s="329">
        <v>0</v>
      </c>
      <c r="AI273" s="330">
        <v>0</v>
      </c>
      <c r="AJ273" s="4"/>
      <c r="AK273" s="4"/>
    </row>
    <row r="274" spans="1:37" s="104" customFormat="1" x14ac:dyDescent="0.2">
      <c r="A274" s="105" t="s">
        <v>452</v>
      </c>
      <c r="B274" s="129">
        <v>30</v>
      </c>
      <c r="C274" s="129" t="s">
        <v>872</v>
      </c>
      <c r="D274" s="129" t="s">
        <v>129</v>
      </c>
      <c r="E274" s="129" t="s">
        <v>873</v>
      </c>
      <c r="F274" s="129" t="s">
        <v>874</v>
      </c>
      <c r="G274" s="152">
        <v>5171</v>
      </c>
      <c r="H274" s="153">
        <v>-111.22107</v>
      </c>
      <c r="I274" s="153">
        <v>47.52131</v>
      </c>
      <c r="J274" s="129" t="s">
        <v>888</v>
      </c>
      <c r="K274" s="129" t="s">
        <v>889</v>
      </c>
      <c r="L274" s="129">
        <v>40301205</v>
      </c>
      <c r="M274" s="129">
        <v>4997</v>
      </c>
      <c r="N274" s="129" t="s">
        <v>492</v>
      </c>
      <c r="O274" s="82" t="s">
        <v>225</v>
      </c>
      <c r="P274" s="262">
        <v>0</v>
      </c>
      <c r="Q274" s="263">
        <v>0.14069999999999999</v>
      </c>
      <c r="R274" s="263">
        <v>0</v>
      </c>
      <c r="S274" s="263">
        <v>0</v>
      </c>
      <c r="T274" s="263">
        <v>0</v>
      </c>
      <c r="U274" s="262">
        <v>0</v>
      </c>
      <c r="V274" s="263">
        <v>0.11432496269801307</v>
      </c>
      <c r="W274" s="263">
        <v>0</v>
      </c>
      <c r="X274" s="263">
        <v>0</v>
      </c>
      <c r="Y274" s="264">
        <v>0</v>
      </c>
      <c r="Z274" s="327">
        <v>0</v>
      </c>
      <c r="AA274" s="328">
        <v>0.11432496269801307</v>
      </c>
      <c r="AB274" s="328">
        <v>0</v>
      </c>
      <c r="AC274" s="328">
        <v>0</v>
      </c>
      <c r="AD274" s="328">
        <v>0</v>
      </c>
      <c r="AE274" s="329">
        <v>0</v>
      </c>
      <c r="AF274" s="329">
        <v>0.11432496269801307</v>
      </c>
      <c r="AG274" s="329">
        <v>0</v>
      </c>
      <c r="AH274" s="329">
        <v>0</v>
      </c>
      <c r="AI274" s="330">
        <v>0</v>
      </c>
      <c r="AJ274" s="4"/>
      <c r="AK274" s="4"/>
    </row>
    <row r="275" spans="1:37" s="55" customFormat="1" x14ac:dyDescent="0.2">
      <c r="A275" s="105" t="s">
        <v>452</v>
      </c>
      <c r="B275" s="129">
        <v>30</v>
      </c>
      <c r="C275" s="129" t="s">
        <v>890</v>
      </c>
      <c r="D275" s="129" t="s">
        <v>130</v>
      </c>
      <c r="E275" s="129" t="s">
        <v>891</v>
      </c>
      <c r="F275" s="129" t="s">
        <v>892</v>
      </c>
      <c r="G275" s="152">
        <v>4612</v>
      </c>
      <c r="H275" s="153">
        <v>-108.49408</v>
      </c>
      <c r="I275" s="153">
        <v>45.782763000000003</v>
      </c>
      <c r="J275" s="129" t="s">
        <v>893</v>
      </c>
      <c r="K275" s="129" t="s">
        <v>894</v>
      </c>
      <c r="L275" s="129">
        <v>30600801</v>
      </c>
      <c r="M275" s="129">
        <v>129073</v>
      </c>
      <c r="N275" s="129" t="s">
        <v>492</v>
      </c>
      <c r="O275" s="82" t="s">
        <v>226</v>
      </c>
      <c r="P275" s="262">
        <v>0</v>
      </c>
      <c r="Q275" s="263">
        <v>0.75509999999999999</v>
      </c>
      <c r="R275" s="263">
        <v>0</v>
      </c>
      <c r="S275" s="263">
        <v>0</v>
      </c>
      <c r="T275" s="263">
        <v>0</v>
      </c>
      <c r="U275" s="262">
        <v>0</v>
      </c>
      <c r="V275" s="263">
        <v>0.61355209192089322</v>
      </c>
      <c r="W275" s="263">
        <v>0</v>
      </c>
      <c r="X275" s="263">
        <v>0</v>
      </c>
      <c r="Y275" s="264">
        <v>0</v>
      </c>
      <c r="Z275" s="327">
        <v>0</v>
      </c>
      <c r="AA275" s="328">
        <v>0.61355209192089322</v>
      </c>
      <c r="AB275" s="328">
        <v>0</v>
      </c>
      <c r="AC275" s="328">
        <v>0</v>
      </c>
      <c r="AD275" s="328">
        <v>0</v>
      </c>
      <c r="AE275" s="329">
        <v>0</v>
      </c>
      <c r="AF275" s="329">
        <v>0.61355209192089322</v>
      </c>
      <c r="AG275" s="329">
        <v>0</v>
      </c>
      <c r="AH275" s="329">
        <v>0</v>
      </c>
      <c r="AI275" s="330">
        <v>0</v>
      </c>
      <c r="AJ275" s="4"/>
      <c r="AK275" s="4"/>
    </row>
    <row r="276" spans="1:37" s="55" customFormat="1" x14ac:dyDescent="0.2">
      <c r="A276" s="105" t="s">
        <v>452</v>
      </c>
      <c r="B276" s="129">
        <v>30</v>
      </c>
      <c r="C276" s="129" t="s">
        <v>890</v>
      </c>
      <c r="D276" s="129" t="s">
        <v>130</v>
      </c>
      <c r="E276" s="129" t="s">
        <v>891</v>
      </c>
      <c r="F276" s="129" t="s">
        <v>892</v>
      </c>
      <c r="G276" s="152">
        <v>4612</v>
      </c>
      <c r="H276" s="153">
        <v>-108.49408</v>
      </c>
      <c r="I276" s="153">
        <v>45.782763000000003</v>
      </c>
      <c r="J276" s="129" t="s">
        <v>895</v>
      </c>
      <c r="K276" s="129" t="s">
        <v>896</v>
      </c>
      <c r="L276" s="129">
        <v>31088801</v>
      </c>
      <c r="M276" s="129">
        <v>129073</v>
      </c>
      <c r="N276" s="129" t="s">
        <v>492</v>
      </c>
      <c r="O276" s="82" t="s">
        <v>32</v>
      </c>
      <c r="P276" s="262">
        <v>0.98740000000000006</v>
      </c>
      <c r="Q276" s="263">
        <v>2.5686</v>
      </c>
      <c r="R276" s="263">
        <v>0</v>
      </c>
      <c r="S276" s="263">
        <v>0</v>
      </c>
      <c r="T276" s="263">
        <v>0</v>
      </c>
      <c r="U276" s="262">
        <v>0.80230609927518204</v>
      </c>
      <c r="V276" s="263">
        <v>2.0871009181671383</v>
      </c>
      <c r="W276" s="263">
        <v>0</v>
      </c>
      <c r="X276" s="263">
        <v>0</v>
      </c>
      <c r="Y276" s="264">
        <v>0</v>
      </c>
      <c r="Z276" s="327">
        <v>0.80230609927518204</v>
      </c>
      <c r="AA276" s="328">
        <v>2.0871009181671383</v>
      </c>
      <c r="AB276" s="328">
        <v>0</v>
      </c>
      <c r="AC276" s="328">
        <v>0</v>
      </c>
      <c r="AD276" s="328">
        <v>0</v>
      </c>
      <c r="AE276" s="329">
        <v>0.80230609927518204</v>
      </c>
      <c r="AF276" s="329">
        <v>2.0871009181671383</v>
      </c>
      <c r="AG276" s="329">
        <v>0</v>
      </c>
      <c r="AH276" s="329">
        <v>0</v>
      </c>
      <c r="AI276" s="330">
        <v>0</v>
      </c>
      <c r="AJ276" s="4"/>
      <c r="AK276" s="4"/>
    </row>
    <row r="277" spans="1:37" s="55" customFormat="1" x14ac:dyDescent="0.2">
      <c r="A277" s="105" t="s">
        <v>452</v>
      </c>
      <c r="B277" s="129">
        <v>30</v>
      </c>
      <c r="C277" s="129" t="s">
        <v>890</v>
      </c>
      <c r="D277" s="129" t="s">
        <v>130</v>
      </c>
      <c r="E277" s="129" t="s">
        <v>891</v>
      </c>
      <c r="F277" s="129" t="s">
        <v>892</v>
      </c>
      <c r="G277" s="152">
        <v>5171</v>
      </c>
      <c r="H277" s="153">
        <v>-108.49408</v>
      </c>
      <c r="I277" s="153">
        <v>45.782763000000003</v>
      </c>
      <c r="J277" s="129" t="s">
        <v>897</v>
      </c>
      <c r="K277" s="129" t="s">
        <v>898</v>
      </c>
      <c r="L277" s="129">
        <v>40400300</v>
      </c>
      <c r="M277" s="129">
        <v>10651</v>
      </c>
      <c r="N277" s="129" t="s">
        <v>492</v>
      </c>
      <c r="O277" s="82" t="s">
        <v>86</v>
      </c>
      <c r="P277" s="262">
        <v>0</v>
      </c>
      <c r="Q277" s="263">
        <v>6.2300000000000001E-2</v>
      </c>
      <c r="R277" s="263">
        <v>0</v>
      </c>
      <c r="S277" s="263">
        <v>0</v>
      </c>
      <c r="T277" s="263">
        <v>0</v>
      </c>
      <c r="U277" s="262">
        <v>0</v>
      </c>
      <c r="V277" s="263">
        <v>5.0621500896135145E-2</v>
      </c>
      <c r="W277" s="263">
        <v>0</v>
      </c>
      <c r="X277" s="263">
        <v>0</v>
      </c>
      <c r="Y277" s="264">
        <v>0</v>
      </c>
      <c r="Z277" s="327">
        <v>0</v>
      </c>
      <c r="AA277" s="328">
        <v>5.0621500896135145E-2</v>
      </c>
      <c r="AB277" s="328">
        <v>0</v>
      </c>
      <c r="AC277" s="328">
        <v>0</v>
      </c>
      <c r="AD277" s="328">
        <v>0</v>
      </c>
      <c r="AE277" s="329">
        <v>0</v>
      </c>
      <c r="AF277" s="329">
        <v>5.0621500896135145E-2</v>
      </c>
      <c r="AG277" s="329">
        <v>0</v>
      </c>
      <c r="AH277" s="329">
        <v>0</v>
      </c>
      <c r="AI277" s="330">
        <v>0</v>
      </c>
      <c r="AJ277" s="4"/>
      <c r="AK277" s="4"/>
    </row>
    <row r="278" spans="1:37" s="55" customFormat="1" x14ac:dyDescent="0.2">
      <c r="A278" s="105" t="s">
        <v>452</v>
      </c>
      <c r="B278" s="129">
        <v>30</v>
      </c>
      <c r="C278" s="129" t="s">
        <v>890</v>
      </c>
      <c r="D278" s="129" t="s">
        <v>130</v>
      </c>
      <c r="E278" s="129" t="s">
        <v>891</v>
      </c>
      <c r="F278" s="129" t="s">
        <v>892</v>
      </c>
      <c r="G278" s="152">
        <v>5171</v>
      </c>
      <c r="H278" s="153">
        <v>-108.49408</v>
      </c>
      <c r="I278" s="153">
        <v>45.782763000000003</v>
      </c>
      <c r="J278" s="129" t="s">
        <v>895</v>
      </c>
      <c r="K278" s="129" t="s">
        <v>896</v>
      </c>
      <c r="L278" s="129">
        <v>40400300</v>
      </c>
      <c r="M278" s="129">
        <v>129073</v>
      </c>
      <c r="N278" s="129" t="s">
        <v>492</v>
      </c>
      <c r="O278" s="82" t="s">
        <v>86</v>
      </c>
      <c r="P278" s="262">
        <v>0</v>
      </c>
      <c r="Q278" s="263">
        <v>0</v>
      </c>
      <c r="R278" s="263">
        <v>2.4716999999999998</v>
      </c>
      <c r="S278" s="263">
        <v>0</v>
      </c>
      <c r="T278" s="263">
        <v>0</v>
      </c>
      <c r="U278" s="262">
        <v>0</v>
      </c>
      <c r="V278" s="263">
        <v>0</v>
      </c>
      <c r="W278" s="263">
        <v>2.0083653894859905</v>
      </c>
      <c r="X278" s="263">
        <v>0</v>
      </c>
      <c r="Y278" s="264">
        <v>0</v>
      </c>
      <c r="Z278" s="327">
        <v>0</v>
      </c>
      <c r="AA278" s="328">
        <v>0</v>
      </c>
      <c r="AB278" s="328">
        <v>2.0083653894859905</v>
      </c>
      <c r="AC278" s="328">
        <v>0</v>
      </c>
      <c r="AD278" s="328">
        <v>0</v>
      </c>
      <c r="AE278" s="329">
        <v>0</v>
      </c>
      <c r="AF278" s="329">
        <v>0</v>
      </c>
      <c r="AG278" s="329">
        <v>2.0083653894859905</v>
      </c>
      <c r="AH278" s="329">
        <v>0</v>
      </c>
      <c r="AI278" s="330">
        <v>0</v>
      </c>
      <c r="AJ278" s="4"/>
      <c r="AK278" s="4"/>
    </row>
    <row r="279" spans="1:37" s="55" customFormat="1" x14ac:dyDescent="0.2">
      <c r="A279" s="105" t="s">
        <v>452</v>
      </c>
      <c r="B279" s="129">
        <v>30</v>
      </c>
      <c r="C279" s="129" t="s">
        <v>488</v>
      </c>
      <c r="D279" s="129" t="s">
        <v>122</v>
      </c>
      <c r="E279" s="129" t="s">
        <v>899</v>
      </c>
      <c r="F279" s="129" t="s">
        <v>900</v>
      </c>
      <c r="G279" s="152">
        <v>4922</v>
      </c>
      <c r="H279" s="153">
        <v>-111.6904</v>
      </c>
      <c r="I279" s="153">
        <v>48.568199999999997</v>
      </c>
      <c r="J279" s="129" t="s">
        <v>901</v>
      </c>
      <c r="K279" s="129" t="s">
        <v>902</v>
      </c>
      <c r="L279" s="129">
        <v>40400300</v>
      </c>
      <c r="M279" s="129">
        <v>10</v>
      </c>
      <c r="N279" s="129" t="s">
        <v>492</v>
      </c>
      <c r="O279" s="82" t="s">
        <v>86</v>
      </c>
      <c r="P279" s="262">
        <v>0</v>
      </c>
      <c r="Q279" s="263">
        <v>0</v>
      </c>
      <c r="R279" s="263">
        <v>0</v>
      </c>
      <c r="S279" s="263">
        <v>3.0000000000000001E-3</v>
      </c>
      <c r="T279" s="263">
        <v>0.05</v>
      </c>
      <c r="U279" s="262">
        <v>0</v>
      </c>
      <c r="V279" s="263">
        <v>0</v>
      </c>
      <c r="W279" s="263">
        <v>0</v>
      </c>
      <c r="X279" s="263">
        <v>2.4376324669085942E-3</v>
      </c>
      <c r="Y279" s="264">
        <v>4.0627207781809907E-2</v>
      </c>
      <c r="Z279" s="327">
        <v>0</v>
      </c>
      <c r="AA279" s="328">
        <v>0</v>
      </c>
      <c r="AB279" s="328">
        <v>0</v>
      </c>
      <c r="AC279" s="328">
        <v>2.4376324669085942E-3</v>
      </c>
      <c r="AD279" s="328">
        <v>4.0627207781809907E-2</v>
      </c>
      <c r="AE279" s="329">
        <v>0</v>
      </c>
      <c r="AF279" s="329">
        <v>0</v>
      </c>
      <c r="AG279" s="329">
        <v>0</v>
      </c>
      <c r="AH279" s="329">
        <v>2.4376324669085942E-3</v>
      </c>
      <c r="AI279" s="330">
        <v>4.0627207781809907E-2</v>
      </c>
      <c r="AJ279" s="4"/>
      <c r="AK279" s="4"/>
    </row>
    <row r="280" spans="1:37" s="55" customFormat="1" x14ac:dyDescent="0.2">
      <c r="A280" s="105" t="s">
        <v>452</v>
      </c>
      <c r="B280" s="129">
        <v>30</v>
      </c>
      <c r="C280" s="129" t="s">
        <v>488</v>
      </c>
      <c r="D280" s="129" t="s">
        <v>122</v>
      </c>
      <c r="E280" s="129" t="s">
        <v>899</v>
      </c>
      <c r="F280" s="129" t="s">
        <v>900</v>
      </c>
      <c r="G280" s="152">
        <v>4922</v>
      </c>
      <c r="H280" s="153">
        <v>-111.6904</v>
      </c>
      <c r="I280" s="153">
        <v>48.568199999999997</v>
      </c>
      <c r="J280" s="129" t="s">
        <v>901</v>
      </c>
      <c r="K280" s="129" t="s">
        <v>902</v>
      </c>
      <c r="L280" s="129">
        <v>30501050</v>
      </c>
      <c r="M280" s="129">
        <v>8542</v>
      </c>
      <c r="N280" s="129" t="s">
        <v>492</v>
      </c>
      <c r="O280" s="82" t="s">
        <v>31</v>
      </c>
      <c r="P280" s="262">
        <v>3.7669999999999999</v>
      </c>
      <c r="Q280" s="263">
        <v>1.5067999999999999</v>
      </c>
      <c r="R280" s="263">
        <v>5.6505000000000001</v>
      </c>
      <c r="S280" s="263">
        <v>0</v>
      </c>
      <c r="T280" s="263">
        <v>0</v>
      </c>
      <c r="U280" s="262">
        <v>3.0608538342815583</v>
      </c>
      <c r="V280" s="263">
        <v>1.2243415337126231</v>
      </c>
      <c r="W280" s="263">
        <v>4.591280751422337</v>
      </c>
      <c r="X280" s="263">
        <v>0</v>
      </c>
      <c r="Y280" s="264">
        <v>0</v>
      </c>
      <c r="Z280" s="327">
        <v>3.0608538342815583</v>
      </c>
      <c r="AA280" s="328">
        <v>1.2243415337126231</v>
      </c>
      <c r="AB280" s="328">
        <v>4.591280751422337</v>
      </c>
      <c r="AC280" s="328">
        <v>0</v>
      </c>
      <c r="AD280" s="328">
        <v>0</v>
      </c>
      <c r="AE280" s="329">
        <v>3.0608538342815583</v>
      </c>
      <c r="AF280" s="329">
        <v>1.2243415337126231</v>
      </c>
      <c r="AG280" s="329">
        <v>4.591280751422337</v>
      </c>
      <c r="AH280" s="329">
        <v>0</v>
      </c>
      <c r="AI280" s="330">
        <v>0</v>
      </c>
      <c r="AJ280" s="4"/>
      <c r="AK280" s="4"/>
    </row>
    <row r="281" spans="1:37" s="55" customFormat="1" x14ac:dyDescent="0.2">
      <c r="A281" s="105" t="s">
        <v>452</v>
      </c>
      <c r="B281" s="129">
        <v>30</v>
      </c>
      <c r="C281" s="129" t="s">
        <v>488</v>
      </c>
      <c r="D281" s="129" t="s">
        <v>122</v>
      </c>
      <c r="E281" s="129" t="s">
        <v>899</v>
      </c>
      <c r="F281" s="129" t="s">
        <v>900</v>
      </c>
      <c r="G281" s="152">
        <v>4922</v>
      </c>
      <c r="H281" s="153">
        <v>-111.6904</v>
      </c>
      <c r="I281" s="153">
        <v>48.568199999999997</v>
      </c>
      <c r="J281" s="129" t="s">
        <v>903</v>
      </c>
      <c r="K281" s="129" t="s">
        <v>902</v>
      </c>
      <c r="L281" s="129">
        <v>40400300</v>
      </c>
      <c r="M281" s="129">
        <v>10</v>
      </c>
      <c r="N281" s="129" t="s">
        <v>492</v>
      </c>
      <c r="O281" s="82" t="s">
        <v>86</v>
      </c>
      <c r="P281" s="262">
        <v>0</v>
      </c>
      <c r="Q281" s="263">
        <v>0</v>
      </c>
      <c r="R281" s="263">
        <v>0</v>
      </c>
      <c r="S281" s="263">
        <v>3.0000000000000001E-3</v>
      </c>
      <c r="T281" s="263">
        <v>0.05</v>
      </c>
      <c r="U281" s="262">
        <v>0</v>
      </c>
      <c r="V281" s="263">
        <v>0</v>
      </c>
      <c r="W281" s="263">
        <v>0</v>
      </c>
      <c r="X281" s="263">
        <v>2.4376324669085942E-3</v>
      </c>
      <c r="Y281" s="264">
        <v>4.0627207781809907E-2</v>
      </c>
      <c r="Z281" s="327">
        <v>0</v>
      </c>
      <c r="AA281" s="328">
        <v>0</v>
      </c>
      <c r="AB281" s="328">
        <v>0</v>
      </c>
      <c r="AC281" s="328">
        <v>2.4376324669085942E-3</v>
      </c>
      <c r="AD281" s="328">
        <v>4.0627207781809907E-2</v>
      </c>
      <c r="AE281" s="329">
        <v>0</v>
      </c>
      <c r="AF281" s="329">
        <v>0</v>
      </c>
      <c r="AG281" s="329">
        <v>0</v>
      </c>
      <c r="AH281" s="329">
        <v>2.4376324669085942E-3</v>
      </c>
      <c r="AI281" s="330">
        <v>4.0627207781809907E-2</v>
      </c>
      <c r="AJ281" s="4"/>
      <c r="AK281" s="4"/>
    </row>
    <row r="282" spans="1:37" s="55" customFormat="1" x14ac:dyDescent="0.2">
      <c r="A282" s="105" t="s">
        <v>452</v>
      </c>
      <c r="B282" s="129">
        <v>30</v>
      </c>
      <c r="C282" s="129" t="s">
        <v>488</v>
      </c>
      <c r="D282" s="129" t="s">
        <v>122</v>
      </c>
      <c r="E282" s="129" t="s">
        <v>899</v>
      </c>
      <c r="F282" s="129" t="s">
        <v>900</v>
      </c>
      <c r="G282" s="152">
        <v>4922</v>
      </c>
      <c r="H282" s="153">
        <v>-111.6904</v>
      </c>
      <c r="I282" s="153">
        <v>48.568199999999997</v>
      </c>
      <c r="J282" s="129" t="s">
        <v>903</v>
      </c>
      <c r="K282" s="129" t="s">
        <v>902</v>
      </c>
      <c r="L282" s="129">
        <v>40400300</v>
      </c>
      <c r="M282" s="129">
        <v>8542</v>
      </c>
      <c r="N282" s="129" t="s">
        <v>492</v>
      </c>
      <c r="O282" s="82" t="s">
        <v>86</v>
      </c>
      <c r="P282" s="262">
        <v>3.7669999999999999</v>
      </c>
      <c r="Q282" s="263">
        <v>1.5067999999999999</v>
      </c>
      <c r="R282" s="263">
        <v>5.6505000000000001</v>
      </c>
      <c r="S282" s="263">
        <v>0</v>
      </c>
      <c r="T282" s="263">
        <v>0</v>
      </c>
      <c r="U282" s="262">
        <v>3.0608538342815583</v>
      </c>
      <c r="V282" s="263">
        <v>1.2243415337126231</v>
      </c>
      <c r="W282" s="263">
        <v>4.591280751422337</v>
      </c>
      <c r="X282" s="263">
        <v>0</v>
      </c>
      <c r="Y282" s="264">
        <v>0</v>
      </c>
      <c r="Z282" s="327">
        <v>3.0608538342815583</v>
      </c>
      <c r="AA282" s="328">
        <v>1.2243415337126231</v>
      </c>
      <c r="AB282" s="328">
        <v>4.591280751422337</v>
      </c>
      <c r="AC282" s="328">
        <v>0</v>
      </c>
      <c r="AD282" s="328">
        <v>0</v>
      </c>
      <c r="AE282" s="329">
        <v>3.0608538342815583</v>
      </c>
      <c r="AF282" s="329">
        <v>1.2243415337126231</v>
      </c>
      <c r="AG282" s="329">
        <v>4.591280751422337</v>
      </c>
      <c r="AH282" s="329">
        <v>0</v>
      </c>
      <c r="AI282" s="330">
        <v>0</v>
      </c>
      <c r="AJ282" s="4"/>
      <c r="AK282" s="4"/>
    </row>
    <row r="283" spans="1:37" s="55" customFormat="1" x14ac:dyDescent="0.2">
      <c r="A283" s="105" t="s">
        <v>452</v>
      </c>
      <c r="B283" s="129">
        <v>30</v>
      </c>
      <c r="C283" s="129" t="s">
        <v>488</v>
      </c>
      <c r="D283" s="129" t="s">
        <v>122</v>
      </c>
      <c r="E283" s="129" t="s">
        <v>899</v>
      </c>
      <c r="F283" s="129" t="s">
        <v>900</v>
      </c>
      <c r="G283" s="152">
        <v>4922</v>
      </c>
      <c r="H283" s="153">
        <v>-111.6904</v>
      </c>
      <c r="I283" s="153">
        <v>48.568199999999997</v>
      </c>
      <c r="J283" s="129" t="s">
        <v>576</v>
      </c>
      <c r="K283" s="129" t="s">
        <v>576</v>
      </c>
      <c r="L283" s="129">
        <v>31088801</v>
      </c>
      <c r="M283" s="129">
        <v>24</v>
      </c>
      <c r="N283" s="129" t="s">
        <v>492</v>
      </c>
      <c r="O283" s="82" t="s">
        <v>32</v>
      </c>
      <c r="P283" s="262">
        <v>1.2</v>
      </c>
      <c r="Q283" s="263">
        <v>6.6000000000000003E-2</v>
      </c>
      <c r="R283" s="263">
        <v>0.24</v>
      </c>
      <c r="S283" s="263">
        <v>7.1999999999999998E-3</v>
      </c>
      <c r="T283" s="263">
        <v>3.5999999999999997E-2</v>
      </c>
      <c r="U283" s="262">
        <v>0.97505298676343766</v>
      </c>
      <c r="V283" s="263">
        <v>5.3627914271989076E-2</v>
      </c>
      <c r="W283" s="263">
        <v>0.19501059735268753</v>
      </c>
      <c r="X283" s="263">
        <v>5.8503179205806263E-3</v>
      </c>
      <c r="Y283" s="264">
        <v>2.9251589602903128E-2</v>
      </c>
      <c r="Z283" s="327">
        <v>0.97505298676343766</v>
      </c>
      <c r="AA283" s="328">
        <v>5.3627914271989076E-2</v>
      </c>
      <c r="AB283" s="328">
        <v>0.19501059735268753</v>
      </c>
      <c r="AC283" s="328">
        <v>5.8503179205806263E-3</v>
      </c>
      <c r="AD283" s="328">
        <v>2.9251589602903128E-2</v>
      </c>
      <c r="AE283" s="329">
        <v>0.97505298676343766</v>
      </c>
      <c r="AF283" s="329">
        <v>5.3627914271989076E-2</v>
      </c>
      <c r="AG283" s="329">
        <v>0.19501059735268753</v>
      </c>
      <c r="AH283" s="329">
        <v>5.8503179205806263E-3</v>
      </c>
      <c r="AI283" s="330">
        <v>2.9251589602903128E-2</v>
      </c>
      <c r="AJ283" s="4"/>
      <c r="AK283" s="4"/>
    </row>
    <row r="284" spans="1:37" s="55" customFormat="1" x14ac:dyDescent="0.2">
      <c r="A284" s="105" t="s">
        <v>452</v>
      </c>
      <c r="B284" s="129">
        <v>30</v>
      </c>
      <c r="C284" s="129" t="s">
        <v>488</v>
      </c>
      <c r="D284" s="129" t="s">
        <v>122</v>
      </c>
      <c r="E284" s="129" t="s">
        <v>899</v>
      </c>
      <c r="F284" s="129" t="s">
        <v>900</v>
      </c>
      <c r="G284" s="152">
        <v>4922</v>
      </c>
      <c r="H284" s="153">
        <v>-111.6904</v>
      </c>
      <c r="I284" s="153">
        <v>48.568199999999997</v>
      </c>
      <c r="J284" s="129" t="s">
        <v>904</v>
      </c>
      <c r="K284" s="129" t="s">
        <v>904</v>
      </c>
      <c r="L284" s="129">
        <v>30501050</v>
      </c>
      <c r="M284" s="129">
        <v>8542</v>
      </c>
      <c r="N284" s="129" t="s">
        <v>492</v>
      </c>
      <c r="O284" s="82" t="s">
        <v>31</v>
      </c>
      <c r="P284" s="262">
        <v>0</v>
      </c>
      <c r="Q284" s="263">
        <v>3.8439000000000001</v>
      </c>
      <c r="R284" s="263">
        <v>0</v>
      </c>
      <c r="S284" s="263">
        <v>0</v>
      </c>
      <c r="T284" s="263">
        <v>0</v>
      </c>
      <c r="U284" s="262">
        <v>0</v>
      </c>
      <c r="V284" s="263">
        <v>3.1233384798499819</v>
      </c>
      <c r="W284" s="263">
        <v>0</v>
      </c>
      <c r="X284" s="263">
        <v>0</v>
      </c>
      <c r="Y284" s="264">
        <v>0</v>
      </c>
      <c r="Z284" s="327">
        <v>0</v>
      </c>
      <c r="AA284" s="328">
        <v>3.1233384798499819</v>
      </c>
      <c r="AB284" s="328">
        <v>0</v>
      </c>
      <c r="AC284" s="328">
        <v>0</v>
      </c>
      <c r="AD284" s="328">
        <v>0</v>
      </c>
      <c r="AE284" s="329">
        <v>0</v>
      </c>
      <c r="AF284" s="329">
        <v>3.1233384798499819</v>
      </c>
      <c r="AG284" s="329">
        <v>0</v>
      </c>
      <c r="AH284" s="329">
        <v>0</v>
      </c>
      <c r="AI284" s="330">
        <v>0</v>
      </c>
      <c r="AJ284" s="4"/>
      <c r="AK284" s="4"/>
    </row>
    <row r="285" spans="1:37" s="55" customFormat="1" x14ac:dyDescent="0.2">
      <c r="A285" s="105" t="s">
        <v>452</v>
      </c>
      <c r="B285" s="129">
        <v>30</v>
      </c>
      <c r="C285" s="129" t="s">
        <v>488</v>
      </c>
      <c r="D285" s="129" t="s">
        <v>122</v>
      </c>
      <c r="E285" s="129" t="s">
        <v>899</v>
      </c>
      <c r="F285" s="129" t="s">
        <v>900</v>
      </c>
      <c r="G285" s="152">
        <v>4922</v>
      </c>
      <c r="H285" s="153">
        <v>-111.6904</v>
      </c>
      <c r="I285" s="153">
        <v>48.568199999999997</v>
      </c>
      <c r="J285" s="129" t="s">
        <v>722</v>
      </c>
      <c r="K285" s="129" t="s">
        <v>722</v>
      </c>
      <c r="L285" s="129">
        <v>40400300</v>
      </c>
      <c r="M285" s="129">
        <v>0</v>
      </c>
      <c r="N285" s="129" t="s">
        <v>492</v>
      </c>
      <c r="O285" s="82" t="s">
        <v>86</v>
      </c>
      <c r="P285" s="262">
        <v>0</v>
      </c>
      <c r="Q285" s="263">
        <v>2.8E-3</v>
      </c>
      <c r="R285" s="263">
        <v>0</v>
      </c>
      <c r="S285" s="263">
        <v>0</v>
      </c>
      <c r="T285" s="263">
        <v>0</v>
      </c>
      <c r="U285" s="262">
        <v>0</v>
      </c>
      <c r="V285" s="263">
        <v>2.2751236357813546E-3</v>
      </c>
      <c r="W285" s="263">
        <v>0</v>
      </c>
      <c r="X285" s="263">
        <v>0</v>
      </c>
      <c r="Y285" s="264">
        <v>0</v>
      </c>
      <c r="Z285" s="327">
        <v>0</v>
      </c>
      <c r="AA285" s="328">
        <v>2.2751236357813546E-3</v>
      </c>
      <c r="AB285" s="328">
        <v>0</v>
      </c>
      <c r="AC285" s="328">
        <v>0</v>
      </c>
      <c r="AD285" s="328">
        <v>0</v>
      </c>
      <c r="AE285" s="329">
        <v>0</v>
      </c>
      <c r="AF285" s="329">
        <v>2.2751236357813546E-3</v>
      </c>
      <c r="AG285" s="329">
        <v>0</v>
      </c>
      <c r="AH285" s="329">
        <v>0</v>
      </c>
      <c r="AI285" s="330">
        <v>0</v>
      </c>
      <c r="AJ285" s="4"/>
      <c r="AK285" s="4"/>
    </row>
    <row r="286" spans="1:37" s="55" customFormat="1" x14ac:dyDescent="0.2">
      <c r="A286" s="105" t="s">
        <v>452</v>
      </c>
      <c r="B286" s="129">
        <v>30</v>
      </c>
      <c r="C286" s="129" t="s">
        <v>905</v>
      </c>
      <c r="D286" s="129" t="s">
        <v>131</v>
      </c>
      <c r="E286" s="129" t="s">
        <v>906</v>
      </c>
      <c r="F286" s="129" t="s">
        <v>907</v>
      </c>
      <c r="G286" s="152">
        <v>4922</v>
      </c>
      <c r="H286" s="153">
        <v>-109.28167000000001</v>
      </c>
      <c r="I286" s="153">
        <v>46.147419999999997</v>
      </c>
      <c r="J286" s="129" t="s">
        <v>908</v>
      </c>
      <c r="K286" s="129" t="s">
        <v>909</v>
      </c>
      <c r="L286" s="129">
        <v>30501050</v>
      </c>
      <c r="M286" s="129">
        <v>8640</v>
      </c>
      <c r="N286" s="129" t="s">
        <v>492</v>
      </c>
      <c r="O286" s="82" t="s">
        <v>31</v>
      </c>
      <c r="P286" s="262">
        <v>1.43E-2</v>
      </c>
      <c r="Q286" s="263">
        <v>1.4718</v>
      </c>
      <c r="R286" s="263">
        <v>0.34560000000000002</v>
      </c>
      <c r="S286" s="263">
        <v>1.17E-2</v>
      </c>
      <c r="T286" s="263">
        <v>0.76900000000000002</v>
      </c>
      <c r="U286" s="262">
        <v>1.1619381425597633E-2</v>
      </c>
      <c r="V286" s="263">
        <v>1.1959024882653564</v>
      </c>
      <c r="W286" s="263">
        <v>0.28081526018787006</v>
      </c>
      <c r="X286" s="263">
        <v>9.5067666209435187E-3</v>
      </c>
      <c r="Y286" s="264">
        <v>0.62484645568423636</v>
      </c>
      <c r="Z286" s="327">
        <v>1.1619381425597633E-2</v>
      </c>
      <c r="AA286" s="328">
        <v>1.1959024882653564</v>
      </c>
      <c r="AB286" s="328">
        <v>0.28081526018787006</v>
      </c>
      <c r="AC286" s="328">
        <v>9.5067666209435187E-3</v>
      </c>
      <c r="AD286" s="328">
        <v>0.62484645568423636</v>
      </c>
      <c r="AE286" s="329">
        <v>1.1619381425597633E-2</v>
      </c>
      <c r="AF286" s="329">
        <v>1.1959024882653564</v>
      </c>
      <c r="AG286" s="329">
        <v>0.28081526018787006</v>
      </c>
      <c r="AH286" s="329">
        <v>9.5067666209435187E-3</v>
      </c>
      <c r="AI286" s="330">
        <v>0.62484645568423636</v>
      </c>
      <c r="AJ286" s="4"/>
      <c r="AK286" s="4"/>
    </row>
    <row r="287" spans="1:37" s="55" customFormat="1" x14ac:dyDescent="0.2">
      <c r="A287" s="105" t="s">
        <v>452</v>
      </c>
      <c r="B287" s="129">
        <v>30</v>
      </c>
      <c r="C287" s="129" t="s">
        <v>905</v>
      </c>
      <c r="D287" s="129" t="s">
        <v>131</v>
      </c>
      <c r="E287" s="129" t="s">
        <v>906</v>
      </c>
      <c r="F287" s="129" t="s">
        <v>907</v>
      </c>
      <c r="G287" s="152">
        <v>4922</v>
      </c>
      <c r="H287" s="153">
        <v>-109.28167000000001</v>
      </c>
      <c r="I287" s="153">
        <v>46.147419999999997</v>
      </c>
      <c r="J287" s="129" t="s">
        <v>910</v>
      </c>
      <c r="K287" s="129" t="s">
        <v>911</v>
      </c>
      <c r="L287" s="129">
        <v>31000301</v>
      </c>
      <c r="M287" s="129">
        <v>8760</v>
      </c>
      <c r="N287" s="129" t="s">
        <v>492</v>
      </c>
      <c r="O287" s="82" t="s">
        <v>50</v>
      </c>
      <c r="P287" s="262">
        <v>0</v>
      </c>
      <c r="Q287" s="263">
        <v>10.117800000000001</v>
      </c>
      <c r="R287" s="263">
        <v>0</v>
      </c>
      <c r="S287" s="263">
        <v>0</v>
      </c>
      <c r="T287" s="263">
        <v>0</v>
      </c>
      <c r="U287" s="262">
        <v>0</v>
      </c>
      <c r="V287" s="263">
        <v>8.2211592578959252</v>
      </c>
      <c r="W287" s="263">
        <v>0</v>
      </c>
      <c r="X287" s="263">
        <v>0</v>
      </c>
      <c r="Y287" s="264">
        <v>0</v>
      </c>
      <c r="Z287" s="327">
        <v>0</v>
      </c>
      <c r="AA287" s="328">
        <v>8.2211592578959252</v>
      </c>
      <c r="AB287" s="328">
        <v>0</v>
      </c>
      <c r="AC287" s="328">
        <v>0</v>
      </c>
      <c r="AD287" s="328">
        <v>0</v>
      </c>
      <c r="AE287" s="329">
        <v>0</v>
      </c>
      <c r="AF287" s="329">
        <v>8.2211592578959252</v>
      </c>
      <c r="AG287" s="329">
        <v>0</v>
      </c>
      <c r="AH287" s="329">
        <v>0</v>
      </c>
      <c r="AI287" s="330">
        <v>0</v>
      </c>
      <c r="AJ287" s="4"/>
      <c r="AK287" s="4"/>
    </row>
    <row r="288" spans="1:37" s="55" customFormat="1" x14ac:dyDescent="0.2">
      <c r="A288" s="105" t="s">
        <v>452</v>
      </c>
      <c r="B288" s="129">
        <v>30</v>
      </c>
      <c r="C288" s="129" t="s">
        <v>905</v>
      </c>
      <c r="D288" s="129" t="s">
        <v>131</v>
      </c>
      <c r="E288" s="129" t="s">
        <v>906</v>
      </c>
      <c r="F288" s="129" t="s">
        <v>907</v>
      </c>
      <c r="G288" s="152">
        <v>4922</v>
      </c>
      <c r="H288" s="153">
        <v>-109.28167000000001</v>
      </c>
      <c r="I288" s="153">
        <v>46.147419999999997</v>
      </c>
      <c r="J288" s="129" t="s">
        <v>838</v>
      </c>
      <c r="K288" s="129" t="s">
        <v>912</v>
      </c>
      <c r="L288" s="129">
        <v>31000404</v>
      </c>
      <c r="M288" s="129">
        <v>0</v>
      </c>
      <c r="N288" s="129" t="s">
        <v>492</v>
      </c>
      <c r="O288" s="82" t="s">
        <v>39</v>
      </c>
      <c r="P288" s="262">
        <v>0</v>
      </c>
      <c r="Q288" s="263">
        <v>0</v>
      </c>
      <c r="R288" s="263">
        <v>0</v>
      </c>
      <c r="S288" s="263">
        <v>0</v>
      </c>
      <c r="T288" s="263">
        <v>0</v>
      </c>
      <c r="U288" s="262">
        <v>0</v>
      </c>
      <c r="V288" s="263">
        <v>0</v>
      </c>
      <c r="W288" s="263">
        <v>0</v>
      </c>
      <c r="X288" s="263">
        <v>0</v>
      </c>
      <c r="Y288" s="264">
        <v>0</v>
      </c>
      <c r="Z288" s="327">
        <v>0</v>
      </c>
      <c r="AA288" s="328">
        <v>0</v>
      </c>
      <c r="AB288" s="328">
        <v>0</v>
      </c>
      <c r="AC288" s="328">
        <v>0</v>
      </c>
      <c r="AD288" s="328">
        <v>0</v>
      </c>
      <c r="AE288" s="329">
        <v>0</v>
      </c>
      <c r="AF288" s="329">
        <v>0</v>
      </c>
      <c r="AG288" s="329">
        <v>0</v>
      </c>
      <c r="AH288" s="329">
        <v>0</v>
      </c>
      <c r="AI288" s="330">
        <v>0</v>
      </c>
      <c r="AJ288" s="4"/>
      <c r="AK288" s="4"/>
    </row>
    <row r="289" spans="1:37" s="55" customFormat="1" x14ac:dyDescent="0.2">
      <c r="A289" s="105" t="s">
        <v>452</v>
      </c>
      <c r="B289" s="129">
        <v>30</v>
      </c>
      <c r="C289" s="129" t="s">
        <v>905</v>
      </c>
      <c r="D289" s="129" t="s">
        <v>131</v>
      </c>
      <c r="E289" s="129" t="s">
        <v>906</v>
      </c>
      <c r="F289" s="129" t="s">
        <v>907</v>
      </c>
      <c r="G289" s="152">
        <v>4922</v>
      </c>
      <c r="H289" s="153">
        <v>-109.28167000000001</v>
      </c>
      <c r="I289" s="153">
        <v>46.147419999999997</v>
      </c>
      <c r="J289" s="129" t="s">
        <v>913</v>
      </c>
      <c r="K289" s="129" t="s">
        <v>913</v>
      </c>
      <c r="L289" s="129">
        <v>31000207</v>
      </c>
      <c r="M289" s="129">
        <v>8760</v>
      </c>
      <c r="N289" s="129" t="s">
        <v>492</v>
      </c>
      <c r="O289" s="82" t="s">
        <v>32</v>
      </c>
      <c r="P289" s="262">
        <v>0</v>
      </c>
      <c r="Q289" s="263">
        <v>0.55189999999999995</v>
      </c>
      <c r="R289" s="263">
        <v>0</v>
      </c>
      <c r="S289" s="263">
        <v>0</v>
      </c>
      <c r="T289" s="263">
        <v>0</v>
      </c>
      <c r="U289" s="262">
        <v>0</v>
      </c>
      <c r="V289" s="263">
        <v>0.44844311949561766</v>
      </c>
      <c r="W289" s="263">
        <v>0</v>
      </c>
      <c r="X289" s="263">
        <v>0</v>
      </c>
      <c r="Y289" s="264">
        <v>0</v>
      </c>
      <c r="Z289" s="327">
        <v>0</v>
      </c>
      <c r="AA289" s="328">
        <v>0.44844311949561766</v>
      </c>
      <c r="AB289" s="328">
        <v>0</v>
      </c>
      <c r="AC289" s="328">
        <v>0</v>
      </c>
      <c r="AD289" s="328">
        <v>0</v>
      </c>
      <c r="AE289" s="329">
        <v>0</v>
      </c>
      <c r="AF289" s="329">
        <v>0.44844311949561766</v>
      </c>
      <c r="AG289" s="329">
        <v>0</v>
      </c>
      <c r="AH289" s="329">
        <v>0</v>
      </c>
      <c r="AI289" s="330">
        <v>0</v>
      </c>
      <c r="AJ289" s="4"/>
      <c r="AK289" s="4"/>
    </row>
    <row r="290" spans="1:37" s="55" customFormat="1" x14ac:dyDescent="0.2">
      <c r="A290" s="105" t="s">
        <v>452</v>
      </c>
      <c r="B290" s="129">
        <v>30</v>
      </c>
      <c r="C290" s="129" t="s">
        <v>905</v>
      </c>
      <c r="D290" s="129" t="s">
        <v>131</v>
      </c>
      <c r="E290" s="129" t="s">
        <v>906</v>
      </c>
      <c r="F290" s="129" t="s">
        <v>907</v>
      </c>
      <c r="G290" s="152">
        <v>4922</v>
      </c>
      <c r="H290" s="153">
        <v>-109.28167000000001</v>
      </c>
      <c r="I290" s="153">
        <v>46.147419999999997</v>
      </c>
      <c r="J290" s="129" t="s">
        <v>646</v>
      </c>
      <c r="K290" s="129" t="s">
        <v>563</v>
      </c>
      <c r="L290" s="129">
        <v>31000228</v>
      </c>
      <c r="M290" s="129">
        <v>0</v>
      </c>
      <c r="N290" s="129" t="s">
        <v>492</v>
      </c>
      <c r="O290" s="82" t="s">
        <v>50</v>
      </c>
      <c r="P290" s="262">
        <v>0</v>
      </c>
      <c r="Q290" s="263">
        <v>0</v>
      </c>
      <c r="R290" s="263">
        <v>0</v>
      </c>
      <c r="S290" s="263">
        <v>0</v>
      </c>
      <c r="T290" s="263">
        <v>0</v>
      </c>
      <c r="U290" s="262">
        <v>0</v>
      </c>
      <c r="V290" s="263">
        <v>0</v>
      </c>
      <c r="W290" s="263">
        <v>0</v>
      </c>
      <c r="X290" s="263">
        <v>0</v>
      </c>
      <c r="Y290" s="264">
        <v>0</v>
      </c>
      <c r="Z290" s="327">
        <v>0</v>
      </c>
      <c r="AA290" s="328">
        <v>0</v>
      </c>
      <c r="AB290" s="328">
        <v>0</v>
      </c>
      <c r="AC290" s="328">
        <v>0</v>
      </c>
      <c r="AD290" s="328">
        <v>0</v>
      </c>
      <c r="AE290" s="329">
        <v>0</v>
      </c>
      <c r="AF290" s="329">
        <v>0</v>
      </c>
      <c r="AG290" s="329">
        <v>0</v>
      </c>
      <c r="AH290" s="329">
        <v>0</v>
      </c>
      <c r="AI290" s="330">
        <v>0</v>
      </c>
      <c r="AJ290" s="4"/>
      <c r="AK290" s="4"/>
    </row>
    <row r="291" spans="1:37" s="55" customFormat="1" x14ac:dyDescent="0.2">
      <c r="A291" s="105" t="s">
        <v>452</v>
      </c>
      <c r="B291" s="129">
        <v>30</v>
      </c>
      <c r="C291" s="129" t="s">
        <v>914</v>
      </c>
      <c r="D291" s="129" t="s">
        <v>132</v>
      </c>
      <c r="E291" s="129" t="s">
        <v>915</v>
      </c>
      <c r="F291" s="129" t="s">
        <v>916</v>
      </c>
      <c r="G291" s="152">
        <v>4922</v>
      </c>
      <c r="H291" s="153">
        <v>-109.321586</v>
      </c>
      <c r="I291" s="153">
        <v>47.385846999999998</v>
      </c>
      <c r="J291" s="129" t="s">
        <v>917</v>
      </c>
      <c r="K291" s="129" t="s">
        <v>918</v>
      </c>
      <c r="L291" s="129">
        <v>20200253</v>
      </c>
      <c r="M291" s="129">
        <v>0</v>
      </c>
      <c r="N291" s="129" t="s">
        <v>492</v>
      </c>
      <c r="O291" s="82" t="s">
        <v>47</v>
      </c>
      <c r="P291" s="262">
        <v>0</v>
      </c>
      <c r="Q291" s="263">
        <v>0</v>
      </c>
      <c r="R291" s="263">
        <v>0</v>
      </c>
      <c r="S291" s="263">
        <v>0</v>
      </c>
      <c r="T291" s="263">
        <v>0</v>
      </c>
      <c r="U291" s="262">
        <v>0</v>
      </c>
      <c r="V291" s="263">
        <v>0</v>
      </c>
      <c r="W291" s="263">
        <v>0</v>
      </c>
      <c r="X291" s="263">
        <v>0</v>
      </c>
      <c r="Y291" s="264">
        <v>0</v>
      </c>
      <c r="Z291" s="327">
        <v>0</v>
      </c>
      <c r="AA291" s="328">
        <v>0</v>
      </c>
      <c r="AB291" s="328">
        <v>0</v>
      </c>
      <c r="AC291" s="328">
        <v>0</v>
      </c>
      <c r="AD291" s="328">
        <v>0</v>
      </c>
      <c r="AE291" s="329">
        <v>0</v>
      </c>
      <c r="AF291" s="329">
        <v>0</v>
      </c>
      <c r="AG291" s="329">
        <v>0</v>
      </c>
      <c r="AH291" s="329">
        <v>0</v>
      </c>
      <c r="AI291" s="330">
        <v>0</v>
      </c>
      <c r="AJ291" s="4"/>
      <c r="AK291" s="4"/>
    </row>
    <row r="292" spans="1:37" s="55" customFormat="1" x14ac:dyDescent="0.2">
      <c r="A292" s="105" t="s">
        <v>452</v>
      </c>
      <c r="B292" s="129">
        <v>30</v>
      </c>
      <c r="C292" s="129" t="s">
        <v>914</v>
      </c>
      <c r="D292" s="129" t="s">
        <v>132</v>
      </c>
      <c r="E292" s="129" t="s">
        <v>919</v>
      </c>
      <c r="F292" s="129" t="s">
        <v>920</v>
      </c>
      <c r="G292" s="152">
        <v>4922</v>
      </c>
      <c r="H292" s="153">
        <v>-109.484838</v>
      </c>
      <c r="I292" s="153">
        <v>47.012318999999998</v>
      </c>
      <c r="J292" s="129" t="s">
        <v>917</v>
      </c>
      <c r="K292" s="129" t="s">
        <v>918</v>
      </c>
      <c r="L292" s="129">
        <v>20200253</v>
      </c>
      <c r="M292" s="129">
        <v>0</v>
      </c>
      <c r="N292" s="129" t="s">
        <v>492</v>
      </c>
      <c r="O292" s="82" t="s">
        <v>47</v>
      </c>
      <c r="P292" s="262">
        <v>0</v>
      </c>
      <c r="Q292" s="263">
        <v>0</v>
      </c>
      <c r="R292" s="263">
        <v>0</v>
      </c>
      <c r="S292" s="263">
        <v>0</v>
      </c>
      <c r="T292" s="263">
        <v>0</v>
      </c>
      <c r="U292" s="262">
        <v>0</v>
      </c>
      <c r="V292" s="263">
        <v>0</v>
      </c>
      <c r="W292" s="263">
        <v>0</v>
      </c>
      <c r="X292" s="263">
        <v>0</v>
      </c>
      <c r="Y292" s="264">
        <v>0</v>
      </c>
      <c r="Z292" s="327">
        <v>0</v>
      </c>
      <c r="AA292" s="328">
        <v>0</v>
      </c>
      <c r="AB292" s="328">
        <v>0</v>
      </c>
      <c r="AC292" s="328">
        <v>0</v>
      </c>
      <c r="AD292" s="328">
        <v>0</v>
      </c>
      <c r="AE292" s="329">
        <v>0</v>
      </c>
      <c r="AF292" s="329">
        <v>0</v>
      </c>
      <c r="AG292" s="329">
        <v>0</v>
      </c>
      <c r="AH292" s="329">
        <v>0</v>
      </c>
      <c r="AI292" s="330">
        <v>0</v>
      </c>
      <c r="AJ292" s="4"/>
      <c r="AK292" s="4"/>
    </row>
    <row r="293" spans="1:37" s="55" customFormat="1" x14ac:dyDescent="0.2">
      <c r="A293" s="105" t="s">
        <v>452</v>
      </c>
      <c r="B293" s="129">
        <v>30</v>
      </c>
      <c r="C293" s="129" t="s">
        <v>488</v>
      </c>
      <c r="D293" s="129" t="s">
        <v>122</v>
      </c>
      <c r="E293" s="129" t="s">
        <v>921</v>
      </c>
      <c r="F293" s="129" t="s">
        <v>922</v>
      </c>
      <c r="G293" s="152">
        <v>4922</v>
      </c>
      <c r="H293" s="153">
        <v>-111.6904</v>
      </c>
      <c r="I293" s="153">
        <v>48.568199999999997</v>
      </c>
      <c r="J293" s="129" t="s">
        <v>923</v>
      </c>
      <c r="K293" s="129" t="s">
        <v>923</v>
      </c>
      <c r="L293" s="129">
        <v>20200202</v>
      </c>
      <c r="M293" s="129">
        <v>5304</v>
      </c>
      <c r="N293" s="129" t="s">
        <v>492</v>
      </c>
      <c r="O293" s="82" t="s">
        <v>47</v>
      </c>
      <c r="P293" s="262">
        <v>2.5459000000000001</v>
      </c>
      <c r="Q293" s="263">
        <v>0</v>
      </c>
      <c r="R293" s="263">
        <v>0.95469999999999999</v>
      </c>
      <c r="S293" s="263">
        <v>0</v>
      </c>
      <c r="T293" s="263">
        <v>0</v>
      </c>
      <c r="U293" s="262">
        <v>2.0686561658341969</v>
      </c>
      <c r="V293" s="263">
        <v>0</v>
      </c>
      <c r="W293" s="263">
        <v>0.77573590538587833</v>
      </c>
      <c r="X293" s="263">
        <v>0</v>
      </c>
      <c r="Y293" s="264">
        <v>0</v>
      </c>
      <c r="Z293" s="327">
        <v>2.0686561658341969</v>
      </c>
      <c r="AA293" s="328">
        <v>0</v>
      </c>
      <c r="AB293" s="328">
        <v>0.77573590538587833</v>
      </c>
      <c r="AC293" s="328">
        <v>0</v>
      </c>
      <c r="AD293" s="328">
        <v>0</v>
      </c>
      <c r="AE293" s="329">
        <v>2.0686561658341969</v>
      </c>
      <c r="AF293" s="329">
        <v>0</v>
      </c>
      <c r="AG293" s="329">
        <v>0.77573590538587833</v>
      </c>
      <c r="AH293" s="329">
        <v>0</v>
      </c>
      <c r="AI293" s="330">
        <v>0</v>
      </c>
      <c r="AJ293" s="4"/>
      <c r="AK293" s="4"/>
    </row>
    <row r="294" spans="1:37" s="55" customFormat="1" x14ac:dyDescent="0.2">
      <c r="A294" s="105" t="s">
        <v>452</v>
      </c>
      <c r="B294" s="129">
        <v>30</v>
      </c>
      <c r="C294" s="129" t="s">
        <v>488</v>
      </c>
      <c r="D294" s="129" t="s">
        <v>122</v>
      </c>
      <c r="E294" s="129" t="s">
        <v>921</v>
      </c>
      <c r="F294" s="129" t="s">
        <v>922</v>
      </c>
      <c r="G294" s="152">
        <v>4922</v>
      </c>
      <c r="H294" s="153">
        <v>-111.6904</v>
      </c>
      <c r="I294" s="153">
        <v>48.568199999999997</v>
      </c>
      <c r="J294" s="129" t="s">
        <v>923</v>
      </c>
      <c r="K294" s="129" t="s">
        <v>923</v>
      </c>
      <c r="L294" s="129">
        <v>20200202</v>
      </c>
      <c r="M294" s="129">
        <v>120887</v>
      </c>
      <c r="N294" s="129" t="s">
        <v>492</v>
      </c>
      <c r="O294" s="82" t="s">
        <v>47</v>
      </c>
      <c r="P294" s="262">
        <v>0</v>
      </c>
      <c r="Q294" s="263">
        <v>7.0114000000000001</v>
      </c>
      <c r="R294" s="263">
        <v>0</v>
      </c>
      <c r="S294" s="263">
        <v>3.6299999999999999E-2</v>
      </c>
      <c r="T294" s="263">
        <v>0.60440000000000005</v>
      </c>
      <c r="U294" s="262">
        <v>0</v>
      </c>
      <c r="V294" s="263">
        <v>5.6970720928276393</v>
      </c>
      <c r="W294" s="263">
        <v>0</v>
      </c>
      <c r="X294" s="263">
        <v>2.9495352849593988E-2</v>
      </c>
      <c r="Y294" s="264">
        <v>0.49110168766651818</v>
      </c>
      <c r="Z294" s="327">
        <v>0</v>
      </c>
      <c r="AA294" s="328">
        <v>5.6970720928276393</v>
      </c>
      <c r="AB294" s="328">
        <v>0</v>
      </c>
      <c r="AC294" s="328">
        <v>2.9495352849593988E-2</v>
      </c>
      <c r="AD294" s="328">
        <v>0.49110168766651818</v>
      </c>
      <c r="AE294" s="329">
        <v>0</v>
      </c>
      <c r="AF294" s="329">
        <v>5.6970720928276393</v>
      </c>
      <c r="AG294" s="329">
        <v>0</v>
      </c>
      <c r="AH294" s="329">
        <v>2.9495352849593988E-2</v>
      </c>
      <c r="AI294" s="330">
        <v>0.49110168766651818</v>
      </c>
      <c r="AJ294" s="4"/>
      <c r="AK294" s="4"/>
    </row>
    <row r="295" spans="1:37" s="55" customFormat="1" x14ac:dyDescent="0.2">
      <c r="A295" s="105" t="s">
        <v>452</v>
      </c>
      <c r="B295" s="129">
        <v>30</v>
      </c>
      <c r="C295" s="129" t="s">
        <v>488</v>
      </c>
      <c r="D295" s="129" t="s">
        <v>122</v>
      </c>
      <c r="E295" s="129" t="s">
        <v>921</v>
      </c>
      <c r="F295" s="129" t="s">
        <v>922</v>
      </c>
      <c r="G295" s="152">
        <v>4922</v>
      </c>
      <c r="H295" s="153">
        <v>-111.6904</v>
      </c>
      <c r="I295" s="153">
        <v>48.568199999999997</v>
      </c>
      <c r="J295" s="129" t="s">
        <v>924</v>
      </c>
      <c r="K295" s="129" t="s">
        <v>925</v>
      </c>
      <c r="L295" s="129">
        <v>31000228</v>
      </c>
      <c r="M295" s="129">
        <v>0</v>
      </c>
      <c r="N295" s="129" t="s">
        <v>492</v>
      </c>
      <c r="O295" s="82" t="s">
        <v>50</v>
      </c>
      <c r="P295" s="262">
        <v>0</v>
      </c>
      <c r="Q295" s="263">
        <v>0</v>
      </c>
      <c r="R295" s="263">
        <v>0</v>
      </c>
      <c r="S295" s="263">
        <v>0</v>
      </c>
      <c r="T295" s="263">
        <v>0</v>
      </c>
      <c r="U295" s="262">
        <v>0</v>
      </c>
      <c r="V295" s="263">
        <v>0</v>
      </c>
      <c r="W295" s="263">
        <v>0</v>
      </c>
      <c r="X295" s="263">
        <v>0</v>
      </c>
      <c r="Y295" s="264">
        <v>0</v>
      </c>
      <c r="Z295" s="327">
        <v>0</v>
      </c>
      <c r="AA295" s="328">
        <v>0</v>
      </c>
      <c r="AB295" s="328">
        <v>0</v>
      </c>
      <c r="AC295" s="328">
        <v>0</v>
      </c>
      <c r="AD295" s="328">
        <v>0</v>
      </c>
      <c r="AE295" s="329">
        <v>0</v>
      </c>
      <c r="AF295" s="329">
        <v>0</v>
      </c>
      <c r="AG295" s="329">
        <v>0</v>
      </c>
      <c r="AH295" s="329">
        <v>0</v>
      </c>
      <c r="AI295" s="330">
        <v>0</v>
      </c>
      <c r="AJ295" s="4"/>
      <c r="AK295" s="4"/>
    </row>
    <row r="296" spans="1:37" s="55" customFormat="1" x14ac:dyDescent="0.2">
      <c r="A296" s="105" t="s">
        <v>452</v>
      </c>
      <c r="B296" s="129">
        <v>30</v>
      </c>
      <c r="C296" s="129" t="s">
        <v>488</v>
      </c>
      <c r="D296" s="129" t="s">
        <v>122</v>
      </c>
      <c r="E296" s="129" t="s">
        <v>921</v>
      </c>
      <c r="F296" s="129" t="s">
        <v>922</v>
      </c>
      <c r="G296" s="152">
        <v>4922</v>
      </c>
      <c r="H296" s="153">
        <v>-111.6904</v>
      </c>
      <c r="I296" s="153">
        <v>48.568199999999997</v>
      </c>
      <c r="J296" s="129" t="s">
        <v>926</v>
      </c>
      <c r="K296" s="129" t="s">
        <v>927</v>
      </c>
      <c r="L296" s="129">
        <v>31000228</v>
      </c>
      <c r="M296" s="129">
        <v>0</v>
      </c>
      <c r="N296" s="129" t="s">
        <v>492</v>
      </c>
      <c r="O296" s="82" t="s">
        <v>50</v>
      </c>
      <c r="P296" s="262">
        <v>0</v>
      </c>
      <c r="Q296" s="263">
        <v>0</v>
      </c>
      <c r="R296" s="263">
        <v>0</v>
      </c>
      <c r="S296" s="263">
        <v>0</v>
      </c>
      <c r="T296" s="263">
        <v>0</v>
      </c>
      <c r="U296" s="262">
        <v>0</v>
      </c>
      <c r="V296" s="263">
        <v>0</v>
      </c>
      <c r="W296" s="263">
        <v>0</v>
      </c>
      <c r="X296" s="263">
        <v>0</v>
      </c>
      <c r="Y296" s="264">
        <v>0</v>
      </c>
      <c r="Z296" s="327">
        <v>0</v>
      </c>
      <c r="AA296" s="328">
        <v>0</v>
      </c>
      <c r="AB296" s="328">
        <v>0</v>
      </c>
      <c r="AC296" s="328">
        <v>0</v>
      </c>
      <c r="AD296" s="328">
        <v>0</v>
      </c>
      <c r="AE296" s="329">
        <v>0</v>
      </c>
      <c r="AF296" s="329">
        <v>0</v>
      </c>
      <c r="AG296" s="329">
        <v>0</v>
      </c>
      <c r="AH296" s="329">
        <v>0</v>
      </c>
      <c r="AI296" s="330">
        <v>0</v>
      </c>
      <c r="AJ296" s="4"/>
      <c r="AK296" s="4"/>
    </row>
    <row r="297" spans="1:37" s="55" customFormat="1" x14ac:dyDescent="0.2">
      <c r="A297" s="105" t="s">
        <v>452</v>
      </c>
      <c r="B297" s="129">
        <v>30</v>
      </c>
      <c r="C297" s="129" t="s">
        <v>488</v>
      </c>
      <c r="D297" s="129" t="s">
        <v>122</v>
      </c>
      <c r="E297" s="129" t="s">
        <v>921</v>
      </c>
      <c r="F297" s="129" t="s">
        <v>922</v>
      </c>
      <c r="G297" s="152">
        <v>4922</v>
      </c>
      <c r="H297" s="153">
        <v>-111.6904</v>
      </c>
      <c r="I297" s="153">
        <v>48.568199999999997</v>
      </c>
      <c r="J297" s="129" t="s">
        <v>928</v>
      </c>
      <c r="K297" s="129" t="s">
        <v>929</v>
      </c>
      <c r="L297" s="129">
        <v>20200202</v>
      </c>
      <c r="M297" s="129">
        <v>2952</v>
      </c>
      <c r="N297" s="129" t="s">
        <v>492</v>
      </c>
      <c r="O297" s="82" t="s">
        <v>47</v>
      </c>
      <c r="P297" s="262">
        <v>3.2766999999999999</v>
      </c>
      <c r="Q297" s="263">
        <v>0</v>
      </c>
      <c r="R297" s="263">
        <v>1.1513</v>
      </c>
      <c r="S297" s="263">
        <v>0</v>
      </c>
      <c r="T297" s="263">
        <v>0</v>
      </c>
      <c r="U297" s="262">
        <v>2.6624634347731302</v>
      </c>
      <c r="V297" s="263">
        <v>0</v>
      </c>
      <c r="W297" s="263">
        <v>0.9354820863839548</v>
      </c>
      <c r="X297" s="263">
        <v>0</v>
      </c>
      <c r="Y297" s="264">
        <v>0</v>
      </c>
      <c r="Z297" s="327">
        <v>2.6624634347731302</v>
      </c>
      <c r="AA297" s="328">
        <v>0</v>
      </c>
      <c r="AB297" s="328">
        <v>0.9354820863839548</v>
      </c>
      <c r="AC297" s="328">
        <v>0</v>
      </c>
      <c r="AD297" s="328">
        <v>0</v>
      </c>
      <c r="AE297" s="329">
        <v>2.6624634347731302</v>
      </c>
      <c r="AF297" s="329">
        <v>0</v>
      </c>
      <c r="AG297" s="329">
        <v>0.9354820863839548</v>
      </c>
      <c r="AH297" s="329">
        <v>0</v>
      </c>
      <c r="AI297" s="330">
        <v>0</v>
      </c>
      <c r="AJ297" s="4"/>
      <c r="AK297" s="4"/>
    </row>
    <row r="298" spans="1:37" s="55" customFormat="1" x14ac:dyDescent="0.2">
      <c r="A298" s="105" t="s">
        <v>452</v>
      </c>
      <c r="B298" s="129">
        <v>30</v>
      </c>
      <c r="C298" s="129" t="s">
        <v>488</v>
      </c>
      <c r="D298" s="129" t="s">
        <v>122</v>
      </c>
      <c r="E298" s="129" t="s">
        <v>921</v>
      </c>
      <c r="F298" s="129" t="s">
        <v>922</v>
      </c>
      <c r="G298" s="152">
        <v>4922</v>
      </c>
      <c r="H298" s="153">
        <v>-111.6904</v>
      </c>
      <c r="I298" s="153">
        <v>48.568199999999997</v>
      </c>
      <c r="J298" s="129" t="s">
        <v>928</v>
      </c>
      <c r="K298" s="129" t="s">
        <v>929</v>
      </c>
      <c r="L298" s="129">
        <v>20200202</v>
      </c>
      <c r="M298" s="129">
        <v>67281</v>
      </c>
      <c r="N298" s="129" t="s">
        <v>492</v>
      </c>
      <c r="O298" s="82" t="s">
        <v>47</v>
      </c>
      <c r="P298" s="262">
        <v>0</v>
      </c>
      <c r="Q298" s="263">
        <v>3.9022999999999999</v>
      </c>
      <c r="R298" s="263">
        <v>0</v>
      </c>
      <c r="S298" s="263">
        <v>2.0199999999999999E-2</v>
      </c>
      <c r="T298" s="263">
        <v>0.33639999999999998</v>
      </c>
      <c r="U298" s="262">
        <v>0</v>
      </c>
      <c r="V298" s="263">
        <v>3.1707910585391357</v>
      </c>
      <c r="W298" s="263">
        <v>0</v>
      </c>
      <c r="X298" s="263">
        <v>1.6413391943851201E-2</v>
      </c>
      <c r="Y298" s="264">
        <v>0.27333985395601701</v>
      </c>
      <c r="Z298" s="327">
        <v>0</v>
      </c>
      <c r="AA298" s="328">
        <v>3.1707910585391357</v>
      </c>
      <c r="AB298" s="328">
        <v>0</v>
      </c>
      <c r="AC298" s="328">
        <v>1.6413391943851201E-2</v>
      </c>
      <c r="AD298" s="328">
        <v>0.27333985395601701</v>
      </c>
      <c r="AE298" s="329">
        <v>0</v>
      </c>
      <c r="AF298" s="329">
        <v>3.1707910585391357</v>
      </c>
      <c r="AG298" s="329">
        <v>0</v>
      </c>
      <c r="AH298" s="329">
        <v>1.6413391943851201E-2</v>
      </c>
      <c r="AI298" s="330">
        <v>0.27333985395601701</v>
      </c>
      <c r="AJ298" s="4"/>
      <c r="AK298" s="4"/>
    </row>
    <row r="299" spans="1:37" s="55" customFormat="1" x14ac:dyDescent="0.2">
      <c r="A299" s="105" t="s">
        <v>452</v>
      </c>
      <c r="B299" s="129">
        <v>30</v>
      </c>
      <c r="C299" s="129" t="s">
        <v>930</v>
      </c>
      <c r="D299" s="129" t="s">
        <v>133</v>
      </c>
      <c r="E299" s="129" t="s">
        <v>931</v>
      </c>
      <c r="F299" s="129" t="s">
        <v>932</v>
      </c>
      <c r="G299" s="152">
        <v>4922</v>
      </c>
      <c r="H299" s="153">
        <v>-106.07472</v>
      </c>
      <c r="I299" s="153">
        <v>46.316740000000003</v>
      </c>
      <c r="J299" s="129" t="s">
        <v>933</v>
      </c>
      <c r="K299" s="129" t="s">
        <v>934</v>
      </c>
      <c r="L299" s="129">
        <v>10200603</v>
      </c>
      <c r="M299" s="129">
        <v>1</v>
      </c>
      <c r="N299" s="129" t="s">
        <v>492</v>
      </c>
      <c r="O299" s="82" t="s">
        <v>39</v>
      </c>
      <c r="P299" s="262">
        <v>0.05</v>
      </c>
      <c r="Q299" s="263">
        <v>2.8E-3</v>
      </c>
      <c r="R299" s="263">
        <v>4.2000000000000003E-2</v>
      </c>
      <c r="S299" s="263">
        <v>2.9999999999999997E-4</v>
      </c>
      <c r="T299" s="263">
        <v>1E-3</v>
      </c>
      <c r="U299" s="262">
        <v>4.0627207781809907E-2</v>
      </c>
      <c r="V299" s="263">
        <v>2.2751236357813546E-3</v>
      </c>
      <c r="W299" s="263">
        <v>3.4126854536720319E-2</v>
      </c>
      <c r="X299" s="263">
        <v>2.4376324669085939E-4</v>
      </c>
      <c r="Y299" s="264">
        <v>8.1254415563619805E-4</v>
      </c>
      <c r="Z299" s="327">
        <v>4.0627207781809907E-2</v>
      </c>
      <c r="AA299" s="328">
        <v>2.2751236357813546E-3</v>
      </c>
      <c r="AB299" s="328">
        <v>3.4126854536720319E-2</v>
      </c>
      <c r="AC299" s="328">
        <v>2.4376324669085939E-4</v>
      </c>
      <c r="AD299" s="328">
        <v>8.1254415563619805E-4</v>
      </c>
      <c r="AE299" s="329">
        <v>4.0627207781809907E-2</v>
      </c>
      <c r="AF299" s="329">
        <v>2.2751236357813546E-3</v>
      </c>
      <c r="AG299" s="329">
        <v>3.4126854536720319E-2</v>
      </c>
      <c r="AH299" s="329">
        <v>2.4376324669085939E-4</v>
      </c>
      <c r="AI299" s="330">
        <v>8.1254415563619805E-4</v>
      </c>
      <c r="AJ299" s="4"/>
      <c r="AK299" s="4"/>
    </row>
    <row r="300" spans="1:37" s="55" customFormat="1" x14ac:dyDescent="0.2">
      <c r="A300" s="105" t="s">
        <v>452</v>
      </c>
      <c r="B300" s="129">
        <v>30</v>
      </c>
      <c r="C300" s="129" t="s">
        <v>930</v>
      </c>
      <c r="D300" s="129" t="s">
        <v>133</v>
      </c>
      <c r="E300" s="129" t="s">
        <v>931</v>
      </c>
      <c r="F300" s="129" t="s">
        <v>932</v>
      </c>
      <c r="G300" s="152">
        <v>4922</v>
      </c>
      <c r="H300" s="153">
        <v>-106.07472</v>
      </c>
      <c r="I300" s="153">
        <v>46.316740000000003</v>
      </c>
      <c r="J300" s="129" t="s">
        <v>935</v>
      </c>
      <c r="K300" s="129" t="s">
        <v>935</v>
      </c>
      <c r="L300" s="129">
        <v>20200201</v>
      </c>
      <c r="M300" s="129">
        <v>5049</v>
      </c>
      <c r="N300" s="129" t="s">
        <v>492</v>
      </c>
      <c r="O300" s="82" t="s">
        <v>47</v>
      </c>
      <c r="P300" s="262">
        <v>20.877600000000001</v>
      </c>
      <c r="Q300" s="263">
        <v>20.7514</v>
      </c>
      <c r="R300" s="263">
        <v>3.2566000000000002</v>
      </c>
      <c r="S300" s="263">
        <v>5.1799999999999999E-2</v>
      </c>
      <c r="T300" s="263">
        <v>0.1361</v>
      </c>
      <c r="U300" s="262">
        <v>16.963971863710292</v>
      </c>
      <c r="V300" s="263">
        <v>16.861428791269002</v>
      </c>
      <c r="W300" s="263">
        <v>2.646131297244843</v>
      </c>
      <c r="X300" s="263">
        <v>4.2089787261955058E-2</v>
      </c>
      <c r="Y300" s="264">
        <v>0.11058725958208655</v>
      </c>
      <c r="Z300" s="327">
        <v>16.963971863710292</v>
      </c>
      <c r="AA300" s="328">
        <v>16.861428791269002</v>
      </c>
      <c r="AB300" s="328">
        <v>2.646131297244843</v>
      </c>
      <c r="AC300" s="328">
        <v>4.2089787261955058E-2</v>
      </c>
      <c r="AD300" s="328">
        <v>0.11058725958208655</v>
      </c>
      <c r="AE300" s="329">
        <v>16.963971863710292</v>
      </c>
      <c r="AF300" s="329">
        <v>16.861428791269002</v>
      </c>
      <c r="AG300" s="329">
        <v>2.646131297244843</v>
      </c>
      <c r="AH300" s="329">
        <v>4.2089787261955058E-2</v>
      </c>
      <c r="AI300" s="330">
        <v>0.11058725958208655</v>
      </c>
      <c r="AJ300" s="4"/>
      <c r="AK300" s="4"/>
    </row>
    <row r="301" spans="1:37" s="55" customFormat="1" x14ac:dyDescent="0.2">
      <c r="A301" s="105" t="s">
        <v>452</v>
      </c>
      <c r="B301" s="129">
        <v>30</v>
      </c>
      <c r="C301" s="129" t="s">
        <v>930</v>
      </c>
      <c r="D301" s="129" t="s">
        <v>133</v>
      </c>
      <c r="E301" s="129" t="s">
        <v>931</v>
      </c>
      <c r="F301" s="129" t="s">
        <v>932</v>
      </c>
      <c r="G301" s="152">
        <v>4922</v>
      </c>
      <c r="H301" s="153">
        <v>-106.07472</v>
      </c>
      <c r="I301" s="153">
        <v>46.316740000000003</v>
      </c>
      <c r="J301" s="129" t="s">
        <v>936</v>
      </c>
      <c r="K301" s="129" t="s">
        <v>936</v>
      </c>
      <c r="L301" s="129">
        <v>20200253</v>
      </c>
      <c r="M301" s="129">
        <v>1396</v>
      </c>
      <c r="N301" s="129" t="s">
        <v>492</v>
      </c>
      <c r="O301" s="82" t="s">
        <v>47</v>
      </c>
      <c r="P301" s="262">
        <v>5.4374000000000002</v>
      </c>
      <c r="Q301" s="263">
        <v>5.7375999999999996</v>
      </c>
      <c r="R301" s="263">
        <v>1.0190999999999999</v>
      </c>
      <c r="S301" s="263">
        <v>1.43E-2</v>
      </c>
      <c r="T301" s="263">
        <v>3.7600000000000001E-2</v>
      </c>
      <c r="U301" s="262">
        <v>4.4181275918562637</v>
      </c>
      <c r="V301" s="263">
        <v>4.6620533473782499</v>
      </c>
      <c r="W301" s="263">
        <v>0.82806374900884938</v>
      </c>
      <c r="X301" s="263">
        <v>1.1619381425597633E-2</v>
      </c>
      <c r="Y301" s="264">
        <v>3.0551660251921048E-2</v>
      </c>
      <c r="Z301" s="327">
        <v>4.4181275918562637</v>
      </c>
      <c r="AA301" s="328">
        <v>4.6620533473782499</v>
      </c>
      <c r="AB301" s="328">
        <v>0.82806374900884938</v>
      </c>
      <c r="AC301" s="328">
        <v>1.1619381425597633E-2</v>
      </c>
      <c r="AD301" s="328">
        <v>3.0551660251921048E-2</v>
      </c>
      <c r="AE301" s="329">
        <v>4.4181275918562637</v>
      </c>
      <c r="AF301" s="329">
        <v>4.6620533473782499</v>
      </c>
      <c r="AG301" s="329">
        <v>0.82806374900884938</v>
      </c>
      <c r="AH301" s="329">
        <v>1.1619381425597633E-2</v>
      </c>
      <c r="AI301" s="330">
        <v>3.0551660251921048E-2</v>
      </c>
      <c r="AJ301" s="4"/>
      <c r="AK301" s="4"/>
    </row>
    <row r="302" spans="1:37" s="55" customFormat="1" x14ac:dyDescent="0.2">
      <c r="A302" s="105" t="s">
        <v>452</v>
      </c>
      <c r="B302" s="129">
        <v>30</v>
      </c>
      <c r="C302" s="129" t="s">
        <v>780</v>
      </c>
      <c r="D302" s="129" t="s">
        <v>128</v>
      </c>
      <c r="E302" s="129" t="s">
        <v>937</v>
      </c>
      <c r="F302" s="129" t="s">
        <v>938</v>
      </c>
      <c r="G302" s="152">
        <v>1311</v>
      </c>
      <c r="H302" s="153">
        <v>-107.24791</v>
      </c>
      <c r="I302" s="153">
        <v>48.443399999999997</v>
      </c>
      <c r="J302" s="129" t="s">
        <v>939</v>
      </c>
      <c r="K302" s="129" t="s">
        <v>940</v>
      </c>
      <c r="L302" s="129">
        <v>20100202</v>
      </c>
      <c r="M302" s="129">
        <v>61</v>
      </c>
      <c r="N302" s="129" t="s">
        <v>492</v>
      </c>
      <c r="O302" s="82" t="s">
        <v>47</v>
      </c>
      <c r="P302" s="262">
        <v>3.5700000000000003E-2</v>
      </c>
      <c r="Q302" s="263">
        <v>1.77E-2</v>
      </c>
      <c r="R302" s="263">
        <v>5.3699999999999998E-2</v>
      </c>
      <c r="S302" s="263">
        <v>1E-4</v>
      </c>
      <c r="T302" s="263">
        <v>8.0000000000000004E-4</v>
      </c>
      <c r="U302" s="262">
        <v>2.9007826356212275E-2</v>
      </c>
      <c r="V302" s="263">
        <v>1.4382031554760706E-2</v>
      </c>
      <c r="W302" s="263">
        <v>4.3633621157663838E-2</v>
      </c>
      <c r="X302" s="263">
        <v>8.1254415563619816E-5</v>
      </c>
      <c r="Y302" s="264">
        <v>6.5003532450895853E-4</v>
      </c>
      <c r="Z302" s="327">
        <v>2.9007826356212275E-2</v>
      </c>
      <c r="AA302" s="328">
        <v>1.4382031554760706E-2</v>
      </c>
      <c r="AB302" s="328">
        <v>4.3633621157663838E-2</v>
      </c>
      <c r="AC302" s="328">
        <v>8.1254415563619816E-5</v>
      </c>
      <c r="AD302" s="328">
        <v>6.5003532450895853E-4</v>
      </c>
      <c r="AE302" s="329">
        <v>2.9007826356212275E-2</v>
      </c>
      <c r="AF302" s="329">
        <v>1.4382031554760706E-2</v>
      </c>
      <c r="AG302" s="329">
        <v>4.3633621157663838E-2</v>
      </c>
      <c r="AH302" s="329">
        <v>8.1254415563619816E-5</v>
      </c>
      <c r="AI302" s="330">
        <v>6.5003532450895853E-4</v>
      </c>
      <c r="AJ302" s="4"/>
      <c r="AK302" s="4"/>
    </row>
    <row r="303" spans="1:37" s="55" customFormat="1" x14ac:dyDescent="0.2">
      <c r="A303" s="105" t="s">
        <v>452</v>
      </c>
      <c r="B303" s="129">
        <v>30</v>
      </c>
      <c r="C303" s="129" t="s">
        <v>780</v>
      </c>
      <c r="D303" s="129" t="s">
        <v>128</v>
      </c>
      <c r="E303" s="129" t="s">
        <v>937</v>
      </c>
      <c r="F303" s="129" t="s">
        <v>938</v>
      </c>
      <c r="G303" s="152">
        <v>1311</v>
      </c>
      <c r="H303" s="153">
        <v>-107.24791</v>
      </c>
      <c r="I303" s="153">
        <v>48.443399999999997</v>
      </c>
      <c r="J303" s="129" t="s">
        <v>565</v>
      </c>
      <c r="K303" s="129" t="s">
        <v>565</v>
      </c>
      <c r="L303" s="129">
        <v>10200603</v>
      </c>
      <c r="M303" s="129">
        <v>2</v>
      </c>
      <c r="N303" s="129" t="s">
        <v>492</v>
      </c>
      <c r="O303" s="82" t="s">
        <v>39</v>
      </c>
      <c r="P303" s="262">
        <v>0.1</v>
      </c>
      <c r="Q303" s="263">
        <v>5.4999999999999997E-3</v>
      </c>
      <c r="R303" s="263">
        <v>8.5000000000000006E-2</v>
      </c>
      <c r="S303" s="263">
        <v>5.9999999999999995E-4</v>
      </c>
      <c r="T303" s="263">
        <v>0</v>
      </c>
      <c r="U303" s="262">
        <v>8.1254415563619814E-2</v>
      </c>
      <c r="V303" s="263">
        <v>4.4689928559990891E-3</v>
      </c>
      <c r="W303" s="263">
        <v>6.9066253229076849E-2</v>
      </c>
      <c r="X303" s="263">
        <v>4.8752649338171879E-4</v>
      </c>
      <c r="Y303" s="264">
        <v>0</v>
      </c>
      <c r="Z303" s="327">
        <v>8.1254415563619814E-2</v>
      </c>
      <c r="AA303" s="328">
        <v>4.4689928559990891E-3</v>
      </c>
      <c r="AB303" s="328">
        <v>6.9066253229076849E-2</v>
      </c>
      <c r="AC303" s="328">
        <v>4.8752649338171879E-4</v>
      </c>
      <c r="AD303" s="328">
        <v>0</v>
      </c>
      <c r="AE303" s="329">
        <v>8.1254415563619814E-2</v>
      </c>
      <c r="AF303" s="329">
        <v>4.4689928559990891E-3</v>
      </c>
      <c r="AG303" s="329">
        <v>6.9066253229076849E-2</v>
      </c>
      <c r="AH303" s="329">
        <v>4.8752649338171879E-4</v>
      </c>
      <c r="AI303" s="330">
        <v>0</v>
      </c>
      <c r="AJ303" s="4"/>
      <c r="AK303" s="4"/>
    </row>
    <row r="304" spans="1:37" s="55" customFormat="1" x14ac:dyDescent="0.2">
      <c r="A304" s="105" t="s">
        <v>452</v>
      </c>
      <c r="B304" s="129">
        <v>30</v>
      </c>
      <c r="C304" s="129" t="s">
        <v>780</v>
      </c>
      <c r="D304" s="129" t="s">
        <v>128</v>
      </c>
      <c r="E304" s="129" t="s">
        <v>937</v>
      </c>
      <c r="F304" s="129" t="s">
        <v>938</v>
      </c>
      <c r="G304" s="152">
        <v>1311</v>
      </c>
      <c r="H304" s="153">
        <v>-107.24791</v>
      </c>
      <c r="I304" s="153">
        <v>48.443399999999997</v>
      </c>
      <c r="J304" s="129" t="s">
        <v>941</v>
      </c>
      <c r="K304" s="129" t="s">
        <v>941</v>
      </c>
      <c r="L304" s="129">
        <v>20200202</v>
      </c>
      <c r="M304" s="129">
        <v>5097</v>
      </c>
      <c r="N304" s="129" t="s">
        <v>492</v>
      </c>
      <c r="O304" s="82" t="s">
        <v>47</v>
      </c>
      <c r="P304" s="262">
        <v>2.9563000000000001</v>
      </c>
      <c r="Q304" s="263">
        <v>0</v>
      </c>
      <c r="R304" s="263">
        <v>0</v>
      </c>
      <c r="S304" s="263">
        <v>0</v>
      </c>
      <c r="T304" s="263">
        <v>1E-3</v>
      </c>
      <c r="U304" s="262">
        <v>2.4021242873072923</v>
      </c>
      <c r="V304" s="263">
        <v>0</v>
      </c>
      <c r="W304" s="263">
        <v>0</v>
      </c>
      <c r="X304" s="263">
        <v>0</v>
      </c>
      <c r="Y304" s="264">
        <v>8.1254415563619805E-4</v>
      </c>
      <c r="Z304" s="327">
        <v>2.4021242873072923</v>
      </c>
      <c r="AA304" s="328">
        <v>0</v>
      </c>
      <c r="AB304" s="328">
        <v>0</v>
      </c>
      <c r="AC304" s="328">
        <v>0</v>
      </c>
      <c r="AD304" s="328">
        <v>8.1254415563619805E-4</v>
      </c>
      <c r="AE304" s="329">
        <v>2.4021242873072923</v>
      </c>
      <c r="AF304" s="329">
        <v>0</v>
      </c>
      <c r="AG304" s="329">
        <v>0</v>
      </c>
      <c r="AH304" s="329">
        <v>0</v>
      </c>
      <c r="AI304" s="330">
        <v>8.1254415563619805E-4</v>
      </c>
      <c r="AJ304" s="4"/>
      <c r="AK304" s="4"/>
    </row>
    <row r="305" spans="1:37" s="55" customFormat="1" x14ac:dyDescent="0.2">
      <c r="A305" s="105" t="s">
        <v>452</v>
      </c>
      <c r="B305" s="129">
        <v>30</v>
      </c>
      <c r="C305" s="129" t="s">
        <v>780</v>
      </c>
      <c r="D305" s="129" t="s">
        <v>128</v>
      </c>
      <c r="E305" s="129" t="s">
        <v>937</v>
      </c>
      <c r="F305" s="129" t="s">
        <v>938</v>
      </c>
      <c r="G305" s="152">
        <v>1311</v>
      </c>
      <c r="H305" s="153">
        <v>-107.24791</v>
      </c>
      <c r="I305" s="153">
        <v>48.443399999999997</v>
      </c>
      <c r="J305" s="129" t="s">
        <v>942</v>
      </c>
      <c r="K305" s="129" t="s">
        <v>943</v>
      </c>
      <c r="L305" s="129">
        <v>20200202</v>
      </c>
      <c r="M305" s="129">
        <v>8637</v>
      </c>
      <c r="N305" s="129" t="s">
        <v>492</v>
      </c>
      <c r="O305" s="82" t="s">
        <v>47</v>
      </c>
      <c r="P305" s="262">
        <v>0</v>
      </c>
      <c r="Q305" s="263">
        <v>4.7504</v>
      </c>
      <c r="R305" s="263">
        <v>0</v>
      </c>
      <c r="S305" s="263">
        <v>1.43E-2</v>
      </c>
      <c r="T305" s="263">
        <v>0</v>
      </c>
      <c r="U305" s="262">
        <v>0</v>
      </c>
      <c r="V305" s="263">
        <v>3.8599097569341954</v>
      </c>
      <c r="W305" s="263">
        <v>0</v>
      </c>
      <c r="X305" s="263">
        <v>1.1619381425597633E-2</v>
      </c>
      <c r="Y305" s="264">
        <v>0</v>
      </c>
      <c r="Z305" s="327">
        <v>0</v>
      </c>
      <c r="AA305" s="328">
        <v>3.8599097569341954</v>
      </c>
      <c r="AB305" s="328">
        <v>0</v>
      </c>
      <c r="AC305" s="328">
        <v>1.1619381425597633E-2</v>
      </c>
      <c r="AD305" s="328">
        <v>0</v>
      </c>
      <c r="AE305" s="329">
        <v>0</v>
      </c>
      <c r="AF305" s="329">
        <v>3.8599097569341954</v>
      </c>
      <c r="AG305" s="329">
        <v>0</v>
      </c>
      <c r="AH305" s="329">
        <v>1.1619381425597633E-2</v>
      </c>
      <c r="AI305" s="330">
        <v>0</v>
      </c>
      <c r="AJ305" s="4"/>
      <c r="AK305" s="4"/>
    </row>
    <row r="306" spans="1:37" s="55" customFormat="1" x14ac:dyDescent="0.2">
      <c r="A306" s="105" t="s">
        <v>452</v>
      </c>
      <c r="B306" s="129">
        <v>30</v>
      </c>
      <c r="C306" s="129" t="s">
        <v>780</v>
      </c>
      <c r="D306" s="129" t="s">
        <v>128</v>
      </c>
      <c r="E306" s="129" t="s">
        <v>937</v>
      </c>
      <c r="F306" s="129" t="s">
        <v>938</v>
      </c>
      <c r="G306" s="152">
        <v>1311</v>
      </c>
      <c r="H306" s="153">
        <v>-107.24791</v>
      </c>
      <c r="I306" s="153">
        <v>48.443399999999997</v>
      </c>
      <c r="J306" s="129" t="s">
        <v>944</v>
      </c>
      <c r="K306" s="129" t="s">
        <v>945</v>
      </c>
      <c r="L306" s="129">
        <v>20200202</v>
      </c>
      <c r="M306" s="129">
        <v>7499</v>
      </c>
      <c r="N306" s="129" t="s">
        <v>492</v>
      </c>
      <c r="O306" s="82" t="s">
        <v>47</v>
      </c>
      <c r="P306" s="262">
        <v>2.0621999999999998</v>
      </c>
      <c r="Q306" s="263">
        <v>0</v>
      </c>
      <c r="R306" s="263">
        <v>5.1368</v>
      </c>
      <c r="S306" s="263">
        <v>0</v>
      </c>
      <c r="T306" s="263">
        <v>1.5E-3</v>
      </c>
      <c r="U306" s="262">
        <v>1.6756285577529675</v>
      </c>
      <c r="V306" s="263">
        <v>0</v>
      </c>
      <c r="W306" s="263">
        <v>4.1738768186720225</v>
      </c>
      <c r="X306" s="263">
        <v>0</v>
      </c>
      <c r="Y306" s="264">
        <v>1.2188162334542971E-3</v>
      </c>
      <c r="Z306" s="327">
        <v>1.6756285577529675</v>
      </c>
      <c r="AA306" s="328">
        <v>0</v>
      </c>
      <c r="AB306" s="328">
        <v>4.1738768186720225</v>
      </c>
      <c r="AC306" s="328">
        <v>0</v>
      </c>
      <c r="AD306" s="328">
        <v>1.2188162334542971E-3</v>
      </c>
      <c r="AE306" s="329">
        <v>1.6756285577529675</v>
      </c>
      <c r="AF306" s="329">
        <v>0</v>
      </c>
      <c r="AG306" s="329">
        <v>4.1738768186720225</v>
      </c>
      <c r="AH306" s="329">
        <v>0</v>
      </c>
      <c r="AI306" s="330">
        <v>1.2188162334542971E-3</v>
      </c>
      <c r="AJ306" s="4"/>
      <c r="AK306" s="4"/>
    </row>
    <row r="307" spans="1:37" s="55" customFormat="1" x14ac:dyDescent="0.2">
      <c r="A307" s="105" t="s">
        <v>452</v>
      </c>
      <c r="B307" s="129">
        <v>30</v>
      </c>
      <c r="C307" s="129" t="s">
        <v>780</v>
      </c>
      <c r="D307" s="129" t="s">
        <v>128</v>
      </c>
      <c r="E307" s="129" t="s">
        <v>937</v>
      </c>
      <c r="F307" s="129" t="s">
        <v>938</v>
      </c>
      <c r="G307" s="152">
        <v>1311</v>
      </c>
      <c r="H307" s="153">
        <v>-107.24791</v>
      </c>
      <c r="I307" s="153">
        <v>48.443399999999997</v>
      </c>
      <c r="J307" s="129" t="s">
        <v>946</v>
      </c>
      <c r="K307" s="129" t="s">
        <v>947</v>
      </c>
      <c r="L307" s="129">
        <v>20200202</v>
      </c>
      <c r="M307" s="129">
        <v>5007</v>
      </c>
      <c r="N307" s="129" t="s">
        <v>492</v>
      </c>
      <c r="O307" s="82" t="s">
        <v>47</v>
      </c>
      <c r="P307" s="262">
        <v>0</v>
      </c>
      <c r="Q307" s="263">
        <v>16.5732</v>
      </c>
      <c r="R307" s="263">
        <v>3.6926999999999999</v>
      </c>
      <c r="S307" s="263">
        <v>0</v>
      </c>
      <c r="T307" s="263">
        <v>0</v>
      </c>
      <c r="U307" s="262">
        <v>0</v>
      </c>
      <c r="V307" s="263">
        <v>13.466456800189839</v>
      </c>
      <c r="W307" s="263">
        <v>3.0004818035177885</v>
      </c>
      <c r="X307" s="263">
        <v>0</v>
      </c>
      <c r="Y307" s="264">
        <v>0</v>
      </c>
      <c r="Z307" s="327">
        <v>0</v>
      </c>
      <c r="AA307" s="328">
        <v>13.466456800189839</v>
      </c>
      <c r="AB307" s="328">
        <v>3.0004818035177885</v>
      </c>
      <c r="AC307" s="328">
        <v>0</v>
      </c>
      <c r="AD307" s="328">
        <v>0</v>
      </c>
      <c r="AE307" s="329">
        <v>0</v>
      </c>
      <c r="AF307" s="329">
        <v>13.466456800189839</v>
      </c>
      <c r="AG307" s="329">
        <v>3.0004818035177885</v>
      </c>
      <c r="AH307" s="329">
        <v>0</v>
      </c>
      <c r="AI307" s="330">
        <v>0</v>
      </c>
      <c r="AJ307" s="4"/>
      <c r="AK307" s="4"/>
    </row>
    <row r="308" spans="1:37" s="55" customFormat="1" x14ac:dyDescent="0.2">
      <c r="A308" s="105" t="s">
        <v>452</v>
      </c>
      <c r="B308" s="129">
        <v>30</v>
      </c>
      <c r="C308" s="129" t="s">
        <v>519</v>
      </c>
      <c r="D308" s="129" t="s">
        <v>125</v>
      </c>
      <c r="E308" s="129" t="s">
        <v>948</v>
      </c>
      <c r="F308" s="129" t="s">
        <v>949</v>
      </c>
      <c r="G308" s="152">
        <v>4922</v>
      </c>
      <c r="H308" s="153">
        <v>-109.282015</v>
      </c>
      <c r="I308" s="153">
        <v>48.627203999999999</v>
      </c>
      <c r="J308" s="129" t="s">
        <v>950</v>
      </c>
      <c r="K308" s="129" t="s">
        <v>950</v>
      </c>
      <c r="L308" s="129">
        <v>10500106</v>
      </c>
      <c r="M308" s="129">
        <v>0</v>
      </c>
      <c r="N308" s="129" t="s">
        <v>547</v>
      </c>
      <c r="O308" s="82" t="s">
        <v>39</v>
      </c>
      <c r="P308" s="262">
        <v>0</v>
      </c>
      <c r="Q308" s="263">
        <v>0</v>
      </c>
      <c r="R308" s="263">
        <v>0</v>
      </c>
      <c r="S308" s="263">
        <v>0</v>
      </c>
      <c r="T308" s="263">
        <v>0</v>
      </c>
      <c r="U308" s="262">
        <v>0</v>
      </c>
      <c r="V308" s="263">
        <v>0</v>
      </c>
      <c r="W308" s="263">
        <v>0</v>
      </c>
      <c r="X308" s="263">
        <v>0</v>
      </c>
      <c r="Y308" s="264">
        <v>0</v>
      </c>
      <c r="Z308" s="327">
        <v>0</v>
      </c>
      <c r="AA308" s="328">
        <v>0</v>
      </c>
      <c r="AB308" s="328">
        <v>0</v>
      </c>
      <c r="AC308" s="328">
        <v>0</v>
      </c>
      <c r="AD308" s="328">
        <v>0</v>
      </c>
      <c r="AE308" s="329">
        <v>0</v>
      </c>
      <c r="AF308" s="329">
        <v>0</v>
      </c>
      <c r="AG308" s="329">
        <v>0</v>
      </c>
      <c r="AH308" s="329">
        <v>0</v>
      </c>
      <c r="AI308" s="330">
        <v>0</v>
      </c>
      <c r="AJ308" s="4"/>
      <c r="AK308" s="4"/>
    </row>
    <row r="309" spans="1:37" s="55" customFormat="1" x14ac:dyDescent="0.2">
      <c r="A309" s="105" t="s">
        <v>452</v>
      </c>
      <c r="B309" s="129">
        <v>30</v>
      </c>
      <c r="C309" s="129" t="s">
        <v>519</v>
      </c>
      <c r="D309" s="129" t="s">
        <v>125</v>
      </c>
      <c r="E309" s="129" t="s">
        <v>948</v>
      </c>
      <c r="F309" s="129" t="s">
        <v>949</v>
      </c>
      <c r="G309" s="152">
        <v>4922</v>
      </c>
      <c r="H309" s="153">
        <v>-109.282015</v>
      </c>
      <c r="I309" s="153">
        <v>48.627203999999999</v>
      </c>
      <c r="J309" s="129" t="s">
        <v>494</v>
      </c>
      <c r="K309" s="129" t="s">
        <v>951</v>
      </c>
      <c r="L309" s="129">
        <v>20200254</v>
      </c>
      <c r="M309" s="129">
        <v>0</v>
      </c>
      <c r="N309" s="129" t="s">
        <v>492</v>
      </c>
      <c r="O309" s="82" t="s">
        <v>47</v>
      </c>
      <c r="P309" s="262">
        <v>0</v>
      </c>
      <c r="Q309" s="263">
        <v>0</v>
      </c>
      <c r="R309" s="263">
        <v>0</v>
      </c>
      <c r="S309" s="263">
        <v>0</v>
      </c>
      <c r="T309" s="263">
        <v>0</v>
      </c>
      <c r="U309" s="262">
        <v>0</v>
      </c>
      <c r="V309" s="263">
        <v>0</v>
      </c>
      <c r="W309" s="263">
        <v>0</v>
      </c>
      <c r="X309" s="263">
        <v>0</v>
      </c>
      <c r="Y309" s="264">
        <v>0</v>
      </c>
      <c r="Z309" s="327">
        <v>0</v>
      </c>
      <c r="AA309" s="328">
        <v>0</v>
      </c>
      <c r="AB309" s="328">
        <v>0</v>
      </c>
      <c r="AC309" s="328">
        <v>0</v>
      </c>
      <c r="AD309" s="328">
        <v>0</v>
      </c>
      <c r="AE309" s="329">
        <v>0</v>
      </c>
      <c r="AF309" s="329">
        <v>0</v>
      </c>
      <c r="AG309" s="329">
        <v>0</v>
      </c>
      <c r="AH309" s="329">
        <v>0</v>
      </c>
      <c r="AI309" s="330">
        <v>0</v>
      </c>
      <c r="AJ309" s="4"/>
      <c r="AK309" s="4"/>
    </row>
    <row r="310" spans="1:37" s="55" customFormat="1" x14ac:dyDescent="0.2">
      <c r="A310" s="105" t="s">
        <v>452</v>
      </c>
      <c r="B310" s="129">
        <v>30</v>
      </c>
      <c r="C310" s="129" t="s">
        <v>519</v>
      </c>
      <c r="D310" s="129" t="s">
        <v>125</v>
      </c>
      <c r="E310" s="129" t="s">
        <v>948</v>
      </c>
      <c r="F310" s="129" t="s">
        <v>949</v>
      </c>
      <c r="G310" s="152">
        <v>4922</v>
      </c>
      <c r="H310" s="153">
        <v>-109.282015</v>
      </c>
      <c r="I310" s="153">
        <v>48.627203999999999</v>
      </c>
      <c r="J310" s="129" t="s">
        <v>494</v>
      </c>
      <c r="K310" s="129" t="s">
        <v>951</v>
      </c>
      <c r="L310" s="129">
        <v>20200254</v>
      </c>
      <c r="M310" s="129">
        <v>0</v>
      </c>
      <c r="N310" s="129" t="s">
        <v>547</v>
      </c>
      <c r="O310" s="82" t="s">
        <v>47</v>
      </c>
      <c r="P310" s="262">
        <v>0</v>
      </c>
      <c r="Q310" s="263">
        <v>0</v>
      </c>
      <c r="R310" s="263">
        <v>0</v>
      </c>
      <c r="S310" s="263">
        <v>0</v>
      </c>
      <c r="T310" s="263">
        <v>0</v>
      </c>
      <c r="U310" s="262">
        <v>0</v>
      </c>
      <c r="V310" s="263">
        <v>0</v>
      </c>
      <c r="W310" s="263">
        <v>0</v>
      </c>
      <c r="X310" s="263">
        <v>0</v>
      </c>
      <c r="Y310" s="264">
        <v>0</v>
      </c>
      <c r="Z310" s="327">
        <v>0</v>
      </c>
      <c r="AA310" s="328">
        <v>0</v>
      </c>
      <c r="AB310" s="328">
        <v>0</v>
      </c>
      <c r="AC310" s="328">
        <v>0</v>
      </c>
      <c r="AD310" s="328">
        <v>0</v>
      </c>
      <c r="AE310" s="329">
        <v>0</v>
      </c>
      <c r="AF310" s="329">
        <v>0</v>
      </c>
      <c r="AG310" s="329">
        <v>0</v>
      </c>
      <c r="AH310" s="329">
        <v>0</v>
      </c>
      <c r="AI310" s="330">
        <v>0</v>
      </c>
      <c r="AJ310" s="4"/>
      <c r="AK310" s="4"/>
    </row>
    <row r="311" spans="1:37" s="55" customFormat="1" x14ac:dyDescent="0.2">
      <c r="A311" s="105" t="s">
        <v>452</v>
      </c>
      <c r="B311" s="129">
        <v>30</v>
      </c>
      <c r="C311" s="129" t="s">
        <v>519</v>
      </c>
      <c r="D311" s="129" t="s">
        <v>125</v>
      </c>
      <c r="E311" s="129" t="s">
        <v>948</v>
      </c>
      <c r="F311" s="129" t="s">
        <v>949</v>
      </c>
      <c r="G311" s="152">
        <v>4922</v>
      </c>
      <c r="H311" s="153">
        <v>-109.282015</v>
      </c>
      <c r="I311" s="153">
        <v>48.627203999999999</v>
      </c>
      <c r="J311" s="129" t="s">
        <v>952</v>
      </c>
      <c r="K311" s="129" t="s">
        <v>953</v>
      </c>
      <c r="L311" s="129">
        <v>20200254</v>
      </c>
      <c r="M311" s="129">
        <v>1347</v>
      </c>
      <c r="N311" s="129" t="s">
        <v>547</v>
      </c>
      <c r="O311" s="82" t="s">
        <v>47</v>
      </c>
      <c r="P311" s="262">
        <v>1.3672</v>
      </c>
      <c r="Q311" s="263">
        <v>1.9936</v>
      </c>
      <c r="R311" s="263">
        <v>4.0399999999999998E-2</v>
      </c>
      <c r="S311" s="263">
        <v>0</v>
      </c>
      <c r="T311" s="263">
        <v>0</v>
      </c>
      <c r="U311" s="262">
        <v>1.11091036958581</v>
      </c>
      <c r="V311" s="263">
        <v>1.6198880286763246</v>
      </c>
      <c r="W311" s="263">
        <v>3.2826783887702403E-2</v>
      </c>
      <c r="X311" s="263">
        <v>0</v>
      </c>
      <c r="Y311" s="264">
        <v>0</v>
      </c>
      <c r="Z311" s="327">
        <v>1.11091036958581</v>
      </c>
      <c r="AA311" s="328">
        <v>1.6198880286763246</v>
      </c>
      <c r="AB311" s="328">
        <v>3.2826783887702403E-2</v>
      </c>
      <c r="AC311" s="328">
        <v>0</v>
      </c>
      <c r="AD311" s="328">
        <v>0</v>
      </c>
      <c r="AE311" s="329">
        <v>1.11091036958581</v>
      </c>
      <c r="AF311" s="329">
        <v>1.6198880286763246</v>
      </c>
      <c r="AG311" s="329">
        <v>3.2826783887702403E-2</v>
      </c>
      <c r="AH311" s="329">
        <v>0</v>
      </c>
      <c r="AI311" s="330">
        <v>0</v>
      </c>
      <c r="AJ311" s="4"/>
      <c r="AK311" s="4"/>
    </row>
    <row r="312" spans="1:37" s="55" customFormat="1" x14ac:dyDescent="0.2">
      <c r="A312" s="105" t="s">
        <v>452</v>
      </c>
      <c r="B312" s="129">
        <v>30</v>
      </c>
      <c r="C312" s="129" t="s">
        <v>519</v>
      </c>
      <c r="D312" s="129" t="s">
        <v>125</v>
      </c>
      <c r="E312" s="129" t="s">
        <v>948</v>
      </c>
      <c r="F312" s="129" t="s">
        <v>949</v>
      </c>
      <c r="G312" s="152">
        <v>4922</v>
      </c>
      <c r="H312" s="153">
        <v>-109.282015</v>
      </c>
      <c r="I312" s="153">
        <v>48.627203999999999</v>
      </c>
      <c r="J312" s="129" t="s">
        <v>952</v>
      </c>
      <c r="K312" s="129" t="s">
        <v>954</v>
      </c>
      <c r="L312" s="129">
        <v>20200254</v>
      </c>
      <c r="M312" s="129">
        <v>2</v>
      </c>
      <c r="N312" s="129" t="s">
        <v>547</v>
      </c>
      <c r="O312" s="82" t="s">
        <v>47</v>
      </c>
      <c r="P312" s="262">
        <v>0</v>
      </c>
      <c r="Q312" s="263">
        <v>0</v>
      </c>
      <c r="R312" s="263">
        <v>0</v>
      </c>
      <c r="S312" s="263">
        <v>5.9999999999999995E-4</v>
      </c>
      <c r="T312" s="263">
        <v>1E-4</v>
      </c>
      <c r="U312" s="262">
        <v>0</v>
      </c>
      <c r="V312" s="263">
        <v>0</v>
      </c>
      <c r="W312" s="263">
        <v>0</v>
      </c>
      <c r="X312" s="263">
        <v>4.8752649338171879E-4</v>
      </c>
      <c r="Y312" s="264">
        <v>8.1254415563619816E-5</v>
      </c>
      <c r="Z312" s="327">
        <v>0</v>
      </c>
      <c r="AA312" s="328">
        <v>0</v>
      </c>
      <c r="AB312" s="328">
        <v>0</v>
      </c>
      <c r="AC312" s="328">
        <v>4.8752649338171879E-4</v>
      </c>
      <c r="AD312" s="328">
        <v>8.1254415563619816E-5</v>
      </c>
      <c r="AE312" s="329">
        <v>0</v>
      </c>
      <c r="AF312" s="329">
        <v>0</v>
      </c>
      <c r="AG312" s="329">
        <v>0</v>
      </c>
      <c r="AH312" s="329">
        <v>4.8752649338171879E-4</v>
      </c>
      <c r="AI312" s="330">
        <v>8.1254415563619816E-5</v>
      </c>
      <c r="AJ312" s="4"/>
      <c r="AK312" s="4"/>
    </row>
    <row r="313" spans="1:37" s="55" customFormat="1" x14ac:dyDescent="0.2">
      <c r="A313" s="105" t="s">
        <v>452</v>
      </c>
      <c r="B313" s="129">
        <v>30</v>
      </c>
      <c r="C313" s="129" t="s">
        <v>519</v>
      </c>
      <c r="D313" s="129" t="s">
        <v>125</v>
      </c>
      <c r="E313" s="129" t="s">
        <v>948</v>
      </c>
      <c r="F313" s="129" t="s">
        <v>949</v>
      </c>
      <c r="G313" s="152">
        <v>4922</v>
      </c>
      <c r="H313" s="153">
        <v>-109.282015</v>
      </c>
      <c r="I313" s="153">
        <v>48.627203999999999</v>
      </c>
      <c r="J313" s="129" t="s">
        <v>955</v>
      </c>
      <c r="K313" s="129" t="s">
        <v>956</v>
      </c>
      <c r="L313" s="129">
        <v>20200254</v>
      </c>
      <c r="M313" s="129">
        <v>7413</v>
      </c>
      <c r="N313" s="129" t="s">
        <v>547</v>
      </c>
      <c r="O313" s="82" t="s">
        <v>47</v>
      </c>
      <c r="P313" s="262">
        <v>8.2654999999999994</v>
      </c>
      <c r="Q313" s="263">
        <v>10.9712</v>
      </c>
      <c r="R313" s="263">
        <v>1.3714</v>
      </c>
      <c r="S313" s="263">
        <v>0</v>
      </c>
      <c r="T313" s="263">
        <v>0</v>
      </c>
      <c r="U313" s="262">
        <v>6.7160837184109949</v>
      </c>
      <c r="V313" s="263">
        <v>8.9145844403158563</v>
      </c>
      <c r="W313" s="263">
        <v>1.114323055039482</v>
      </c>
      <c r="X313" s="263">
        <v>0</v>
      </c>
      <c r="Y313" s="264">
        <v>0</v>
      </c>
      <c r="Z313" s="327">
        <v>6.7160837184109949</v>
      </c>
      <c r="AA313" s="328">
        <v>8.9145844403158563</v>
      </c>
      <c r="AB313" s="328">
        <v>1.114323055039482</v>
      </c>
      <c r="AC313" s="328">
        <v>0</v>
      </c>
      <c r="AD313" s="328">
        <v>0</v>
      </c>
      <c r="AE313" s="329">
        <v>6.7160837184109949</v>
      </c>
      <c r="AF313" s="329">
        <v>8.9145844403158563</v>
      </c>
      <c r="AG313" s="329">
        <v>1.114323055039482</v>
      </c>
      <c r="AH313" s="329">
        <v>0</v>
      </c>
      <c r="AI313" s="330">
        <v>0</v>
      </c>
      <c r="AJ313" s="4"/>
      <c r="AK313" s="4"/>
    </row>
    <row r="314" spans="1:37" s="55" customFormat="1" x14ac:dyDescent="0.2">
      <c r="A314" s="105" t="s">
        <v>452</v>
      </c>
      <c r="B314" s="129">
        <v>30</v>
      </c>
      <c r="C314" s="129" t="s">
        <v>519</v>
      </c>
      <c r="D314" s="129" t="s">
        <v>125</v>
      </c>
      <c r="E314" s="129" t="s">
        <v>948</v>
      </c>
      <c r="F314" s="129" t="s">
        <v>949</v>
      </c>
      <c r="G314" s="152">
        <v>4922</v>
      </c>
      <c r="H314" s="153">
        <v>-109.282015</v>
      </c>
      <c r="I314" s="153">
        <v>48.627203999999999</v>
      </c>
      <c r="J314" s="129" t="s">
        <v>955</v>
      </c>
      <c r="K314" s="129" t="s">
        <v>953</v>
      </c>
      <c r="L314" s="129">
        <v>20200254</v>
      </c>
      <c r="M314" s="129">
        <v>12</v>
      </c>
      <c r="N314" s="129" t="s">
        <v>547</v>
      </c>
      <c r="O314" s="82" t="s">
        <v>47</v>
      </c>
      <c r="P314" s="262">
        <v>0</v>
      </c>
      <c r="Q314" s="263">
        <v>0</v>
      </c>
      <c r="R314" s="263">
        <v>0</v>
      </c>
      <c r="S314" s="263">
        <v>3.5000000000000001E-3</v>
      </c>
      <c r="T314" s="263">
        <v>5.0000000000000001E-4</v>
      </c>
      <c r="U314" s="262">
        <v>0</v>
      </c>
      <c r="V314" s="263">
        <v>0</v>
      </c>
      <c r="W314" s="263">
        <v>0</v>
      </c>
      <c r="X314" s="263">
        <v>2.8439045447266934E-3</v>
      </c>
      <c r="Y314" s="264">
        <v>4.0627207781809903E-4</v>
      </c>
      <c r="Z314" s="327">
        <v>0</v>
      </c>
      <c r="AA314" s="328">
        <v>0</v>
      </c>
      <c r="AB314" s="328">
        <v>0</v>
      </c>
      <c r="AC314" s="328">
        <v>2.8439045447266934E-3</v>
      </c>
      <c r="AD314" s="328">
        <v>4.0627207781809903E-4</v>
      </c>
      <c r="AE314" s="329">
        <v>0</v>
      </c>
      <c r="AF314" s="329">
        <v>0</v>
      </c>
      <c r="AG314" s="329">
        <v>0</v>
      </c>
      <c r="AH314" s="329">
        <v>2.8439045447266934E-3</v>
      </c>
      <c r="AI314" s="330">
        <v>4.0627207781809903E-4</v>
      </c>
      <c r="AJ314" s="4"/>
      <c r="AK314" s="4"/>
    </row>
    <row r="315" spans="1:37" s="55" customFormat="1" x14ac:dyDescent="0.2">
      <c r="A315" s="105" t="s">
        <v>452</v>
      </c>
      <c r="B315" s="129">
        <v>30</v>
      </c>
      <c r="C315" s="129" t="s">
        <v>519</v>
      </c>
      <c r="D315" s="129" t="s">
        <v>125</v>
      </c>
      <c r="E315" s="129" t="s">
        <v>948</v>
      </c>
      <c r="F315" s="129" t="s">
        <v>949</v>
      </c>
      <c r="G315" s="152">
        <v>4922</v>
      </c>
      <c r="H315" s="153">
        <v>-109.282015</v>
      </c>
      <c r="I315" s="153">
        <v>48.627203999999999</v>
      </c>
      <c r="J315" s="129" t="s">
        <v>957</v>
      </c>
      <c r="K315" s="129" t="s">
        <v>958</v>
      </c>
      <c r="L315" s="129">
        <v>20200253</v>
      </c>
      <c r="M315" s="129">
        <v>0</v>
      </c>
      <c r="N315" s="129" t="s">
        <v>547</v>
      </c>
      <c r="O315" s="82" t="s">
        <v>47</v>
      </c>
      <c r="P315" s="262">
        <v>0</v>
      </c>
      <c r="Q315" s="263">
        <v>0</v>
      </c>
      <c r="R315" s="263">
        <v>0</v>
      </c>
      <c r="S315" s="263">
        <v>0</v>
      </c>
      <c r="T315" s="263">
        <v>0</v>
      </c>
      <c r="U315" s="262">
        <v>0</v>
      </c>
      <c r="V315" s="263">
        <v>0</v>
      </c>
      <c r="W315" s="263">
        <v>0</v>
      </c>
      <c r="X315" s="263">
        <v>0</v>
      </c>
      <c r="Y315" s="264">
        <v>0</v>
      </c>
      <c r="Z315" s="327">
        <v>0</v>
      </c>
      <c r="AA315" s="328">
        <v>0</v>
      </c>
      <c r="AB315" s="328">
        <v>0</v>
      </c>
      <c r="AC315" s="328">
        <v>0</v>
      </c>
      <c r="AD315" s="328">
        <v>0</v>
      </c>
      <c r="AE315" s="329">
        <v>0</v>
      </c>
      <c r="AF315" s="329">
        <v>0</v>
      </c>
      <c r="AG315" s="329">
        <v>0</v>
      </c>
      <c r="AH315" s="329">
        <v>0</v>
      </c>
      <c r="AI315" s="330">
        <v>0</v>
      </c>
      <c r="AJ315" s="4"/>
      <c r="AK315" s="4"/>
    </row>
    <row r="316" spans="1:37" s="55" customFormat="1" x14ac:dyDescent="0.2">
      <c r="A316" s="105" t="s">
        <v>452</v>
      </c>
      <c r="B316" s="129">
        <v>30</v>
      </c>
      <c r="C316" s="129" t="s">
        <v>519</v>
      </c>
      <c r="D316" s="129" t="s">
        <v>125</v>
      </c>
      <c r="E316" s="129" t="s">
        <v>948</v>
      </c>
      <c r="F316" s="129" t="s">
        <v>949</v>
      </c>
      <c r="G316" s="152">
        <v>4922</v>
      </c>
      <c r="H316" s="153">
        <v>-109.282015</v>
      </c>
      <c r="I316" s="153">
        <v>48.627203999999999</v>
      </c>
      <c r="J316" s="129" t="s">
        <v>959</v>
      </c>
      <c r="K316" s="129" t="s">
        <v>960</v>
      </c>
      <c r="L316" s="129">
        <v>31000227</v>
      </c>
      <c r="M316" s="129">
        <v>8760</v>
      </c>
      <c r="N316" s="129" t="s">
        <v>547</v>
      </c>
      <c r="O316" s="82" t="s">
        <v>50</v>
      </c>
      <c r="P316" s="262">
        <v>0</v>
      </c>
      <c r="Q316" s="263">
        <v>3.5592000000000001</v>
      </c>
      <c r="R316" s="263">
        <v>0</v>
      </c>
      <c r="S316" s="263">
        <v>0</v>
      </c>
      <c r="T316" s="263">
        <v>0</v>
      </c>
      <c r="U316" s="262">
        <v>0</v>
      </c>
      <c r="V316" s="263">
        <v>2.8920071587403564</v>
      </c>
      <c r="W316" s="263">
        <v>0</v>
      </c>
      <c r="X316" s="263">
        <v>0</v>
      </c>
      <c r="Y316" s="264">
        <v>0</v>
      </c>
      <c r="Z316" s="327">
        <v>0</v>
      </c>
      <c r="AA316" s="328">
        <v>2.8920071587403564</v>
      </c>
      <c r="AB316" s="328">
        <v>0</v>
      </c>
      <c r="AC316" s="328">
        <v>0</v>
      </c>
      <c r="AD316" s="328">
        <v>0</v>
      </c>
      <c r="AE316" s="329">
        <v>0</v>
      </c>
      <c r="AF316" s="329">
        <v>2.8920071587403564</v>
      </c>
      <c r="AG316" s="329">
        <v>0</v>
      </c>
      <c r="AH316" s="329">
        <v>0</v>
      </c>
      <c r="AI316" s="330">
        <v>0</v>
      </c>
      <c r="AJ316" s="4"/>
      <c r="AK316" s="4"/>
    </row>
    <row r="317" spans="1:37" s="55" customFormat="1" x14ac:dyDescent="0.2">
      <c r="A317" s="105" t="s">
        <v>452</v>
      </c>
      <c r="B317" s="129">
        <v>30</v>
      </c>
      <c r="C317" s="129" t="s">
        <v>519</v>
      </c>
      <c r="D317" s="129" t="s">
        <v>125</v>
      </c>
      <c r="E317" s="129" t="s">
        <v>948</v>
      </c>
      <c r="F317" s="129" t="s">
        <v>949</v>
      </c>
      <c r="G317" s="152">
        <v>4922</v>
      </c>
      <c r="H317" s="153">
        <v>-109.282015</v>
      </c>
      <c r="I317" s="153">
        <v>48.627203999999999</v>
      </c>
      <c r="J317" s="129" t="s">
        <v>959</v>
      </c>
      <c r="K317" s="129" t="s">
        <v>961</v>
      </c>
      <c r="L317" s="129">
        <v>31000228</v>
      </c>
      <c r="M317" s="129">
        <v>1</v>
      </c>
      <c r="N317" s="129" t="s">
        <v>547</v>
      </c>
      <c r="O317" s="82" t="s">
        <v>50</v>
      </c>
      <c r="P317" s="262">
        <v>0.05</v>
      </c>
      <c r="Q317" s="263">
        <v>2.8E-3</v>
      </c>
      <c r="R317" s="263">
        <v>4.2000000000000003E-2</v>
      </c>
      <c r="S317" s="263">
        <v>2.9999999999999997E-4</v>
      </c>
      <c r="T317" s="263">
        <v>1E-3</v>
      </c>
      <c r="U317" s="262">
        <v>4.0627207781809907E-2</v>
      </c>
      <c r="V317" s="263">
        <v>2.2751236357813546E-3</v>
      </c>
      <c r="W317" s="263">
        <v>3.4126854536720319E-2</v>
      </c>
      <c r="X317" s="263">
        <v>2.4376324669085939E-4</v>
      </c>
      <c r="Y317" s="264">
        <v>8.1254415563619805E-4</v>
      </c>
      <c r="Z317" s="327">
        <v>4.0627207781809907E-2</v>
      </c>
      <c r="AA317" s="328">
        <v>2.2751236357813546E-3</v>
      </c>
      <c r="AB317" s="328">
        <v>3.4126854536720319E-2</v>
      </c>
      <c r="AC317" s="328">
        <v>2.4376324669085939E-4</v>
      </c>
      <c r="AD317" s="328">
        <v>8.1254415563619805E-4</v>
      </c>
      <c r="AE317" s="329">
        <v>4.0627207781809907E-2</v>
      </c>
      <c r="AF317" s="329">
        <v>2.2751236357813546E-3</v>
      </c>
      <c r="AG317" s="329">
        <v>3.4126854536720319E-2</v>
      </c>
      <c r="AH317" s="329">
        <v>2.4376324669085939E-4</v>
      </c>
      <c r="AI317" s="330">
        <v>8.1254415563619805E-4</v>
      </c>
      <c r="AJ317" s="4"/>
      <c r="AK317" s="4"/>
    </row>
    <row r="318" spans="1:37" s="55" customFormat="1" x14ac:dyDescent="0.2">
      <c r="A318" s="105" t="s">
        <v>452</v>
      </c>
      <c r="B318" s="129">
        <v>30</v>
      </c>
      <c r="C318" s="129" t="s">
        <v>519</v>
      </c>
      <c r="D318" s="129" t="s">
        <v>125</v>
      </c>
      <c r="E318" s="129" t="s">
        <v>948</v>
      </c>
      <c r="F318" s="129" t="s">
        <v>949</v>
      </c>
      <c r="G318" s="152">
        <v>4922</v>
      </c>
      <c r="H318" s="153">
        <v>-109.282015</v>
      </c>
      <c r="I318" s="153">
        <v>48.627203999999999</v>
      </c>
      <c r="J318" s="129" t="s">
        <v>962</v>
      </c>
      <c r="K318" s="129" t="s">
        <v>960</v>
      </c>
      <c r="L318" s="129">
        <v>31000227</v>
      </c>
      <c r="M318" s="129">
        <v>8760</v>
      </c>
      <c r="N318" s="129" t="s">
        <v>547</v>
      </c>
      <c r="O318" s="82" t="s">
        <v>50</v>
      </c>
      <c r="P318" s="262">
        <v>0</v>
      </c>
      <c r="Q318" s="263">
        <v>3.5592000000000001</v>
      </c>
      <c r="R318" s="263">
        <v>0</v>
      </c>
      <c r="S318" s="263">
        <v>0</v>
      </c>
      <c r="T318" s="263">
        <v>0</v>
      </c>
      <c r="U318" s="262">
        <v>0</v>
      </c>
      <c r="V318" s="263">
        <v>2.8920071587403564</v>
      </c>
      <c r="W318" s="263">
        <v>0</v>
      </c>
      <c r="X318" s="263">
        <v>0</v>
      </c>
      <c r="Y318" s="264">
        <v>0</v>
      </c>
      <c r="Z318" s="327">
        <v>0</v>
      </c>
      <c r="AA318" s="328">
        <v>2.8920071587403564</v>
      </c>
      <c r="AB318" s="328">
        <v>0</v>
      </c>
      <c r="AC318" s="328">
        <v>0</v>
      </c>
      <c r="AD318" s="328">
        <v>0</v>
      </c>
      <c r="AE318" s="329">
        <v>0</v>
      </c>
      <c r="AF318" s="329">
        <v>2.8920071587403564</v>
      </c>
      <c r="AG318" s="329">
        <v>0</v>
      </c>
      <c r="AH318" s="329">
        <v>0</v>
      </c>
      <c r="AI318" s="330">
        <v>0</v>
      </c>
      <c r="AJ318" s="4"/>
      <c r="AK318" s="4"/>
    </row>
    <row r="319" spans="1:37" s="55" customFormat="1" ht="13.5" thickBot="1" x14ac:dyDescent="0.25">
      <c r="A319" s="105" t="s">
        <v>452</v>
      </c>
      <c r="B319" s="129">
        <v>30</v>
      </c>
      <c r="C319" s="129" t="s">
        <v>519</v>
      </c>
      <c r="D319" s="129" t="s">
        <v>125</v>
      </c>
      <c r="E319" s="129" t="s">
        <v>948</v>
      </c>
      <c r="F319" s="129" t="s">
        <v>949</v>
      </c>
      <c r="G319" s="152">
        <v>4922</v>
      </c>
      <c r="H319" s="153">
        <v>-109.282015</v>
      </c>
      <c r="I319" s="153">
        <v>48.627203999999999</v>
      </c>
      <c r="J319" s="129" t="s">
        <v>962</v>
      </c>
      <c r="K319" s="129" t="s">
        <v>963</v>
      </c>
      <c r="L319" s="129">
        <v>31000228</v>
      </c>
      <c r="M319" s="129">
        <v>1</v>
      </c>
      <c r="N319" s="129" t="s">
        <v>547</v>
      </c>
      <c r="O319" s="82" t="s">
        <v>50</v>
      </c>
      <c r="P319" s="265">
        <v>0.05</v>
      </c>
      <c r="Q319" s="266">
        <v>2.8E-3</v>
      </c>
      <c r="R319" s="266">
        <v>4.2000000000000003E-2</v>
      </c>
      <c r="S319" s="266">
        <v>2.9999999999999997E-4</v>
      </c>
      <c r="T319" s="266">
        <v>1E-3</v>
      </c>
      <c r="U319" s="265">
        <v>4.0627207781809907E-2</v>
      </c>
      <c r="V319" s="266">
        <v>2.2751236357813546E-3</v>
      </c>
      <c r="W319" s="266">
        <v>3.4126854536720319E-2</v>
      </c>
      <c r="X319" s="266">
        <v>2.4376324669085939E-4</v>
      </c>
      <c r="Y319" s="267">
        <v>8.1254415563619805E-4</v>
      </c>
      <c r="Z319" s="331">
        <v>4.0627207781809907E-2</v>
      </c>
      <c r="AA319" s="332">
        <v>2.2751236357813546E-3</v>
      </c>
      <c r="AB319" s="332">
        <v>3.4126854536720319E-2</v>
      </c>
      <c r="AC319" s="332">
        <v>2.4376324669085939E-4</v>
      </c>
      <c r="AD319" s="332">
        <v>8.1254415563619805E-4</v>
      </c>
      <c r="AE319" s="333">
        <v>4.0627207781809907E-2</v>
      </c>
      <c r="AF319" s="333">
        <v>2.2751236357813546E-3</v>
      </c>
      <c r="AG319" s="333">
        <v>3.4126854536720319E-2</v>
      </c>
      <c r="AH319" s="333">
        <v>2.4376324669085939E-4</v>
      </c>
      <c r="AI319" s="334">
        <v>8.1254415563619805E-4</v>
      </c>
      <c r="AJ319" s="4"/>
      <c r="AK319" s="4"/>
    </row>
    <row r="320" spans="1:37" s="55" customFormat="1" x14ac:dyDescent="0.2">
      <c r="A320" s="105"/>
      <c r="B320" s="129"/>
      <c r="C320" s="129"/>
      <c r="D320" s="129"/>
      <c r="E320" s="129"/>
      <c r="F320" s="129"/>
      <c r="G320" s="129"/>
      <c r="H320" s="129"/>
      <c r="I320" s="129"/>
      <c r="J320" s="129"/>
      <c r="K320" s="129"/>
      <c r="L320" s="129"/>
      <c r="M320" s="129"/>
      <c r="N320" s="129"/>
      <c r="O320" s="82"/>
      <c r="P320" s="82"/>
      <c r="Q320" s="82"/>
      <c r="R320" s="82"/>
      <c r="S320" s="82"/>
      <c r="T320" s="82"/>
      <c r="U320" s="82"/>
      <c r="V320" s="82"/>
      <c r="W320" s="82"/>
      <c r="X320" s="82"/>
      <c r="Y320" s="82"/>
      <c r="Z320" s="117"/>
      <c r="AA320" s="117"/>
      <c r="AB320" s="117"/>
      <c r="AC320" s="117"/>
      <c r="AD320" s="117"/>
      <c r="AE320" s="190"/>
      <c r="AF320" s="190"/>
      <c r="AG320" s="190"/>
      <c r="AH320" s="190"/>
      <c r="AI320" s="190"/>
      <c r="AJ320" s="4"/>
      <c r="AK320" s="4"/>
    </row>
    <row r="321" spans="1:37" s="55" customFormat="1" x14ac:dyDescent="0.2">
      <c r="A321" s="105"/>
      <c r="B321" s="129"/>
      <c r="C321" s="129"/>
      <c r="D321" s="129"/>
      <c r="E321" s="129"/>
      <c r="F321" s="129"/>
      <c r="G321" s="129"/>
      <c r="H321" s="129"/>
      <c r="I321" s="129"/>
      <c r="J321" s="129"/>
      <c r="K321" s="129"/>
      <c r="L321" s="129"/>
      <c r="M321" s="129"/>
      <c r="N321" s="129"/>
      <c r="O321" s="82"/>
      <c r="P321" s="82"/>
      <c r="Q321" s="82"/>
      <c r="R321" s="82"/>
      <c r="S321" s="82"/>
      <c r="T321" s="82"/>
      <c r="U321" s="82"/>
      <c r="V321" s="82"/>
      <c r="W321" s="82"/>
      <c r="X321" s="82"/>
      <c r="Y321" s="82"/>
      <c r="Z321" s="117"/>
      <c r="AA321" s="117"/>
      <c r="AB321" s="117"/>
      <c r="AC321" s="117"/>
      <c r="AD321" s="117"/>
      <c r="AE321" s="190"/>
      <c r="AF321" s="190"/>
      <c r="AG321" s="190"/>
      <c r="AH321" s="190"/>
      <c r="AI321" s="190"/>
      <c r="AJ321" s="4"/>
      <c r="AK321" s="4"/>
    </row>
    <row r="322" spans="1:37" s="55" customFormat="1" x14ac:dyDescent="0.2">
      <c r="A322" s="105"/>
      <c r="B322" s="129"/>
      <c r="C322" s="129"/>
      <c r="D322" s="129"/>
      <c r="E322" s="129"/>
      <c r="F322" s="129"/>
      <c r="G322" s="129"/>
      <c r="H322" s="129"/>
      <c r="I322" s="129"/>
      <c r="J322" s="129"/>
      <c r="K322" s="129"/>
      <c r="L322" s="129"/>
      <c r="M322" s="129"/>
      <c r="N322" s="129"/>
      <c r="O322" s="82"/>
      <c r="P322" s="82"/>
      <c r="Q322" s="82"/>
      <c r="R322" s="82"/>
      <c r="S322" s="82"/>
      <c r="T322" s="82"/>
      <c r="U322" s="82"/>
      <c r="V322" s="82"/>
      <c r="W322" s="82"/>
      <c r="X322" s="82"/>
      <c r="Y322" s="82"/>
      <c r="Z322" s="117"/>
      <c r="AA322" s="117"/>
      <c r="AB322" s="117"/>
      <c r="AC322" s="117"/>
      <c r="AD322" s="117"/>
      <c r="AE322" s="190"/>
      <c r="AF322" s="190"/>
      <c r="AG322" s="190"/>
      <c r="AH322" s="190"/>
      <c r="AI322" s="190"/>
      <c r="AJ322" s="4"/>
      <c r="AK322" s="4"/>
    </row>
    <row r="323" spans="1:37" s="55" customFormat="1" x14ac:dyDescent="0.2">
      <c r="A323" s="105"/>
      <c r="B323" s="129"/>
      <c r="C323" s="129"/>
      <c r="D323" s="129"/>
      <c r="E323" s="129"/>
      <c r="F323" s="129"/>
      <c r="G323" s="129"/>
      <c r="H323" s="129"/>
      <c r="I323" s="129"/>
      <c r="J323" s="129"/>
      <c r="K323" s="129"/>
      <c r="L323" s="129"/>
      <c r="M323" s="129"/>
      <c r="N323" s="129"/>
      <c r="O323" s="82"/>
      <c r="P323" s="82"/>
      <c r="Q323" s="82"/>
      <c r="R323" s="82"/>
      <c r="S323" s="82"/>
      <c r="T323" s="82"/>
      <c r="U323" s="82"/>
      <c r="V323" s="82"/>
      <c r="W323" s="82"/>
      <c r="X323" s="82"/>
      <c r="Y323" s="82"/>
      <c r="Z323" s="117"/>
      <c r="AA323" s="117"/>
      <c r="AB323" s="117"/>
      <c r="AC323" s="117"/>
      <c r="AD323" s="117"/>
      <c r="AE323" s="190"/>
      <c r="AF323" s="190"/>
      <c r="AG323" s="190"/>
      <c r="AH323" s="190"/>
      <c r="AI323" s="190"/>
      <c r="AJ323" s="4"/>
      <c r="AK323" s="4"/>
    </row>
    <row r="324" spans="1:37" s="55" customFormat="1" x14ac:dyDescent="0.2">
      <c r="A324" s="105"/>
      <c r="B324" s="129"/>
      <c r="C324" s="129"/>
      <c r="D324" s="129"/>
      <c r="E324" s="129"/>
      <c r="F324" s="129"/>
      <c r="G324" s="129"/>
      <c r="H324" s="129"/>
      <c r="I324" s="129"/>
      <c r="J324" s="129"/>
      <c r="K324" s="129"/>
      <c r="L324" s="129"/>
      <c r="M324" s="129"/>
      <c r="N324" s="129"/>
      <c r="O324" s="82"/>
      <c r="P324" s="82"/>
      <c r="Q324" s="82"/>
      <c r="R324" s="82"/>
      <c r="S324" s="82"/>
      <c r="T324" s="82"/>
      <c r="U324" s="82"/>
      <c r="V324" s="82"/>
      <c r="W324" s="82"/>
      <c r="X324" s="82"/>
      <c r="Y324" s="82"/>
      <c r="Z324" s="117"/>
      <c r="AA324" s="117"/>
      <c r="AB324" s="117"/>
      <c r="AC324" s="117"/>
      <c r="AD324" s="117"/>
      <c r="AE324" s="190"/>
      <c r="AF324" s="190"/>
      <c r="AG324" s="190"/>
      <c r="AH324" s="190"/>
      <c r="AI324" s="190"/>
      <c r="AJ324" s="4"/>
      <c r="AK324" s="4"/>
    </row>
    <row r="325" spans="1:37" s="55" customFormat="1" x14ac:dyDescent="0.2">
      <c r="A325" s="105"/>
      <c r="B325" s="129"/>
      <c r="C325" s="129"/>
      <c r="D325" s="129"/>
      <c r="E325" s="129"/>
      <c r="F325" s="129"/>
      <c r="G325" s="129"/>
      <c r="H325" s="129"/>
      <c r="I325" s="129"/>
      <c r="J325" s="129"/>
      <c r="K325" s="129"/>
      <c r="L325" s="129"/>
      <c r="M325" s="129"/>
      <c r="N325" s="129"/>
      <c r="O325" s="82"/>
      <c r="P325" s="82"/>
      <c r="Q325" s="82"/>
      <c r="R325" s="82"/>
      <c r="S325" s="82"/>
      <c r="T325" s="82"/>
      <c r="U325" s="82"/>
      <c r="V325" s="82"/>
      <c r="W325" s="82"/>
      <c r="X325" s="82"/>
      <c r="Y325" s="82"/>
      <c r="Z325" s="117"/>
      <c r="AA325" s="117"/>
      <c r="AB325" s="117"/>
      <c r="AC325" s="117"/>
      <c r="AD325" s="117"/>
      <c r="AE325" s="190"/>
      <c r="AF325" s="190"/>
      <c r="AG325" s="190"/>
      <c r="AH325" s="190"/>
      <c r="AI325" s="190"/>
      <c r="AJ325" s="4"/>
      <c r="AK325" s="4"/>
    </row>
    <row r="326" spans="1:37" s="55" customFormat="1" x14ac:dyDescent="0.2">
      <c r="A326" s="105"/>
      <c r="B326" s="129"/>
      <c r="C326" s="129"/>
      <c r="D326" s="129"/>
      <c r="E326" s="129"/>
      <c r="F326" s="129"/>
      <c r="G326" s="129"/>
      <c r="H326" s="129"/>
      <c r="I326" s="129"/>
      <c r="J326" s="129"/>
      <c r="K326" s="129"/>
      <c r="L326" s="129"/>
      <c r="M326" s="129"/>
      <c r="N326" s="129"/>
      <c r="O326" s="82"/>
      <c r="P326" s="82"/>
      <c r="Q326" s="82"/>
      <c r="R326" s="82"/>
      <c r="S326" s="82"/>
      <c r="T326" s="82"/>
      <c r="U326" s="82"/>
      <c r="V326" s="82"/>
      <c r="W326" s="82"/>
      <c r="X326" s="82"/>
      <c r="Y326" s="82"/>
      <c r="Z326" s="117"/>
      <c r="AA326" s="117"/>
      <c r="AB326" s="117"/>
      <c r="AC326" s="117"/>
      <c r="AD326" s="117"/>
      <c r="AE326" s="190"/>
      <c r="AF326" s="190"/>
      <c r="AG326" s="190"/>
      <c r="AH326" s="190"/>
      <c r="AI326" s="190"/>
      <c r="AJ326" s="4"/>
      <c r="AK326" s="4"/>
    </row>
    <row r="327" spans="1:37" s="55" customFormat="1" x14ac:dyDescent="0.2">
      <c r="A327" s="105"/>
      <c r="B327" s="129"/>
      <c r="C327" s="129"/>
      <c r="D327" s="129"/>
      <c r="E327" s="129"/>
      <c r="F327" s="129"/>
      <c r="G327" s="129"/>
      <c r="H327" s="129"/>
      <c r="I327" s="129"/>
      <c r="J327" s="129"/>
      <c r="K327" s="129"/>
      <c r="L327" s="129"/>
      <c r="M327" s="129"/>
      <c r="N327" s="129"/>
      <c r="O327" s="82"/>
      <c r="P327" s="82"/>
      <c r="Q327" s="82"/>
      <c r="R327" s="82"/>
      <c r="S327" s="82"/>
      <c r="T327" s="82"/>
      <c r="U327" s="82"/>
      <c r="V327" s="82"/>
      <c r="W327" s="82"/>
      <c r="X327" s="82"/>
      <c r="Y327" s="82"/>
      <c r="Z327" s="117"/>
      <c r="AA327" s="117"/>
      <c r="AB327" s="117"/>
      <c r="AC327" s="117"/>
      <c r="AD327" s="117"/>
      <c r="AE327" s="190"/>
      <c r="AF327" s="190"/>
      <c r="AG327" s="190"/>
      <c r="AH327" s="190"/>
      <c r="AI327" s="190"/>
      <c r="AJ327" s="4"/>
      <c r="AK327" s="4"/>
    </row>
    <row r="328" spans="1:37" s="55" customFormat="1" x14ac:dyDescent="0.2">
      <c r="A328" s="105"/>
      <c r="B328" s="129"/>
      <c r="C328" s="129"/>
      <c r="D328" s="129"/>
      <c r="E328" s="129"/>
      <c r="F328" s="129"/>
      <c r="G328" s="129"/>
      <c r="H328" s="129"/>
      <c r="I328" s="129"/>
      <c r="J328" s="129"/>
      <c r="K328" s="129"/>
      <c r="L328" s="129"/>
      <c r="M328" s="129"/>
      <c r="N328" s="129"/>
      <c r="O328" s="82"/>
      <c r="P328" s="82"/>
      <c r="Q328" s="82"/>
      <c r="R328" s="82"/>
      <c r="S328" s="82"/>
      <c r="T328" s="82"/>
      <c r="U328" s="82"/>
      <c r="V328" s="82"/>
      <c r="W328" s="82"/>
      <c r="X328" s="82"/>
      <c r="Y328" s="82"/>
      <c r="Z328" s="117"/>
      <c r="AA328" s="117"/>
      <c r="AB328" s="117"/>
      <c r="AC328" s="117"/>
      <c r="AD328" s="117"/>
      <c r="AE328" s="190"/>
      <c r="AF328" s="190"/>
      <c r="AG328" s="190"/>
      <c r="AH328" s="190"/>
      <c r="AI328" s="190"/>
      <c r="AJ328" s="4"/>
      <c r="AK328" s="4"/>
    </row>
    <row r="329" spans="1:37" s="55" customFormat="1" x14ac:dyDescent="0.2">
      <c r="A329" s="105"/>
      <c r="B329" s="129"/>
      <c r="C329" s="129"/>
      <c r="D329" s="129"/>
      <c r="E329" s="129"/>
      <c r="F329" s="129"/>
      <c r="G329" s="129"/>
      <c r="H329" s="129"/>
      <c r="I329" s="129"/>
      <c r="J329" s="129"/>
      <c r="K329" s="129"/>
      <c r="L329" s="129"/>
      <c r="M329" s="129"/>
      <c r="N329" s="129"/>
      <c r="O329" s="82"/>
      <c r="P329" s="82"/>
      <c r="Q329" s="82"/>
      <c r="R329" s="82"/>
      <c r="S329" s="82"/>
      <c r="T329" s="82"/>
      <c r="U329" s="82"/>
      <c r="V329" s="82"/>
      <c r="W329" s="82"/>
      <c r="X329" s="82"/>
      <c r="Y329" s="82"/>
      <c r="Z329" s="117"/>
      <c r="AA329" s="117"/>
      <c r="AB329" s="117"/>
      <c r="AC329" s="117"/>
      <c r="AD329" s="117"/>
      <c r="AE329" s="190"/>
      <c r="AF329" s="190"/>
      <c r="AG329" s="190"/>
      <c r="AH329" s="190"/>
      <c r="AI329" s="190"/>
      <c r="AJ329" s="4"/>
      <c r="AK329" s="4"/>
    </row>
    <row r="330" spans="1:37" s="55" customFormat="1" x14ac:dyDescent="0.2">
      <c r="A330" s="105"/>
      <c r="B330" s="129"/>
      <c r="C330" s="129"/>
      <c r="D330" s="129"/>
      <c r="E330" s="129"/>
      <c r="F330" s="129"/>
      <c r="G330" s="129"/>
      <c r="H330" s="129"/>
      <c r="I330" s="129"/>
      <c r="J330" s="129"/>
      <c r="K330" s="129"/>
      <c r="L330" s="129"/>
      <c r="M330" s="129"/>
      <c r="N330" s="129"/>
      <c r="O330" s="82"/>
      <c r="P330" s="82"/>
      <c r="Q330" s="82"/>
      <c r="R330" s="82"/>
      <c r="S330" s="82"/>
      <c r="T330" s="82"/>
      <c r="U330" s="82"/>
      <c r="V330" s="82"/>
      <c r="W330" s="82"/>
      <c r="X330" s="82"/>
      <c r="Y330" s="82"/>
      <c r="Z330" s="117"/>
      <c r="AA330" s="117"/>
      <c r="AB330" s="117"/>
      <c r="AC330" s="117"/>
      <c r="AD330" s="117"/>
      <c r="AE330" s="190"/>
      <c r="AF330" s="190"/>
      <c r="AG330" s="190"/>
      <c r="AH330" s="190"/>
      <c r="AI330" s="190"/>
      <c r="AJ330" s="4"/>
      <c r="AK330" s="4"/>
    </row>
    <row r="331" spans="1:37" s="55" customFormat="1" x14ac:dyDescent="0.2">
      <c r="A331" s="105"/>
      <c r="B331" s="129"/>
      <c r="C331" s="129"/>
      <c r="D331" s="129"/>
      <c r="E331" s="129"/>
      <c r="F331" s="129"/>
      <c r="G331" s="129"/>
      <c r="H331" s="129"/>
      <c r="I331" s="129"/>
      <c r="J331" s="129"/>
      <c r="K331" s="129"/>
      <c r="L331" s="129"/>
      <c r="M331" s="129"/>
      <c r="N331" s="129"/>
      <c r="O331" s="82"/>
      <c r="P331" s="82"/>
      <c r="Q331" s="82"/>
      <c r="R331" s="82"/>
      <c r="S331" s="82"/>
      <c r="T331" s="82"/>
      <c r="U331" s="82"/>
      <c r="V331" s="82"/>
      <c r="W331" s="82"/>
      <c r="X331" s="82"/>
      <c r="Y331" s="82"/>
      <c r="Z331" s="117"/>
      <c r="AA331" s="117"/>
      <c r="AB331" s="117"/>
      <c r="AC331" s="117"/>
      <c r="AD331" s="117"/>
      <c r="AE331" s="190"/>
      <c r="AF331" s="190"/>
      <c r="AG331" s="190"/>
      <c r="AH331" s="190"/>
      <c r="AI331" s="190"/>
      <c r="AJ331" s="4"/>
      <c r="AK331" s="4"/>
    </row>
    <row r="332" spans="1:37" s="55" customFormat="1" x14ac:dyDescent="0.2">
      <c r="A332" s="105"/>
      <c r="B332" s="129"/>
      <c r="C332" s="129"/>
      <c r="D332" s="129"/>
      <c r="E332" s="129"/>
      <c r="F332" s="129"/>
      <c r="G332" s="129"/>
      <c r="H332" s="129"/>
      <c r="I332" s="129"/>
      <c r="J332" s="129"/>
      <c r="K332" s="129"/>
      <c r="L332" s="129"/>
      <c r="M332" s="129"/>
      <c r="N332" s="129"/>
      <c r="O332" s="82"/>
      <c r="P332" s="82"/>
      <c r="Q332" s="82"/>
      <c r="R332" s="82"/>
      <c r="S332" s="82"/>
      <c r="T332" s="82"/>
      <c r="U332" s="82"/>
      <c r="V332" s="82"/>
      <c r="W332" s="82"/>
      <c r="X332" s="82"/>
      <c r="Y332" s="82"/>
      <c r="Z332" s="117"/>
      <c r="AA332" s="117"/>
      <c r="AB332" s="117"/>
      <c r="AC332" s="117"/>
      <c r="AD332" s="117"/>
      <c r="AE332" s="190"/>
      <c r="AF332" s="190"/>
      <c r="AG332" s="190"/>
      <c r="AH332" s="190"/>
      <c r="AI332" s="190"/>
      <c r="AJ332" s="4"/>
      <c r="AK332" s="4"/>
    </row>
    <row r="333" spans="1:37" s="55" customFormat="1" x14ac:dyDescent="0.2">
      <c r="A333" s="105"/>
      <c r="B333" s="129"/>
      <c r="C333" s="129"/>
      <c r="D333" s="129"/>
      <c r="E333" s="129"/>
      <c r="F333" s="129"/>
      <c r="G333" s="129"/>
      <c r="H333" s="129"/>
      <c r="I333" s="129"/>
      <c r="J333" s="129"/>
      <c r="K333" s="129"/>
      <c r="L333" s="129"/>
      <c r="M333" s="129"/>
      <c r="N333" s="129"/>
      <c r="O333" s="82"/>
      <c r="P333" s="82"/>
      <c r="Q333" s="82"/>
      <c r="R333" s="82"/>
      <c r="S333" s="82"/>
      <c r="T333" s="82"/>
      <c r="U333" s="82"/>
      <c r="V333" s="82"/>
      <c r="W333" s="82"/>
      <c r="X333" s="82"/>
      <c r="Y333" s="82"/>
      <c r="Z333" s="117"/>
      <c r="AA333" s="117"/>
      <c r="AB333" s="117"/>
      <c r="AC333" s="117"/>
      <c r="AD333" s="117"/>
      <c r="AE333" s="190"/>
      <c r="AF333" s="190"/>
      <c r="AG333" s="190"/>
      <c r="AH333" s="190"/>
      <c r="AI333" s="190"/>
      <c r="AJ333" s="4"/>
      <c r="AK333" s="4"/>
    </row>
    <row r="334" spans="1:37" s="55" customFormat="1" x14ac:dyDescent="0.2">
      <c r="A334" s="105"/>
      <c r="B334" s="129"/>
      <c r="C334" s="129"/>
      <c r="D334" s="129"/>
      <c r="E334" s="129"/>
      <c r="F334" s="129"/>
      <c r="G334" s="129"/>
      <c r="H334" s="129"/>
      <c r="I334" s="129"/>
      <c r="J334" s="129"/>
      <c r="K334" s="129"/>
      <c r="L334" s="129"/>
      <c r="M334" s="129"/>
      <c r="N334" s="129"/>
      <c r="O334" s="82"/>
      <c r="P334" s="82"/>
      <c r="Q334" s="82"/>
      <c r="R334" s="82"/>
      <c r="S334" s="82"/>
      <c r="T334" s="82"/>
      <c r="U334" s="82"/>
      <c r="V334" s="82"/>
      <c r="W334" s="82"/>
      <c r="X334" s="82"/>
      <c r="Y334" s="82"/>
      <c r="Z334" s="117"/>
      <c r="AA334" s="117"/>
      <c r="AB334" s="117"/>
      <c r="AC334" s="117"/>
      <c r="AD334" s="117"/>
      <c r="AE334" s="190"/>
      <c r="AF334" s="190"/>
      <c r="AG334" s="190"/>
      <c r="AH334" s="190"/>
      <c r="AI334" s="190"/>
      <c r="AJ334" s="4"/>
      <c r="AK334" s="4"/>
    </row>
    <row r="335" spans="1:37" s="55" customFormat="1" x14ac:dyDescent="0.2">
      <c r="A335" s="105"/>
      <c r="B335" s="129"/>
      <c r="C335" s="129"/>
      <c r="D335" s="129"/>
      <c r="E335" s="129"/>
      <c r="F335" s="129"/>
      <c r="G335" s="129"/>
      <c r="H335" s="129"/>
      <c r="I335" s="129"/>
      <c r="J335" s="129"/>
      <c r="K335" s="129"/>
      <c r="L335" s="129"/>
      <c r="M335" s="129"/>
      <c r="N335" s="129"/>
      <c r="O335" s="82"/>
      <c r="P335" s="82"/>
      <c r="Q335" s="82"/>
      <c r="R335" s="82"/>
      <c r="S335" s="82"/>
      <c r="T335" s="82"/>
      <c r="U335" s="82"/>
      <c r="V335" s="82"/>
      <c r="W335" s="82"/>
      <c r="X335" s="82"/>
      <c r="Y335" s="82"/>
      <c r="Z335" s="117"/>
      <c r="AA335" s="117"/>
      <c r="AB335" s="117"/>
      <c r="AC335" s="117"/>
      <c r="AD335" s="117"/>
      <c r="AE335" s="190"/>
      <c r="AF335" s="190"/>
      <c r="AG335" s="190"/>
      <c r="AH335" s="190"/>
      <c r="AI335" s="190"/>
      <c r="AJ335" s="4"/>
      <c r="AK335" s="4"/>
    </row>
    <row r="336" spans="1:37" s="55" customFormat="1" x14ac:dyDescent="0.2">
      <c r="A336" s="105"/>
      <c r="B336" s="129"/>
      <c r="C336" s="129"/>
      <c r="D336" s="129"/>
      <c r="E336" s="129"/>
      <c r="F336" s="129"/>
      <c r="G336" s="129"/>
      <c r="H336" s="129"/>
      <c r="I336" s="129"/>
      <c r="J336" s="129"/>
      <c r="K336" s="129"/>
      <c r="L336" s="129"/>
      <c r="M336" s="129"/>
      <c r="N336" s="129"/>
      <c r="O336" s="82"/>
      <c r="P336" s="82"/>
      <c r="Q336" s="82"/>
      <c r="R336" s="82"/>
      <c r="S336" s="82"/>
      <c r="T336" s="82"/>
      <c r="U336" s="82"/>
      <c r="V336" s="82"/>
      <c r="W336" s="82"/>
      <c r="X336" s="82"/>
      <c r="Y336" s="82"/>
      <c r="Z336" s="117"/>
      <c r="AA336" s="117"/>
      <c r="AB336" s="117"/>
      <c r="AC336" s="117"/>
      <c r="AD336" s="117"/>
      <c r="AE336" s="190"/>
      <c r="AF336" s="190"/>
      <c r="AG336" s="190"/>
      <c r="AH336" s="190"/>
      <c r="AI336" s="190"/>
      <c r="AJ336" s="4"/>
      <c r="AK336" s="4"/>
    </row>
    <row r="337" spans="1:37" s="55" customFormat="1" x14ac:dyDescent="0.2">
      <c r="A337" s="105"/>
      <c r="B337" s="129"/>
      <c r="C337" s="129"/>
      <c r="D337" s="129"/>
      <c r="E337" s="129"/>
      <c r="F337" s="129"/>
      <c r="G337" s="129"/>
      <c r="H337" s="129"/>
      <c r="I337" s="129"/>
      <c r="J337" s="129"/>
      <c r="K337" s="129"/>
      <c r="L337" s="129"/>
      <c r="M337" s="129"/>
      <c r="N337" s="129"/>
      <c r="O337" s="82"/>
      <c r="P337" s="82"/>
      <c r="Q337" s="82"/>
      <c r="R337" s="82"/>
      <c r="S337" s="82"/>
      <c r="T337" s="82"/>
      <c r="U337" s="82"/>
      <c r="V337" s="82"/>
      <c r="W337" s="82"/>
      <c r="X337" s="82"/>
      <c r="Y337" s="82"/>
      <c r="Z337" s="117"/>
      <c r="AA337" s="117"/>
      <c r="AB337" s="117"/>
      <c r="AC337" s="117"/>
      <c r="AD337" s="117"/>
      <c r="AE337" s="190"/>
      <c r="AF337" s="190"/>
      <c r="AG337" s="190"/>
      <c r="AH337" s="190"/>
      <c r="AI337" s="190"/>
      <c r="AJ337" s="4"/>
      <c r="AK337" s="4"/>
    </row>
    <row r="338" spans="1:37" s="55" customFormat="1" x14ac:dyDescent="0.2">
      <c r="A338" s="105"/>
      <c r="B338" s="129"/>
      <c r="C338" s="129"/>
      <c r="D338" s="129"/>
      <c r="E338" s="129"/>
      <c r="F338" s="129"/>
      <c r="G338" s="129"/>
      <c r="H338" s="129"/>
      <c r="I338" s="129"/>
      <c r="J338" s="129"/>
      <c r="K338" s="129"/>
      <c r="L338" s="129"/>
      <c r="M338" s="129"/>
      <c r="N338" s="129"/>
      <c r="O338" s="82"/>
      <c r="P338" s="82"/>
      <c r="Q338" s="82"/>
      <c r="R338" s="82"/>
      <c r="S338" s="82"/>
      <c r="T338" s="82"/>
      <c r="U338" s="82"/>
      <c r="V338" s="82"/>
      <c r="W338" s="82"/>
      <c r="X338" s="82"/>
      <c r="Y338" s="82"/>
      <c r="Z338" s="117"/>
      <c r="AA338" s="117"/>
      <c r="AB338" s="117"/>
      <c r="AC338" s="117"/>
      <c r="AD338" s="117"/>
      <c r="AE338" s="190"/>
      <c r="AF338" s="190"/>
      <c r="AG338" s="190"/>
      <c r="AH338" s="190"/>
      <c r="AI338" s="190"/>
      <c r="AJ338" s="4"/>
      <c r="AK338" s="4"/>
    </row>
    <row r="339" spans="1:37" s="55" customFormat="1" x14ac:dyDescent="0.2">
      <c r="A339" s="105"/>
      <c r="B339" s="129"/>
      <c r="C339" s="129"/>
      <c r="D339" s="129"/>
      <c r="E339" s="129"/>
      <c r="F339" s="129"/>
      <c r="G339" s="129"/>
      <c r="H339" s="129"/>
      <c r="I339" s="129"/>
      <c r="J339" s="129"/>
      <c r="K339" s="129"/>
      <c r="L339" s="129"/>
      <c r="M339" s="129"/>
      <c r="N339" s="129"/>
      <c r="O339" s="82"/>
      <c r="P339" s="82"/>
      <c r="Q339" s="82"/>
      <c r="R339" s="82"/>
      <c r="S339" s="82"/>
      <c r="T339" s="82"/>
      <c r="U339" s="82"/>
      <c r="V339" s="82"/>
      <c r="W339" s="82"/>
      <c r="X339" s="82"/>
      <c r="Y339" s="82"/>
      <c r="Z339" s="117"/>
      <c r="AA339" s="117"/>
      <c r="AB339" s="117"/>
      <c r="AC339" s="117"/>
      <c r="AD339" s="117"/>
      <c r="AE339" s="190"/>
      <c r="AF339" s="190"/>
      <c r="AG339" s="190"/>
      <c r="AH339" s="190"/>
      <c r="AI339" s="190"/>
      <c r="AJ339" s="4"/>
      <c r="AK339" s="4"/>
    </row>
    <row r="340" spans="1:37" s="55" customFormat="1" x14ac:dyDescent="0.2">
      <c r="A340" s="105"/>
      <c r="B340" s="129"/>
      <c r="C340" s="129"/>
      <c r="D340" s="129"/>
      <c r="E340" s="129"/>
      <c r="F340" s="129"/>
      <c r="G340" s="129"/>
      <c r="H340" s="129"/>
      <c r="I340" s="129"/>
      <c r="J340" s="129"/>
      <c r="K340" s="129"/>
      <c r="L340" s="129"/>
      <c r="M340" s="129"/>
      <c r="N340" s="129"/>
      <c r="O340" s="82"/>
      <c r="P340" s="82"/>
      <c r="Q340" s="82"/>
      <c r="R340" s="82"/>
      <c r="S340" s="82"/>
      <c r="T340" s="82"/>
      <c r="U340" s="82"/>
      <c r="V340" s="82"/>
      <c r="W340" s="82"/>
      <c r="X340" s="82"/>
      <c r="Y340" s="82"/>
      <c r="Z340" s="117"/>
      <c r="AA340" s="117"/>
      <c r="AB340" s="117"/>
      <c r="AC340" s="117"/>
      <c r="AD340" s="117"/>
      <c r="AE340" s="190"/>
      <c r="AF340" s="190"/>
      <c r="AG340" s="190"/>
      <c r="AH340" s="190"/>
      <c r="AI340" s="190"/>
      <c r="AJ340" s="4"/>
      <c r="AK340" s="4"/>
    </row>
    <row r="341" spans="1:37" s="55" customFormat="1" x14ac:dyDescent="0.2">
      <c r="A341" s="105"/>
      <c r="B341" s="129"/>
      <c r="C341" s="129"/>
      <c r="D341" s="129"/>
      <c r="E341" s="129"/>
      <c r="F341" s="129"/>
      <c r="G341" s="129"/>
      <c r="H341" s="129"/>
      <c r="I341" s="129"/>
      <c r="J341" s="129"/>
      <c r="K341" s="129"/>
      <c r="L341" s="129"/>
      <c r="M341" s="129"/>
      <c r="N341" s="129"/>
      <c r="O341" s="82"/>
      <c r="P341" s="82"/>
      <c r="Q341" s="82"/>
      <c r="R341" s="82"/>
      <c r="S341" s="82"/>
      <c r="T341" s="82"/>
      <c r="U341" s="82"/>
      <c r="V341" s="82"/>
      <c r="W341" s="82"/>
      <c r="X341" s="82"/>
      <c r="Y341" s="82"/>
      <c r="Z341" s="117"/>
      <c r="AA341" s="117"/>
      <c r="AB341" s="117"/>
      <c r="AC341" s="117"/>
      <c r="AD341" s="117"/>
      <c r="AE341" s="190"/>
      <c r="AF341" s="190"/>
      <c r="AG341" s="190"/>
      <c r="AH341" s="190"/>
      <c r="AI341" s="190"/>
      <c r="AJ341" s="4"/>
      <c r="AK341" s="4"/>
    </row>
    <row r="342" spans="1:37" s="55" customFormat="1" x14ac:dyDescent="0.2">
      <c r="A342" s="105"/>
      <c r="B342" s="129"/>
      <c r="C342" s="129"/>
      <c r="D342" s="129"/>
      <c r="E342" s="129"/>
      <c r="F342" s="129"/>
      <c r="G342" s="129"/>
      <c r="H342" s="129"/>
      <c r="I342" s="129"/>
      <c r="J342" s="129"/>
      <c r="K342" s="129"/>
      <c r="L342" s="129"/>
      <c r="M342" s="129"/>
      <c r="N342" s="129"/>
      <c r="O342" s="82"/>
      <c r="P342" s="82"/>
      <c r="Q342" s="82"/>
      <c r="R342" s="82"/>
      <c r="S342" s="82"/>
      <c r="T342" s="82"/>
      <c r="U342" s="82"/>
      <c r="V342" s="82"/>
      <c r="W342" s="82"/>
      <c r="X342" s="82"/>
      <c r="Y342" s="82"/>
      <c r="Z342" s="117"/>
      <c r="AA342" s="117"/>
      <c r="AB342" s="117"/>
      <c r="AC342" s="117"/>
      <c r="AD342" s="117"/>
      <c r="AE342" s="190"/>
      <c r="AF342" s="190"/>
      <c r="AG342" s="190"/>
      <c r="AH342" s="190"/>
      <c r="AI342" s="190"/>
      <c r="AJ342" s="4"/>
      <c r="AK342" s="4"/>
    </row>
    <row r="343" spans="1:37" s="55" customFormat="1" x14ac:dyDescent="0.2">
      <c r="A343" s="105"/>
      <c r="B343" s="129"/>
      <c r="C343" s="129"/>
      <c r="D343" s="129"/>
      <c r="E343" s="129"/>
      <c r="F343" s="129"/>
      <c r="G343" s="129"/>
      <c r="H343" s="129"/>
      <c r="I343" s="129"/>
      <c r="J343" s="129"/>
      <c r="K343" s="129"/>
      <c r="L343" s="129"/>
      <c r="M343" s="129"/>
      <c r="N343" s="129"/>
      <c r="O343" s="82"/>
      <c r="P343" s="82"/>
      <c r="Q343" s="82"/>
      <c r="R343" s="82"/>
      <c r="S343" s="82"/>
      <c r="T343" s="82"/>
      <c r="U343" s="82"/>
      <c r="V343" s="82"/>
      <c r="W343" s="82"/>
      <c r="X343" s="82"/>
      <c r="Y343" s="82"/>
      <c r="Z343" s="117"/>
      <c r="AA343" s="117"/>
      <c r="AB343" s="117"/>
      <c r="AC343" s="117"/>
      <c r="AD343" s="117"/>
      <c r="AE343" s="190"/>
      <c r="AF343" s="190"/>
      <c r="AG343" s="190"/>
      <c r="AH343" s="190"/>
      <c r="AI343" s="190"/>
      <c r="AJ343" s="4"/>
      <c r="AK343" s="4"/>
    </row>
    <row r="344" spans="1:37" s="55" customFormat="1" x14ac:dyDescent="0.2">
      <c r="A344" s="105"/>
      <c r="B344" s="129"/>
      <c r="C344" s="129"/>
      <c r="D344" s="129"/>
      <c r="E344" s="129"/>
      <c r="F344" s="129"/>
      <c r="G344" s="129"/>
      <c r="H344" s="129"/>
      <c r="I344" s="129"/>
      <c r="J344" s="129"/>
      <c r="K344" s="129"/>
      <c r="L344" s="129"/>
      <c r="M344" s="129"/>
      <c r="N344" s="129"/>
      <c r="O344" s="82"/>
      <c r="P344" s="82"/>
      <c r="Q344" s="82"/>
      <c r="R344" s="82"/>
      <c r="S344" s="82"/>
      <c r="T344" s="82"/>
      <c r="U344" s="82"/>
      <c r="V344" s="82"/>
      <c r="W344" s="82"/>
      <c r="X344" s="82"/>
      <c r="Y344" s="82"/>
      <c r="Z344" s="117"/>
      <c r="AA344" s="117"/>
      <c r="AB344" s="117"/>
      <c r="AC344" s="117"/>
      <c r="AD344" s="117"/>
      <c r="AE344" s="190"/>
      <c r="AF344" s="190"/>
      <c r="AG344" s="190"/>
      <c r="AH344" s="190"/>
      <c r="AI344" s="190"/>
      <c r="AJ344" s="4"/>
      <c r="AK344" s="4"/>
    </row>
    <row r="345" spans="1:37" s="55" customFormat="1" x14ac:dyDescent="0.2">
      <c r="A345" s="105"/>
      <c r="B345" s="129"/>
      <c r="C345" s="129"/>
      <c r="D345" s="129"/>
      <c r="E345" s="129"/>
      <c r="F345" s="129"/>
      <c r="G345" s="129"/>
      <c r="H345" s="129"/>
      <c r="I345" s="129"/>
      <c r="J345" s="129"/>
      <c r="K345" s="129"/>
      <c r="L345" s="129"/>
      <c r="M345" s="129"/>
      <c r="N345" s="129"/>
      <c r="O345" s="82"/>
      <c r="P345" s="82"/>
      <c r="Q345" s="82"/>
      <c r="R345" s="82"/>
      <c r="S345" s="82"/>
      <c r="T345" s="82"/>
      <c r="U345" s="82"/>
      <c r="V345" s="82"/>
      <c r="W345" s="82"/>
      <c r="X345" s="82"/>
      <c r="Y345" s="82"/>
      <c r="Z345" s="117"/>
      <c r="AA345" s="117"/>
      <c r="AB345" s="117"/>
      <c r="AC345" s="117"/>
      <c r="AD345" s="117"/>
      <c r="AE345" s="190"/>
      <c r="AF345" s="190"/>
      <c r="AG345" s="190"/>
      <c r="AH345" s="190"/>
      <c r="AI345" s="190"/>
      <c r="AJ345" s="4"/>
      <c r="AK345" s="4"/>
    </row>
    <row r="346" spans="1:37" s="55" customFormat="1" x14ac:dyDescent="0.2">
      <c r="A346" s="105"/>
      <c r="B346" s="129"/>
      <c r="C346" s="129"/>
      <c r="D346" s="129"/>
      <c r="E346" s="129"/>
      <c r="F346" s="129"/>
      <c r="G346" s="129"/>
      <c r="H346" s="129"/>
      <c r="I346" s="129"/>
      <c r="J346" s="129"/>
      <c r="K346" s="129"/>
      <c r="L346" s="129"/>
      <c r="M346" s="129"/>
      <c r="N346" s="129"/>
      <c r="O346" s="82"/>
      <c r="P346" s="82"/>
      <c r="Q346" s="82"/>
      <c r="R346" s="82"/>
      <c r="S346" s="82"/>
      <c r="T346" s="82"/>
      <c r="U346" s="82"/>
      <c r="V346" s="82"/>
      <c r="W346" s="82"/>
      <c r="X346" s="82"/>
      <c r="Y346" s="82"/>
      <c r="Z346" s="117"/>
      <c r="AA346" s="117"/>
      <c r="AB346" s="117"/>
      <c r="AC346" s="117"/>
      <c r="AD346" s="117"/>
      <c r="AE346" s="190"/>
      <c r="AF346" s="190"/>
      <c r="AG346" s="190"/>
      <c r="AH346" s="190"/>
      <c r="AI346" s="190"/>
      <c r="AJ346" s="4"/>
      <c r="AK346" s="4"/>
    </row>
    <row r="347" spans="1:37" s="55" customFormat="1" x14ac:dyDescent="0.2">
      <c r="A347" s="105"/>
      <c r="B347" s="129"/>
      <c r="C347" s="129"/>
      <c r="D347" s="129"/>
      <c r="E347" s="129"/>
      <c r="F347" s="129"/>
      <c r="G347" s="129"/>
      <c r="H347" s="129"/>
      <c r="I347" s="129"/>
      <c r="J347" s="129"/>
      <c r="K347" s="129"/>
      <c r="L347" s="129"/>
      <c r="M347" s="129"/>
      <c r="N347" s="129"/>
      <c r="O347" s="82"/>
      <c r="P347" s="82"/>
      <c r="Q347" s="82"/>
      <c r="R347" s="82"/>
      <c r="S347" s="82"/>
      <c r="T347" s="82"/>
      <c r="U347" s="82"/>
      <c r="V347" s="82"/>
      <c r="W347" s="82"/>
      <c r="X347" s="82"/>
      <c r="Y347" s="82"/>
      <c r="Z347" s="117"/>
      <c r="AA347" s="117"/>
      <c r="AB347" s="117"/>
      <c r="AC347" s="117"/>
      <c r="AD347" s="117"/>
      <c r="AE347" s="190"/>
      <c r="AF347" s="190"/>
      <c r="AG347" s="190"/>
      <c r="AH347" s="190"/>
      <c r="AI347" s="190"/>
      <c r="AJ347" s="4"/>
      <c r="AK347" s="4"/>
    </row>
    <row r="348" spans="1:37" s="55" customFormat="1" x14ac:dyDescent="0.2">
      <c r="A348" s="105"/>
      <c r="B348" s="129"/>
      <c r="C348" s="129"/>
      <c r="D348" s="129"/>
      <c r="E348" s="129"/>
      <c r="F348" s="129"/>
      <c r="G348" s="129"/>
      <c r="H348" s="129"/>
      <c r="I348" s="129"/>
      <c r="J348" s="129"/>
      <c r="K348" s="129"/>
      <c r="L348" s="129"/>
      <c r="M348" s="129"/>
      <c r="N348" s="129"/>
      <c r="O348" s="82"/>
      <c r="P348" s="82"/>
      <c r="Q348" s="82"/>
      <c r="R348" s="82"/>
      <c r="S348" s="82"/>
      <c r="T348" s="82"/>
      <c r="U348" s="82"/>
      <c r="V348" s="82"/>
      <c r="W348" s="82"/>
      <c r="X348" s="82"/>
      <c r="Y348" s="82"/>
      <c r="Z348" s="117"/>
      <c r="AA348" s="117"/>
      <c r="AB348" s="117"/>
      <c r="AC348" s="117"/>
      <c r="AD348" s="117"/>
      <c r="AE348" s="190"/>
      <c r="AF348" s="190"/>
      <c r="AG348" s="190"/>
      <c r="AH348" s="190"/>
      <c r="AI348" s="190"/>
      <c r="AJ348" s="4"/>
      <c r="AK348" s="4"/>
    </row>
    <row r="349" spans="1:37" s="55" customFormat="1" x14ac:dyDescent="0.2">
      <c r="A349" s="105"/>
      <c r="B349" s="129"/>
      <c r="C349" s="129"/>
      <c r="D349" s="129"/>
      <c r="E349" s="129"/>
      <c r="F349" s="129"/>
      <c r="G349" s="129"/>
      <c r="H349" s="129"/>
      <c r="I349" s="129"/>
      <c r="J349" s="129"/>
      <c r="K349" s="129"/>
      <c r="L349" s="129"/>
      <c r="M349" s="129"/>
      <c r="N349" s="129"/>
      <c r="O349" s="82"/>
      <c r="P349" s="82"/>
      <c r="Q349" s="82"/>
      <c r="R349" s="82"/>
      <c r="S349" s="82"/>
      <c r="T349" s="82"/>
      <c r="U349" s="82"/>
      <c r="V349" s="82"/>
      <c r="W349" s="82"/>
      <c r="X349" s="82"/>
      <c r="Y349" s="82"/>
      <c r="Z349" s="117"/>
      <c r="AA349" s="117"/>
      <c r="AB349" s="117"/>
      <c r="AC349" s="117"/>
      <c r="AD349" s="117"/>
      <c r="AE349" s="190"/>
      <c r="AF349" s="190"/>
      <c r="AG349" s="190"/>
      <c r="AH349" s="190"/>
      <c r="AI349" s="190"/>
      <c r="AJ349" s="4"/>
      <c r="AK349" s="4"/>
    </row>
    <row r="350" spans="1:37" s="55" customFormat="1" x14ac:dyDescent="0.2">
      <c r="A350" s="105"/>
      <c r="B350" s="129"/>
      <c r="C350" s="129"/>
      <c r="D350" s="129"/>
      <c r="E350" s="129"/>
      <c r="F350" s="129"/>
      <c r="G350" s="129"/>
      <c r="H350" s="129"/>
      <c r="I350" s="129"/>
      <c r="J350" s="129"/>
      <c r="K350" s="129"/>
      <c r="L350" s="129"/>
      <c r="M350" s="129"/>
      <c r="N350" s="129"/>
      <c r="O350" s="82"/>
      <c r="P350" s="82"/>
      <c r="Q350" s="82"/>
      <c r="R350" s="82"/>
      <c r="S350" s="82"/>
      <c r="T350" s="82"/>
      <c r="U350" s="82"/>
      <c r="V350" s="82"/>
      <c r="W350" s="82"/>
      <c r="X350" s="82"/>
      <c r="Y350" s="82"/>
      <c r="Z350" s="117"/>
      <c r="AA350" s="117"/>
      <c r="AB350" s="117"/>
      <c r="AC350" s="117"/>
      <c r="AD350" s="117"/>
      <c r="AE350" s="190"/>
      <c r="AF350" s="190"/>
      <c r="AG350" s="190"/>
      <c r="AH350" s="190"/>
      <c r="AI350" s="190"/>
      <c r="AJ350" s="4"/>
      <c r="AK350" s="4"/>
    </row>
    <row r="351" spans="1:37" s="55" customFormat="1" x14ac:dyDescent="0.2">
      <c r="A351" s="105"/>
      <c r="B351" s="129"/>
      <c r="C351" s="129"/>
      <c r="D351" s="129"/>
      <c r="E351" s="129"/>
      <c r="F351" s="129"/>
      <c r="G351" s="129"/>
      <c r="H351" s="129"/>
      <c r="I351" s="129"/>
      <c r="J351" s="129"/>
      <c r="K351" s="129"/>
      <c r="L351" s="129"/>
      <c r="M351" s="129"/>
      <c r="N351" s="129"/>
      <c r="O351" s="82"/>
      <c r="P351" s="82"/>
      <c r="Q351" s="82"/>
      <c r="R351" s="82"/>
      <c r="S351" s="82"/>
      <c r="T351" s="82"/>
      <c r="U351" s="82"/>
      <c r="V351" s="82"/>
      <c r="W351" s="82"/>
      <c r="X351" s="82"/>
      <c r="Y351" s="82"/>
      <c r="Z351" s="117"/>
      <c r="AA351" s="117"/>
      <c r="AB351" s="117"/>
      <c r="AC351" s="117"/>
      <c r="AD351" s="117"/>
      <c r="AE351" s="190"/>
      <c r="AF351" s="190"/>
      <c r="AG351" s="190"/>
      <c r="AH351" s="190"/>
      <c r="AI351" s="190"/>
      <c r="AJ351" s="4"/>
      <c r="AK351" s="4"/>
    </row>
    <row r="352" spans="1:37" s="55" customFormat="1" x14ac:dyDescent="0.2">
      <c r="A352" s="105"/>
      <c r="B352" s="129"/>
      <c r="C352" s="129"/>
      <c r="D352" s="129"/>
      <c r="E352" s="129"/>
      <c r="F352" s="129"/>
      <c r="G352" s="129"/>
      <c r="H352" s="129"/>
      <c r="I352" s="129"/>
      <c r="J352" s="129"/>
      <c r="K352" s="129"/>
      <c r="L352" s="129"/>
      <c r="M352" s="129"/>
      <c r="N352" s="129"/>
      <c r="O352" s="82"/>
      <c r="P352" s="82"/>
      <c r="Q352" s="82"/>
      <c r="R352" s="82"/>
      <c r="S352" s="82"/>
      <c r="T352" s="82"/>
      <c r="U352" s="82"/>
      <c r="V352" s="82"/>
      <c r="W352" s="82"/>
      <c r="X352" s="82"/>
      <c r="Y352" s="82"/>
      <c r="Z352" s="117"/>
      <c r="AA352" s="117"/>
      <c r="AB352" s="117"/>
      <c r="AC352" s="117"/>
      <c r="AD352" s="117"/>
      <c r="AE352" s="190"/>
      <c r="AF352" s="190"/>
      <c r="AG352" s="190"/>
      <c r="AH352" s="190"/>
      <c r="AI352" s="190"/>
      <c r="AJ352" s="4"/>
      <c r="AK352" s="4"/>
    </row>
    <row r="353" spans="1:37" s="55" customFormat="1" x14ac:dyDescent="0.2">
      <c r="A353" s="105"/>
      <c r="B353" s="129"/>
      <c r="C353" s="129"/>
      <c r="D353" s="129"/>
      <c r="E353" s="129"/>
      <c r="F353" s="129"/>
      <c r="G353" s="129"/>
      <c r="H353" s="129"/>
      <c r="I353" s="129"/>
      <c r="J353" s="129"/>
      <c r="K353" s="129"/>
      <c r="L353" s="129"/>
      <c r="M353" s="129"/>
      <c r="N353" s="129"/>
      <c r="O353" s="82"/>
      <c r="P353" s="82"/>
      <c r="Q353" s="82"/>
      <c r="R353" s="82"/>
      <c r="S353" s="82"/>
      <c r="T353" s="82"/>
      <c r="U353" s="82"/>
      <c r="V353" s="82"/>
      <c r="W353" s="82"/>
      <c r="X353" s="82"/>
      <c r="Y353" s="82"/>
      <c r="Z353" s="117"/>
      <c r="AA353" s="117"/>
      <c r="AB353" s="117"/>
      <c r="AC353" s="117"/>
      <c r="AD353" s="117"/>
      <c r="AE353" s="190"/>
      <c r="AF353" s="190"/>
      <c r="AG353" s="190"/>
      <c r="AH353" s="190"/>
      <c r="AI353" s="190"/>
      <c r="AJ353" s="4"/>
      <c r="AK353" s="4"/>
    </row>
    <row r="354" spans="1:37" s="55" customFormat="1" x14ac:dyDescent="0.2">
      <c r="A354" s="105"/>
      <c r="B354" s="129"/>
      <c r="C354" s="129"/>
      <c r="D354" s="129"/>
      <c r="E354" s="129"/>
      <c r="F354" s="129"/>
      <c r="G354" s="129"/>
      <c r="H354" s="129"/>
      <c r="I354" s="129"/>
      <c r="J354" s="129"/>
      <c r="K354" s="129"/>
      <c r="L354" s="129"/>
      <c r="M354" s="129"/>
      <c r="N354" s="129"/>
      <c r="O354" s="82"/>
      <c r="P354" s="82"/>
      <c r="Q354" s="82"/>
      <c r="R354" s="82"/>
      <c r="S354" s="82"/>
      <c r="T354" s="82"/>
      <c r="U354" s="82"/>
      <c r="V354" s="82"/>
      <c r="W354" s="82"/>
      <c r="X354" s="82"/>
      <c r="Y354" s="82"/>
      <c r="Z354" s="117"/>
      <c r="AA354" s="117"/>
      <c r="AB354" s="117"/>
      <c r="AC354" s="117"/>
      <c r="AD354" s="117"/>
      <c r="AE354" s="190"/>
      <c r="AF354" s="190"/>
      <c r="AG354" s="190"/>
      <c r="AH354" s="190"/>
      <c r="AI354" s="190"/>
      <c r="AJ354" s="4"/>
      <c r="AK354" s="4"/>
    </row>
    <row r="355" spans="1:37" s="55" customFormat="1" x14ac:dyDescent="0.2">
      <c r="A355" s="105"/>
      <c r="B355" s="129"/>
      <c r="C355" s="129"/>
      <c r="D355" s="129"/>
      <c r="E355" s="129"/>
      <c r="F355" s="129"/>
      <c r="G355" s="129"/>
      <c r="H355" s="129"/>
      <c r="I355" s="129"/>
      <c r="J355" s="129"/>
      <c r="K355" s="129"/>
      <c r="L355" s="129"/>
      <c r="M355" s="129"/>
      <c r="N355" s="129"/>
      <c r="O355" s="82"/>
      <c r="P355" s="82"/>
      <c r="Q355" s="82"/>
      <c r="R355" s="82"/>
      <c r="S355" s="82"/>
      <c r="T355" s="82"/>
      <c r="U355" s="82"/>
      <c r="V355" s="82"/>
      <c r="W355" s="82"/>
      <c r="X355" s="82"/>
      <c r="Y355" s="82"/>
      <c r="Z355" s="117"/>
      <c r="AA355" s="117"/>
      <c r="AB355" s="117"/>
      <c r="AC355" s="117"/>
      <c r="AD355" s="117"/>
      <c r="AE355" s="190"/>
      <c r="AF355" s="190"/>
      <c r="AG355" s="190"/>
      <c r="AH355" s="190"/>
      <c r="AI355" s="190"/>
      <c r="AJ355" s="4"/>
      <c r="AK355" s="4"/>
    </row>
    <row r="356" spans="1:37" s="55" customFormat="1" x14ac:dyDescent="0.2">
      <c r="A356" s="105"/>
      <c r="B356" s="129"/>
      <c r="C356" s="129"/>
      <c r="D356" s="129"/>
      <c r="E356" s="129"/>
      <c r="F356" s="129"/>
      <c r="G356" s="129"/>
      <c r="H356" s="129"/>
      <c r="I356" s="129"/>
      <c r="J356" s="129"/>
      <c r="K356" s="129"/>
      <c r="L356" s="129"/>
      <c r="M356" s="129"/>
      <c r="N356" s="129"/>
      <c r="O356" s="82"/>
      <c r="P356" s="82"/>
      <c r="Q356" s="82"/>
      <c r="R356" s="82"/>
      <c r="S356" s="82"/>
      <c r="T356" s="82"/>
      <c r="U356" s="82"/>
      <c r="V356" s="82"/>
      <c r="W356" s="82"/>
      <c r="X356" s="82"/>
      <c r="Y356" s="82"/>
      <c r="Z356" s="117"/>
      <c r="AA356" s="117"/>
      <c r="AB356" s="117"/>
      <c r="AC356" s="117"/>
      <c r="AD356" s="117"/>
      <c r="AE356" s="190"/>
      <c r="AF356" s="190"/>
      <c r="AG356" s="190"/>
      <c r="AH356" s="190"/>
      <c r="AI356" s="190"/>
      <c r="AJ356" s="4"/>
      <c r="AK356" s="4"/>
    </row>
    <row r="357" spans="1:37" s="55" customFormat="1" x14ac:dyDescent="0.2">
      <c r="A357" s="105"/>
      <c r="B357" s="129"/>
      <c r="C357" s="129"/>
      <c r="D357" s="129"/>
      <c r="E357" s="129"/>
      <c r="F357" s="129"/>
      <c r="G357" s="129"/>
      <c r="H357" s="129"/>
      <c r="I357" s="129"/>
      <c r="J357" s="129"/>
      <c r="K357" s="129"/>
      <c r="L357" s="129"/>
      <c r="M357" s="129"/>
      <c r="N357" s="129"/>
      <c r="O357" s="82"/>
      <c r="P357" s="82"/>
      <c r="Q357" s="82"/>
      <c r="R357" s="82"/>
      <c r="S357" s="82"/>
      <c r="T357" s="82"/>
      <c r="U357" s="82"/>
      <c r="V357" s="82"/>
      <c r="W357" s="82"/>
      <c r="X357" s="82"/>
      <c r="Y357" s="82"/>
      <c r="Z357" s="117"/>
      <c r="AA357" s="117"/>
      <c r="AB357" s="117"/>
      <c r="AC357" s="117"/>
      <c r="AD357" s="117"/>
      <c r="AE357" s="190"/>
      <c r="AF357" s="190"/>
      <c r="AG357" s="190"/>
      <c r="AH357" s="190"/>
      <c r="AI357" s="190"/>
      <c r="AJ357" s="4"/>
      <c r="AK357" s="4"/>
    </row>
    <row r="358" spans="1:37" s="55" customFormat="1" x14ac:dyDescent="0.2">
      <c r="A358" s="105"/>
      <c r="B358" s="129"/>
      <c r="C358" s="129"/>
      <c r="D358" s="129"/>
      <c r="E358" s="129"/>
      <c r="F358" s="129"/>
      <c r="G358" s="129"/>
      <c r="H358" s="129"/>
      <c r="I358" s="129"/>
      <c r="J358" s="129"/>
      <c r="K358" s="129"/>
      <c r="L358" s="129"/>
      <c r="M358" s="129"/>
      <c r="N358" s="129"/>
      <c r="O358" s="82"/>
      <c r="P358" s="82"/>
      <c r="Q358" s="82"/>
      <c r="R358" s="82"/>
      <c r="S358" s="82"/>
      <c r="T358" s="82"/>
      <c r="U358" s="82"/>
      <c r="V358" s="82"/>
      <c r="W358" s="82"/>
      <c r="X358" s="82"/>
      <c r="Y358" s="82"/>
      <c r="Z358" s="117"/>
      <c r="AA358" s="117"/>
      <c r="AB358" s="117"/>
      <c r="AC358" s="117"/>
      <c r="AD358" s="117"/>
      <c r="AE358" s="190"/>
      <c r="AF358" s="190"/>
      <c r="AG358" s="190"/>
      <c r="AH358" s="190"/>
      <c r="AI358" s="190"/>
      <c r="AJ358" s="4"/>
      <c r="AK358" s="4"/>
    </row>
    <row r="359" spans="1:37" s="55" customFormat="1" x14ac:dyDescent="0.2">
      <c r="A359" s="105"/>
      <c r="B359" s="129"/>
      <c r="C359" s="129"/>
      <c r="D359" s="129"/>
      <c r="E359" s="129"/>
      <c r="F359" s="129"/>
      <c r="G359" s="129"/>
      <c r="H359" s="129"/>
      <c r="I359" s="129"/>
      <c r="J359" s="129"/>
      <c r="K359" s="129"/>
      <c r="L359" s="129"/>
      <c r="M359" s="129"/>
      <c r="N359" s="129"/>
      <c r="O359" s="82"/>
      <c r="P359" s="82"/>
      <c r="Q359" s="82"/>
      <c r="R359" s="82"/>
      <c r="S359" s="82"/>
      <c r="T359" s="82"/>
      <c r="U359" s="82"/>
      <c r="V359" s="82"/>
      <c r="W359" s="82"/>
      <c r="X359" s="82"/>
      <c r="Y359" s="82"/>
      <c r="Z359" s="117"/>
      <c r="AA359" s="117"/>
      <c r="AB359" s="117"/>
      <c r="AC359" s="117"/>
      <c r="AD359" s="117"/>
      <c r="AE359" s="190"/>
      <c r="AF359" s="190"/>
      <c r="AG359" s="190"/>
      <c r="AH359" s="190"/>
      <c r="AI359" s="190"/>
      <c r="AJ359" s="4"/>
      <c r="AK359" s="4"/>
    </row>
    <row r="360" spans="1:37" s="55" customFormat="1" x14ac:dyDescent="0.2">
      <c r="A360" s="105"/>
      <c r="B360" s="129"/>
      <c r="C360" s="129"/>
      <c r="D360" s="129"/>
      <c r="E360" s="129"/>
      <c r="F360" s="129"/>
      <c r="G360" s="129"/>
      <c r="H360" s="129"/>
      <c r="I360" s="129"/>
      <c r="J360" s="129"/>
      <c r="K360" s="129"/>
      <c r="L360" s="129"/>
      <c r="M360" s="129"/>
      <c r="N360" s="129"/>
      <c r="O360" s="82"/>
      <c r="P360" s="82"/>
      <c r="Q360" s="82"/>
      <c r="R360" s="82"/>
      <c r="S360" s="82"/>
      <c r="T360" s="82"/>
      <c r="U360" s="82"/>
      <c r="V360" s="82"/>
      <c r="W360" s="82"/>
      <c r="X360" s="82"/>
      <c r="Y360" s="82"/>
      <c r="Z360" s="117"/>
      <c r="AA360" s="117"/>
      <c r="AB360" s="117"/>
      <c r="AC360" s="117"/>
      <c r="AD360" s="117"/>
      <c r="AE360" s="190"/>
      <c r="AF360" s="190"/>
      <c r="AG360" s="190"/>
      <c r="AH360" s="190"/>
      <c r="AI360" s="190"/>
      <c r="AJ360" s="4"/>
      <c r="AK360" s="4"/>
    </row>
    <row r="361" spans="1:37" s="55" customFormat="1" x14ac:dyDescent="0.2">
      <c r="A361" s="105"/>
      <c r="B361" s="129"/>
      <c r="C361" s="129"/>
      <c r="D361" s="129"/>
      <c r="E361" s="129"/>
      <c r="F361" s="129"/>
      <c r="G361" s="129"/>
      <c r="H361" s="129"/>
      <c r="I361" s="129"/>
      <c r="J361" s="129"/>
      <c r="K361" s="129"/>
      <c r="L361" s="129"/>
      <c r="M361" s="129"/>
      <c r="N361" s="129"/>
      <c r="O361" s="82"/>
      <c r="P361" s="82"/>
      <c r="Q361" s="82"/>
      <c r="R361" s="82"/>
      <c r="S361" s="82"/>
      <c r="T361" s="82"/>
      <c r="U361" s="82"/>
      <c r="V361" s="82"/>
      <c r="W361" s="82"/>
      <c r="X361" s="82"/>
      <c r="Y361" s="82"/>
      <c r="Z361" s="117"/>
      <c r="AA361" s="117"/>
      <c r="AB361" s="117"/>
      <c r="AC361" s="117"/>
      <c r="AD361" s="117"/>
      <c r="AE361" s="190"/>
      <c r="AF361" s="190"/>
      <c r="AG361" s="190"/>
      <c r="AH361" s="190"/>
      <c r="AI361" s="190"/>
      <c r="AJ361" s="4"/>
      <c r="AK361" s="4"/>
    </row>
    <row r="362" spans="1:37" s="55" customFormat="1" x14ac:dyDescent="0.2">
      <c r="A362" s="105"/>
      <c r="B362" s="129"/>
      <c r="C362" s="129"/>
      <c r="D362" s="129"/>
      <c r="E362" s="129"/>
      <c r="F362" s="129"/>
      <c r="G362" s="129"/>
      <c r="H362" s="129"/>
      <c r="I362" s="129"/>
      <c r="J362" s="129"/>
      <c r="K362" s="129"/>
      <c r="L362" s="129"/>
      <c r="M362" s="129"/>
      <c r="N362" s="129"/>
      <c r="O362" s="82"/>
      <c r="P362" s="82"/>
      <c r="Q362" s="82"/>
      <c r="R362" s="82"/>
      <c r="S362" s="82"/>
      <c r="T362" s="82"/>
      <c r="U362" s="82"/>
      <c r="V362" s="82"/>
      <c r="W362" s="82"/>
      <c r="X362" s="82"/>
      <c r="Y362" s="82"/>
      <c r="Z362" s="117"/>
      <c r="AA362" s="117"/>
      <c r="AB362" s="117"/>
      <c r="AC362" s="117"/>
      <c r="AD362" s="117"/>
      <c r="AE362" s="190"/>
      <c r="AF362" s="190"/>
      <c r="AG362" s="190"/>
      <c r="AH362" s="190"/>
      <c r="AI362" s="190"/>
      <c r="AJ362" s="4"/>
      <c r="AK362" s="4"/>
    </row>
    <row r="363" spans="1:37" s="55" customFormat="1" x14ac:dyDescent="0.2">
      <c r="A363" s="105"/>
      <c r="B363" s="129"/>
      <c r="C363" s="129"/>
      <c r="D363" s="129"/>
      <c r="E363" s="129"/>
      <c r="F363" s="129"/>
      <c r="G363" s="129"/>
      <c r="H363" s="129"/>
      <c r="I363" s="129"/>
      <c r="J363" s="129"/>
      <c r="K363" s="129"/>
      <c r="L363" s="129"/>
      <c r="M363" s="129"/>
      <c r="N363" s="129"/>
      <c r="O363" s="82"/>
      <c r="P363" s="82"/>
      <c r="Q363" s="82"/>
      <c r="R363" s="82"/>
      <c r="S363" s="82"/>
      <c r="T363" s="82"/>
      <c r="U363" s="82"/>
      <c r="V363" s="82"/>
      <c r="W363" s="82"/>
      <c r="X363" s="82"/>
      <c r="Y363" s="82"/>
      <c r="Z363" s="117"/>
      <c r="AA363" s="117"/>
      <c r="AB363" s="117"/>
      <c r="AC363" s="117"/>
      <c r="AD363" s="117"/>
      <c r="AE363" s="190"/>
      <c r="AF363" s="190"/>
      <c r="AG363" s="190"/>
      <c r="AH363" s="190"/>
      <c r="AI363" s="190"/>
      <c r="AJ363" s="4"/>
      <c r="AK363" s="4"/>
    </row>
    <row r="364" spans="1:37" s="55" customFormat="1" x14ac:dyDescent="0.2">
      <c r="A364" s="105"/>
      <c r="B364" s="129"/>
      <c r="C364" s="129"/>
      <c r="D364" s="129"/>
      <c r="E364" s="129"/>
      <c r="F364" s="129"/>
      <c r="G364" s="129"/>
      <c r="H364" s="129"/>
      <c r="I364" s="129"/>
      <c r="J364" s="129"/>
      <c r="K364" s="129"/>
      <c r="L364" s="129"/>
      <c r="M364" s="129"/>
      <c r="N364" s="129"/>
      <c r="O364" s="82"/>
      <c r="P364" s="82"/>
      <c r="Q364" s="82"/>
      <c r="R364" s="82"/>
      <c r="S364" s="82"/>
      <c r="T364" s="82"/>
      <c r="U364" s="82"/>
      <c r="V364" s="82"/>
      <c r="W364" s="82"/>
      <c r="X364" s="82"/>
      <c r="Y364" s="82"/>
      <c r="Z364" s="117"/>
      <c r="AA364" s="117"/>
      <c r="AB364" s="117"/>
      <c r="AC364" s="117"/>
      <c r="AD364" s="117"/>
      <c r="AE364" s="190"/>
      <c r="AF364" s="190"/>
      <c r="AG364" s="190"/>
      <c r="AH364" s="190"/>
      <c r="AI364" s="190"/>
      <c r="AJ364" s="4"/>
      <c r="AK364" s="4"/>
    </row>
    <row r="365" spans="1:37" s="55" customFormat="1" x14ac:dyDescent="0.2">
      <c r="A365" s="105"/>
      <c r="B365" s="129"/>
      <c r="C365" s="129"/>
      <c r="D365" s="129"/>
      <c r="E365" s="129"/>
      <c r="F365" s="129"/>
      <c r="G365" s="129"/>
      <c r="H365" s="129"/>
      <c r="I365" s="129"/>
      <c r="J365" s="129"/>
      <c r="K365" s="129"/>
      <c r="L365" s="129"/>
      <c r="M365" s="129"/>
      <c r="N365" s="129"/>
      <c r="O365" s="82"/>
      <c r="P365" s="82"/>
      <c r="Q365" s="82"/>
      <c r="R365" s="82"/>
      <c r="S365" s="82"/>
      <c r="T365" s="82"/>
      <c r="U365" s="82"/>
      <c r="V365" s="82"/>
      <c r="W365" s="82"/>
      <c r="X365" s="82"/>
      <c r="Y365" s="82"/>
      <c r="Z365" s="117"/>
      <c r="AA365" s="117"/>
      <c r="AB365" s="117"/>
      <c r="AC365" s="117"/>
      <c r="AD365" s="117"/>
      <c r="AE365" s="190"/>
      <c r="AF365" s="190"/>
      <c r="AG365" s="190"/>
      <c r="AH365" s="190"/>
      <c r="AI365" s="190"/>
      <c r="AJ365" s="4"/>
      <c r="AK365" s="4"/>
    </row>
    <row r="366" spans="1:37" s="55" customFormat="1" x14ac:dyDescent="0.2">
      <c r="A366" s="105"/>
      <c r="B366" s="129"/>
      <c r="C366" s="129"/>
      <c r="D366" s="129"/>
      <c r="E366" s="129"/>
      <c r="F366" s="129"/>
      <c r="G366" s="129"/>
      <c r="H366" s="129"/>
      <c r="I366" s="129"/>
      <c r="J366" s="129"/>
      <c r="K366" s="129"/>
      <c r="L366" s="129"/>
      <c r="M366" s="129"/>
      <c r="N366" s="129"/>
      <c r="O366" s="82"/>
      <c r="P366" s="82"/>
      <c r="Q366" s="82"/>
      <c r="R366" s="82"/>
      <c r="S366" s="82"/>
      <c r="T366" s="82"/>
      <c r="U366" s="82"/>
      <c r="V366" s="82"/>
      <c r="W366" s="82"/>
      <c r="X366" s="82"/>
      <c r="Y366" s="82"/>
      <c r="Z366" s="117"/>
      <c r="AA366" s="117"/>
      <c r="AB366" s="117"/>
      <c r="AC366" s="117"/>
      <c r="AD366" s="117"/>
      <c r="AE366" s="190"/>
      <c r="AF366" s="190"/>
      <c r="AG366" s="190"/>
      <c r="AH366" s="190"/>
      <c r="AI366" s="190"/>
      <c r="AJ366" s="4"/>
      <c r="AK366" s="4"/>
    </row>
    <row r="367" spans="1:37" s="55" customFormat="1" x14ac:dyDescent="0.2">
      <c r="A367" s="105"/>
      <c r="B367" s="129"/>
      <c r="C367" s="129"/>
      <c r="D367" s="129"/>
      <c r="E367" s="129"/>
      <c r="F367" s="129"/>
      <c r="G367" s="129"/>
      <c r="H367" s="129"/>
      <c r="I367" s="129"/>
      <c r="J367" s="129"/>
      <c r="K367" s="129"/>
      <c r="L367" s="129"/>
      <c r="M367" s="129"/>
      <c r="N367" s="129"/>
      <c r="O367" s="82"/>
      <c r="P367" s="82"/>
      <c r="Q367" s="82"/>
      <c r="R367" s="82"/>
      <c r="S367" s="82"/>
      <c r="T367" s="82"/>
      <c r="U367" s="82"/>
      <c r="V367" s="82"/>
      <c r="W367" s="82"/>
      <c r="X367" s="82"/>
      <c r="Y367" s="82"/>
      <c r="Z367" s="117"/>
      <c r="AA367" s="117"/>
      <c r="AB367" s="117"/>
      <c r="AC367" s="117"/>
      <c r="AD367" s="117"/>
      <c r="AE367" s="190"/>
      <c r="AF367" s="190"/>
      <c r="AG367" s="190"/>
      <c r="AH367" s="190"/>
      <c r="AI367" s="190"/>
      <c r="AJ367" s="4"/>
      <c r="AK367" s="4"/>
    </row>
    <row r="368" spans="1:37" s="55" customFormat="1" x14ac:dyDescent="0.2">
      <c r="A368" s="105"/>
      <c r="B368" s="129"/>
      <c r="C368" s="129"/>
      <c r="D368" s="129"/>
      <c r="E368" s="129"/>
      <c r="F368" s="129"/>
      <c r="G368" s="129"/>
      <c r="H368" s="129"/>
      <c r="I368" s="129"/>
      <c r="J368" s="129"/>
      <c r="K368" s="129"/>
      <c r="L368" s="129"/>
      <c r="M368" s="129"/>
      <c r="N368" s="129"/>
      <c r="O368" s="82"/>
      <c r="P368" s="82"/>
      <c r="Q368" s="82"/>
      <c r="R368" s="82"/>
      <c r="S368" s="82"/>
      <c r="T368" s="82"/>
      <c r="U368" s="82"/>
      <c r="V368" s="82"/>
      <c r="W368" s="82"/>
      <c r="X368" s="82"/>
      <c r="Y368" s="82"/>
      <c r="Z368" s="117"/>
      <c r="AA368" s="117"/>
      <c r="AB368" s="117"/>
      <c r="AC368" s="117"/>
      <c r="AD368" s="117"/>
      <c r="AE368" s="190"/>
      <c r="AF368" s="190"/>
      <c r="AG368" s="190"/>
      <c r="AH368" s="190"/>
      <c r="AI368" s="190"/>
      <c r="AJ368" s="4"/>
      <c r="AK368" s="4"/>
    </row>
    <row r="369" spans="1:37" s="55" customFormat="1" x14ac:dyDescent="0.2">
      <c r="A369" s="105"/>
      <c r="B369" s="129"/>
      <c r="C369" s="129"/>
      <c r="D369" s="129"/>
      <c r="E369" s="129"/>
      <c r="F369" s="129"/>
      <c r="G369" s="129"/>
      <c r="H369" s="129"/>
      <c r="I369" s="129"/>
      <c r="J369" s="129"/>
      <c r="K369" s="129"/>
      <c r="L369" s="129"/>
      <c r="M369" s="129"/>
      <c r="N369" s="129"/>
      <c r="O369" s="82"/>
      <c r="P369" s="82"/>
      <c r="Q369" s="82"/>
      <c r="R369" s="82"/>
      <c r="S369" s="82"/>
      <c r="T369" s="82"/>
      <c r="U369" s="82"/>
      <c r="V369" s="82"/>
      <c r="W369" s="82"/>
      <c r="X369" s="82"/>
      <c r="Y369" s="82"/>
      <c r="Z369" s="117"/>
      <c r="AA369" s="117"/>
      <c r="AB369" s="117"/>
      <c r="AC369" s="117"/>
      <c r="AD369" s="117"/>
      <c r="AE369" s="190"/>
      <c r="AF369" s="190"/>
      <c r="AG369" s="190"/>
      <c r="AH369" s="190"/>
      <c r="AI369" s="190"/>
      <c r="AJ369" s="4"/>
      <c r="AK369" s="4"/>
    </row>
    <row r="370" spans="1:37" s="55" customFormat="1" x14ac:dyDescent="0.2">
      <c r="A370" s="105"/>
      <c r="B370" s="129"/>
      <c r="C370" s="129"/>
      <c r="D370" s="129"/>
      <c r="E370" s="129"/>
      <c r="F370" s="129"/>
      <c r="G370" s="129"/>
      <c r="H370" s="129"/>
      <c r="I370" s="129"/>
      <c r="J370" s="129"/>
      <c r="K370" s="129"/>
      <c r="L370" s="129"/>
      <c r="M370" s="129"/>
      <c r="N370" s="129"/>
      <c r="O370" s="82"/>
      <c r="P370" s="82"/>
      <c r="Q370" s="82"/>
      <c r="R370" s="82"/>
      <c r="S370" s="82"/>
      <c r="T370" s="82"/>
      <c r="U370" s="82"/>
      <c r="V370" s="82"/>
      <c r="W370" s="82"/>
      <c r="X370" s="82"/>
      <c r="Y370" s="82"/>
      <c r="Z370" s="117"/>
      <c r="AA370" s="117"/>
      <c r="AB370" s="117"/>
      <c r="AC370" s="117"/>
      <c r="AD370" s="117"/>
      <c r="AE370" s="190"/>
      <c r="AF370" s="190"/>
      <c r="AG370" s="190"/>
      <c r="AH370" s="190"/>
      <c r="AI370" s="190"/>
      <c r="AJ370" s="4"/>
      <c r="AK370" s="4"/>
    </row>
    <row r="371" spans="1:37" s="55" customFormat="1" x14ac:dyDescent="0.2">
      <c r="A371" s="105"/>
      <c r="B371" s="129"/>
      <c r="C371" s="129"/>
      <c r="D371" s="129"/>
      <c r="E371" s="129"/>
      <c r="F371" s="129"/>
      <c r="G371" s="129"/>
      <c r="H371" s="129"/>
      <c r="I371" s="129"/>
      <c r="J371" s="129"/>
      <c r="K371" s="129"/>
      <c r="L371" s="129"/>
      <c r="M371" s="129"/>
      <c r="N371" s="129"/>
      <c r="O371" s="82"/>
      <c r="P371" s="82"/>
      <c r="Q371" s="82"/>
      <c r="R371" s="82"/>
      <c r="S371" s="82"/>
      <c r="T371" s="82"/>
      <c r="U371" s="82"/>
      <c r="V371" s="82"/>
      <c r="W371" s="82"/>
      <c r="X371" s="82"/>
      <c r="Y371" s="82"/>
      <c r="Z371" s="117"/>
      <c r="AA371" s="117"/>
      <c r="AB371" s="117"/>
      <c r="AC371" s="117"/>
      <c r="AD371" s="117"/>
      <c r="AE371" s="190"/>
      <c r="AF371" s="190"/>
      <c r="AG371" s="190"/>
      <c r="AH371" s="190"/>
      <c r="AI371" s="190"/>
      <c r="AJ371" s="4"/>
      <c r="AK371" s="4"/>
    </row>
    <row r="372" spans="1:37" s="55" customFormat="1" x14ac:dyDescent="0.2">
      <c r="A372" s="105"/>
      <c r="B372" s="129"/>
      <c r="C372" s="129"/>
      <c r="D372" s="129"/>
      <c r="E372" s="129"/>
      <c r="F372" s="129"/>
      <c r="G372" s="129"/>
      <c r="H372" s="129"/>
      <c r="I372" s="129"/>
      <c r="J372" s="129"/>
      <c r="K372" s="129"/>
      <c r="L372" s="129"/>
      <c r="M372" s="129"/>
      <c r="N372" s="129"/>
      <c r="O372" s="82"/>
      <c r="P372" s="82"/>
      <c r="Q372" s="82"/>
      <c r="R372" s="82"/>
      <c r="S372" s="82"/>
      <c r="T372" s="82"/>
      <c r="U372" s="82"/>
      <c r="V372" s="82"/>
      <c r="W372" s="82"/>
      <c r="X372" s="82"/>
      <c r="Y372" s="82"/>
      <c r="Z372" s="117"/>
      <c r="AA372" s="117"/>
      <c r="AB372" s="117"/>
      <c r="AC372" s="117"/>
      <c r="AD372" s="117"/>
      <c r="AE372" s="190"/>
      <c r="AF372" s="190"/>
      <c r="AG372" s="190"/>
      <c r="AH372" s="190"/>
      <c r="AI372" s="190"/>
      <c r="AJ372" s="4"/>
      <c r="AK372" s="4"/>
    </row>
    <row r="373" spans="1:37" s="55" customFormat="1" x14ac:dyDescent="0.2">
      <c r="A373" s="105"/>
      <c r="B373" s="129"/>
      <c r="C373" s="129"/>
      <c r="D373" s="129"/>
      <c r="E373" s="129"/>
      <c r="F373" s="129"/>
      <c r="G373" s="129"/>
      <c r="H373" s="129"/>
      <c r="I373" s="129"/>
      <c r="J373" s="129"/>
      <c r="K373" s="129"/>
      <c r="L373" s="129"/>
      <c r="M373" s="129"/>
      <c r="N373" s="129"/>
      <c r="O373" s="82"/>
      <c r="P373" s="82"/>
      <c r="Q373" s="82"/>
      <c r="R373" s="82"/>
      <c r="S373" s="82"/>
      <c r="T373" s="82"/>
      <c r="U373" s="82"/>
      <c r="V373" s="82"/>
      <c r="W373" s="82"/>
      <c r="X373" s="82"/>
      <c r="Y373" s="82"/>
      <c r="Z373" s="117"/>
      <c r="AA373" s="117"/>
      <c r="AB373" s="117"/>
      <c r="AC373" s="117"/>
      <c r="AD373" s="117"/>
      <c r="AE373" s="190"/>
      <c r="AF373" s="190"/>
      <c r="AG373" s="190"/>
      <c r="AH373" s="190"/>
      <c r="AI373" s="190"/>
      <c r="AJ373" s="4"/>
      <c r="AK373" s="4"/>
    </row>
    <row r="374" spans="1:37" s="55" customFormat="1" x14ac:dyDescent="0.2">
      <c r="A374" s="105"/>
      <c r="B374" s="129"/>
      <c r="C374" s="129"/>
      <c r="D374" s="129"/>
      <c r="E374" s="129"/>
      <c r="F374" s="129"/>
      <c r="G374" s="129"/>
      <c r="H374" s="129"/>
      <c r="I374" s="129"/>
      <c r="J374" s="129"/>
      <c r="K374" s="129"/>
      <c r="L374" s="129"/>
      <c r="M374" s="129"/>
      <c r="N374" s="129"/>
      <c r="O374" s="82"/>
      <c r="P374" s="82"/>
      <c r="Q374" s="82"/>
      <c r="R374" s="82"/>
      <c r="S374" s="82"/>
      <c r="T374" s="82"/>
      <c r="U374" s="82"/>
      <c r="V374" s="82"/>
      <c r="W374" s="82"/>
      <c r="X374" s="82"/>
      <c r="Y374" s="82"/>
      <c r="Z374" s="117"/>
      <c r="AA374" s="117"/>
      <c r="AB374" s="117"/>
      <c r="AC374" s="117"/>
      <c r="AD374" s="117"/>
      <c r="AE374" s="190"/>
      <c r="AF374" s="190"/>
      <c r="AG374" s="190"/>
      <c r="AH374" s="190"/>
      <c r="AI374" s="190"/>
      <c r="AJ374" s="4"/>
      <c r="AK374" s="4"/>
    </row>
    <row r="375" spans="1:37" s="55" customFormat="1" x14ac:dyDescent="0.2">
      <c r="A375" s="105"/>
      <c r="B375" s="129"/>
      <c r="C375" s="129"/>
      <c r="D375" s="129"/>
      <c r="E375" s="129"/>
      <c r="F375" s="129"/>
      <c r="G375" s="129"/>
      <c r="H375" s="129"/>
      <c r="I375" s="129"/>
      <c r="J375" s="129"/>
      <c r="K375" s="129"/>
      <c r="L375" s="129"/>
      <c r="M375" s="129"/>
      <c r="N375" s="129"/>
      <c r="O375" s="82"/>
      <c r="P375" s="82"/>
      <c r="Q375" s="82"/>
      <c r="R375" s="82"/>
      <c r="S375" s="82"/>
      <c r="T375" s="82"/>
      <c r="U375" s="82"/>
      <c r="V375" s="82"/>
      <c r="W375" s="82"/>
      <c r="X375" s="82"/>
      <c r="Y375" s="82"/>
      <c r="Z375" s="117"/>
      <c r="AA375" s="117"/>
      <c r="AB375" s="117"/>
      <c r="AC375" s="117"/>
      <c r="AD375" s="117"/>
      <c r="AE375" s="190"/>
      <c r="AF375" s="190"/>
      <c r="AG375" s="190"/>
      <c r="AH375" s="190"/>
      <c r="AI375" s="190"/>
      <c r="AJ375" s="4"/>
      <c r="AK375" s="4"/>
    </row>
    <row r="376" spans="1:37" s="55" customFormat="1" x14ac:dyDescent="0.2">
      <c r="A376" s="105"/>
      <c r="B376" s="129"/>
      <c r="C376" s="129"/>
      <c r="D376" s="129"/>
      <c r="E376" s="129"/>
      <c r="F376" s="129"/>
      <c r="G376" s="129"/>
      <c r="H376" s="129"/>
      <c r="I376" s="129"/>
      <c r="J376" s="129"/>
      <c r="K376" s="129"/>
      <c r="L376" s="129"/>
      <c r="M376" s="129"/>
      <c r="N376" s="129"/>
      <c r="O376" s="82"/>
      <c r="P376" s="82"/>
      <c r="Q376" s="82"/>
      <c r="R376" s="82"/>
      <c r="S376" s="82"/>
      <c r="T376" s="82"/>
      <c r="U376" s="82"/>
      <c r="V376" s="82"/>
      <c r="W376" s="82"/>
      <c r="X376" s="82"/>
      <c r="Y376" s="82"/>
      <c r="Z376" s="117"/>
      <c r="AA376" s="117"/>
      <c r="AB376" s="117"/>
      <c r="AC376" s="117"/>
      <c r="AD376" s="117"/>
      <c r="AE376" s="190"/>
      <c r="AF376" s="190"/>
      <c r="AG376" s="190"/>
      <c r="AH376" s="190"/>
      <c r="AI376" s="190"/>
      <c r="AJ376" s="4"/>
      <c r="AK376" s="4"/>
    </row>
    <row r="377" spans="1:37" s="55" customFormat="1" x14ac:dyDescent="0.2">
      <c r="A377" s="105"/>
      <c r="B377" s="129"/>
      <c r="C377" s="129"/>
      <c r="D377" s="129"/>
      <c r="E377" s="129"/>
      <c r="F377" s="129"/>
      <c r="G377" s="129"/>
      <c r="H377" s="129"/>
      <c r="I377" s="129"/>
      <c r="J377" s="129"/>
      <c r="K377" s="129"/>
      <c r="L377" s="129"/>
      <c r="M377" s="129"/>
      <c r="N377" s="129"/>
      <c r="O377" s="82"/>
      <c r="P377" s="82"/>
      <c r="Q377" s="82"/>
      <c r="R377" s="82"/>
      <c r="S377" s="82"/>
      <c r="T377" s="82"/>
      <c r="U377" s="82"/>
      <c r="V377" s="82"/>
      <c r="W377" s="82"/>
      <c r="X377" s="82"/>
      <c r="Y377" s="82"/>
      <c r="Z377" s="117"/>
      <c r="AA377" s="117"/>
      <c r="AB377" s="117"/>
      <c r="AC377" s="117"/>
      <c r="AD377" s="117"/>
      <c r="AE377" s="190"/>
      <c r="AF377" s="190"/>
      <c r="AG377" s="190"/>
      <c r="AH377" s="190"/>
      <c r="AI377" s="190"/>
      <c r="AJ377" s="4"/>
      <c r="AK377" s="4"/>
    </row>
    <row r="378" spans="1:37" s="55" customFormat="1" x14ac:dyDescent="0.2">
      <c r="A378" s="105"/>
      <c r="B378" s="129"/>
      <c r="C378" s="129"/>
      <c r="D378" s="129"/>
      <c r="E378" s="129"/>
      <c r="F378" s="129"/>
      <c r="G378" s="129"/>
      <c r="H378" s="129"/>
      <c r="I378" s="129"/>
      <c r="J378" s="129"/>
      <c r="K378" s="129"/>
      <c r="L378" s="129"/>
      <c r="M378" s="129"/>
      <c r="N378" s="129"/>
      <c r="O378" s="82"/>
      <c r="P378" s="82"/>
      <c r="Q378" s="82"/>
      <c r="R378" s="82"/>
      <c r="S378" s="82"/>
      <c r="T378" s="82"/>
      <c r="U378" s="82"/>
      <c r="V378" s="82"/>
      <c r="W378" s="82"/>
      <c r="X378" s="82"/>
      <c r="Y378" s="82"/>
      <c r="Z378" s="117"/>
      <c r="AA378" s="117"/>
      <c r="AB378" s="117"/>
      <c r="AC378" s="117"/>
      <c r="AD378" s="117"/>
      <c r="AE378" s="190"/>
      <c r="AF378" s="190"/>
      <c r="AG378" s="190"/>
      <c r="AH378" s="190"/>
      <c r="AI378" s="190"/>
      <c r="AJ378" s="4"/>
      <c r="AK378" s="4"/>
    </row>
    <row r="379" spans="1:37" s="55" customFormat="1" x14ac:dyDescent="0.2">
      <c r="A379" s="105"/>
      <c r="B379" s="129"/>
      <c r="C379" s="129"/>
      <c r="D379" s="129"/>
      <c r="E379" s="129"/>
      <c r="F379" s="129"/>
      <c r="G379" s="129"/>
      <c r="H379" s="129"/>
      <c r="I379" s="129"/>
      <c r="J379" s="129"/>
      <c r="K379" s="129"/>
      <c r="L379" s="129"/>
      <c r="M379" s="129"/>
      <c r="N379" s="129"/>
      <c r="O379" s="82"/>
      <c r="P379" s="82"/>
      <c r="Q379" s="82"/>
      <c r="R379" s="82"/>
      <c r="S379" s="82"/>
      <c r="T379" s="82"/>
      <c r="U379" s="82"/>
      <c r="V379" s="82"/>
      <c r="W379" s="82"/>
      <c r="X379" s="82"/>
      <c r="Y379" s="82"/>
      <c r="Z379" s="117"/>
      <c r="AA379" s="117"/>
      <c r="AB379" s="117"/>
      <c r="AC379" s="117"/>
      <c r="AD379" s="117"/>
      <c r="AE379" s="190"/>
      <c r="AF379" s="190"/>
      <c r="AG379" s="190"/>
      <c r="AH379" s="190"/>
      <c r="AI379" s="190"/>
      <c r="AJ379" s="4"/>
      <c r="AK379" s="4"/>
    </row>
    <row r="380" spans="1:37" s="55" customFormat="1" x14ac:dyDescent="0.2">
      <c r="A380" s="105"/>
      <c r="B380" s="129"/>
      <c r="C380" s="129"/>
      <c r="D380" s="129"/>
      <c r="E380" s="129"/>
      <c r="F380" s="129"/>
      <c r="G380" s="129"/>
      <c r="H380" s="129"/>
      <c r="I380" s="129"/>
      <c r="J380" s="129"/>
      <c r="K380" s="129"/>
      <c r="L380" s="129"/>
      <c r="M380" s="129"/>
      <c r="N380" s="129"/>
      <c r="O380" s="82"/>
      <c r="P380" s="82"/>
      <c r="Q380" s="82"/>
      <c r="R380" s="82"/>
      <c r="S380" s="82"/>
      <c r="T380" s="82"/>
      <c r="U380" s="82"/>
      <c r="V380" s="82"/>
      <c r="W380" s="82"/>
      <c r="X380" s="82"/>
      <c r="Y380" s="82"/>
      <c r="Z380" s="117"/>
      <c r="AA380" s="117"/>
      <c r="AB380" s="117"/>
      <c r="AC380" s="117"/>
      <c r="AD380" s="117"/>
      <c r="AE380" s="190"/>
      <c r="AF380" s="190"/>
      <c r="AG380" s="190"/>
      <c r="AH380" s="190"/>
      <c r="AI380" s="190"/>
      <c r="AJ380" s="4"/>
      <c r="AK380" s="4"/>
    </row>
    <row r="381" spans="1:37" s="55" customFormat="1" x14ac:dyDescent="0.2">
      <c r="A381" s="105"/>
      <c r="B381" s="129"/>
      <c r="C381" s="129"/>
      <c r="D381" s="129"/>
      <c r="E381" s="129"/>
      <c r="F381" s="129"/>
      <c r="G381" s="129"/>
      <c r="H381" s="129"/>
      <c r="I381" s="129"/>
      <c r="J381" s="129"/>
      <c r="K381" s="129"/>
      <c r="L381" s="129"/>
      <c r="M381" s="129"/>
      <c r="N381" s="129"/>
      <c r="O381" s="82"/>
      <c r="P381" s="82"/>
      <c r="Q381" s="82"/>
      <c r="R381" s="82"/>
      <c r="S381" s="82"/>
      <c r="T381" s="82"/>
      <c r="U381" s="82"/>
      <c r="V381" s="82"/>
      <c r="W381" s="82"/>
      <c r="X381" s="82"/>
      <c r="Y381" s="82"/>
      <c r="Z381" s="117"/>
      <c r="AA381" s="117"/>
      <c r="AB381" s="117"/>
      <c r="AC381" s="117"/>
      <c r="AD381" s="117"/>
      <c r="AE381" s="190"/>
      <c r="AF381" s="190"/>
      <c r="AG381" s="190"/>
      <c r="AH381" s="190"/>
      <c r="AI381" s="190"/>
      <c r="AJ381" s="4"/>
      <c r="AK381" s="4"/>
    </row>
    <row r="382" spans="1:37" s="55" customFormat="1" x14ac:dyDescent="0.2">
      <c r="A382" s="105"/>
      <c r="B382" s="129"/>
      <c r="C382" s="129"/>
      <c r="D382" s="129"/>
      <c r="E382" s="129"/>
      <c r="F382" s="129"/>
      <c r="G382" s="129"/>
      <c r="H382" s="129"/>
      <c r="I382" s="129"/>
      <c r="J382" s="129"/>
      <c r="K382" s="129"/>
      <c r="L382" s="129"/>
      <c r="M382" s="129"/>
      <c r="N382" s="129"/>
      <c r="O382" s="82"/>
      <c r="P382" s="82"/>
      <c r="Q382" s="82"/>
      <c r="R382" s="82"/>
      <c r="S382" s="82"/>
      <c r="T382" s="82"/>
      <c r="U382" s="82"/>
      <c r="V382" s="82"/>
      <c r="W382" s="82"/>
      <c r="X382" s="82"/>
      <c r="Y382" s="82"/>
      <c r="Z382" s="117"/>
      <c r="AA382" s="117"/>
      <c r="AB382" s="117"/>
      <c r="AC382" s="117"/>
      <c r="AD382" s="117"/>
      <c r="AE382" s="190"/>
      <c r="AF382" s="190"/>
      <c r="AG382" s="190"/>
      <c r="AH382" s="190"/>
      <c r="AI382" s="190"/>
      <c r="AJ382" s="4"/>
      <c r="AK382" s="4"/>
    </row>
    <row r="383" spans="1:37" s="55" customFormat="1" x14ac:dyDescent="0.2">
      <c r="A383" s="105"/>
      <c r="B383" s="129"/>
      <c r="C383" s="129"/>
      <c r="D383" s="129"/>
      <c r="E383" s="129"/>
      <c r="F383" s="129"/>
      <c r="G383" s="129"/>
      <c r="H383" s="129"/>
      <c r="I383" s="129"/>
      <c r="J383" s="129"/>
      <c r="K383" s="129"/>
      <c r="L383" s="129"/>
      <c r="M383" s="129"/>
      <c r="N383" s="129"/>
      <c r="O383" s="82"/>
      <c r="P383" s="82"/>
      <c r="Q383" s="82"/>
      <c r="R383" s="82"/>
      <c r="S383" s="82"/>
      <c r="T383" s="82"/>
      <c r="U383" s="82"/>
      <c r="V383" s="82"/>
      <c r="W383" s="82"/>
      <c r="X383" s="82"/>
      <c r="Y383" s="82"/>
      <c r="Z383" s="117"/>
      <c r="AA383" s="117"/>
      <c r="AB383" s="117"/>
      <c r="AC383" s="117"/>
      <c r="AD383" s="117"/>
      <c r="AE383" s="190"/>
      <c r="AF383" s="190"/>
      <c r="AG383" s="190"/>
      <c r="AH383" s="190"/>
      <c r="AI383" s="190"/>
      <c r="AJ383" s="4"/>
      <c r="AK383" s="4"/>
    </row>
    <row r="384" spans="1:37" s="55" customFormat="1" x14ac:dyDescent="0.2">
      <c r="A384" s="105"/>
      <c r="B384" s="129"/>
      <c r="C384" s="129"/>
      <c r="D384" s="129"/>
      <c r="E384" s="129"/>
      <c r="F384" s="129"/>
      <c r="G384" s="129"/>
      <c r="H384" s="129"/>
      <c r="I384" s="129"/>
      <c r="J384" s="129"/>
      <c r="K384" s="129"/>
      <c r="L384" s="129"/>
      <c r="M384" s="129"/>
      <c r="N384" s="129"/>
      <c r="O384" s="82"/>
      <c r="P384" s="82"/>
      <c r="Q384" s="82"/>
      <c r="R384" s="82"/>
      <c r="S384" s="82"/>
      <c r="T384" s="82"/>
      <c r="U384" s="82"/>
      <c r="V384" s="82"/>
      <c r="W384" s="82"/>
      <c r="X384" s="82"/>
      <c r="Y384" s="82"/>
      <c r="Z384" s="117"/>
      <c r="AA384" s="117"/>
      <c r="AB384" s="117"/>
      <c r="AC384" s="117"/>
      <c r="AD384" s="117"/>
      <c r="AE384" s="190"/>
      <c r="AF384" s="190"/>
      <c r="AG384" s="190"/>
      <c r="AH384" s="190"/>
      <c r="AI384" s="190"/>
      <c r="AJ384" s="4"/>
      <c r="AK384" s="4"/>
    </row>
    <row r="385" spans="1:37" s="55" customFormat="1" x14ac:dyDescent="0.2">
      <c r="A385" s="105"/>
      <c r="B385" s="129"/>
      <c r="C385" s="129"/>
      <c r="D385" s="129"/>
      <c r="E385" s="129"/>
      <c r="F385" s="129"/>
      <c r="G385" s="129"/>
      <c r="H385" s="129"/>
      <c r="I385" s="129"/>
      <c r="J385" s="129"/>
      <c r="K385" s="129"/>
      <c r="L385" s="129"/>
      <c r="M385" s="129"/>
      <c r="N385" s="129"/>
      <c r="O385" s="82"/>
      <c r="P385" s="82"/>
      <c r="Q385" s="82"/>
      <c r="R385" s="82"/>
      <c r="S385" s="82"/>
      <c r="T385" s="82"/>
      <c r="U385" s="82"/>
      <c r="V385" s="82"/>
      <c r="W385" s="82"/>
      <c r="X385" s="82"/>
      <c r="Y385" s="82"/>
      <c r="Z385" s="117"/>
      <c r="AA385" s="117"/>
      <c r="AB385" s="117"/>
      <c r="AC385" s="117"/>
      <c r="AD385" s="117"/>
      <c r="AE385" s="190"/>
      <c r="AF385" s="190"/>
      <c r="AG385" s="190"/>
      <c r="AH385" s="190"/>
      <c r="AI385" s="190"/>
      <c r="AJ385" s="4"/>
      <c r="AK385" s="4"/>
    </row>
    <row r="386" spans="1:37" s="55" customFormat="1" x14ac:dyDescent="0.2">
      <c r="A386" s="105"/>
      <c r="B386" s="129"/>
      <c r="C386" s="129"/>
      <c r="D386" s="129"/>
      <c r="E386" s="129"/>
      <c r="F386" s="129"/>
      <c r="G386" s="129"/>
      <c r="H386" s="129"/>
      <c r="I386" s="129"/>
      <c r="J386" s="129"/>
      <c r="K386" s="129"/>
      <c r="L386" s="129"/>
      <c r="M386" s="129"/>
      <c r="N386" s="129"/>
      <c r="O386" s="82"/>
      <c r="P386" s="82"/>
      <c r="Q386" s="82"/>
      <c r="R386" s="82"/>
      <c r="S386" s="82"/>
      <c r="T386" s="82"/>
      <c r="U386" s="82"/>
      <c r="V386" s="82"/>
      <c r="W386" s="82"/>
      <c r="X386" s="82"/>
      <c r="Y386" s="82"/>
      <c r="Z386" s="117"/>
      <c r="AA386" s="117"/>
      <c r="AB386" s="117"/>
      <c r="AC386" s="117"/>
      <c r="AD386" s="117"/>
      <c r="AE386" s="190"/>
      <c r="AF386" s="190"/>
      <c r="AG386" s="190"/>
      <c r="AH386" s="190"/>
      <c r="AI386" s="190"/>
      <c r="AJ386" s="4"/>
      <c r="AK386" s="4"/>
    </row>
    <row r="387" spans="1:37" s="55" customFormat="1" x14ac:dyDescent="0.2">
      <c r="A387" s="105"/>
      <c r="B387" s="129"/>
      <c r="C387" s="129"/>
      <c r="D387" s="129"/>
      <c r="E387" s="129"/>
      <c r="F387" s="129"/>
      <c r="G387" s="129"/>
      <c r="H387" s="129"/>
      <c r="I387" s="129"/>
      <c r="J387" s="129"/>
      <c r="K387" s="129"/>
      <c r="L387" s="129"/>
      <c r="M387" s="129"/>
      <c r="N387" s="129"/>
      <c r="O387" s="82"/>
      <c r="P387" s="82"/>
      <c r="Q387" s="82"/>
      <c r="R387" s="82"/>
      <c r="S387" s="82"/>
      <c r="T387" s="82"/>
      <c r="U387" s="82"/>
      <c r="V387" s="82"/>
      <c r="W387" s="82"/>
      <c r="X387" s="82"/>
      <c r="Y387" s="82"/>
      <c r="Z387" s="117"/>
      <c r="AA387" s="117"/>
      <c r="AB387" s="117"/>
      <c r="AC387" s="117"/>
      <c r="AD387" s="117"/>
      <c r="AE387" s="190"/>
      <c r="AF387" s="190"/>
      <c r="AG387" s="190"/>
      <c r="AH387" s="190"/>
      <c r="AI387" s="190"/>
      <c r="AJ387" s="4"/>
      <c r="AK387" s="4"/>
    </row>
    <row r="388" spans="1:37" s="55" customFormat="1" x14ac:dyDescent="0.2">
      <c r="A388" s="105"/>
      <c r="B388" s="129"/>
      <c r="C388" s="129"/>
      <c r="D388" s="129"/>
      <c r="E388" s="129"/>
      <c r="F388" s="129"/>
      <c r="G388" s="129"/>
      <c r="H388" s="129"/>
      <c r="I388" s="129"/>
      <c r="J388" s="129"/>
      <c r="K388" s="129"/>
      <c r="L388" s="129"/>
      <c r="M388" s="129"/>
      <c r="N388" s="129"/>
      <c r="O388" s="82"/>
      <c r="P388" s="82"/>
      <c r="Q388" s="82"/>
      <c r="R388" s="82"/>
      <c r="S388" s="82"/>
      <c r="T388" s="82"/>
      <c r="U388" s="82"/>
      <c r="V388" s="82"/>
      <c r="W388" s="82"/>
      <c r="X388" s="82"/>
      <c r="Y388" s="82"/>
      <c r="Z388" s="117"/>
      <c r="AA388" s="117"/>
      <c r="AB388" s="117"/>
      <c r="AC388" s="117"/>
      <c r="AD388" s="117"/>
      <c r="AE388" s="190"/>
      <c r="AF388" s="190"/>
      <c r="AG388" s="190"/>
      <c r="AH388" s="190"/>
      <c r="AI388" s="190"/>
      <c r="AJ388" s="4"/>
      <c r="AK388" s="4"/>
    </row>
    <row r="389" spans="1:37" s="55" customFormat="1" x14ac:dyDescent="0.2">
      <c r="A389" s="105"/>
      <c r="B389" s="129"/>
      <c r="C389" s="129"/>
      <c r="D389" s="129"/>
      <c r="E389" s="129"/>
      <c r="F389" s="129"/>
      <c r="G389" s="129"/>
      <c r="H389" s="129"/>
      <c r="I389" s="129"/>
      <c r="J389" s="129"/>
      <c r="K389" s="129"/>
      <c r="L389" s="129"/>
      <c r="M389" s="129"/>
      <c r="N389" s="129"/>
      <c r="O389" s="82"/>
      <c r="P389" s="82"/>
      <c r="Q389" s="82"/>
      <c r="R389" s="82"/>
      <c r="S389" s="82"/>
      <c r="T389" s="82"/>
      <c r="U389" s="82"/>
      <c r="V389" s="82"/>
      <c r="W389" s="82"/>
      <c r="X389" s="82"/>
      <c r="Y389" s="82"/>
      <c r="Z389" s="117"/>
      <c r="AA389" s="117"/>
      <c r="AB389" s="117"/>
      <c r="AC389" s="117"/>
      <c r="AD389" s="117"/>
      <c r="AE389" s="190"/>
      <c r="AF389" s="190"/>
      <c r="AG389" s="190"/>
      <c r="AH389" s="190"/>
      <c r="AI389" s="190"/>
      <c r="AJ389" s="4"/>
      <c r="AK389" s="4"/>
    </row>
    <row r="390" spans="1:37" s="55" customFormat="1" x14ac:dyDescent="0.2">
      <c r="A390" s="105"/>
      <c r="B390" s="129"/>
      <c r="C390" s="129"/>
      <c r="D390" s="129"/>
      <c r="E390" s="129"/>
      <c r="F390" s="129"/>
      <c r="G390" s="129"/>
      <c r="H390" s="129"/>
      <c r="I390" s="129"/>
      <c r="J390" s="129"/>
      <c r="K390" s="129"/>
      <c r="L390" s="129"/>
      <c r="M390" s="129"/>
      <c r="N390" s="129"/>
      <c r="O390" s="82"/>
      <c r="P390" s="82"/>
      <c r="Q390" s="82"/>
      <c r="R390" s="82"/>
      <c r="S390" s="82"/>
      <c r="T390" s="82"/>
      <c r="U390" s="82"/>
      <c r="V390" s="82"/>
      <c r="W390" s="82"/>
      <c r="X390" s="82"/>
      <c r="Y390" s="82"/>
      <c r="Z390" s="117"/>
      <c r="AA390" s="117"/>
      <c r="AB390" s="117"/>
      <c r="AC390" s="117"/>
      <c r="AD390" s="117"/>
      <c r="AE390" s="190"/>
      <c r="AF390" s="190"/>
      <c r="AG390" s="190"/>
      <c r="AH390" s="190"/>
      <c r="AI390" s="190"/>
      <c r="AJ390" s="4"/>
      <c r="AK390" s="4"/>
    </row>
    <row r="391" spans="1:37" s="55" customFormat="1" x14ac:dyDescent="0.2">
      <c r="A391" s="105"/>
      <c r="B391" s="129"/>
      <c r="C391" s="129"/>
      <c r="D391" s="129"/>
      <c r="E391" s="129"/>
      <c r="F391" s="129"/>
      <c r="G391" s="129"/>
      <c r="H391" s="129"/>
      <c r="I391" s="129"/>
      <c r="J391" s="129"/>
      <c r="K391" s="129"/>
      <c r="L391" s="129"/>
      <c r="M391" s="129"/>
      <c r="N391" s="129"/>
      <c r="O391" s="82"/>
      <c r="P391" s="82"/>
      <c r="Q391" s="82"/>
      <c r="R391" s="82"/>
      <c r="S391" s="82"/>
      <c r="T391" s="82"/>
      <c r="U391" s="82"/>
      <c r="V391" s="82"/>
      <c r="W391" s="82"/>
      <c r="X391" s="82"/>
      <c r="Y391" s="82"/>
      <c r="Z391" s="117"/>
      <c r="AA391" s="117"/>
      <c r="AB391" s="117"/>
      <c r="AC391" s="117"/>
      <c r="AD391" s="117"/>
      <c r="AE391" s="190"/>
      <c r="AF391" s="190"/>
      <c r="AG391" s="190"/>
      <c r="AH391" s="190"/>
      <c r="AI391" s="190"/>
      <c r="AJ391" s="4"/>
      <c r="AK391" s="4"/>
    </row>
    <row r="392" spans="1:37" s="55" customFormat="1" x14ac:dyDescent="0.2">
      <c r="A392" s="105"/>
      <c r="B392" s="129"/>
      <c r="C392" s="129"/>
      <c r="D392" s="129"/>
      <c r="E392" s="129"/>
      <c r="F392" s="129"/>
      <c r="G392" s="129"/>
      <c r="H392" s="129"/>
      <c r="I392" s="129"/>
      <c r="J392" s="129"/>
      <c r="K392" s="129"/>
      <c r="L392" s="129"/>
      <c r="M392" s="129"/>
      <c r="N392" s="129"/>
      <c r="O392" s="82"/>
      <c r="P392" s="82"/>
      <c r="Q392" s="82"/>
      <c r="R392" s="82"/>
      <c r="S392" s="82"/>
      <c r="T392" s="82"/>
      <c r="U392" s="82"/>
      <c r="V392" s="82"/>
      <c r="W392" s="82"/>
      <c r="X392" s="82"/>
      <c r="Y392" s="82"/>
      <c r="Z392" s="117"/>
      <c r="AA392" s="117"/>
      <c r="AB392" s="117"/>
      <c r="AC392" s="117"/>
      <c r="AD392" s="117"/>
      <c r="AE392" s="190"/>
      <c r="AF392" s="190"/>
      <c r="AG392" s="190"/>
      <c r="AH392" s="190"/>
      <c r="AI392" s="190"/>
      <c r="AJ392" s="4"/>
      <c r="AK392" s="4"/>
    </row>
    <row r="393" spans="1:37" s="55" customFormat="1" x14ac:dyDescent="0.2">
      <c r="A393" s="105"/>
      <c r="B393" s="129"/>
      <c r="C393" s="129"/>
      <c r="D393" s="129"/>
      <c r="E393" s="129"/>
      <c r="F393" s="129"/>
      <c r="G393" s="129"/>
      <c r="H393" s="129"/>
      <c r="I393" s="129"/>
      <c r="J393" s="129"/>
      <c r="K393" s="129"/>
      <c r="L393" s="129"/>
      <c r="M393" s="129"/>
      <c r="N393" s="129"/>
      <c r="O393" s="82"/>
      <c r="P393" s="82"/>
      <c r="Q393" s="82"/>
      <c r="R393" s="82"/>
      <c r="S393" s="82"/>
      <c r="T393" s="82"/>
      <c r="U393" s="82"/>
      <c r="V393" s="82"/>
      <c r="W393" s="82"/>
      <c r="X393" s="82"/>
      <c r="Y393" s="82"/>
      <c r="Z393" s="117"/>
      <c r="AA393" s="117"/>
      <c r="AB393" s="117"/>
      <c r="AC393" s="117"/>
      <c r="AD393" s="117"/>
      <c r="AE393" s="190"/>
      <c r="AF393" s="190"/>
      <c r="AG393" s="190"/>
      <c r="AH393" s="190"/>
      <c r="AI393" s="190"/>
      <c r="AJ393" s="4"/>
      <c r="AK393" s="4"/>
    </row>
    <row r="394" spans="1:37" s="55" customFormat="1" x14ac:dyDescent="0.2">
      <c r="A394" s="105"/>
      <c r="B394" s="129"/>
      <c r="C394" s="129"/>
      <c r="D394" s="129"/>
      <c r="E394" s="129"/>
      <c r="F394" s="129"/>
      <c r="G394" s="129"/>
      <c r="H394" s="129"/>
      <c r="I394" s="129"/>
      <c r="J394" s="129"/>
      <c r="K394" s="129"/>
      <c r="L394" s="129"/>
      <c r="M394" s="129"/>
      <c r="N394" s="129"/>
      <c r="O394" s="82"/>
      <c r="P394" s="82"/>
      <c r="Q394" s="82"/>
      <c r="R394" s="82"/>
      <c r="S394" s="82"/>
      <c r="T394" s="82"/>
      <c r="U394" s="82"/>
      <c r="V394" s="82"/>
      <c r="W394" s="82"/>
      <c r="X394" s="82"/>
      <c r="Y394" s="82"/>
      <c r="Z394" s="117"/>
      <c r="AA394" s="117"/>
      <c r="AB394" s="117"/>
      <c r="AC394" s="117"/>
      <c r="AD394" s="117"/>
      <c r="AE394" s="190"/>
      <c r="AF394" s="190"/>
      <c r="AG394" s="190"/>
      <c r="AH394" s="190"/>
      <c r="AI394" s="190"/>
      <c r="AJ394" s="4"/>
      <c r="AK394" s="4"/>
    </row>
    <row r="395" spans="1:37" s="55" customFormat="1" x14ac:dyDescent="0.2">
      <c r="A395" s="105"/>
      <c r="B395" s="129"/>
      <c r="C395" s="129"/>
      <c r="D395" s="129"/>
      <c r="E395" s="129"/>
      <c r="F395" s="129"/>
      <c r="G395" s="129"/>
      <c r="H395" s="129"/>
      <c r="I395" s="129"/>
      <c r="J395" s="129"/>
      <c r="K395" s="129"/>
      <c r="L395" s="129"/>
      <c r="M395" s="129"/>
      <c r="N395" s="129"/>
      <c r="O395" s="82"/>
      <c r="P395" s="82"/>
      <c r="Q395" s="82"/>
      <c r="R395" s="82"/>
      <c r="S395" s="82"/>
      <c r="T395" s="82"/>
      <c r="U395" s="82"/>
      <c r="V395" s="82"/>
      <c r="W395" s="82"/>
      <c r="X395" s="82"/>
      <c r="Y395" s="82"/>
      <c r="Z395" s="117"/>
      <c r="AA395" s="117"/>
      <c r="AB395" s="117"/>
      <c r="AC395" s="117"/>
      <c r="AD395" s="117"/>
      <c r="AE395" s="190"/>
      <c r="AF395" s="190"/>
      <c r="AG395" s="190"/>
      <c r="AH395" s="190"/>
      <c r="AI395" s="190"/>
      <c r="AJ395" s="4"/>
      <c r="AK395" s="4"/>
    </row>
    <row r="396" spans="1:37" s="55" customFormat="1" x14ac:dyDescent="0.2">
      <c r="A396" s="105"/>
      <c r="B396" s="129"/>
      <c r="C396" s="129"/>
      <c r="D396" s="129"/>
      <c r="E396" s="129"/>
      <c r="F396" s="129"/>
      <c r="G396" s="129"/>
      <c r="H396" s="129"/>
      <c r="I396" s="129"/>
      <c r="J396" s="129"/>
      <c r="K396" s="129"/>
      <c r="L396" s="129"/>
      <c r="M396" s="129"/>
      <c r="N396" s="129"/>
      <c r="O396" s="82"/>
      <c r="P396" s="82"/>
      <c r="Q396" s="82"/>
      <c r="R396" s="82"/>
      <c r="S396" s="82"/>
      <c r="T396" s="82"/>
      <c r="U396" s="82"/>
      <c r="V396" s="82"/>
      <c r="W396" s="82"/>
      <c r="X396" s="82"/>
      <c r="Y396" s="82"/>
      <c r="Z396" s="117"/>
      <c r="AA396" s="117"/>
      <c r="AB396" s="117"/>
      <c r="AC396" s="117"/>
      <c r="AD396" s="117"/>
      <c r="AE396" s="190"/>
      <c r="AF396" s="190"/>
      <c r="AG396" s="190"/>
      <c r="AH396" s="190"/>
      <c r="AI396" s="190"/>
      <c r="AJ396" s="4"/>
      <c r="AK396" s="4"/>
    </row>
    <row r="397" spans="1:37" s="55" customFormat="1" x14ac:dyDescent="0.2">
      <c r="A397" s="105"/>
      <c r="B397" s="129"/>
      <c r="C397" s="129"/>
      <c r="D397" s="129"/>
      <c r="E397" s="129"/>
      <c r="F397" s="129"/>
      <c r="G397" s="129"/>
      <c r="H397" s="129"/>
      <c r="I397" s="129"/>
      <c r="J397" s="129"/>
      <c r="K397" s="129"/>
      <c r="L397" s="129"/>
      <c r="M397" s="129"/>
      <c r="N397" s="129"/>
      <c r="O397" s="82"/>
      <c r="P397" s="82"/>
      <c r="Q397" s="82"/>
      <c r="R397" s="82"/>
      <c r="S397" s="82"/>
      <c r="T397" s="82"/>
      <c r="U397" s="82"/>
      <c r="V397" s="82"/>
      <c r="W397" s="82"/>
      <c r="X397" s="82"/>
      <c r="Y397" s="82"/>
      <c r="Z397" s="117"/>
      <c r="AA397" s="117"/>
      <c r="AB397" s="117"/>
      <c r="AC397" s="117"/>
      <c r="AD397" s="117"/>
      <c r="AE397" s="190"/>
      <c r="AF397" s="190"/>
      <c r="AG397" s="190"/>
      <c r="AH397" s="190"/>
      <c r="AI397" s="190"/>
      <c r="AJ397" s="4"/>
      <c r="AK397" s="4"/>
    </row>
    <row r="398" spans="1:37" s="55" customFormat="1" x14ac:dyDescent="0.2">
      <c r="A398" s="105"/>
      <c r="B398" s="129"/>
      <c r="C398" s="129"/>
      <c r="D398" s="129"/>
      <c r="E398" s="129"/>
      <c r="F398" s="129"/>
      <c r="G398" s="129"/>
      <c r="H398" s="129"/>
      <c r="I398" s="129"/>
      <c r="J398" s="129"/>
      <c r="K398" s="129"/>
      <c r="L398" s="129"/>
      <c r="M398" s="129"/>
      <c r="N398" s="129"/>
      <c r="O398" s="82"/>
      <c r="P398" s="82"/>
      <c r="Q398" s="82"/>
      <c r="R398" s="82"/>
      <c r="S398" s="82"/>
      <c r="T398" s="82"/>
      <c r="U398" s="82"/>
      <c r="V398" s="82"/>
      <c r="W398" s="82"/>
      <c r="X398" s="82"/>
      <c r="Y398" s="82"/>
      <c r="Z398" s="117"/>
      <c r="AA398" s="117"/>
      <c r="AB398" s="117"/>
      <c r="AC398" s="117"/>
      <c r="AD398" s="117"/>
      <c r="AE398" s="190"/>
      <c r="AF398" s="190"/>
      <c r="AG398" s="190"/>
      <c r="AH398" s="190"/>
      <c r="AI398" s="190"/>
      <c r="AJ398" s="4"/>
      <c r="AK398" s="4"/>
    </row>
    <row r="399" spans="1:37" s="55" customFormat="1" x14ac:dyDescent="0.2">
      <c r="A399" s="105"/>
      <c r="B399" s="129"/>
      <c r="C399" s="129"/>
      <c r="D399" s="129"/>
      <c r="E399" s="129"/>
      <c r="F399" s="129"/>
      <c r="G399" s="129"/>
      <c r="H399" s="129"/>
      <c r="I399" s="129"/>
      <c r="J399" s="129"/>
      <c r="K399" s="129"/>
      <c r="L399" s="129"/>
      <c r="M399" s="129"/>
      <c r="N399" s="129"/>
      <c r="O399" s="82"/>
      <c r="P399" s="82"/>
      <c r="Q399" s="82"/>
      <c r="R399" s="82"/>
      <c r="S399" s="82"/>
      <c r="T399" s="82"/>
      <c r="U399" s="82"/>
      <c r="V399" s="82"/>
      <c r="W399" s="82"/>
      <c r="X399" s="82"/>
      <c r="Y399" s="82"/>
      <c r="Z399" s="117"/>
      <c r="AA399" s="117"/>
      <c r="AB399" s="117"/>
      <c r="AC399" s="117"/>
      <c r="AD399" s="117"/>
      <c r="AE399" s="190"/>
      <c r="AF399" s="190"/>
      <c r="AG399" s="190"/>
      <c r="AH399" s="190"/>
      <c r="AI399" s="190"/>
      <c r="AJ399" s="4"/>
      <c r="AK399" s="4"/>
    </row>
    <row r="400" spans="1:37" s="55" customFormat="1" x14ac:dyDescent="0.2">
      <c r="A400" s="105"/>
      <c r="B400" s="129"/>
      <c r="C400" s="129"/>
      <c r="D400" s="129"/>
      <c r="E400" s="129"/>
      <c r="F400" s="129"/>
      <c r="G400" s="129"/>
      <c r="H400" s="129"/>
      <c r="I400" s="129"/>
      <c r="J400" s="129"/>
      <c r="K400" s="129"/>
      <c r="L400" s="129"/>
      <c r="M400" s="129"/>
      <c r="N400" s="129"/>
      <c r="O400" s="82"/>
      <c r="P400" s="82"/>
      <c r="Q400" s="82"/>
      <c r="R400" s="82"/>
      <c r="S400" s="82"/>
      <c r="T400" s="82"/>
      <c r="U400" s="82"/>
      <c r="V400" s="82"/>
      <c r="W400" s="82"/>
      <c r="X400" s="82"/>
      <c r="Y400" s="82"/>
      <c r="Z400" s="117"/>
      <c r="AA400" s="117"/>
      <c r="AB400" s="117"/>
      <c r="AC400" s="117"/>
      <c r="AD400" s="117"/>
      <c r="AE400" s="190"/>
      <c r="AF400" s="190"/>
      <c r="AG400" s="190"/>
      <c r="AH400" s="190"/>
      <c r="AI400" s="190"/>
      <c r="AJ400" s="4"/>
      <c r="AK400" s="4"/>
    </row>
    <row r="401" spans="1:37" s="55" customFormat="1" x14ac:dyDescent="0.2">
      <c r="A401" s="105"/>
      <c r="B401" s="129"/>
      <c r="C401" s="129"/>
      <c r="D401" s="129"/>
      <c r="E401" s="129"/>
      <c r="F401" s="129"/>
      <c r="G401" s="129"/>
      <c r="H401" s="129"/>
      <c r="I401" s="129"/>
      <c r="J401" s="129"/>
      <c r="K401" s="129"/>
      <c r="L401" s="129"/>
      <c r="M401" s="129"/>
      <c r="N401" s="129"/>
      <c r="O401" s="82"/>
      <c r="P401" s="82"/>
      <c r="Q401" s="82"/>
      <c r="R401" s="82"/>
      <c r="S401" s="82"/>
      <c r="T401" s="82"/>
      <c r="U401" s="82"/>
      <c r="V401" s="82"/>
      <c r="W401" s="82"/>
      <c r="X401" s="82"/>
      <c r="Y401" s="82"/>
      <c r="Z401" s="117"/>
      <c r="AA401" s="117"/>
      <c r="AB401" s="117"/>
      <c r="AC401" s="117"/>
      <c r="AD401" s="117"/>
      <c r="AE401" s="190"/>
      <c r="AF401" s="190"/>
      <c r="AG401" s="190"/>
      <c r="AH401" s="190"/>
      <c r="AI401" s="190"/>
      <c r="AJ401" s="4"/>
      <c r="AK401" s="4"/>
    </row>
    <row r="402" spans="1:37" s="55" customFormat="1" x14ac:dyDescent="0.2">
      <c r="A402" s="105"/>
      <c r="B402" s="129"/>
      <c r="C402" s="129"/>
      <c r="D402" s="129"/>
      <c r="E402" s="129"/>
      <c r="F402" s="129"/>
      <c r="G402" s="129"/>
      <c r="H402" s="129"/>
      <c r="I402" s="129"/>
      <c r="J402" s="129"/>
      <c r="K402" s="129"/>
      <c r="L402" s="129"/>
      <c r="M402" s="129"/>
      <c r="N402" s="129"/>
      <c r="O402" s="82"/>
      <c r="P402" s="82"/>
      <c r="Q402" s="82"/>
      <c r="R402" s="82"/>
      <c r="S402" s="82"/>
      <c r="T402" s="82"/>
      <c r="U402" s="82"/>
      <c r="V402" s="82"/>
      <c r="W402" s="82"/>
      <c r="X402" s="82"/>
      <c r="Y402" s="82"/>
      <c r="Z402" s="117"/>
      <c r="AA402" s="117"/>
      <c r="AB402" s="117"/>
      <c r="AC402" s="117"/>
      <c r="AD402" s="117"/>
      <c r="AE402" s="190"/>
      <c r="AF402" s="190"/>
      <c r="AG402" s="190"/>
      <c r="AH402" s="190"/>
      <c r="AI402" s="190"/>
      <c r="AJ402" s="4"/>
      <c r="AK402" s="4"/>
    </row>
    <row r="403" spans="1:37" s="55" customFormat="1" x14ac:dyDescent="0.2">
      <c r="A403" s="105"/>
      <c r="B403" s="129"/>
      <c r="C403" s="129"/>
      <c r="D403" s="129"/>
      <c r="E403" s="129"/>
      <c r="F403" s="129"/>
      <c r="G403" s="129"/>
      <c r="H403" s="129"/>
      <c r="I403" s="129"/>
      <c r="J403" s="129"/>
      <c r="K403" s="129"/>
      <c r="L403" s="129"/>
      <c r="M403" s="129"/>
      <c r="N403" s="129"/>
      <c r="O403" s="82"/>
      <c r="P403" s="82"/>
      <c r="Q403" s="82"/>
      <c r="R403" s="82"/>
      <c r="S403" s="82"/>
      <c r="T403" s="82"/>
      <c r="U403" s="82"/>
      <c r="V403" s="82"/>
      <c r="W403" s="82"/>
      <c r="X403" s="82"/>
      <c r="Y403" s="82"/>
      <c r="Z403" s="117"/>
      <c r="AA403" s="117"/>
      <c r="AB403" s="117"/>
      <c r="AC403" s="117"/>
      <c r="AD403" s="117"/>
      <c r="AE403" s="190"/>
      <c r="AF403" s="190"/>
      <c r="AG403" s="190"/>
      <c r="AH403" s="190"/>
      <c r="AI403" s="190"/>
      <c r="AJ403" s="4"/>
      <c r="AK403" s="4"/>
    </row>
    <row r="404" spans="1:37" s="55" customFormat="1" x14ac:dyDescent="0.2">
      <c r="A404" s="105"/>
      <c r="B404" s="129"/>
      <c r="C404" s="129"/>
      <c r="D404" s="129"/>
      <c r="E404" s="129"/>
      <c r="F404" s="129"/>
      <c r="G404" s="129"/>
      <c r="H404" s="129"/>
      <c r="I404" s="129"/>
      <c r="J404" s="129"/>
      <c r="K404" s="129"/>
      <c r="L404" s="129"/>
      <c r="M404" s="129"/>
      <c r="N404" s="129"/>
      <c r="O404" s="82"/>
      <c r="P404" s="82"/>
      <c r="Q404" s="82"/>
      <c r="R404" s="82"/>
      <c r="S404" s="82"/>
      <c r="T404" s="82"/>
      <c r="U404" s="82"/>
      <c r="V404" s="82"/>
      <c r="W404" s="82"/>
      <c r="X404" s="82"/>
      <c r="Y404" s="82"/>
      <c r="Z404" s="117"/>
      <c r="AA404" s="117"/>
      <c r="AB404" s="117"/>
      <c r="AC404" s="117"/>
      <c r="AD404" s="117"/>
      <c r="AE404" s="190"/>
      <c r="AF404" s="190"/>
      <c r="AG404" s="190"/>
      <c r="AH404" s="190"/>
      <c r="AI404" s="190"/>
      <c r="AJ404" s="4"/>
      <c r="AK404" s="4"/>
    </row>
    <row r="405" spans="1:37" s="55" customFormat="1" x14ac:dyDescent="0.2">
      <c r="A405" s="105"/>
      <c r="B405" s="129"/>
      <c r="C405" s="129"/>
      <c r="D405" s="129"/>
      <c r="E405" s="129"/>
      <c r="F405" s="129"/>
      <c r="G405" s="129"/>
      <c r="H405" s="129"/>
      <c r="I405" s="129"/>
      <c r="J405" s="129"/>
      <c r="K405" s="129"/>
      <c r="L405" s="129"/>
      <c r="M405" s="129"/>
      <c r="N405" s="129"/>
      <c r="O405" s="82"/>
      <c r="P405" s="82"/>
      <c r="Q405" s="82"/>
      <c r="R405" s="82"/>
      <c r="S405" s="82"/>
      <c r="T405" s="82"/>
      <c r="U405" s="82"/>
      <c r="V405" s="82"/>
      <c r="W405" s="82"/>
      <c r="X405" s="82"/>
      <c r="Y405" s="82"/>
      <c r="Z405" s="117"/>
      <c r="AA405" s="117"/>
      <c r="AB405" s="117"/>
      <c r="AC405" s="117"/>
      <c r="AD405" s="117"/>
      <c r="AE405" s="190"/>
      <c r="AF405" s="190"/>
      <c r="AG405" s="190"/>
      <c r="AH405" s="190"/>
      <c r="AI405" s="190"/>
      <c r="AJ405" s="4"/>
      <c r="AK405" s="4"/>
    </row>
    <row r="406" spans="1:37" s="55" customFormat="1" x14ac:dyDescent="0.2">
      <c r="A406" s="105"/>
      <c r="B406" s="129"/>
      <c r="C406" s="129"/>
      <c r="D406" s="129"/>
      <c r="E406" s="129"/>
      <c r="F406" s="129"/>
      <c r="G406" s="129"/>
      <c r="H406" s="129"/>
      <c r="I406" s="129"/>
      <c r="J406" s="129"/>
      <c r="K406" s="129"/>
      <c r="L406" s="129"/>
      <c r="M406" s="129"/>
      <c r="N406" s="129"/>
      <c r="O406" s="82"/>
      <c r="P406" s="82"/>
      <c r="Q406" s="82"/>
      <c r="R406" s="82"/>
      <c r="S406" s="82"/>
      <c r="T406" s="82"/>
      <c r="U406" s="82"/>
      <c r="V406" s="82"/>
      <c r="W406" s="82"/>
      <c r="X406" s="82"/>
      <c r="Y406" s="82"/>
      <c r="Z406" s="117"/>
      <c r="AA406" s="117"/>
      <c r="AB406" s="117"/>
      <c r="AC406" s="117"/>
      <c r="AD406" s="117"/>
      <c r="AE406" s="190"/>
      <c r="AF406" s="190"/>
      <c r="AG406" s="190"/>
      <c r="AH406" s="190"/>
      <c r="AI406" s="190"/>
      <c r="AJ406" s="4"/>
      <c r="AK406" s="4"/>
    </row>
    <row r="407" spans="1:37" s="55" customFormat="1" x14ac:dyDescent="0.2">
      <c r="A407" s="105"/>
      <c r="B407" s="129"/>
      <c r="C407" s="129"/>
      <c r="D407" s="129"/>
      <c r="E407" s="129"/>
      <c r="F407" s="129"/>
      <c r="G407" s="129"/>
      <c r="H407" s="129"/>
      <c r="I407" s="129"/>
      <c r="J407" s="129"/>
      <c r="K407" s="129"/>
      <c r="L407" s="129"/>
      <c r="M407" s="129"/>
      <c r="N407" s="129"/>
      <c r="O407" s="82"/>
      <c r="P407" s="82"/>
      <c r="Q407" s="82"/>
      <c r="R407" s="82"/>
      <c r="S407" s="82"/>
      <c r="T407" s="82"/>
      <c r="U407" s="82"/>
      <c r="V407" s="82"/>
      <c r="W407" s="82"/>
      <c r="X407" s="82"/>
      <c r="Y407" s="82"/>
      <c r="Z407" s="117"/>
      <c r="AA407" s="117"/>
      <c r="AB407" s="117"/>
      <c r="AC407" s="117"/>
      <c r="AD407" s="117"/>
      <c r="AE407" s="190"/>
      <c r="AF407" s="190"/>
      <c r="AG407" s="190"/>
      <c r="AH407" s="190"/>
      <c r="AI407" s="190"/>
      <c r="AJ407" s="4"/>
      <c r="AK407" s="4"/>
    </row>
    <row r="408" spans="1:37" s="55" customFormat="1" x14ac:dyDescent="0.2">
      <c r="A408" s="105"/>
      <c r="B408" s="129"/>
      <c r="C408" s="129"/>
      <c r="D408" s="129"/>
      <c r="E408" s="129"/>
      <c r="F408" s="129"/>
      <c r="G408" s="129"/>
      <c r="H408" s="129"/>
      <c r="I408" s="129"/>
      <c r="J408" s="129"/>
      <c r="K408" s="129"/>
      <c r="L408" s="129"/>
      <c r="M408" s="129"/>
      <c r="N408" s="129"/>
      <c r="O408" s="82"/>
      <c r="P408" s="82"/>
      <c r="Q408" s="82"/>
      <c r="R408" s="82"/>
      <c r="S408" s="82"/>
      <c r="T408" s="82"/>
      <c r="U408" s="82"/>
      <c r="V408" s="82"/>
      <c r="W408" s="82"/>
      <c r="X408" s="82"/>
      <c r="Y408" s="82"/>
      <c r="Z408" s="117"/>
      <c r="AA408" s="117"/>
      <c r="AB408" s="117"/>
      <c r="AC408" s="117"/>
      <c r="AD408" s="117"/>
      <c r="AE408" s="190"/>
      <c r="AF408" s="190"/>
      <c r="AG408" s="190"/>
      <c r="AH408" s="190"/>
      <c r="AI408" s="190"/>
      <c r="AJ408" s="4"/>
      <c r="AK408" s="4"/>
    </row>
    <row r="409" spans="1:37" s="55" customFormat="1" x14ac:dyDescent="0.2">
      <c r="A409" s="105"/>
      <c r="B409" s="129"/>
      <c r="C409" s="129"/>
      <c r="D409" s="129"/>
      <c r="E409" s="129"/>
      <c r="F409" s="129"/>
      <c r="G409" s="129"/>
      <c r="H409" s="129"/>
      <c r="I409" s="129"/>
      <c r="J409" s="129"/>
      <c r="K409" s="129"/>
      <c r="L409" s="129"/>
      <c r="M409" s="129"/>
      <c r="N409" s="129"/>
      <c r="O409" s="82"/>
      <c r="P409" s="82"/>
      <c r="Q409" s="82"/>
      <c r="R409" s="82"/>
      <c r="S409" s="82"/>
      <c r="T409" s="82"/>
      <c r="U409" s="82"/>
      <c r="V409" s="82"/>
      <c r="W409" s="82"/>
      <c r="X409" s="82"/>
      <c r="Y409" s="82"/>
      <c r="Z409" s="117"/>
      <c r="AA409" s="117"/>
      <c r="AB409" s="117"/>
      <c r="AC409" s="117"/>
      <c r="AD409" s="117"/>
      <c r="AE409" s="190"/>
      <c r="AF409" s="190"/>
      <c r="AG409" s="190"/>
      <c r="AH409" s="190"/>
      <c r="AI409" s="190"/>
      <c r="AJ409" s="4"/>
      <c r="AK409" s="4"/>
    </row>
    <row r="410" spans="1:37" s="55" customFormat="1" x14ac:dyDescent="0.2">
      <c r="A410" s="105"/>
      <c r="B410" s="129"/>
      <c r="C410" s="129"/>
      <c r="D410" s="129"/>
      <c r="E410" s="129"/>
      <c r="F410" s="129"/>
      <c r="G410" s="129"/>
      <c r="H410" s="129"/>
      <c r="I410" s="129"/>
      <c r="J410" s="129"/>
      <c r="K410" s="129"/>
      <c r="L410" s="129"/>
      <c r="M410" s="129"/>
      <c r="N410" s="129"/>
      <c r="O410" s="82"/>
      <c r="P410" s="82"/>
      <c r="Q410" s="82"/>
      <c r="R410" s="82"/>
      <c r="S410" s="82"/>
      <c r="T410" s="82"/>
      <c r="U410" s="82"/>
      <c r="V410" s="82"/>
      <c r="W410" s="82"/>
      <c r="X410" s="82"/>
      <c r="Y410" s="82"/>
      <c r="Z410" s="117"/>
      <c r="AA410" s="117"/>
      <c r="AB410" s="117"/>
      <c r="AC410" s="117"/>
      <c r="AD410" s="117"/>
      <c r="AE410" s="190"/>
      <c r="AF410" s="190"/>
      <c r="AG410" s="190"/>
      <c r="AH410" s="190"/>
      <c r="AI410" s="190"/>
      <c r="AJ410" s="4"/>
      <c r="AK410" s="4"/>
    </row>
    <row r="411" spans="1:37" s="55" customFormat="1" x14ac:dyDescent="0.2">
      <c r="A411" s="105"/>
      <c r="B411" s="129"/>
      <c r="C411" s="129"/>
      <c r="D411" s="129"/>
      <c r="E411" s="129"/>
      <c r="F411" s="129"/>
      <c r="G411" s="129"/>
      <c r="H411" s="129"/>
      <c r="I411" s="129"/>
      <c r="J411" s="129"/>
      <c r="K411" s="129"/>
      <c r="L411" s="129"/>
      <c r="M411" s="129"/>
      <c r="N411" s="129"/>
      <c r="O411" s="82"/>
      <c r="P411" s="82"/>
      <c r="Q411" s="82"/>
      <c r="R411" s="82"/>
      <c r="S411" s="82"/>
      <c r="T411" s="82"/>
      <c r="U411" s="82"/>
      <c r="V411" s="82"/>
      <c r="W411" s="82"/>
      <c r="X411" s="82"/>
      <c r="Y411" s="82"/>
      <c r="Z411" s="117"/>
      <c r="AA411" s="117"/>
      <c r="AB411" s="117"/>
      <c r="AC411" s="117"/>
      <c r="AD411" s="117"/>
      <c r="AE411" s="190"/>
      <c r="AF411" s="190"/>
      <c r="AG411" s="190"/>
      <c r="AH411" s="190"/>
      <c r="AI411" s="190"/>
      <c r="AJ411" s="4"/>
      <c r="AK411" s="4"/>
    </row>
    <row r="412" spans="1:37" s="55" customFormat="1" x14ac:dyDescent="0.2">
      <c r="A412" s="105"/>
      <c r="B412" s="129"/>
      <c r="C412" s="129"/>
      <c r="D412" s="129"/>
      <c r="E412" s="129"/>
      <c r="F412" s="129"/>
      <c r="G412" s="129"/>
      <c r="H412" s="129"/>
      <c r="I412" s="129"/>
      <c r="J412" s="129"/>
      <c r="K412" s="129"/>
      <c r="L412" s="129"/>
      <c r="M412" s="129"/>
      <c r="N412" s="129"/>
      <c r="O412" s="82"/>
      <c r="P412" s="82"/>
      <c r="Q412" s="82"/>
      <c r="R412" s="82"/>
      <c r="S412" s="82"/>
      <c r="T412" s="82"/>
      <c r="U412" s="82"/>
      <c r="V412" s="82"/>
      <c r="W412" s="82"/>
      <c r="X412" s="82"/>
      <c r="Y412" s="82"/>
      <c r="Z412" s="117"/>
      <c r="AA412" s="117"/>
      <c r="AB412" s="117"/>
      <c r="AC412" s="117"/>
      <c r="AD412" s="117"/>
      <c r="AE412" s="190"/>
      <c r="AF412" s="190"/>
      <c r="AG412" s="190"/>
      <c r="AH412" s="190"/>
      <c r="AI412" s="190"/>
      <c r="AJ412" s="4"/>
      <c r="AK412" s="4"/>
    </row>
    <row r="413" spans="1:37" s="55" customFormat="1" x14ac:dyDescent="0.2">
      <c r="A413" s="105"/>
      <c r="B413" s="129"/>
      <c r="C413" s="129"/>
      <c r="D413" s="129"/>
      <c r="E413" s="129"/>
      <c r="F413" s="129"/>
      <c r="G413" s="129"/>
      <c r="H413" s="129"/>
      <c r="I413" s="129"/>
      <c r="J413" s="129"/>
      <c r="K413" s="129"/>
      <c r="L413" s="129"/>
      <c r="M413" s="129"/>
      <c r="N413" s="129"/>
      <c r="O413" s="82"/>
      <c r="P413" s="82"/>
      <c r="Q413" s="82"/>
      <c r="R413" s="82"/>
      <c r="S413" s="82"/>
      <c r="T413" s="82"/>
      <c r="U413" s="82"/>
      <c r="V413" s="82"/>
      <c r="W413" s="82"/>
      <c r="X413" s="82"/>
      <c r="Y413" s="82"/>
      <c r="Z413" s="117"/>
      <c r="AA413" s="117"/>
      <c r="AB413" s="117"/>
      <c r="AC413" s="117"/>
      <c r="AD413" s="117"/>
      <c r="AE413" s="190"/>
      <c r="AF413" s="190"/>
      <c r="AG413" s="190"/>
      <c r="AH413" s="190"/>
      <c r="AI413" s="190"/>
      <c r="AJ413" s="4"/>
      <c r="AK413" s="4"/>
    </row>
    <row r="414" spans="1:37" s="55" customFormat="1" x14ac:dyDescent="0.2">
      <c r="A414" s="105"/>
      <c r="B414" s="129"/>
      <c r="C414" s="129"/>
      <c r="D414" s="129"/>
      <c r="E414" s="129"/>
      <c r="F414" s="129"/>
      <c r="G414" s="129"/>
      <c r="H414" s="129"/>
      <c r="I414" s="129"/>
      <c r="J414" s="129"/>
      <c r="K414" s="129"/>
      <c r="L414" s="129"/>
      <c r="M414" s="129"/>
      <c r="N414" s="129"/>
      <c r="O414" s="82"/>
      <c r="P414" s="82"/>
      <c r="Q414" s="82"/>
      <c r="R414" s="82"/>
      <c r="S414" s="82"/>
      <c r="T414" s="82"/>
      <c r="U414" s="82"/>
      <c r="V414" s="82"/>
      <c r="W414" s="82"/>
      <c r="X414" s="82"/>
      <c r="Y414" s="82"/>
      <c r="Z414" s="117"/>
      <c r="AA414" s="117"/>
      <c r="AB414" s="117"/>
      <c r="AC414" s="117"/>
      <c r="AD414" s="117"/>
      <c r="AE414" s="190"/>
      <c r="AF414" s="190"/>
      <c r="AG414" s="190"/>
      <c r="AH414" s="190"/>
      <c r="AI414" s="190"/>
      <c r="AJ414" s="4"/>
      <c r="AK414" s="4"/>
    </row>
    <row r="415" spans="1:37" s="55" customFormat="1" x14ac:dyDescent="0.2">
      <c r="A415" s="105"/>
      <c r="B415" s="129"/>
      <c r="C415" s="129"/>
      <c r="D415" s="129"/>
      <c r="E415" s="129"/>
      <c r="F415" s="129"/>
      <c r="G415" s="129"/>
      <c r="H415" s="129"/>
      <c r="I415" s="129"/>
      <c r="J415" s="129"/>
      <c r="K415" s="129"/>
      <c r="L415" s="129"/>
      <c r="M415" s="129"/>
      <c r="N415" s="129"/>
      <c r="O415" s="82"/>
      <c r="P415" s="82"/>
      <c r="Q415" s="82"/>
      <c r="R415" s="82"/>
      <c r="S415" s="82"/>
      <c r="T415" s="82"/>
      <c r="U415" s="82"/>
      <c r="V415" s="82"/>
      <c r="W415" s="82"/>
      <c r="X415" s="82"/>
      <c r="Y415" s="82"/>
      <c r="Z415" s="117"/>
      <c r="AA415" s="117"/>
      <c r="AB415" s="117"/>
      <c r="AC415" s="117"/>
      <c r="AD415" s="117"/>
      <c r="AE415" s="190"/>
      <c r="AF415" s="190"/>
      <c r="AG415" s="190"/>
      <c r="AH415" s="190"/>
      <c r="AI415" s="190"/>
      <c r="AJ415" s="4"/>
      <c r="AK415" s="4"/>
    </row>
    <row r="416" spans="1:37" s="55" customFormat="1" x14ac:dyDescent="0.2">
      <c r="A416" s="105"/>
      <c r="B416" s="129"/>
      <c r="C416" s="129"/>
      <c r="D416" s="129"/>
      <c r="E416" s="129"/>
      <c r="F416" s="129"/>
      <c r="G416" s="129"/>
      <c r="H416" s="129"/>
      <c r="I416" s="129"/>
      <c r="J416" s="129"/>
      <c r="K416" s="129"/>
      <c r="L416" s="129"/>
      <c r="M416" s="129"/>
      <c r="N416" s="129"/>
      <c r="O416" s="82"/>
      <c r="P416" s="82"/>
      <c r="Q416" s="82"/>
      <c r="R416" s="82"/>
      <c r="S416" s="82"/>
      <c r="T416" s="82"/>
      <c r="U416" s="82"/>
      <c r="V416" s="82"/>
      <c r="W416" s="82"/>
      <c r="X416" s="82"/>
      <c r="Y416" s="82"/>
      <c r="Z416" s="117"/>
      <c r="AA416" s="117"/>
      <c r="AB416" s="117"/>
      <c r="AC416" s="117"/>
      <c r="AD416" s="117"/>
      <c r="AE416" s="190"/>
      <c r="AF416" s="190"/>
      <c r="AG416" s="190"/>
      <c r="AH416" s="190"/>
      <c r="AI416" s="190"/>
      <c r="AJ416" s="4"/>
      <c r="AK416" s="4"/>
    </row>
    <row r="417" spans="1:37" s="55" customFormat="1" x14ac:dyDescent="0.2">
      <c r="A417" s="105"/>
      <c r="B417" s="129"/>
      <c r="C417" s="129"/>
      <c r="D417" s="129"/>
      <c r="E417" s="129"/>
      <c r="F417" s="129"/>
      <c r="G417" s="129"/>
      <c r="H417" s="129"/>
      <c r="I417" s="129"/>
      <c r="J417" s="129"/>
      <c r="K417" s="129"/>
      <c r="L417" s="129"/>
      <c r="M417" s="129"/>
      <c r="N417" s="129"/>
      <c r="O417" s="82"/>
      <c r="P417" s="82"/>
      <c r="Q417" s="82"/>
      <c r="R417" s="82"/>
      <c r="S417" s="82"/>
      <c r="T417" s="82"/>
      <c r="U417" s="82"/>
      <c r="V417" s="82"/>
      <c r="W417" s="82"/>
      <c r="X417" s="82"/>
      <c r="Y417" s="82"/>
      <c r="Z417" s="117"/>
      <c r="AA417" s="117"/>
      <c r="AB417" s="117"/>
      <c r="AC417" s="117"/>
      <c r="AD417" s="117"/>
      <c r="AE417" s="190"/>
      <c r="AF417" s="190"/>
      <c r="AG417" s="190"/>
      <c r="AH417" s="190"/>
      <c r="AI417" s="190"/>
      <c r="AJ417" s="4"/>
      <c r="AK417" s="4"/>
    </row>
    <row r="418" spans="1:37" s="55" customFormat="1" x14ac:dyDescent="0.2">
      <c r="A418" s="105"/>
      <c r="B418" s="129"/>
      <c r="C418" s="129"/>
      <c r="D418" s="129"/>
      <c r="E418" s="129"/>
      <c r="F418" s="129"/>
      <c r="G418" s="129"/>
      <c r="H418" s="129"/>
      <c r="I418" s="129"/>
      <c r="J418" s="129"/>
      <c r="K418" s="129"/>
      <c r="L418" s="129"/>
      <c r="M418" s="129"/>
      <c r="N418" s="129"/>
      <c r="O418" s="82"/>
      <c r="P418" s="82"/>
      <c r="Q418" s="82"/>
      <c r="R418" s="82"/>
      <c r="S418" s="82"/>
      <c r="T418" s="82"/>
      <c r="U418" s="82"/>
      <c r="V418" s="82"/>
      <c r="W418" s="82"/>
      <c r="X418" s="82"/>
      <c r="Y418" s="82"/>
      <c r="Z418" s="117"/>
      <c r="AA418" s="117"/>
      <c r="AB418" s="117"/>
      <c r="AC418" s="117"/>
      <c r="AD418" s="117"/>
      <c r="AE418" s="190"/>
      <c r="AF418" s="190"/>
      <c r="AG418" s="190"/>
      <c r="AH418" s="190"/>
      <c r="AI418" s="190"/>
      <c r="AJ418" s="4"/>
      <c r="AK418" s="4"/>
    </row>
    <row r="419" spans="1:37" s="55" customFormat="1" x14ac:dyDescent="0.2">
      <c r="A419" s="105"/>
      <c r="B419" s="129"/>
      <c r="C419" s="129"/>
      <c r="D419" s="129"/>
      <c r="E419" s="129"/>
      <c r="F419" s="129"/>
      <c r="G419" s="129"/>
      <c r="H419" s="129"/>
      <c r="I419" s="129"/>
      <c r="J419" s="129"/>
      <c r="K419" s="129"/>
      <c r="L419" s="129"/>
      <c r="M419" s="129"/>
      <c r="N419" s="129"/>
      <c r="O419" s="82"/>
      <c r="P419" s="82"/>
      <c r="Q419" s="82"/>
      <c r="R419" s="82"/>
      <c r="S419" s="82"/>
      <c r="T419" s="82"/>
      <c r="U419" s="82"/>
      <c r="V419" s="82"/>
      <c r="W419" s="82"/>
      <c r="X419" s="82"/>
      <c r="Y419" s="82"/>
      <c r="Z419" s="117"/>
      <c r="AA419" s="117"/>
      <c r="AB419" s="117"/>
      <c r="AC419" s="117"/>
      <c r="AD419" s="117"/>
      <c r="AE419" s="190"/>
      <c r="AF419" s="190"/>
      <c r="AG419" s="190"/>
      <c r="AH419" s="190"/>
      <c r="AI419" s="190"/>
      <c r="AJ419" s="4"/>
      <c r="AK419" s="4"/>
    </row>
    <row r="420" spans="1:37" s="55" customFormat="1" x14ac:dyDescent="0.2">
      <c r="A420" s="105"/>
      <c r="B420" s="129"/>
      <c r="C420" s="129"/>
      <c r="D420" s="129"/>
      <c r="E420" s="129"/>
      <c r="F420" s="129"/>
      <c r="G420" s="129"/>
      <c r="H420" s="129"/>
      <c r="I420" s="129"/>
      <c r="J420" s="129"/>
      <c r="K420" s="129"/>
      <c r="L420" s="129"/>
      <c r="M420" s="129"/>
      <c r="N420" s="129"/>
      <c r="O420" s="82"/>
      <c r="P420" s="82"/>
      <c r="Q420" s="82"/>
      <c r="R420" s="82"/>
      <c r="S420" s="82"/>
      <c r="T420" s="82"/>
      <c r="U420" s="82"/>
      <c r="V420" s="82"/>
      <c r="W420" s="82"/>
      <c r="X420" s="82"/>
      <c r="Y420" s="82"/>
      <c r="Z420" s="117"/>
      <c r="AA420" s="117"/>
      <c r="AB420" s="117"/>
      <c r="AC420" s="117"/>
      <c r="AD420" s="117"/>
      <c r="AE420" s="190"/>
      <c r="AF420" s="190"/>
      <c r="AG420" s="190"/>
      <c r="AH420" s="190"/>
      <c r="AI420" s="190"/>
      <c r="AJ420" s="4"/>
      <c r="AK420" s="4"/>
    </row>
    <row r="421" spans="1:37" s="55" customFormat="1" x14ac:dyDescent="0.2">
      <c r="A421" s="105"/>
      <c r="B421" s="129"/>
      <c r="C421" s="129"/>
      <c r="D421" s="129"/>
      <c r="E421" s="129"/>
      <c r="F421" s="129"/>
      <c r="G421" s="129"/>
      <c r="H421" s="129"/>
      <c r="I421" s="129"/>
      <c r="J421" s="129"/>
      <c r="K421" s="129"/>
      <c r="L421" s="129"/>
      <c r="M421" s="129"/>
      <c r="N421" s="129"/>
      <c r="O421" s="82"/>
      <c r="P421" s="82"/>
      <c r="Q421" s="82"/>
      <c r="R421" s="82"/>
      <c r="S421" s="82"/>
      <c r="T421" s="82"/>
      <c r="U421" s="82"/>
      <c r="V421" s="82"/>
      <c r="W421" s="82"/>
      <c r="X421" s="82"/>
      <c r="Y421" s="82"/>
      <c r="Z421" s="117"/>
      <c r="AA421" s="117"/>
      <c r="AB421" s="117"/>
      <c r="AC421" s="117"/>
      <c r="AD421" s="117"/>
      <c r="AE421" s="190"/>
      <c r="AF421" s="190"/>
      <c r="AG421" s="190"/>
      <c r="AH421" s="190"/>
      <c r="AI421" s="190"/>
      <c r="AJ421" s="4"/>
      <c r="AK421" s="4"/>
    </row>
    <row r="422" spans="1:37" s="55" customFormat="1" x14ac:dyDescent="0.2">
      <c r="A422" s="105"/>
      <c r="B422" s="129"/>
      <c r="C422" s="129"/>
      <c r="D422" s="129"/>
      <c r="E422" s="129"/>
      <c r="F422" s="129"/>
      <c r="G422" s="129"/>
      <c r="H422" s="129"/>
      <c r="I422" s="129"/>
      <c r="J422" s="129"/>
      <c r="K422" s="129"/>
      <c r="L422" s="129"/>
      <c r="M422" s="129"/>
      <c r="N422" s="129"/>
      <c r="O422" s="82"/>
      <c r="P422" s="82"/>
      <c r="Q422" s="82"/>
      <c r="R422" s="82"/>
      <c r="S422" s="82"/>
      <c r="T422" s="82"/>
      <c r="U422" s="82"/>
      <c r="V422" s="82"/>
      <c r="W422" s="82"/>
      <c r="X422" s="82"/>
      <c r="Y422" s="82"/>
      <c r="Z422" s="117"/>
      <c r="AA422" s="117"/>
      <c r="AB422" s="117"/>
      <c r="AC422" s="117"/>
      <c r="AD422" s="117"/>
      <c r="AE422" s="190"/>
      <c r="AF422" s="190"/>
      <c r="AG422" s="190"/>
      <c r="AH422" s="190"/>
      <c r="AI422" s="190"/>
      <c r="AJ422" s="4"/>
      <c r="AK422" s="4"/>
    </row>
    <row r="423" spans="1:37" s="55" customFormat="1" x14ac:dyDescent="0.2">
      <c r="A423" s="105"/>
      <c r="B423" s="129"/>
      <c r="C423" s="129"/>
      <c r="D423" s="129"/>
      <c r="E423" s="129"/>
      <c r="F423" s="129"/>
      <c r="G423" s="129"/>
      <c r="H423" s="129"/>
      <c r="I423" s="129"/>
      <c r="J423" s="129"/>
      <c r="K423" s="129"/>
      <c r="L423" s="129"/>
      <c r="M423" s="129"/>
      <c r="N423" s="129"/>
      <c r="O423" s="82"/>
      <c r="P423" s="82"/>
      <c r="Q423" s="82"/>
      <c r="R423" s="82"/>
      <c r="S423" s="82"/>
      <c r="T423" s="82"/>
      <c r="U423" s="82"/>
      <c r="V423" s="82"/>
      <c r="W423" s="82"/>
      <c r="X423" s="82"/>
      <c r="Y423" s="82"/>
      <c r="Z423" s="117"/>
      <c r="AA423" s="117"/>
      <c r="AB423" s="117"/>
      <c r="AC423" s="117"/>
      <c r="AD423" s="117"/>
      <c r="AE423" s="190"/>
      <c r="AF423" s="190"/>
      <c r="AG423" s="190"/>
      <c r="AH423" s="190"/>
      <c r="AI423" s="190"/>
      <c r="AJ423" s="4"/>
      <c r="AK423" s="4"/>
    </row>
    <row r="424" spans="1:37" s="55" customFormat="1" x14ac:dyDescent="0.2">
      <c r="A424" s="105"/>
      <c r="B424" s="129"/>
      <c r="C424" s="129"/>
      <c r="D424" s="129"/>
      <c r="E424" s="129"/>
      <c r="F424" s="129"/>
      <c r="G424" s="129"/>
      <c r="H424" s="129"/>
      <c r="I424" s="129"/>
      <c r="J424" s="129"/>
      <c r="K424" s="129"/>
      <c r="L424" s="129"/>
      <c r="M424" s="129"/>
      <c r="N424" s="129"/>
      <c r="O424" s="82"/>
      <c r="P424" s="82"/>
      <c r="Q424" s="82"/>
      <c r="R424" s="82"/>
      <c r="S424" s="82"/>
      <c r="T424" s="82"/>
      <c r="U424" s="82"/>
      <c r="V424" s="82"/>
      <c r="W424" s="82"/>
      <c r="X424" s="82"/>
      <c r="Y424" s="82"/>
      <c r="Z424" s="117"/>
      <c r="AA424" s="117"/>
      <c r="AB424" s="117"/>
      <c r="AC424" s="117"/>
      <c r="AD424" s="117"/>
      <c r="AE424" s="190"/>
      <c r="AF424" s="190"/>
      <c r="AG424" s="190"/>
      <c r="AH424" s="190"/>
      <c r="AI424" s="190"/>
      <c r="AJ424" s="4"/>
      <c r="AK424" s="4"/>
    </row>
    <row r="425" spans="1:37" s="55" customFormat="1" x14ac:dyDescent="0.2">
      <c r="A425" s="105"/>
      <c r="B425" s="129"/>
      <c r="C425" s="129"/>
      <c r="D425" s="129"/>
      <c r="E425" s="129"/>
      <c r="F425" s="129"/>
      <c r="G425" s="129"/>
      <c r="H425" s="129"/>
      <c r="I425" s="129"/>
      <c r="J425" s="129"/>
      <c r="K425" s="129"/>
      <c r="L425" s="129"/>
      <c r="M425" s="129"/>
      <c r="N425" s="129"/>
      <c r="O425" s="82"/>
      <c r="P425" s="82"/>
      <c r="Q425" s="82"/>
      <c r="R425" s="82"/>
      <c r="S425" s="82"/>
      <c r="T425" s="82"/>
      <c r="U425" s="82"/>
      <c r="V425" s="82"/>
      <c r="W425" s="82"/>
      <c r="X425" s="82"/>
      <c r="Y425" s="82"/>
      <c r="Z425" s="117"/>
      <c r="AA425" s="117"/>
      <c r="AB425" s="117"/>
      <c r="AC425" s="117"/>
      <c r="AD425" s="117"/>
      <c r="AE425" s="190"/>
      <c r="AF425" s="190"/>
      <c r="AG425" s="190"/>
      <c r="AH425" s="190"/>
      <c r="AI425" s="190"/>
      <c r="AJ425" s="4"/>
      <c r="AK425" s="4"/>
    </row>
    <row r="426" spans="1:37" s="55" customFormat="1" x14ac:dyDescent="0.2">
      <c r="A426" s="105"/>
      <c r="B426" s="129"/>
      <c r="C426" s="129"/>
      <c r="D426" s="129"/>
      <c r="E426" s="129"/>
      <c r="F426" s="129"/>
      <c r="G426" s="129"/>
      <c r="H426" s="129"/>
      <c r="I426" s="129"/>
      <c r="J426" s="129"/>
      <c r="K426" s="129"/>
      <c r="L426" s="129"/>
      <c r="M426" s="129"/>
      <c r="N426" s="129"/>
      <c r="O426" s="82"/>
      <c r="P426" s="82"/>
      <c r="Q426" s="82"/>
      <c r="R426" s="82"/>
      <c r="S426" s="82"/>
      <c r="T426" s="82"/>
      <c r="U426" s="82"/>
      <c r="V426" s="82"/>
      <c r="W426" s="82"/>
      <c r="X426" s="82"/>
      <c r="Y426" s="82"/>
      <c r="Z426" s="117"/>
      <c r="AA426" s="117"/>
      <c r="AB426" s="117"/>
      <c r="AC426" s="117"/>
      <c r="AD426" s="117"/>
      <c r="AE426" s="190"/>
      <c r="AF426" s="190"/>
      <c r="AG426" s="190"/>
      <c r="AH426" s="190"/>
      <c r="AI426" s="190"/>
      <c r="AJ426" s="4"/>
      <c r="AK426" s="4"/>
    </row>
    <row r="427" spans="1:37" s="55" customFormat="1" x14ac:dyDescent="0.2">
      <c r="A427" s="105"/>
      <c r="B427" s="129"/>
      <c r="C427" s="129"/>
      <c r="D427" s="129"/>
      <c r="E427" s="129"/>
      <c r="F427" s="129"/>
      <c r="G427" s="129"/>
      <c r="H427" s="129"/>
      <c r="I427" s="129"/>
      <c r="J427" s="129"/>
      <c r="K427" s="129"/>
      <c r="L427" s="129"/>
      <c r="M427" s="129"/>
      <c r="N427" s="129"/>
      <c r="O427" s="82"/>
      <c r="P427" s="82"/>
      <c r="Q427" s="82"/>
      <c r="R427" s="82"/>
      <c r="S427" s="82"/>
      <c r="T427" s="82"/>
      <c r="U427" s="82"/>
      <c r="V427" s="82"/>
      <c r="W427" s="82"/>
      <c r="X427" s="82"/>
      <c r="Y427" s="82"/>
      <c r="Z427" s="117"/>
      <c r="AA427" s="117"/>
      <c r="AB427" s="117"/>
      <c r="AC427" s="117"/>
      <c r="AD427" s="117"/>
      <c r="AE427" s="190"/>
      <c r="AF427" s="190"/>
      <c r="AG427" s="190"/>
      <c r="AH427" s="190"/>
      <c r="AI427" s="190"/>
      <c r="AJ427" s="4"/>
      <c r="AK427" s="4"/>
    </row>
    <row r="428" spans="1:37" s="55" customFormat="1" x14ac:dyDescent="0.2">
      <c r="A428" s="105"/>
      <c r="B428" s="129"/>
      <c r="C428" s="129"/>
      <c r="D428" s="129"/>
      <c r="E428" s="129"/>
      <c r="F428" s="129"/>
      <c r="G428" s="129"/>
      <c r="H428" s="129"/>
      <c r="I428" s="129"/>
      <c r="J428" s="129"/>
      <c r="K428" s="129"/>
      <c r="L428" s="129"/>
      <c r="M428" s="129"/>
      <c r="N428" s="129"/>
      <c r="O428" s="82"/>
      <c r="P428" s="82"/>
      <c r="Q428" s="82"/>
      <c r="R428" s="82"/>
      <c r="S428" s="82"/>
      <c r="T428" s="82"/>
      <c r="U428" s="82"/>
      <c r="V428" s="82"/>
      <c r="W428" s="82"/>
      <c r="X428" s="82"/>
      <c r="Y428" s="82"/>
      <c r="Z428" s="117"/>
      <c r="AA428" s="117"/>
      <c r="AB428" s="117"/>
      <c r="AC428" s="117"/>
      <c r="AD428" s="117"/>
      <c r="AE428" s="190"/>
      <c r="AF428" s="190"/>
      <c r="AG428" s="190"/>
      <c r="AH428" s="190"/>
      <c r="AI428" s="190"/>
      <c r="AJ428" s="4"/>
      <c r="AK428" s="4"/>
    </row>
    <row r="429" spans="1:37" s="55" customFormat="1" x14ac:dyDescent="0.2">
      <c r="A429" s="105"/>
      <c r="B429" s="129"/>
      <c r="C429" s="129"/>
      <c r="D429" s="129"/>
      <c r="E429" s="129"/>
      <c r="F429" s="129"/>
      <c r="G429" s="129"/>
      <c r="H429" s="129"/>
      <c r="I429" s="129"/>
      <c r="J429" s="129"/>
      <c r="K429" s="129"/>
      <c r="L429" s="129"/>
      <c r="M429" s="129"/>
      <c r="N429" s="129"/>
      <c r="O429" s="82"/>
      <c r="P429" s="82"/>
      <c r="Q429" s="82"/>
      <c r="R429" s="82"/>
      <c r="S429" s="82"/>
      <c r="T429" s="82"/>
      <c r="U429" s="82"/>
      <c r="V429" s="82"/>
      <c r="W429" s="82"/>
      <c r="X429" s="82"/>
      <c r="Y429" s="82"/>
      <c r="Z429" s="117"/>
      <c r="AA429" s="117"/>
      <c r="AB429" s="117"/>
      <c r="AC429" s="117"/>
      <c r="AD429" s="117"/>
      <c r="AE429" s="190"/>
      <c r="AF429" s="190"/>
      <c r="AG429" s="190"/>
      <c r="AH429" s="190"/>
      <c r="AI429" s="190"/>
      <c r="AJ429" s="4"/>
      <c r="AK429" s="4"/>
    </row>
    <row r="430" spans="1:37" s="55" customFormat="1" x14ac:dyDescent="0.2">
      <c r="A430" s="105"/>
      <c r="B430" s="129"/>
      <c r="C430" s="129"/>
      <c r="D430" s="129"/>
      <c r="E430" s="129"/>
      <c r="F430" s="129"/>
      <c r="G430" s="129"/>
      <c r="H430" s="129"/>
      <c r="I430" s="129"/>
      <c r="J430" s="129"/>
      <c r="K430" s="129"/>
      <c r="L430" s="129"/>
      <c r="M430" s="129"/>
      <c r="N430" s="129"/>
      <c r="O430" s="82"/>
      <c r="P430" s="82"/>
      <c r="Q430" s="82"/>
      <c r="R430" s="82"/>
      <c r="S430" s="82"/>
      <c r="T430" s="82"/>
      <c r="U430" s="82"/>
      <c r="V430" s="82"/>
      <c r="W430" s="82"/>
      <c r="X430" s="82"/>
      <c r="Y430" s="82"/>
      <c r="Z430" s="117"/>
      <c r="AA430" s="117"/>
      <c r="AB430" s="117"/>
      <c r="AC430" s="117"/>
      <c r="AD430" s="117"/>
      <c r="AE430" s="190"/>
      <c r="AF430" s="190"/>
      <c r="AG430" s="190"/>
      <c r="AH430" s="190"/>
      <c r="AI430" s="190"/>
      <c r="AJ430" s="4"/>
      <c r="AK430" s="4"/>
    </row>
    <row r="431" spans="1:37" s="55" customFormat="1" x14ac:dyDescent="0.2">
      <c r="A431" s="105"/>
      <c r="B431" s="129"/>
      <c r="C431" s="129"/>
      <c r="D431" s="129"/>
      <c r="E431" s="129"/>
      <c r="F431" s="129"/>
      <c r="G431" s="129"/>
      <c r="H431" s="129"/>
      <c r="I431" s="129"/>
      <c r="J431" s="129"/>
      <c r="K431" s="129"/>
      <c r="L431" s="129"/>
      <c r="M431" s="129"/>
      <c r="N431" s="129"/>
      <c r="O431" s="82"/>
      <c r="P431" s="82"/>
      <c r="Q431" s="82"/>
      <c r="R431" s="82"/>
      <c r="S431" s="82"/>
      <c r="T431" s="82"/>
      <c r="U431" s="82"/>
      <c r="V431" s="82"/>
      <c r="W431" s="82"/>
      <c r="X431" s="82"/>
      <c r="Y431" s="82"/>
      <c r="Z431" s="117"/>
      <c r="AA431" s="117"/>
      <c r="AB431" s="117"/>
      <c r="AC431" s="117"/>
      <c r="AD431" s="117"/>
      <c r="AE431" s="190"/>
      <c r="AF431" s="190"/>
      <c r="AG431" s="190"/>
      <c r="AH431" s="190"/>
      <c r="AI431" s="190"/>
      <c r="AJ431" s="4"/>
      <c r="AK431" s="4"/>
    </row>
    <row r="432" spans="1:37" s="55" customFormat="1" x14ac:dyDescent="0.2">
      <c r="A432" s="105"/>
      <c r="B432" s="129"/>
      <c r="C432" s="129"/>
      <c r="D432" s="129"/>
      <c r="E432" s="129"/>
      <c r="F432" s="129"/>
      <c r="G432" s="129"/>
      <c r="H432" s="129"/>
      <c r="I432" s="129"/>
      <c r="J432" s="129"/>
      <c r="K432" s="129"/>
      <c r="L432" s="129"/>
      <c r="M432" s="129"/>
      <c r="N432" s="129"/>
      <c r="O432" s="82"/>
      <c r="P432" s="82"/>
      <c r="Q432" s="82"/>
      <c r="R432" s="82"/>
      <c r="S432" s="82"/>
      <c r="T432" s="82"/>
      <c r="U432" s="82"/>
      <c r="V432" s="82"/>
      <c r="W432" s="82"/>
      <c r="X432" s="82"/>
      <c r="Y432" s="82"/>
      <c r="Z432" s="117"/>
      <c r="AA432" s="117"/>
      <c r="AB432" s="117"/>
      <c r="AC432" s="117"/>
      <c r="AD432" s="117"/>
      <c r="AE432" s="190"/>
      <c r="AF432" s="190"/>
      <c r="AG432" s="190"/>
      <c r="AH432" s="190"/>
      <c r="AI432" s="190"/>
      <c r="AJ432" s="4"/>
      <c r="AK432" s="4"/>
    </row>
    <row r="433" spans="1:37" s="55" customFormat="1" x14ac:dyDescent="0.2">
      <c r="A433" s="105"/>
      <c r="B433" s="129"/>
      <c r="C433" s="129"/>
      <c r="D433" s="129"/>
      <c r="E433" s="129"/>
      <c r="F433" s="129"/>
      <c r="G433" s="129"/>
      <c r="H433" s="129"/>
      <c r="I433" s="129"/>
      <c r="J433" s="129"/>
      <c r="K433" s="129"/>
      <c r="L433" s="129"/>
      <c r="M433" s="129"/>
      <c r="N433" s="129"/>
      <c r="O433" s="82"/>
      <c r="P433" s="82"/>
      <c r="Q433" s="82"/>
      <c r="R433" s="82"/>
      <c r="S433" s="82"/>
      <c r="T433" s="82"/>
      <c r="U433" s="82"/>
      <c r="V433" s="82"/>
      <c r="W433" s="82"/>
      <c r="X433" s="82"/>
      <c r="Y433" s="82"/>
      <c r="Z433" s="117"/>
      <c r="AA433" s="117"/>
      <c r="AB433" s="117"/>
      <c r="AC433" s="117"/>
      <c r="AD433" s="117"/>
      <c r="AE433" s="190"/>
      <c r="AF433" s="190"/>
      <c r="AG433" s="190"/>
      <c r="AH433" s="190"/>
      <c r="AI433" s="190"/>
      <c r="AJ433" s="4"/>
      <c r="AK433" s="4"/>
    </row>
    <row r="434" spans="1:37" s="55" customFormat="1" x14ac:dyDescent="0.2">
      <c r="A434" s="105"/>
      <c r="B434" s="129"/>
      <c r="C434" s="129"/>
      <c r="D434" s="129"/>
      <c r="E434" s="129"/>
      <c r="F434" s="129"/>
      <c r="G434" s="129"/>
      <c r="H434" s="129"/>
      <c r="I434" s="129"/>
      <c r="J434" s="129"/>
      <c r="K434" s="129"/>
      <c r="L434" s="129"/>
      <c r="M434" s="129"/>
      <c r="N434" s="129"/>
      <c r="O434" s="82"/>
      <c r="P434" s="82"/>
      <c r="Q434" s="82"/>
      <c r="R434" s="82"/>
      <c r="S434" s="82"/>
      <c r="T434" s="82"/>
      <c r="U434" s="82"/>
      <c r="V434" s="82"/>
      <c r="W434" s="82"/>
      <c r="X434" s="82"/>
      <c r="Y434" s="82"/>
      <c r="Z434" s="117"/>
      <c r="AA434" s="117"/>
      <c r="AB434" s="117"/>
      <c r="AC434" s="117"/>
      <c r="AD434" s="117"/>
      <c r="AE434" s="190"/>
      <c r="AF434" s="190"/>
      <c r="AG434" s="190"/>
      <c r="AH434" s="190"/>
      <c r="AI434" s="190"/>
      <c r="AJ434" s="4"/>
      <c r="AK434" s="4"/>
    </row>
    <row r="435" spans="1:37" s="55" customFormat="1" x14ac:dyDescent="0.2">
      <c r="A435" s="105"/>
      <c r="B435" s="129"/>
      <c r="C435" s="129"/>
      <c r="D435" s="129"/>
      <c r="E435" s="129"/>
      <c r="F435" s="129"/>
      <c r="G435" s="129"/>
      <c r="H435" s="129"/>
      <c r="I435" s="129"/>
      <c r="J435" s="129"/>
      <c r="K435" s="129"/>
      <c r="L435" s="129"/>
      <c r="M435" s="129"/>
      <c r="N435" s="129"/>
      <c r="O435" s="82"/>
      <c r="P435" s="82"/>
      <c r="Q435" s="82"/>
      <c r="R435" s="82"/>
      <c r="S435" s="82"/>
      <c r="T435" s="82"/>
      <c r="U435" s="82"/>
      <c r="V435" s="82"/>
      <c r="W435" s="82"/>
      <c r="X435" s="82"/>
      <c r="Y435" s="82"/>
      <c r="Z435" s="117"/>
      <c r="AA435" s="117"/>
      <c r="AB435" s="117"/>
      <c r="AC435" s="117"/>
      <c r="AD435" s="117"/>
      <c r="AE435" s="190"/>
      <c r="AF435" s="190"/>
      <c r="AG435" s="190"/>
      <c r="AH435" s="190"/>
      <c r="AI435" s="190"/>
      <c r="AJ435" s="4"/>
      <c r="AK435" s="4"/>
    </row>
    <row r="436" spans="1:37" s="55" customFormat="1" x14ac:dyDescent="0.2">
      <c r="A436" s="105"/>
      <c r="B436" s="129"/>
      <c r="C436" s="129"/>
      <c r="D436" s="129"/>
      <c r="E436" s="129"/>
      <c r="F436" s="129"/>
      <c r="G436" s="129"/>
      <c r="H436" s="129"/>
      <c r="I436" s="129"/>
      <c r="J436" s="129"/>
      <c r="K436" s="129"/>
      <c r="L436" s="129"/>
      <c r="M436" s="129"/>
      <c r="N436" s="129"/>
      <c r="O436" s="82"/>
      <c r="P436" s="82"/>
      <c r="Q436" s="82"/>
      <c r="R436" s="82"/>
      <c r="S436" s="82"/>
      <c r="T436" s="82"/>
      <c r="U436" s="82"/>
      <c r="V436" s="82"/>
      <c r="W436" s="82"/>
      <c r="X436" s="82"/>
      <c r="Y436" s="82"/>
      <c r="Z436" s="117"/>
      <c r="AA436" s="117"/>
      <c r="AB436" s="117"/>
      <c r="AC436" s="117"/>
      <c r="AD436" s="117"/>
      <c r="AE436" s="190"/>
      <c r="AF436" s="190"/>
      <c r="AG436" s="190"/>
      <c r="AH436" s="190"/>
      <c r="AI436" s="190"/>
      <c r="AJ436" s="4"/>
      <c r="AK436" s="4"/>
    </row>
    <row r="437" spans="1:37" s="55" customFormat="1" x14ac:dyDescent="0.2">
      <c r="A437" s="105"/>
      <c r="B437" s="129"/>
      <c r="C437" s="129"/>
      <c r="D437" s="129"/>
      <c r="E437" s="129"/>
      <c r="F437" s="129"/>
      <c r="G437" s="129"/>
      <c r="H437" s="129"/>
      <c r="I437" s="129"/>
      <c r="J437" s="129"/>
      <c r="K437" s="129"/>
      <c r="L437" s="129"/>
      <c r="M437" s="129"/>
      <c r="N437" s="129"/>
      <c r="O437" s="82"/>
      <c r="P437" s="82"/>
      <c r="Q437" s="82"/>
      <c r="R437" s="82"/>
      <c r="S437" s="82"/>
      <c r="T437" s="82"/>
      <c r="U437" s="82"/>
      <c r="V437" s="82"/>
      <c r="W437" s="82"/>
      <c r="X437" s="82"/>
      <c r="Y437" s="82"/>
      <c r="Z437" s="117"/>
      <c r="AA437" s="117"/>
      <c r="AB437" s="117"/>
      <c r="AC437" s="117"/>
      <c r="AD437" s="117"/>
      <c r="AE437" s="190"/>
      <c r="AF437" s="190"/>
      <c r="AG437" s="190"/>
      <c r="AH437" s="190"/>
      <c r="AI437" s="190"/>
      <c r="AJ437" s="4"/>
      <c r="AK437" s="4"/>
    </row>
    <row r="438" spans="1:37" s="55" customFormat="1" x14ac:dyDescent="0.2">
      <c r="A438" s="105"/>
      <c r="B438" s="129"/>
      <c r="C438" s="129"/>
      <c r="D438" s="129"/>
      <c r="E438" s="129"/>
      <c r="F438" s="129"/>
      <c r="G438" s="129"/>
      <c r="H438" s="129"/>
      <c r="I438" s="129"/>
      <c r="J438" s="129"/>
      <c r="K438" s="129"/>
      <c r="L438" s="129"/>
      <c r="M438" s="129"/>
      <c r="N438" s="129"/>
      <c r="O438" s="82"/>
      <c r="P438" s="82"/>
      <c r="Q438" s="82"/>
      <c r="R438" s="82"/>
      <c r="S438" s="82"/>
      <c r="T438" s="82"/>
      <c r="U438" s="82"/>
      <c r="V438" s="82"/>
      <c r="W438" s="82"/>
      <c r="X438" s="82"/>
      <c r="Y438" s="82"/>
      <c r="Z438" s="117"/>
      <c r="AA438" s="117"/>
      <c r="AB438" s="117"/>
      <c r="AC438" s="117"/>
      <c r="AD438" s="117"/>
      <c r="AE438" s="190"/>
      <c r="AF438" s="190"/>
      <c r="AG438" s="190"/>
      <c r="AH438" s="190"/>
      <c r="AI438" s="190"/>
      <c r="AJ438" s="4"/>
      <c r="AK438" s="4"/>
    </row>
    <row r="439" spans="1:37" s="55" customFormat="1" x14ac:dyDescent="0.2">
      <c r="A439" s="105"/>
      <c r="B439" s="129"/>
      <c r="C439" s="129"/>
      <c r="D439" s="129"/>
      <c r="E439" s="129"/>
      <c r="F439" s="129"/>
      <c r="G439" s="129"/>
      <c r="H439" s="129"/>
      <c r="I439" s="129"/>
      <c r="J439" s="129"/>
      <c r="K439" s="129"/>
      <c r="L439" s="129"/>
      <c r="M439" s="129"/>
      <c r="N439" s="129"/>
      <c r="O439" s="82"/>
      <c r="P439" s="82"/>
      <c r="Q439" s="82"/>
      <c r="R439" s="82"/>
      <c r="S439" s="82"/>
      <c r="T439" s="82"/>
      <c r="U439" s="82"/>
      <c r="V439" s="82"/>
      <c r="W439" s="82"/>
      <c r="X439" s="82"/>
      <c r="Y439" s="82"/>
      <c r="Z439" s="117"/>
      <c r="AA439" s="117"/>
      <c r="AB439" s="117"/>
      <c r="AC439" s="117"/>
      <c r="AD439" s="117"/>
      <c r="AE439" s="190"/>
      <c r="AF439" s="190"/>
      <c r="AG439" s="190"/>
      <c r="AH439" s="190"/>
      <c r="AI439" s="190"/>
      <c r="AJ439" s="4"/>
      <c r="AK439" s="4"/>
    </row>
    <row r="440" spans="1:37" s="55" customFormat="1" x14ac:dyDescent="0.2">
      <c r="A440" s="105"/>
      <c r="B440" s="129"/>
      <c r="C440" s="129"/>
      <c r="D440" s="129"/>
      <c r="E440" s="129"/>
      <c r="F440" s="129"/>
      <c r="G440" s="129"/>
      <c r="H440" s="129"/>
      <c r="I440" s="129"/>
      <c r="J440" s="129"/>
      <c r="K440" s="129"/>
      <c r="L440" s="129"/>
      <c r="M440" s="129"/>
      <c r="N440" s="129"/>
      <c r="O440" s="82"/>
      <c r="P440" s="82"/>
      <c r="Q440" s="82"/>
      <c r="R440" s="82"/>
      <c r="S440" s="82"/>
      <c r="T440" s="82"/>
      <c r="U440" s="82"/>
      <c r="V440" s="82"/>
      <c r="W440" s="82"/>
      <c r="X440" s="82"/>
      <c r="Y440" s="82"/>
      <c r="Z440" s="117"/>
      <c r="AA440" s="117"/>
      <c r="AB440" s="117"/>
      <c r="AC440" s="117"/>
      <c r="AD440" s="117"/>
      <c r="AE440" s="190"/>
      <c r="AF440" s="190"/>
      <c r="AG440" s="190"/>
      <c r="AH440" s="190"/>
      <c r="AI440" s="190"/>
      <c r="AJ440" s="4"/>
      <c r="AK440" s="4"/>
    </row>
    <row r="441" spans="1:37" s="55" customFormat="1" x14ac:dyDescent="0.2">
      <c r="A441" s="105"/>
      <c r="B441" s="129"/>
      <c r="C441" s="129"/>
      <c r="D441" s="129"/>
      <c r="E441" s="129"/>
      <c r="F441" s="129"/>
      <c r="G441" s="129"/>
      <c r="H441" s="129"/>
      <c r="I441" s="129"/>
      <c r="J441" s="129"/>
      <c r="K441" s="129"/>
      <c r="L441" s="129"/>
      <c r="M441" s="129"/>
      <c r="N441" s="129"/>
      <c r="O441" s="82"/>
      <c r="P441" s="82"/>
      <c r="Q441" s="82"/>
      <c r="R441" s="82"/>
      <c r="S441" s="82"/>
      <c r="T441" s="82"/>
      <c r="U441" s="82"/>
      <c r="V441" s="82"/>
      <c r="W441" s="82"/>
      <c r="X441" s="82"/>
      <c r="Y441" s="82"/>
      <c r="Z441" s="117"/>
      <c r="AA441" s="117"/>
      <c r="AB441" s="117"/>
      <c r="AC441" s="117"/>
      <c r="AD441" s="117"/>
      <c r="AE441" s="190"/>
      <c r="AF441" s="190"/>
      <c r="AG441" s="190"/>
      <c r="AH441" s="190"/>
      <c r="AI441" s="190"/>
      <c r="AJ441" s="4"/>
      <c r="AK441" s="4"/>
    </row>
    <row r="442" spans="1:37" s="55" customFormat="1" x14ac:dyDescent="0.2">
      <c r="A442" s="105"/>
      <c r="B442" s="129"/>
      <c r="C442" s="129"/>
      <c r="D442" s="129"/>
      <c r="E442" s="129"/>
      <c r="F442" s="129"/>
      <c r="G442" s="129"/>
      <c r="H442" s="129"/>
      <c r="I442" s="129"/>
      <c r="J442" s="129"/>
      <c r="K442" s="129"/>
      <c r="L442" s="129"/>
      <c r="M442" s="129"/>
      <c r="N442" s="129"/>
      <c r="O442" s="82"/>
      <c r="P442" s="82"/>
      <c r="Q442" s="82"/>
      <c r="R442" s="82"/>
      <c r="S442" s="82"/>
      <c r="T442" s="82"/>
      <c r="U442" s="82"/>
      <c r="V442" s="82"/>
      <c r="W442" s="82"/>
      <c r="X442" s="82"/>
      <c r="Y442" s="82"/>
      <c r="Z442" s="117"/>
      <c r="AA442" s="117"/>
      <c r="AB442" s="117"/>
      <c r="AC442" s="117"/>
      <c r="AD442" s="117"/>
      <c r="AE442" s="190"/>
      <c r="AF442" s="190"/>
      <c r="AG442" s="190"/>
      <c r="AH442" s="190"/>
      <c r="AI442" s="190"/>
      <c r="AJ442" s="4"/>
      <c r="AK442" s="4"/>
    </row>
    <row r="443" spans="1:37" s="55" customFormat="1" x14ac:dyDescent="0.2">
      <c r="A443" s="105"/>
      <c r="B443" s="129"/>
      <c r="C443" s="129"/>
      <c r="D443" s="129"/>
      <c r="E443" s="129"/>
      <c r="F443" s="129"/>
      <c r="G443" s="129"/>
      <c r="H443" s="129"/>
      <c r="I443" s="129"/>
      <c r="J443" s="129"/>
      <c r="K443" s="129"/>
      <c r="L443" s="129"/>
      <c r="M443" s="129"/>
      <c r="N443" s="129"/>
      <c r="O443" s="82"/>
      <c r="P443" s="82"/>
      <c r="Q443" s="82"/>
      <c r="R443" s="82"/>
      <c r="S443" s="82"/>
      <c r="T443" s="82"/>
      <c r="U443" s="82"/>
      <c r="V443" s="82"/>
      <c r="W443" s="82"/>
      <c r="X443" s="82"/>
      <c r="Y443" s="82"/>
      <c r="Z443" s="117"/>
      <c r="AA443" s="117"/>
      <c r="AB443" s="117"/>
      <c r="AC443" s="117"/>
      <c r="AD443" s="117"/>
      <c r="AE443" s="190"/>
      <c r="AF443" s="190"/>
      <c r="AG443" s="190"/>
      <c r="AH443" s="190"/>
      <c r="AI443" s="190"/>
      <c r="AJ443" s="4"/>
      <c r="AK443" s="4"/>
    </row>
    <row r="444" spans="1:37" s="55" customFormat="1" x14ac:dyDescent="0.2">
      <c r="A444" s="105"/>
      <c r="B444" s="129"/>
      <c r="C444" s="129"/>
      <c r="D444" s="129"/>
      <c r="E444" s="129"/>
      <c r="F444" s="129"/>
      <c r="G444" s="129"/>
      <c r="H444" s="129"/>
      <c r="I444" s="129"/>
      <c r="J444" s="129"/>
      <c r="K444" s="129"/>
      <c r="L444" s="129"/>
      <c r="M444" s="129"/>
      <c r="N444" s="129"/>
      <c r="O444" s="82"/>
      <c r="P444" s="82"/>
      <c r="Q444" s="82"/>
      <c r="R444" s="82"/>
      <c r="S444" s="82"/>
      <c r="T444" s="82"/>
      <c r="U444" s="82"/>
      <c r="V444" s="82"/>
      <c r="W444" s="82"/>
      <c r="X444" s="82"/>
      <c r="Y444" s="82"/>
      <c r="Z444" s="117"/>
      <c r="AA444" s="117"/>
      <c r="AB444" s="117"/>
      <c r="AC444" s="117"/>
      <c r="AD444" s="117"/>
      <c r="AE444" s="190"/>
      <c r="AF444" s="190"/>
      <c r="AG444" s="190"/>
      <c r="AH444" s="190"/>
      <c r="AI444" s="190"/>
      <c r="AJ444" s="4"/>
      <c r="AK444" s="4"/>
    </row>
    <row r="445" spans="1:37" s="55" customFormat="1" x14ac:dyDescent="0.2">
      <c r="A445" s="105"/>
      <c r="B445" s="129"/>
      <c r="C445" s="129"/>
      <c r="D445" s="129"/>
      <c r="E445" s="129"/>
      <c r="F445" s="129"/>
      <c r="G445" s="129"/>
      <c r="H445" s="129"/>
      <c r="I445" s="129"/>
      <c r="J445" s="129"/>
      <c r="K445" s="129"/>
      <c r="L445" s="129"/>
      <c r="M445" s="129"/>
      <c r="N445" s="129"/>
      <c r="O445" s="82"/>
      <c r="P445" s="82"/>
      <c r="Q445" s="82"/>
      <c r="R445" s="82"/>
      <c r="S445" s="82"/>
      <c r="T445" s="82"/>
      <c r="U445" s="82"/>
      <c r="V445" s="82"/>
      <c r="W445" s="82"/>
      <c r="X445" s="82"/>
      <c r="Y445" s="82"/>
      <c r="Z445" s="117"/>
      <c r="AA445" s="117"/>
      <c r="AB445" s="117"/>
      <c r="AC445" s="117"/>
      <c r="AD445" s="117"/>
      <c r="AE445" s="190"/>
      <c r="AF445" s="190"/>
      <c r="AG445" s="190"/>
      <c r="AH445" s="190"/>
      <c r="AI445" s="190"/>
      <c r="AJ445" s="4"/>
      <c r="AK445" s="4"/>
    </row>
    <row r="446" spans="1:37" s="55" customFormat="1" x14ac:dyDescent="0.2">
      <c r="A446" s="105"/>
      <c r="B446" s="129"/>
      <c r="C446" s="129"/>
      <c r="D446" s="129"/>
      <c r="E446" s="129"/>
      <c r="F446" s="129"/>
      <c r="G446" s="129"/>
      <c r="H446" s="129"/>
      <c r="I446" s="129"/>
      <c r="J446" s="129"/>
      <c r="K446" s="129"/>
      <c r="L446" s="129"/>
      <c r="M446" s="129"/>
      <c r="N446" s="129"/>
      <c r="O446" s="82"/>
      <c r="P446" s="82"/>
      <c r="Q446" s="82"/>
      <c r="R446" s="82"/>
      <c r="S446" s="82"/>
      <c r="T446" s="82"/>
      <c r="U446" s="82"/>
      <c r="V446" s="82"/>
      <c r="W446" s="82"/>
      <c r="X446" s="82"/>
      <c r="Y446" s="82"/>
      <c r="Z446" s="117"/>
      <c r="AA446" s="117"/>
      <c r="AB446" s="117"/>
      <c r="AC446" s="117"/>
      <c r="AD446" s="117"/>
      <c r="AE446" s="190"/>
      <c r="AF446" s="190"/>
      <c r="AG446" s="190"/>
      <c r="AH446" s="190"/>
      <c r="AI446" s="190"/>
      <c r="AJ446" s="4"/>
      <c r="AK446" s="4"/>
    </row>
    <row r="447" spans="1:37" s="55" customFormat="1" x14ac:dyDescent="0.2">
      <c r="A447" s="105"/>
      <c r="B447" s="129"/>
      <c r="C447" s="129"/>
      <c r="D447" s="129"/>
      <c r="E447" s="129"/>
      <c r="F447" s="129"/>
      <c r="G447" s="129"/>
      <c r="H447" s="129"/>
      <c r="I447" s="129"/>
      <c r="J447" s="129"/>
      <c r="K447" s="129"/>
      <c r="L447" s="129"/>
      <c r="M447" s="129"/>
      <c r="N447" s="129"/>
      <c r="O447" s="82"/>
      <c r="P447" s="82"/>
      <c r="Q447" s="82"/>
      <c r="R447" s="82"/>
      <c r="S447" s="82"/>
      <c r="T447" s="82"/>
      <c r="U447" s="82"/>
      <c r="V447" s="82"/>
      <c r="W447" s="82"/>
      <c r="X447" s="82"/>
      <c r="Y447" s="82"/>
      <c r="Z447" s="117"/>
      <c r="AA447" s="117"/>
      <c r="AB447" s="117"/>
      <c r="AC447" s="117"/>
      <c r="AD447" s="117"/>
      <c r="AE447" s="190"/>
      <c r="AF447" s="190"/>
      <c r="AG447" s="190"/>
      <c r="AH447" s="190"/>
      <c r="AI447" s="190"/>
      <c r="AJ447" s="4"/>
      <c r="AK447" s="4"/>
    </row>
    <row r="448" spans="1:37" s="55" customFormat="1" x14ac:dyDescent="0.2">
      <c r="A448" s="105"/>
      <c r="B448" s="129"/>
      <c r="C448" s="129"/>
      <c r="D448" s="129"/>
      <c r="E448" s="129"/>
      <c r="F448" s="129"/>
      <c r="G448" s="129"/>
      <c r="H448" s="129"/>
      <c r="I448" s="129"/>
      <c r="J448" s="129"/>
      <c r="K448" s="129"/>
      <c r="L448" s="129"/>
      <c r="M448" s="129"/>
      <c r="N448" s="129"/>
      <c r="O448" s="82"/>
      <c r="P448" s="82"/>
      <c r="Q448" s="82"/>
      <c r="R448" s="82"/>
      <c r="S448" s="82"/>
      <c r="T448" s="82"/>
      <c r="U448" s="82"/>
      <c r="V448" s="82"/>
      <c r="W448" s="82"/>
      <c r="X448" s="82"/>
      <c r="Y448" s="82"/>
      <c r="Z448" s="117"/>
      <c r="AA448" s="117"/>
      <c r="AB448" s="117"/>
      <c r="AC448" s="117"/>
      <c r="AD448" s="117"/>
      <c r="AE448" s="190"/>
      <c r="AF448" s="190"/>
      <c r="AG448" s="190"/>
      <c r="AH448" s="190"/>
      <c r="AI448" s="190"/>
      <c r="AJ448" s="4"/>
      <c r="AK448" s="4"/>
    </row>
    <row r="449" spans="1:37" s="55" customFormat="1" x14ac:dyDescent="0.2">
      <c r="A449" s="105"/>
      <c r="B449" s="129"/>
      <c r="C449" s="129"/>
      <c r="D449" s="129"/>
      <c r="E449" s="129"/>
      <c r="F449" s="129"/>
      <c r="G449" s="129"/>
      <c r="H449" s="129"/>
      <c r="I449" s="129"/>
      <c r="J449" s="129"/>
      <c r="K449" s="129"/>
      <c r="L449" s="129"/>
      <c r="M449" s="129"/>
      <c r="N449" s="129"/>
      <c r="O449" s="82"/>
      <c r="P449" s="82"/>
      <c r="Q449" s="82"/>
      <c r="R449" s="82"/>
      <c r="S449" s="82"/>
      <c r="T449" s="82"/>
      <c r="U449" s="82"/>
      <c r="V449" s="82"/>
      <c r="W449" s="82"/>
      <c r="X449" s="82"/>
      <c r="Y449" s="82"/>
      <c r="Z449" s="117"/>
      <c r="AA449" s="117"/>
      <c r="AB449" s="117"/>
      <c r="AC449" s="117"/>
      <c r="AD449" s="117"/>
      <c r="AE449" s="190"/>
      <c r="AF449" s="190"/>
      <c r="AG449" s="190"/>
      <c r="AH449" s="190"/>
      <c r="AI449" s="190"/>
      <c r="AJ449" s="4"/>
      <c r="AK449" s="4"/>
    </row>
    <row r="450" spans="1:37" s="55" customFormat="1" x14ac:dyDescent="0.2">
      <c r="A450" s="105"/>
      <c r="B450" s="129"/>
      <c r="C450" s="129"/>
      <c r="D450" s="129"/>
      <c r="E450" s="129"/>
      <c r="F450" s="129"/>
      <c r="G450" s="129"/>
      <c r="H450" s="129"/>
      <c r="I450" s="129"/>
      <c r="J450" s="129"/>
      <c r="K450" s="129"/>
      <c r="L450" s="129"/>
      <c r="M450" s="129"/>
      <c r="N450" s="129"/>
      <c r="O450" s="82"/>
      <c r="P450" s="82"/>
      <c r="Q450" s="82"/>
      <c r="R450" s="82"/>
      <c r="S450" s="82"/>
      <c r="T450" s="82"/>
      <c r="U450" s="82"/>
      <c r="V450" s="82"/>
      <c r="W450" s="82"/>
      <c r="X450" s="82"/>
      <c r="Y450" s="82"/>
      <c r="Z450" s="117"/>
      <c r="AA450" s="117"/>
      <c r="AB450" s="117"/>
      <c r="AC450" s="117"/>
      <c r="AD450" s="117"/>
      <c r="AE450" s="190"/>
      <c r="AF450" s="190"/>
      <c r="AG450" s="190"/>
      <c r="AH450" s="190"/>
      <c r="AI450" s="190"/>
      <c r="AJ450" s="4"/>
      <c r="AK450" s="4"/>
    </row>
    <row r="451" spans="1:37" s="55" customFormat="1" x14ac:dyDescent="0.2">
      <c r="A451" s="105"/>
      <c r="B451" s="129"/>
      <c r="C451" s="129"/>
      <c r="D451" s="129"/>
      <c r="E451" s="129"/>
      <c r="F451" s="129"/>
      <c r="G451" s="129"/>
      <c r="H451" s="129"/>
      <c r="I451" s="129"/>
      <c r="J451" s="129"/>
      <c r="K451" s="129"/>
      <c r="L451" s="129"/>
      <c r="M451" s="129"/>
      <c r="N451" s="129"/>
      <c r="O451" s="82"/>
      <c r="P451" s="82"/>
      <c r="Q451" s="82"/>
      <c r="R451" s="82"/>
      <c r="S451" s="82"/>
      <c r="T451" s="82"/>
      <c r="U451" s="82"/>
      <c r="V451" s="82"/>
      <c r="W451" s="82"/>
      <c r="X451" s="82"/>
      <c r="Y451" s="82"/>
      <c r="Z451" s="117"/>
      <c r="AA451" s="117"/>
      <c r="AB451" s="117"/>
      <c r="AC451" s="117"/>
      <c r="AD451" s="117"/>
      <c r="AE451" s="190"/>
      <c r="AF451" s="190"/>
      <c r="AG451" s="190"/>
      <c r="AH451" s="190"/>
      <c r="AI451" s="190"/>
      <c r="AJ451" s="4"/>
      <c r="AK451" s="4"/>
    </row>
    <row r="452" spans="1:37" s="55" customFormat="1" x14ac:dyDescent="0.2">
      <c r="A452" s="105"/>
      <c r="B452" s="129"/>
      <c r="C452" s="129"/>
      <c r="D452" s="129"/>
      <c r="E452" s="129"/>
      <c r="F452" s="129"/>
      <c r="G452" s="129"/>
      <c r="H452" s="129"/>
      <c r="I452" s="129"/>
      <c r="J452" s="129"/>
      <c r="K452" s="129"/>
      <c r="L452" s="129"/>
      <c r="M452" s="129"/>
      <c r="N452" s="129"/>
      <c r="O452" s="82"/>
      <c r="P452" s="82"/>
      <c r="Q452" s="82"/>
      <c r="R452" s="82"/>
      <c r="S452" s="82"/>
      <c r="T452" s="82"/>
      <c r="U452" s="82"/>
      <c r="V452" s="82"/>
      <c r="W452" s="82"/>
      <c r="X452" s="82"/>
      <c r="Y452" s="82"/>
      <c r="Z452" s="117"/>
      <c r="AA452" s="117"/>
      <c r="AB452" s="117"/>
      <c r="AC452" s="117"/>
      <c r="AD452" s="117"/>
      <c r="AE452" s="190"/>
      <c r="AF452" s="190"/>
      <c r="AG452" s="190"/>
      <c r="AH452" s="190"/>
      <c r="AI452" s="190"/>
      <c r="AJ452" s="4"/>
      <c r="AK452" s="4"/>
    </row>
    <row r="453" spans="1:37" s="55" customFormat="1" x14ac:dyDescent="0.2">
      <c r="A453" s="105"/>
      <c r="B453" s="129"/>
      <c r="C453" s="129"/>
      <c r="D453" s="129"/>
      <c r="E453" s="129"/>
      <c r="F453" s="129"/>
      <c r="G453" s="129"/>
      <c r="H453" s="129"/>
      <c r="I453" s="129"/>
      <c r="J453" s="129"/>
      <c r="K453" s="129"/>
      <c r="L453" s="129"/>
      <c r="M453" s="129"/>
      <c r="N453" s="129"/>
      <c r="O453" s="82"/>
      <c r="P453" s="82"/>
      <c r="Q453" s="82"/>
      <c r="R453" s="82"/>
      <c r="S453" s="82"/>
      <c r="T453" s="82"/>
      <c r="U453" s="82"/>
      <c r="V453" s="82"/>
      <c r="W453" s="82"/>
      <c r="X453" s="82"/>
      <c r="Y453" s="82"/>
      <c r="Z453" s="117"/>
      <c r="AA453" s="117"/>
      <c r="AB453" s="117"/>
      <c r="AC453" s="117"/>
      <c r="AD453" s="117"/>
      <c r="AE453" s="190"/>
      <c r="AF453" s="190"/>
      <c r="AG453" s="190"/>
      <c r="AH453" s="190"/>
      <c r="AI453" s="190"/>
      <c r="AJ453" s="4"/>
      <c r="AK453" s="4"/>
    </row>
    <row r="454" spans="1:37" s="55" customFormat="1" x14ac:dyDescent="0.2">
      <c r="A454" s="105"/>
      <c r="B454" s="129"/>
      <c r="C454" s="129"/>
      <c r="D454" s="129"/>
      <c r="E454" s="129"/>
      <c r="F454" s="129"/>
      <c r="G454" s="129"/>
      <c r="H454" s="129"/>
      <c r="I454" s="129"/>
      <c r="J454" s="129"/>
      <c r="K454" s="129"/>
      <c r="L454" s="129"/>
      <c r="M454" s="129"/>
      <c r="N454" s="129"/>
      <c r="O454" s="82"/>
      <c r="P454" s="82"/>
      <c r="Q454" s="82"/>
      <c r="R454" s="82"/>
      <c r="S454" s="82"/>
      <c r="T454" s="82"/>
      <c r="U454" s="82"/>
      <c r="V454" s="82"/>
      <c r="W454" s="82"/>
      <c r="X454" s="82"/>
      <c r="Y454" s="82"/>
      <c r="Z454" s="117"/>
      <c r="AA454" s="117"/>
      <c r="AB454" s="117"/>
      <c r="AC454" s="117"/>
      <c r="AD454" s="117"/>
      <c r="AE454" s="190"/>
      <c r="AF454" s="190"/>
      <c r="AG454" s="190"/>
      <c r="AH454" s="190"/>
      <c r="AI454" s="190"/>
      <c r="AJ454" s="4"/>
      <c r="AK454" s="4"/>
    </row>
    <row r="455" spans="1:37" s="55" customFormat="1" x14ac:dyDescent="0.2">
      <c r="A455" s="105"/>
      <c r="B455" s="129"/>
      <c r="C455" s="129"/>
      <c r="D455" s="129"/>
      <c r="E455" s="129"/>
      <c r="F455" s="129"/>
      <c r="G455" s="129"/>
      <c r="H455" s="129"/>
      <c r="I455" s="129"/>
      <c r="J455" s="129"/>
      <c r="K455" s="129"/>
      <c r="L455" s="129"/>
      <c r="M455" s="129"/>
      <c r="N455" s="129"/>
      <c r="O455" s="82"/>
      <c r="P455" s="82"/>
      <c r="Q455" s="82"/>
      <c r="R455" s="82"/>
      <c r="S455" s="82"/>
      <c r="T455" s="82"/>
      <c r="U455" s="82"/>
      <c r="V455" s="82"/>
      <c r="W455" s="82"/>
      <c r="X455" s="82"/>
      <c r="Y455" s="82"/>
      <c r="Z455" s="117"/>
      <c r="AA455" s="117"/>
      <c r="AB455" s="117"/>
      <c r="AC455" s="117"/>
      <c r="AD455" s="117"/>
      <c r="AE455" s="190"/>
      <c r="AF455" s="190"/>
      <c r="AG455" s="190"/>
      <c r="AH455" s="190"/>
      <c r="AI455" s="190"/>
      <c r="AJ455" s="4"/>
      <c r="AK455" s="4"/>
    </row>
    <row r="456" spans="1:37" s="55" customFormat="1" x14ac:dyDescent="0.2">
      <c r="A456" s="105"/>
      <c r="B456" s="129"/>
      <c r="C456" s="129"/>
      <c r="D456" s="129"/>
      <c r="E456" s="129"/>
      <c r="F456" s="129"/>
      <c r="G456" s="129"/>
      <c r="H456" s="129"/>
      <c r="I456" s="129"/>
      <c r="J456" s="129"/>
      <c r="K456" s="129"/>
      <c r="L456" s="129"/>
      <c r="M456" s="129"/>
      <c r="N456" s="129"/>
      <c r="O456" s="82"/>
      <c r="P456" s="82"/>
      <c r="Q456" s="82"/>
      <c r="R456" s="82"/>
      <c r="S456" s="82"/>
      <c r="T456" s="82"/>
      <c r="U456" s="82"/>
      <c r="V456" s="82"/>
      <c r="W456" s="82"/>
      <c r="X456" s="82"/>
      <c r="Y456" s="82"/>
      <c r="Z456" s="117"/>
      <c r="AA456" s="117"/>
      <c r="AB456" s="117"/>
      <c r="AC456" s="117"/>
      <c r="AD456" s="117"/>
      <c r="AE456" s="190"/>
      <c r="AF456" s="190"/>
      <c r="AG456" s="190"/>
      <c r="AH456" s="190"/>
      <c r="AI456" s="190"/>
      <c r="AJ456" s="4"/>
      <c r="AK456" s="4"/>
    </row>
    <row r="457" spans="1:37" s="55" customFormat="1" x14ac:dyDescent="0.2">
      <c r="A457" s="105"/>
      <c r="B457" s="129"/>
      <c r="C457" s="129"/>
      <c r="D457" s="129"/>
      <c r="E457" s="129"/>
      <c r="F457" s="129"/>
      <c r="G457" s="129"/>
      <c r="H457" s="129"/>
      <c r="I457" s="129"/>
      <c r="J457" s="129"/>
      <c r="K457" s="129"/>
      <c r="L457" s="129"/>
      <c r="M457" s="129"/>
      <c r="N457" s="129"/>
      <c r="O457" s="82"/>
      <c r="P457" s="82"/>
      <c r="Q457" s="82"/>
      <c r="R457" s="82"/>
      <c r="S457" s="82"/>
      <c r="T457" s="82"/>
      <c r="U457" s="82"/>
      <c r="V457" s="82"/>
      <c r="W457" s="82"/>
      <c r="X457" s="82"/>
      <c r="Y457" s="82"/>
      <c r="Z457" s="117"/>
      <c r="AA457" s="117"/>
      <c r="AB457" s="117"/>
      <c r="AC457" s="117"/>
      <c r="AD457" s="117"/>
      <c r="AE457" s="190"/>
      <c r="AF457" s="190"/>
      <c r="AG457" s="190"/>
      <c r="AH457" s="190"/>
      <c r="AI457" s="190"/>
      <c r="AJ457" s="4"/>
      <c r="AK457" s="4"/>
    </row>
    <row r="458" spans="1:37" s="55" customFormat="1" x14ac:dyDescent="0.2">
      <c r="A458" s="105"/>
      <c r="B458" s="129"/>
      <c r="C458" s="129"/>
      <c r="D458" s="129"/>
      <c r="E458" s="129"/>
      <c r="F458" s="129"/>
      <c r="G458" s="129"/>
      <c r="H458" s="129"/>
      <c r="I458" s="129"/>
      <c r="J458" s="129"/>
      <c r="K458" s="129"/>
      <c r="L458" s="129"/>
      <c r="M458" s="129"/>
      <c r="N458" s="129"/>
      <c r="O458" s="82"/>
      <c r="P458" s="82"/>
      <c r="Q458" s="82"/>
      <c r="R458" s="82"/>
      <c r="S458" s="82"/>
      <c r="T458" s="82"/>
      <c r="U458" s="82"/>
      <c r="V458" s="82"/>
      <c r="W458" s="82"/>
      <c r="X458" s="82"/>
      <c r="Y458" s="82"/>
      <c r="Z458" s="117"/>
      <c r="AA458" s="117"/>
      <c r="AB458" s="117"/>
      <c r="AC458" s="117"/>
      <c r="AD458" s="117"/>
      <c r="AE458" s="190"/>
      <c r="AF458" s="190"/>
      <c r="AG458" s="190"/>
      <c r="AH458" s="190"/>
      <c r="AI458" s="190"/>
      <c r="AJ458" s="4"/>
      <c r="AK458" s="4"/>
    </row>
    <row r="459" spans="1:37" s="55" customFormat="1" x14ac:dyDescent="0.2">
      <c r="A459" s="105"/>
      <c r="B459" s="129"/>
      <c r="C459" s="129"/>
      <c r="D459" s="129"/>
      <c r="E459" s="129"/>
      <c r="F459" s="129"/>
      <c r="G459" s="129"/>
      <c r="H459" s="129"/>
      <c r="I459" s="129"/>
      <c r="J459" s="129"/>
      <c r="K459" s="129"/>
      <c r="L459" s="129"/>
      <c r="M459" s="129"/>
      <c r="N459" s="129"/>
      <c r="O459" s="82"/>
      <c r="P459" s="82"/>
      <c r="Q459" s="82"/>
      <c r="R459" s="82"/>
      <c r="S459" s="82"/>
      <c r="T459" s="82"/>
      <c r="U459" s="82"/>
      <c r="V459" s="82"/>
      <c r="W459" s="82"/>
      <c r="X459" s="82"/>
      <c r="Y459" s="82"/>
      <c r="Z459" s="117"/>
      <c r="AA459" s="117"/>
      <c r="AB459" s="117"/>
      <c r="AC459" s="117"/>
      <c r="AD459" s="117"/>
      <c r="AE459" s="190"/>
      <c r="AF459" s="190"/>
      <c r="AG459" s="190"/>
      <c r="AH459" s="190"/>
      <c r="AI459" s="190"/>
      <c r="AJ459" s="4"/>
      <c r="AK459" s="4"/>
    </row>
    <row r="460" spans="1:37" s="55" customFormat="1" x14ac:dyDescent="0.2">
      <c r="A460" s="105"/>
      <c r="B460" s="129"/>
      <c r="C460" s="129"/>
      <c r="D460" s="129"/>
      <c r="E460" s="129"/>
      <c r="F460" s="129"/>
      <c r="G460" s="129"/>
      <c r="H460" s="129"/>
      <c r="I460" s="129"/>
      <c r="J460" s="129"/>
      <c r="K460" s="129"/>
      <c r="L460" s="129"/>
      <c r="M460" s="129"/>
      <c r="N460" s="129"/>
      <c r="O460" s="82"/>
      <c r="P460" s="82"/>
      <c r="Q460" s="82"/>
      <c r="R460" s="82"/>
      <c r="S460" s="82"/>
      <c r="T460" s="82"/>
      <c r="U460" s="82"/>
      <c r="V460" s="82"/>
      <c r="W460" s="82"/>
      <c r="X460" s="82"/>
      <c r="Y460" s="82"/>
      <c r="Z460" s="117"/>
      <c r="AA460" s="117"/>
      <c r="AB460" s="117"/>
      <c r="AC460" s="117"/>
      <c r="AD460" s="117"/>
      <c r="AE460" s="190"/>
      <c r="AF460" s="190"/>
      <c r="AG460" s="190"/>
      <c r="AH460" s="190"/>
      <c r="AI460" s="190"/>
      <c r="AJ460" s="4"/>
      <c r="AK460" s="4"/>
    </row>
    <row r="461" spans="1:37" s="55" customFormat="1" x14ac:dyDescent="0.2">
      <c r="A461" s="105"/>
      <c r="B461" s="129"/>
      <c r="C461" s="129"/>
      <c r="D461" s="129"/>
      <c r="E461" s="129"/>
      <c r="F461" s="129"/>
      <c r="G461" s="129"/>
      <c r="H461" s="129"/>
      <c r="I461" s="129"/>
      <c r="J461" s="129"/>
      <c r="K461" s="129"/>
      <c r="L461" s="129"/>
      <c r="M461" s="129"/>
      <c r="N461" s="129"/>
      <c r="O461" s="82"/>
      <c r="P461" s="82"/>
      <c r="Q461" s="82"/>
      <c r="R461" s="82"/>
      <c r="S461" s="82"/>
      <c r="T461" s="82"/>
      <c r="U461" s="82"/>
      <c r="V461" s="82"/>
      <c r="W461" s="82"/>
      <c r="X461" s="82"/>
      <c r="Y461" s="82"/>
      <c r="Z461" s="117"/>
      <c r="AA461" s="117"/>
      <c r="AB461" s="117"/>
      <c r="AC461" s="117"/>
      <c r="AD461" s="117"/>
      <c r="AE461" s="190"/>
      <c r="AF461" s="190"/>
      <c r="AG461" s="190"/>
      <c r="AH461" s="190"/>
      <c r="AI461" s="190"/>
      <c r="AJ461" s="4"/>
      <c r="AK461" s="4"/>
    </row>
    <row r="462" spans="1:37" s="55" customFormat="1" x14ac:dyDescent="0.2">
      <c r="A462" s="105"/>
      <c r="B462" s="129"/>
      <c r="C462" s="129"/>
      <c r="D462" s="129"/>
      <c r="E462" s="129"/>
      <c r="F462" s="129"/>
      <c r="G462" s="129"/>
      <c r="H462" s="129"/>
      <c r="I462" s="129"/>
      <c r="J462" s="129"/>
      <c r="K462" s="129"/>
      <c r="L462" s="129"/>
      <c r="M462" s="129"/>
      <c r="N462" s="129"/>
      <c r="O462" s="82"/>
      <c r="P462" s="82"/>
      <c r="Q462" s="82"/>
      <c r="R462" s="82"/>
      <c r="S462" s="82"/>
      <c r="T462" s="82"/>
      <c r="U462" s="82"/>
      <c r="V462" s="82"/>
      <c r="W462" s="82"/>
      <c r="X462" s="82"/>
      <c r="Y462" s="82"/>
      <c r="Z462" s="117"/>
      <c r="AA462" s="117"/>
      <c r="AB462" s="117"/>
      <c r="AC462" s="117"/>
      <c r="AD462" s="117"/>
      <c r="AE462" s="190"/>
      <c r="AF462" s="190"/>
      <c r="AG462" s="190"/>
      <c r="AH462" s="190"/>
      <c r="AI462" s="190"/>
      <c r="AJ462" s="4"/>
      <c r="AK462" s="4"/>
    </row>
    <row r="463" spans="1:37" s="55" customFormat="1" x14ac:dyDescent="0.2">
      <c r="A463" s="105"/>
      <c r="B463" s="129"/>
      <c r="C463" s="129"/>
      <c r="D463" s="129"/>
      <c r="E463" s="129"/>
      <c r="F463" s="129"/>
      <c r="G463" s="129"/>
      <c r="H463" s="129"/>
      <c r="I463" s="129"/>
      <c r="J463" s="129"/>
      <c r="K463" s="129"/>
      <c r="L463" s="129"/>
      <c r="M463" s="129"/>
      <c r="N463" s="129"/>
      <c r="O463" s="82"/>
      <c r="P463" s="82"/>
      <c r="Q463" s="82"/>
      <c r="R463" s="82"/>
      <c r="S463" s="82"/>
      <c r="T463" s="82"/>
      <c r="U463" s="82"/>
      <c r="V463" s="82"/>
      <c r="W463" s="82"/>
      <c r="X463" s="82"/>
      <c r="Y463" s="82"/>
      <c r="Z463" s="117"/>
      <c r="AA463" s="117"/>
      <c r="AB463" s="117"/>
      <c r="AC463" s="117"/>
      <c r="AD463" s="117"/>
      <c r="AE463" s="190"/>
      <c r="AF463" s="190"/>
      <c r="AG463" s="190"/>
      <c r="AH463" s="190"/>
      <c r="AI463" s="190"/>
      <c r="AJ463" s="4"/>
      <c r="AK463" s="4"/>
    </row>
    <row r="464" spans="1:37" s="55" customFormat="1" x14ac:dyDescent="0.2">
      <c r="A464" s="105"/>
      <c r="B464" s="129"/>
      <c r="C464" s="129"/>
      <c r="D464" s="129"/>
      <c r="E464" s="129"/>
      <c r="F464" s="129"/>
      <c r="G464" s="129"/>
      <c r="H464" s="129"/>
      <c r="I464" s="129"/>
      <c r="J464" s="129"/>
      <c r="K464" s="129"/>
      <c r="L464" s="129"/>
      <c r="M464" s="129"/>
      <c r="N464" s="129"/>
      <c r="O464" s="82"/>
      <c r="P464" s="82"/>
      <c r="Q464" s="82"/>
      <c r="R464" s="82"/>
      <c r="S464" s="82"/>
      <c r="T464" s="82"/>
      <c r="U464" s="82"/>
      <c r="V464" s="82"/>
      <c r="W464" s="82"/>
      <c r="X464" s="82"/>
      <c r="Y464" s="82"/>
      <c r="Z464" s="117"/>
      <c r="AA464" s="117"/>
      <c r="AB464" s="117"/>
      <c r="AC464" s="117"/>
      <c r="AD464" s="117"/>
      <c r="AE464" s="190"/>
      <c r="AF464" s="190"/>
      <c r="AG464" s="190"/>
      <c r="AH464" s="190"/>
      <c r="AI464" s="190"/>
      <c r="AJ464" s="4"/>
      <c r="AK464" s="4"/>
    </row>
    <row r="465" spans="1:37" s="55" customFormat="1" x14ac:dyDescent="0.2">
      <c r="A465" s="105"/>
      <c r="B465" s="129"/>
      <c r="C465" s="129"/>
      <c r="D465" s="129"/>
      <c r="E465" s="129"/>
      <c r="F465" s="129"/>
      <c r="G465" s="129"/>
      <c r="H465" s="129"/>
      <c r="I465" s="129"/>
      <c r="J465" s="129"/>
      <c r="K465" s="129"/>
      <c r="L465" s="129"/>
      <c r="M465" s="129"/>
      <c r="N465" s="129"/>
      <c r="O465" s="82"/>
      <c r="P465" s="82"/>
      <c r="Q465" s="82"/>
      <c r="R465" s="82"/>
      <c r="S465" s="82"/>
      <c r="T465" s="82"/>
      <c r="U465" s="82"/>
      <c r="V465" s="82"/>
      <c r="W465" s="82"/>
      <c r="X465" s="82"/>
      <c r="Y465" s="82"/>
      <c r="Z465" s="117"/>
      <c r="AA465" s="117"/>
      <c r="AB465" s="117"/>
      <c r="AC465" s="117"/>
      <c r="AD465" s="117"/>
      <c r="AE465" s="190"/>
      <c r="AF465" s="190"/>
      <c r="AG465" s="190"/>
      <c r="AH465" s="190"/>
      <c r="AI465" s="190"/>
      <c r="AJ465" s="4"/>
      <c r="AK465" s="4"/>
    </row>
    <row r="466" spans="1:37" s="55" customFormat="1" x14ac:dyDescent="0.2">
      <c r="A466" s="105"/>
      <c r="B466" s="129"/>
      <c r="C466" s="129"/>
      <c r="D466" s="129"/>
      <c r="E466" s="129"/>
      <c r="F466" s="129"/>
      <c r="G466" s="129"/>
      <c r="H466" s="129"/>
      <c r="I466" s="129"/>
      <c r="J466" s="129"/>
      <c r="K466" s="129"/>
      <c r="L466" s="129"/>
      <c r="M466" s="129"/>
      <c r="N466" s="129"/>
      <c r="O466" s="82"/>
      <c r="P466" s="82"/>
      <c r="Q466" s="82"/>
      <c r="R466" s="82"/>
      <c r="S466" s="82"/>
      <c r="T466" s="82"/>
      <c r="U466" s="82"/>
      <c r="V466" s="82"/>
      <c r="W466" s="82"/>
      <c r="X466" s="82"/>
      <c r="Y466" s="82"/>
      <c r="Z466" s="117"/>
      <c r="AA466" s="117"/>
      <c r="AB466" s="117"/>
      <c r="AC466" s="117"/>
      <c r="AD466" s="117"/>
      <c r="AE466" s="190"/>
      <c r="AF466" s="190"/>
      <c r="AG466" s="190"/>
      <c r="AH466" s="190"/>
      <c r="AI466" s="190"/>
      <c r="AJ466" s="4"/>
      <c r="AK466" s="4"/>
    </row>
    <row r="467" spans="1:37" s="55" customFormat="1" x14ac:dyDescent="0.2">
      <c r="A467" s="105"/>
      <c r="B467" s="129"/>
      <c r="C467" s="129"/>
      <c r="D467" s="129"/>
      <c r="E467" s="129"/>
      <c r="F467" s="129"/>
      <c r="G467" s="129"/>
      <c r="H467" s="129"/>
      <c r="I467" s="129"/>
      <c r="J467" s="129"/>
      <c r="K467" s="129"/>
      <c r="L467" s="129"/>
      <c r="M467" s="129"/>
      <c r="N467" s="129"/>
      <c r="O467" s="82"/>
      <c r="P467" s="82"/>
      <c r="Q467" s="82"/>
      <c r="R467" s="82"/>
      <c r="S467" s="82"/>
      <c r="T467" s="82"/>
      <c r="U467" s="82"/>
      <c r="V467" s="82"/>
      <c r="W467" s="82"/>
      <c r="X467" s="82"/>
      <c r="Y467" s="82"/>
      <c r="Z467" s="117"/>
      <c r="AA467" s="117"/>
      <c r="AB467" s="117"/>
      <c r="AC467" s="117"/>
      <c r="AD467" s="117"/>
      <c r="AE467" s="190"/>
      <c r="AF467" s="190"/>
      <c r="AG467" s="190"/>
      <c r="AH467" s="190"/>
      <c r="AI467" s="190"/>
      <c r="AJ467" s="4"/>
      <c r="AK467" s="4"/>
    </row>
    <row r="468" spans="1:37" s="55" customFormat="1" x14ac:dyDescent="0.2">
      <c r="A468" s="105"/>
      <c r="B468" s="129"/>
      <c r="C468" s="129"/>
      <c r="D468" s="129"/>
      <c r="E468" s="129"/>
      <c r="F468" s="129"/>
      <c r="G468" s="129"/>
      <c r="H468" s="129"/>
      <c r="I468" s="129"/>
      <c r="J468" s="129"/>
      <c r="K468" s="129"/>
      <c r="L468" s="129"/>
      <c r="M468" s="129"/>
      <c r="N468" s="129"/>
      <c r="O468" s="82"/>
      <c r="P468" s="82"/>
      <c r="Q468" s="82"/>
      <c r="R468" s="82"/>
      <c r="S468" s="82"/>
      <c r="T468" s="82"/>
      <c r="U468" s="82"/>
      <c r="V468" s="82"/>
      <c r="W468" s="82"/>
      <c r="X468" s="82"/>
      <c r="Y468" s="82"/>
      <c r="Z468" s="117"/>
      <c r="AA468" s="117"/>
      <c r="AB468" s="117"/>
      <c r="AC468" s="117"/>
      <c r="AD468" s="117"/>
      <c r="AE468" s="190"/>
      <c r="AF468" s="190"/>
      <c r="AG468" s="190"/>
      <c r="AH468" s="190"/>
      <c r="AI468" s="190"/>
      <c r="AJ468" s="4"/>
      <c r="AK468" s="4"/>
    </row>
    <row r="469" spans="1:37" s="55" customFormat="1" x14ac:dyDescent="0.2">
      <c r="A469" s="105"/>
      <c r="B469" s="129"/>
      <c r="C469" s="129"/>
      <c r="D469" s="129"/>
      <c r="E469" s="129"/>
      <c r="F469" s="129"/>
      <c r="G469" s="129"/>
      <c r="H469" s="129"/>
      <c r="I469" s="129"/>
      <c r="J469" s="129"/>
      <c r="K469" s="129"/>
      <c r="L469" s="129"/>
      <c r="M469" s="129"/>
      <c r="N469" s="129"/>
      <c r="O469" s="82"/>
      <c r="P469" s="82"/>
      <c r="Q469" s="82"/>
      <c r="R469" s="82"/>
      <c r="S469" s="82"/>
      <c r="T469" s="82"/>
      <c r="U469" s="82"/>
      <c r="V469" s="82"/>
      <c r="W469" s="82"/>
      <c r="X469" s="82"/>
      <c r="Y469" s="82"/>
      <c r="Z469" s="117"/>
      <c r="AA469" s="117"/>
      <c r="AB469" s="117"/>
      <c r="AC469" s="117"/>
      <c r="AD469" s="117"/>
      <c r="AE469" s="190"/>
      <c r="AF469" s="190"/>
      <c r="AG469" s="190"/>
      <c r="AH469" s="190"/>
      <c r="AI469" s="190"/>
      <c r="AJ469" s="4"/>
      <c r="AK469" s="4"/>
    </row>
    <row r="470" spans="1:37" s="55" customFormat="1" x14ac:dyDescent="0.2">
      <c r="A470" s="105"/>
      <c r="B470" s="129"/>
      <c r="C470" s="129"/>
      <c r="D470" s="129"/>
      <c r="E470" s="129"/>
      <c r="F470" s="129"/>
      <c r="G470" s="129"/>
      <c r="H470" s="129"/>
      <c r="I470" s="129"/>
      <c r="J470" s="129"/>
      <c r="K470" s="129"/>
      <c r="L470" s="129"/>
      <c r="M470" s="129"/>
      <c r="N470" s="129"/>
      <c r="O470" s="82"/>
      <c r="P470" s="82"/>
      <c r="Q470" s="82"/>
      <c r="R470" s="82"/>
      <c r="S470" s="82"/>
      <c r="T470" s="82"/>
      <c r="U470" s="82"/>
      <c r="V470" s="82"/>
      <c r="W470" s="82"/>
      <c r="X470" s="82"/>
      <c r="Y470" s="82"/>
      <c r="Z470" s="117"/>
      <c r="AA470" s="117"/>
      <c r="AB470" s="117"/>
      <c r="AC470" s="117"/>
      <c r="AD470" s="117"/>
      <c r="AE470" s="190"/>
      <c r="AF470" s="190"/>
      <c r="AG470" s="190"/>
      <c r="AH470" s="190"/>
      <c r="AI470" s="190"/>
      <c r="AJ470" s="4"/>
      <c r="AK470" s="4"/>
    </row>
    <row r="471" spans="1:37" s="55" customFormat="1" x14ac:dyDescent="0.2">
      <c r="A471" s="105"/>
      <c r="B471" s="129"/>
      <c r="C471" s="129"/>
      <c r="D471" s="129"/>
      <c r="E471" s="129"/>
      <c r="F471" s="129"/>
      <c r="G471" s="129"/>
      <c r="H471" s="129"/>
      <c r="I471" s="129"/>
      <c r="J471" s="129"/>
      <c r="K471" s="129"/>
      <c r="L471" s="129"/>
      <c r="M471" s="129"/>
      <c r="N471" s="129"/>
      <c r="O471" s="82"/>
      <c r="P471" s="82"/>
      <c r="Q471" s="82"/>
      <c r="R471" s="82"/>
      <c r="S471" s="82"/>
      <c r="T471" s="82"/>
      <c r="U471" s="82"/>
      <c r="V471" s="82"/>
      <c r="W471" s="82"/>
      <c r="X471" s="82"/>
      <c r="Y471" s="82"/>
      <c r="Z471" s="117"/>
      <c r="AA471" s="117"/>
      <c r="AB471" s="117"/>
      <c r="AC471" s="117"/>
      <c r="AD471" s="117"/>
      <c r="AE471" s="190"/>
      <c r="AF471" s="190"/>
      <c r="AG471" s="190"/>
      <c r="AH471" s="190"/>
      <c r="AI471" s="190"/>
      <c r="AJ471" s="4"/>
      <c r="AK471" s="4"/>
    </row>
    <row r="472" spans="1:37" s="55" customFormat="1" x14ac:dyDescent="0.2">
      <c r="A472" s="105"/>
      <c r="B472" s="129"/>
      <c r="C472" s="129"/>
      <c r="D472" s="129"/>
      <c r="E472" s="129"/>
      <c r="F472" s="129"/>
      <c r="G472" s="129"/>
      <c r="H472" s="129"/>
      <c r="I472" s="129"/>
      <c r="J472" s="129"/>
      <c r="K472" s="129"/>
      <c r="L472" s="129"/>
      <c r="M472" s="129"/>
      <c r="N472" s="129"/>
      <c r="O472" s="82"/>
      <c r="P472" s="82"/>
      <c r="Q472" s="82"/>
      <c r="R472" s="82"/>
      <c r="S472" s="82"/>
      <c r="T472" s="82"/>
      <c r="U472" s="82"/>
      <c r="V472" s="82"/>
      <c r="W472" s="82"/>
      <c r="X472" s="82"/>
      <c r="Y472" s="82"/>
      <c r="Z472" s="117"/>
      <c r="AA472" s="117"/>
      <c r="AB472" s="117"/>
      <c r="AC472" s="117"/>
      <c r="AD472" s="117"/>
      <c r="AE472" s="190"/>
      <c r="AF472" s="190"/>
      <c r="AG472" s="190"/>
      <c r="AH472" s="190"/>
      <c r="AI472" s="190"/>
      <c r="AJ472" s="4"/>
      <c r="AK472" s="4"/>
    </row>
    <row r="473" spans="1:37" s="55" customFormat="1" x14ac:dyDescent="0.2">
      <c r="A473" s="105"/>
      <c r="B473" s="129"/>
      <c r="C473" s="129"/>
      <c r="D473" s="129"/>
      <c r="E473" s="129"/>
      <c r="F473" s="129"/>
      <c r="G473" s="129"/>
      <c r="H473" s="129"/>
      <c r="I473" s="129"/>
      <c r="J473" s="129"/>
      <c r="K473" s="129"/>
      <c r="L473" s="129"/>
      <c r="M473" s="129"/>
      <c r="N473" s="129"/>
      <c r="O473" s="82"/>
      <c r="P473" s="82"/>
      <c r="Q473" s="82"/>
      <c r="R473" s="82"/>
      <c r="S473" s="82"/>
      <c r="T473" s="82"/>
      <c r="U473" s="82"/>
      <c r="V473" s="82"/>
      <c r="W473" s="82"/>
      <c r="X473" s="82"/>
      <c r="Y473" s="82"/>
      <c r="Z473" s="117"/>
      <c r="AA473" s="117"/>
      <c r="AB473" s="117"/>
      <c r="AC473" s="117"/>
      <c r="AD473" s="117"/>
      <c r="AE473" s="190"/>
      <c r="AF473" s="190"/>
      <c r="AG473" s="190"/>
      <c r="AH473" s="190"/>
      <c r="AI473" s="190"/>
      <c r="AJ473" s="4"/>
      <c r="AK473" s="4"/>
    </row>
    <row r="474" spans="1:37" s="55" customFormat="1" x14ac:dyDescent="0.2">
      <c r="A474" s="105"/>
      <c r="B474" s="129"/>
      <c r="C474" s="129"/>
      <c r="D474" s="129"/>
      <c r="E474" s="129"/>
      <c r="F474" s="129"/>
      <c r="G474" s="129"/>
      <c r="H474" s="129"/>
      <c r="I474" s="129"/>
      <c r="J474" s="129"/>
      <c r="K474" s="129"/>
      <c r="L474" s="129"/>
      <c r="M474" s="129"/>
      <c r="N474" s="129"/>
      <c r="O474" s="82"/>
      <c r="P474" s="82"/>
      <c r="Q474" s="82"/>
      <c r="R474" s="82"/>
      <c r="S474" s="82"/>
      <c r="T474" s="82"/>
      <c r="U474" s="82"/>
      <c r="V474" s="82"/>
      <c r="W474" s="82"/>
      <c r="X474" s="82"/>
      <c r="Y474" s="82"/>
      <c r="Z474" s="117"/>
      <c r="AA474" s="117"/>
      <c r="AB474" s="117"/>
      <c r="AC474" s="117"/>
      <c r="AD474" s="117"/>
      <c r="AE474" s="190"/>
      <c r="AF474" s="190"/>
      <c r="AG474" s="190"/>
      <c r="AH474" s="190"/>
      <c r="AI474" s="190"/>
      <c r="AJ474" s="4"/>
      <c r="AK474" s="4"/>
    </row>
    <row r="475" spans="1:37" s="55" customFormat="1" x14ac:dyDescent="0.2">
      <c r="A475" s="105"/>
      <c r="B475" s="129"/>
      <c r="C475" s="129"/>
      <c r="D475" s="129"/>
      <c r="E475" s="129"/>
      <c r="F475" s="129"/>
      <c r="G475" s="129"/>
      <c r="H475" s="129"/>
      <c r="I475" s="129"/>
      <c r="J475" s="129"/>
      <c r="K475" s="129"/>
      <c r="L475" s="129"/>
      <c r="M475" s="129"/>
      <c r="N475" s="129"/>
      <c r="O475" s="82"/>
      <c r="P475" s="82"/>
      <c r="Q475" s="82"/>
      <c r="R475" s="82"/>
      <c r="S475" s="82"/>
      <c r="T475" s="82"/>
      <c r="U475" s="82"/>
      <c r="V475" s="82"/>
      <c r="W475" s="82"/>
      <c r="X475" s="82"/>
      <c r="Y475" s="82"/>
      <c r="Z475" s="117"/>
      <c r="AA475" s="117"/>
      <c r="AB475" s="117"/>
      <c r="AC475" s="117"/>
      <c r="AD475" s="117"/>
      <c r="AE475" s="190"/>
      <c r="AF475" s="190"/>
      <c r="AG475" s="190"/>
      <c r="AH475" s="190"/>
      <c r="AI475" s="190"/>
      <c r="AJ475" s="4"/>
      <c r="AK475" s="4"/>
    </row>
    <row r="476" spans="1:37" s="55" customFormat="1" x14ac:dyDescent="0.2">
      <c r="A476" s="105"/>
      <c r="B476" s="129"/>
      <c r="C476" s="129"/>
      <c r="D476" s="129"/>
      <c r="E476" s="129"/>
      <c r="F476" s="129"/>
      <c r="G476" s="129"/>
      <c r="H476" s="129"/>
      <c r="I476" s="129"/>
      <c r="J476" s="129"/>
      <c r="K476" s="129"/>
      <c r="L476" s="129"/>
      <c r="M476" s="129"/>
      <c r="N476" s="129"/>
      <c r="O476" s="82"/>
      <c r="P476" s="82"/>
      <c r="Q476" s="82"/>
      <c r="R476" s="82"/>
      <c r="S476" s="82"/>
      <c r="T476" s="82"/>
      <c r="U476" s="82"/>
      <c r="V476" s="82"/>
      <c r="W476" s="82"/>
      <c r="X476" s="82"/>
      <c r="Y476" s="82"/>
      <c r="Z476" s="117"/>
      <c r="AA476" s="117"/>
      <c r="AB476" s="117"/>
      <c r="AC476" s="117"/>
      <c r="AD476" s="117"/>
      <c r="AE476" s="190"/>
      <c r="AF476" s="190"/>
      <c r="AG476" s="190"/>
      <c r="AH476" s="190"/>
      <c r="AI476" s="190"/>
      <c r="AJ476" s="4"/>
      <c r="AK476" s="4"/>
    </row>
    <row r="477" spans="1:37" s="55" customFormat="1" x14ac:dyDescent="0.2">
      <c r="A477" s="105"/>
      <c r="B477" s="129"/>
      <c r="C477" s="129"/>
      <c r="D477" s="129"/>
      <c r="E477" s="129"/>
      <c r="F477" s="129"/>
      <c r="G477" s="129"/>
      <c r="H477" s="129"/>
      <c r="I477" s="129"/>
      <c r="J477" s="129"/>
      <c r="K477" s="129"/>
      <c r="L477" s="129"/>
      <c r="M477" s="129"/>
      <c r="N477" s="129"/>
      <c r="O477" s="82"/>
      <c r="P477" s="82"/>
      <c r="Q477" s="82"/>
      <c r="R477" s="82"/>
      <c r="S477" s="82"/>
      <c r="T477" s="82"/>
      <c r="U477" s="82"/>
      <c r="V477" s="82"/>
      <c r="W477" s="82"/>
      <c r="X477" s="82"/>
      <c r="Y477" s="82"/>
      <c r="Z477" s="117"/>
      <c r="AA477" s="117"/>
      <c r="AB477" s="117"/>
      <c r="AC477" s="117"/>
      <c r="AD477" s="117"/>
      <c r="AE477" s="190"/>
      <c r="AF477" s="190"/>
      <c r="AG477" s="190"/>
      <c r="AH477" s="190"/>
      <c r="AI477" s="190"/>
      <c r="AJ477" s="4"/>
      <c r="AK477" s="4"/>
    </row>
    <row r="478" spans="1:37" s="55" customFormat="1" x14ac:dyDescent="0.2">
      <c r="A478" s="105"/>
      <c r="B478" s="129"/>
      <c r="C478" s="129"/>
      <c r="D478" s="129"/>
      <c r="E478" s="129"/>
      <c r="F478" s="129"/>
      <c r="G478" s="129"/>
      <c r="H478" s="129"/>
      <c r="I478" s="129"/>
      <c r="J478" s="129"/>
      <c r="K478" s="129"/>
      <c r="L478" s="129"/>
      <c r="M478" s="129"/>
      <c r="N478" s="129"/>
      <c r="O478" s="82"/>
      <c r="P478" s="82"/>
      <c r="Q478" s="82"/>
      <c r="R478" s="82"/>
      <c r="S478" s="82"/>
      <c r="T478" s="82"/>
      <c r="U478" s="82"/>
      <c r="V478" s="82"/>
      <c r="W478" s="82"/>
      <c r="X478" s="82"/>
      <c r="Y478" s="82"/>
      <c r="Z478" s="117"/>
      <c r="AA478" s="117"/>
      <c r="AB478" s="117"/>
      <c r="AC478" s="117"/>
      <c r="AD478" s="117"/>
      <c r="AE478" s="190"/>
      <c r="AF478" s="190"/>
      <c r="AG478" s="190"/>
      <c r="AH478" s="190"/>
      <c r="AI478" s="190"/>
      <c r="AJ478" s="4"/>
      <c r="AK478" s="4"/>
    </row>
    <row r="479" spans="1:37" s="55" customFormat="1" x14ac:dyDescent="0.2">
      <c r="A479" s="105"/>
      <c r="B479" s="129"/>
      <c r="C479" s="129"/>
      <c r="D479" s="129"/>
      <c r="E479" s="129"/>
      <c r="F479" s="129"/>
      <c r="G479" s="129"/>
      <c r="H479" s="129"/>
      <c r="I479" s="129"/>
      <c r="J479" s="129"/>
      <c r="K479" s="129"/>
      <c r="L479" s="129"/>
      <c r="M479" s="129"/>
      <c r="N479" s="129"/>
      <c r="O479" s="82"/>
      <c r="P479" s="82"/>
      <c r="Q479" s="82"/>
      <c r="R479" s="82"/>
      <c r="S479" s="82"/>
      <c r="T479" s="82"/>
      <c r="U479" s="82"/>
      <c r="V479" s="82"/>
      <c r="W479" s="82"/>
      <c r="X479" s="82"/>
      <c r="Y479" s="82"/>
      <c r="Z479" s="117"/>
      <c r="AA479" s="117"/>
      <c r="AB479" s="117"/>
      <c r="AC479" s="117"/>
      <c r="AD479" s="117"/>
      <c r="AE479" s="190"/>
      <c r="AF479" s="190"/>
      <c r="AG479" s="190"/>
      <c r="AH479" s="190"/>
      <c r="AI479" s="190"/>
      <c r="AJ479" s="4"/>
      <c r="AK479" s="4"/>
    </row>
    <row r="480" spans="1:37" s="55" customFormat="1" x14ac:dyDescent="0.2">
      <c r="A480" s="105"/>
      <c r="B480" s="129"/>
      <c r="C480" s="129"/>
      <c r="D480" s="129"/>
      <c r="E480" s="129"/>
      <c r="F480" s="129"/>
      <c r="G480" s="129"/>
      <c r="H480" s="129"/>
      <c r="I480" s="129"/>
      <c r="J480" s="129"/>
      <c r="K480" s="129"/>
      <c r="L480" s="129"/>
      <c r="M480" s="129"/>
      <c r="N480" s="129"/>
      <c r="O480" s="82"/>
      <c r="P480" s="82"/>
      <c r="Q480" s="82"/>
      <c r="R480" s="82"/>
      <c r="S480" s="82"/>
      <c r="T480" s="82"/>
      <c r="U480" s="82"/>
      <c r="V480" s="82"/>
      <c r="W480" s="82"/>
      <c r="X480" s="82"/>
      <c r="Y480" s="82"/>
      <c r="Z480" s="117"/>
      <c r="AA480" s="117"/>
      <c r="AB480" s="117"/>
      <c r="AC480" s="117"/>
      <c r="AD480" s="117"/>
      <c r="AE480" s="190"/>
      <c r="AF480" s="190"/>
      <c r="AG480" s="190"/>
      <c r="AH480" s="190"/>
      <c r="AI480" s="190"/>
      <c r="AJ480" s="4"/>
      <c r="AK480" s="4"/>
    </row>
    <row r="481" spans="1:37" s="55" customFormat="1" x14ac:dyDescent="0.2">
      <c r="A481" s="105"/>
      <c r="B481" s="129"/>
      <c r="C481" s="129"/>
      <c r="D481" s="129"/>
      <c r="E481" s="129"/>
      <c r="F481" s="129"/>
      <c r="G481" s="129"/>
      <c r="H481" s="129"/>
      <c r="I481" s="129"/>
      <c r="J481" s="129"/>
      <c r="K481" s="129"/>
      <c r="L481" s="129"/>
      <c r="M481" s="129"/>
      <c r="N481" s="129"/>
      <c r="O481" s="82"/>
      <c r="P481" s="82"/>
      <c r="Q481" s="82"/>
      <c r="R481" s="82"/>
      <c r="S481" s="82"/>
      <c r="T481" s="82"/>
      <c r="U481" s="82"/>
      <c r="V481" s="82"/>
      <c r="W481" s="82"/>
      <c r="X481" s="82"/>
      <c r="Y481" s="82"/>
      <c r="Z481" s="117"/>
      <c r="AA481" s="117"/>
      <c r="AB481" s="117"/>
      <c r="AC481" s="117"/>
      <c r="AD481" s="117"/>
      <c r="AE481" s="190"/>
      <c r="AF481" s="190"/>
      <c r="AG481" s="190"/>
      <c r="AH481" s="190"/>
      <c r="AI481" s="190"/>
      <c r="AJ481" s="4"/>
      <c r="AK481" s="4"/>
    </row>
    <row r="482" spans="1:37" s="55" customFormat="1" x14ac:dyDescent="0.2">
      <c r="A482" s="105"/>
      <c r="B482" s="129"/>
      <c r="C482" s="129"/>
      <c r="D482" s="129"/>
      <c r="E482" s="129"/>
      <c r="F482" s="129"/>
      <c r="G482" s="129"/>
      <c r="H482" s="129"/>
      <c r="I482" s="129"/>
      <c r="J482" s="129"/>
      <c r="K482" s="129"/>
      <c r="L482" s="129"/>
      <c r="M482" s="129"/>
      <c r="N482" s="129"/>
      <c r="O482" s="82"/>
      <c r="P482" s="82"/>
      <c r="Q482" s="82"/>
      <c r="R482" s="82"/>
      <c r="S482" s="82"/>
      <c r="T482" s="82"/>
      <c r="U482" s="82"/>
      <c r="V482" s="82"/>
      <c r="W482" s="82"/>
      <c r="X482" s="82"/>
      <c r="Y482" s="82"/>
      <c r="Z482" s="117"/>
      <c r="AA482" s="117"/>
      <c r="AB482" s="117"/>
      <c r="AC482" s="117"/>
      <c r="AD482" s="117"/>
      <c r="AE482" s="190"/>
      <c r="AF482" s="190"/>
      <c r="AG482" s="190"/>
      <c r="AH482" s="190"/>
      <c r="AI482" s="190"/>
      <c r="AJ482" s="4"/>
      <c r="AK482" s="4"/>
    </row>
    <row r="483" spans="1:37" s="55" customFormat="1" x14ac:dyDescent="0.2">
      <c r="A483" s="105"/>
      <c r="B483" s="129"/>
      <c r="C483" s="129"/>
      <c r="D483" s="129"/>
      <c r="E483" s="129"/>
      <c r="F483" s="129"/>
      <c r="G483" s="129"/>
      <c r="H483" s="129"/>
      <c r="I483" s="129"/>
      <c r="J483" s="129"/>
      <c r="K483" s="129"/>
      <c r="L483" s="129"/>
      <c r="M483" s="129"/>
      <c r="N483" s="129"/>
      <c r="O483" s="82"/>
      <c r="P483" s="82"/>
      <c r="Q483" s="82"/>
      <c r="R483" s="82"/>
      <c r="S483" s="82"/>
      <c r="T483" s="82"/>
      <c r="U483" s="82"/>
      <c r="V483" s="82"/>
      <c r="W483" s="82"/>
      <c r="X483" s="82"/>
      <c r="Y483" s="82"/>
      <c r="Z483" s="117"/>
      <c r="AA483" s="117"/>
      <c r="AB483" s="117"/>
      <c r="AC483" s="117"/>
      <c r="AD483" s="117"/>
      <c r="AE483" s="190"/>
      <c r="AF483" s="190"/>
      <c r="AG483" s="190"/>
      <c r="AH483" s="190"/>
      <c r="AI483" s="190"/>
      <c r="AJ483" s="4"/>
      <c r="AK483" s="4"/>
    </row>
    <row r="484" spans="1:37" s="55" customFormat="1" x14ac:dyDescent="0.2">
      <c r="A484" s="105"/>
      <c r="B484" s="129"/>
      <c r="C484" s="129"/>
      <c r="D484" s="129"/>
      <c r="E484" s="129"/>
      <c r="F484" s="129"/>
      <c r="G484" s="129"/>
      <c r="H484" s="129"/>
      <c r="I484" s="129"/>
      <c r="J484" s="129"/>
      <c r="K484" s="129"/>
      <c r="L484" s="129"/>
      <c r="M484" s="129"/>
      <c r="N484" s="129"/>
      <c r="O484" s="82"/>
      <c r="P484" s="82"/>
      <c r="Q484" s="82"/>
      <c r="R484" s="82"/>
      <c r="S484" s="82"/>
      <c r="T484" s="82"/>
      <c r="U484" s="82"/>
      <c r="V484" s="82"/>
      <c r="W484" s="82"/>
      <c r="X484" s="82"/>
      <c r="Y484" s="82"/>
      <c r="Z484" s="117"/>
      <c r="AA484" s="117"/>
      <c r="AB484" s="117"/>
      <c r="AC484" s="117"/>
      <c r="AD484" s="117"/>
      <c r="AE484" s="190"/>
      <c r="AF484" s="190"/>
      <c r="AG484" s="190"/>
      <c r="AH484" s="190"/>
      <c r="AI484" s="190"/>
      <c r="AJ484" s="4"/>
      <c r="AK484" s="4"/>
    </row>
    <row r="485" spans="1:37" s="55" customFormat="1" x14ac:dyDescent="0.2">
      <c r="A485" s="105"/>
      <c r="B485" s="129"/>
      <c r="C485" s="129"/>
      <c r="D485" s="129"/>
      <c r="E485" s="129"/>
      <c r="F485" s="129"/>
      <c r="G485" s="129"/>
      <c r="H485" s="129"/>
      <c r="I485" s="129"/>
      <c r="J485" s="129"/>
      <c r="K485" s="129"/>
      <c r="L485" s="129"/>
      <c r="M485" s="129"/>
      <c r="N485" s="129"/>
      <c r="O485" s="82"/>
      <c r="P485" s="82"/>
      <c r="Q485" s="82"/>
      <c r="R485" s="82"/>
      <c r="S485" s="82"/>
      <c r="T485" s="82"/>
      <c r="U485" s="82"/>
      <c r="V485" s="82"/>
      <c r="W485" s="82"/>
      <c r="X485" s="82"/>
      <c r="Y485" s="82"/>
      <c r="Z485" s="117"/>
      <c r="AA485" s="117"/>
      <c r="AB485" s="117"/>
      <c r="AC485" s="117"/>
      <c r="AD485" s="117"/>
      <c r="AE485" s="190"/>
      <c r="AF485" s="190"/>
      <c r="AG485" s="190"/>
      <c r="AH485" s="190"/>
      <c r="AI485" s="190"/>
      <c r="AJ485" s="4"/>
      <c r="AK485" s="4"/>
    </row>
    <row r="486" spans="1:37" s="55" customFormat="1" x14ac:dyDescent="0.2">
      <c r="A486" s="105"/>
      <c r="B486" s="129"/>
      <c r="C486" s="129"/>
      <c r="D486" s="129"/>
      <c r="E486" s="129"/>
      <c r="F486" s="129"/>
      <c r="G486" s="129"/>
      <c r="H486" s="129"/>
      <c r="I486" s="129"/>
      <c r="J486" s="129"/>
      <c r="K486" s="129"/>
      <c r="L486" s="129"/>
      <c r="M486" s="129"/>
      <c r="N486" s="129"/>
      <c r="O486" s="82"/>
      <c r="P486" s="82"/>
      <c r="Q486" s="82"/>
      <c r="R486" s="82"/>
      <c r="S486" s="82"/>
      <c r="T486" s="82"/>
      <c r="U486" s="82"/>
      <c r="V486" s="82"/>
      <c r="W486" s="82"/>
      <c r="X486" s="82"/>
      <c r="Y486" s="82"/>
      <c r="Z486" s="117"/>
      <c r="AA486" s="117"/>
      <c r="AB486" s="117"/>
      <c r="AC486" s="117"/>
      <c r="AD486" s="117"/>
      <c r="AE486" s="190"/>
      <c r="AF486" s="190"/>
      <c r="AG486" s="190"/>
      <c r="AH486" s="190"/>
      <c r="AI486" s="190"/>
      <c r="AJ486" s="4"/>
      <c r="AK486" s="4"/>
    </row>
    <row r="487" spans="1:37" s="55" customFormat="1" x14ac:dyDescent="0.2">
      <c r="A487" s="105"/>
      <c r="B487" s="129"/>
      <c r="C487" s="129"/>
      <c r="D487" s="129"/>
      <c r="E487" s="129"/>
      <c r="F487" s="129"/>
      <c r="G487" s="129"/>
      <c r="H487" s="129"/>
      <c r="I487" s="129"/>
      <c r="J487" s="129"/>
      <c r="K487" s="129"/>
      <c r="L487" s="129"/>
      <c r="M487" s="129"/>
      <c r="N487" s="129"/>
      <c r="O487" s="82"/>
      <c r="P487" s="82"/>
      <c r="Q487" s="82"/>
      <c r="R487" s="82"/>
      <c r="S487" s="82"/>
      <c r="T487" s="82"/>
      <c r="U487" s="82"/>
      <c r="V487" s="82"/>
      <c r="W487" s="82"/>
      <c r="X487" s="82"/>
      <c r="Y487" s="82"/>
      <c r="Z487" s="117"/>
      <c r="AA487" s="117"/>
      <c r="AB487" s="117"/>
      <c r="AC487" s="117"/>
      <c r="AD487" s="117"/>
      <c r="AE487" s="190"/>
      <c r="AF487" s="190"/>
      <c r="AG487" s="190"/>
      <c r="AH487" s="190"/>
      <c r="AI487" s="190"/>
      <c r="AJ487" s="4"/>
      <c r="AK487" s="4"/>
    </row>
    <row r="488" spans="1:37" s="55" customFormat="1" x14ac:dyDescent="0.2">
      <c r="A488" s="105"/>
      <c r="B488" s="129"/>
      <c r="C488" s="129"/>
      <c r="D488" s="129"/>
      <c r="E488" s="129"/>
      <c r="F488" s="129"/>
      <c r="G488" s="129"/>
      <c r="H488" s="129"/>
      <c r="I488" s="129"/>
      <c r="J488" s="129"/>
      <c r="K488" s="129"/>
      <c r="L488" s="129"/>
      <c r="M488" s="129"/>
      <c r="N488" s="129"/>
      <c r="O488" s="82"/>
      <c r="P488" s="82"/>
      <c r="Q488" s="82"/>
      <c r="R488" s="82"/>
      <c r="S488" s="82"/>
      <c r="T488" s="82"/>
      <c r="U488" s="82"/>
      <c r="V488" s="82"/>
      <c r="W488" s="82"/>
      <c r="X488" s="82"/>
      <c r="Y488" s="82"/>
      <c r="Z488" s="117"/>
      <c r="AA488" s="117"/>
      <c r="AB488" s="117"/>
      <c r="AC488" s="117"/>
      <c r="AD488" s="117"/>
      <c r="AE488" s="190"/>
      <c r="AF488" s="190"/>
      <c r="AG488" s="190"/>
      <c r="AH488" s="190"/>
      <c r="AI488" s="190"/>
      <c r="AJ488" s="4"/>
      <c r="AK488" s="4"/>
    </row>
    <row r="489" spans="1:37" s="55" customFormat="1" x14ac:dyDescent="0.2">
      <c r="A489" s="105"/>
      <c r="B489" s="129"/>
      <c r="C489" s="129"/>
      <c r="D489" s="129"/>
      <c r="E489" s="129"/>
      <c r="F489" s="129"/>
      <c r="G489" s="129"/>
      <c r="H489" s="129"/>
      <c r="I489" s="129"/>
      <c r="J489" s="129"/>
      <c r="K489" s="129"/>
      <c r="L489" s="129"/>
      <c r="M489" s="129"/>
      <c r="N489" s="129"/>
      <c r="O489" s="82"/>
      <c r="P489" s="82"/>
      <c r="Q489" s="82"/>
      <c r="R489" s="82"/>
      <c r="S489" s="82"/>
      <c r="T489" s="82"/>
      <c r="U489" s="82"/>
      <c r="V489" s="82"/>
      <c r="W489" s="82"/>
      <c r="X489" s="82"/>
      <c r="Y489" s="82"/>
      <c r="Z489" s="117"/>
      <c r="AA489" s="117"/>
      <c r="AB489" s="117"/>
      <c r="AC489" s="117"/>
      <c r="AD489" s="117"/>
      <c r="AE489" s="190"/>
      <c r="AF489" s="190"/>
      <c r="AG489" s="190"/>
      <c r="AH489" s="190"/>
      <c r="AI489" s="190"/>
      <c r="AJ489" s="4"/>
      <c r="AK489" s="4"/>
    </row>
    <row r="490" spans="1:37" s="55" customFormat="1" x14ac:dyDescent="0.2">
      <c r="A490" s="105"/>
      <c r="B490" s="129"/>
      <c r="C490" s="129"/>
      <c r="D490" s="129"/>
      <c r="E490" s="129"/>
      <c r="F490" s="129"/>
      <c r="G490" s="129"/>
      <c r="H490" s="129"/>
      <c r="I490" s="129"/>
      <c r="J490" s="129"/>
      <c r="K490" s="129"/>
      <c r="L490" s="129"/>
      <c r="M490" s="129"/>
      <c r="N490" s="129"/>
      <c r="O490" s="82"/>
      <c r="P490" s="82"/>
      <c r="Q490" s="82"/>
      <c r="R490" s="82"/>
      <c r="S490" s="82"/>
      <c r="T490" s="82"/>
      <c r="U490" s="82"/>
      <c r="V490" s="82"/>
      <c r="W490" s="82"/>
      <c r="X490" s="82"/>
      <c r="Y490" s="82"/>
      <c r="Z490" s="117"/>
      <c r="AA490" s="117"/>
      <c r="AB490" s="117"/>
      <c r="AC490" s="117"/>
      <c r="AD490" s="117"/>
      <c r="AE490" s="190"/>
      <c r="AF490" s="190"/>
      <c r="AG490" s="190"/>
      <c r="AH490" s="190"/>
      <c r="AI490" s="190"/>
      <c r="AJ490" s="4"/>
      <c r="AK490" s="4"/>
    </row>
    <row r="491" spans="1:37" s="55" customFormat="1" x14ac:dyDescent="0.2">
      <c r="A491" s="105"/>
      <c r="B491" s="129"/>
      <c r="C491" s="129"/>
      <c r="D491" s="129"/>
      <c r="E491" s="129"/>
      <c r="F491" s="129"/>
      <c r="G491" s="129"/>
      <c r="H491" s="129"/>
      <c r="I491" s="129"/>
      <c r="J491" s="129"/>
      <c r="K491" s="129"/>
      <c r="L491" s="129"/>
      <c r="M491" s="129"/>
      <c r="N491" s="129"/>
      <c r="O491" s="82"/>
      <c r="P491" s="82"/>
      <c r="Q491" s="82"/>
      <c r="R491" s="82"/>
      <c r="S491" s="82"/>
      <c r="T491" s="82"/>
      <c r="U491" s="82"/>
      <c r="V491" s="82"/>
      <c r="W491" s="82"/>
      <c r="X491" s="82"/>
      <c r="Y491" s="82"/>
      <c r="Z491" s="117"/>
      <c r="AA491" s="117"/>
      <c r="AB491" s="117"/>
      <c r="AC491" s="117"/>
      <c r="AD491" s="117"/>
      <c r="AE491" s="190"/>
      <c r="AF491" s="190"/>
      <c r="AG491" s="190"/>
      <c r="AH491" s="190"/>
      <c r="AI491" s="190"/>
      <c r="AJ491" s="4"/>
      <c r="AK491" s="4"/>
    </row>
    <row r="492" spans="1:37" s="55" customFormat="1" x14ac:dyDescent="0.2">
      <c r="A492" s="105"/>
      <c r="B492" s="129"/>
      <c r="C492" s="129"/>
      <c r="D492" s="129"/>
      <c r="E492" s="129"/>
      <c r="F492" s="129"/>
      <c r="G492" s="129"/>
      <c r="H492" s="129"/>
      <c r="I492" s="129"/>
      <c r="J492" s="129"/>
      <c r="K492" s="129"/>
      <c r="L492" s="129"/>
      <c r="M492" s="129"/>
      <c r="N492" s="129"/>
      <c r="O492" s="82"/>
      <c r="P492" s="82"/>
      <c r="Q492" s="82"/>
      <c r="R492" s="82"/>
      <c r="S492" s="82"/>
      <c r="T492" s="82"/>
      <c r="U492" s="82"/>
      <c r="V492" s="82"/>
      <c r="W492" s="82"/>
      <c r="X492" s="82"/>
      <c r="Y492" s="82"/>
      <c r="Z492" s="117"/>
      <c r="AA492" s="117"/>
      <c r="AB492" s="117"/>
      <c r="AC492" s="117"/>
      <c r="AD492" s="117"/>
      <c r="AE492" s="190"/>
      <c r="AF492" s="190"/>
      <c r="AG492" s="190"/>
      <c r="AH492" s="190"/>
      <c r="AI492" s="190"/>
      <c r="AJ492" s="4"/>
      <c r="AK492" s="4"/>
    </row>
    <row r="493" spans="1:37" s="55" customFormat="1" x14ac:dyDescent="0.2">
      <c r="A493" s="105"/>
      <c r="B493" s="129"/>
      <c r="C493" s="129"/>
      <c r="D493" s="129"/>
      <c r="E493" s="129"/>
      <c r="F493" s="129"/>
      <c r="G493" s="129"/>
      <c r="H493" s="129"/>
      <c r="I493" s="129"/>
      <c r="J493" s="129"/>
      <c r="K493" s="129"/>
      <c r="L493" s="129"/>
      <c r="M493" s="129"/>
      <c r="N493" s="129"/>
      <c r="O493" s="82"/>
      <c r="P493" s="82"/>
      <c r="Q493" s="82"/>
      <c r="R493" s="82"/>
      <c r="S493" s="82"/>
      <c r="T493" s="82"/>
      <c r="U493" s="82"/>
      <c r="V493" s="82"/>
      <c r="W493" s="82"/>
      <c r="X493" s="82"/>
      <c r="Y493" s="82"/>
      <c r="Z493" s="117"/>
      <c r="AA493" s="117"/>
      <c r="AB493" s="117"/>
      <c r="AC493" s="117"/>
      <c r="AD493" s="117"/>
      <c r="AE493" s="190"/>
      <c r="AF493" s="190"/>
      <c r="AG493" s="190"/>
      <c r="AH493" s="190"/>
      <c r="AI493" s="190"/>
      <c r="AJ493" s="4"/>
      <c r="AK493" s="4"/>
    </row>
    <row r="494" spans="1:37" s="55" customFormat="1" x14ac:dyDescent="0.2">
      <c r="A494" s="105"/>
      <c r="B494" s="129"/>
      <c r="C494" s="129"/>
      <c r="D494" s="129"/>
      <c r="E494" s="129"/>
      <c r="F494" s="129"/>
      <c r="G494" s="129"/>
      <c r="H494" s="129"/>
      <c r="I494" s="129"/>
      <c r="J494" s="129"/>
      <c r="K494" s="129"/>
      <c r="L494" s="129"/>
      <c r="M494" s="129"/>
      <c r="N494" s="129"/>
      <c r="O494" s="82"/>
      <c r="P494" s="82"/>
      <c r="Q494" s="82"/>
      <c r="R494" s="82"/>
      <c r="S494" s="82"/>
      <c r="T494" s="82"/>
      <c r="U494" s="82"/>
      <c r="V494" s="82"/>
      <c r="W494" s="82"/>
      <c r="X494" s="82"/>
      <c r="Y494" s="82"/>
      <c r="Z494" s="117"/>
      <c r="AA494" s="117"/>
      <c r="AB494" s="117"/>
      <c r="AC494" s="117"/>
      <c r="AD494" s="117"/>
      <c r="AE494" s="190"/>
      <c r="AF494" s="190"/>
      <c r="AG494" s="190"/>
      <c r="AH494" s="190"/>
      <c r="AI494" s="190"/>
      <c r="AJ494" s="4"/>
      <c r="AK494" s="4"/>
    </row>
    <row r="495" spans="1:37" s="55" customFormat="1" x14ac:dyDescent="0.2">
      <c r="A495" s="105"/>
      <c r="B495" s="129"/>
      <c r="C495" s="129"/>
      <c r="D495" s="129"/>
      <c r="E495" s="129"/>
      <c r="F495" s="129"/>
      <c r="G495" s="129"/>
      <c r="H495" s="129"/>
      <c r="I495" s="129"/>
      <c r="J495" s="129"/>
      <c r="K495" s="129"/>
      <c r="L495" s="129"/>
      <c r="M495" s="129"/>
      <c r="N495" s="129"/>
      <c r="O495" s="82"/>
      <c r="P495" s="82"/>
      <c r="Q495" s="82"/>
      <c r="R495" s="82"/>
      <c r="S495" s="82"/>
      <c r="T495" s="82"/>
      <c r="U495" s="82"/>
      <c r="V495" s="82"/>
      <c r="W495" s="82"/>
      <c r="X495" s="82"/>
      <c r="Y495" s="82"/>
      <c r="Z495" s="117"/>
      <c r="AA495" s="117"/>
      <c r="AB495" s="117"/>
      <c r="AC495" s="117"/>
      <c r="AD495" s="117"/>
      <c r="AE495" s="190"/>
      <c r="AF495" s="190"/>
      <c r="AG495" s="190"/>
      <c r="AH495" s="190"/>
      <c r="AI495" s="190"/>
      <c r="AJ495" s="4"/>
      <c r="AK495" s="4"/>
    </row>
    <row r="496" spans="1:37" s="55" customFormat="1" x14ac:dyDescent="0.2">
      <c r="A496" s="105"/>
      <c r="B496" s="129"/>
      <c r="C496" s="129"/>
      <c r="D496" s="129"/>
      <c r="E496" s="129"/>
      <c r="F496" s="129"/>
      <c r="G496" s="129"/>
      <c r="H496" s="129"/>
      <c r="I496" s="129"/>
      <c r="J496" s="129"/>
      <c r="K496" s="129"/>
      <c r="L496" s="129"/>
      <c r="M496" s="129"/>
      <c r="N496" s="129"/>
      <c r="O496" s="82"/>
      <c r="P496" s="82"/>
      <c r="Q496" s="82"/>
      <c r="R496" s="82"/>
      <c r="S496" s="82"/>
      <c r="T496" s="82"/>
      <c r="U496" s="82"/>
      <c r="V496" s="82"/>
      <c r="W496" s="82"/>
      <c r="X496" s="82"/>
      <c r="Y496" s="82"/>
      <c r="Z496" s="117"/>
      <c r="AA496" s="117"/>
      <c r="AB496" s="117"/>
      <c r="AC496" s="117"/>
      <c r="AD496" s="117"/>
      <c r="AE496" s="190"/>
      <c r="AF496" s="190"/>
      <c r="AG496" s="190"/>
      <c r="AH496" s="190"/>
      <c r="AI496" s="190"/>
      <c r="AJ496" s="4"/>
      <c r="AK496" s="4"/>
    </row>
    <row r="497" spans="1:37" s="55" customFormat="1" x14ac:dyDescent="0.2">
      <c r="A497" s="105"/>
      <c r="B497" s="129"/>
      <c r="C497" s="129"/>
      <c r="D497" s="129"/>
      <c r="E497" s="129"/>
      <c r="F497" s="129"/>
      <c r="G497" s="129"/>
      <c r="H497" s="129"/>
      <c r="I497" s="129"/>
      <c r="J497" s="129"/>
      <c r="K497" s="129"/>
      <c r="L497" s="129"/>
      <c r="M497" s="129"/>
      <c r="N497" s="129"/>
      <c r="O497" s="82"/>
      <c r="P497" s="82"/>
      <c r="Q497" s="82"/>
      <c r="R497" s="82"/>
      <c r="S497" s="82"/>
      <c r="T497" s="82"/>
      <c r="U497" s="82"/>
      <c r="V497" s="82"/>
      <c r="W497" s="82"/>
      <c r="X497" s="82"/>
      <c r="Y497" s="82"/>
      <c r="Z497" s="117"/>
      <c r="AA497" s="117"/>
      <c r="AB497" s="117"/>
      <c r="AC497" s="117"/>
      <c r="AD497" s="117"/>
      <c r="AE497" s="190"/>
      <c r="AF497" s="190"/>
      <c r="AG497" s="190"/>
      <c r="AH497" s="190"/>
      <c r="AI497" s="190"/>
      <c r="AJ497" s="4"/>
      <c r="AK497" s="4"/>
    </row>
    <row r="498" spans="1:37" s="55" customFormat="1" x14ac:dyDescent="0.2">
      <c r="A498" s="105"/>
      <c r="B498" s="129"/>
      <c r="C498" s="129"/>
      <c r="D498" s="129"/>
      <c r="E498" s="129"/>
      <c r="F498" s="129"/>
      <c r="G498" s="129"/>
      <c r="H498" s="129"/>
      <c r="I498" s="129"/>
      <c r="J498" s="129"/>
      <c r="K498" s="129"/>
      <c r="L498" s="129"/>
      <c r="M498" s="129"/>
      <c r="N498" s="129"/>
      <c r="O498" s="82"/>
      <c r="P498" s="82"/>
      <c r="Q498" s="82"/>
      <c r="R498" s="82"/>
      <c r="S498" s="82"/>
      <c r="T498" s="82"/>
      <c r="U498" s="82"/>
      <c r="V498" s="82"/>
      <c r="W498" s="82"/>
      <c r="X498" s="82"/>
      <c r="Y498" s="82"/>
      <c r="Z498" s="117"/>
      <c r="AA498" s="117"/>
      <c r="AB498" s="117"/>
      <c r="AC498" s="117"/>
      <c r="AD498" s="117"/>
      <c r="AE498" s="190"/>
      <c r="AF498" s="190"/>
      <c r="AG498" s="190"/>
      <c r="AH498" s="190"/>
      <c r="AI498" s="190"/>
      <c r="AJ498" s="4"/>
      <c r="AK498" s="4"/>
    </row>
    <row r="499" spans="1:37" s="55" customFormat="1" x14ac:dyDescent="0.2">
      <c r="A499" s="105"/>
      <c r="B499" s="129"/>
      <c r="C499" s="129"/>
      <c r="D499" s="129"/>
      <c r="E499" s="129"/>
      <c r="F499" s="129"/>
      <c r="G499" s="129"/>
      <c r="H499" s="129"/>
      <c r="I499" s="129"/>
      <c r="J499" s="129"/>
      <c r="K499" s="129"/>
      <c r="L499" s="129"/>
      <c r="M499" s="129"/>
      <c r="N499" s="129"/>
      <c r="O499" s="82"/>
      <c r="P499" s="82"/>
      <c r="Q499" s="82"/>
      <c r="R499" s="82"/>
      <c r="S499" s="82"/>
      <c r="T499" s="82"/>
      <c r="U499" s="82"/>
      <c r="V499" s="82"/>
      <c r="W499" s="82"/>
      <c r="X499" s="82"/>
      <c r="Y499" s="82"/>
      <c r="Z499" s="117"/>
      <c r="AA499" s="117"/>
      <c r="AB499" s="117"/>
      <c r="AC499" s="117"/>
      <c r="AD499" s="117"/>
      <c r="AE499" s="190"/>
      <c r="AF499" s="190"/>
      <c r="AG499" s="190"/>
      <c r="AH499" s="190"/>
      <c r="AI499" s="190"/>
      <c r="AJ499" s="4"/>
      <c r="AK499" s="4"/>
    </row>
    <row r="500" spans="1:37" s="55" customFormat="1" x14ac:dyDescent="0.2">
      <c r="A500" s="105"/>
      <c r="B500" s="129"/>
      <c r="C500" s="129"/>
      <c r="D500" s="129"/>
      <c r="E500" s="129"/>
      <c r="F500" s="129"/>
      <c r="G500" s="129"/>
      <c r="H500" s="129"/>
      <c r="I500" s="129"/>
      <c r="J500" s="129"/>
      <c r="K500" s="129"/>
      <c r="L500" s="129"/>
      <c r="M500" s="129"/>
      <c r="N500" s="129"/>
      <c r="O500" s="82"/>
      <c r="P500" s="82"/>
      <c r="Q500" s="82"/>
      <c r="R500" s="82"/>
      <c r="S500" s="82"/>
      <c r="T500" s="82"/>
      <c r="U500" s="82"/>
      <c r="V500" s="82"/>
      <c r="W500" s="82"/>
      <c r="X500" s="82"/>
      <c r="Y500" s="82"/>
      <c r="Z500" s="117"/>
      <c r="AA500" s="117"/>
      <c r="AB500" s="117"/>
      <c r="AC500" s="117"/>
      <c r="AD500" s="117"/>
      <c r="AE500" s="190"/>
      <c r="AF500" s="190"/>
      <c r="AG500" s="190"/>
      <c r="AH500" s="190"/>
      <c r="AI500" s="190"/>
      <c r="AJ500" s="4"/>
      <c r="AK500" s="4"/>
    </row>
    <row r="501" spans="1:37" s="55" customFormat="1" x14ac:dyDescent="0.2">
      <c r="A501" s="105"/>
      <c r="B501" s="129"/>
      <c r="C501" s="129"/>
      <c r="D501" s="129"/>
      <c r="E501" s="129"/>
      <c r="F501" s="129"/>
      <c r="G501" s="129"/>
      <c r="H501" s="129"/>
      <c r="I501" s="129"/>
      <c r="J501" s="129"/>
      <c r="K501" s="129"/>
      <c r="L501" s="129"/>
      <c r="M501" s="129"/>
      <c r="N501" s="129"/>
      <c r="O501" s="82"/>
      <c r="P501" s="82"/>
      <c r="Q501" s="82"/>
      <c r="R501" s="82"/>
      <c r="S501" s="82"/>
      <c r="T501" s="82"/>
      <c r="U501" s="82"/>
      <c r="V501" s="82"/>
      <c r="W501" s="82"/>
      <c r="X501" s="82"/>
      <c r="Y501" s="82"/>
      <c r="Z501" s="117"/>
      <c r="AA501" s="117"/>
      <c r="AB501" s="117"/>
      <c r="AC501" s="117"/>
      <c r="AD501" s="117"/>
      <c r="AE501" s="190"/>
      <c r="AF501" s="190"/>
      <c r="AG501" s="190"/>
      <c r="AH501" s="190"/>
      <c r="AI501" s="190"/>
      <c r="AJ501" s="4"/>
      <c r="AK501" s="4"/>
    </row>
    <row r="502" spans="1:37" s="55" customFormat="1" x14ac:dyDescent="0.2">
      <c r="A502" s="105"/>
      <c r="B502" s="129"/>
      <c r="C502" s="129"/>
      <c r="D502" s="129"/>
      <c r="E502" s="129"/>
      <c r="F502" s="129"/>
      <c r="G502" s="129"/>
      <c r="H502" s="129"/>
      <c r="I502" s="129"/>
      <c r="J502" s="129"/>
      <c r="K502" s="129"/>
      <c r="L502" s="129"/>
      <c r="M502" s="129"/>
      <c r="N502" s="129"/>
      <c r="O502" s="82"/>
      <c r="P502" s="82"/>
      <c r="Q502" s="82"/>
      <c r="R502" s="82"/>
      <c r="S502" s="82"/>
      <c r="T502" s="82"/>
      <c r="U502" s="82"/>
      <c r="V502" s="82"/>
      <c r="W502" s="82"/>
      <c r="X502" s="82"/>
      <c r="Y502" s="82"/>
      <c r="Z502" s="117"/>
      <c r="AA502" s="117"/>
      <c r="AB502" s="117"/>
      <c r="AC502" s="117"/>
      <c r="AD502" s="117"/>
      <c r="AE502" s="190"/>
      <c r="AF502" s="190"/>
      <c r="AG502" s="190"/>
      <c r="AH502" s="190"/>
      <c r="AI502" s="190"/>
      <c r="AJ502" s="4"/>
      <c r="AK502" s="4"/>
    </row>
    <row r="503" spans="1:37" s="55" customFormat="1" x14ac:dyDescent="0.2">
      <c r="A503" s="105"/>
      <c r="B503" s="129"/>
      <c r="C503" s="129"/>
      <c r="D503" s="129"/>
      <c r="E503" s="129"/>
      <c r="F503" s="129"/>
      <c r="G503" s="129"/>
      <c r="H503" s="129"/>
      <c r="I503" s="129"/>
      <c r="J503" s="129"/>
      <c r="K503" s="129"/>
      <c r="L503" s="129"/>
      <c r="M503" s="129"/>
      <c r="N503" s="129"/>
      <c r="O503" s="82"/>
      <c r="P503" s="82"/>
      <c r="Q503" s="82"/>
      <c r="R503" s="82"/>
      <c r="S503" s="82"/>
      <c r="T503" s="82"/>
      <c r="U503" s="82"/>
      <c r="V503" s="82"/>
      <c r="W503" s="82"/>
      <c r="X503" s="82"/>
      <c r="Y503" s="82"/>
      <c r="Z503" s="117"/>
      <c r="AA503" s="117"/>
      <c r="AB503" s="117"/>
      <c r="AC503" s="117"/>
      <c r="AD503" s="117"/>
      <c r="AE503" s="190"/>
      <c r="AF503" s="190"/>
      <c r="AG503" s="190"/>
      <c r="AH503" s="190"/>
      <c r="AI503" s="190"/>
      <c r="AJ503" s="4"/>
      <c r="AK503" s="4"/>
    </row>
    <row r="504" spans="1:37" s="55" customFormat="1" x14ac:dyDescent="0.2">
      <c r="A504" s="105"/>
      <c r="B504" s="129"/>
      <c r="C504" s="129"/>
      <c r="D504" s="129"/>
      <c r="E504" s="129"/>
      <c r="F504" s="129"/>
      <c r="G504" s="129"/>
      <c r="H504" s="129"/>
      <c r="I504" s="129"/>
      <c r="J504" s="129"/>
      <c r="K504" s="129"/>
      <c r="L504" s="129"/>
      <c r="M504" s="129"/>
      <c r="N504" s="129"/>
      <c r="O504" s="82"/>
      <c r="P504" s="82"/>
      <c r="Q504" s="82"/>
      <c r="R504" s="82"/>
      <c r="S504" s="82"/>
      <c r="T504" s="82"/>
      <c r="U504" s="82"/>
      <c r="V504" s="82"/>
      <c r="W504" s="82"/>
      <c r="X504" s="82"/>
      <c r="Y504" s="82"/>
      <c r="Z504" s="117"/>
      <c r="AA504" s="117"/>
      <c r="AB504" s="117"/>
      <c r="AC504" s="117"/>
      <c r="AD504" s="117"/>
      <c r="AE504" s="190"/>
      <c r="AF504" s="190"/>
      <c r="AG504" s="190"/>
      <c r="AH504" s="190"/>
      <c r="AI504" s="190"/>
      <c r="AJ504" s="4"/>
      <c r="AK504" s="4"/>
    </row>
    <row r="505" spans="1:37" s="55" customFormat="1" x14ac:dyDescent="0.2">
      <c r="A505" s="105"/>
      <c r="B505" s="129"/>
      <c r="C505" s="129"/>
      <c r="D505" s="129"/>
      <c r="E505" s="129"/>
      <c r="F505" s="129"/>
      <c r="G505" s="129"/>
      <c r="H505" s="129"/>
      <c r="I505" s="129"/>
      <c r="J505" s="129"/>
      <c r="K505" s="129"/>
      <c r="L505" s="129"/>
      <c r="M505" s="129"/>
      <c r="N505" s="129"/>
      <c r="O505" s="82"/>
      <c r="P505" s="82"/>
      <c r="Q505" s="82"/>
      <c r="R505" s="82"/>
      <c r="S505" s="82"/>
      <c r="T505" s="82"/>
      <c r="U505" s="82"/>
      <c r="V505" s="82"/>
      <c r="W505" s="82"/>
      <c r="X505" s="82"/>
      <c r="Y505" s="82"/>
      <c r="Z505" s="117"/>
      <c r="AA505" s="117"/>
      <c r="AB505" s="117"/>
      <c r="AC505" s="117"/>
      <c r="AD505" s="117"/>
      <c r="AE505" s="190"/>
      <c r="AF505" s="190"/>
      <c r="AG505" s="190"/>
      <c r="AH505" s="190"/>
      <c r="AI505" s="190"/>
      <c r="AJ505" s="4"/>
      <c r="AK505" s="4"/>
    </row>
    <row r="506" spans="1:37" s="55" customFormat="1" x14ac:dyDescent="0.2">
      <c r="A506" s="105"/>
      <c r="B506" s="129"/>
      <c r="C506" s="129"/>
      <c r="D506" s="129"/>
      <c r="E506" s="129"/>
      <c r="F506" s="129"/>
      <c r="G506" s="129"/>
      <c r="H506" s="129"/>
      <c r="I506" s="129"/>
      <c r="J506" s="129"/>
      <c r="K506" s="129"/>
      <c r="L506" s="129"/>
      <c r="M506" s="129"/>
      <c r="N506" s="129"/>
      <c r="O506" s="82"/>
      <c r="P506" s="82"/>
      <c r="Q506" s="82"/>
      <c r="R506" s="82"/>
      <c r="S506" s="82"/>
      <c r="T506" s="82"/>
      <c r="U506" s="82"/>
      <c r="V506" s="82"/>
      <c r="W506" s="82"/>
      <c r="X506" s="82"/>
      <c r="Y506" s="82"/>
      <c r="Z506" s="117"/>
      <c r="AA506" s="117"/>
      <c r="AB506" s="117"/>
      <c r="AC506" s="117"/>
      <c r="AD506" s="117"/>
      <c r="AE506" s="190"/>
      <c r="AF506" s="190"/>
      <c r="AG506" s="190"/>
      <c r="AH506" s="190"/>
      <c r="AI506" s="190"/>
      <c r="AJ506" s="4"/>
      <c r="AK506" s="4"/>
    </row>
    <row r="507" spans="1:37" s="55" customFormat="1" x14ac:dyDescent="0.2">
      <c r="A507" s="105"/>
      <c r="B507" s="129"/>
      <c r="C507" s="129"/>
      <c r="D507" s="129"/>
      <c r="E507" s="129"/>
      <c r="F507" s="129"/>
      <c r="G507" s="129"/>
      <c r="H507" s="129"/>
      <c r="I507" s="129"/>
      <c r="J507" s="129"/>
      <c r="K507" s="129"/>
      <c r="L507" s="129"/>
      <c r="M507" s="129"/>
      <c r="N507" s="129"/>
      <c r="O507" s="82"/>
      <c r="P507" s="82"/>
      <c r="Q507" s="82"/>
      <c r="R507" s="82"/>
      <c r="S507" s="82"/>
      <c r="T507" s="82"/>
      <c r="U507" s="82"/>
      <c r="V507" s="82"/>
      <c r="W507" s="82"/>
      <c r="X507" s="82"/>
      <c r="Y507" s="82"/>
      <c r="Z507" s="117"/>
      <c r="AA507" s="117"/>
      <c r="AB507" s="117"/>
      <c r="AC507" s="117"/>
      <c r="AD507" s="117"/>
      <c r="AE507" s="190"/>
      <c r="AF507" s="190"/>
      <c r="AG507" s="190"/>
      <c r="AH507" s="190"/>
      <c r="AI507" s="190"/>
      <c r="AJ507" s="4"/>
      <c r="AK507" s="4"/>
    </row>
    <row r="508" spans="1:37" s="55" customFormat="1" x14ac:dyDescent="0.2">
      <c r="A508" s="105"/>
      <c r="B508" s="129"/>
      <c r="C508" s="129"/>
      <c r="D508" s="129"/>
      <c r="E508" s="129"/>
      <c r="F508" s="129"/>
      <c r="G508" s="129"/>
      <c r="H508" s="129"/>
      <c r="I508" s="129"/>
      <c r="J508" s="129"/>
      <c r="K508" s="129"/>
      <c r="L508" s="129"/>
      <c r="M508" s="129"/>
      <c r="N508" s="129"/>
      <c r="O508" s="82"/>
      <c r="P508" s="82"/>
      <c r="Q508" s="82"/>
      <c r="R508" s="82"/>
      <c r="S508" s="82"/>
      <c r="T508" s="82"/>
      <c r="U508" s="82"/>
      <c r="V508" s="82"/>
      <c r="W508" s="82"/>
      <c r="X508" s="82"/>
      <c r="Y508" s="82"/>
      <c r="Z508" s="117"/>
      <c r="AA508" s="117"/>
      <c r="AB508" s="117"/>
      <c r="AC508" s="117"/>
      <c r="AD508" s="117"/>
      <c r="AE508" s="190"/>
      <c r="AF508" s="190"/>
      <c r="AG508" s="190"/>
      <c r="AH508" s="190"/>
      <c r="AI508" s="190"/>
      <c r="AJ508" s="4"/>
      <c r="AK508" s="4"/>
    </row>
    <row r="509" spans="1:37" s="55" customFormat="1" x14ac:dyDescent="0.2">
      <c r="A509" s="105"/>
      <c r="B509" s="129"/>
      <c r="C509" s="129"/>
      <c r="D509" s="129"/>
      <c r="E509" s="129"/>
      <c r="F509" s="129"/>
      <c r="G509" s="129"/>
      <c r="H509" s="129"/>
      <c r="I509" s="129"/>
      <c r="J509" s="129"/>
      <c r="K509" s="129"/>
      <c r="L509" s="129"/>
      <c r="M509" s="129"/>
      <c r="N509" s="129"/>
      <c r="O509" s="82"/>
      <c r="P509" s="82"/>
      <c r="Q509" s="82"/>
      <c r="R509" s="82"/>
      <c r="S509" s="82"/>
      <c r="T509" s="82"/>
      <c r="U509" s="82"/>
      <c r="V509" s="82"/>
      <c r="W509" s="82"/>
      <c r="X509" s="82"/>
      <c r="Y509" s="82"/>
      <c r="Z509" s="117"/>
      <c r="AA509" s="117"/>
      <c r="AB509" s="117"/>
      <c r="AC509" s="117"/>
      <c r="AD509" s="117"/>
      <c r="AE509" s="190"/>
      <c r="AF509" s="190"/>
      <c r="AG509" s="190"/>
      <c r="AH509" s="190"/>
      <c r="AI509" s="190"/>
      <c r="AJ509" s="4"/>
      <c r="AK509" s="4"/>
    </row>
    <row r="510" spans="1:37" s="55" customFormat="1" x14ac:dyDescent="0.2">
      <c r="A510" s="105"/>
      <c r="B510" s="129"/>
      <c r="C510" s="129"/>
      <c r="D510" s="129"/>
      <c r="E510" s="129"/>
      <c r="F510" s="129"/>
      <c r="G510" s="129"/>
      <c r="H510" s="129"/>
      <c r="I510" s="129"/>
      <c r="J510" s="129"/>
      <c r="K510" s="129"/>
      <c r="L510" s="129"/>
      <c r="M510" s="129"/>
      <c r="N510" s="129"/>
      <c r="O510" s="82"/>
      <c r="P510" s="82"/>
      <c r="Q510" s="82"/>
      <c r="R510" s="82"/>
      <c r="S510" s="82"/>
      <c r="T510" s="82"/>
      <c r="U510" s="82"/>
      <c r="V510" s="82"/>
      <c r="W510" s="82"/>
      <c r="X510" s="82"/>
      <c r="Y510" s="82"/>
      <c r="Z510" s="117"/>
      <c r="AA510" s="117"/>
      <c r="AB510" s="117"/>
      <c r="AC510" s="117"/>
      <c r="AD510" s="117"/>
      <c r="AE510" s="190"/>
      <c r="AF510" s="190"/>
      <c r="AG510" s="190"/>
      <c r="AH510" s="190"/>
      <c r="AI510" s="190"/>
      <c r="AJ510" s="4"/>
      <c r="AK510" s="4"/>
    </row>
    <row r="511" spans="1:37" s="55" customFormat="1" x14ac:dyDescent="0.2">
      <c r="A511" s="105"/>
      <c r="B511" s="129"/>
      <c r="C511" s="129"/>
      <c r="D511" s="129"/>
      <c r="E511" s="129"/>
      <c r="F511" s="129"/>
      <c r="G511" s="129"/>
      <c r="H511" s="129"/>
      <c r="I511" s="129"/>
      <c r="J511" s="129"/>
      <c r="K511" s="129"/>
      <c r="L511" s="129"/>
      <c r="M511" s="129"/>
      <c r="N511" s="129"/>
      <c r="O511" s="82"/>
      <c r="P511" s="82"/>
      <c r="Q511" s="82"/>
      <c r="R511" s="82"/>
      <c r="S511" s="82"/>
      <c r="T511" s="82"/>
      <c r="U511" s="82"/>
      <c r="V511" s="82"/>
      <c r="W511" s="82"/>
      <c r="X511" s="82"/>
      <c r="Y511" s="82"/>
      <c r="Z511" s="117"/>
      <c r="AA511" s="117"/>
      <c r="AB511" s="117"/>
      <c r="AC511" s="117"/>
      <c r="AD511" s="117"/>
      <c r="AE511" s="190"/>
      <c r="AF511" s="190"/>
      <c r="AG511" s="190"/>
      <c r="AH511" s="190"/>
      <c r="AI511" s="190"/>
      <c r="AJ511" s="4"/>
      <c r="AK511" s="4"/>
    </row>
    <row r="512" spans="1:37" s="55" customFormat="1" x14ac:dyDescent="0.2">
      <c r="A512" s="105"/>
      <c r="B512" s="129"/>
      <c r="C512" s="129"/>
      <c r="D512" s="129"/>
      <c r="E512" s="129"/>
      <c r="F512" s="129"/>
      <c r="G512" s="129"/>
      <c r="H512" s="129"/>
      <c r="I512" s="129"/>
      <c r="J512" s="129"/>
      <c r="K512" s="129"/>
      <c r="L512" s="129"/>
      <c r="M512" s="129"/>
      <c r="N512" s="129"/>
      <c r="O512" s="82"/>
      <c r="P512" s="82"/>
      <c r="Q512" s="82"/>
      <c r="R512" s="82"/>
      <c r="S512" s="82"/>
      <c r="T512" s="82"/>
      <c r="U512" s="82"/>
      <c r="V512" s="82"/>
      <c r="W512" s="82"/>
      <c r="X512" s="82"/>
      <c r="Y512" s="82"/>
      <c r="Z512" s="117"/>
      <c r="AA512" s="117"/>
      <c r="AB512" s="117"/>
      <c r="AC512" s="117"/>
      <c r="AD512" s="117"/>
      <c r="AE512" s="190"/>
      <c r="AF512" s="190"/>
      <c r="AG512" s="190"/>
      <c r="AH512" s="190"/>
      <c r="AI512" s="190"/>
      <c r="AJ512" s="4"/>
      <c r="AK512" s="4"/>
    </row>
    <row r="513" spans="1:37" s="55" customFormat="1" x14ac:dyDescent="0.2">
      <c r="A513" s="105"/>
      <c r="B513" s="129"/>
      <c r="C513" s="129"/>
      <c r="D513" s="129"/>
      <c r="E513" s="129"/>
      <c r="F513" s="129"/>
      <c r="G513" s="129"/>
      <c r="H513" s="129"/>
      <c r="I513" s="129"/>
      <c r="J513" s="129"/>
      <c r="K513" s="129"/>
      <c r="L513" s="129"/>
      <c r="M513" s="129"/>
      <c r="N513" s="129"/>
      <c r="O513" s="82"/>
      <c r="P513" s="82"/>
      <c r="Q513" s="82"/>
      <c r="R513" s="82"/>
      <c r="S513" s="82"/>
      <c r="T513" s="82"/>
      <c r="U513" s="82"/>
      <c r="V513" s="82"/>
      <c r="W513" s="82"/>
      <c r="X513" s="82"/>
      <c r="Y513" s="82"/>
      <c r="Z513" s="117"/>
      <c r="AA513" s="117"/>
      <c r="AB513" s="117"/>
      <c r="AC513" s="117"/>
      <c r="AD513" s="117"/>
      <c r="AE513" s="190"/>
      <c r="AF513" s="190"/>
      <c r="AG513" s="190"/>
      <c r="AH513" s="190"/>
      <c r="AI513" s="190"/>
      <c r="AJ513" s="4"/>
      <c r="AK513" s="4"/>
    </row>
    <row r="514" spans="1:37" s="55" customFormat="1" x14ac:dyDescent="0.2">
      <c r="A514" s="105"/>
      <c r="B514" s="129"/>
      <c r="C514" s="129"/>
      <c r="D514" s="129"/>
      <c r="E514" s="129"/>
      <c r="F514" s="129"/>
      <c r="G514" s="129"/>
      <c r="H514" s="129"/>
      <c r="I514" s="129"/>
      <c r="J514" s="129"/>
      <c r="K514" s="129"/>
      <c r="L514" s="129"/>
      <c r="M514" s="129"/>
      <c r="N514" s="129"/>
      <c r="O514" s="82"/>
      <c r="P514" s="82"/>
      <c r="Q514" s="82"/>
      <c r="R514" s="82"/>
      <c r="S514" s="82"/>
      <c r="T514" s="82"/>
      <c r="U514" s="82"/>
      <c r="V514" s="82"/>
      <c r="W514" s="82"/>
      <c r="X514" s="82"/>
      <c r="Y514" s="82"/>
      <c r="Z514" s="117"/>
      <c r="AA514" s="117"/>
      <c r="AB514" s="117"/>
      <c r="AC514" s="117"/>
      <c r="AD514" s="117"/>
      <c r="AE514" s="190"/>
      <c r="AF514" s="190"/>
      <c r="AG514" s="190"/>
      <c r="AH514" s="190"/>
      <c r="AI514" s="190"/>
      <c r="AJ514" s="4"/>
      <c r="AK514" s="4"/>
    </row>
    <row r="515" spans="1:37" s="55" customFormat="1" x14ac:dyDescent="0.2">
      <c r="A515" s="105"/>
      <c r="B515" s="129"/>
      <c r="C515" s="129"/>
      <c r="D515" s="129"/>
      <c r="E515" s="129"/>
      <c r="F515" s="129"/>
      <c r="G515" s="129"/>
      <c r="H515" s="129"/>
      <c r="I515" s="129"/>
      <c r="J515" s="129"/>
      <c r="K515" s="129"/>
      <c r="L515" s="129"/>
      <c r="M515" s="129"/>
      <c r="N515" s="129"/>
      <c r="O515" s="82"/>
      <c r="P515" s="82"/>
      <c r="Q515" s="82"/>
      <c r="R515" s="82"/>
      <c r="S515" s="82"/>
      <c r="T515" s="82"/>
      <c r="U515" s="82"/>
      <c r="V515" s="82"/>
      <c r="W515" s="82"/>
      <c r="X515" s="82"/>
      <c r="Y515" s="82"/>
      <c r="Z515" s="117"/>
      <c r="AA515" s="117"/>
      <c r="AB515" s="117"/>
      <c r="AC515" s="117"/>
      <c r="AD515" s="117"/>
      <c r="AE515" s="190"/>
      <c r="AF515" s="190"/>
      <c r="AG515" s="190"/>
      <c r="AH515" s="190"/>
      <c r="AI515" s="190"/>
      <c r="AJ515" s="4"/>
      <c r="AK515" s="4"/>
    </row>
    <row r="516" spans="1:37" s="55" customFormat="1" x14ac:dyDescent="0.2">
      <c r="A516" s="105"/>
      <c r="B516" s="129"/>
      <c r="C516" s="129"/>
      <c r="D516" s="129"/>
      <c r="E516" s="129"/>
      <c r="F516" s="129"/>
      <c r="G516" s="129"/>
      <c r="H516" s="129"/>
      <c r="I516" s="129"/>
      <c r="J516" s="129"/>
      <c r="K516" s="129"/>
      <c r="L516" s="129"/>
      <c r="M516" s="129"/>
      <c r="N516" s="129"/>
      <c r="O516" s="82"/>
      <c r="P516" s="82"/>
      <c r="Q516" s="82"/>
      <c r="R516" s="82"/>
      <c r="S516" s="82"/>
      <c r="T516" s="82"/>
      <c r="U516" s="82"/>
      <c r="V516" s="82"/>
      <c r="W516" s="82"/>
      <c r="X516" s="82"/>
      <c r="Y516" s="82"/>
      <c r="Z516" s="117"/>
      <c r="AA516" s="117"/>
      <c r="AB516" s="117"/>
      <c r="AC516" s="117"/>
      <c r="AD516" s="117"/>
      <c r="AE516" s="190"/>
      <c r="AF516" s="190"/>
      <c r="AG516" s="190"/>
      <c r="AH516" s="190"/>
      <c r="AI516" s="190"/>
      <c r="AJ516" s="4"/>
      <c r="AK516" s="4"/>
    </row>
    <row r="517" spans="1:37" s="55" customFormat="1" x14ac:dyDescent="0.2">
      <c r="A517" s="105"/>
      <c r="B517" s="129"/>
      <c r="C517" s="129"/>
      <c r="D517" s="129"/>
      <c r="E517" s="129"/>
      <c r="F517" s="129"/>
      <c r="G517" s="129"/>
      <c r="H517" s="129"/>
      <c r="I517" s="129"/>
      <c r="J517" s="129"/>
      <c r="K517" s="129"/>
      <c r="L517" s="129"/>
      <c r="M517" s="129"/>
      <c r="N517" s="129"/>
      <c r="O517" s="82"/>
      <c r="P517" s="82"/>
      <c r="Q517" s="82"/>
      <c r="R517" s="82"/>
      <c r="S517" s="82"/>
      <c r="T517" s="82"/>
      <c r="U517" s="82"/>
      <c r="V517" s="82"/>
      <c r="W517" s="82"/>
      <c r="X517" s="82"/>
      <c r="Y517" s="82"/>
      <c r="Z517" s="117"/>
      <c r="AA517" s="117"/>
      <c r="AB517" s="117"/>
      <c r="AC517" s="117"/>
      <c r="AD517" s="117"/>
      <c r="AE517" s="190"/>
      <c r="AF517" s="190"/>
      <c r="AG517" s="190"/>
      <c r="AH517" s="190"/>
      <c r="AI517" s="190"/>
      <c r="AJ517" s="4"/>
      <c r="AK517" s="4"/>
    </row>
    <row r="518" spans="1:37" s="55" customFormat="1" x14ac:dyDescent="0.2">
      <c r="A518" s="136"/>
      <c r="B518" s="136"/>
      <c r="C518" s="134"/>
      <c r="D518" s="136"/>
      <c r="E518" s="136"/>
      <c r="F518" s="136"/>
      <c r="G518" s="136"/>
      <c r="H518" s="136"/>
      <c r="I518" s="136"/>
      <c r="J518" s="136"/>
      <c r="K518" s="136"/>
      <c r="L518" s="129"/>
      <c r="M518" s="136"/>
      <c r="N518" s="136"/>
      <c r="O518" s="136"/>
      <c r="P518" s="136"/>
      <c r="Q518" s="136"/>
      <c r="R518" s="136"/>
      <c r="S518" s="136"/>
      <c r="T518" s="136"/>
      <c r="U518" s="136"/>
      <c r="V518" s="136"/>
      <c r="W518" s="136"/>
      <c r="X518" s="136"/>
      <c r="Y518" s="136"/>
      <c r="Z518" s="137"/>
      <c r="AA518" s="137"/>
      <c r="AB518" s="137"/>
      <c r="AC518" s="137"/>
      <c r="AD518" s="137"/>
      <c r="AE518" s="190"/>
      <c r="AF518" s="190"/>
      <c r="AG518" s="190"/>
      <c r="AH518" s="190"/>
      <c r="AI518" s="190"/>
      <c r="AJ518" s="4"/>
      <c r="AK518" s="4"/>
    </row>
    <row r="519" spans="1:37" s="55" customFormat="1" x14ac:dyDescent="0.2">
      <c r="A519" s="136"/>
      <c r="B519" s="136"/>
      <c r="C519" s="134"/>
      <c r="D519" s="136"/>
      <c r="E519" s="136"/>
      <c r="F519" s="136"/>
      <c r="G519" s="136"/>
      <c r="H519" s="136"/>
      <c r="I519" s="136"/>
      <c r="J519" s="136"/>
      <c r="K519" s="136"/>
      <c r="L519" s="129"/>
      <c r="M519" s="136"/>
      <c r="N519" s="136"/>
      <c r="O519" s="136"/>
      <c r="P519" s="136"/>
      <c r="Q519" s="136"/>
      <c r="R519" s="136"/>
      <c r="S519" s="136"/>
      <c r="T519" s="136"/>
      <c r="U519" s="136"/>
      <c r="V519" s="136"/>
      <c r="W519" s="136"/>
      <c r="X519" s="136"/>
      <c r="Y519" s="136"/>
      <c r="Z519" s="137"/>
      <c r="AA519" s="137"/>
      <c r="AB519" s="137"/>
      <c r="AC519" s="137"/>
      <c r="AD519" s="137"/>
      <c r="AE519" s="190"/>
      <c r="AF519" s="190"/>
      <c r="AG519" s="190"/>
      <c r="AH519" s="190"/>
      <c r="AI519" s="190"/>
      <c r="AJ519" s="4"/>
      <c r="AK519" s="4"/>
    </row>
    <row r="520" spans="1:37" s="55" customFormat="1" x14ac:dyDescent="0.2">
      <c r="A520" s="136"/>
      <c r="B520" s="136"/>
      <c r="C520" s="134"/>
      <c r="D520" s="136"/>
      <c r="E520" s="136"/>
      <c r="F520" s="136"/>
      <c r="G520" s="136"/>
      <c r="H520" s="136"/>
      <c r="I520" s="136"/>
      <c r="J520" s="136"/>
      <c r="K520" s="136"/>
      <c r="L520" s="129"/>
      <c r="M520" s="136"/>
      <c r="N520" s="136"/>
      <c r="O520" s="136"/>
      <c r="P520" s="136"/>
      <c r="Q520" s="136"/>
      <c r="R520" s="136"/>
      <c r="S520" s="136"/>
      <c r="T520" s="136"/>
      <c r="U520" s="136"/>
      <c r="V520" s="136"/>
      <c r="W520" s="136"/>
      <c r="X520" s="136"/>
      <c r="Y520" s="136"/>
      <c r="Z520" s="137"/>
      <c r="AA520" s="137"/>
      <c r="AB520" s="137"/>
      <c r="AC520" s="137"/>
      <c r="AD520" s="137"/>
      <c r="AE520" s="190"/>
      <c r="AF520" s="190"/>
      <c r="AG520" s="190"/>
      <c r="AH520" s="190"/>
      <c r="AI520" s="190"/>
      <c r="AJ520" s="4"/>
      <c r="AK520" s="4"/>
    </row>
    <row r="521" spans="1:37" s="55" customFormat="1" x14ac:dyDescent="0.2">
      <c r="A521" s="136"/>
      <c r="B521" s="136"/>
      <c r="C521" s="134"/>
      <c r="D521" s="136"/>
      <c r="E521" s="136"/>
      <c r="F521" s="136"/>
      <c r="G521" s="136"/>
      <c r="H521" s="136"/>
      <c r="I521" s="136"/>
      <c r="J521" s="136"/>
      <c r="K521" s="136"/>
      <c r="L521" s="129"/>
      <c r="M521" s="136"/>
      <c r="N521" s="136"/>
      <c r="O521" s="136"/>
      <c r="P521" s="136"/>
      <c r="Q521" s="136"/>
      <c r="R521" s="136"/>
      <c r="S521" s="136"/>
      <c r="T521" s="136"/>
      <c r="U521" s="136"/>
      <c r="V521" s="136"/>
      <c r="W521" s="136"/>
      <c r="X521" s="136"/>
      <c r="Y521" s="136"/>
      <c r="Z521" s="137"/>
      <c r="AA521" s="137"/>
      <c r="AB521" s="137"/>
      <c r="AC521" s="137"/>
      <c r="AD521" s="137"/>
      <c r="AE521" s="190"/>
      <c r="AF521" s="190"/>
      <c r="AG521" s="190"/>
      <c r="AH521" s="190"/>
      <c r="AI521" s="190"/>
      <c r="AJ521" s="4"/>
      <c r="AK521" s="4"/>
    </row>
    <row r="522" spans="1:37" s="55" customFormat="1" x14ac:dyDescent="0.2">
      <c r="A522" s="136"/>
      <c r="B522" s="136"/>
      <c r="C522" s="134"/>
      <c r="D522" s="136"/>
      <c r="E522" s="136"/>
      <c r="F522" s="136"/>
      <c r="G522" s="136"/>
      <c r="H522" s="136"/>
      <c r="I522" s="136"/>
      <c r="J522" s="136"/>
      <c r="K522" s="136"/>
      <c r="L522" s="129"/>
      <c r="M522" s="136"/>
      <c r="N522" s="136"/>
      <c r="O522" s="136"/>
      <c r="P522" s="136"/>
      <c r="Q522" s="136"/>
      <c r="R522" s="136"/>
      <c r="S522" s="136"/>
      <c r="T522" s="136"/>
      <c r="U522" s="136"/>
      <c r="V522" s="136"/>
      <c r="W522" s="136"/>
      <c r="X522" s="136"/>
      <c r="Y522" s="136"/>
      <c r="Z522" s="137"/>
      <c r="AA522" s="137"/>
      <c r="AB522" s="137"/>
      <c r="AC522" s="137"/>
      <c r="AD522" s="137"/>
      <c r="AE522" s="190"/>
      <c r="AF522" s="190"/>
      <c r="AG522" s="190"/>
      <c r="AH522" s="190"/>
      <c r="AI522" s="190"/>
      <c r="AJ522" s="4"/>
      <c r="AK522" s="4"/>
    </row>
    <row r="523" spans="1:37" s="55" customFormat="1" x14ac:dyDescent="0.2">
      <c r="A523" s="136"/>
      <c r="B523" s="136"/>
      <c r="C523" s="134"/>
      <c r="D523" s="136"/>
      <c r="E523" s="136"/>
      <c r="F523" s="136"/>
      <c r="G523" s="136"/>
      <c r="H523" s="136"/>
      <c r="I523" s="136"/>
      <c r="J523" s="136"/>
      <c r="K523" s="136"/>
      <c r="L523" s="129"/>
      <c r="M523" s="136"/>
      <c r="N523" s="136"/>
      <c r="O523" s="136"/>
      <c r="P523" s="136"/>
      <c r="Q523" s="136"/>
      <c r="R523" s="136"/>
      <c r="S523" s="136"/>
      <c r="T523" s="136"/>
      <c r="U523" s="136"/>
      <c r="V523" s="136"/>
      <c r="W523" s="136"/>
      <c r="X523" s="136"/>
      <c r="Y523" s="136"/>
      <c r="Z523" s="137"/>
      <c r="AA523" s="137"/>
      <c r="AB523" s="137"/>
      <c r="AC523" s="137"/>
      <c r="AD523" s="137"/>
      <c r="AE523" s="190"/>
      <c r="AF523" s="190"/>
      <c r="AG523" s="190"/>
      <c r="AH523" s="190"/>
      <c r="AI523" s="190"/>
      <c r="AJ523" s="4"/>
      <c r="AK523" s="4"/>
    </row>
    <row r="524" spans="1:37" s="55" customFormat="1" x14ac:dyDescent="0.2">
      <c r="A524" s="136"/>
      <c r="B524" s="136"/>
      <c r="C524" s="134"/>
      <c r="D524" s="136"/>
      <c r="E524" s="136"/>
      <c r="F524" s="136"/>
      <c r="G524" s="136"/>
      <c r="H524" s="136"/>
      <c r="I524" s="136"/>
      <c r="J524" s="136"/>
      <c r="K524" s="136"/>
      <c r="L524" s="129"/>
      <c r="M524" s="136"/>
      <c r="N524" s="136"/>
      <c r="O524" s="136"/>
      <c r="P524" s="136"/>
      <c r="Q524" s="136"/>
      <c r="R524" s="136"/>
      <c r="S524" s="136"/>
      <c r="T524" s="136"/>
      <c r="U524" s="136"/>
      <c r="V524" s="136"/>
      <c r="W524" s="136"/>
      <c r="X524" s="136"/>
      <c r="Y524" s="136"/>
      <c r="Z524" s="137"/>
      <c r="AA524" s="137"/>
      <c r="AB524" s="137"/>
      <c r="AC524" s="137"/>
      <c r="AD524" s="137"/>
      <c r="AE524" s="190"/>
      <c r="AF524" s="190"/>
      <c r="AG524" s="190"/>
      <c r="AH524" s="190"/>
      <c r="AI524" s="190"/>
      <c r="AJ524" s="4"/>
      <c r="AK524" s="4"/>
    </row>
    <row r="525" spans="1:37" s="55" customFormat="1" x14ac:dyDescent="0.2">
      <c r="A525" s="136"/>
      <c r="B525" s="136"/>
      <c r="C525" s="134"/>
      <c r="D525" s="136"/>
      <c r="E525" s="136"/>
      <c r="F525" s="136"/>
      <c r="G525" s="136"/>
      <c r="H525" s="136"/>
      <c r="I525" s="136"/>
      <c r="J525" s="136"/>
      <c r="K525" s="136"/>
      <c r="L525" s="129"/>
      <c r="M525" s="136"/>
      <c r="N525" s="136"/>
      <c r="O525" s="136"/>
      <c r="P525" s="136"/>
      <c r="Q525" s="136"/>
      <c r="R525" s="136"/>
      <c r="S525" s="136"/>
      <c r="T525" s="136"/>
      <c r="U525" s="136"/>
      <c r="V525" s="136"/>
      <c r="W525" s="136"/>
      <c r="X525" s="136"/>
      <c r="Y525" s="136"/>
      <c r="Z525" s="137"/>
      <c r="AA525" s="137"/>
      <c r="AB525" s="137"/>
      <c r="AC525" s="137"/>
      <c r="AD525" s="137"/>
      <c r="AE525" s="190"/>
      <c r="AF525" s="190"/>
      <c r="AG525" s="190"/>
      <c r="AH525" s="190"/>
      <c r="AI525" s="190"/>
      <c r="AJ525" s="4"/>
      <c r="AK525" s="4"/>
    </row>
    <row r="526" spans="1:37" s="55" customFormat="1" x14ac:dyDescent="0.2">
      <c r="A526" s="136"/>
      <c r="B526" s="136"/>
      <c r="C526" s="134"/>
      <c r="D526" s="136"/>
      <c r="E526" s="136"/>
      <c r="F526" s="136"/>
      <c r="G526" s="136"/>
      <c r="H526" s="136"/>
      <c r="I526" s="136"/>
      <c r="J526" s="136"/>
      <c r="K526" s="136"/>
      <c r="L526" s="129"/>
      <c r="M526" s="136"/>
      <c r="N526" s="136"/>
      <c r="O526" s="136"/>
      <c r="P526" s="136"/>
      <c r="Q526" s="136"/>
      <c r="R526" s="136"/>
      <c r="S526" s="136"/>
      <c r="T526" s="136"/>
      <c r="U526" s="136"/>
      <c r="V526" s="136"/>
      <c r="W526" s="136"/>
      <c r="X526" s="136"/>
      <c r="Y526" s="136"/>
      <c r="Z526" s="137"/>
      <c r="AA526" s="137"/>
      <c r="AB526" s="137"/>
      <c r="AC526" s="137"/>
      <c r="AD526" s="137"/>
      <c r="AE526" s="190"/>
      <c r="AF526" s="190"/>
      <c r="AG526" s="190"/>
      <c r="AH526" s="190"/>
      <c r="AI526" s="190"/>
      <c r="AJ526" s="4"/>
      <c r="AK526" s="4"/>
    </row>
    <row r="527" spans="1:37" s="55" customFormat="1" x14ac:dyDescent="0.2">
      <c r="A527" s="136"/>
      <c r="B527" s="136"/>
      <c r="C527" s="134"/>
      <c r="D527" s="136"/>
      <c r="E527" s="136"/>
      <c r="F527" s="136"/>
      <c r="G527" s="136"/>
      <c r="H527" s="136"/>
      <c r="I527" s="136"/>
      <c r="J527" s="136"/>
      <c r="K527" s="136"/>
      <c r="L527" s="129"/>
      <c r="M527" s="136"/>
      <c r="N527" s="136"/>
      <c r="O527" s="136"/>
      <c r="P527" s="136"/>
      <c r="Q527" s="136"/>
      <c r="R527" s="136"/>
      <c r="S527" s="136"/>
      <c r="T527" s="136"/>
      <c r="U527" s="136"/>
      <c r="V527" s="136"/>
      <c r="W527" s="136"/>
      <c r="X527" s="136"/>
      <c r="Y527" s="136"/>
      <c r="Z527" s="137"/>
      <c r="AA527" s="137"/>
      <c r="AB527" s="137"/>
      <c r="AC527" s="137"/>
      <c r="AD527" s="137"/>
      <c r="AE527" s="190"/>
      <c r="AF527" s="190"/>
      <c r="AG527" s="190"/>
      <c r="AH527" s="190"/>
      <c r="AI527" s="190"/>
      <c r="AJ527" s="4"/>
      <c r="AK527" s="4"/>
    </row>
    <row r="528" spans="1:37" s="55" customFormat="1" x14ac:dyDescent="0.2">
      <c r="A528" s="136"/>
      <c r="B528" s="136"/>
      <c r="C528" s="134"/>
      <c r="D528" s="136"/>
      <c r="E528" s="136"/>
      <c r="F528" s="136"/>
      <c r="G528" s="136"/>
      <c r="H528" s="136"/>
      <c r="I528" s="136"/>
      <c r="J528" s="136"/>
      <c r="K528" s="136"/>
      <c r="L528" s="129"/>
      <c r="M528" s="136"/>
      <c r="N528" s="136"/>
      <c r="O528" s="136"/>
      <c r="P528" s="136"/>
      <c r="Q528" s="136"/>
      <c r="R528" s="136"/>
      <c r="S528" s="136"/>
      <c r="T528" s="136"/>
      <c r="U528" s="136"/>
      <c r="V528" s="136"/>
      <c r="W528" s="136"/>
      <c r="X528" s="136"/>
      <c r="Y528" s="136"/>
      <c r="Z528" s="137"/>
      <c r="AA528" s="137"/>
      <c r="AB528" s="137"/>
      <c r="AC528" s="137"/>
      <c r="AD528" s="137"/>
      <c r="AE528" s="190"/>
      <c r="AF528" s="190"/>
      <c r="AG528" s="190"/>
      <c r="AH528" s="190"/>
      <c r="AI528" s="190"/>
      <c r="AJ528" s="4"/>
      <c r="AK528" s="4"/>
    </row>
    <row r="529" spans="1:37" s="55" customFormat="1" x14ac:dyDescent="0.2">
      <c r="A529" s="136"/>
      <c r="B529" s="136"/>
      <c r="C529" s="134"/>
      <c r="D529" s="136"/>
      <c r="E529" s="136"/>
      <c r="F529" s="136"/>
      <c r="G529" s="136"/>
      <c r="H529" s="136"/>
      <c r="I529" s="136"/>
      <c r="J529" s="136"/>
      <c r="K529" s="136"/>
      <c r="L529" s="129"/>
      <c r="M529" s="136"/>
      <c r="N529" s="136"/>
      <c r="O529" s="136"/>
      <c r="P529" s="136"/>
      <c r="Q529" s="136"/>
      <c r="R529" s="136"/>
      <c r="S529" s="136"/>
      <c r="T529" s="136"/>
      <c r="U529" s="136"/>
      <c r="V529" s="136"/>
      <c r="W529" s="136"/>
      <c r="X529" s="136"/>
      <c r="Y529" s="136"/>
      <c r="Z529" s="137"/>
      <c r="AA529" s="137"/>
      <c r="AB529" s="137"/>
      <c r="AC529" s="137"/>
      <c r="AD529" s="137"/>
      <c r="AE529" s="190"/>
      <c r="AF529" s="190"/>
      <c r="AG529" s="190"/>
      <c r="AH529" s="190"/>
      <c r="AI529" s="190"/>
      <c r="AJ529" s="4"/>
      <c r="AK529" s="4"/>
    </row>
    <row r="530" spans="1:37" s="55" customFormat="1" x14ac:dyDescent="0.2">
      <c r="A530" s="136"/>
      <c r="B530" s="136"/>
      <c r="C530" s="134"/>
      <c r="D530" s="136"/>
      <c r="E530" s="136"/>
      <c r="F530" s="136"/>
      <c r="G530" s="136"/>
      <c r="H530" s="136"/>
      <c r="I530" s="136"/>
      <c r="J530" s="136"/>
      <c r="K530" s="136"/>
      <c r="L530" s="129"/>
      <c r="M530" s="136"/>
      <c r="N530" s="136"/>
      <c r="O530" s="136"/>
      <c r="P530" s="136"/>
      <c r="Q530" s="136"/>
      <c r="R530" s="136"/>
      <c r="S530" s="136"/>
      <c r="T530" s="136"/>
      <c r="U530" s="136"/>
      <c r="V530" s="136"/>
      <c r="W530" s="136"/>
      <c r="X530" s="136"/>
      <c r="Y530" s="136"/>
      <c r="Z530" s="137"/>
      <c r="AA530" s="137"/>
      <c r="AB530" s="137"/>
      <c r="AC530" s="137"/>
      <c r="AD530" s="137"/>
      <c r="AE530" s="190"/>
      <c r="AF530" s="190"/>
      <c r="AG530" s="190"/>
      <c r="AH530" s="190"/>
      <c r="AI530" s="190"/>
      <c r="AJ530" s="4"/>
      <c r="AK530" s="4"/>
    </row>
    <row r="531" spans="1:37" s="55" customFormat="1" x14ac:dyDescent="0.2">
      <c r="A531" s="136"/>
      <c r="B531" s="136"/>
      <c r="C531" s="134"/>
      <c r="D531" s="136"/>
      <c r="E531" s="136"/>
      <c r="F531" s="136"/>
      <c r="G531" s="136"/>
      <c r="H531" s="136"/>
      <c r="I531" s="136"/>
      <c r="J531" s="136"/>
      <c r="K531" s="136"/>
      <c r="L531" s="129"/>
      <c r="M531" s="136"/>
      <c r="N531" s="136"/>
      <c r="O531" s="136"/>
      <c r="P531" s="136"/>
      <c r="Q531" s="136"/>
      <c r="R531" s="136"/>
      <c r="S531" s="136"/>
      <c r="T531" s="136"/>
      <c r="U531" s="136"/>
      <c r="V531" s="136"/>
      <c r="W531" s="136"/>
      <c r="X531" s="136"/>
      <c r="Y531" s="136"/>
      <c r="Z531" s="137"/>
      <c r="AA531" s="137"/>
      <c r="AB531" s="137"/>
      <c r="AC531" s="137"/>
      <c r="AD531" s="137"/>
      <c r="AE531" s="190"/>
      <c r="AF531" s="190"/>
      <c r="AG531" s="190"/>
      <c r="AH531" s="190"/>
      <c r="AI531" s="190"/>
      <c r="AJ531" s="4"/>
      <c r="AK531" s="4"/>
    </row>
    <row r="532" spans="1:37" s="55" customFormat="1" x14ac:dyDescent="0.2">
      <c r="A532" s="136"/>
      <c r="B532" s="136"/>
      <c r="C532" s="134"/>
      <c r="D532" s="136"/>
      <c r="E532" s="136"/>
      <c r="F532" s="136"/>
      <c r="G532" s="136"/>
      <c r="H532" s="136"/>
      <c r="I532" s="136"/>
      <c r="J532" s="136"/>
      <c r="K532" s="136"/>
      <c r="L532" s="129"/>
      <c r="M532" s="136"/>
      <c r="N532" s="136"/>
      <c r="O532" s="136"/>
      <c r="P532" s="136"/>
      <c r="Q532" s="136"/>
      <c r="R532" s="136"/>
      <c r="S532" s="136"/>
      <c r="T532" s="136"/>
      <c r="U532" s="136"/>
      <c r="V532" s="136"/>
      <c r="W532" s="136"/>
      <c r="X532" s="136"/>
      <c r="Y532" s="136"/>
      <c r="Z532" s="137"/>
      <c r="AA532" s="137"/>
      <c r="AB532" s="137"/>
      <c r="AC532" s="137"/>
      <c r="AD532" s="137"/>
      <c r="AE532" s="190"/>
      <c r="AF532" s="190"/>
      <c r="AG532" s="190"/>
      <c r="AH532" s="190"/>
      <c r="AI532" s="190"/>
      <c r="AJ532" s="4"/>
      <c r="AK532" s="4"/>
    </row>
    <row r="533" spans="1:37" s="55" customFormat="1" x14ac:dyDescent="0.2">
      <c r="A533" s="136"/>
      <c r="B533" s="136"/>
      <c r="C533" s="134"/>
      <c r="D533" s="136"/>
      <c r="E533" s="136"/>
      <c r="F533" s="136"/>
      <c r="G533" s="136"/>
      <c r="H533" s="136"/>
      <c r="I533" s="136"/>
      <c r="J533" s="136"/>
      <c r="K533" s="136"/>
      <c r="L533" s="129"/>
      <c r="M533" s="136"/>
      <c r="N533" s="136"/>
      <c r="O533" s="136"/>
      <c r="P533" s="136"/>
      <c r="Q533" s="136"/>
      <c r="R533" s="136"/>
      <c r="S533" s="136"/>
      <c r="T533" s="136"/>
      <c r="U533" s="136"/>
      <c r="V533" s="136"/>
      <c r="W533" s="136"/>
      <c r="X533" s="136"/>
      <c r="Y533" s="136"/>
      <c r="Z533" s="137"/>
      <c r="AA533" s="137"/>
      <c r="AB533" s="137"/>
      <c r="AC533" s="137"/>
      <c r="AD533" s="137"/>
      <c r="AE533" s="190"/>
      <c r="AF533" s="190"/>
      <c r="AG533" s="190"/>
      <c r="AH533" s="190"/>
      <c r="AI533" s="190"/>
      <c r="AJ533" s="4"/>
      <c r="AK533" s="4"/>
    </row>
    <row r="534" spans="1:37" s="55" customFormat="1" x14ac:dyDescent="0.2">
      <c r="A534" s="136"/>
      <c r="B534" s="136"/>
      <c r="C534" s="134"/>
      <c r="D534" s="136"/>
      <c r="E534" s="136"/>
      <c r="F534" s="136"/>
      <c r="G534" s="136"/>
      <c r="H534" s="136"/>
      <c r="I534" s="136"/>
      <c r="J534" s="136"/>
      <c r="K534" s="136"/>
      <c r="L534" s="129"/>
      <c r="M534" s="136"/>
      <c r="N534" s="136"/>
      <c r="O534" s="136"/>
      <c r="P534" s="136"/>
      <c r="Q534" s="136"/>
      <c r="R534" s="136"/>
      <c r="S534" s="136"/>
      <c r="T534" s="136"/>
      <c r="U534" s="136"/>
      <c r="V534" s="136"/>
      <c r="W534" s="136"/>
      <c r="X534" s="136"/>
      <c r="Y534" s="136"/>
      <c r="Z534" s="137"/>
      <c r="AA534" s="137"/>
      <c r="AB534" s="137"/>
      <c r="AC534" s="137"/>
      <c r="AD534" s="137"/>
      <c r="AE534" s="190"/>
      <c r="AF534" s="190"/>
      <c r="AG534" s="190"/>
      <c r="AH534" s="190"/>
      <c r="AI534" s="190"/>
      <c r="AJ534" s="4"/>
      <c r="AK534" s="4"/>
    </row>
    <row r="535" spans="1:37" s="55" customFormat="1" x14ac:dyDescent="0.2">
      <c r="A535" s="136"/>
      <c r="B535" s="136"/>
      <c r="C535" s="134"/>
      <c r="D535" s="136"/>
      <c r="E535" s="136"/>
      <c r="F535" s="136"/>
      <c r="G535" s="136"/>
      <c r="H535" s="136"/>
      <c r="I535" s="136"/>
      <c r="J535" s="136"/>
      <c r="K535" s="136"/>
      <c r="L535" s="129"/>
      <c r="M535" s="136"/>
      <c r="N535" s="136"/>
      <c r="O535" s="136"/>
      <c r="P535" s="136"/>
      <c r="Q535" s="136"/>
      <c r="R535" s="136"/>
      <c r="S535" s="136"/>
      <c r="T535" s="136"/>
      <c r="U535" s="136"/>
      <c r="V535" s="136"/>
      <c r="W535" s="136"/>
      <c r="X535" s="136"/>
      <c r="Y535" s="136"/>
      <c r="Z535" s="137"/>
      <c r="AA535" s="137"/>
      <c r="AB535" s="137"/>
      <c r="AC535" s="137"/>
      <c r="AD535" s="137"/>
      <c r="AE535" s="190"/>
      <c r="AF535" s="190"/>
      <c r="AG535" s="190"/>
      <c r="AH535" s="190"/>
      <c r="AI535" s="190"/>
      <c r="AJ535" s="4"/>
      <c r="AK535" s="4"/>
    </row>
    <row r="536" spans="1:37" s="55" customFormat="1" x14ac:dyDescent="0.2">
      <c r="A536" s="136"/>
      <c r="B536" s="136"/>
      <c r="C536" s="134"/>
      <c r="D536" s="136"/>
      <c r="E536" s="136"/>
      <c r="F536" s="136"/>
      <c r="G536" s="136"/>
      <c r="H536" s="136"/>
      <c r="I536" s="136"/>
      <c r="J536" s="136"/>
      <c r="K536" s="136"/>
      <c r="L536" s="129"/>
      <c r="M536" s="136"/>
      <c r="N536" s="136"/>
      <c r="O536" s="136"/>
      <c r="P536" s="136"/>
      <c r="Q536" s="136"/>
      <c r="R536" s="136"/>
      <c r="S536" s="136"/>
      <c r="T536" s="136"/>
      <c r="U536" s="136"/>
      <c r="V536" s="136"/>
      <c r="W536" s="136"/>
      <c r="X536" s="136"/>
      <c r="Y536" s="136"/>
      <c r="Z536" s="137"/>
      <c r="AA536" s="137"/>
      <c r="AB536" s="137"/>
      <c r="AC536" s="137"/>
      <c r="AD536" s="137"/>
      <c r="AE536" s="190"/>
      <c r="AF536" s="190"/>
      <c r="AG536" s="190"/>
      <c r="AH536" s="190"/>
      <c r="AI536" s="190"/>
      <c r="AJ536" s="4"/>
      <c r="AK536" s="4"/>
    </row>
    <row r="537" spans="1:37" s="55" customFormat="1" x14ac:dyDescent="0.2">
      <c r="A537" s="136"/>
      <c r="B537" s="136"/>
      <c r="C537" s="134"/>
      <c r="D537" s="136"/>
      <c r="E537" s="136"/>
      <c r="F537" s="136"/>
      <c r="G537" s="136"/>
      <c r="H537" s="136"/>
      <c r="I537" s="136"/>
      <c r="J537" s="136"/>
      <c r="K537" s="136"/>
      <c r="L537" s="129"/>
      <c r="M537" s="136"/>
      <c r="N537" s="136"/>
      <c r="O537" s="136"/>
      <c r="P537" s="136"/>
      <c r="Q537" s="136"/>
      <c r="R537" s="136"/>
      <c r="S537" s="136"/>
      <c r="T537" s="136"/>
      <c r="U537" s="136"/>
      <c r="V537" s="136"/>
      <c r="W537" s="136"/>
      <c r="X537" s="136"/>
      <c r="Y537" s="136"/>
      <c r="Z537" s="137"/>
      <c r="AA537" s="137"/>
      <c r="AB537" s="137"/>
      <c r="AC537" s="137"/>
      <c r="AD537" s="137"/>
      <c r="AE537" s="190"/>
      <c r="AF537" s="190"/>
      <c r="AG537" s="190"/>
      <c r="AH537" s="190"/>
      <c r="AI537" s="190"/>
      <c r="AJ537" s="4"/>
      <c r="AK537" s="4"/>
    </row>
    <row r="538" spans="1:37" s="55" customFormat="1" x14ac:dyDescent="0.2">
      <c r="A538" s="136"/>
      <c r="B538" s="136"/>
      <c r="C538" s="134"/>
      <c r="D538" s="136"/>
      <c r="E538" s="136"/>
      <c r="F538" s="136"/>
      <c r="G538" s="136"/>
      <c r="H538" s="136"/>
      <c r="I538" s="136"/>
      <c r="J538" s="136"/>
      <c r="K538" s="136"/>
      <c r="L538" s="129"/>
      <c r="M538" s="136"/>
      <c r="N538" s="136"/>
      <c r="O538" s="136"/>
      <c r="P538" s="136"/>
      <c r="Q538" s="136"/>
      <c r="R538" s="136"/>
      <c r="S538" s="136"/>
      <c r="T538" s="136"/>
      <c r="U538" s="136"/>
      <c r="V538" s="136"/>
      <c r="W538" s="136"/>
      <c r="X538" s="136"/>
      <c r="Y538" s="136"/>
      <c r="Z538" s="137"/>
      <c r="AA538" s="137"/>
      <c r="AB538" s="137"/>
      <c r="AC538" s="137"/>
      <c r="AD538" s="137"/>
      <c r="AE538" s="190"/>
      <c r="AF538" s="190"/>
      <c r="AG538" s="190"/>
      <c r="AH538" s="190"/>
      <c r="AI538" s="190"/>
      <c r="AJ538" s="4"/>
      <c r="AK538" s="4"/>
    </row>
    <row r="539" spans="1:37" s="55" customFormat="1" x14ac:dyDescent="0.2">
      <c r="A539" s="136"/>
      <c r="B539" s="136"/>
      <c r="C539" s="134"/>
      <c r="D539" s="136"/>
      <c r="E539" s="136"/>
      <c r="F539" s="136"/>
      <c r="G539" s="136"/>
      <c r="H539" s="136"/>
      <c r="I539" s="136"/>
      <c r="J539" s="136"/>
      <c r="K539" s="136"/>
      <c r="L539" s="129"/>
      <c r="M539" s="136"/>
      <c r="N539" s="136"/>
      <c r="O539" s="136"/>
      <c r="P539" s="136"/>
      <c r="Q539" s="136"/>
      <c r="R539" s="136"/>
      <c r="S539" s="136"/>
      <c r="T539" s="136"/>
      <c r="U539" s="136"/>
      <c r="V539" s="136"/>
      <c r="W539" s="136"/>
      <c r="X539" s="136"/>
      <c r="Y539" s="136"/>
      <c r="Z539" s="137"/>
      <c r="AA539" s="137"/>
      <c r="AB539" s="137"/>
      <c r="AC539" s="137"/>
      <c r="AD539" s="137"/>
      <c r="AE539" s="190"/>
      <c r="AF539" s="190"/>
      <c r="AG539" s="190"/>
      <c r="AH539" s="190"/>
      <c r="AI539" s="190"/>
      <c r="AJ539" s="4"/>
      <c r="AK539" s="4"/>
    </row>
    <row r="540" spans="1:37" s="55" customFormat="1" x14ac:dyDescent="0.2">
      <c r="A540" s="136"/>
      <c r="B540" s="136"/>
      <c r="C540" s="134"/>
      <c r="D540" s="136"/>
      <c r="E540" s="136"/>
      <c r="F540" s="136"/>
      <c r="G540" s="136"/>
      <c r="H540" s="136"/>
      <c r="I540" s="136"/>
      <c r="J540" s="136"/>
      <c r="K540" s="136"/>
      <c r="L540" s="129"/>
      <c r="M540" s="136"/>
      <c r="N540" s="136"/>
      <c r="O540" s="136"/>
      <c r="P540" s="136"/>
      <c r="Q540" s="136"/>
      <c r="R540" s="136"/>
      <c r="S540" s="136"/>
      <c r="T540" s="136"/>
      <c r="U540" s="136"/>
      <c r="V540" s="136"/>
      <c r="W540" s="136"/>
      <c r="X540" s="136"/>
      <c r="Y540" s="136"/>
      <c r="Z540" s="137"/>
      <c r="AA540" s="137"/>
      <c r="AB540" s="137"/>
      <c r="AC540" s="137"/>
      <c r="AD540" s="137"/>
      <c r="AE540" s="190"/>
      <c r="AF540" s="190"/>
      <c r="AG540" s="190"/>
      <c r="AH540" s="190"/>
      <c r="AI540" s="190"/>
      <c r="AJ540" s="4"/>
      <c r="AK540" s="4"/>
    </row>
    <row r="541" spans="1:37" s="55" customFormat="1" x14ac:dyDescent="0.2">
      <c r="A541" s="136"/>
      <c r="B541" s="136"/>
      <c r="C541" s="134"/>
      <c r="D541" s="136"/>
      <c r="E541" s="136"/>
      <c r="F541" s="136"/>
      <c r="G541" s="136"/>
      <c r="H541" s="136"/>
      <c r="I541" s="136"/>
      <c r="J541" s="136"/>
      <c r="K541" s="136"/>
      <c r="L541" s="129"/>
      <c r="M541" s="136"/>
      <c r="N541" s="136"/>
      <c r="O541" s="136"/>
      <c r="P541" s="136"/>
      <c r="Q541" s="136"/>
      <c r="R541" s="136"/>
      <c r="S541" s="136"/>
      <c r="T541" s="136"/>
      <c r="U541" s="136"/>
      <c r="V541" s="136"/>
      <c r="W541" s="136"/>
      <c r="X541" s="136"/>
      <c r="Y541" s="136"/>
      <c r="Z541" s="137"/>
      <c r="AA541" s="137"/>
      <c r="AB541" s="137"/>
      <c r="AC541" s="137"/>
      <c r="AD541" s="137"/>
      <c r="AE541" s="190"/>
      <c r="AF541" s="190"/>
      <c r="AG541" s="190"/>
      <c r="AH541" s="190"/>
      <c r="AI541" s="190"/>
      <c r="AJ541" s="4"/>
      <c r="AK541" s="4"/>
    </row>
    <row r="542" spans="1:37" s="55" customFormat="1" x14ac:dyDescent="0.2">
      <c r="A542" s="136"/>
      <c r="B542" s="136"/>
      <c r="C542" s="134"/>
      <c r="D542" s="136"/>
      <c r="E542" s="136"/>
      <c r="F542" s="136"/>
      <c r="G542" s="136"/>
      <c r="H542" s="136"/>
      <c r="I542" s="136"/>
      <c r="J542" s="136"/>
      <c r="K542" s="136"/>
      <c r="L542" s="129"/>
      <c r="M542" s="136"/>
      <c r="N542" s="136"/>
      <c r="O542" s="136"/>
      <c r="P542" s="136"/>
      <c r="Q542" s="136"/>
      <c r="R542" s="136"/>
      <c r="S542" s="136"/>
      <c r="T542" s="136"/>
      <c r="U542" s="136"/>
      <c r="V542" s="136"/>
      <c r="W542" s="136"/>
      <c r="X542" s="136"/>
      <c r="Y542" s="136"/>
      <c r="Z542" s="137"/>
      <c r="AA542" s="137"/>
      <c r="AB542" s="137"/>
      <c r="AC542" s="137"/>
      <c r="AD542" s="137"/>
      <c r="AE542" s="190"/>
      <c r="AF542" s="190"/>
      <c r="AG542" s="190"/>
      <c r="AH542" s="190"/>
      <c r="AI542" s="190"/>
      <c r="AJ542" s="4"/>
      <c r="AK542" s="4"/>
    </row>
    <row r="543" spans="1:37" s="55" customFormat="1" x14ac:dyDescent="0.2">
      <c r="A543" s="136"/>
      <c r="B543" s="136"/>
      <c r="C543" s="134"/>
      <c r="D543" s="136"/>
      <c r="E543" s="136"/>
      <c r="F543" s="136"/>
      <c r="G543" s="136"/>
      <c r="H543" s="136"/>
      <c r="I543" s="136"/>
      <c r="J543" s="136"/>
      <c r="K543" s="136"/>
      <c r="L543" s="129"/>
      <c r="M543" s="136"/>
      <c r="N543" s="136"/>
      <c r="O543" s="136"/>
      <c r="P543" s="136"/>
      <c r="Q543" s="136"/>
      <c r="R543" s="136"/>
      <c r="S543" s="136"/>
      <c r="T543" s="136"/>
      <c r="U543" s="136"/>
      <c r="V543" s="136"/>
      <c r="W543" s="136"/>
      <c r="X543" s="136"/>
      <c r="Y543" s="136"/>
      <c r="Z543" s="137"/>
      <c r="AA543" s="137"/>
      <c r="AB543" s="137"/>
      <c r="AC543" s="137"/>
      <c r="AD543" s="137"/>
      <c r="AE543" s="190"/>
      <c r="AF543" s="190"/>
      <c r="AG543" s="190"/>
      <c r="AH543" s="190"/>
      <c r="AI543" s="190"/>
      <c r="AJ543" s="4"/>
      <c r="AK543" s="4"/>
    </row>
    <row r="544" spans="1:37" s="55" customFormat="1" x14ac:dyDescent="0.2">
      <c r="A544" s="136"/>
      <c r="B544" s="136"/>
      <c r="C544" s="134"/>
      <c r="D544" s="136"/>
      <c r="E544" s="136"/>
      <c r="F544" s="136"/>
      <c r="G544" s="136"/>
      <c r="H544" s="136"/>
      <c r="I544" s="136"/>
      <c r="J544" s="136"/>
      <c r="K544" s="136"/>
      <c r="L544" s="129"/>
      <c r="M544" s="136"/>
      <c r="N544" s="136"/>
      <c r="O544" s="136"/>
      <c r="P544" s="136"/>
      <c r="Q544" s="136"/>
      <c r="R544" s="136"/>
      <c r="S544" s="136"/>
      <c r="T544" s="136"/>
      <c r="U544" s="136"/>
      <c r="V544" s="136"/>
      <c r="W544" s="136"/>
      <c r="X544" s="136"/>
      <c r="Y544" s="136"/>
      <c r="Z544" s="137"/>
      <c r="AA544" s="137"/>
      <c r="AB544" s="137"/>
      <c r="AC544" s="137"/>
      <c r="AD544" s="137"/>
      <c r="AE544" s="190"/>
      <c r="AF544" s="190"/>
      <c r="AG544" s="190"/>
      <c r="AH544" s="190"/>
      <c r="AI544" s="190"/>
      <c r="AJ544" s="4"/>
      <c r="AK544" s="4"/>
    </row>
    <row r="545" spans="1:37" s="55" customFormat="1" x14ac:dyDescent="0.2">
      <c r="A545" s="136"/>
      <c r="B545" s="136"/>
      <c r="C545" s="134"/>
      <c r="D545" s="136"/>
      <c r="E545" s="136"/>
      <c r="F545" s="136"/>
      <c r="G545" s="136"/>
      <c r="H545" s="136"/>
      <c r="I545" s="136"/>
      <c r="J545" s="136"/>
      <c r="K545" s="136"/>
      <c r="L545" s="129"/>
      <c r="M545" s="136"/>
      <c r="N545" s="136"/>
      <c r="O545" s="136"/>
      <c r="P545" s="136"/>
      <c r="Q545" s="136"/>
      <c r="R545" s="136"/>
      <c r="S545" s="136"/>
      <c r="T545" s="136"/>
      <c r="U545" s="136"/>
      <c r="V545" s="136"/>
      <c r="W545" s="136"/>
      <c r="X545" s="136"/>
      <c r="Y545" s="136"/>
      <c r="Z545" s="137"/>
      <c r="AA545" s="137"/>
      <c r="AB545" s="137"/>
      <c r="AC545" s="137"/>
      <c r="AD545" s="137"/>
      <c r="AE545" s="190"/>
      <c r="AF545" s="190"/>
      <c r="AG545" s="190"/>
      <c r="AH545" s="190"/>
      <c r="AI545" s="190"/>
      <c r="AJ545" s="4"/>
      <c r="AK545" s="4"/>
    </row>
    <row r="546" spans="1:37" s="5" customFormat="1" x14ac:dyDescent="0.2">
      <c r="A546" s="136"/>
      <c r="B546" s="136"/>
      <c r="C546" s="134"/>
      <c r="D546" s="136"/>
      <c r="E546" s="136"/>
      <c r="F546" s="136"/>
      <c r="G546" s="136"/>
      <c r="H546" s="136"/>
      <c r="I546" s="136"/>
      <c r="J546" s="136"/>
      <c r="K546" s="136"/>
      <c r="L546" s="136"/>
      <c r="M546" s="136"/>
      <c r="N546" s="136"/>
      <c r="O546" s="136"/>
      <c r="P546" s="136"/>
      <c r="Q546" s="136"/>
      <c r="R546" s="136"/>
      <c r="S546" s="136"/>
      <c r="T546" s="136"/>
      <c r="U546" s="136"/>
      <c r="V546" s="136"/>
      <c r="W546" s="136"/>
      <c r="X546" s="136"/>
      <c r="Y546" s="136"/>
      <c r="Z546" s="137"/>
      <c r="AA546" s="137"/>
      <c r="AB546" s="137"/>
      <c r="AC546" s="137"/>
      <c r="AD546" s="137"/>
    </row>
    <row r="547" spans="1:37" s="5" customFormat="1" x14ac:dyDescent="0.2">
      <c r="A547" s="136"/>
      <c r="B547" s="136"/>
      <c r="C547" s="134"/>
      <c r="D547" s="136"/>
      <c r="E547" s="136"/>
      <c r="F547" s="136"/>
      <c r="G547" s="136"/>
      <c r="H547" s="136"/>
      <c r="I547" s="136"/>
      <c r="J547" s="136"/>
      <c r="K547" s="136"/>
      <c r="L547" s="136"/>
      <c r="M547" s="136"/>
      <c r="N547" s="136"/>
      <c r="O547" s="136"/>
      <c r="P547" s="136"/>
      <c r="Q547" s="136"/>
      <c r="R547" s="136"/>
      <c r="S547" s="136"/>
      <c r="T547" s="136"/>
      <c r="U547" s="136"/>
      <c r="V547" s="136"/>
      <c r="W547" s="136"/>
      <c r="X547" s="136"/>
      <c r="Y547" s="136"/>
      <c r="Z547" s="137"/>
      <c r="AA547" s="137"/>
      <c r="AB547" s="137"/>
      <c r="AC547" s="137"/>
      <c r="AD547" s="137"/>
    </row>
    <row r="548" spans="1:37" s="5" customFormat="1" x14ac:dyDescent="0.2">
      <c r="A548" s="136"/>
      <c r="B548" s="136"/>
      <c r="C548" s="134"/>
      <c r="D548" s="136"/>
      <c r="E548" s="136"/>
      <c r="F548" s="136"/>
      <c r="G548" s="136"/>
      <c r="H548" s="136"/>
      <c r="I548" s="136"/>
      <c r="J548" s="136"/>
      <c r="K548" s="136"/>
      <c r="L548" s="136"/>
      <c r="M548" s="136"/>
      <c r="N548" s="136"/>
      <c r="O548" s="136"/>
      <c r="P548" s="136"/>
      <c r="Q548" s="136"/>
      <c r="R548" s="136"/>
      <c r="S548" s="136"/>
      <c r="T548" s="136"/>
      <c r="U548" s="136"/>
      <c r="V548" s="136"/>
      <c r="W548" s="136"/>
      <c r="X548" s="136"/>
      <c r="Y548" s="136"/>
      <c r="Z548" s="137"/>
      <c r="AA548" s="137"/>
      <c r="AB548" s="137"/>
      <c r="AC548" s="137"/>
      <c r="AD548" s="137"/>
    </row>
    <row r="549" spans="1:37" s="5" customFormat="1" x14ac:dyDescent="0.2">
      <c r="A549" s="136"/>
      <c r="B549" s="136"/>
      <c r="C549" s="134"/>
      <c r="D549" s="136"/>
      <c r="E549" s="136"/>
      <c r="F549" s="136"/>
      <c r="G549" s="136"/>
      <c r="H549" s="136"/>
      <c r="I549" s="136"/>
      <c r="J549" s="136"/>
      <c r="K549" s="136"/>
      <c r="L549" s="136"/>
      <c r="M549" s="136"/>
      <c r="N549" s="136"/>
      <c r="O549" s="136"/>
      <c r="P549" s="136"/>
      <c r="Q549" s="136"/>
      <c r="R549" s="136"/>
      <c r="S549" s="136"/>
      <c r="T549" s="136"/>
      <c r="U549" s="136"/>
      <c r="V549" s="136"/>
      <c r="W549" s="136"/>
      <c r="X549" s="136"/>
      <c r="Y549" s="136"/>
      <c r="Z549" s="137"/>
      <c r="AA549" s="137"/>
      <c r="AB549" s="137"/>
      <c r="AC549" s="137"/>
      <c r="AD549" s="137"/>
    </row>
    <row r="550" spans="1:37" s="5" customFormat="1" x14ac:dyDescent="0.2">
      <c r="A550" s="136"/>
      <c r="B550" s="136"/>
      <c r="C550" s="134"/>
      <c r="D550" s="136"/>
      <c r="E550" s="136"/>
      <c r="F550" s="136"/>
      <c r="G550" s="136"/>
      <c r="H550" s="136"/>
      <c r="I550" s="136"/>
      <c r="J550" s="136"/>
      <c r="K550" s="136"/>
      <c r="L550" s="136"/>
      <c r="M550" s="136"/>
      <c r="N550" s="136"/>
      <c r="O550" s="136"/>
      <c r="P550" s="136"/>
      <c r="Q550" s="136"/>
      <c r="R550" s="136"/>
      <c r="S550" s="136"/>
      <c r="T550" s="136"/>
      <c r="U550" s="136"/>
      <c r="V550" s="136"/>
      <c r="W550" s="136"/>
      <c r="X550" s="136"/>
      <c r="Y550" s="136"/>
      <c r="Z550" s="137"/>
      <c r="AA550" s="137"/>
      <c r="AB550" s="137"/>
      <c r="AC550" s="137"/>
      <c r="AD550" s="137"/>
    </row>
    <row r="551" spans="1:37" s="5" customFormat="1" x14ac:dyDescent="0.2">
      <c r="A551" s="136"/>
      <c r="B551" s="136"/>
      <c r="C551" s="134"/>
      <c r="D551" s="136"/>
      <c r="E551" s="136"/>
      <c r="F551" s="136"/>
      <c r="G551" s="136"/>
      <c r="H551" s="136"/>
      <c r="I551" s="136"/>
      <c r="J551" s="136"/>
      <c r="K551" s="136"/>
      <c r="L551" s="136"/>
      <c r="M551" s="136"/>
      <c r="N551" s="136"/>
      <c r="O551" s="136"/>
      <c r="P551" s="136"/>
      <c r="Q551" s="136"/>
      <c r="R551" s="136"/>
      <c r="S551" s="136"/>
      <c r="T551" s="136"/>
      <c r="U551" s="136"/>
      <c r="V551" s="136"/>
      <c r="W551" s="136"/>
      <c r="X551" s="136"/>
      <c r="Y551" s="136"/>
      <c r="Z551" s="137"/>
      <c r="AA551" s="137"/>
      <c r="AB551" s="137"/>
      <c r="AC551" s="137"/>
      <c r="AD551" s="137"/>
    </row>
    <row r="552" spans="1:37" s="5" customFormat="1" x14ac:dyDescent="0.2">
      <c r="A552" s="136"/>
      <c r="B552" s="136"/>
      <c r="C552" s="134"/>
      <c r="D552" s="136"/>
      <c r="E552" s="136"/>
      <c r="F552" s="136"/>
      <c r="G552" s="136"/>
      <c r="H552" s="136"/>
      <c r="I552" s="136"/>
      <c r="J552" s="136"/>
      <c r="K552" s="136"/>
      <c r="L552" s="136"/>
      <c r="M552" s="136"/>
      <c r="N552" s="136"/>
      <c r="O552" s="136"/>
      <c r="P552" s="136"/>
      <c r="Q552" s="136"/>
      <c r="R552" s="136"/>
      <c r="S552" s="136"/>
      <c r="T552" s="136"/>
      <c r="U552" s="136"/>
      <c r="V552" s="136"/>
      <c r="W552" s="136"/>
      <c r="X552" s="136"/>
      <c r="Y552" s="136"/>
      <c r="Z552" s="137"/>
      <c r="AA552" s="137"/>
      <c r="AB552" s="137"/>
      <c r="AC552" s="137"/>
      <c r="AD552" s="137"/>
    </row>
    <row r="553" spans="1:37" s="5" customFormat="1" x14ac:dyDescent="0.2">
      <c r="A553" s="136"/>
      <c r="B553" s="136"/>
      <c r="C553" s="134"/>
      <c r="D553" s="136"/>
      <c r="E553" s="136"/>
      <c r="F553" s="136"/>
      <c r="G553" s="136"/>
      <c r="H553" s="136"/>
      <c r="I553" s="136"/>
      <c r="J553" s="136"/>
      <c r="K553" s="136"/>
      <c r="L553" s="136"/>
      <c r="M553" s="136"/>
      <c r="N553" s="136"/>
      <c r="O553" s="136"/>
      <c r="P553" s="136"/>
      <c r="Q553" s="136"/>
      <c r="R553" s="136"/>
      <c r="S553" s="136"/>
      <c r="T553" s="136"/>
      <c r="U553" s="136"/>
      <c r="V553" s="136"/>
      <c r="W553" s="136"/>
      <c r="X553" s="136"/>
      <c r="Y553" s="136"/>
      <c r="Z553" s="137"/>
      <c r="AA553" s="137"/>
      <c r="AB553" s="137"/>
      <c r="AC553" s="137"/>
      <c r="AD553" s="137"/>
    </row>
    <row r="554" spans="1:37" s="5" customFormat="1" x14ac:dyDescent="0.2">
      <c r="A554" s="136"/>
      <c r="B554" s="136"/>
      <c r="C554" s="134"/>
      <c r="D554" s="136"/>
      <c r="E554" s="136"/>
      <c r="F554" s="136"/>
      <c r="G554" s="136"/>
      <c r="H554" s="136"/>
      <c r="I554" s="136"/>
      <c r="J554" s="136"/>
      <c r="K554" s="136"/>
      <c r="L554" s="136"/>
      <c r="M554" s="136"/>
      <c r="N554" s="136"/>
      <c r="O554" s="136"/>
      <c r="P554" s="136"/>
      <c r="Q554" s="136"/>
      <c r="R554" s="136"/>
      <c r="S554" s="136"/>
      <c r="T554" s="136"/>
      <c r="U554" s="136"/>
      <c r="V554" s="136"/>
      <c r="W554" s="136"/>
      <c r="X554" s="136"/>
      <c r="Y554" s="136"/>
      <c r="Z554" s="137"/>
      <c r="AA554" s="137"/>
      <c r="AB554" s="137"/>
      <c r="AC554" s="137"/>
      <c r="AD554" s="137"/>
    </row>
    <row r="555" spans="1:37" s="5" customFormat="1" x14ac:dyDescent="0.2">
      <c r="A555" s="136"/>
      <c r="B555" s="136"/>
      <c r="C555" s="134"/>
      <c r="D555" s="136"/>
      <c r="E555" s="136"/>
      <c r="F555" s="136"/>
      <c r="G555" s="136"/>
      <c r="H555" s="136"/>
      <c r="I555" s="136"/>
      <c r="J555" s="136"/>
      <c r="K555" s="136"/>
      <c r="L555" s="136"/>
      <c r="M555" s="136"/>
      <c r="N555" s="136"/>
      <c r="O555" s="136"/>
      <c r="P555" s="136"/>
      <c r="Q555" s="136"/>
      <c r="R555" s="136"/>
      <c r="S555" s="136"/>
      <c r="T555" s="136"/>
      <c r="U555" s="136"/>
      <c r="V555" s="136"/>
      <c r="W555" s="136"/>
      <c r="X555" s="136"/>
      <c r="Y555" s="136"/>
      <c r="Z555" s="137"/>
      <c r="AA555" s="137"/>
      <c r="AB555" s="137"/>
      <c r="AC555" s="137"/>
      <c r="AD555" s="137"/>
    </row>
    <row r="556" spans="1:37" s="5" customFormat="1" x14ac:dyDescent="0.2">
      <c r="A556" s="136"/>
      <c r="B556" s="136"/>
      <c r="C556" s="134"/>
      <c r="D556" s="136"/>
      <c r="E556" s="136"/>
      <c r="F556" s="136"/>
      <c r="G556" s="136"/>
      <c r="H556" s="136"/>
      <c r="I556" s="136"/>
      <c r="J556" s="136"/>
      <c r="K556" s="136"/>
      <c r="L556" s="136"/>
      <c r="M556" s="136"/>
      <c r="N556" s="136"/>
      <c r="O556" s="136"/>
      <c r="P556" s="136"/>
      <c r="Q556" s="136"/>
      <c r="R556" s="136"/>
      <c r="S556" s="136"/>
      <c r="T556" s="136"/>
      <c r="U556" s="136"/>
      <c r="V556" s="136"/>
      <c r="W556" s="136"/>
      <c r="X556" s="136"/>
      <c r="Y556" s="136"/>
      <c r="Z556" s="137"/>
      <c r="AA556" s="137"/>
      <c r="AB556" s="137"/>
      <c r="AC556" s="137"/>
      <c r="AD556" s="137"/>
    </row>
    <row r="557" spans="1:37" s="5" customFormat="1" x14ac:dyDescent="0.2">
      <c r="A557" s="136"/>
      <c r="B557" s="136"/>
      <c r="C557" s="134"/>
      <c r="D557" s="136"/>
      <c r="E557" s="136"/>
      <c r="F557" s="136"/>
      <c r="G557" s="136"/>
      <c r="H557" s="136"/>
      <c r="I557" s="136"/>
      <c r="J557" s="136"/>
      <c r="K557" s="136"/>
      <c r="L557" s="136"/>
      <c r="M557" s="136"/>
      <c r="N557" s="136"/>
      <c r="O557" s="136"/>
      <c r="P557" s="136"/>
      <c r="Q557" s="136"/>
      <c r="R557" s="136"/>
      <c r="S557" s="136"/>
      <c r="T557" s="136"/>
      <c r="U557" s="136"/>
      <c r="V557" s="136"/>
      <c r="W557" s="136"/>
      <c r="X557" s="136"/>
      <c r="Y557" s="136"/>
      <c r="Z557" s="137"/>
      <c r="AA557" s="137"/>
      <c r="AB557" s="137"/>
      <c r="AC557" s="137"/>
      <c r="AD557" s="137"/>
    </row>
    <row r="558" spans="1:37" s="5" customFormat="1" x14ac:dyDescent="0.2">
      <c r="A558" s="136"/>
      <c r="B558" s="136"/>
      <c r="C558" s="134"/>
      <c r="D558" s="136"/>
      <c r="E558" s="136"/>
      <c r="F558" s="136"/>
      <c r="G558" s="136"/>
      <c r="H558" s="136"/>
      <c r="I558" s="136"/>
      <c r="J558" s="136"/>
      <c r="K558" s="136"/>
      <c r="L558" s="136"/>
      <c r="M558" s="136"/>
      <c r="N558" s="136"/>
      <c r="O558" s="136"/>
      <c r="P558" s="136"/>
      <c r="Q558" s="136"/>
      <c r="R558" s="136"/>
      <c r="S558" s="136"/>
      <c r="T558" s="136"/>
      <c r="U558" s="136"/>
      <c r="V558" s="136"/>
      <c r="W558" s="136"/>
      <c r="X558" s="136"/>
      <c r="Y558" s="136"/>
      <c r="Z558" s="137"/>
      <c r="AA558" s="137"/>
      <c r="AB558" s="137"/>
      <c r="AC558" s="137"/>
      <c r="AD558" s="137"/>
    </row>
    <row r="559" spans="1:37" s="5" customFormat="1" x14ac:dyDescent="0.2">
      <c r="A559" s="136"/>
      <c r="B559" s="136"/>
      <c r="C559" s="134"/>
      <c r="D559" s="136"/>
      <c r="E559" s="136"/>
      <c r="F559" s="136"/>
      <c r="G559" s="136"/>
      <c r="H559" s="136"/>
      <c r="I559" s="136"/>
      <c r="J559" s="136"/>
      <c r="K559" s="136"/>
      <c r="L559" s="136"/>
      <c r="M559" s="136"/>
      <c r="N559" s="136"/>
      <c r="O559" s="136"/>
      <c r="P559" s="136"/>
      <c r="Q559" s="136"/>
      <c r="R559" s="136"/>
      <c r="S559" s="136"/>
      <c r="T559" s="136"/>
      <c r="U559" s="136"/>
      <c r="V559" s="136"/>
      <c r="W559" s="136"/>
      <c r="X559" s="136"/>
      <c r="Y559" s="136"/>
      <c r="Z559" s="137"/>
      <c r="AA559" s="137"/>
      <c r="AB559" s="137"/>
      <c r="AC559" s="137"/>
      <c r="AD559" s="137"/>
    </row>
    <row r="560" spans="1:37" s="5" customFormat="1" x14ac:dyDescent="0.2">
      <c r="A560" s="136"/>
      <c r="B560" s="136"/>
      <c r="C560" s="134"/>
      <c r="D560" s="136"/>
      <c r="E560" s="136"/>
      <c r="F560" s="136"/>
      <c r="G560" s="136"/>
      <c r="H560" s="136"/>
      <c r="I560" s="136"/>
      <c r="J560" s="136"/>
      <c r="K560" s="136"/>
      <c r="L560" s="136"/>
      <c r="M560" s="136"/>
      <c r="N560" s="136"/>
      <c r="O560" s="136"/>
      <c r="P560" s="136"/>
      <c r="Q560" s="136"/>
      <c r="R560" s="136"/>
      <c r="S560" s="136"/>
      <c r="T560" s="136"/>
      <c r="U560" s="136"/>
      <c r="V560" s="136"/>
      <c r="W560" s="136"/>
      <c r="X560" s="136"/>
      <c r="Y560" s="136"/>
      <c r="Z560" s="137"/>
      <c r="AA560" s="137"/>
      <c r="AB560" s="137"/>
      <c r="AC560" s="137"/>
      <c r="AD560" s="137"/>
    </row>
    <row r="561" spans="1:30" s="5" customFormat="1" x14ac:dyDescent="0.2">
      <c r="A561" s="136"/>
      <c r="B561" s="136"/>
      <c r="C561" s="134"/>
      <c r="D561" s="136"/>
      <c r="E561" s="136"/>
      <c r="F561" s="136"/>
      <c r="G561" s="136"/>
      <c r="H561" s="136"/>
      <c r="I561" s="136"/>
      <c r="J561" s="136"/>
      <c r="K561" s="136"/>
      <c r="L561" s="136"/>
      <c r="M561" s="136"/>
      <c r="N561" s="136"/>
      <c r="O561" s="136"/>
      <c r="P561" s="136"/>
      <c r="Q561" s="136"/>
      <c r="R561" s="136"/>
      <c r="S561" s="136"/>
      <c r="T561" s="136"/>
      <c r="U561" s="136"/>
      <c r="V561" s="136"/>
      <c r="W561" s="136"/>
      <c r="X561" s="136"/>
      <c r="Y561" s="136"/>
      <c r="Z561" s="137"/>
      <c r="AA561" s="137"/>
      <c r="AB561" s="137"/>
      <c r="AC561" s="137"/>
      <c r="AD561" s="137"/>
    </row>
    <row r="562" spans="1:30" s="5" customFormat="1" x14ac:dyDescent="0.2">
      <c r="A562" s="136"/>
      <c r="B562" s="136"/>
      <c r="C562" s="134"/>
      <c r="D562" s="136"/>
      <c r="E562" s="136"/>
      <c r="F562" s="136"/>
      <c r="G562" s="136"/>
      <c r="H562" s="136"/>
      <c r="I562" s="136"/>
      <c r="J562" s="136"/>
      <c r="K562" s="136"/>
      <c r="L562" s="136"/>
      <c r="M562" s="136"/>
      <c r="N562" s="136"/>
      <c r="O562" s="136"/>
      <c r="P562" s="136"/>
      <c r="Q562" s="136"/>
      <c r="R562" s="136"/>
      <c r="S562" s="136"/>
      <c r="T562" s="136"/>
      <c r="U562" s="136"/>
      <c r="V562" s="136"/>
      <c r="W562" s="136"/>
      <c r="X562" s="136"/>
      <c r="Y562" s="136"/>
      <c r="Z562" s="137"/>
      <c r="AA562" s="137"/>
      <c r="AB562" s="137"/>
      <c r="AC562" s="137"/>
      <c r="AD562" s="137"/>
    </row>
    <row r="563" spans="1:30" s="5" customFormat="1" x14ac:dyDescent="0.2">
      <c r="A563" s="136"/>
      <c r="B563" s="136"/>
      <c r="C563" s="134"/>
      <c r="D563" s="136"/>
      <c r="E563" s="136"/>
      <c r="F563" s="136"/>
      <c r="G563" s="136"/>
      <c r="H563" s="136"/>
      <c r="I563" s="136"/>
      <c r="J563" s="136"/>
      <c r="K563" s="136"/>
      <c r="L563" s="136"/>
      <c r="M563" s="136"/>
      <c r="N563" s="136"/>
      <c r="O563" s="136"/>
      <c r="P563" s="136"/>
      <c r="Q563" s="136"/>
      <c r="R563" s="136"/>
      <c r="S563" s="136"/>
      <c r="T563" s="136"/>
      <c r="U563" s="136"/>
      <c r="V563" s="136"/>
      <c r="W563" s="136"/>
      <c r="X563" s="136"/>
      <c r="Y563" s="136"/>
      <c r="Z563" s="137"/>
      <c r="AA563" s="137"/>
      <c r="AB563" s="137"/>
      <c r="AC563" s="137"/>
      <c r="AD563" s="137"/>
    </row>
    <row r="564" spans="1:30" s="5" customFormat="1" x14ac:dyDescent="0.2">
      <c r="A564" s="136"/>
      <c r="B564" s="136"/>
      <c r="C564" s="134"/>
      <c r="D564" s="136"/>
      <c r="E564" s="136"/>
      <c r="F564" s="136"/>
      <c r="G564" s="136"/>
      <c r="H564" s="136"/>
      <c r="I564" s="136"/>
      <c r="J564" s="136"/>
      <c r="K564" s="136"/>
      <c r="L564" s="136"/>
      <c r="M564" s="136"/>
      <c r="N564" s="136"/>
      <c r="O564" s="136"/>
      <c r="P564" s="136"/>
      <c r="Q564" s="136"/>
      <c r="R564" s="136"/>
      <c r="S564" s="136"/>
      <c r="T564" s="136"/>
      <c r="U564" s="136"/>
      <c r="V564" s="136"/>
      <c r="W564" s="136"/>
      <c r="X564" s="136"/>
      <c r="Y564" s="136"/>
      <c r="Z564" s="137"/>
      <c r="AA564" s="137"/>
      <c r="AB564" s="137"/>
      <c r="AC564" s="137"/>
      <c r="AD564" s="137"/>
    </row>
    <row r="565" spans="1:30" s="5" customFormat="1" x14ac:dyDescent="0.2">
      <c r="A565" s="136"/>
      <c r="B565" s="136"/>
      <c r="C565" s="134"/>
      <c r="D565" s="136"/>
      <c r="E565" s="136"/>
      <c r="F565" s="136"/>
      <c r="G565" s="136"/>
      <c r="H565" s="136"/>
      <c r="I565" s="136"/>
      <c r="J565" s="136"/>
      <c r="K565" s="136"/>
      <c r="L565" s="136"/>
      <c r="M565" s="136"/>
      <c r="N565" s="136"/>
      <c r="O565" s="136"/>
      <c r="P565" s="136"/>
      <c r="Q565" s="136"/>
      <c r="R565" s="136"/>
      <c r="S565" s="136"/>
      <c r="T565" s="136"/>
      <c r="U565" s="136"/>
      <c r="V565" s="136"/>
      <c r="W565" s="136"/>
      <c r="X565" s="136"/>
      <c r="Y565" s="136"/>
      <c r="Z565" s="137"/>
      <c r="AA565" s="137"/>
      <c r="AB565" s="137"/>
      <c r="AC565" s="137"/>
      <c r="AD565" s="137"/>
    </row>
    <row r="566" spans="1:30" s="5" customFormat="1" x14ac:dyDescent="0.2">
      <c r="A566" s="136"/>
      <c r="B566" s="136"/>
      <c r="C566" s="134"/>
      <c r="D566" s="136"/>
      <c r="E566" s="136"/>
      <c r="F566" s="136"/>
      <c r="G566" s="136"/>
      <c r="H566" s="136"/>
      <c r="I566" s="136"/>
      <c r="J566" s="136"/>
      <c r="K566" s="136"/>
      <c r="L566" s="136"/>
      <c r="M566" s="136"/>
      <c r="N566" s="136"/>
      <c r="O566" s="136"/>
      <c r="P566" s="136"/>
      <c r="Q566" s="136"/>
      <c r="R566" s="136"/>
      <c r="S566" s="136"/>
      <c r="T566" s="136"/>
      <c r="U566" s="136"/>
      <c r="V566" s="136"/>
      <c r="W566" s="136"/>
      <c r="X566" s="136"/>
      <c r="Y566" s="136"/>
      <c r="Z566" s="137"/>
      <c r="AA566" s="137"/>
      <c r="AB566" s="137"/>
      <c r="AC566" s="137"/>
      <c r="AD566" s="137"/>
    </row>
    <row r="567" spans="1:30" s="5" customFormat="1" x14ac:dyDescent="0.2">
      <c r="A567" s="136"/>
      <c r="B567" s="136"/>
      <c r="C567" s="134"/>
      <c r="D567" s="136"/>
      <c r="E567" s="136"/>
      <c r="F567" s="136"/>
      <c r="G567" s="136"/>
      <c r="H567" s="136"/>
      <c r="I567" s="136"/>
      <c r="J567" s="136"/>
      <c r="K567" s="136"/>
      <c r="L567" s="136"/>
      <c r="M567" s="136"/>
      <c r="N567" s="136"/>
      <c r="O567" s="136"/>
      <c r="P567" s="136"/>
      <c r="Q567" s="136"/>
      <c r="R567" s="136"/>
      <c r="S567" s="136"/>
      <c r="T567" s="136"/>
      <c r="U567" s="136"/>
      <c r="V567" s="136"/>
      <c r="W567" s="136"/>
      <c r="X567" s="136"/>
      <c r="Y567" s="136"/>
      <c r="Z567" s="137"/>
      <c r="AA567" s="137"/>
      <c r="AB567" s="137"/>
      <c r="AC567" s="137"/>
      <c r="AD567" s="137"/>
    </row>
    <row r="568" spans="1:30" s="5" customFormat="1" x14ac:dyDescent="0.2">
      <c r="A568" s="136"/>
      <c r="B568" s="136"/>
      <c r="C568" s="134"/>
      <c r="D568" s="136"/>
      <c r="E568" s="136"/>
      <c r="F568" s="136"/>
      <c r="G568" s="136"/>
      <c r="H568" s="136"/>
      <c r="I568" s="136"/>
      <c r="J568" s="136"/>
      <c r="K568" s="136"/>
      <c r="L568" s="136"/>
      <c r="M568" s="136"/>
      <c r="N568" s="136"/>
      <c r="O568" s="136"/>
      <c r="P568" s="136"/>
      <c r="Q568" s="136"/>
      <c r="R568" s="136"/>
      <c r="S568" s="136"/>
      <c r="T568" s="136"/>
      <c r="U568" s="136"/>
      <c r="V568" s="136"/>
      <c r="W568" s="136"/>
      <c r="X568" s="136"/>
      <c r="Y568" s="136"/>
      <c r="Z568" s="137"/>
      <c r="AA568" s="137"/>
      <c r="AB568" s="137"/>
      <c r="AC568" s="137"/>
      <c r="AD568" s="137"/>
    </row>
    <row r="569" spans="1:30" s="5" customFormat="1" x14ac:dyDescent="0.2">
      <c r="A569" s="136"/>
      <c r="B569" s="136"/>
      <c r="C569" s="134"/>
      <c r="D569" s="136"/>
      <c r="E569" s="136"/>
      <c r="F569" s="136"/>
      <c r="G569" s="136"/>
      <c r="H569" s="136"/>
      <c r="I569" s="136"/>
      <c r="J569" s="136"/>
      <c r="K569" s="136"/>
      <c r="L569" s="136"/>
      <c r="M569" s="136"/>
      <c r="N569" s="136"/>
      <c r="O569" s="136"/>
      <c r="P569" s="136"/>
      <c r="Q569" s="136"/>
      <c r="R569" s="136"/>
      <c r="S569" s="136"/>
      <c r="T569" s="136"/>
      <c r="U569" s="136"/>
      <c r="V569" s="136"/>
      <c r="W569" s="136"/>
      <c r="X569" s="136"/>
      <c r="Y569" s="136"/>
      <c r="Z569" s="137"/>
      <c r="AA569" s="137"/>
      <c r="AB569" s="137"/>
      <c r="AC569" s="137"/>
      <c r="AD569" s="137"/>
    </row>
    <row r="570" spans="1:30" s="5" customFormat="1" x14ac:dyDescent="0.2">
      <c r="A570" s="136"/>
      <c r="B570" s="136"/>
      <c r="C570" s="134"/>
      <c r="D570" s="136"/>
      <c r="E570" s="136"/>
      <c r="F570" s="136"/>
      <c r="G570" s="136"/>
      <c r="H570" s="136"/>
      <c r="I570" s="136"/>
      <c r="J570" s="136"/>
      <c r="K570" s="136"/>
      <c r="L570" s="136"/>
      <c r="M570" s="136"/>
      <c r="N570" s="136"/>
      <c r="O570" s="136"/>
      <c r="P570" s="136"/>
      <c r="Q570" s="136"/>
      <c r="R570" s="136"/>
      <c r="S570" s="136"/>
      <c r="T570" s="136"/>
      <c r="U570" s="136"/>
      <c r="V570" s="136"/>
      <c r="W570" s="136"/>
      <c r="X570" s="136"/>
      <c r="Y570" s="136"/>
      <c r="Z570" s="137"/>
      <c r="AA570" s="137"/>
      <c r="AB570" s="137"/>
      <c r="AC570" s="137"/>
      <c r="AD570" s="137"/>
    </row>
    <row r="571" spans="1:30" s="5" customFormat="1" x14ac:dyDescent="0.2">
      <c r="A571" s="136"/>
      <c r="B571" s="136"/>
      <c r="C571" s="134"/>
      <c r="D571" s="136"/>
      <c r="E571" s="136"/>
      <c r="F571" s="136"/>
      <c r="G571" s="136"/>
      <c r="H571" s="136"/>
      <c r="I571" s="136"/>
      <c r="J571" s="136"/>
      <c r="K571" s="136"/>
      <c r="L571" s="136"/>
      <c r="M571" s="136"/>
      <c r="N571" s="136"/>
      <c r="O571" s="136"/>
      <c r="P571" s="136"/>
      <c r="Q571" s="136"/>
      <c r="R571" s="136"/>
      <c r="S571" s="136"/>
      <c r="T571" s="136"/>
      <c r="U571" s="136"/>
      <c r="V571" s="136"/>
      <c r="W571" s="136"/>
      <c r="X571" s="136"/>
      <c r="Y571" s="136"/>
      <c r="Z571" s="137"/>
      <c r="AA571" s="137"/>
      <c r="AB571" s="137"/>
      <c r="AC571" s="137"/>
      <c r="AD571" s="137"/>
    </row>
    <row r="572" spans="1:30" s="5" customFormat="1" x14ac:dyDescent="0.2">
      <c r="A572" s="136"/>
      <c r="B572" s="136"/>
      <c r="C572" s="134"/>
      <c r="D572" s="136"/>
      <c r="E572" s="136"/>
      <c r="F572" s="136"/>
      <c r="G572" s="136"/>
      <c r="H572" s="136"/>
      <c r="I572" s="136"/>
      <c r="J572" s="136"/>
      <c r="K572" s="136"/>
      <c r="L572" s="136"/>
      <c r="M572" s="136"/>
      <c r="N572" s="136"/>
      <c r="O572" s="136"/>
      <c r="P572" s="136"/>
      <c r="Q572" s="136"/>
      <c r="R572" s="136"/>
      <c r="S572" s="136"/>
      <c r="T572" s="136"/>
      <c r="U572" s="136"/>
      <c r="V572" s="136"/>
      <c r="W572" s="136"/>
      <c r="X572" s="136"/>
      <c r="Y572" s="136"/>
      <c r="Z572" s="137"/>
      <c r="AA572" s="137"/>
      <c r="AB572" s="137"/>
      <c r="AC572" s="137"/>
      <c r="AD572" s="137"/>
    </row>
    <row r="573" spans="1:30" s="5" customFormat="1" x14ac:dyDescent="0.2">
      <c r="A573" s="136"/>
      <c r="B573" s="136"/>
      <c r="C573" s="134"/>
      <c r="D573" s="136"/>
      <c r="E573" s="136"/>
      <c r="F573" s="136"/>
      <c r="G573" s="136"/>
      <c r="H573" s="136"/>
      <c r="I573" s="136"/>
      <c r="J573" s="136"/>
      <c r="K573" s="136"/>
      <c r="L573" s="136"/>
      <c r="M573" s="136"/>
      <c r="N573" s="136"/>
      <c r="O573" s="136"/>
      <c r="P573" s="136"/>
      <c r="Q573" s="136"/>
      <c r="R573" s="136"/>
      <c r="S573" s="136"/>
      <c r="T573" s="136"/>
      <c r="U573" s="136"/>
      <c r="V573" s="136"/>
      <c r="W573" s="136"/>
      <c r="X573" s="136"/>
      <c r="Y573" s="136"/>
      <c r="Z573" s="137"/>
      <c r="AA573" s="137"/>
      <c r="AB573" s="137"/>
      <c r="AC573" s="137"/>
      <c r="AD573" s="137"/>
    </row>
    <row r="574" spans="1:30" s="5" customFormat="1" x14ac:dyDescent="0.2">
      <c r="A574" s="136"/>
      <c r="B574" s="136"/>
      <c r="C574" s="134"/>
      <c r="D574" s="136"/>
      <c r="E574" s="136"/>
      <c r="F574" s="136"/>
      <c r="G574" s="136"/>
      <c r="H574" s="136"/>
      <c r="I574" s="136"/>
      <c r="J574" s="136"/>
      <c r="K574" s="136"/>
      <c r="L574" s="136"/>
      <c r="M574" s="136"/>
      <c r="N574" s="136"/>
      <c r="O574" s="136"/>
      <c r="P574" s="136"/>
      <c r="Q574" s="136"/>
      <c r="R574" s="136"/>
      <c r="S574" s="136"/>
      <c r="T574" s="136"/>
      <c r="U574" s="136"/>
      <c r="V574" s="136"/>
      <c r="W574" s="136"/>
      <c r="X574" s="136"/>
      <c r="Y574" s="136"/>
      <c r="Z574" s="137"/>
      <c r="AA574" s="137"/>
      <c r="AB574" s="137"/>
      <c r="AC574" s="137"/>
      <c r="AD574" s="137"/>
    </row>
    <row r="575" spans="1:30" s="5" customFormat="1" x14ac:dyDescent="0.2">
      <c r="A575" s="136"/>
      <c r="B575" s="136"/>
      <c r="C575" s="134"/>
      <c r="D575" s="136"/>
      <c r="E575" s="136"/>
      <c r="F575" s="136"/>
      <c r="G575" s="136"/>
      <c r="H575" s="136"/>
      <c r="I575" s="136"/>
      <c r="J575" s="136"/>
      <c r="K575" s="136"/>
      <c r="L575" s="136"/>
      <c r="M575" s="136"/>
      <c r="N575" s="136"/>
      <c r="O575" s="136"/>
      <c r="P575" s="136"/>
      <c r="Q575" s="136"/>
      <c r="R575" s="136"/>
      <c r="S575" s="136"/>
      <c r="T575" s="136"/>
      <c r="U575" s="136"/>
      <c r="V575" s="136"/>
      <c r="W575" s="136"/>
      <c r="X575" s="136"/>
      <c r="Y575" s="136"/>
      <c r="Z575" s="137"/>
      <c r="AA575" s="137"/>
      <c r="AB575" s="137"/>
      <c r="AC575" s="137"/>
      <c r="AD575" s="137"/>
    </row>
    <row r="576" spans="1:30" s="5" customFormat="1" x14ac:dyDescent="0.2">
      <c r="A576" s="136"/>
      <c r="B576" s="136"/>
      <c r="C576" s="134"/>
      <c r="D576" s="136"/>
      <c r="E576" s="136"/>
      <c r="F576" s="136"/>
      <c r="G576" s="136"/>
      <c r="H576" s="136"/>
      <c r="I576" s="136"/>
      <c r="J576" s="136"/>
      <c r="K576" s="136"/>
      <c r="L576" s="136"/>
      <c r="M576" s="136"/>
      <c r="N576" s="136"/>
      <c r="O576" s="136"/>
      <c r="P576" s="136"/>
      <c r="Q576" s="136"/>
      <c r="R576" s="136"/>
      <c r="S576" s="136"/>
      <c r="T576" s="136"/>
      <c r="U576" s="136"/>
      <c r="V576" s="136"/>
      <c r="W576" s="136"/>
      <c r="X576" s="136"/>
      <c r="Y576" s="136"/>
      <c r="Z576" s="137"/>
      <c r="AA576" s="137"/>
      <c r="AB576" s="137"/>
      <c r="AC576" s="137"/>
      <c r="AD576" s="137"/>
    </row>
    <row r="577" spans="1:30" s="5" customFormat="1" x14ac:dyDescent="0.2">
      <c r="A577" s="136"/>
      <c r="B577" s="136"/>
      <c r="C577" s="134"/>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6"/>
      <c r="Z577" s="137"/>
      <c r="AA577" s="137"/>
      <c r="AB577" s="137"/>
      <c r="AC577" s="137"/>
      <c r="AD577" s="137"/>
    </row>
    <row r="578" spans="1:30" s="5" customFormat="1" x14ac:dyDescent="0.2">
      <c r="A578" s="136"/>
      <c r="B578" s="136"/>
      <c r="C578" s="134"/>
      <c r="D578" s="136"/>
      <c r="E578" s="136"/>
      <c r="F578" s="136"/>
      <c r="G578" s="136"/>
      <c r="H578" s="136"/>
      <c r="I578" s="136"/>
      <c r="J578" s="136"/>
      <c r="K578" s="136"/>
      <c r="L578" s="136"/>
      <c r="M578" s="136"/>
      <c r="N578" s="136"/>
      <c r="O578" s="136"/>
      <c r="P578" s="136"/>
      <c r="Q578" s="136"/>
      <c r="R578" s="136"/>
      <c r="S578" s="136"/>
      <c r="T578" s="136"/>
      <c r="U578" s="136"/>
      <c r="V578" s="136"/>
      <c r="W578" s="136"/>
      <c r="X578" s="136"/>
      <c r="Y578" s="136"/>
      <c r="Z578" s="137"/>
      <c r="AA578" s="137"/>
      <c r="AB578" s="137"/>
      <c r="AC578" s="137"/>
      <c r="AD578" s="137"/>
    </row>
    <row r="579" spans="1:30" s="5" customFormat="1" x14ac:dyDescent="0.2">
      <c r="A579" s="136"/>
      <c r="B579" s="136"/>
      <c r="C579" s="134"/>
      <c r="D579" s="136"/>
      <c r="E579" s="136"/>
      <c r="F579" s="136"/>
      <c r="G579" s="136"/>
      <c r="H579" s="136"/>
      <c r="I579" s="136"/>
      <c r="J579" s="136"/>
      <c r="K579" s="136"/>
      <c r="L579" s="136"/>
      <c r="M579" s="136"/>
      <c r="N579" s="136"/>
      <c r="O579" s="136"/>
      <c r="P579" s="136"/>
      <c r="Q579" s="136"/>
      <c r="R579" s="136"/>
      <c r="S579" s="136"/>
      <c r="T579" s="136"/>
      <c r="U579" s="136"/>
      <c r="V579" s="136"/>
      <c r="W579" s="136"/>
      <c r="X579" s="136"/>
      <c r="Y579" s="136"/>
      <c r="Z579" s="137"/>
      <c r="AA579" s="137"/>
      <c r="AB579" s="137"/>
      <c r="AC579" s="137"/>
      <c r="AD579" s="137"/>
    </row>
    <row r="580" spans="1:30" s="5" customFormat="1" x14ac:dyDescent="0.2">
      <c r="A580" s="136"/>
      <c r="B580" s="136"/>
      <c r="C580" s="134"/>
      <c r="D580" s="136"/>
      <c r="E580" s="136"/>
      <c r="F580" s="136"/>
      <c r="G580" s="136"/>
      <c r="H580" s="136"/>
      <c r="I580" s="136"/>
      <c r="J580" s="136"/>
      <c r="K580" s="136"/>
      <c r="L580" s="136"/>
      <c r="M580" s="136"/>
      <c r="N580" s="136"/>
      <c r="O580" s="136"/>
      <c r="P580" s="136"/>
      <c r="Q580" s="136"/>
      <c r="R580" s="136"/>
      <c r="S580" s="136"/>
      <c r="T580" s="136"/>
      <c r="U580" s="136"/>
      <c r="V580" s="136"/>
      <c r="W580" s="136"/>
      <c r="X580" s="136"/>
      <c r="Y580" s="136"/>
      <c r="Z580" s="137"/>
      <c r="AA580" s="137"/>
      <c r="AB580" s="137"/>
      <c r="AC580" s="137"/>
      <c r="AD580" s="137"/>
    </row>
    <row r="581" spans="1:30" s="5" customFormat="1" x14ac:dyDescent="0.2">
      <c r="A581" s="136"/>
      <c r="B581" s="136"/>
      <c r="C581" s="134"/>
      <c r="D581" s="136"/>
      <c r="E581" s="136"/>
      <c r="F581" s="136"/>
      <c r="G581" s="136"/>
      <c r="H581" s="136"/>
      <c r="I581" s="136"/>
      <c r="J581" s="136"/>
      <c r="K581" s="136"/>
      <c r="L581" s="136"/>
      <c r="M581" s="136"/>
      <c r="N581" s="136"/>
      <c r="O581" s="136"/>
      <c r="P581" s="136"/>
      <c r="Q581" s="136"/>
      <c r="R581" s="136"/>
      <c r="S581" s="136"/>
      <c r="T581" s="136"/>
      <c r="U581" s="136"/>
      <c r="V581" s="136"/>
      <c r="W581" s="136"/>
      <c r="X581" s="136"/>
      <c r="Y581" s="136"/>
      <c r="Z581" s="137"/>
      <c r="AA581" s="137"/>
      <c r="AB581" s="137"/>
      <c r="AC581" s="137"/>
      <c r="AD581" s="137"/>
    </row>
    <row r="582" spans="1:30" s="5" customFormat="1" x14ac:dyDescent="0.2">
      <c r="A582" s="136"/>
      <c r="B582" s="136"/>
      <c r="C582" s="134"/>
      <c r="D582" s="136"/>
      <c r="E582" s="136"/>
      <c r="F582" s="136"/>
      <c r="G582" s="136"/>
      <c r="H582" s="136"/>
      <c r="I582" s="136"/>
      <c r="J582" s="136"/>
      <c r="K582" s="136"/>
      <c r="L582" s="136"/>
      <c r="M582" s="136"/>
      <c r="N582" s="136"/>
      <c r="O582" s="136"/>
      <c r="P582" s="136"/>
      <c r="Q582" s="136"/>
      <c r="R582" s="136"/>
      <c r="S582" s="136"/>
      <c r="T582" s="136"/>
      <c r="U582" s="136"/>
      <c r="V582" s="136"/>
      <c r="W582" s="136"/>
      <c r="X582" s="136"/>
      <c r="Y582" s="136"/>
      <c r="Z582" s="137"/>
      <c r="AA582" s="137"/>
      <c r="AB582" s="137"/>
      <c r="AC582" s="137"/>
      <c r="AD582" s="137"/>
    </row>
    <row r="583" spans="1:30" s="5" customFormat="1" x14ac:dyDescent="0.2">
      <c r="A583" s="136"/>
      <c r="B583" s="136"/>
      <c r="C583" s="134"/>
      <c r="D583" s="136"/>
      <c r="E583" s="136"/>
      <c r="F583" s="136"/>
      <c r="G583" s="136"/>
      <c r="H583" s="136"/>
      <c r="I583" s="136"/>
      <c r="J583" s="136"/>
      <c r="K583" s="136"/>
      <c r="L583" s="136"/>
      <c r="M583" s="136"/>
      <c r="N583" s="136"/>
      <c r="O583" s="136"/>
      <c r="P583" s="136"/>
      <c r="Q583" s="136"/>
      <c r="R583" s="136"/>
      <c r="S583" s="136"/>
      <c r="T583" s="136"/>
      <c r="U583" s="136"/>
      <c r="V583" s="136"/>
      <c r="W583" s="136"/>
      <c r="X583" s="136"/>
      <c r="Y583" s="136"/>
      <c r="Z583" s="137"/>
      <c r="AA583" s="137"/>
      <c r="AB583" s="137"/>
      <c r="AC583" s="137"/>
      <c r="AD583" s="137"/>
    </row>
    <row r="584" spans="1:30" s="5" customFormat="1" x14ac:dyDescent="0.2">
      <c r="A584" s="136"/>
      <c r="B584" s="136"/>
      <c r="C584" s="134"/>
      <c r="D584" s="136"/>
      <c r="E584" s="136"/>
      <c r="F584" s="136"/>
      <c r="G584" s="136"/>
      <c r="H584" s="136"/>
      <c r="I584" s="136"/>
      <c r="J584" s="136"/>
      <c r="K584" s="136"/>
      <c r="L584" s="136"/>
      <c r="M584" s="136"/>
      <c r="N584" s="136"/>
      <c r="O584" s="136"/>
      <c r="P584" s="136"/>
      <c r="Q584" s="136"/>
      <c r="R584" s="136"/>
      <c r="S584" s="136"/>
      <c r="T584" s="136"/>
      <c r="U584" s="136"/>
      <c r="V584" s="136"/>
      <c r="W584" s="136"/>
      <c r="X584" s="136"/>
      <c r="Y584" s="136"/>
      <c r="Z584" s="137"/>
      <c r="AA584" s="137"/>
      <c r="AB584" s="137"/>
      <c r="AC584" s="137"/>
      <c r="AD584" s="137"/>
    </row>
    <row r="585" spans="1:30" s="5" customFormat="1" x14ac:dyDescent="0.2">
      <c r="A585" s="136"/>
      <c r="B585" s="136"/>
      <c r="C585" s="134"/>
      <c r="D585" s="136"/>
      <c r="E585" s="136"/>
      <c r="F585" s="136"/>
      <c r="G585" s="136"/>
      <c r="H585" s="136"/>
      <c r="I585" s="136"/>
      <c r="J585" s="136"/>
      <c r="K585" s="136"/>
      <c r="L585" s="136"/>
      <c r="M585" s="136"/>
      <c r="N585" s="136"/>
      <c r="O585" s="136"/>
      <c r="P585" s="136"/>
      <c r="Q585" s="136"/>
      <c r="R585" s="136"/>
      <c r="S585" s="136"/>
      <c r="T585" s="136"/>
      <c r="U585" s="136"/>
      <c r="V585" s="136"/>
      <c r="W585" s="136"/>
      <c r="X585" s="136"/>
      <c r="Y585" s="136"/>
      <c r="Z585" s="137"/>
      <c r="AA585" s="137"/>
      <c r="AB585" s="137"/>
      <c r="AC585" s="137"/>
      <c r="AD585" s="137"/>
    </row>
    <row r="586" spans="1:30" s="5" customFormat="1" x14ac:dyDescent="0.2">
      <c r="A586" s="136"/>
      <c r="B586" s="136"/>
      <c r="C586" s="134"/>
      <c r="D586" s="136"/>
      <c r="E586" s="136"/>
      <c r="F586" s="136"/>
      <c r="G586" s="136"/>
      <c r="H586" s="136"/>
      <c r="I586" s="136"/>
      <c r="J586" s="136"/>
      <c r="K586" s="136"/>
      <c r="L586" s="136"/>
      <c r="M586" s="136"/>
      <c r="N586" s="136"/>
      <c r="O586" s="136"/>
      <c r="P586" s="136"/>
      <c r="Q586" s="136"/>
      <c r="R586" s="136"/>
      <c r="S586" s="136"/>
      <c r="T586" s="136"/>
      <c r="U586" s="136"/>
      <c r="V586" s="136"/>
      <c r="W586" s="136"/>
      <c r="X586" s="136"/>
      <c r="Y586" s="136"/>
      <c r="Z586" s="137"/>
      <c r="AA586" s="137"/>
      <c r="AB586" s="137"/>
      <c r="AC586" s="137"/>
      <c r="AD586" s="137"/>
    </row>
    <row r="587" spans="1:30" s="5" customFormat="1" x14ac:dyDescent="0.2">
      <c r="A587" s="136"/>
      <c r="B587" s="136"/>
      <c r="C587" s="134"/>
      <c r="D587" s="136"/>
      <c r="E587" s="136"/>
      <c r="F587" s="136"/>
      <c r="G587" s="136"/>
      <c r="H587" s="136"/>
      <c r="I587" s="136"/>
      <c r="J587" s="136"/>
      <c r="K587" s="136"/>
      <c r="L587" s="136"/>
      <c r="M587" s="136"/>
      <c r="N587" s="136"/>
      <c r="O587" s="136"/>
      <c r="P587" s="136"/>
      <c r="Q587" s="136"/>
      <c r="R587" s="136"/>
      <c r="S587" s="136"/>
      <c r="T587" s="136"/>
      <c r="U587" s="136"/>
      <c r="V587" s="136"/>
      <c r="W587" s="136"/>
      <c r="X587" s="136"/>
      <c r="Y587" s="136"/>
      <c r="Z587" s="137"/>
      <c r="AA587" s="137"/>
      <c r="AB587" s="137"/>
      <c r="AC587" s="137"/>
      <c r="AD587" s="137"/>
    </row>
    <row r="588" spans="1:30" s="5" customFormat="1" x14ac:dyDescent="0.2">
      <c r="A588" s="136"/>
      <c r="B588" s="136"/>
      <c r="C588" s="134"/>
      <c r="D588" s="136"/>
      <c r="E588" s="136"/>
      <c r="F588" s="136"/>
      <c r="G588" s="136"/>
      <c r="H588" s="136"/>
      <c r="I588" s="136"/>
      <c r="J588" s="136"/>
      <c r="K588" s="136"/>
      <c r="L588" s="136"/>
      <c r="M588" s="136"/>
      <c r="N588" s="136"/>
      <c r="O588" s="136"/>
      <c r="P588" s="136"/>
      <c r="Q588" s="136"/>
      <c r="R588" s="136"/>
      <c r="S588" s="136"/>
      <c r="T588" s="136"/>
      <c r="U588" s="136"/>
      <c r="V588" s="136"/>
      <c r="W588" s="136"/>
      <c r="X588" s="136"/>
      <c r="Y588" s="136"/>
      <c r="Z588" s="137"/>
      <c r="AA588" s="137"/>
      <c r="AB588" s="137"/>
      <c r="AC588" s="137"/>
      <c r="AD588" s="137"/>
    </row>
    <row r="589" spans="1:30" s="5" customFormat="1" x14ac:dyDescent="0.2">
      <c r="A589" s="136"/>
      <c r="B589" s="136"/>
      <c r="C589" s="134"/>
      <c r="D589" s="136"/>
      <c r="E589" s="136"/>
      <c r="F589" s="136"/>
      <c r="G589" s="136"/>
      <c r="H589" s="136"/>
      <c r="I589" s="136"/>
      <c r="J589" s="136"/>
      <c r="K589" s="136"/>
      <c r="L589" s="136"/>
      <c r="M589" s="136"/>
      <c r="N589" s="136"/>
      <c r="O589" s="136"/>
      <c r="P589" s="136"/>
      <c r="Q589" s="136"/>
      <c r="R589" s="136"/>
      <c r="S589" s="136"/>
      <c r="T589" s="136"/>
      <c r="U589" s="136"/>
      <c r="V589" s="136"/>
      <c r="W589" s="136"/>
      <c r="X589" s="136"/>
      <c r="Y589" s="136"/>
      <c r="Z589" s="137"/>
      <c r="AA589" s="137"/>
      <c r="AB589" s="137"/>
      <c r="AC589" s="137"/>
      <c r="AD589" s="137"/>
    </row>
    <row r="590" spans="1:30" s="5" customFormat="1" x14ac:dyDescent="0.2">
      <c r="A590" s="136"/>
      <c r="B590" s="136"/>
      <c r="C590" s="134"/>
      <c r="D590" s="136"/>
      <c r="E590" s="136"/>
      <c r="F590" s="136"/>
      <c r="G590" s="136"/>
      <c r="H590" s="136"/>
      <c r="I590" s="136"/>
      <c r="J590" s="136"/>
      <c r="K590" s="136"/>
      <c r="L590" s="136"/>
      <c r="M590" s="136"/>
      <c r="N590" s="136"/>
      <c r="O590" s="136"/>
      <c r="P590" s="136"/>
      <c r="Q590" s="136"/>
      <c r="R590" s="136"/>
      <c r="S590" s="136"/>
      <c r="T590" s="136"/>
      <c r="U590" s="136"/>
      <c r="V590" s="136"/>
      <c r="W590" s="136"/>
      <c r="X590" s="136"/>
      <c r="Y590" s="136"/>
      <c r="Z590" s="137"/>
      <c r="AA590" s="137"/>
      <c r="AB590" s="137"/>
      <c r="AC590" s="137"/>
      <c r="AD590" s="137"/>
    </row>
    <row r="591" spans="1:30" s="5" customFormat="1" x14ac:dyDescent="0.2">
      <c r="A591" s="136"/>
      <c r="B591" s="136"/>
      <c r="C591" s="134"/>
      <c r="D591" s="136"/>
      <c r="E591" s="136"/>
      <c r="F591" s="136"/>
      <c r="G591" s="136"/>
      <c r="H591" s="136"/>
      <c r="I591" s="136"/>
      <c r="J591" s="136"/>
      <c r="K591" s="136"/>
      <c r="L591" s="136"/>
      <c r="M591" s="136"/>
      <c r="N591" s="136"/>
      <c r="O591" s="136"/>
      <c r="P591" s="136"/>
      <c r="Q591" s="136"/>
      <c r="R591" s="136"/>
      <c r="S591" s="136"/>
      <c r="T591" s="136"/>
      <c r="U591" s="136"/>
      <c r="V591" s="136"/>
      <c r="W591" s="136"/>
      <c r="X591" s="136"/>
      <c r="Y591" s="136"/>
      <c r="Z591" s="137"/>
      <c r="AA591" s="137"/>
      <c r="AB591" s="137"/>
      <c r="AC591" s="137"/>
      <c r="AD591" s="137"/>
    </row>
    <row r="592" spans="1:30" s="5" customFormat="1" x14ac:dyDescent="0.2">
      <c r="A592" s="136"/>
      <c r="B592" s="136"/>
      <c r="C592" s="134"/>
      <c r="D592" s="136"/>
      <c r="E592" s="136"/>
      <c r="F592" s="136"/>
      <c r="G592" s="136"/>
      <c r="H592" s="136"/>
      <c r="I592" s="136"/>
      <c r="J592" s="136"/>
      <c r="K592" s="136"/>
      <c r="L592" s="136"/>
      <c r="M592" s="136"/>
      <c r="N592" s="136"/>
      <c r="O592" s="136"/>
      <c r="P592" s="136"/>
      <c r="Q592" s="136"/>
      <c r="R592" s="136"/>
      <c r="S592" s="136"/>
      <c r="T592" s="136"/>
      <c r="U592" s="136"/>
      <c r="V592" s="136"/>
      <c r="W592" s="136"/>
      <c r="X592" s="136"/>
      <c r="Y592" s="136"/>
      <c r="Z592" s="137"/>
      <c r="AA592" s="137"/>
      <c r="AB592" s="137"/>
      <c r="AC592" s="137"/>
      <c r="AD592" s="137"/>
    </row>
    <row r="593" spans="1:30" s="5" customFormat="1" x14ac:dyDescent="0.2">
      <c r="A593" s="136"/>
      <c r="B593" s="136"/>
      <c r="C593" s="134"/>
      <c r="D593" s="136"/>
      <c r="E593" s="136"/>
      <c r="F593" s="136"/>
      <c r="G593" s="136"/>
      <c r="H593" s="136"/>
      <c r="I593" s="136"/>
      <c r="J593" s="136"/>
      <c r="K593" s="136"/>
      <c r="L593" s="136"/>
      <c r="M593" s="136"/>
      <c r="N593" s="136"/>
      <c r="O593" s="136"/>
      <c r="P593" s="136"/>
      <c r="Q593" s="136"/>
      <c r="R593" s="136"/>
      <c r="S593" s="136"/>
      <c r="T593" s="136"/>
      <c r="U593" s="136"/>
      <c r="V593" s="136"/>
      <c r="W593" s="136"/>
      <c r="X593" s="136"/>
      <c r="Y593" s="136"/>
      <c r="Z593" s="137"/>
      <c r="AA593" s="137"/>
      <c r="AB593" s="137"/>
      <c r="AC593" s="137"/>
      <c r="AD593" s="137"/>
    </row>
    <row r="594" spans="1:30" s="5" customFormat="1" x14ac:dyDescent="0.2">
      <c r="A594" s="136"/>
      <c r="B594" s="136"/>
      <c r="C594" s="134"/>
      <c r="D594" s="136"/>
      <c r="E594" s="136"/>
      <c r="F594" s="136"/>
      <c r="G594" s="136"/>
      <c r="H594" s="136"/>
      <c r="I594" s="136"/>
      <c r="J594" s="136"/>
      <c r="K594" s="136"/>
      <c r="L594" s="136"/>
      <c r="M594" s="136"/>
      <c r="N594" s="136"/>
      <c r="O594" s="136"/>
      <c r="P594" s="136"/>
      <c r="Q594" s="136"/>
      <c r="R594" s="136"/>
      <c r="S594" s="136"/>
      <c r="T594" s="136"/>
      <c r="U594" s="136"/>
      <c r="V594" s="136"/>
      <c r="W594" s="136"/>
      <c r="X594" s="136"/>
      <c r="Y594" s="136"/>
      <c r="Z594" s="137"/>
      <c r="AA594" s="137"/>
      <c r="AB594" s="137"/>
      <c r="AC594" s="137"/>
      <c r="AD594" s="137"/>
    </row>
    <row r="595" spans="1:30" s="5" customFormat="1" x14ac:dyDescent="0.2">
      <c r="A595" s="136"/>
      <c r="B595" s="136"/>
      <c r="C595" s="134"/>
      <c r="D595" s="136"/>
      <c r="E595" s="136"/>
      <c r="F595" s="136"/>
      <c r="G595" s="136"/>
      <c r="H595" s="136"/>
      <c r="I595" s="136"/>
      <c r="J595" s="136"/>
      <c r="K595" s="136"/>
      <c r="L595" s="136"/>
      <c r="M595" s="136"/>
      <c r="N595" s="136"/>
      <c r="O595" s="136"/>
      <c r="P595" s="136"/>
      <c r="Q595" s="136"/>
      <c r="R595" s="136"/>
      <c r="S595" s="136"/>
      <c r="T595" s="136"/>
      <c r="U595" s="136"/>
      <c r="V595" s="136"/>
      <c r="W595" s="136"/>
      <c r="X595" s="136"/>
      <c r="Y595" s="136"/>
      <c r="Z595" s="137"/>
      <c r="AA595" s="137"/>
      <c r="AB595" s="137"/>
      <c r="AC595" s="137"/>
      <c r="AD595" s="137"/>
    </row>
    <row r="596" spans="1:30" s="5" customFormat="1" x14ac:dyDescent="0.2">
      <c r="A596" s="136"/>
      <c r="B596" s="136"/>
      <c r="C596" s="134"/>
      <c r="D596" s="136"/>
      <c r="E596" s="136"/>
      <c r="F596" s="136"/>
      <c r="G596" s="136"/>
      <c r="H596" s="136"/>
      <c r="I596" s="136"/>
      <c r="J596" s="136"/>
      <c r="K596" s="136"/>
      <c r="L596" s="136"/>
      <c r="M596" s="136"/>
      <c r="N596" s="136"/>
      <c r="O596" s="136"/>
      <c r="P596" s="136"/>
      <c r="Q596" s="136"/>
      <c r="R596" s="136"/>
      <c r="S596" s="136"/>
      <c r="T596" s="136"/>
      <c r="U596" s="136"/>
      <c r="V596" s="136"/>
      <c r="W596" s="136"/>
      <c r="X596" s="136"/>
      <c r="Y596" s="136"/>
      <c r="Z596" s="137"/>
      <c r="AA596" s="137"/>
      <c r="AB596" s="137"/>
      <c r="AC596" s="137"/>
      <c r="AD596" s="137"/>
    </row>
    <row r="597" spans="1:30" s="5" customFormat="1" x14ac:dyDescent="0.2">
      <c r="A597" s="136"/>
      <c r="B597" s="136"/>
      <c r="C597" s="134"/>
      <c r="D597" s="136"/>
      <c r="E597" s="136"/>
      <c r="F597" s="136"/>
      <c r="G597" s="136"/>
      <c r="H597" s="136"/>
      <c r="I597" s="136"/>
      <c r="J597" s="136"/>
      <c r="K597" s="136"/>
      <c r="L597" s="136"/>
      <c r="M597" s="136"/>
      <c r="N597" s="136"/>
      <c r="O597" s="136"/>
      <c r="P597" s="136"/>
      <c r="Q597" s="136"/>
      <c r="R597" s="136"/>
      <c r="S597" s="136"/>
      <c r="T597" s="136"/>
      <c r="U597" s="136"/>
      <c r="V597" s="136"/>
      <c r="W597" s="136"/>
      <c r="X597" s="136"/>
      <c r="Y597" s="136"/>
      <c r="Z597" s="137"/>
      <c r="AA597" s="137"/>
      <c r="AB597" s="137"/>
      <c r="AC597" s="137"/>
      <c r="AD597" s="137"/>
    </row>
    <row r="598" spans="1:30" s="5" customFormat="1" x14ac:dyDescent="0.2">
      <c r="A598" s="136"/>
      <c r="B598" s="136"/>
      <c r="C598" s="134"/>
      <c r="D598" s="136"/>
      <c r="E598" s="136"/>
      <c r="F598" s="136"/>
      <c r="G598" s="136"/>
      <c r="H598" s="136"/>
      <c r="I598" s="136"/>
      <c r="J598" s="136"/>
      <c r="K598" s="136"/>
      <c r="L598" s="136"/>
      <c r="M598" s="136"/>
      <c r="N598" s="136"/>
      <c r="O598" s="136"/>
      <c r="P598" s="136"/>
      <c r="Q598" s="136"/>
      <c r="R598" s="136"/>
      <c r="S598" s="136"/>
      <c r="T598" s="136"/>
      <c r="U598" s="136"/>
      <c r="V598" s="136"/>
      <c r="W598" s="136"/>
      <c r="X598" s="136"/>
      <c r="Y598" s="136"/>
      <c r="Z598" s="137"/>
      <c r="AA598" s="137"/>
      <c r="AB598" s="137"/>
      <c r="AC598" s="137"/>
      <c r="AD598" s="137"/>
    </row>
    <row r="599" spans="1:30" s="5" customFormat="1" x14ac:dyDescent="0.2">
      <c r="A599" s="136"/>
      <c r="B599" s="136"/>
      <c r="C599" s="134"/>
      <c r="D599" s="136"/>
      <c r="E599" s="136"/>
      <c r="F599" s="136"/>
      <c r="G599" s="136"/>
      <c r="H599" s="136"/>
      <c r="I599" s="136"/>
      <c r="J599" s="136"/>
      <c r="K599" s="136"/>
      <c r="L599" s="136"/>
      <c r="M599" s="136"/>
      <c r="N599" s="136"/>
      <c r="O599" s="136"/>
      <c r="P599" s="136"/>
      <c r="Q599" s="136"/>
      <c r="R599" s="136"/>
      <c r="S599" s="136"/>
      <c r="T599" s="136"/>
      <c r="U599" s="136"/>
      <c r="V599" s="136"/>
      <c r="W599" s="136"/>
      <c r="X599" s="136"/>
      <c r="Y599" s="136"/>
      <c r="Z599" s="137"/>
      <c r="AA599" s="137"/>
      <c r="AB599" s="137"/>
      <c r="AC599" s="137"/>
      <c r="AD599" s="137"/>
    </row>
    <row r="600" spans="1:30" s="5" customFormat="1" x14ac:dyDescent="0.2">
      <c r="A600" s="136"/>
      <c r="B600" s="136"/>
      <c r="C600" s="134"/>
      <c r="D600" s="136"/>
      <c r="E600" s="136"/>
      <c r="F600" s="136"/>
      <c r="G600" s="136"/>
      <c r="H600" s="136"/>
      <c r="I600" s="136"/>
      <c r="J600" s="136"/>
      <c r="K600" s="136"/>
      <c r="L600" s="136"/>
      <c r="M600" s="136"/>
      <c r="N600" s="136"/>
      <c r="O600" s="136"/>
      <c r="P600" s="136"/>
      <c r="Q600" s="136"/>
      <c r="R600" s="136"/>
      <c r="S600" s="136"/>
      <c r="T600" s="136"/>
      <c r="U600" s="136"/>
      <c r="V600" s="136"/>
      <c r="W600" s="136"/>
      <c r="X600" s="136"/>
      <c r="Y600" s="136"/>
      <c r="Z600" s="137"/>
      <c r="AA600" s="137"/>
      <c r="AB600" s="137"/>
      <c r="AC600" s="137"/>
      <c r="AD600" s="137"/>
    </row>
    <row r="601" spans="1:30" s="5" customFormat="1" x14ac:dyDescent="0.2">
      <c r="A601" s="136"/>
      <c r="B601" s="136"/>
      <c r="C601" s="134"/>
      <c r="D601" s="136"/>
      <c r="E601" s="136"/>
      <c r="F601" s="136"/>
      <c r="G601" s="136"/>
      <c r="H601" s="136"/>
      <c r="I601" s="136"/>
      <c r="J601" s="136"/>
      <c r="K601" s="136"/>
      <c r="L601" s="136"/>
      <c r="M601" s="136"/>
      <c r="N601" s="136"/>
      <c r="O601" s="136"/>
      <c r="P601" s="136"/>
      <c r="Q601" s="136"/>
      <c r="R601" s="136"/>
      <c r="S601" s="136"/>
      <c r="T601" s="136"/>
      <c r="U601" s="136"/>
      <c r="V601" s="136"/>
      <c r="W601" s="136"/>
      <c r="X601" s="136"/>
      <c r="Y601" s="136"/>
      <c r="Z601" s="137"/>
      <c r="AA601" s="137"/>
      <c r="AB601" s="137"/>
      <c r="AC601" s="137"/>
      <c r="AD601" s="137"/>
    </row>
    <row r="602" spans="1:30" s="5" customFormat="1" x14ac:dyDescent="0.2">
      <c r="A602" s="136"/>
      <c r="B602" s="136"/>
      <c r="C602" s="134"/>
      <c r="D602" s="136"/>
      <c r="E602" s="136"/>
      <c r="F602" s="136"/>
      <c r="G602" s="136"/>
      <c r="H602" s="136"/>
      <c r="I602" s="136"/>
      <c r="J602" s="136"/>
      <c r="K602" s="136"/>
      <c r="L602" s="136"/>
      <c r="M602" s="136"/>
      <c r="N602" s="136"/>
      <c r="O602" s="136"/>
      <c r="P602" s="136"/>
      <c r="Q602" s="136"/>
      <c r="R602" s="136"/>
      <c r="S602" s="136"/>
      <c r="T602" s="136"/>
      <c r="U602" s="136"/>
      <c r="V602" s="136"/>
      <c r="W602" s="136"/>
      <c r="X602" s="136"/>
      <c r="Y602" s="136"/>
      <c r="Z602" s="137"/>
      <c r="AA602" s="137"/>
      <c r="AB602" s="137"/>
      <c r="AC602" s="137"/>
      <c r="AD602" s="137"/>
    </row>
    <row r="603" spans="1:30" s="5" customFormat="1" x14ac:dyDescent="0.2">
      <c r="A603" s="136"/>
      <c r="B603" s="136"/>
      <c r="C603" s="134"/>
      <c r="D603" s="136"/>
      <c r="E603" s="136"/>
      <c r="F603" s="136"/>
      <c r="G603" s="136"/>
      <c r="H603" s="136"/>
      <c r="I603" s="136"/>
      <c r="J603" s="136"/>
      <c r="K603" s="136"/>
      <c r="L603" s="136"/>
      <c r="M603" s="136"/>
      <c r="N603" s="136"/>
      <c r="O603" s="136"/>
      <c r="P603" s="136"/>
      <c r="Q603" s="136"/>
      <c r="R603" s="136"/>
      <c r="S603" s="136"/>
      <c r="T603" s="136"/>
      <c r="U603" s="136"/>
      <c r="V603" s="136"/>
      <c r="W603" s="136"/>
      <c r="X603" s="136"/>
      <c r="Y603" s="136"/>
      <c r="Z603" s="137"/>
      <c r="AA603" s="137"/>
      <c r="AB603" s="137"/>
      <c r="AC603" s="137"/>
      <c r="AD603" s="137"/>
    </row>
    <row r="604" spans="1:30" s="5" customFormat="1" x14ac:dyDescent="0.2">
      <c r="A604" s="136"/>
      <c r="B604" s="136"/>
      <c r="C604" s="134"/>
      <c r="D604" s="136"/>
      <c r="E604" s="136"/>
      <c r="F604" s="136"/>
      <c r="G604" s="136"/>
      <c r="H604" s="136"/>
      <c r="I604" s="136"/>
      <c r="J604" s="136"/>
      <c r="K604" s="136"/>
      <c r="L604" s="136"/>
      <c r="M604" s="136"/>
      <c r="N604" s="136"/>
      <c r="O604" s="136"/>
      <c r="P604" s="136"/>
      <c r="Q604" s="136"/>
      <c r="R604" s="136"/>
      <c r="S604" s="136"/>
      <c r="T604" s="136"/>
      <c r="U604" s="136"/>
      <c r="V604" s="136"/>
      <c r="W604" s="136"/>
      <c r="X604" s="136"/>
      <c r="Y604" s="136"/>
      <c r="Z604" s="137"/>
      <c r="AA604" s="137"/>
      <c r="AB604" s="137"/>
      <c r="AC604" s="137"/>
      <c r="AD604" s="137"/>
    </row>
    <row r="605" spans="1:30" s="5" customFormat="1" x14ac:dyDescent="0.2">
      <c r="A605" s="136"/>
      <c r="B605" s="136"/>
      <c r="C605" s="134"/>
      <c r="D605" s="136"/>
      <c r="E605" s="136"/>
      <c r="F605" s="136"/>
      <c r="G605" s="136"/>
      <c r="H605" s="136"/>
      <c r="I605" s="136"/>
      <c r="J605" s="136"/>
      <c r="K605" s="136"/>
      <c r="L605" s="136"/>
      <c r="M605" s="136"/>
      <c r="N605" s="136"/>
      <c r="O605" s="136"/>
      <c r="P605" s="136"/>
      <c r="Q605" s="136"/>
      <c r="R605" s="136"/>
      <c r="S605" s="136"/>
      <c r="T605" s="136"/>
      <c r="U605" s="136"/>
      <c r="V605" s="136"/>
      <c r="W605" s="136"/>
      <c r="X605" s="136"/>
      <c r="Y605" s="136"/>
      <c r="Z605" s="137"/>
      <c r="AA605" s="137"/>
      <c r="AB605" s="137"/>
      <c r="AC605" s="137"/>
      <c r="AD605" s="137"/>
    </row>
    <row r="606" spans="1:30" s="5" customFormat="1" x14ac:dyDescent="0.2">
      <c r="A606" s="136"/>
      <c r="B606" s="136"/>
      <c r="C606" s="134"/>
      <c r="D606" s="136"/>
      <c r="E606" s="136"/>
      <c r="F606" s="136"/>
      <c r="G606" s="136"/>
      <c r="H606" s="136"/>
      <c r="I606" s="136"/>
      <c r="J606" s="136"/>
      <c r="K606" s="136"/>
      <c r="L606" s="136"/>
      <c r="M606" s="136"/>
      <c r="N606" s="136"/>
      <c r="O606" s="136"/>
      <c r="P606" s="136"/>
      <c r="Q606" s="136"/>
      <c r="R606" s="136"/>
      <c r="S606" s="136"/>
      <c r="T606" s="136"/>
      <c r="U606" s="136"/>
      <c r="V606" s="136"/>
      <c r="W606" s="136"/>
      <c r="X606" s="136"/>
      <c r="Y606" s="136"/>
      <c r="Z606" s="137"/>
      <c r="AA606" s="137"/>
      <c r="AB606" s="137"/>
      <c r="AC606" s="137"/>
      <c r="AD606" s="137"/>
    </row>
    <row r="607" spans="1:30" s="5" customFormat="1" x14ac:dyDescent="0.2">
      <c r="A607" s="136"/>
      <c r="B607" s="136"/>
      <c r="C607" s="134"/>
      <c r="D607" s="136"/>
      <c r="E607" s="136"/>
      <c r="F607" s="136"/>
      <c r="G607" s="136"/>
      <c r="H607" s="136"/>
      <c r="I607" s="136"/>
      <c r="J607" s="136"/>
      <c r="K607" s="136"/>
      <c r="L607" s="136"/>
      <c r="M607" s="136"/>
      <c r="N607" s="136"/>
      <c r="O607" s="136"/>
      <c r="P607" s="136"/>
      <c r="Q607" s="136"/>
      <c r="R607" s="136"/>
      <c r="S607" s="136"/>
      <c r="T607" s="136"/>
      <c r="U607" s="136"/>
      <c r="V607" s="136"/>
      <c r="W607" s="136"/>
      <c r="X607" s="136"/>
      <c r="Y607" s="136"/>
      <c r="Z607" s="137"/>
      <c r="AA607" s="137"/>
      <c r="AB607" s="137"/>
      <c r="AC607" s="137"/>
      <c r="AD607" s="137"/>
    </row>
    <row r="608" spans="1:30" s="5" customFormat="1" x14ac:dyDescent="0.2">
      <c r="A608" s="136"/>
      <c r="B608" s="136"/>
      <c r="C608" s="134"/>
      <c r="D608" s="136"/>
      <c r="E608" s="136"/>
      <c r="F608" s="136"/>
      <c r="G608" s="136"/>
      <c r="H608" s="136"/>
      <c r="I608" s="136"/>
      <c r="J608" s="136"/>
      <c r="K608" s="136"/>
      <c r="L608" s="136"/>
      <c r="M608" s="136"/>
      <c r="N608" s="136"/>
      <c r="O608" s="136"/>
      <c r="P608" s="136"/>
      <c r="Q608" s="136"/>
      <c r="R608" s="136"/>
      <c r="S608" s="136"/>
      <c r="T608" s="136"/>
      <c r="U608" s="136"/>
      <c r="V608" s="136"/>
      <c r="W608" s="136"/>
      <c r="X608" s="136"/>
      <c r="Y608" s="136"/>
      <c r="Z608" s="137"/>
      <c r="AA608" s="137"/>
      <c r="AB608" s="137"/>
      <c r="AC608" s="137"/>
      <c r="AD608" s="137"/>
    </row>
    <row r="609" spans="1:30" s="5" customFormat="1" x14ac:dyDescent="0.2">
      <c r="A609" s="136"/>
      <c r="B609" s="136"/>
      <c r="C609" s="134"/>
      <c r="D609" s="136"/>
      <c r="E609" s="136"/>
      <c r="F609" s="136"/>
      <c r="G609" s="136"/>
      <c r="H609" s="136"/>
      <c r="I609" s="136"/>
      <c r="J609" s="136"/>
      <c r="K609" s="136"/>
      <c r="L609" s="136"/>
      <c r="M609" s="136"/>
      <c r="N609" s="136"/>
      <c r="O609" s="136"/>
      <c r="P609" s="136"/>
      <c r="Q609" s="136"/>
      <c r="R609" s="136"/>
      <c r="S609" s="136"/>
      <c r="T609" s="136"/>
      <c r="U609" s="136"/>
      <c r="V609" s="136"/>
      <c r="W609" s="136"/>
      <c r="X609" s="136"/>
      <c r="Y609" s="136"/>
      <c r="Z609" s="137"/>
      <c r="AA609" s="137"/>
      <c r="AB609" s="137"/>
      <c r="AC609" s="137"/>
      <c r="AD609" s="137"/>
    </row>
    <row r="610" spans="1:30" s="5" customFormat="1" x14ac:dyDescent="0.2">
      <c r="A610" s="136"/>
      <c r="B610" s="136"/>
      <c r="C610" s="134"/>
      <c r="D610" s="136"/>
      <c r="E610" s="136"/>
      <c r="F610" s="136"/>
      <c r="G610" s="136"/>
      <c r="H610" s="136"/>
      <c r="I610" s="136"/>
      <c r="J610" s="136"/>
      <c r="K610" s="136"/>
      <c r="L610" s="136"/>
      <c r="M610" s="136"/>
      <c r="N610" s="136"/>
      <c r="O610" s="136"/>
      <c r="P610" s="136"/>
      <c r="Q610" s="136"/>
      <c r="R610" s="136"/>
      <c r="S610" s="136"/>
      <c r="T610" s="136"/>
      <c r="U610" s="136"/>
      <c r="V610" s="136"/>
      <c r="W610" s="136"/>
      <c r="X610" s="136"/>
      <c r="Y610" s="136"/>
      <c r="Z610" s="137"/>
      <c r="AA610" s="137"/>
      <c r="AB610" s="137"/>
      <c r="AC610" s="137"/>
      <c r="AD610" s="137"/>
    </row>
    <row r="611" spans="1:30" s="5" customFormat="1" x14ac:dyDescent="0.2">
      <c r="A611" s="136"/>
      <c r="B611" s="136"/>
      <c r="C611" s="134"/>
      <c r="D611" s="136"/>
      <c r="E611" s="136"/>
      <c r="F611" s="136"/>
      <c r="G611" s="136"/>
      <c r="H611" s="136"/>
      <c r="I611" s="136"/>
      <c r="J611" s="136"/>
      <c r="K611" s="136"/>
      <c r="L611" s="136"/>
      <c r="M611" s="136"/>
      <c r="N611" s="136"/>
      <c r="O611" s="136"/>
      <c r="P611" s="136"/>
      <c r="Q611" s="136"/>
      <c r="R611" s="136"/>
      <c r="S611" s="136"/>
      <c r="T611" s="136"/>
      <c r="U611" s="136"/>
      <c r="V611" s="136"/>
      <c r="W611" s="136"/>
      <c r="X611" s="136"/>
      <c r="Y611" s="136"/>
      <c r="Z611" s="137"/>
      <c r="AA611" s="137"/>
      <c r="AB611" s="137"/>
      <c r="AC611" s="137"/>
      <c r="AD611" s="137"/>
    </row>
    <row r="612" spans="1:30" s="5" customFormat="1" x14ac:dyDescent="0.2">
      <c r="A612" s="136"/>
      <c r="B612" s="136"/>
      <c r="C612" s="134"/>
      <c r="D612" s="136"/>
      <c r="E612" s="136"/>
      <c r="F612" s="136"/>
      <c r="G612" s="136"/>
      <c r="H612" s="136"/>
      <c r="I612" s="136"/>
      <c r="J612" s="136"/>
      <c r="K612" s="136"/>
      <c r="L612" s="136"/>
      <c r="M612" s="136"/>
      <c r="N612" s="136"/>
      <c r="O612" s="136"/>
      <c r="P612" s="136"/>
      <c r="Q612" s="136"/>
      <c r="R612" s="136"/>
      <c r="S612" s="136"/>
      <c r="T612" s="136"/>
      <c r="U612" s="136"/>
      <c r="V612" s="136"/>
      <c r="W612" s="136"/>
      <c r="X612" s="136"/>
      <c r="Y612" s="136"/>
      <c r="Z612" s="137"/>
      <c r="AA612" s="137"/>
      <c r="AB612" s="137"/>
      <c r="AC612" s="137"/>
      <c r="AD612" s="137"/>
    </row>
    <row r="613" spans="1:30" s="5" customFormat="1" x14ac:dyDescent="0.2">
      <c r="A613" s="136"/>
      <c r="B613" s="136"/>
      <c r="C613" s="134"/>
      <c r="D613" s="136"/>
      <c r="E613" s="136"/>
      <c r="F613" s="136"/>
      <c r="G613" s="136"/>
      <c r="H613" s="136"/>
      <c r="I613" s="136"/>
      <c r="J613" s="136"/>
      <c r="K613" s="136"/>
      <c r="L613" s="136"/>
      <c r="M613" s="136"/>
      <c r="N613" s="136"/>
      <c r="O613" s="136"/>
      <c r="P613" s="136"/>
      <c r="Q613" s="136"/>
      <c r="R613" s="136"/>
      <c r="S613" s="136"/>
      <c r="T613" s="136"/>
      <c r="U613" s="136"/>
      <c r="V613" s="136"/>
      <c r="W613" s="136"/>
      <c r="X613" s="136"/>
      <c r="Y613" s="136"/>
      <c r="Z613" s="137"/>
      <c r="AA613" s="137"/>
      <c r="AB613" s="137"/>
      <c r="AC613" s="137"/>
      <c r="AD613" s="137"/>
    </row>
    <row r="614" spans="1:30" s="5" customFormat="1" x14ac:dyDescent="0.2">
      <c r="A614" s="136"/>
      <c r="B614" s="136"/>
      <c r="C614" s="134"/>
      <c r="D614" s="136"/>
      <c r="E614" s="136"/>
      <c r="F614" s="136"/>
      <c r="G614" s="136"/>
      <c r="H614" s="136"/>
      <c r="I614" s="136"/>
      <c r="J614" s="136"/>
      <c r="K614" s="136"/>
      <c r="L614" s="136"/>
      <c r="M614" s="136"/>
      <c r="N614" s="136"/>
      <c r="O614" s="136"/>
      <c r="P614" s="136"/>
      <c r="Q614" s="136"/>
      <c r="R614" s="136"/>
      <c r="S614" s="136"/>
      <c r="T614" s="136"/>
      <c r="U614" s="136"/>
      <c r="V614" s="136"/>
      <c r="W614" s="136"/>
      <c r="X614" s="136"/>
      <c r="Y614" s="136"/>
      <c r="Z614" s="137"/>
      <c r="AA614" s="137"/>
      <c r="AB614" s="137"/>
      <c r="AC614" s="137"/>
      <c r="AD614" s="137"/>
    </row>
    <row r="615" spans="1:30" s="5" customFormat="1" x14ac:dyDescent="0.2">
      <c r="A615" s="136"/>
      <c r="B615" s="136"/>
      <c r="C615" s="134"/>
      <c r="D615" s="136"/>
      <c r="E615" s="136"/>
      <c r="F615" s="136"/>
      <c r="G615" s="136"/>
      <c r="H615" s="136"/>
      <c r="I615" s="136"/>
      <c r="J615" s="136"/>
      <c r="K615" s="136"/>
      <c r="L615" s="136"/>
      <c r="M615" s="136"/>
      <c r="N615" s="136"/>
      <c r="O615" s="136"/>
      <c r="P615" s="136"/>
      <c r="Q615" s="136"/>
      <c r="R615" s="136"/>
      <c r="S615" s="136"/>
      <c r="T615" s="136"/>
      <c r="U615" s="136"/>
      <c r="V615" s="136"/>
      <c r="W615" s="136"/>
      <c r="X615" s="136"/>
      <c r="Y615" s="136"/>
      <c r="Z615" s="137"/>
      <c r="AA615" s="137"/>
      <c r="AB615" s="137"/>
      <c r="AC615" s="137"/>
      <c r="AD615" s="137"/>
    </row>
    <row r="616" spans="1:30" s="5" customFormat="1" x14ac:dyDescent="0.2">
      <c r="A616" s="136"/>
      <c r="B616" s="136"/>
      <c r="C616" s="134"/>
      <c r="D616" s="136"/>
      <c r="E616" s="136"/>
      <c r="F616" s="136"/>
      <c r="G616" s="136"/>
      <c r="H616" s="136"/>
      <c r="I616" s="136"/>
      <c r="J616" s="136"/>
      <c r="K616" s="136"/>
      <c r="L616" s="136"/>
      <c r="M616" s="136"/>
      <c r="N616" s="136"/>
      <c r="O616" s="136"/>
      <c r="P616" s="136"/>
      <c r="Q616" s="136"/>
      <c r="R616" s="136"/>
      <c r="S616" s="136"/>
      <c r="T616" s="136"/>
      <c r="U616" s="136"/>
      <c r="V616" s="136"/>
      <c r="W616" s="136"/>
      <c r="X616" s="136"/>
      <c r="Y616" s="136"/>
      <c r="Z616" s="137"/>
      <c r="AA616" s="137"/>
      <c r="AB616" s="137"/>
      <c r="AC616" s="137"/>
      <c r="AD616" s="137"/>
    </row>
    <row r="617" spans="1:30" s="5" customFormat="1" x14ac:dyDescent="0.2">
      <c r="A617" s="136"/>
      <c r="B617" s="136"/>
      <c r="C617" s="134"/>
      <c r="D617" s="136"/>
      <c r="E617" s="136"/>
      <c r="F617" s="136"/>
      <c r="G617" s="136"/>
      <c r="H617" s="136"/>
      <c r="I617" s="136"/>
      <c r="J617" s="136"/>
      <c r="K617" s="136"/>
      <c r="L617" s="136"/>
      <c r="M617" s="136"/>
      <c r="N617" s="136"/>
      <c r="O617" s="136"/>
      <c r="P617" s="136"/>
      <c r="Q617" s="136"/>
      <c r="R617" s="136"/>
      <c r="S617" s="136"/>
      <c r="T617" s="136"/>
      <c r="U617" s="136"/>
      <c r="V617" s="136"/>
      <c r="W617" s="136"/>
      <c r="X617" s="136"/>
      <c r="Y617" s="136"/>
      <c r="Z617" s="137"/>
      <c r="AA617" s="137"/>
      <c r="AB617" s="137"/>
      <c r="AC617" s="137"/>
      <c r="AD617" s="137"/>
    </row>
    <row r="618" spans="1:30" s="5" customFormat="1" x14ac:dyDescent="0.2">
      <c r="A618" s="136"/>
      <c r="B618" s="136"/>
      <c r="C618" s="134"/>
      <c r="D618" s="136"/>
      <c r="E618" s="136"/>
      <c r="F618" s="136"/>
      <c r="G618" s="136"/>
      <c r="H618" s="136"/>
      <c r="I618" s="136"/>
      <c r="J618" s="136"/>
      <c r="K618" s="136"/>
      <c r="L618" s="136"/>
      <c r="M618" s="136"/>
      <c r="N618" s="136"/>
      <c r="O618" s="136"/>
      <c r="P618" s="136"/>
      <c r="Q618" s="136"/>
      <c r="R618" s="136"/>
      <c r="S618" s="136"/>
      <c r="T618" s="136"/>
      <c r="U618" s="136"/>
      <c r="V618" s="136"/>
      <c r="W618" s="136"/>
      <c r="X618" s="136"/>
      <c r="Y618" s="136"/>
      <c r="Z618" s="137"/>
      <c r="AA618" s="137"/>
      <c r="AB618" s="137"/>
      <c r="AC618" s="137"/>
      <c r="AD618" s="137"/>
    </row>
    <row r="619" spans="1:30" s="5" customFormat="1" x14ac:dyDescent="0.2">
      <c r="A619" s="136"/>
      <c r="B619" s="136"/>
      <c r="C619" s="134"/>
      <c r="D619" s="136"/>
      <c r="E619" s="136"/>
      <c r="F619" s="136"/>
      <c r="G619" s="136"/>
      <c r="H619" s="136"/>
      <c r="I619" s="136"/>
      <c r="J619" s="136"/>
      <c r="K619" s="136"/>
      <c r="L619" s="136"/>
      <c r="M619" s="136"/>
      <c r="N619" s="136"/>
      <c r="O619" s="136"/>
      <c r="P619" s="136"/>
      <c r="Q619" s="136"/>
      <c r="R619" s="136"/>
      <c r="S619" s="136"/>
      <c r="T619" s="136"/>
      <c r="U619" s="136"/>
      <c r="V619" s="136"/>
      <c r="W619" s="136"/>
      <c r="X619" s="136"/>
      <c r="Y619" s="136"/>
      <c r="Z619" s="137"/>
      <c r="AA619" s="137"/>
      <c r="AB619" s="137"/>
      <c r="AC619" s="137"/>
      <c r="AD619" s="137"/>
    </row>
    <row r="620" spans="1:30" s="5" customFormat="1" x14ac:dyDescent="0.2">
      <c r="A620" s="136"/>
      <c r="B620" s="136"/>
      <c r="C620" s="134"/>
      <c r="D620" s="136"/>
      <c r="E620" s="136"/>
      <c r="F620" s="136"/>
      <c r="G620" s="136"/>
      <c r="H620" s="136"/>
      <c r="I620" s="136"/>
      <c r="J620" s="136"/>
      <c r="K620" s="136"/>
      <c r="L620" s="136"/>
      <c r="M620" s="136"/>
      <c r="N620" s="136"/>
      <c r="O620" s="136"/>
      <c r="P620" s="136"/>
      <c r="Q620" s="136"/>
      <c r="R620" s="136"/>
      <c r="S620" s="136"/>
      <c r="T620" s="136"/>
      <c r="U620" s="136"/>
      <c r="V620" s="136"/>
      <c r="W620" s="136"/>
      <c r="X620" s="136"/>
      <c r="Y620" s="136"/>
      <c r="Z620" s="137"/>
      <c r="AA620" s="137"/>
      <c r="AB620" s="137"/>
      <c r="AC620" s="137"/>
      <c r="AD620" s="137"/>
    </row>
    <row r="621" spans="1:30" s="5" customFormat="1" x14ac:dyDescent="0.2">
      <c r="A621" s="136"/>
      <c r="B621" s="136"/>
      <c r="C621" s="134"/>
      <c r="D621" s="136"/>
      <c r="E621" s="136"/>
      <c r="F621" s="136"/>
      <c r="G621" s="136"/>
      <c r="H621" s="136"/>
      <c r="I621" s="136"/>
      <c r="J621" s="136"/>
      <c r="K621" s="136"/>
      <c r="L621" s="136"/>
      <c r="M621" s="136"/>
      <c r="N621" s="136"/>
      <c r="O621" s="136"/>
      <c r="P621" s="136"/>
      <c r="Q621" s="136"/>
      <c r="R621" s="136"/>
      <c r="S621" s="136"/>
      <c r="T621" s="136"/>
      <c r="U621" s="136"/>
      <c r="V621" s="136"/>
      <c r="W621" s="136"/>
      <c r="X621" s="136"/>
      <c r="Y621" s="136"/>
      <c r="Z621" s="137"/>
      <c r="AA621" s="137"/>
      <c r="AB621" s="137"/>
      <c r="AC621" s="137"/>
      <c r="AD621" s="137"/>
    </row>
    <row r="622" spans="1:30" s="5" customFormat="1" x14ac:dyDescent="0.2">
      <c r="A622" s="136"/>
      <c r="B622" s="136"/>
      <c r="C622" s="134"/>
      <c r="D622" s="136"/>
      <c r="E622" s="136"/>
      <c r="F622" s="136"/>
      <c r="G622" s="136"/>
      <c r="H622" s="136"/>
      <c r="I622" s="136"/>
      <c r="J622" s="136"/>
      <c r="K622" s="136"/>
      <c r="L622" s="136"/>
      <c r="M622" s="136"/>
      <c r="N622" s="136"/>
      <c r="O622" s="136"/>
      <c r="P622" s="136"/>
      <c r="Q622" s="136"/>
      <c r="R622" s="136"/>
      <c r="S622" s="136"/>
      <c r="T622" s="136"/>
      <c r="U622" s="136"/>
      <c r="V622" s="136"/>
      <c r="W622" s="136"/>
      <c r="X622" s="136"/>
      <c r="Y622" s="136"/>
      <c r="Z622" s="137"/>
      <c r="AA622" s="137"/>
      <c r="AB622" s="137"/>
      <c r="AC622" s="137"/>
      <c r="AD622" s="137"/>
    </row>
    <row r="623" spans="1:30" s="5" customFormat="1" x14ac:dyDescent="0.2">
      <c r="A623" s="136"/>
      <c r="B623" s="136"/>
      <c r="C623" s="134"/>
      <c r="D623" s="136"/>
      <c r="E623" s="136"/>
      <c r="F623" s="136"/>
      <c r="G623" s="136"/>
      <c r="H623" s="136"/>
      <c r="I623" s="136"/>
      <c r="J623" s="136"/>
      <c r="K623" s="136"/>
      <c r="L623" s="136"/>
      <c r="M623" s="136"/>
      <c r="N623" s="136"/>
      <c r="O623" s="136"/>
      <c r="P623" s="136"/>
      <c r="Q623" s="136"/>
      <c r="R623" s="136"/>
      <c r="S623" s="136"/>
      <c r="T623" s="136"/>
      <c r="U623" s="136"/>
      <c r="V623" s="136"/>
      <c r="W623" s="136"/>
      <c r="X623" s="136"/>
      <c r="Y623" s="136"/>
      <c r="Z623" s="137"/>
      <c r="AA623" s="137"/>
      <c r="AB623" s="137"/>
      <c r="AC623" s="137"/>
      <c r="AD623" s="137"/>
    </row>
    <row r="624" spans="1:30" s="5" customFormat="1" x14ac:dyDescent="0.2">
      <c r="A624" s="136"/>
      <c r="B624" s="136"/>
      <c r="C624" s="134"/>
      <c r="D624" s="136"/>
      <c r="E624" s="136"/>
      <c r="F624" s="136"/>
      <c r="G624" s="136"/>
      <c r="H624" s="136"/>
      <c r="I624" s="136"/>
      <c r="J624" s="136"/>
      <c r="K624" s="136"/>
      <c r="L624" s="136"/>
      <c r="M624" s="136"/>
      <c r="N624" s="136"/>
      <c r="O624" s="136"/>
      <c r="P624" s="136"/>
      <c r="Q624" s="136"/>
      <c r="R624" s="136"/>
      <c r="S624" s="136"/>
      <c r="T624" s="136"/>
      <c r="U624" s="136"/>
      <c r="V624" s="136"/>
      <c r="W624" s="136"/>
      <c r="X624" s="136"/>
      <c r="Y624" s="136"/>
      <c r="Z624" s="137"/>
      <c r="AA624" s="137"/>
      <c r="AB624" s="137"/>
      <c r="AC624" s="137"/>
      <c r="AD624" s="137"/>
    </row>
    <row r="625" spans="1:30" s="5" customFormat="1" x14ac:dyDescent="0.2">
      <c r="A625" s="136"/>
      <c r="B625" s="136"/>
      <c r="C625" s="134"/>
      <c r="D625" s="136"/>
      <c r="E625" s="136"/>
      <c r="F625" s="136"/>
      <c r="G625" s="136"/>
      <c r="H625" s="136"/>
      <c r="I625" s="136"/>
      <c r="J625" s="136"/>
      <c r="K625" s="136"/>
      <c r="L625" s="136"/>
      <c r="M625" s="136"/>
      <c r="N625" s="136"/>
      <c r="O625" s="136"/>
      <c r="P625" s="136"/>
      <c r="Q625" s="136"/>
      <c r="R625" s="136"/>
      <c r="S625" s="136"/>
      <c r="T625" s="136"/>
      <c r="U625" s="136"/>
      <c r="V625" s="136"/>
      <c r="W625" s="136"/>
      <c r="X625" s="136"/>
      <c r="Y625" s="136"/>
      <c r="Z625" s="137"/>
      <c r="AA625" s="137"/>
      <c r="AB625" s="137"/>
      <c r="AC625" s="137"/>
      <c r="AD625" s="137"/>
    </row>
    <row r="626" spans="1:30" s="5" customFormat="1" x14ac:dyDescent="0.2">
      <c r="A626" s="136"/>
      <c r="B626" s="136"/>
      <c r="C626" s="134"/>
      <c r="D626" s="136"/>
      <c r="E626" s="136"/>
      <c r="F626" s="136"/>
      <c r="G626" s="136"/>
      <c r="H626" s="136"/>
      <c r="I626" s="136"/>
      <c r="J626" s="136"/>
      <c r="K626" s="136"/>
      <c r="L626" s="136"/>
      <c r="M626" s="136"/>
      <c r="N626" s="136"/>
      <c r="O626" s="136"/>
      <c r="P626" s="136"/>
      <c r="Q626" s="136"/>
      <c r="R626" s="136"/>
      <c r="S626" s="136"/>
      <c r="T626" s="136"/>
      <c r="U626" s="136"/>
      <c r="V626" s="136"/>
      <c r="W626" s="136"/>
      <c r="X626" s="136"/>
      <c r="Y626" s="136"/>
      <c r="Z626" s="137"/>
      <c r="AA626" s="137"/>
      <c r="AB626" s="137"/>
      <c r="AC626" s="137"/>
      <c r="AD626" s="137"/>
    </row>
    <row r="627" spans="1:30" s="5" customFormat="1" x14ac:dyDescent="0.2">
      <c r="A627" s="136"/>
      <c r="B627" s="136"/>
      <c r="C627" s="134"/>
      <c r="D627" s="136"/>
      <c r="E627" s="136"/>
      <c r="F627" s="136"/>
      <c r="G627" s="136"/>
      <c r="H627" s="136"/>
      <c r="I627" s="136"/>
      <c r="J627" s="136"/>
      <c r="K627" s="136"/>
      <c r="L627" s="136"/>
      <c r="M627" s="136"/>
      <c r="N627" s="136"/>
      <c r="O627" s="136"/>
      <c r="P627" s="136"/>
      <c r="Q627" s="136"/>
      <c r="R627" s="136"/>
      <c r="S627" s="136"/>
      <c r="T627" s="136"/>
      <c r="U627" s="136"/>
      <c r="V627" s="136"/>
      <c r="W627" s="136"/>
      <c r="X627" s="136"/>
      <c r="Y627" s="136"/>
      <c r="Z627" s="137"/>
      <c r="AA627" s="137"/>
      <c r="AB627" s="137"/>
      <c r="AC627" s="137"/>
      <c r="AD627" s="137"/>
    </row>
    <row r="628" spans="1:30" s="5" customFormat="1" x14ac:dyDescent="0.2">
      <c r="A628" s="136"/>
      <c r="B628" s="136"/>
      <c r="C628" s="134"/>
      <c r="D628" s="136"/>
      <c r="E628" s="136"/>
      <c r="F628" s="136"/>
      <c r="G628" s="136"/>
      <c r="H628" s="136"/>
      <c r="I628" s="136"/>
      <c r="J628" s="136"/>
      <c r="K628" s="136"/>
      <c r="L628" s="136"/>
      <c r="M628" s="136"/>
      <c r="N628" s="136"/>
      <c r="O628" s="136"/>
      <c r="P628" s="136"/>
      <c r="Q628" s="136"/>
      <c r="R628" s="136"/>
      <c r="S628" s="136"/>
      <c r="T628" s="136"/>
      <c r="U628" s="136"/>
      <c r="V628" s="136"/>
      <c r="W628" s="136"/>
      <c r="X628" s="136"/>
      <c r="Y628" s="136"/>
      <c r="Z628" s="137"/>
      <c r="AA628" s="137"/>
      <c r="AB628" s="137"/>
      <c r="AC628" s="137"/>
      <c r="AD628" s="137"/>
    </row>
    <row r="629" spans="1:30" s="5" customFormat="1" x14ac:dyDescent="0.2">
      <c r="A629" s="136"/>
      <c r="B629" s="136"/>
      <c r="C629" s="134"/>
      <c r="D629" s="136"/>
      <c r="E629" s="136"/>
      <c r="F629" s="136"/>
      <c r="G629" s="136"/>
      <c r="H629" s="136"/>
      <c r="I629" s="136"/>
      <c r="J629" s="136"/>
      <c r="K629" s="136"/>
      <c r="L629" s="136"/>
      <c r="M629" s="136"/>
      <c r="N629" s="136"/>
      <c r="O629" s="136"/>
      <c r="P629" s="136"/>
      <c r="Q629" s="136"/>
      <c r="R629" s="136"/>
      <c r="S629" s="136"/>
      <c r="T629" s="136"/>
      <c r="U629" s="136"/>
      <c r="V629" s="136"/>
      <c r="W629" s="136"/>
      <c r="X629" s="136"/>
      <c r="Y629" s="136"/>
      <c r="Z629" s="137"/>
      <c r="AA629" s="137"/>
      <c r="AB629" s="137"/>
      <c r="AC629" s="137"/>
      <c r="AD629" s="137"/>
    </row>
    <row r="630" spans="1:30" s="5" customFormat="1" x14ac:dyDescent="0.2">
      <c r="A630" s="136"/>
      <c r="B630" s="136"/>
      <c r="C630" s="134"/>
      <c r="D630" s="136"/>
      <c r="E630" s="136"/>
      <c r="F630" s="136"/>
      <c r="G630" s="136"/>
      <c r="H630" s="136"/>
      <c r="I630" s="136"/>
      <c r="J630" s="136"/>
      <c r="K630" s="136"/>
      <c r="L630" s="136"/>
      <c r="M630" s="136"/>
      <c r="N630" s="136"/>
      <c r="O630" s="136"/>
      <c r="P630" s="136"/>
      <c r="Q630" s="136"/>
      <c r="R630" s="136"/>
      <c r="S630" s="136"/>
      <c r="T630" s="136"/>
      <c r="U630" s="136"/>
      <c r="V630" s="136"/>
      <c r="W630" s="136"/>
      <c r="X630" s="136"/>
      <c r="Y630" s="136"/>
      <c r="Z630" s="137"/>
      <c r="AA630" s="137"/>
      <c r="AB630" s="137"/>
      <c r="AC630" s="137"/>
      <c r="AD630" s="137"/>
    </row>
    <row r="631" spans="1:30" s="5" customFormat="1" x14ac:dyDescent="0.2">
      <c r="A631" s="136"/>
      <c r="B631" s="136"/>
      <c r="C631" s="134"/>
      <c r="D631" s="136"/>
      <c r="E631" s="136"/>
      <c r="F631" s="136"/>
      <c r="G631" s="136"/>
      <c r="H631" s="136"/>
      <c r="I631" s="136"/>
      <c r="J631" s="136"/>
      <c r="K631" s="136"/>
      <c r="L631" s="136"/>
      <c r="M631" s="136"/>
      <c r="N631" s="136"/>
      <c r="O631" s="136"/>
      <c r="P631" s="136"/>
      <c r="Q631" s="136"/>
      <c r="R631" s="136"/>
      <c r="S631" s="136"/>
      <c r="T631" s="136"/>
      <c r="U631" s="136"/>
      <c r="V631" s="136"/>
      <c r="W631" s="136"/>
      <c r="X631" s="136"/>
      <c r="Y631" s="136"/>
      <c r="Z631" s="137"/>
      <c r="AA631" s="137"/>
      <c r="AB631" s="137"/>
      <c r="AC631" s="137"/>
      <c r="AD631" s="137"/>
    </row>
    <row r="632" spans="1:30" s="5" customFormat="1" x14ac:dyDescent="0.2">
      <c r="A632" s="136"/>
      <c r="B632" s="136"/>
      <c r="C632" s="134"/>
      <c r="D632" s="136"/>
      <c r="E632" s="136"/>
      <c r="F632" s="136"/>
      <c r="G632" s="136"/>
      <c r="H632" s="136"/>
      <c r="I632" s="136"/>
      <c r="J632" s="136"/>
      <c r="K632" s="136"/>
      <c r="L632" s="136"/>
      <c r="M632" s="136"/>
      <c r="N632" s="136"/>
      <c r="O632" s="136"/>
      <c r="P632" s="136"/>
      <c r="Q632" s="136"/>
      <c r="R632" s="136"/>
      <c r="S632" s="136"/>
      <c r="T632" s="136"/>
      <c r="U632" s="136"/>
      <c r="V632" s="136"/>
      <c r="W632" s="136"/>
      <c r="X632" s="136"/>
      <c r="Y632" s="136"/>
      <c r="Z632" s="137"/>
      <c r="AA632" s="137"/>
      <c r="AB632" s="137"/>
      <c r="AC632" s="137"/>
      <c r="AD632" s="137"/>
    </row>
    <row r="633" spans="1:30" s="5" customFormat="1" x14ac:dyDescent="0.2">
      <c r="A633" s="136"/>
      <c r="B633" s="136"/>
      <c r="C633" s="134"/>
      <c r="D633" s="136"/>
      <c r="E633" s="136"/>
      <c r="F633" s="136"/>
      <c r="G633" s="136"/>
      <c r="H633" s="136"/>
      <c r="I633" s="136"/>
      <c r="J633" s="136"/>
      <c r="K633" s="136"/>
      <c r="L633" s="136"/>
      <c r="M633" s="136"/>
      <c r="N633" s="136"/>
      <c r="O633" s="136"/>
      <c r="P633" s="136"/>
      <c r="Q633" s="136"/>
      <c r="R633" s="136"/>
      <c r="S633" s="136"/>
      <c r="T633" s="136"/>
      <c r="U633" s="136"/>
      <c r="V633" s="136"/>
      <c r="W633" s="136"/>
      <c r="X633" s="136"/>
      <c r="Y633" s="136"/>
      <c r="Z633" s="137"/>
      <c r="AA633" s="137"/>
      <c r="AB633" s="137"/>
      <c r="AC633" s="137"/>
      <c r="AD633" s="137"/>
    </row>
    <row r="634" spans="1:30" s="5" customFormat="1" x14ac:dyDescent="0.2">
      <c r="A634" s="136"/>
      <c r="B634" s="136"/>
      <c r="C634" s="134"/>
      <c r="D634" s="136"/>
      <c r="E634" s="136"/>
      <c r="F634" s="136"/>
      <c r="G634" s="136"/>
      <c r="H634" s="136"/>
      <c r="I634" s="136"/>
      <c r="J634" s="136"/>
      <c r="K634" s="136"/>
      <c r="L634" s="136"/>
      <c r="M634" s="136"/>
      <c r="N634" s="136"/>
      <c r="O634" s="136"/>
      <c r="P634" s="136"/>
      <c r="Q634" s="136"/>
      <c r="R634" s="136"/>
      <c r="S634" s="136"/>
      <c r="T634" s="136"/>
      <c r="U634" s="136"/>
      <c r="V634" s="136"/>
      <c r="W634" s="136"/>
      <c r="X634" s="136"/>
      <c r="Y634" s="136"/>
      <c r="Z634" s="137"/>
      <c r="AA634" s="137"/>
      <c r="AB634" s="137"/>
      <c r="AC634" s="137"/>
      <c r="AD634" s="137"/>
    </row>
    <row r="635" spans="1:30" s="5" customFormat="1" x14ac:dyDescent="0.2">
      <c r="A635" s="136"/>
      <c r="B635" s="136"/>
      <c r="C635" s="134"/>
      <c r="D635" s="136"/>
      <c r="E635" s="136"/>
      <c r="F635" s="136"/>
      <c r="G635" s="136"/>
      <c r="H635" s="136"/>
      <c r="I635" s="136"/>
      <c r="J635" s="136"/>
      <c r="K635" s="136"/>
      <c r="L635" s="136"/>
      <c r="M635" s="136"/>
      <c r="N635" s="136"/>
      <c r="O635" s="136"/>
      <c r="P635" s="136"/>
      <c r="Q635" s="136"/>
      <c r="R635" s="136"/>
      <c r="S635" s="136"/>
      <c r="T635" s="136"/>
      <c r="U635" s="136"/>
      <c r="V635" s="136"/>
      <c r="W635" s="136"/>
      <c r="X635" s="136"/>
      <c r="Y635" s="136"/>
      <c r="Z635" s="137"/>
      <c r="AA635" s="137"/>
      <c r="AB635" s="137"/>
      <c r="AC635" s="137"/>
      <c r="AD635" s="137"/>
    </row>
    <row r="636" spans="1:30" s="5" customFormat="1" x14ac:dyDescent="0.2">
      <c r="A636" s="136"/>
      <c r="B636" s="136"/>
      <c r="C636" s="134"/>
      <c r="D636" s="136"/>
      <c r="E636" s="136"/>
      <c r="F636" s="136"/>
      <c r="G636" s="136"/>
      <c r="H636" s="136"/>
      <c r="I636" s="136"/>
      <c r="J636" s="136"/>
      <c r="K636" s="136"/>
      <c r="L636" s="136"/>
      <c r="M636" s="136"/>
      <c r="N636" s="136"/>
      <c r="O636" s="136"/>
      <c r="P636" s="136"/>
      <c r="Q636" s="136"/>
      <c r="R636" s="136"/>
      <c r="S636" s="136"/>
      <c r="T636" s="136"/>
      <c r="U636" s="136"/>
      <c r="V636" s="136"/>
      <c r="W636" s="136"/>
      <c r="X636" s="136"/>
      <c r="Y636" s="136"/>
      <c r="Z636" s="137"/>
      <c r="AA636" s="137"/>
      <c r="AB636" s="137"/>
      <c r="AC636" s="137"/>
      <c r="AD636" s="137"/>
    </row>
    <row r="637" spans="1:30" s="5" customFormat="1" x14ac:dyDescent="0.2">
      <c r="A637" s="136"/>
      <c r="B637" s="136"/>
      <c r="C637" s="134"/>
      <c r="D637" s="136"/>
      <c r="E637" s="136"/>
      <c r="F637" s="136"/>
      <c r="G637" s="136"/>
      <c r="H637" s="136"/>
      <c r="I637" s="136"/>
      <c r="J637" s="136"/>
      <c r="K637" s="136"/>
      <c r="L637" s="136"/>
      <c r="M637" s="136"/>
      <c r="N637" s="136"/>
      <c r="O637" s="136"/>
      <c r="P637" s="136"/>
      <c r="Q637" s="136"/>
      <c r="R637" s="136"/>
      <c r="S637" s="136"/>
      <c r="T637" s="136"/>
      <c r="U637" s="136"/>
      <c r="V637" s="136"/>
      <c r="W637" s="136"/>
      <c r="X637" s="136"/>
      <c r="Y637" s="136"/>
      <c r="Z637" s="137"/>
      <c r="AA637" s="137"/>
      <c r="AB637" s="137"/>
      <c r="AC637" s="137"/>
      <c r="AD637" s="137"/>
    </row>
    <row r="638" spans="1:30" s="5" customFormat="1" x14ac:dyDescent="0.2">
      <c r="A638" s="136"/>
      <c r="B638" s="136"/>
      <c r="C638" s="134"/>
      <c r="D638" s="136"/>
      <c r="E638" s="136"/>
      <c r="F638" s="136"/>
      <c r="G638" s="136"/>
      <c r="H638" s="136"/>
      <c r="I638" s="136"/>
      <c r="J638" s="136"/>
      <c r="K638" s="136"/>
      <c r="L638" s="136"/>
      <c r="M638" s="136"/>
      <c r="N638" s="136"/>
      <c r="O638" s="136"/>
      <c r="P638" s="136"/>
      <c r="Q638" s="136"/>
      <c r="R638" s="136"/>
      <c r="S638" s="136"/>
      <c r="T638" s="136"/>
      <c r="U638" s="136"/>
      <c r="V638" s="136"/>
      <c r="W638" s="136"/>
      <c r="X638" s="136"/>
      <c r="Y638" s="136"/>
      <c r="Z638" s="137"/>
      <c r="AA638" s="137"/>
      <c r="AB638" s="137"/>
      <c r="AC638" s="137"/>
      <c r="AD638" s="137"/>
    </row>
    <row r="639" spans="1:30" s="5" customFormat="1" x14ac:dyDescent="0.2">
      <c r="A639" s="136"/>
      <c r="B639" s="136"/>
      <c r="C639" s="134"/>
      <c r="D639" s="136"/>
      <c r="E639" s="136"/>
      <c r="F639" s="136"/>
      <c r="G639" s="136"/>
      <c r="H639" s="136"/>
      <c r="I639" s="136"/>
      <c r="J639" s="136"/>
      <c r="K639" s="136"/>
      <c r="L639" s="136"/>
      <c r="M639" s="136"/>
      <c r="N639" s="136"/>
      <c r="O639" s="136"/>
      <c r="P639" s="136"/>
      <c r="Q639" s="136"/>
      <c r="R639" s="136"/>
      <c r="S639" s="136"/>
      <c r="T639" s="136"/>
      <c r="U639" s="136"/>
      <c r="V639" s="136"/>
      <c r="W639" s="136"/>
      <c r="X639" s="136"/>
      <c r="Y639" s="136"/>
      <c r="Z639" s="137"/>
      <c r="AA639" s="137"/>
      <c r="AB639" s="137"/>
      <c r="AC639" s="137"/>
      <c r="AD639" s="137"/>
    </row>
    <row r="640" spans="1:30" s="5" customFormat="1" x14ac:dyDescent="0.2">
      <c r="A640" s="136"/>
      <c r="B640" s="136"/>
      <c r="C640" s="134"/>
      <c r="D640" s="136"/>
      <c r="E640" s="136"/>
      <c r="F640" s="136"/>
      <c r="G640" s="136"/>
      <c r="H640" s="136"/>
      <c r="I640" s="136"/>
      <c r="J640" s="136"/>
      <c r="K640" s="136"/>
      <c r="L640" s="136"/>
      <c r="M640" s="136"/>
      <c r="N640" s="136"/>
      <c r="O640" s="136"/>
      <c r="P640" s="136"/>
      <c r="Q640" s="136"/>
      <c r="R640" s="136"/>
      <c r="S640" s="136"/>
      <c r="T640" s="136"/>
      <c r="U640" s="136"/>
      <c r="V640" s="136"/>
      <c r="W640" s="136"/>
      <c r="X640" s="136"/>
      <c r="Y640" s="136"/>
      <c r="Z640" s="137"/>
      <c r="AA640" s="137"/>
      <c r="AB640" s="137"/>
      <c r="AC640" s="137"/>
      <c r="AD640" s="137"/>
    </row>
    <row r="641" spans="1:30" s="5" customFormat="1" x14ac:dyDescent="0.2">
      <c r="A641" s="136"/>
      <c r="B641" s="136"/>
      <c r="C641" s="134"/>
      <c r="D641" s="136"/>
      <c r="E641" s="136"/>
      <c r="F641" s="136"/>
      <c r="G641" s="136"/>
      <c r="H641" s="136"/>
      <c r="I641" s="136"/>
      <c r="J641" s="136"/>
      <c r="K641" s="136"/>
      <c r="L641" s="136"/>
      <c r="M641" s="136"/>
      <c r="N641" s="136"/>
      <c r="O641" s="136"/>
      <c r="P641" s="136"/>
      <c r="Q641" s="136"/>
      <c r="R641" s="136"/>
      <c r="S641" s="136"/>
      <c r="T641" s="136"/>
      <c r="U641" s="136"/>
      <c r="V641" s="136"/>
      <c r="W641" s="136"/>
      <c r="X641" s="136"/>
      <c r="Y641" s="136"/>
      <c r="Z641" s="137"/>
      <c r="AA641" s="137"/>
      <c r="AB641" s="137"/>
      <c r="AC641" s="137"/>
      <c r="AD641" s="137"/>
    </row>
    <row r="642" spans="1:30" s="5" customFormat="1" x14ac:dyDescent="0.2">
      <c r="A642" s="136"/>
      <c r="B642" s="136"/>
      <c r="C642" s="134"/>
      <c r="D642" s="136"/>
      <c r="E642" s="136"/>
      <c r="F642" s="136"/>
      <c r="G642" s="136"/>
      <c r="H642" s="136"/>
      <c r="I642" s="136"/>
      <c r="J642" s="136"/>
      <c r="K642" s="136"/>
      <c r="L642" s="136"/>
      <c r="M642" s="136"/>
      <c r="N642" s="136"/>
      <c r="O642" s="136"/>
      <c r="P642" s="136"/>
      <c r="Q642" s="136"/>
      <c r="R642" s="136"/>
      <c r="S642" s="136"/>
      <c r="T642" s="136"/>
      <c r="U642" s="136"/>
      <c r="V642" s="136"/>
      <c r="W642" s="136"/>
      <c r="X642" s="136"/>
      <c r="Y642" s="136"/>
      <c r="Z642" s="137"/>
      <c r="AA642" s="137"/>
      <c r="AB642" s="137"/>
      <c r="AC642" s="137"/>
      <c r="AD642" s="137"/>
    </row>
    <row r="643" spans="1:30" s="5" customFormat="1" x14ac:dyDescent="0.2">
      <c r="A643" s="136"/>
      <c r="B643" s="136"/>
      <c r="C643" s="134"/>
      <c r="D643" s="136"/>
      <c r="E643" s="136"/>
      <c r="F643" s="136"/>
      <c r="G643" s="136"/>
      <c r="H643" s="136"/>
      <c r="I643" s="136"/>
      <c r="J643" s="136"/>
      <c r="K643" s="136"/>
      <c r="L643" s="136"/>
      <c r="M643" s="136"/>
      <c r="N643" s="136"/>
      <c r="O643" s="136"/>
      <c r="P643" s="136"/>
      <c r="Q643" s="136"/>
      <c r="R643" s="136"/>
      <c r="S643" s="136"/>
      <c r="T643" s="136"/>
      <c r="U643" s="136"/>
      <c r="V643" s="136"/>
      <c r="W643" s="136"/>
      <c r="X643" s="136"/>
      <c r="Y643" s="136"/>
      <c r="Z643" s="137"/>
      <c r="AA643" s="137"/>
      <c r="AB643" s="137"/>
      <c r="AC643" s="137"/>
      <c r="AD643" s="137"/>
    </row>
    <row r="644" spans="1:30" s="5" customFormat="1" x14ac:dyDescent="0.2">
      <c r="A644" s="136"/>
      <c r="B644" s="136"/>
      <c r="C644" s="134"/>
      <c r="D644" s="136"/>
      <c r="E644" s="136"/>
      <c r="F644" s="136"/>
      <c r="G644" s="136"/>
      <c r="H644" s="136"/>
      <c r="I644" s="136"/>
      <c r="J644" s="136"/>
      <c r="K644" s="136"/>
      <c r="L644" s="136"/>
      <c r="M644" s="136"/>
      <c r="N644" s="136"/>
      <c r="O644" s="136"/>
      <c r="P644" s="136"/>
      <c r="Q644" s="136"/>
      <c r="R644" s="136"/>
      <c r="S644" s="136"/>
      <c r="T644" s="136"/>
      <c r="U644" s="136"/>
      <c r="V644" s="136"/>
      <c r="W644" s="136"/>
      <c r="X644" s="136"/>
      <c r="Y644" s="136"/>
      <c r="Z644" s="137"/>
      <c r="AA644" s="137"/>
      <c r="AB644" s="137"/>
      <c r="AC644" s="137"/>
      <c r="AD644" s="137"/>
    </row>
    <row r="645" spans="1:30" s="5" customFormat="1" x14ac:dyDescent="0.2">
      <c r="A645" s="136"/>
      <c r="B645" s="136"/>
      <c r="C645" s="134"/>
      <c r="D645" s="136"/>
      <c r="E645" s="136"/>
      <c r="F645" s="136"/>
      <c r="G645" s="136"/>
      <c r="H645" s="136"/>
      <c r="I645" s="136"/>
      <c r="J645" s="136"/>
      <c r="K645" s="136"/>
      <c r="L645" s="136"/>
      <c r="M645" s="136"/>
      <c r="N645" s="136"/>
      <c r="O645" s="136"/>
      <c r="P645" s="136"/>
      <c r="Q645" s="136"/>
      <c r="R645" s="136"/>
      <c r="S645" s="136"/>
      <c r="T645" s="136"/>
      <c r="U645" s="136"/>
      <c r="V645" s="136"/>
      <c r="W645" s="136"/>
      <c r="X645" s="136"/>
      <c r="Y645" s="136"/>
      <c r="Z645" s="137"/>
      <c r="AA645" s="137"/>
      <c r="AB645" s="137"/>
      <c r="AC645" s="137"/>
      <c r="AD645" s="137"/>
    </row>
    <row r="646" spans="1:30" s="5" customFormat="1" x14ac:dyDescent="0.2">
      <c r="A646" s="136"/>
      <c r="B646" s="136"/>
      <c r="C646" s="134"/>
      <c r="D646" s="136"/>
      <c r="E646" s="136"/>
      <c r="F646" s="136"/>
      <c r="G646" s="136"/>
      <c r="H646" s="136"/>
      <c r="I646" s="136"/>
      <c r="J646" s="136"/>
      <c r="K646" s="136"/>
      <c r="L646" s="136"/>
      <c r="M646" s="136"/>
      <c r="N646" s="136"/>
      <c r="O646" s="136"/>
      <c r="P646" s="136"/>
      <c r="Q646" s="136"/>
      <c r="R646" s="136"/>
      <c r="S646" s="136"/>
      <c r="T646" s="136"/>
      <c r="U646" s="136"/>
      <c r="V646" s="136"/>
      <c r="W646" s="136"/>
      <c r="X646" s="136"/>
      <c r="Y646" s="136"/>
      <c r="Z646" s="137"/>
      <c r="AA646" s="137"/>
      <c r="AB646" s="137"/>
      <c r="AC646" s="137"/>
      <c r="AD646" s="137"/>
    </row>
    <row r="647" spans="1:30" s="5" customFormat="1" x14ac:dyDescent="0.2">
      <c r="A647" s="136"/>
      <c r="B647" s="136"/>
      <c r="C647" s="134"/>
      <c r="D647" s="136"/>
      <c r="E647" s="136"/>
      <c r="F647" s="136"/>
      <c r="G647" s="136"/>
      <c r="H647" s="136"/>
      <c r="I647" s="136"/>
      <c r="J647" s="136"/>
      <c r="K647" s="136"/>
      <c r="L647" s="136"/>
      <c r="M647" s="136"/>
      <c r="N647" s="136"/>
      <c r="O647" s="136"/>
      <c r="P647" s="136"/>
      <c r="Q647" s="136"/>
      <c r="R647" s="136"/>
      <c r="S647" s="136"/>
      <c r="T647" s="136"/>
      <c r="U647" s="136"/>
      <c r="V647" s="136"/>
      <c r="W647" s="136"/>
      <c r="X647" s="136"/>
      <c r="Y647" s="136"/>
      <c r="Z647" s="137"/>
      <c r="AA647" s="137"/>
      <c r="AB647" s="137"/>
      <c r="AC647" s="137"/>
      <c r="AD647" s="137"/>
    </row>
    <row r="648" spans="1:30" s="5" customFormat="1" x14ac:dyDescent="0.2">
      <c r="A648" s="136"/>
      <c r="B648" s="136"/>
      <c r="C648" s="134"/>
      <c r="D648" s="136"/>
      <c r="E648" s="136"/>
      <c r="F648" s="136"/>
      <c r="G648" s="136"/>
      <c r="H648" s="136"/>
      <c r="I648" s="136"/>
      <c r="J648" s="136"/>
      <c r="K648" s="136"/>
      <c r="L648" s="136"/>
      <c r="M648" s="136"/>
      <c r="N648" s="136"/>
      <c r="O648" s="136"/>
      <c r="P648" s="136"/>
      <c r="Q648" s="136"/>
      <c r="R648" s="136"/>
      <c r="S648" s="136"/>
      <c r="T648" s="136"/>
      <c r="U648" s="136"/>
      <c r="V648" s="136"/>
      <c r="W648" s="136"/>
      <c r="X648" s="136"/>
      <c r="Y648" s="136"/>
      <c r="Z648" s="137"/>
      <c r="AA648" s="137"/>
      <c r="AB648" s="137"/>
      <c r="AC648" s="137"/>
      <c r="AD648" s="137"/>
    </row>
    <row r="649" spans="1:30" s="5" customFormat="1" x14ac:dyDescent="0.2">
      <c r="A649" s="136"/>
      <c r="B649" s="136"/>
      <c r="C649" s="134"/>
      <c r="D649" s="136"/>
      <c r="E649" s="136"/>
      <c r="F649" s="136"/>
      <c r="G649" s="136"/>
      <c r="H649" s="136"/>
      <c r="I649" s="136"/>
      <c r="J649" s="136"/>
      <c r="K649" s="136"/>
      <c r="L649" s="136"/>
      <c r="M649" s="136"/>
      <c r="N649" s="136"/>
      <c r="O649" s="136"/>
      <c r="P649" s="136"/>
      <c r="Q649" s="136"/>
      <c r="R649" s="136"/>
      <c r="S649" s="136"/>
      <c r="T649" s="136"/>
      <c r="U649" s="136"/>
      <c r="V649" s="136"/>
      <c r="W649" s="136"/>
      <c r="X649" s="136"/>
      <c r="Y649" s="136"/>
      <c r="Z649" s="137"/>
      <c r="AA649" s="137"/>
      <c r="AB649" s="137"/>
      <c r="AC649" s="137"/>
      <c r="AD649" s="137"/>
    </row>
    <row r="650" spans="1:30" s="5" customFormat="1" x14ac:dyDescent="0.2">
      <c r="A650" s="136"/>
      <c r="B650" s="136"/>
      <c r="C650" s="134"/>
      <c r="D650" s="136"/>
      <c r="E650" s="136"/>
      <c r="F650" s="136"/>
      <c r="G650" s="136"/>
      <c r="H650" s="136"/>
      <c r="I650" s="136"/>
      <c r="J650" s="136"/>
      <c r="K650" s="136"/>
      <c r="L650" s="136"/>
      <c r="M650" s="136"/>
      <c r="N650" s="136"/>
      <c r="O650" s="136"/>
      <c r="P650" s="136"/>
      <c r="Q650" s="136"/>
      <c r="R650" s="136"/>
      <c r="S650" s="136"/>
      <c r="T650" s="136"/>
      <c r="U650" s="136"/>
      <c r="V650" s="136"/>
      <c r="W650" s="136"/>
      <c r="X650" s="136"/>
      <c r="Y650" s="136"/>
      <c r="Z650" s="137"/>
      <c r="AA650" s="137"/>
      <c r="AB650" s="137"/>
      <c r="AC650" s="137"/>
      <c r="AD650" s="137"/>
    </row>
    <row r="651" spans="1:30" s="5" customFormat="1" x14ac:dyDescent="0.2">
      <c r="A651" s="136"/>
      <c r="B651" s="136"/>
      <c r="C651" s="134"/>
      <c r="D651" s="136"/>
      <c r="E651" s="136"/>
      <c r="F651" s="136"/>
      <c r="G651" s="136"/>
      <c r="H651" s="136"/>
      <c r="I651" s="136"/>
      <c r="J651" s="136"/>
      <c r="K651" s="136"/>
      <c r="L651" s="136"/>
      <c r="M651" s="136"/>
      <c r="N651" s="136"/>
      <c r="O651" s="136"/>
      <c r="P651" s="136"/>
      <c r="Q651" s="136"/>
      <c r="R651" s="136"/>
      <c r="S651" s="136"/>
      <c r="T651" s="136"/>
      <c r="U651" s="136"/>
      <c r="V651" s="136"/>
      <c r="W651" s="136"/>
      <c r="X651" s="136"/>
      <c r="Y651" s="136"/>
      <c r="Z651" s="137"/>
      <c r="AA651" s="137"/>
      <c r="AB651" s="137"/>
      <c r="AC651" s="137"/>
      <c r="AD651" s="137"/>
    </row>
    <row r="652" spans="1:30" s="5" customFormat="1" x14ac:dyDescent="0.2">
      <c r="A652" s="136"/>
      <c r="B652" s="136"/>
      <c r="C652" s="134"/>
      <c r="D652" s="136"/>
      <c r="E652" s="136"/>
      <c r="F652" s="136"/>
      <c r="G652" s="136"/>
      <c r="H652" s="136"/>
      <c r="I652" s="136"/>
      <c r="J652" s="136"/>
      <c r="K652" s="136"/>
      <c r="L652" s="136"/>
      <c r="M652" s="136"/>
      <c r="N652" s="136"/>
      <c r="O652" s="136"/>
      <c r="P652" s="136"/>
      <c r="Q652" s="136"/>
      <c r="R652" s="136"/>
      <c r="S652" s="136"/>
      <c r="T652" s="136"/>
      <c r="U652" s="136"/>
      <c r="V652" s="136"/>
      <c r="W652" s="136"/>
      <c r="X652" s="136"/>
      <c r="Y652" s="136"/>
      <c r="Z652" s="137"/>
      <c r="AA652" s="137"/>
      <c r="AB652" s="137"/>
      <c r="AC652" s="137"/>
      <c r="AD652" s="137"/>
    </row>
    <row r="653" spans="1:30" s="5" customFormat="1" x14ac:dyDescent="0.2">
      <c r="A653" s="136"/>
      <c r="B653" s="136"/>
      <c r="C653" s="134"/>
      <c r="D653" s="136"/>
      <c r="E653" s="136"/>
      <c r="F653" s="136"/>
      <c r="G653" s="136"/>
      <c r="H653" s="136"/>
      <c r="I653" s="136"/>
      <c r="J653" s="136"/>
      <c r="K653" s="136"/>
      <c r="L653" s="136"/>
      <c r="M653" s="136"/>
      <c r="N653" s="136"/>
      <c r="O653" s="136"/>
      <c r="P653" s="136"/>
      <c r="Q653" s="136"/>
      <c r="R653" s="136"/>
      <c r="S653" s="136"/>
      <c r="T653" s="136"/>
      <c r="U653" s="136"/>
      <c r="V653" s="136"/>
      <c r="W653" s="136"/>
      <c r="X653" s="136"/>
      <c r="Y653" s="136"/>
      <c r="Z653" s="137"/>
      <c r="AA653" s="137"/>
      <c r="AB653" s="137"/>
      <c r="AC653" s="137"/>
      <c r="AD653" s="137"/>
    </row>
    <row r="654" spans="1:30" s="5" customFormat="1" x14ac:dyDescent="0.2">
      <c r="A654" s="136"/>
      <c r="B654" s="136"/>
      <c r="C654" s="134"/>
      <c r="D654" s="136"/>
      <c r="E654" s="136"/>
      <c r="F654" s="136"/>
      <c r="G654" s="136"/>
      <c r="H654" s="136"/>
      <c r="I654" s="136"/>
      <c r="J654" s="136"/>
      <c r="K654" s="136"/>
      <c r="L654" s="136"/>
      <c r="M654" s="136"/>
      <c r="N654" s="136"/>
      <c r="O654" s="136"/>
      <c r="P654" s="136"/>
      <c r="Q654" s="136"/>
      <c r="R654" s="136"/>
      <c r="S654" s="136"/>
      <c r="T654" s="136"/>
      <c r="U654" s="136"/>
      <c r="V654" s="136"/>
      <c r="W654" s="136"/>
      <c r="X654" s="136"/>
      <c r="Y654" s="136"/>
      <c r="Z654" s="137"/>
      <c r="AA654" s="137"/>
      <c r="AB654" s="137"/>
      <c r="AC654" s="137"/>
      <c r="AD654" s="137"/>
    </row>
    <row r="655" spans="1:30" s="5" customFormat="1" x14ac:dyDescent="0.2">
      <c r="A655" s="136"/>
      <c r="B655" s="136"/>
      <c r="C655" s="134"/>
      <c r="D655" s="136"/>
      <c r="E655" s="136"/>
      <c r="F655" s="136"/>
      <c r="G655" s="136"/>
      <c r="H655" s="136"/>
      <c r="I655" s="136"/>
      <c r="J655" s="136"/>
      <c r="K655" s="136"/>
      <c r="L655" s="136"/>
      <c r="M655" s="136"/>
      <c r="N655" s="136"/>
      <c r="O655" s="136"/>
      <c r="P655" s="136"/>
      <c r="Q655" s="136"/>
      <c r="R655" s="136"/>
      <c r="S655" s="136"/>
      <c r="T655" s="136"/>
      <c r="U655" s="136"/>
      <c r="V655" s="136"/>
      <c r="W655" s="136"/>
      <c r="X655" s="136"/>
      <c r="Y655" s="136"/>
      <c r="Z655" s="137"/>
      <c r="AA655" s="137"/>
      <c r="AB655" s="137"/>
      <c r="AC655" s="137"/>
      <c r="AD655" s="137"/>
    </row>
    <row r="656" spans="1:30" s="5" customFormat="1" x14ac:dyDescent="0.2">
      <c r="A656" s="136"/>
      <c r="B656" s="136"/>
      <c r="C656" s="134"/>
      <c r="D656" s="136"/>
      <c r="E656" s="136"/>
      <c r="F656" s="136"/>
      <c r="G656" s="136"/>
      <c r="H656" s="136"/>
      <c r="I656" s="136"/>
      <c r="J656" s="136"/>
      <c r="K656" s="136"/>
      <c r="L656" s="136"/>
      <c r="M656" s="136"/>
      <c r="N656" s="136"/>
      <c r="O656" s="136"/>
      <c r="P656" s="136"/>
      <c r="Q656" s="136"/>
      <c r="R656" s="136"/>
      <c r="S656" s="136"/>
      <c r="T656" s="136"/>
      <c r="U656" s="136"/>
      <c r="V656" s="136"/>
      <c r="W656" s="136"/>
      <c r="X656" s="136"/>
      <c r="Y656" s="136"/>
      <c r="Z656" s="137"/>
      <c r="AA656" s="137"/>
      <c r="AB656" s="137"/>
      <c r="AC656" s="137"/>
      <c r="AD656" s="137"/>
    </row>
    <row r="657" spans="1:30" s="5" customFormat="1" x14ac:dyDescent="0.2">
      <c r="A657" s="136"/>
      <c r="B657" s="136"/>
      <c r="C657" s="134"/>
      <c r="D657" s="136"/>
      <c r="E657" s="136"/>
      <c r="F657" s="136"/>
      <c r="G657" s="136"/>
      <c r="H657" s="136"/>
      <c r="I657" s="136"/>
      <c r="J657" s="136"/>
      <c r="K657" s="136"/>
      <c r="L657" s="136"/>
      <c r="M657" s="136"/>
      <c r="N657" s="136"/>
      <c r="O657" s="136"/>
      <c r="P657" s="136"/>
      <c r="Q657" s="136"/>
      <c r="R657" s="136"/>
      <c r="S657" s="136"/>
      <c r="T657" s="136"/>
      <c r="U657" s="136"/>
      <c r="V657" s="136"/>
      <c r="W657" s="136"/>
      <c r="X657" s="136"/>
      <c r="Y657" s="136"/>
      <c r="Z657" s="137"/>
      <c r="AA657" s="137"/>
      <c r="AB657" s="137"/>
      <c r="AC657" s="137"/>
      <c r="AD657" s="137"/>
    </row>
    <row r="658" spans="1:30" s="5" customFormat="1" x14ac:dyDescent="0.2">
      <c r="A658" s="136"/>
      <c r="B658" s="136"/>
      <c r="C658" s="134"/>
      <c r="D658" s="136"/>
      <c r="E658" s="136"/>
      <c r="F658" s="136"/>
      <c r="G658" s="136"/>
      <c r="H658" s="136"/>
      <c r="I658" s="136"/>
      <c r="J658" s="136"/>
      <c r="K658" s="136"/>
      <c r="L658" s="136"/>
      <c r="M658" s="136"/>
      <c r="N658" s="136"/>
      <c r="O658" s="136"/>
      <c r="P658" s="136"/>
      <c r="Q658" s="136"/>
      <c r="R658" s="136"/>
      <c r="S658" s="136"/>
      <c r="T658" s="136"/>
      <c r="U658" s="136"/>
      <c r="V658" s="136"/>
      <c r="W658" s="136"/>
      <c r="X658" s="136"/>
      <c r="Y658" s="136"/>
      <c r="Z658" s="137"/>
      <c r="AA658" s="137"/>
      <c r="AB658" s="137"/>
      <c r="AC658" s="137"/>
      <c r="AD658" s="137"/>
    </row>
    <row r="659" spans="1:30" s="5" customFormat="1" x14ac:dyDescent="0.2">
      <c r="A659" s="136"/>
      <c r="B659" s="136"/>
      <c r="C659" s="134"/>
      <c r="D659" s="136"/>
      <c r="E659" s="136"/>
      <c r="F659" s="136"/>
      <c r="G659" s="136"/>
      <c r="H659" s="136"/>
      <c r="I659" s="136"/>
      <c r="J659" s="136"/>
      <c r="K659" s="136"/>
      <c r="L659" s="136"/>
      <c r="M659" s="136"/>
      <c r="N659" s="136"/>
      <c r="O659" s="136"/>
      <c r="P659" s="136"/>
      <c r="Q659" s="136"/>
      <c r="R659" s="136"/>
      <c r="S659" s="136"/>
      <c r="T659" s="136"/>
      <c r="U659" s="136"/>
      <c r="V659" s="136"/>
      <c r="W659" s="136"/>
      <c r="X659" s="136"/>
      <c r="Y659" s="136"/>
      <c r="Z659" s="137"/>
      <c r="AA659" s="137"/>
      <c r="AB659" s="137"/>
      <c r="AC659" s="137"/>
      <c r="AD659" s="137"/>
    </row>
    <row r="660" spans="1:30" s="5" customFormat="1" x14ac:dyDescent="0.2">
      <c r="A660" s="136"/>
      <c r="B660" s="136"/>
      <c r="C660" s="134"/>
      <c r="D660" s="136"/>
      <c r="E660" s="136"/>
      <c r="F660" s="136"/>
      <c r="G660" s="136"/>
      <c r="H660" s="136"/>
      <c r="I660" s="136"/>
      <c r="J660" s="136"/>
      <c r="K660" s="136"/>
      <c r="L660" s="136"/>
      <c r="M660" s="136"/>
      <c r="N660" s="136"/>
      <c r="O660" s="136"/>
      <c r="P660" s="136"/>
      <c r="Q660" s="136"/>
      <c r="R660" s="136"/>
      <c r="S660" s="136"/>
      <c r="T660" s="136"/>
      <c r="U660" s="136"/>
      <c r="V660" s="136"/>
      <c r="W660" s="136"/>
      <c r="X660" s="136"/>
      <c r="Y660" s="136"/>
      <c r="Z660" s="137"/>
      <c r="AA660" s="137"/>
      <c r="AB660" s="137"/>
      <c r="AC660" s="137"/>
      <c r="AD660" s="137"/>
    </row>
    <row r="661" spans="1:30" s="5" customFormat="1" x14ac:dyDescent="0.2">
      <c r="A661" s="136"/>
      <c r="B661" s="136"/>
      <c r="C661" s="134"/>
      <c r="D661" s="136"/>
      <c r="E661" s="136"/>
      <c r="F661" s="136"/>
      <c r="G661" s="136"/>
      <c r="H661" s="136"/>
      <c r="I661" s="136"/>
      <c r="J661" s="136"/>
      <c r="K661" s="136"/>
      <c r="L661" s="136"/>
      <c r="M661" s="136"/>
      <c r="N661" s="136"/>
      <c r="O661" s="136"/>
      <c r="P661" s="136"/>
      <c r="Q661" s="136"/>
      <c r="R661" s="136"/>
      <c r="S661" s="136"/>
      <c r="T661" s="136"/>
      <c r="U661" s="136"/>
      <c r="V661" s="136"/>
      <c r="W661" s="136"/>
      <c r="X661" s="136"/>
      <c r="Y661" s="136"/>
      <c r="Z661" s="137"/>
      <c r="AA661" s="137"/>
      <c r="AB661" s="137"/>
      <c r="AC661" s="137"/>
      <c r="AD661" s="137"/>
    </row>
    <row r="662" spans="1:30" s="5" customFormat="1" x14ac:dyDescent="0.2">
      <c r="A662" s="136"/>
      <c r="B662" s="136"/>
      <c r="C662" s="134"/>
      <c r="D662" s="136"/>
      <c r="E662" s="136"/>
      <c r="F662" s="136"/>
      <c r="G662" s="136"/>
      <c r="H662" s="136"/>
      <c r="I662" s="136"/>
      <c r="J662" s="136"/>
      <c r="K662" s="136"/>
      <c r="L662" s="136"/>
      <c r="M662" s="136"/>
      <c r="N662" s="136"/>
      <c r="O662" s="136"/>
      <c r="P662" s="136"/>
      <c r="Q662" s="136"/>
      <c r="R662" s="136"/>
      <c r="S662" s="136"/>
      <c r="T662" s="136"/>
      <c r="U662" s="136"/>
      <c r="V662" s="136"/>
      <c r="W662" s="136"/>
      <c r="X662" s="136"/>
      <c r="Y662" s="136"/>
      <c r="Z662" s="137"/>
      <c r="AA662" s="137"/>
      <c r="AB662" s="137"/>
      <c r="AC662" s="137"/>
      <c r="AD662" s="137"/>
    </row>
    <row r="663" spans="1:30" s="5" customFormat="1" x14ac:dyDescent="0.2">
      <c r="A663" s="136"/>
      <c r="B663" s="136"/>
      <c r="C663" s="134"/>
      <c r="D663" s="136"/>
      <c r="E663" s="136"/>
      <c r="F663" s="136"/>
      <c r="G663" s="136"/>
      <c r="H663" s="136"/>
      <c r="I663" s="136"/>
      <c r="J663" s="136"/>
      <c r="K663" s="136"/>
      <c r="L663" s="136"/>
      <c r="M663" s="136"/>
      <c r="N663" s="136"/>
      <c r="O663" s="136"/>
      <c r="P663" s="136"/>
      <c r="Q663" s="136"/>
      <c r="R663" s="136"/>
      <c r="S663" s="136"/>
      <c r="T663" s="136"/>
      <c r="U663" s="136"/>
      <c r="V663" s="136"/>
      <c r="W663" s="136"/>
      <c r="X663" s="136"/>
      <c r="Y663" s="136"/>
      <c r="Z663" s="137"/>
      <c r="AA663" s="137"/>
      <c r="AB663" s="137"/>
      <c r="AC663" s="137"/>
      <c r="AD663" s="137"/>
    </row>
    <row r="664" spans="1:30" s="5" customFormat="1" x14ac:dyDescent="0.2">
      <c r="A664" s="136"/>
      <c r="B664" s="136"/>
      <c r="C664" s="134"/>
      <c r="D664" s="136"/>
      <c r="E664" s="136"/>
      <c r="F664" s="136"/>
      <c r="G664" s="136"/>
      <c r="H664" s="136"/>
      <c r="I664" s="136"/>
      <c r="J664" s="136"/>
      <c r="K664" s="136"/>
      <c r="L664" s="136"/>
      <c r="M664" s="136"/>
      <c r="N664" s="136"/>
      <c r="O664" s="136"/>
      <c r="P664" s="136"/>
      <c r="Q664" s="136"/>
      <c r="R664" s="136"/>
      <c r="S664" s="136"/>
      <c r="T664" s="136"/>
      <c r="U664" s="136"/>
      <c r="V664" s="136"/>
      <c r="W664" s="136"/>
      <c r="X664" s="136"/>
      <c r="Y664" s="136"/>
      <c r="Z664" s="137"/>
      <c r="AA664" s="137"/>
      <c r="AB664" s="137"/>
      <c r="AC664" s="137"/>
      <c r="AD664" s="137"/>
    </row>
    <row r="665" spans="1:30" s="5" customFormat="1" x14ac:dyDescent="0.2">
      <c r="A665" s="136"/>
      <c r="B665" s="136"/>
      <c r="C665" s="134"/>
      <c r="D665" s="136"/>
      <c r="E665" s="136"/>
      <c r="F665" s="136"/>
      <c r="G665" s="136"/>
      <c r="H665" s="136"/>
      <c r="I665" s="136"/>
      <c r="J665" s="136"/>
      <c r="K665" s="136"/>
      <c r="L665" s="136"/>
      <c r="M665" s="136"/>
      <c r="N665" s="136"/>
      <c r="O665" s="136"/>
      <c r="P665" s="136"/>
      <c r="Q665" s="136"/>
      <c r="R665" s="136"/>
      <c r="S665" s="136"/>
      <c r="T665" s="136"/>
      <c r="U665" s="136"/>
      <c r="V665" s="136"/>
      <c r="W665" s="136"/>
      <c r="X665" s="136"/>
      <c r="Y665" s="136"/>
      <c r="Z665" s="137"/>
      <c r="AA665" s="137"/>
      <c r="AB665" s="137"/>
      <c r="AC665" s="137"/>
      <c r="AD665" s="137"/>
    </row>
    <row r="666" spans="1:30" s="5" customFormat="1" x14ac:dyDescent="0.2">
      <c r="A666" s="136"/>
      <c r="B666" s="136"/>
      <c r="C666" s="134"/>
      <c r="D666" s="136"/>
      <c r="E666" s="136"/>
      <c r="F666" s="136"/>
      <c r="G666" s="136"/>
      <c r="H666" s="136"/>
      <c r="I666" s="136"/>
      <c r="J666" s="136"/>
      <c r="K666" s="136"/>
      <c r="L666" s="136"/>
      <c r="M666" s="136"/>
      <c r="N666" s="136"/>
      <c r="O666" s="136"/>
      <c r="P666" s="136"/>
      <c r="Q666" s="136"/>
      <c r="R666" s="136"/>
      <c r="S666" s="136"/>
      <c r="T666" s="136"/>
      <c r="U666" s="136"/>
      <c r="V666" s="136"/>
      <c r="W666" s="136"/>
      <c r="X666" s="136"/>
      <c r="Y666" s="136"/>
      <c r="Z666" s="137"/>
      <c r="AA666" s="137"/>
      <c r="AB666" s="137"/>
      <c r="AC666" s="137"/>
      <c r="AD666" s="137"/>
    </row>
    <row r="667" spans="1:30" s="5" customFormat="1" x14ac:dyDescent="0.2">
      <c r="A667" s="136"/>
      <c r="B667" s="136"/>
      <c r="C667" s="134"/>
      <c r="D667" s="136"/>
      <c r="E667" s="136"/>
      <c r="F667" s="136"/>
      <c r="G667" s="136"/>
      <c r="H667" s="136"/>
      <c r="I667" s="136"/>
      <c r="J667" s="136"/>
      <c r="K667" s="136"/>
      <c r="L667" s="136"/>
      <c r="M667" s="136"/>
      <c r="N667" s="136"/>
      <c r="O667" s="136"/>
      <c r="P667" s="136"/>
      <c r="Q667" s="136"/>
      <c r="R667" s="136"/>
      <c r="S667" s="136"/>
      <c r="T667" s="136"/>
      <c r="U667" s="136"/>
      <c r="V667" s="136"/>
      <c r="W667" s="136"/>
      <c r="X667" s="136"/>
      <c r="Y667" s="136"/>
      <c r="Z667" s="137"/>
      <c r="AA667" s="137"/>
      <c r="AB667" s="137"/>
      <c r="AC667" s="137"/>
      <c r="AD667" s="137"/>
    </row>
    <row r="668" spans="1:30" s="5" customFormat="1" x14ac:dyDescent="0.2">
      <c r="A668" s="136"/>
      <c r="B668" s="136"/>
      <c r="C668" s="134"/>
      <c r="D668" s="136"/>
      <c r="E668" s="136"/>
      <c r="F668" s="136"/>
      <c r="G668" s="136"/>
      <c r="H668" s="136"/>
      <c r="I668" s="136"/>
      <c r="J668" s="136"/>
      <c r="K668" s="136"/>
      <c r="L668" s="136"/>
      <c r="M668" s="136"/>
      <c r="N668" s="136"/>
      <c r="O668" s="136"/>
      <c r="P668" s="136"/>
      <c r="Q668" s="136"/>
      <c r="R668" s="136"/>
      <c r="S668" s="136"/>
      <c r="T668" s="136"/>
      <c r="U668" s="136"/>
      <c r="V668" s="136"/>
      <c r="W668" s="136"/>
      <c r="X668" s="136"/>
      <c r="Y668" s="136"/>
      <c r="Z668" s="137"/>
      <c r="AA668" s="137"/>
      <c r="AB668" s="137"/>
      <c r="AC668" s="137"/>
      <c r="AD668" s="137"/>
    </row>
    <row r="669" spans="1:30" s="5" customFormat="1" x14ac:dyDescent="0.2">
      <c r="A669" s="136"/>
      <c r="B669" s="136"/>
      <c r="C669" s="134"/>
      <c r="D669" s="136"/>
      <c r="E669" s="136"/>
      <c r="F669" s="136"/>
      <c r="G669" s="136"/>
      <c r="H669" s="136"/>
      <c r="I669" s="136"/>
      <c r="J669" s="136"/>
      <c r="K669" s="136"/>
      <c r="L669" s="136"/>
      <c r="M669" s="136"/>
      <c r="N669" s="136"/>
      <c r="O669" s="136"/>
      <c r="P669" s="136"/>
      <c r="Q669" s="136"/>
      <c r="R669" s="136"/>
      <c r="S669" s="136"/>
      <c r="T669" s="136"/>
      <c r="U669" s="136"/>
      <c r="V669" s="136"/>
      <c r="W669" s="136"/>
      <c r="X669" s="136"/>
      <c r="Y669" s="136"/>
      <c r="Z669" s="137"/>
      <c r="AA669" s="137"/>
      <c r="AB669" s="137"/>
      <c r="AC669" s="137"/>
      <c r="AD669" s="137"/>
    </row>
    <row r="670" spans="1:30" s="5" customFormat="1" x14ac:dyDescent="0.2">
      <c r="A670" s="136"/>
      <c r="B670" s="136"/>
      <c r="C670" s="134"/>
      <c r="D670" s="136"/>
      <c r="E670" s="136"/>
      <c r="F670" s="136"/>
      <c r="G670" s="136"/>
      <c r="H670" s="136"/>
      <c r="I670" s="136"/>
      <c r="J670" s="136"/>
      <c r="K670" s="136"/>
      <c r="L670" s="136"/>
      <c r="M670" s="136"/>
      <c r="N670" s="136"/>
      <c r="O670" s="136"/>
      <c r="P670" s="136"/>
      <c r="Q670" s="136"/>
      <c r="R670" s="136"/>
      <c r="S670" s="136"/>
      <c r="T670" s="136"/>
      <c r="U670" s="136"/>
      <c r="V670" s="136"/>
      <c r="W670" s="136"/>
      <c r="X670" s="136"/>
      <c r="Y670" s="136"/>
      <c r="Z670" s="137"/>
      <c r="AA670" s="137"/>
      <c r="AB670" s="137"/>
      <c r="AC670" s="137"/>
      <c r="AD670" s="137"/>
    </row>
    <row r="671" spans="1:30" s="5" customFormat="1" x14ac:dyDescent="0.2">
      <c r="A671" s="136"/>
      <c r="B671" s="136"/>
      <c r="C671" s="134"/>
      <c r="D671" s="136"/>
      <c r="E671" s="136"/>
      <c r="F671" s="136"/>
      <c r="G671" s="136"/>
      <c r="H671" s="136"/>
      <c r="I671" s="136"/>
      <c r="J671" s="136"/>
      <c r="K671" s="136"/>
      <c r="L671" s="136"/>
      <c r="M671" s="136"/>
      <c r="N671" s="136"/>
      <c r="O671" s="136"/>
      <c r="P671" s="136"/>
      <c r="Q671" s="136"/>
      <c r="R671" s="136"/>
      <c r="S671" s="136"/>
      <c r="T671" s="136"/>
      <c r="U671" s="136"/>
      <c r="V671" s="136"/>
      <c r="W671" s="136"/>
      <c r="X671" s="136"/>
      <c r="Y671" s="136"/>
      <c r="Z671" s="137"/>
      <c r="AA671" s="137"/>
      <c r="AB671" s="137"/>
      <c r="AC671" s="137"/>
      <c r="AD671" s="137"/>
    </row>
    <row r="672" spans="1:30" s="5" customFormat="1" x14ac:dyDescent="0.2">
      <c r="A672" s="136"/>
      <c r="B672" s="136"/>
      <c r="C672" s="134"/>
      <c r="D672" s="136"/>
      <c r="E672" s="136"/>
      <c r="F672" s="136"/>
      <c r="G672" s="136"/>
      <c r="H672" s="136"/>
      <c r="I672" s="136"/>
      <c r="J672" s="136"/>
      <c r="K672" s="136"/>
      <c r="L672" s="136"/>
      <c r="M672" s="136"/>
      <c r="N672" s="136"/>
      <c r="O672" s="136"/>
      <c r="P672" s="136"/>
      <c r="Q672" s="136"/>
      <c r="R672" s="136"/>
      <c r="S672" s="136"/>
      <c r="T672" s="136"/>
      <c r="U672" s="136"/>
      <c r="V672" s="136"/>
      <c r="W672" s="136"/>
      <c r="X672" s="136"/>
      <c r="Y672" s="136"/>
      <c r="Z672" s="137"/>
      <c r="AA672" s="137"/>
      <c r="AB672" s="137"/>
      <c r="AC672" s="137"/>
      <c r="AD672" s="137"/>
    </row>
    <row r="673" spans="1:30" s="5" customFormat="1" x14ac:dyDescent="0.2">
      <c r="A673" s="136"/>
      <c r="B673" s="136"/>
      <c r="C673" s="134"/>
      <c r="D673" s="136"/>
      <c r="E673" s="136"/>
      <c r="F673" s="136"/>
      <c r="G673" s="136"/>
      <c r="H673" s="136"/>
      <c r="I673" s="136"/>
      <c r="J673" s="136"/>
      <c r="K673" s="136"/>
      <c r="L673" s="136"/>
      <c r="M673" s="136"/>
      <c r="N673" s="136"/>
      <c r="O673" s="136"/>
      <c r="P673" s="136"/>
      <c r="Q673" s="136"/>
      <c r="R673" s="136"/>
      <c r="S673" s="136"/>
      <c r="T673" s="136"/>
      <c r="U673" s="136"/>
      <c r="V673" s="136"/>
      <c r="W673" s="136"/>
      <c r="X673" s="136"/>
      <c r="Y673" s="136"/>
      <c r="Z673" s="137"/>
      <c r="AA673" s="137"/>
      <c r="AB673" s="137"/>
      <c r="AC673" s="137"/>
      <c r="AD673" s="137"/>
    </row>
    <row r="674" spans="1:30" s="5" customFormat="1" x14ac:dyDescent="0.2">
      <c r="A674" s="136"/>
      <c r="B674" s="136"/>
      <c r="C674" s="134"/>
      <c r="D674" s="136"/>
      <c r="E674" s="136"/>
      <c r="F674" s="136"/>
      <c r="G674" s="136"/>
      <c r="H674" s="136"/>
      <c r="I674" s="136"/>
      <c r="J674" s="136"/>
      <c r="K674" s="136"/>
      <c r="L674" s="136"/>
      <c r="M674" s="136"/>
      <c r="N674" s="136"/>
      <c r="O674" s="136"/>
      <c r="P674" s="136"/>
      <c r="Q674" s="136"/>
      <c r="R674" s="136"/>
      <c r="S674" s="136"/>
      <c r="T674" s="136"/>
      <c r="U674" s="136"/>
      <c r="V674" s="136"/>
      <c r="W674" s="136"/>
      <c r="X674" s="136"/>
      <c r="Y674" s="136"/>
      <c r="Z674" s="137"/>
      <c r="AA674" s="137"/>
      <c r="AB674" s="137"/>
      <c r="AC674" s="137"/>
      <c r="AD674" s="137"/>
    </row>
    <row r="675" spans="1:30" s="5" customFormat="1" x14ac:dyDescent="0.2">
      <c r="A675" s="136"/>
      <c r="B675" s="136"/>
      <c r="C675" s="134"/>
      <c r="D675" s="136"/>
      <c r="E675" s="136"/>
      <c r="F675" s="136"/>
      <c r="G675" s="136"/>
      <c r="H675" s="136"/>
      <c r="I675" s="136"/>
      <c r="J675" s="136"/>
      <c r="K675" s="136"/>
      <c r="L675" s="136"/>
      <c r="M675" s="136"/>
      <c r="N675" s="136"/>
      <c r="O675" s="136"/>
      <c r="P675" s="136"/>
      <c r="Q675" s="136"/>
      <c r="R675" s="136"/>
      <c r="S675" s="136"/>
      <c r="T675" s="136"/>
      <c r="U675" s="136"/>
      <c r="V675" s="136"/>
      <c r="W675" s="136"/>
      <c r="X675" s="136"/>
      <c r="Y675" s="136"/>
      <c r="Z675" s="137"/>
      <c r="AA675" s="137"/>
      <c r="AB675" s="137"/>
      <c r="AC675" s="137"/>
      <c r="AD675" s="137"/>
    </row>
    <row r="676" spans="1:30" s="5" customFormat="1" x14ac:dyDescent="0.2">
      <c r="A676" s="136"/>
      <c r="B676" s="136"/>
      <c r="C676" s="134"/>
      <c r="D676" s="136"/>
      <c r="E676" s="136"/>
      <c r="F676" s="136"/>
      <c r="G676" s="136"/>
      <c r="H676" s="136"/>
      <c r="I676" s="136"/>
      <c r="J676" s="136"/>
      <c r="K676" s="136"/>
      <c r="L676" s="136"/>
      <c r="M676" s="136"/>
      <c r="N676" s="136"/>
      <c r="O676" s="136"/>
      <c r="P676" s="136"/>
      <c r="Q676" s="136"/>
      <c r="R676" s="136"/>
      <c r="S676" s="136"/>
      <c r="T676" s="136"/>
      <c r="U676" s="136"/>
      <c r="V676" s="136"/>
      <c r="W676" s="136"/>
      <c r="X676" s="136"/>
      <c r="Y676" s="136"/>
      <c r="Z676" s="137"/>
      <c r="AA676" s="137"/>
      <c r="AB676" s="137"/>
      <c r="AC676" s="137"/>
      <c r="AD676" s="137"/>
    </row>
    <row r="677" spans="1:30" s="5" customFormat="1" x14ac:dyDescent="0.2">
      <c r="A677" s="136"/>
      <c r="B677" s="136"/>
      <c r="C677" s="134"/>
      <c r="D677" s="136"/>
      <c r="E677" s="136"/>
      <c r="F677" s="136"/>
      <c r="G677" s="136"/>
      <c r="H677" s="136"/>
      <c r="I677" s="136"/>
      <c r="J677" s="136"/>
      <c r="K677" s="136"/>
      <c r="L677" s="136"/>
      <c r="M677" s="136"/>
      <c r="N677" s="136"/>
      <c r="O677" s="136"/>
      <c r="P677" s="136"/>
      <c r="Q677" s="136"/>
      <c r="R677" s="136"/>
      <c r="S677" s="136"/>
      <c r="T677" s="136"/>
      <c r="U677" s="136"/>
      <c r="V677" s="136"/>
      <c r="W677" s="136"/>
      <c r="X677" s="136"/>
      <c r="Y677" s="136"/>
      <c r="Z677" s="137"/>
      <c r="AA677" s="137"/>
      <c r="AB677" s="137"/>
      <c r="AC677" s="137"/>
      <c r="AD677" s="137"/>
    </row>
    <row r="678" spans="1:30" s="5" customFormat="1" x14ac:dyDescent="0.2">
      <c r="A678" s="136"/>
      <c r="B678" s="136"/>
      <c r="C678" s="134"/>
      <c r="D678" s="136"/>
      <c r="E678" s="136"/>
      <c r="F678" s="136"/>
      <c r="G678" s="136"/>
      <c r="H678" s="136"/>
      <c r="I678" s="136"/>
      <c r="J678" s="136"/>
      <c r="K678" s="136"/>
      <c r="L678" s="136"/>
      <c r="M678" s="136"/>
      <c r="N678" s="136"/>
      <c r="O678" s="136"/>
      <c r="P678" s="136"/>
      <c r="Q678" s="136"/>
      <c r="R678" s="136"/>
      <c r="S678" s="136"/>
      <c r="T678" s="136"/>
      <c r="U678" s="136"/>
      <c r="V678" s="136"/>
      <c r="W678" s="136"/>
      <c r="X678" s="136"/>
      <c r="Y678" s="136"/>
      <c r="Z678" s="137"/>
      <c r="AA678" s="137"/>
      <c r="AB678" s="137"/>
      <c r="AC678" s="137"/>
      <c r="AD678" s="137"/>
    </row>
    <row r="679" spans="1:30" s="5" customFormat="1" x14ac:dyDescent="0.2">
      <c r="A679" s="136"/>
      <c r="B679" s="136"/>
      <c r="C679" s="134"/>
      <c r="D679" s="136"/>
      <c r="E679" s="136"/>
      <c r="F679" s="136"/>
      <c r="G679" s="136"/>
      <c r="H679" s="136"/>
      <c r="I679" s="136"/>
      <c r="J679" s="136"/>
      <c r="K679" s="136"/>
      <c r="L679" s="136"/>
      <c r="M679" s="136"/>
      <c r="N679" s="136"/>
      <c r="O679" s="136"/>
      <c r="P679" s="136"/>
      <c r="Q679" s="136"/>
      <c r="R679" s="136"/>
      <c r="S679" s="136"/>
      <c r="T679" s="136"/>
      <c r="U679" s="136"/>
      <c r="V679" s="136"/>
      <c r="W679" s="136"/>
      <c r="X679" s="136"/>
      <c r="Y679" s="136"/>
      <c r="Z679" s="137"/>
      <c r="AA679" s="137"/>
      <c r="AB679" s="137"/>
      <c r="AC679" s="137"/>
      <c r="AD679" s="137"/>
    </row>
    <row r="680" spans="1:30" s="5" customFormat="1" x14ac:dyDescent="0.2">
      <c r="A680" s="136"/>
      <c r="B680" s="136"/>
      <c r="C680" s="134"/>
      <c r="D680" s="136"/>
      <c r="E680" s="136"/>
      <c r="F680" s="136"/>
      <c r="G680" s="136"/>
      <c r="H680" s="136"/>
      <c r="I680" s="136"/>
      <c r="J680" s="136"/>
      <c r="K680" s="136"/>
      <c r="L680" s="136"/>
      <c r="M680" s="136"/>
      <c r="N680" s="136"/>
      <c r="O680" s="136"/>
      <c r="P680" s="136"/>
      <c r="Q680" s="136"/>
      <c r="R680" s="136"/>
      <c r="S680" s="136"/>
      <c r="T680" s="136"/>
      <c r="U680" s="136"/>
      <c r="V680" s="136"/>
      <c r="W680" s="136"/>
      <c r="X680" s="136"/>
      <c r="Y680" s="136"/>
      <c r="Z680" s="137"/>
      <c r="AA680" s="137"/>
      <c r="AB680" s="137"/>
      <c r="AC680" s="137"/>
      <c r="AD680" s="137"/>
    </row>
    <row r="681" spans="1:30" s="5" customFormat="1" x14ac:dyDescent="0.2">
      <c r="A681" s="136"/>
      <c r="B681" s="136"/>
      <c r="C681" s="134"/>
      <c r="D681" s="136"/>
      <c r="E681" s="136"/>
      <c r="F681" s="136"/>
      <c r="G681" s="136"/>
      <c r="H681" s="136"/>
      <c r="I681" s="136"/>
      <c r="J681" s="136"/>
      <c r="K681" s="136"/>
      <c r="L681" s="136"/>
      <c r="M681" s="136"/>
      <c r="N681" s="136"/>
      <c r="O681" s="136"/>
      <c r="P681" s="136"/>
      <c r="Q681" s="136"/>
      <c r="R681" s="136"/>
      <c r="S681" s="136"/>
      <c r="T681" s="136"/>
      <c r="U681" s="136"/>
      <c r="V681" s="136"/>
      <c r="W681" s="136"/>
      <c r="X681" s="136"/>
      <c r="Y681" s="136"/>
      <c r="Z681" s="137"/>
      <c r="AA681" s="137"/>
      <c r="AB681" s="137"/>
      <c r="AC681" s="137"/>
      <c r="AD681" s="137"/>
    </row>
    <row r="682" spans="1:30" s="5" customFormat="1" x14ac:dyDescent="0.2">
      <c r="A682" s="136"/>
      <c r="B682" s="136"/>
      <c r="C682" s="134"/>
      <c r="D682" s="136"/>
      <c r="E682" s="136"/>
      <c r="F682" s="136"/>
      <c r="G682" s="136"/>
      <c r="H682" s="136"/>
      <c r="I682" s="136"/>
      <c r="J682" s="136"/>
      <c r="K682" s="136"/>
      <c r="L682" s="136"/>
      <c r="M682" s="136"/>
      <c r="N682" s="136"/>
      <c r="O682" s="136"/>
      <c r="P682" s="136"/>
      <c r="Q682" s="136"/>
      <c r="R682" s="136"/>
      <c r="S682" s="136"/>
      <c r="T682" s="136"/>
      <c r="U682" s="136"/>
      <c r="V682" s="136"/>
      <c r="W682" s="136"/>
      <c r="X682" s="136"/>
      <c r="Y682" s="136"/>
      <c r="Z682" s="137"/>
      <c r="AA682" s="137"/>
      <c r="AB682" s="137"/>
      <c r="AC682" s="137"/>
      <c r="AD682" s="137"/>
    </row>
    <row r="683" spans="1:30" s="5" customFormat="1" x14ac:dyDescent="0.2">
      <c r="A683" s="136"/>
      <c r="B683" s="136"/>
      <c r="C683" s="134"/>
      <c r="D683" s="136"/>
      <c r="E683" s="136"/>
      <c r="F683" s="136"/>
      <c r="G683" s="136"/>
      <c r="H683" s="136"/>
      <c r="I683" s="136"/>
      <c r="J683" s="136"/>
      <c r="K683" s="136"/>
      <c r="L683" s="136"/>
      <c r="M683" s="136"/>
      <c r="N683" s="136"/>
      <c r="O683" s="136"/>
      <c r="P683" s="136"/>
      <c r="Q683" s="136"/>
      <c r="R683" s="136"/>
      <c r="S683" s="136"/>
      <c r="T683" s="136"/>
      <c r="U683" s="136"/>
      <c r="V683" s="136"/>
      <c r="W683" s="136"/>
      <c r="X683" s="136"/>
      <c r="Y683" s="136"/>
      <c r="Z683" s="137"/>
      <c r="AA683" s="137"/>
      <c r="AB683" s="137"/>
      <c r="AC683" s="137"/>
      <c r="AD683" s="137"/>
    </row>
    <row r="684" spans="1:30" s="5" customFormat="1" x14ac:dyDescent="0.2">
      <c r="A684" s="136"/>
      <c r="B684" s="136"/>
      <c r="C684" s="134"/>
      <c r="D684" s="136"/>
      <c r="E684" s="136"/>
      <c r="F684" s="136"/>
      <c r="G684" s="136"/>
      <c r="H684" s="136"/>
      <c r="I684" s="136"/>
      <c r="J684" s="136"/>
      <c r="K684" s="136"/>
      <c r="L684" s="136"/>
      <c r="M684" s="136"/>
      <c r="N684" s="136"/>
      <c r="O684" s="136"/>
      <c r="P684" s="136"/>
      <c r="Q684" s="136"/>
      <c r="R684" s="136"/>
      <c r="S684" s="136"/>
      <c r="T684" s="136"/>
      <c r="U684" s="136"/>
      <c r="V684" s="136"/>
      <c r="W684" s="136"/>
      <c r="X684" s="136"/>
      <c r="Y684" s="136"/>
      <c r="Z684" s="137"/>
      <c r="AA684" s="137"/>
      <c r="AB684" s="137"/>
      <c r="AC684" s="137"/>
      <c r="AD684" s="137"/>
    </row>
    <row r="685" spans="1:30" s="5" customFormat="1" x14ac:dyDescent="0.2">
      <c r="A685" s="136"/>
      <c r="B685" s="136"/>
      <c r="C685" s="134"/>
      <c r="D685" s="136"/>
      <c r="E685" s="136"/>
      <c r="F685" s="136"/>
      <c r="G685" s="136"/>
      <c r="H685" s="136"/>
      <c r="I685" s="136"/>
      <c r="J685" s="136"/>
      <c r="K685" s="136"/>
      <c r="L685" s="136"/>
      <c r="M685" s="136"/>
      <c r="N685" s="136"/>
      <c r="O685" s="136"/>
      <c r="P685" s="136"/>
      <c r="Q685" s="136"/>
      <c r="R685" s="136"/>
      <c r="S685" s="136"/>
      <c r="T685" s="136"/>
      <c r="U685" s="136"/>
      <c r="V685" s="136"/>
      <c r="W685" s="136"/>
      <c r="X685" s="136"/>
      <c r="Y685" s="136"/>
      <c r="Z685" s="137"/>
      <c r="AA685" s="137"/>
      <c r="AB685" s="137"/>
      <c r="AC685" s="137"/>
      <c r="AD685" s="137"/>
    </row>
    <row r="686" spans="1:30" s="5" customFormat="1" x14ac:dyDescent="0.2">
      <c r="A686" s="136"/>
      <c r="B686" s="136"/>
      <c r="C686" s="134"/>
      <c r="D686" s="136"/>
      <c r="E686" s="136"/>
      <c r="F686" s="136"/>
      <c r="G686" s="136"/>
      <c r="H686" s="136"/>
      <c r="I686" s="136"/>
      <c r="J686" s="136"/>
      <c r="K686" s="136"/>
      <c r="L686" s="136"/>
      <c r="M686" s="136"/>
      <c r="N686" s="136"/>
      <c r="O686" s="136"/>
      <c r="P686" s="136"/>
      <c r="Q686" s="136"/>
      <c r="R686" s="136"/>
      <c r="S686" s="136"/>
      <c r="T686" s="136"/>
      <c r="U686" s="136"/>
      <c r="V686" s="136"/>
      <c r="W686" s="136"/>
      <c r="X686" s="136"/>
      <c r="Y686" s="136"/>
      <c r="Z686" s="137"/>
      <c r="AA686" s="137"/>
      <c r="AB686" s="137"/>
      <c r="AC686" s="137"/>
      <c r="AD686" s="137"/>
    </row>
    <row r="687" spans="1:30" s="5" customFormat="1" x14ac:dyDescent="0.2">
      <c r="A687" s="136"/>
      <c r="B687" s="136"/>
      <c r="C687" s="134"/>
      <c r="D687" s="136"/>
      <c r="E687" s="136"/>
      <c r="F687" s="136"/>
      <c r="G687" s="136"/>
      <c r="H687" s="136"/>
      <c r="I687" s="136"/>
      <c r="J687" s="136"/>
      <c r="K687" s="136"/>
      <c r="L687" s="136"/>
      <c r="M687" s="136"/>
      <c r="N687" s="136"/>
      <c r="O687" s="136"/>
      <c r="P687" s="136"/>
      <c r="Q687" s="136"/>
      <c r="R687" s="136"/>
      <c r="S687" s="136"/>
      <c r="T687" s="136"/>
      <c r="U687" s="136"/>
      <c r="V687" s="136"/>
      <c r="W687" s="136"/>
      <c r="X687" s="136"/>
      <c r="Y687" s="136"/>
      <c r="Z687" s="137"/>
      <c r="AA687" s="137"/>
      <c r="AB687" s="137"/>
      <c r="AC687" s="137"/>
      <c r="AD687" s="137"/>
    </row>
    <row r="688" spans="1:30" s="5" customFormat="1" x14ac:dyDescent="0.2">
      <c r="A688" s="136"/>
      <c r="B688" s="136"/>
      <c r="C688" s="134"/>
      <c r="D688" s="136"/>
      <c r="E688" s="136"/>
      <c r="F688" s="136"/>
      <c r="G688" s="136"/>
      <c r="H688" s="136"/>
      <c r="I688" s="136"/>
      <c r="J688" s="136"/>
      <c r="K688" s="136"/>
      <c r="L688" s="136"/>
      <c r="M688" s="136"/>
      <c r="N688" s="136"/>
      <c r="O688" s="136"/>
      <c r="P688" s="136"/>
      <c r="Q688" s="136"/>
      <c r="R688" s="136"/>
      <c r="S688" s="136"/>
      <c r="T688" s="136"/>
      <c r="U688" s="136"/>
      <c r="V688" s="136"/>
      <c r="W688" s="136"/>
      <c r="X688" s="136"/>
      <c r="Y688" s="136"/>
      <c r="Z688" s="137"/>
      <c r="AA688" s="137"/>
      <c r="AB688" s="137"/>
      <c r="AC688" s="137"/>
      <c r="AD688" s="137"/>
    </row>
    <row r="689" spans="1:30" s="5" customFormat="1" x14ac:dyDescent="0.2">
      <c r="A689" s="136"/>
      <c r="B689" s="136"/>
      <c r="C689" s="134"/>
      <c r="D689" s="136"/>
      <c r="E689" s="136"/>
      <c r="F689" s="136"/>
      <c r="G689" s="136"/>
      <c r="H689" s="136"/>
      <c r="I689" s="136"/>
      <c r="J689" s="136"/>
      <c r="K689" s="136"/>
      <c r="L689" s="136"/>
      <c r="M689" s="136"/>
      <c r="N689" s="136"/>
      <c r="O689" s="136"/>
      <c r="P689" s="136"/>
      <c r="Q689" s="136"/>
      <c r="R689" s="136"/>
      <c r="S689" s="136"/>
      <c r="T689" s="136"/>
      <c r="U689" s="136"/>
      <c r="V689" s="136"/>
      <c r="W689" s="136"/>
      <c r="X689" s="136"/>
      <c r="Y689" s="136"/>
      <c r="Z689" s="137"/>
      <c r="AA689" s="137"/>
      <c r="AB689" s="137"/>
      <c r="AC689" s="137"/>
      <c r="AD689" s="137"/>
    </row>
    <row r="690" spans="1:30" s="5" customFormat="1" x14ac:dyDescent="0.2">
      <c r="A690" s="136"/>
      <c r="B690" s="136"/>
      <c r="C690" s="134"/>
      <c r="D690" s="136"/>
      <c r="E690" s="136"/>
      <c r="F690" s="136"/>
      <c r="G690" s="136"/>
      <c r="H690" s="136"/>
      <c r="I690" s="136"/>
      <c r="J690" s="136"/>
      <c r="K690" s="136"/>
      <c r="L690" s="136"/>
      <c r="M690" s="136"/>
      <c r="N690" s="136"/>
      <c r="O690" s="136"/>
      <c r="P690" s="136"/>
      <c r="Q690" s="136"/>
      <c r="R690" s="136"/>
      <c r="S690" s="136"/>
      <c r="T690" s="136"/>
      <c r="U690" s="136"/>
      <c r="V690" s="136"/>
      <c r="W690" s="136"/>
      <c r="X690" s="136"/>
      <c r="Y690" s="136"/>
      <c r="Z690" s="137"/>
      <c r="AA690" s="137"/>
      <c r="AB690" s="137"/>
      <c r="AC690" s="137"/>
      <c r="AD690" s="137"/>
    </row>
    <row r="691" spans="1:30" s="5" customFormat="1" x14ac:dyDescent="0.2">
      <c r="A691" s="136"/>
      <c r="B691" s="136"/>
      <c r="C691" s="134"/>
      <c r="D691" s="136"/>
      <c r="E691" s="136"/>
      <c r="F691" s="136"/>
      <c r="G691" s="136"/>
      <c r="H691" s="136"/>
      <c r="I691" s="136"/>
      <c r="J691" s="136"/>
      <c r="K691" s="136"/>
      <c r="L691" s="136"/>
      <c r="M691" s="136"/>
      <c r="N691" s="136"/>
      <c r="O691" s="136"/>
      <c r="P691" s="136"/>
      <c r="Q691" s="136"/>
      <c r="R691" s="136"/>
      <c r="S691" s="136"/>
      <c r="T691" s="136"/>
      <c r="U691" s="136"/>
      <c r="V691" s="136"/>
      <c r="W691" s="136"/>
      <c r="X691" s="136"/>
      <c r="Y691" s="136"/>
      <c r="Z691" s="137"/>
      <c r="AA691" s="137"/>
      <c r="AB691" s="137"/>
      <c r="AC691" s="137"/>
      <c r="AD691" s="137"/>
    </row>
    <row r="692" spans="1:30" s="5" customFormat="1" x14ac:dyDescent="0.2">
      <c r="A692" s="136"/>
      <c r="B692" s="136"/>
      <c r="C692" s="134"/>
      <c r="D692" s="136"/>
      <c r="E692" s="136"/>
      <c r="F692" s="136"/>
      <c r="G692" s="136"/>
      <c r="H692" s="136"/>
      <c r="I692" s="136"/>
      <c r="J692" s="136"/>
      <c r="K692" s="136"/>
      <c r="L692" s="136"/>
      <c r="M692" s="136"/>
      <c r="N692" s="136"/>
      <c r="O692" s="136"/>
      <c r="P692" s="136"/>
      <c r="Q692" s="136"/>
      <c r="R692" s="136"/>
      <c r="S692" s="136"/>
      <c r="T692" s="136"/>
      <c r="U692" s="136"/>
      <c r="V692" s="136"/>
      <c r="W692" s="136"/>
      <c r="X692" s="136"/>
      <c r="Y692" s="136"/>
      <c r="Z692" s="137"/>
      <c r="AA692" s="137"/>
      <c r="AB692" s="137"/>
      <c r="AC692" s="137"/>
      <c r="AD692" s="137"/>
    </row>
    <row r="693" spans="1:30" s="5" customFormat="1" x14ac:dyDescent="0.2">
      <c r="A693" s="136"/>
      <c r="B693" s="136"/>
      <c r="C693" s="134"/>
      <c r="D693" s="136"/>
      <c r="E693" s="136"/>
      <c r="F693" s="136"/>
      <c r="G693" s="136"/>
      <c r="H693" s="136"/>
      <c r="I693" s="136"/>
      <c r="J693" s="136"/>
      <c r="K693" s="136"/>
      <c r="L693" s="136"/>
      <c r="M693" s="136"/>
      <c r="N693" s="136"/>
      <c r="O693" s="136"/>
      <c r="P693" s="136"/>
      <c r="Q693" s="136"/>
      <c r="R693" s="136"/>
      <c r="S693" s="136"/>
      <c r="T693" s="136"/>
      <c r="U693" s="136"/>
      <c r="V693" s="136"/>
      <c r="W693" s="136"/>
      <c r="X693" s="136"/>
      <c r="Y693" s="136"/>
      <c r="Z693" s="137"/>
      <c r="AA693" s="137"/>
      <c r="AB693" s="137"/>
      <c r="AC693" s="137"/>
      <c r="AD693" s="137"/>
    </row>
    <row r="694" spans="1:30" s="5" customFormat="1" x14ac:dyDescent="0.2">
      <c r="A694" s="136"/>
      <c r="B694" s="136"/>
      <c r="C694" s="134"/>
      <c r="D694" s="136"/>
      <c r="E694" s="136"/>
      <c r="F694" s="136"/>
      <c r="G694" s="136"/>
      <c r="H694" s="136"/>
      <c r="I694" s="136"/>
      <c r="J694" s="136"/>
      <c r="K694" s="136"/>
      <c r="L694" s="136"/>
      <c r="M694" s="136"/>
      <c r="N694" s="136"/>
      <c r="O694" s="136"/>
      <c r="P694" s="136"/>
      <c r="Q694" s="136"/>
      <c r="R694" s="136"/>
      <c r="S694" s="136"/>
      <c r="T694" s="136"/>
      <c r="U694" s="136"/>
      <c r="V694" s="136"/>
      <c r="W694" s="136"/>
      <c r="X694" s="136"/>
      <c r="Y694" s="136"/>
      <c r="Z694" s="137"/>
      <c r="AA694" s="137"/>
      <c r="AB694" s="137"/>
      <c r="AC694" s="137"/>
      <c r="AD694" s="137"/>
    </row>
    <row r="695" spans="1:30" s="5" customFormat="1" x14ac:dyDescent="0.2">
      <c r="A695" s="136"/>
      <c r="B695" s="136"/>
      <c r="C695" s="134"/>
      <c r="D695" s="136"/>
      <c r="E695" s="136"/>
      <c r="F695" s="136"/>
      <c r="G695" s="136"/>
      <c r="H695" s="136"/>
      <c r="I695" s="136"/>
      <c r="J695" s="136"/>
      <c r="K695" s="136"/>
      <c r="L695" s="136"/>
      <c r="M695" s="136"/>
      <c r="N695" s="136"/>
      <c r="O695" s="136"/>
      <c r="P695" s="136"/>
      <c r="Q695" s="136"/>
      <c r="R695" s="136"/>
      <c r="S695" s="136"/>
      <c r="T695" s="136"/>
      <c r="U695" s="136"/>
      <c r="V695" s="136"/>
      <c r="W695" s="136"/>
      <c r="X695" s="136"/>
      <c r="Y695" s="136"/>
      <c r="Z695" s="137"/>
      <c r="AA695" s="137"/>
      <c r="AB695" s="137"/>
      <c r="AC695" s="137"/>
      <c r="AD695" s="137"/>
    </row>
    <row r="696" spans="1:30" s="5" customFormat="1" x14ac:dyDescent="0.2">
      <c r="A696" s="136"/>
      <c r="B696" s="136"/>
      <c r="C696" s="134"/>
      <c r="D696" s="136"/>
      <c r="E696" s="136"/>
      <c r="F696" s="136"/>
      <c r="G696" s="136"/>
      <c r="H696" s="136"/>
      <c r="I696" s="136"/>
      <c r="J696" s="136"/>
      <c r="K696" s="136"/>
      <c r="L696" s="136"/>
      <c r="M696" s="136"/>
      <c r="N696" s="136"/>
      <c r="O696" s="136"/>
      <c r="P696" s="136"/>
      <c r="Q696" s="136"/>
      <c r="R696" s="136"/>
      <c r="S696" s="136"/>
      <c r="T696" s="136"/>
      <c r="U696" s="136"/>
      <c r="V696" s="136"/>
      <c r="W696" s="136"/>
      <c r="X696" s="136"/>
      <c r="Y696" s="136"/>
      <c r="Z696" s="137"/>
      <c r="AA696" s="137"/>
      <c r="AB696" s="137"/>
      <c r="AC696" s="137"/>
      <c r="AD696" s="137"/>
    </row>
    <row r="697" spans="1:30" s="5" customFormat="1" x14ac:dyDescent="0.2">
      <c r="A697" s="136"/>
      <c r="B697" s="136"/>
      <c r="C697" s="134"/>
      <c r="D697" s="136"/>
      <c r="E697" s="136"/>
      <c r="F697" s="136"/>
      <c r="G697" s="136"/>
      <c r="H697" s="136"/>
      <c r="I697" s="136"/>
      <c r="J697" s="136"/>
      <c r="K697" s="136"/>
      <c r="L697" s="136"/>
      <c r="M697" s="136"/>
      <c r="N697" s="136"/>
      <c r="O697" s="136"/>
      <c r="P697" s="136"/>
      <c r="Q697" s="136"/>
      <c r="R697" s="136"/>
      <c r="S697" s="136"/>
      <c r="T697" s="136"/>
      <c r="U697" s="136"/>
      <c r="V697" s="136"/>
      <c r="W697" s="136"/>
      <c r="X697" s="136"/>
      <c r="Y697" s="136"/>
      <c r="Z697" s="137"/>
      <c r="AA697" s="137"/>
      <c r="AB697" s="137"/>
      <c r="AC697" s="137"/>
      <c r="AD697" s="137"/>
    </row>
    <row r="698" spans="1:30" s="5" customFormat="1" x14ac:dyDescent="0.2">
      <c r="A698" s="136"/>
      <c r="B698" s="136"/>
      <c r="C698" s="134"/>
      <c r="D698" s="136"/>
      <c r="E698" s="136"/>
      <c r="F698" s="136"/>
      <c r="G698" s="136"/>
      <c r="H698" s="136"/>
      <c r="I698" s="136"/>
      <c r="J698" s="136"/>
      <c r="K698" s="136"/>
      <c r="L698" s="136"/>
      <c r="M698" s="136"/>
      <c r="N698" s="136"/>
      <c r="O698" s="136"/>
      <c r="P698" s="136"/>
      <c r="Q698" s="136"/>
      <c r="R698" s="136"/>
      <c r="S698" s="136"/>
      <c r="T698" s="136"/>
      <c r="U698" s="136"/>
      <c r="V698" s="136"/>
      <c r="W698" s="136"/>
      <c r="X698" s="136"/>
      <c r="Y698" s="136"/>
      <c r="Z698" s="137"/>
      <c r="AA698" s="137"/>
      <c r="AB698" s="137"/>
      <c r="AC698" s="137"/>
      <c r="AD698" s="137"/>
    </row>
    <row r="699" spans="1:30" s="5" customFormat="1" x14ac:dyDescent="0.2">
      <c r="A699" s="136"/>
      <c r="B699" s="136"/>
      <c r="C699" s="134"/>
      <c r="D699" s="136"/>
      <c r="E699" s="136"/>
      <c r="F699" s="136"/>
      <c r="G699" s="136"/>
      <c r="H699" s="136"/>
      <c r="I699" s="136"/>
      <c r="J699" s="136"/>
      <c r="K699" s="136"/>
      <c r="L699" s="136"/>
      <c r="M699" s="136"/>
      <c r="N699" s="136"/>
      <c r="O699" s="136"/>
      <c r="P699" s="136"/>
      <c r="Q699" s="136"/>
      <c r="R699" s="136"/>
      <c r="S699" s="136"/>
      <c r="T699" s="136"/>
      <c r="U699" s="136"/>
      <c r="V699" s="136"/>
      <c r="W699" s="136"/>
      <c r="X699" s="136"/>
      <c r="Y699" s="136"/>
      <c r="Z699" s="137"/>
      <c r="AA699" s="137"/>
      <c r="AB699" s="137"/>
      <c r="AC699" s="137"/>
      <c r="AD699" s="137"/>
    </row>
    <row r="700" spans="1:30" s="5" customFormat="1" x14ac:dyDescent="0.2">
      <c r="A700" s="136"/>
      <c r="B700" s="136"/>
      <c r="C700" s="134"/>
      <c r="D700" s="136"/>
      <c r="E700" s="136"/>
      <c r="F700" s="136"/>
      <c r="G700" s="136"/>
      <c r="H700" s="136"/>
      <c r="I700" s="136"/>
      <c r="J700" s="136"/>
      <c r="K700" s="136"/>
      <c r="L700" s="136"/>
      <c r="M700" s="136"/>
      <c r="N700" s="136"/>
      <c r="O700" s="136"/>
      <c r="P700" s="136"/>
      <c r="Q700" s="136"/>
      <c r="R700" s="136"/>
      <c r="S700" s="136"/>
      <c r="T700" s="136"/>
      <c r="U700" s="136"/>
      <c r="V700" s="136"/>
      <c r="W700" s="136"/>
      <c r="X700" s="136"/>
      <c r="Y700" s="136"/>
      <c r="Z700" s="137"/>
      <c r="AA700" s="137"/>
      <c r="AB700" s="137"/>
      <c r="AC700" s="137"/>
      <c r="AD700" s="137"/>
    </row>
    <row r="701" spans="1:30" s="5" customFormat="1" x14ac:dyDescent="0.2">
      <c r="A701" s="136"/>
      <c r="B701" s="136"/>
      <c r="C701" s="134"/>
      <c r="D701" s="136"/>
      <c r="E701" s="136"/>
      <c r="F701" s="136"/>
      <c r="G701" s="136"/>
      <c r="H701" s="136"/>
      <c r="I701" s="136"/>
      <c r="J701" s="136"/>
      <c r="K701" s="136"/>
      <c r="L701" s="136"/>
      <c r="M701" s="136"/>
      <c r="N701" s="136"/>
      <c r="O701" s="136"/>
      <c r="P701" s="136"/>
      <c r="Q701" s="136"/>
      <c r="R701" s="136"/>
      <c r="S701" s="136"/>
      <c r="T701" s="136"/>
      <c r="U701" s="136"/>
      <c r="V701" s="136"/>
      <c r="W701" s="136"/>
      <c r="X701" s="136"/>
      <c r="Y701" s="136"/>
      <c r="Z701" s="137"/>
      <c r="AA701" s="137"/>
      <c r="AB701" s="137"/>
      <c r="AC701" s="137"/>
      <c r="AD701" s="137"/>
    </row>
    <row r="702" spans="1:30" s="5" customFormat="1" x14ac:dyDescent="0.2">
      <c r="A702" s="136"/>
      <c r="B702" s="136"/>
      <c r="C702" s="134"/>
      <c r="D702" s="136"/>
      <c r="E702" s="136"/>
      <c r="F702" s="136"/>
      <c r="G702" s="136"/>
      <c r="H702" s="136"/>
      <c r="I702" s="136"/>
      <c r="J702" s="136"/>
      <c r="K702" s="136"/>
      <c r="L702" s="136"/>
      <c r="M702" s="136"/>
      <c r="N702" s="136"/>
      <c r="O702" s="136"/>
      <c r="P702" s="136"/>
      <c r="Q702" s="136"/>
      <c r="R702" s="136"/>
      <c r="S702" s="136"/>
      <c r="T702" s="136"/>
      <c r="U702" s="136"/>
      <c r="V702" s="136"/>
      <c r="W702" s="136"/>
      <c r="X702" s="136"/>
      <c r="Y702" s="136"/>
      <c r="Z702" s="137"/>
      <c r="AA702" s="137"/>
      <c r="AB702" s="137"/>
      <c r="AC702" s="137"/>
      <c r="AD702" s="137"/>
    </row>
    <row r="703" spans="1:30" s="5" customFormat="1" x14ac:dyDescent="0.2">
      <c r="A703" s="136"/>
      <c r="B703" s="136"/>
      <c r="C703" s="134"/>
      <c r="D703" s="136"/>
      <c r="E703" s="136"/>
      <c r="F703" s="136"/>
      <c r="G703" s="136"/>
      <c r="H703" s="136"/>
      <c r="I703" s="136"/>
      <c r="J703" s="136"/>
      <c r="K703" s="136"/>
      <c r="L703" s="136"/>
      <c r="M703" s="136"/>
      <c r="N703" s="136"/>
      <c r="O703" s="136"/>
      <c r="P703" s="136"/>
      <c r="Q703" s="136"/>
      <c r="R703" s="136"/>
      <c r="S703" s="136"/>
      <c r="T703" s="136"/>
      <c r="U703" s="136"/>
      <c r="V703" s="136"/>
      <c r="W703" s="136"/>
      <c r="X703" s="136"/>
      <c r="Y703" s="136"/>
      <c r="Z703" s="137"/>
      <c r="AA703" s="137"/>
      <c r="AB703" s="137"/>
      <c r="AC703" s="137"/>
      <c r="AD703" s="137"/>
    </row>
    <row r="704" spans="1:30" s="5" customFormat="1" x14ac:dyDescent="0.2">
      <c r="A704" s="136"/>
      <c r="B704" s="136"/>
      <c r="C704" s="134"/>
      <c r="D704" s="136"/>
      <c r="E704" s="136"/>
      <c r="F704" s="136"/>
      <c r="G704" s="136"/>
      <c r="H704" s="136"/>
      <c r="I704" s="136"/>
      <c r="J704" s="136"/>
      <c r="K704" s="136"/>
      <c r="L704" s="136"/>
      <c r="M704" s="136"/>
      <c r="N704" s="136"/>
      <c r="O704" s="136"/>
      <c r="P704" s="136"/>
      <c r="Q704" s="136"/>
      <c r="R704" s="136"/>
      <c r="S704" s="136"/>
      <c r="T704" s="136"/>
      <c r="U704" s="136"/>
      <c r="V704" s="136"/>
      <c r="W704" s="136"/>
      <c r="X704" s="136"/>
      <c r="Y704" s="136"/>
      <c r="Z704" s="137"/>
      <c r="AA704" s="137"/>
      <c r="AB704" s="137"/>
      <c r="AC704" s="137"/>
      <c r="AD704" s="137"/>
    </row>
    <row r="705" spans="1:30" s="5" customFormat="1" x14ac:dyDescent="0.2">
      <c r="A705" s="136"/>
      <c r="B705" s="136"/>
      <c r="C705" s="134"/>
      <c r="D705" s="136"/>
      <c r="E705" s="136"/>
      <c r="F705" s="136"/>
      <c r="G705" s="136"/>
      <c r="H705" s="136"/>
      <c r="I705" s="136"/>
      <c r="J705" s="136"/>
      <c r="K705" s="136"/>
      <c r="L705" s="136"/>
      <c r="M705" s="136"/>
      <c r="N705" s="136"/>
      <c r="O705" s="136"/>
      <c r="P705" s="136"/>
      <c r="Q705" s="136"/>
      <c r="R705" s="136"/>
      <c r="S705" s="136"/>
      <c r="T705" s="136"/>
      <c r="U705" s="136"/>
      <c r="V705" s="136"/>
      <c r="W705" s="136"/>
      <c r="X705" s="136"/>
      <c r="Y705" s="136"/>
      <c r="Z705" s="137"/>
      <c r="AA705" s="137"/>
      <c r="AB705" s="137"/>
      <c r="AC705" s="137"/>
      <c r="AD705" s="137"/>
    </row>
    <row r="706" spans="1:30" s="5" customFormat="1" x14ac:dyDescent="0.2">
      <c r="A706" s="136"/>
      <c r="B706" s="136"/>
      <c r="C706" s="134"/>
      <c r="D706" s="136"/>
      <c r="E706" s="136"/>
      <c r="F706" s="136"/>
      <c r="G706" s="136"/>
      <c r="H706" s="136"/>
      <c r="I706" s="136"/>
      <c r="J706" s="136"/>
      <c r="K706" s="136"/>
      <c r="L706" s="136"/>
      <c r="M706" s="136"/>
      <c r="N706" s="136"/>
      <c r="O706" s="136"/>
      <c r="P706" s="136"/>
      <c r="Q706" s="136"/>
      <c r="R706" s="136"/>
      <c r="S706" s="136"/>
      <c r="T706" s="136"/>
      <c r="U706" s="136"/>
      <c r="V706" s="136"/>
      <c r="W706" s="136"/>
      <c r="X706" s="136"/>
      <c r="Y706" s="136"/>
      <c r="Z706" s="137"/>
      <c r="AA706" s="137"/>
      <c r="AB706" s="137"/>
      <c r="AC706" s="137"/>
      <c r="AD706" s="137"/>
    </row>
    <row r="707" spans="1:30" s="5" customFormat="1" x14ac:dyDescent="0.2">
      <c r="A707" s="136"/>
      <c r="B707" s="136"/>
      <c r="C707" s="134"/>
      <c r="D707" s="136"/>
      <c r="E707" s="136"/>
      <c r="F707" s="136"/>
      <c r="G707" s="136"/>
      <c r="H707" s="136"/>
      <c r="I707" s="136"/>
      <c r="J707" s="136"/>
      <c r="K707" s="136"/>
      <c r="L707" s="136"/>
      <c r="M707" s="136"/>
      <c r="N707" s="136"/>
      <c r="O707" s="136"/>
      <c r="P707" s="136"/>
      <c r="Q707" s="136"/>
      <c r="R707" s="136"/>
      <c r="S707" s="136"/>
      <c r="T707" s="136"/>
      <c r="U707" s="136"/>
      <c r="V707" s="136"/>
      <c r="W707" s="136"/>
      <c r="X707" s="136"/>
      <c r="Y707" s="136"/>
      <c r="Z707" s="137"/>
      <c r="AA707" s="137"/>
      <c r="AB707" s="137"/>
      <c r="AC707" s="137"/>
      <c r="AD707" s="137"/>
    </row>
    <row r="708" spans="1:30" s="5" customFormat="1" x14ac:dyDescent="0.2">
      <c r="A708" s="136"/>
      <c r="B708" s="136"/>
      <c r="C708" s="134"/>
      <c r="D708" s="136"/>
      <c r="E708" s="136"/>
      <c r="F708" s="136"/>
      <c r="G708" s="136"/>
      <c r="H708" s="136"/>
      <c r="I708" s="136"/>
      <c r="J708" s="136"/>
      <c r="K708" s="136"/>
      <c r="L708" s="136"/>
      <c r="M708" s="136"/>
      <c r="N708" s="136"/>
      <c r="O708" s="136"/>
      <c r="P708" s="136"/>
      <c r="Q708" s="136"/>
      <c r="R708" s="136"/>
      <c r="S708" s="136"/>
      <c r="T708" s="136"/>
      <c r="U708" s="136"/>
      <c r="V708" s="136"/>
      <c r="W708" s="136"/>
      <c r="X708" s="136"/>
      <c r="Y708" s="136"/>
      <c r="Z708" s="137"/>
      <c r="AA708" s="137"/>
      <c r="AB708" s="137"/>
      <c r="AC708" s="137"/>
      <c r="AD708" s="137"/>
    </row>
    <row r="709" spans="1:30" s="5" customFormat="1" x14ac:dyDescent="0.2">
      <c r="A709" s="136"/>
      <c r="B709" s="136"/>
      <c r="C709" s="134"/>
      <c r="D709" s="136"/>
      <c r="E709" s="136"/>
      <c r="F709" s="136"/>
      <c r="G709" s="136"/>
      <c r="H709" s="136"/>
      <c r="I709" s="136"/>
      <c r="J709" s="136"/>
      <c r="K709" s="136"/>
      <c r="L709" s="136"/>
      <c r="M709" s="136"/>
      <c r="N709" s="136"/>
      <c r="O709" s="136"/>
      <c r="P709" s="136"/>
      <c r="Q709" s="136"/>
      <c r="R709" s="136"/>
      <c r="S709" s="136"/>
      <c r="T709" s="136"/>
      <c r="U709" s="136"/>
      <c r="V709" s="136"/>
      <c r="W709" s="136"/>
      <c r="X709" s="136"/>
      <c r="Y709" s="136"/>
      <c r="Z709" s="137"/>
      <c r="AA709" s="137"/>
      <c r="AB709" s="137"/>
      <c r="AC709" s="137"/>
      <c r="AD709" s="137"/>
    </row>
    <row r="710" spans="1:30" s="5" customFormat="1" x14ac:dyDescent="0.2">
      <c r="A710" s="136"/>
      <c r="B710" s="136"/>
      <c r="C710" s="134"/>
      <c r="D710" s="136"/>
      <c r="E710" s="136"/>
      <c r="F710" s="136"/>
      <c r="G710" s="136"/>
      <c r="H710" s="136"/>
      <c r="I710" s="136"/>
      <c r="J710" s="136"/>
      <c r="K710" s="136"/>
      <c r="L710" s="136"/>
      <c r="M710" s="136"/>
      <c r="N710" s="136"/>
      <c r="O710" s="136"/>
      <c r="P710" s="136"/>
      <c r="Q710" s="136"/>
      <c r="R710" s="136"/>
      <c r="S710" s="136"/>
      <c r="T710" s="136"/>
      <c r="U710" s="136"/>
      <c r="V710" s="136"/>
      <c r="W710" s="136"/>
      <c r="X710" s="136"/>
      <c r="Y710" s="136"/>
      <c r="Z710" s="137"/>
      <c r="AA710" s="137"/>
      <c r="AB710" s="137"/>
      <c r="AC710" s="137"/>
      <c r="AD710" s="137"/>
    </row>
    <row r="711" spans="1:30" s="5" customFormat="1" x14ac:dyDescent="0.2">
      <c r="A711" s="136"/>
      <c r="B711" s="136"/>
      <c r="C711" s="134"/>
      <c r="D711" s="136"/>
      <c r="E711" s="136"/>
      <c r="F711" s="136"/>
      <c r="G711" s="136"/>
      <c r="H711" s="136"/>
      <c r="I711" s="136"/>
      <c r="J711" s="136"/>
      <c r="K711" s="136"/>
      <c r="L711" s="136"/>
      <c r="M711" s="136"/>
      <c r="N711" s="136"/>
      <c r="O711" s="136"/>
      <c r="P711" s="136"/>
      <c r="Q711" s="136"/>
      <c r="R711" s="136"/>
      <c r="S711" s="136"/>
      <c r="T711" s="136"/>
      <c r="U711" s="136"/>
      <c r="V711" s="136"/>
      <c r="W711" s="136"/>
      <c r="X711" s="136"/>
      <c r="Y711" s="136"/>
      <c r="Z711" s="137"/>
      <c r="AA711" s="137"/>
      <c r="AB711" s="137"/>
      <c r="AC711" s="137"/>
      <c r="AD711" s="137"/>
    </row>
    <row r="712" spans="1:30" s="5" customFormat="1" x14ac:dyDescent="0.2">
      <c r="A712" s="136"/>
      <c r="B712" s="136"/>
      <c r="C712" s="134"/>
      <c r="D712" s="136"/>
      <c r="E712" s="136"/>
      <c r="F712" s="136"/>
      <c r="G712" s="136"/>
      <c r="H712" s="136"/>
      <c r="I712" s="136"/>
      <c r="J712" s="136"/>
      <c r="K712" s="136"/>
      <c r="L712" s="136"/>
      <c r="M712" s="136"/>
      <c r="N712" s="136"/>
      <c r="O712" s="136"/>
      <c r="P712" s="136"/>
      <c r="Q712" s="136"/>
      <c r="R712" s="136"/>
      <c r="S712" s="136"/>
      <c r="T712" s="136"/>
      <c r="U712" s="136"/>
      <c r="V712" s="136"/>
      <c r="W712" s="136"/>
      <c r="X712" s="136"/>
      <c r="Y712" s="136"/>
      <c r="Z712" s="137"/>
      <c r="AA712" s="137"/>
      <c r="AB712" s="137"/>
      <c r="AC712" s="137"/>
      <c r="AD712" s="137"/>
    </row>
    <row r="713" spans="1:30" s="5" customFormat="1" x14ac:dyDescent="0.2">
      <c r="A713" s="136"/>
      <c r="B713" s="136"/>
      <c r="C713" s="134"/>
      <c r="D713" s="136"/>
      <c r="E713" s="136"/>
      <c r="F713" s="136"/>
      <c r="G713" s="136"/>
      <c r="H713" s="136"/>
      <c r="I713" s="136"/>
      <c r="J713" s="136"/>
      <c r="K713" s="136"/>
      <c r="L713" s="136"/>
      <c r="M713" s="136"/>
      <c r="N713" s="136"/>
      <c r="O713" s="136"/>
      <c r="P713" s="136"/>
      <c r="Q713" s="136"/>
      <c r="R713" s="136"/>
      <c r="S713" s="136"/>
      <c r="T713" s="136"/>
      <c r="U713" s="136"/>
      <c r="V713" s="136"/>
      <c r="W713" s="136"/>
      <c r="X713" s="136"/>
      <c r="Y713" s="136"/>
      <c r="Z713" s="137"/>
      <c r="AA713" s="137"/>
      <c r="AB713" s="137"/>
      <c r="AC713" s="137"/>
      <c r="AD713" s="137"/>
    </row>
    <row r="714" spans="1:30" s="5" customFormat="1" x14ac:dyDescent="0.2">
      <c r="A714" s="136"/>
      <c r="B714" s="136"/>
      <c r="C714" s="134"/>
      <c r="D714" s="136"/>
      <c r="E714" s="136"/>
      <c r="F714" s="136"/>
      <c r="G714" s="136"/>
      <c r="H714" s="136"/>
      <c r="I714" s="136"/>
      <c r="J714" s="136"/>
      <c r="K714" s="136"/>
      <c r="L714" s="136"/>
      <c r="M714" s="136"/>
      <c r="N714" s="136"/>
      <c r="O714" s="136"/>
      <c r="P714" s="136"/>
      <c r="Q714" s="136"/>
      <c r="R714" s="136"/>
      <c r="S714" s="136"/>
      <c r="T714" s="136"/>
      <c r="U714" s="136"/>
      <c r="V714" s="136"/>
      <c r="W714" s="136"/>
      <c r="X714" s="136"/>
      <c r="Y714" s="136"/>
      <c r="Z714" s="137"/>
      <c r="AA714" s="137"/>
      <c r="AB714" s="137"/>
      <c r="AC714" s="137"/>
      <c r="AD714" s="137"/>
    </row>
    <row r="715" spans="1:30" s="5" customFormat="1" x14ac:dyDescent="0.2">
      <c r="A715" s="136"/>
      <c r="B715" s="136"/>
      <c r="C715" s="134"/>
      <c r="D715" s="136"/>
      <c r="E715" s="136"/>
      <c r="F715" s="136"/>
      <c r="G715" s="136"/>
      <c r="H715" s="136"/>
      <c r="I715" s="136"/>
      <c r="J715" s="136"/>
      <c r="K715" s="136"/>
      <c r="L715" s="136"/>
      <c r="M715" s="136"/>
      <c r="N715" s="136"/>
      <c r="O715" s="136"/>
      <c r="P715" s="136"/>
      <c r="Q715" s="136"/>
      <c r="R715" s="136"/>
      <c r="S715" s="136"/>
      <c r="T715" s="136"/>
      <c r="U715" s="136"/>
      <c r="V715" s="136"/>
      <c r="W715" s="136"/>
      <c r="X715" s="136"/>
      <c r="Y715" s="136"/>
      <c r="Z715" s="137"/>
      <c r="AA715" s="137"/>
      <c r="AB715" s="137"/>
      <c r="AC715" s="137"/>
      <c r="AD715" s="137"/>
    </row>
    <row r="716" spans="1:30" s="5" customFormat="1" x14ac:dyDescent="0.2">
      <c r="A716" s="136"/>
      <c r="B716" s="136"/>
      <c r="C716" s="134"/>
      <c r="D716" s="136"/>
      <c r="E716" s="136"/>
      <c r="F716" s="136"/>
      <c r="G716" s="136"/>
      <c r="H716" s="136"/>
      <c r="I716" s="136"/>
      <c r="J716" s="136"/>
      <c r="K716" s="136"/>
      <c r="L716" s="136"/>
      <c r="M716" s="136"/>
      <c r="N716" s="136"/>
      <c r="O716" s="136"/>
      <c r="P716" s="136"/>
      <c r="Q716" s="136"/>
      <c r="R716" s="136"/>
      <c r="S716" s="136"/>
      <c r="T716" s="136"/>
      <c r="U716" s="136"/>
      <c r="V716" s="136"/>
      <c r="W716" s="136"/>
      <c r="X716" s="136"/>
      <c r="Y716" s="136"/>
      <c r="Z716" s="137"/>
      <c r="AA716" s="137"/>
      <c r="AB716" s="137"/>
      <c r="AC716" s="137"/>
      <c r="AD716" s="137"/>
    </row>
    <row r="717" spans="1:30" s="5" customFormat="1" x14ac:dyDescent="0.2">
      <c r="A717" s="136"/>
      <c r="B717" s="136"/>
      <c r="C717" s="134"/>
      <c r="D717" s="136"/>
      <c r="E717" s="136"/>
      <c r="F717" s="136"/>
      <c r="G717" s="136"/>
      <c r="H717" s="136"/>
      <c r="I717" s="136"/>
      <c r="J717" s="136"/>
      <c r="K717" s="136"/>
      <c r="L717" s="136"/>
      <c r="M717" s="136"/>
      <c r="N717" s="136"/>
      <c r="O717" s="136"/>
      <c r="P717" s="136"/>
      <c r="Q717" s="136"/>
      <c r="R717" s="136"/>
      <c r="S717" s="136"/>
      <c r="T717" s="136"/>
      <c r="U717" s="136"/>
      <c r="V717" s="136"/>
      <c r="W717" s="136"/>
      <c r="X717" s="136"/>
      <c r="Y717" s="136"/>
      <c r="Z717" s="137"/>
      <c r="AA717" s="137"/>
      <c r="AB717" s="137"/>
      <c r="AC717" s="137"/>
      <c r="AD717" s="137"/>
    </row>
    <row r="718" spans="1:30" s="5" customFormat="1" x14ac:dyDescent="0.2">
      <c r="A718" s="136"/>
      <c r="B718" s="136"/>
      <c r="C718" s="134"/>
      <c r="D718" s="136"/>
      <c r="E718" s="136"/>
      <c r="F718" s="136"/>
      <c r="G718" s="136"/>
      <c r="H718" s="136"/>
      <c r="I718" s="136"/>
      <c r="J718" s="136"/>
      <c r="K718" s="136"/>
      <c r="L718" s="136"/>
      <c r="M718" s="136"/>
      <c r="N718" s="136"/>
      <c r="O718" s="136"/>
      <c r="P718" s="136"/>
      <c r="Q718" s="136"/>
      <c r="R718" s="136"/>
      <c r="S718" s="136"/>
      <c r="T718" s="136"/>
      <c r="U718" s="136"/>
      <c r="V718" s="136"/>
      <c r="W718" s="136"/>
      <c r="X718" s="136"/>
      <c r="Y718" s="136"/>
      <c r="Z718" s="137"/>
      <c r="AA718" s="137"/>
      <c r="AB718" s="137"/>
      <c r="AC718" s="137"/>
      <c r="AD718" s="137"/>
    </row>
    <row r="719" spans="1:30" s="5" customFormat="1" x14ac:dyDescent="0.2">
      <c r="A719" s="136"/>
      <c r="B719" s="136"/>
      <c r="C719" s="134"/>
      <c r="D719" s="136"/>
      <c r="E719" s="136"/>
      <c r="F719" s="136"/>
      <c r="G719" s="136"/>
      <c r="H719" s="136"/>
      <c r="I719" s="136"/>
      <c r="J719" s="136"/>
      <c r="K719" s="136"/>
      <c r="L719" s="136"/>
      <c r="M719" s="136"/>
      <c r="N719" s="136"/>
      <c r="O719" s="136"/>
      <c r="P719" s="136"/>
      <c r="Q719" s="136"/>
      <c r="R719" s="136"/>
      <c r="S719" s="136"/>
      <c r="T719" s="136"/>
      <c r="U719" s="136"/>
      <c r="V719" s="136"/>
      <c r="W719" s="136"/>
      <c r="X719" s="136"/>
      <c r="Y719" s="136"/>
      <c r="Z719" s="137"/>
      <c r="AA719" s="137"/>
      <c r="AB719" s="137"/>
      <c r="AC719" s="137"/>
      <c r="AD719" s="137"/>
    </row>
    <row r="720" spans="1:30" s="5" customFormat="1" x14ac:dyDescent="0.2">
      <c r="A720" s="136"/>
      <c r="B720" s="136"/>
      <c r="C720" s="134"/>
      <c r="D720" s="136"/>
      <c r="E720" s="136"/>
      <c r="F720" s="136"/>
      <c r="G720" s="136"/>
      <c r="H720" s="136"/>
      <c r="I720" s="136"/>
      <c r="J720" s="136"/>
      <c r="K720" s="136"/>
      <c r="L720" s="136"/>
      <c r="M720" s="136"/>
      <c r="N720" s="136"/>
      <c r="O720" s="136"/>
      <c r="P720" s="136"/>
      <c r="Q720" s="136"/>
      <c r="R720" s="136"/>
      <c r="S720" s="136"/>
      <c r="T720" s="136"/>
      <c r="U720" s="136"/>
      <c r="V720" s="136"/>
      <c r="W720" s="136"/>
      <c r="X720" s="136"/>
      <c r="Y720" s="136"/>
      <c r="Z720" s="137"/>
      <c r="AA720" s="137"/>
      <c r="AB720" s="137"/>
      <c r="AC720" s="137"/>
      <c r="AD720" s="137"/>
    </row>
    <row r="721" spans="1:30" s="5" customFormat="1" x14ac:dyDescent="0.2">
      <c r="A721" s="136"/>
      <c r="B721" s="136"/>
      <c r="C721" s="134"/>
      <c r="D721" s="136"/>
      <c r="E721" s="136"/>
      <c r="F721" s="136"/>
      <c r="G721" s="136"/>
      <c r="H721" s="136"/>
      <c r="I721" s="136"/>
      <c r="J721" s="136"/>
      <c r="K721" s="136"/>
      <c r="L721" s="136"/>
      <c r="M721" s="136"/>
      <c r="N721" s="136"/>
      <c r="O721" s="136"/>
      <c r="P721" s="136"/>
      <c r="Q721" s="136"/>
      <c r="R721" s="136"/>
      <c r="S721" s="136"/>
      <c r="T721" s="136"/>
      <c r="U721" s="136"/>
      <c r="V721" s="136"/>
      <c r="W721" s="136"/>
      <c r="X721" s="136"/>
      <c r="Y721" s="136"/>
      <c r="Z721" s="137"/>
      <c r="AA721" s="137"/>
      <c r="AB721" s="137"/>
      <c r="AC721" s="137"/>
      <c r="AD721" s="137"/>
    </row>
    <row r="722" spans="1:30" s="5" customFormat="1" x14ac:dyDescent="0.2">
      <c r="A722" s="136"/>
      <c r="B722" s="136"/>
      <c r="C722" s="134"/>
      <c r="D722" s="136"/>
      <c r="E722" s="136"/>
      <c r="F722" s="136"/>
      <c r="G722" s="136"/>
      <c r="H722" s="136"/>
      <c r="I722" s="136"/>
      <c r="J722" s="136"/>
      <c r="K722" s="136"/>
      <c r="L722" s="136"/>
      <c r="M722" s="136"/>
      <c r="N722" s="136"/>
      <c r="O722" s="136"/>
      <c r="P722" s="136"/>
      <c r="Q722" s="136"/>
      <c r="R722" s="136"/>
      <c r="S722" s="136"/>
      <c r="T722" s="136"/>
      <c r="U722" s="136"/>
      <c r="V722" s="136"/>
      <c r="W722" s="136"/>
      <c r="X722" s="136"/>
      <c r="Y722" s="136"/>
      <c r="Z722" s="137"/>
      <c r="AA722" s="137"/>
      <c r="AB722" s="137"/>
      <c r="AC722" s="137"/>
      <c r="AD722" s="137"/>
    </row>
    <row r="723" spans="1:30" s="5" customFormat="1" x14ac:dyDescent="0.2">
      <c r="A723" s="136"/>
      <c r="B723" s="136"/>
      <c r="C723" s="134"/>
      <c r="D723" s="136"/>
      <c r="E723" s="136"/>
      <c r="F723" s="136"/>
      <c r="G723" s="136"/>
      <c r="H723" s="136"/>
      <c r="I723" s="136"/>
      <c r="J723" s="136"/>
      <c r="K723" s="136"/>
      <c r="L723" s="136"/>
      <c r="M723" s="136"/>
      <c r="N723" s="136"/>
      <c r="O723" s="136"/>
      <c r="P723" s="136"/>
      <c r="Q723" s="136"/>
      <c r="R723" s="136"/>
      <c r="S723" s="136"/>
      <c r="T723" s="136"/>
      <c r="U723" s="136"/>
      <c r="V723" s="136"/>
      <c r="W723" s="136"/>
      <c r="X723" s="136"/>
      <c r="Y723" s="136"/>
      <c r="Z723" s="137"/>
      <c r="AA723" s="137"/>
      <c r="AB723" s="137"/>
      <c r="AC723" s="137"/>
      <c r="AD723" s="137"/>
    </row>
    <row r="724" spans="1:30" s="5" customFormat="1" x14ac:dyDescent="0.2">
      <c r="A724" s="136"/>
      <c r="B724" s="136"/>
      <c r="C724" s="134"/>
      <c r="D724" s="136"/>
      <c r="E724" s="136"/>
      <c r="F724" s="136"/>
      <c r="G724" s="136"/>
      <c r="H724" s="136"/>
      <c r="I724" s="136"/>
      <c r="J724" s="136"/>
      <c r="K724" s="136"/>
      <c r="L724" s="136"/>
      <c r="M724" s="136"/>
      <c r="N724" s="136"/>
      <c r="O724" s="136"/>
      <c r="P724" s="136"/>
      <c r="Q724" s="136"/>
      <c r="R724" s="136"/>
      <c r="S724" s="136"/>
      <c r="T724" s="136"/>
      <c r="U724" s="136"/>
      <c r="V724" s="136"/>
      <c r="W724" s="136"/>
      <c r="X724" s="136"/>
      <c r="Y724" s="136"/>
      <c r="Z724" s="137"/>
      <c r="AA724" s="137"/>
      <c r="AB724" s="137"/>
      <c r="AC724" s="137"/>
      <c r="AD724" s="137"/>
    </row>
    <row r="725" spans="1:30" s="5" customFormat="1" x14ac:dyDescent="0.2">
      <c r="A725" s="136"/>
      <c r="B725" s="136"/>
      <c r="C725" s="134"/>
      <c r="D725" s="136"/>
      <c r="E725" s="136"/>
      <c r="F725" s="136"/>
      <c r="G725" s="136"/>
      <c r="H725" s="136"/>
      <c r="I725" s="136"/>
      <c r="J725" s="136"/>
      <c r="K725" s="136"/>
      <c r="L725" s="136"/>
      <c r="M725" s="136"/>
      <c r="N725" s="136"/>
      <c r="O725" s="136"/>
      <c r="P725" s="136"/>
      <c r="Q725" s="136"/>
      <c r="R725" s="136"/>
      <c r="S725" s="136"/>
      <c r="T725" s="136"/>
      <c r="U725" s="136"/>
      <c r="V725" s="136"/>
      <c r="W725" s="136"/>
      <c r="X725" s="136"/>
      <c r="Y725" s="136"/>
      <c r="Z725" s="137"/>
      <c r="AA725" s="137"/>
      <c r="AB725" s="137"/>
      <c r="AC725" s="137"/>
      <c r="AD725" s="137"/>
    </row>
    <row r="726" spans="1:30" s="5" customFormat="1" x14ac:dyDescent="0.2">
      <c r="A726" s="136"/>
      <c r="B726" s="136"/>
      <c r="C726" s="134"/>
      <c r="D726" s="136"/>
      <c r="E726" s="136"/>
      <c r="F726" s="136"/>
      <c r="G726" s="136"/>
      <c r="H726" s="136"/>
      <c r="I726" s="136"/>
      <c r="J726" s="136"/>
      <c r="K726" s="136"/>
      <c r="L726" s="136"/>
      <c r="M726" s="136"/>
      <c r="N726" s="136"/>
      <c r="O726" s="136"/>
      <c r="P726" s="136"/>
      <c r="Q726" s="136"/>
      <c r="R726" s="136"/>
      <c r="S726" s="136"/>
      <c r="T726" s="136"/>
      <c r="U726" s="136"/>
      <c r="V726" s="136"/>
      <c r="W726" s="136"/>
      <c r="X726" s="136"/>
      <c r="Y726" s="136"/>
      <c r="Z726" s="137"/>
      <c r="AA726" s="137"/>
      <c r="AB726" s="137"/>
      <c r="AC726" s="137"/>
      <c r="AD726" s="137"/>
    </row>
    <row r="727" spans="1:30" s="5" customFormat="1" x14ac:dyDescent="0.2">
      <c r="A727" s="136"/>
      <c r="B727" s="136"/>
      <c r="C727" s="134"/>
      <c r="D727" s="136"/>
      <c r="E727" s="136"/>
      <c r="F727" s="136"/>
      <c r="G727" s="136"/>
      <c r="H727" s="136"/>
      <c r="I727" s="136"/>
      <c r="J727" s="136"/>
      <c r="K727" s="136"/>
      <c r="L727" s="136"/>
      <c r="M727" s="136"/>
      <c r="N727" s="136"/>
      <c r="O727" s="136"/>
      <c r="P727" s="136"/>
      <c r="Q727" s="136"/>
      <c r="R727" s="136"/>
      <c r="S727" s="136"/>
      <c r="T727" s="136"/>
      <c r="U727" s="136"/>
      <c r="V727" s="136"/>
      <c r="W727" s="136"/>
      <c r="X727" s="136"/>
      <c r="Y727" s="136"/>
      <c r="Z727" s="137"/>
      <c r="AA727" s="137"/>
      <c r="AB727" s="137"/>
      <c r="AC727" s="137"/>
      <c r="AD727" s="137"/>
    </row>
    <row r="728" spans="1:30" s="5" customFormat="1" x14ac:dyDescent="0.2">
      <c r="A728" s="136"/>
      <c r="B728" s="136"/>
      <c r="C728" s="134"/>
      <c r="D728" s="136"/>
      <c r="E728" s="136"/>
      <c r="F728" s="136"/>
      <c r="G728" s="136"/>
      <c r="H728" s="136"/>
      <c r="I728" s="136"/>
      <c r="J728" s="136"/>
      <c r="K728" s="136"/>
      <c r="L728" s="136"/>
      <c r="M728" s="136"/>
      <c r="N728" s="136"/>
      <c r="O728" s="136"/>
      <c r="P728" s="136"/>
      <c r="Q728" s="136"/>
      <c r="R728" s="136"/>
      <c r="S728" s="136"/>
      <c r="T728" s="136"/>
      <c r="U728" s="136"/>
      <c r="V728" s="136"/>
      <c r="W728" s="136"/>
      <c r="X728" s="136"/>
      <c r="Y728" s="136"/>
      <c r="Z728" s="137"/>
      <c r="AA728" s="137"/>
      <c r="AB728" s="137"/>
      <c r="AC728" s="137"/>
      <c r="AD728" s="137"/>
    </row>
    <row r="729" spans="1:30" s="5" customFormat="1" x14ac:dyDescent="0.2">
      <c r="A729" s="136"/>
      <c r="B729" s="136"/>
      <c r="C729" s="134"/>
      <c r="D729" s="136"/>
      <c r="E729" s="136"/>
      <c r="F729" s="136"/>
      <c r="G729" s="136"/>
      <c r="H729" s="136"/>
      <c r="I729" s="136"/>
      <c r="J729" s="136"/>
      <c r="K729" s="136"/>
      <c r="L729" s="136"/>
      <c r="M729" s="136"/>
      <c r="N729" s="136"/>
      <c r="O729" s="136"/>
      <c r="P729" s="136"/>
      <c r="Q729" s="136"/>
      <c r="R729" s="136"/>
      <c r="S729" s="136"/>
      <c r="T729" s="136"/>
      <c r="U729" s="136"/>
      <c r="V729" s="136"/>
      <c r="W729" s="136"/>
      <c r="X729" s="136"/>
      <c r="Y729" s="136"/>
      <c r="Z729" s="137"/>
      <c r="AA729" s="137"/>
      <c r="AB729" s="137"/>
      <c r="AC729" s="137"/>
      <c r="AD729" s="137"/>
    </row>
    <row r="730" spans="1:30" s="5" customFormat="1" x14ac:dyDescent="0.2">
      <c r="A730" s="136"/>
      <c r="B730" s="136"/>
      <c r="C730" s="134"/>
      <c r="D730" s="136"/>
      <c r="E730" s="136"/>
      <c r="F730" s="136"/>
      <c r="G730" s="136"/>
      <c r="H730" s="136"/>
      <c r="I730" s="136"/>
      <c r="J730" s="136"/>
      <c r="K730" s="136"/>
      <c r="L730" s="136"/>
      <c r="M730" s="136"/>
      <c r="N730" s="136"/>
      <c r="O730" s="136"/>
      <c r="P730" s="136"/>
      <c r="Q730" s="136"/>
      <c r="R730" s="136"/>
      <c r="S730" s="136"/>
      <c r="T730" s="136"/>
      <c r="U730" s="136"/>
      <c r="V730" s="136"/>
      <c r="W730" s="136"/>
      <c r="X730" s="136"/>
      <c r="Y730" s="136"/>
      <c r="Z730" s="137"/>
      <c r="AA730" s="137"/>
      <c r="AB730" s="137"/>
      <c r="AC730" s="137"/>
      <c r="AD730" s="137"/>
    </row>
    <row r="731" spans="1:30" s="5" customFormat="1" x14ac:dyDescent="0.2">
      <c r="A731" s="136"/>
      <c r="B731" s="136"/>
      <c r="C731" s="134"/>
      <c r="D731" s="136"/>
      <c r="E731" s="136"/>
      <c r="F731" s="136"/>
      <c r="G731" s="136"/>
      <c r="H731" s="136"/>
      <c r="I731" s="136"/>
      <c r="J731" s="136"/>
      <c r="K731" s="136"/>
      <c r="L731" s="136"/>
      <c r="M731" s="136"/>
      <c r="N731" s="136"/>
      <c r="O731" s="136"/>
      <c r="P731" s="136"/>
      <c r="Q731" s="136"/>
      <c r="R731" s="136"/>
      <c r="S731" s="136"/>
      <c r="T731" s="136"/>
      <c r="U731" s="136"/>
      <c r="V731" s="136"/>
      <c r="W731" s="136"/>
      <c r="X731" s="136"/>
      <c r="Y731" s="136"/>
      <c r="Z731" s="137"/>
      <c r="AA731" s="137"/>
      <c r="AB731" s="137"/>
      <c r="AC731" s="137"/>
      <c r="AD731" s="137"/>
    </row>
    <row r="732" spans="1:30" s="5" customFormat="1" x14ac:dyDescent="0.2">
      <c r="A732" s="136"/>
      <c r="B732" s="136"/>
      <c r="C732" s="134"/>
      <c r="D732" s="136"/>
      <c r="E732" s="136"/>
      <c r="F732" s="136"/>
      <c r="G732" s="136"/>
      <c r="H732" s="136"/>
      <c r="I732" s="136"/>
      <c r="J732" s="136"/>
      <c r="K732" s="136"/>
      <c r="L732" s="136"/>
      <c r="M732" s="136"/>
      <c r="N732" s="136"/>
      <c r="O732" s="136"/>
      <c r="P732" s="136"/>
      <c r="Q732" s="136"/>
      <c r="R732" s="136"/>
      <c r="S732" s="136"/>
      <c r="T732" s="136"/>
      <c r="U732" s="136"/>
      <c r="V732" s="136"/>
      <c r="W732" s="136"/>
      <c r="X732" s="136"/>
      <c r="Y732" s="136"/>
      <c r="Z732" s="137"/>
      <c r="AA732" s="137"/>
      <c r="AB732" s="137"/>
      <c r="AC732" s="137"/>
      <c r="AD732" s="137"/>
    </row>
    <row r="733" spans="1:30" s="5" customFormat="1" x14ac:dyDescent="0.2">
      <c r="A733" s="136"/>
      <c r="B733" s="136"/>
      <c r="C733" s="134"/>
      <c r="D733" s="136"/>
      <c r="E733" s="136"/>
      <c r="F733" s="136"/>
      <c r="G733" s="136"/>
      <c r="H733" s="136"/>
      <c r="I733" s="136"/>
      <c r="J733" s="136"/>
      <c r="K733" s="136"/>
      <c r="L733" s="136"/>
      <c r="M733" s="136"/>
      <c r="N733" s="136"/>
      <c r="O733" s="136"/>
      <c r="P733" s="136"/>
      <c r="Q733" s="136"/>
      <c r="R733" s="136"/>
      <c r="S733" s="136"/>
      <c r="T733" s="136"/>
      <c r="U733" s="136"/>
      <c r="V733" s="136"/>
      <c r="W733" s="136"/>
      <c r="X733" s="136"/>
      <c r="Y733" s="136"/>
      <c r="Z733" s="137"/>
      <c r="AA733" s="137"/>
      <c r="AB733" s="137"/>
      <c r="AC733" s="137"/>
      <c r="AD733" s="137"/>
    </row>
    <row r="734" spans="1:30" s="5" customFormat="1" x14ac:dyDescent="0.2">
      <c r="A734" s="136"/>
      <c r="B734" s="136"/>
      <c r="C734" s="134"/>
      <c r="D734" s="136"/>
      <c r="E734" s="136"/>
      <c r="F734" s="136"/>
      <c r="G734" s="136"/>
      <c r="H734" s="136"/>
      <c r="I734" s="136"/>
      <c r="J734" s="136"/>
      <c r="K734" s="136"/>
      <c r="L734" s="136"/>
      <c r="M734" s="136"/>
      <c r="N734" s="136"/>
      <c r="O734" s="136"/>
      <c r="P734" s="136"/>
      <c r="Q734" s="136"/>
      <c r="R734" s="136"/>
      <c r="S734" s="136"/>
      <c r="T734" s="136"/>
      <c r="U734" s="136"/>
      <c r="V734" s="136"/>
      <c r="W734" s="136"/>
      <c r="X734" s="136"/>
      <c r="Y734" s="136"/>
      <c r="Z734" s="137"/>
      <c r="AA734" s="137"/>
      <c r="AB734" s="137"/>
      <c r="AC734" s="137"/>
      <c r="AD734" s="137"/>
    </row>
    <row r="735" spans="1:30" s="5" customFormat="1" x14ac:dyDescent="0.2">
      <c r="A735" s="136"/>
      <c r="B735" s="136"/>
      <c r="C735" s="134"/>
      <c r="D735" s="136"/>
      <c r="E735" s="136"/>
      <c r="F735" s="136"/>
      <c r="G735" s="136"/>
      <c r="H735" s="136"/>
      <c r="I735" s="136"/>
      <c r="J735" s="136"/>
      <c r="K735" s="136"/>
      <c r="L735" s="136"/>
      <c r="M735" s="136"/>
      <c r="N735" s="136"/>
      <c r="O735" s="136"/>
      <c r="P735" s="136"/>
      <c r="Q735" s="136"/>
      <c r="R735" s="136"/>
      <c r="S735" s="136"/>
      <c r="T735" s="136"/>
      <c r="U735" s="136"/>
      <c r="V735" s="136"/>
      <c r="W735" s="136"/>
      <c r="X735" s="136"/>
      <c r="Y735" s="136"/>
      <c r="Z735" s="137"/>
      <c r="AA735" s="137"/>
      <c r="AB735" s="137"/>
      <c r="AC735" s="137"/>
      <c r="AD735" s="137"/>
    </row>
    <row r="736" spans="1:30" s="5" customFormat="1" x14ac:dyDescent="0.2">
      <c r="A736" s="136"/>
      <c r="B736" s="136"/>
      <c r="C736" s="134"/>
      <c r="D736" s="136"/>
      <c r="E736" s="136"/>
      <c r="F736" s="136"/>
      <c r="G736" s="136"/>
      <c r="H736" s="136"/>
      <c r="I736" s="136"/>
      <c r="J736" s="136"/>
      <c r="K736" s="136"/>
      <c r="L736" s="136"/>
      <c r="M736" s="136"/>
      <c r="N736" s="136"/>
      <c r="O736" s="136"/>
      <c r="P736" s="136"/>
      <c r="Q736" s="136"/>
      <c r="R736" s="136"/>
      <c r="S736" s="136"/>
      <c r="T736" s="136"/>
      <c r="U736" s="136"/>
      <c r="V736" s="136"/>
      <c r="W736" s="136"/>
      <c r="X736" s="136"/>
      <c r="Y736" s="136"/>
      <c r="Z736" s="137"/>
      <c r="AA736" s="137"/>
      <c r="AB736" s="137"/>
      <c r="AC736" s="137"/>
      <c r="AD736" s="137"/>
    </row>
    <row r="737" spans="1:30" s="5" customFormat="1" x14ac:dyDescent="0.2">
      <c r="A737" s="136"/>
      <c r="B737" s="136"/>
      <c r="C737" s="134"/>
      <c r="D737" s="136"/>
      <c r="E737" s="136"/>
      <c r="F737" s="136"/>
      <c r="G737" s="136"/>
      <c r="H737" s="136"/>
      <c r="I737" s="136"/>
      <c r="J737" s="136"/>
      <c r="K737" s="136"/>
      <c r="L737" s="136"/>
      <c r="M737" s="136"/>
      <c r="N737" s="136"/>
      <c r="O737" s="136"/>
      <c r="P737" s="136"/>
      <c r="Q737" s="136"/>
      <c r="R737" s="136"/>
      <c r="S737" s="136"/>
      <c r="T737" s="136"/>
      <c r="U737" s="136"/>
      <c r="V737" s="136"/>
      <c r="W737" s="136"/>
      <c r="X737" s="136"/>
      <c r="Y737" s="136"/>
      <c r="Z737" s="137"/>
      <c r="AA737" s="137"/>
      <c r="AB737" s="137"/>
      <c r="AC737" s="137"/>
      <c r="AD737" s="137"/>
    </row>
    <row r="738" spans="1:30" s="5" customFormat="1" x14ac:dyDescent="0.2">
      <c r="A738" s="136"/>
      <c r="B738" s="136"/>
      <c r="C738" s="134"/>
      <c r="D738" s="136"/>
      <c r="E738" s="136"/>
      <c r="F738" s="136"/>
      <c r="G738" s="136"/>
      <c r="H738" s="136"/>
      <c r="I738" s="136"/>
      <c r="J738" s="136"/>
      <c r="K738" s="136"/>
      <c r="L738" s="136"/>
      <c r="M738" s="136"/>
      <c r="N738" s="136"/>
      <c r="O738" s="136"/>
      <c r="P738" s="136"/>
      <c r="Q738" s="136"/>
      <c r="R738" s="136"/>
      <c r="S738" s="136"/>
      <c r="T738" s="136"/>
      <c r="U738" s="136"/>
      <c r="V738" s="136"/>
      <c r="W738" s="136"/>
      <c r="X738" s="136"/>
      <c r="Y738" s="136"/>
      <c r="Z738" s="137"/>
      <c r="AA738" s="137"/>
      <c r="AB738" s="137"/>
      <c r="AC738" s="137"/>
      <c r="AD738" s="137"/>
    </row>
    <row r="739" spans="1:30" s="5" customFormat="1" x14ac:dyDescent="0.2">
      <c r="A739" s="136"/>
      <c r="B739" s="136"/>
      <c r="C739" s="134"/>
      <c r="D739" s="136"/>
      <c r="E739" s="136"/>
      <c r="F739" s="136"/>
      <c r="G739" s="136"/>
      <c r="H739" s="136"/>
      <c r="I739" s="136"/>
      <c r="J739" s="136"/>
      <c r="K739" s="136"/>
      <c r="L739" s="136"/>
      <c r="M739" s="136"/>
      <c r="N739" s="136"/>
      <c r="O739" s="136"/>
      <c r="P739" s="136"/>
      <c r="Q739" s="136"/>
      <c r="R739" s="136"/>
      <c r="S739" s="136"/>
      <c r="T739" s="136"/>
      <c r="U739" s="136"/>
      <c r="V739" s="136"/>
      <c r="W739" s="136"/>
      <c r="X739" s="136"/>
      <c r="Y739" s="136"/>
      <c r="Z739" s="137"/>
      <c r="AA739" s="137"/>
      <c r="AB739" s="137"/>
      <c r="AC739" s="137"/>
      <c r="AD739" s="137"/>
    </row>
    <row r="740" spans="1:30" s="5" customFormat="1" x14ac:dyDescent="0.2">
      <c r="A740" s="136"/>
      <c r="B740" s="136"/>
      <c r="C740" s="134"/>
      <c r="D740" s="136"/>
      <c r="E740" s="136"/>
      <c r="F740" s="136"/>
      <c r="G740" s="136"/>
      <c r="H740" s="136"/>
      <c r="I740" s="136"/>
      <c r="J740" s="136"/>
      <c r="K740" s="136"/>
      <c r="L740" s="136"/>
      <c r="M740" s="136"/>
      <c r="N740" s="136"/>
      <c r="O740" s="136"/>
      <c r="P740" s="136"/>
      <c r="Q740" s="136"/>
      <c r="R740" s="136"/>
      <c r="S740" s="136"/>
      <c r="T740" s="136"/>
      <c r="U740" s="136"/>
      <c r="V740" s="136"/>
      <c r="W740" s="136"/>
      <c r="X740" s="136"/>
      <c r="Y740" s="136"/>
      <c r="Z740" s="137"/>
      <c r="AA740" s="137"/>
      <c r="AB740" s="137"/>
      <c r="AC740" s="137"/>
      <c r="AD740" s="137"/>
    </row>
    <row r="741" spans="1:30" s="5" customFormat="1" x14ac:dyDescent="0.2">
      <c r="A741" s="136"/>
      <c r="B741" s="136"/>
      <c r="C741" s="134"/>
      <c r="D741" s="136"/>
      <c r="E741" s="136"/>
      <c r="F741" s="136"/>
      <c r="G741" s="136"/>
      <c r="H741" s="136"/>
      <c r="I741" s="136"/>
      <c r="J741" s="136"/>
      <c r="K741" s="136"/>
      <c r="L741" s="136"/>
      <c r="M741" s="136"/>
      <c r="N741" s="136"/>
      <c r="O741" s="136"/>
      <c r="P741" s="136"/>
      <c r="Q741" s="136"/>
      <c r="R741" s="136"/>
      <c r="S741" s="136"/>
      <c r="T741" s="136"/>
      <c r="U741" s="136"/>
      <c r="V741" s="136"/>
      <c r="W741" s="136"/>
      <c r="X741" s="136"/>
      <c r="Y741" s="136"/>
      <c r="Z741" s="137"/>
      <c r="AA741" s="137"/>
      <c r="AB741" s="137"/>
      <c r="AC741" s="137"/>
      <c r="AD741" s="137"/>
    </row>
    <row r="742" spans="1:30" s="5" customFormat="1" x14ac:dyDescent="0.2">
      <c r="A742" s="136"/>
      <c r="B742" s="136"/>
      <c r="C742" s="134"/>
      <c r="D742" s="136"/>
      <c r="E742" s="136"/>
      <c r="F742" s="136"/>
      <c r="G742" s="136"/>
      <c r="H742" s="136"/>
      <c r="I742" s="136"/>
      <c r="J742" s="136"/>
      <c r="K742" s="136"/>
      <c r="L742" s="136"/>
      <c r="M742" s="136"/>
      <c r="N742" s="136"/>
      <c r="O742" s="136"/>
      <c r="P742" s="136"/>
      <c r="Q742" s="136"/>
      <c r="R742" s="136"/>
      <c r="S742" s="136"/>
      <c r="T742" s="136"/>
      <c r="U742" s="136"/>
      <c r="V742" s="136"/>
      <c r="W742" s="136"/>
      <c r="X742" s="136"/>
      <c r="Y742" s="136"/>
      <c r="Z742" s="137"/>
      <c r="AA742" s="137"/>
      <c r="AB742" s="137"/>
      <c r="AC742" s="137"/>
      <c r="AD742" s="137"/>
    </row>
    <row r="743" spans="1:30" s="5" customFormat="1" x14ac:dyDescent="0.2">
      <c r="A743" s="136"/>
      <c r="B743" s="136"/>
      <c r="C743" s="134"/>
      <c r="D743" s="136"/>
      <c r="E743" s="136"/>
      <c r="F743" s="136"/>
      <c r="G743" s="136"/>
      <c r="H743" s="136"/>
      <c r="I743" s="136"/>
      <c r="J743" s="136"/>
      <c r="K743" s="136"/>
      <c r="L743" s="136"/>
      <c r="M743" s="136"/>
      <c r="N743" s="136"/>
      <c r="O743" s="136"/>
      <c r="P743" s="136"/>
      <c r="Q743" s="136"/>
      <c r="R743" s="136"/>
      <c r="S743" s="136"/>
      <c r="T743" s="136"/>
      <c r="U743" s="136"/>
      <c r="V743" s="136"/>
      <c r="W743" s="136"/>
      <c r="X743" s="136"/>
      <c r="Y743" s="136"/>
      <c r="Z743" s="137"/>
      <c r="AA743" s="137"/>
      <c r="AB743" s="137"/>
      <c r="AC743" s="137"/>
      <c r="AD743" s="137"/>
    </row>
    <row r="744" spans="1:30" s="5" customFormat="1" x14ac:dyDescent="0.2">
      <c r="A744" s="136"/>
      <c r="B744" s="136"/>
      <c r="C744" s="134"/>
      <c r="D744" s="136"/>
      <c r="E744" s="136"/>
      <c r="F744" s="136"/>
      <c r="G744" s="136"/>
      <c r="H744" s="136"/>
      <c r="I744" s="136"/>
      <c r="J744" s="136"/>
      <c r="K744" s="136"/>
      <c r="L744" s="136"/>
      <c r="M744" s="136"/>
      <c r="N744" s="136"/>
      <c r="O744" s="136"/>
      <c r="P744" s="136"/>
      <c r="Q744" s="136"/>
      <c r="R744" s="136"/>
      <c r="S744" s="136"/>
      <c r="T744" s="136"/>
      <c r="U744" s="136"/>
      <c r="V744" s="136"/>
      <c r="W744" s="136"/>
      <c r="X744" s="136"/>
      <c r="Y744" s="136"/>
      <c r="Z744" s="137"/>
      <c r="AA744" s="137"/>
      <c r="AB744" s="137"/>
      <c r="AC744" s="137"/>
      <c r="AD744" s="137"/>
    </row>
    <row r="745" spans="1:30" s="5" customFormat="1" x14ac:dyDescent="0.2">
      <c r="A745" s="136"/>
      <c r="B745" s="136"/>
      <c r="C745" s="134"/>
      <c r="D745" s="136"/>
      <c r="E745" s="136"/>
      <c r="F745" s="136"/>
      <c r="G745" s="136"/>
      <c r="H745" s="136"/>
      <c r="I745" s="136"/>
      <c r="J745" s="136"/>
      <c r="K745" s="136"/>
      <c r="L745" s="136"/>
      <c r="M745" s="136"/>
      <c r="N745" s="136"/>
      <c r="O745" s="136"/>
      <c r="P745" s="136"/>
      <c r="Q745" s="136"/>
      <c r="R745" s="136"/>
      <c r="S745" s="136"/>
      <c r="T745" s="136"/>
      <c r="U745" s="136"/>
      <c r="V745" s="136"/>
      <c r="W745" s="136"/>
      <c r="X745" s="136"/>
      <c r="Y745" s="136"/>
      <c r="Z745" s="137"/>
      <c r="AA745" s="137"/>
      <c r="AB745" s="137"/>
      <c r="AC745" s="137"/>
      <c r="AD745" s="137"/>
    </row>
    <row r="746" spans="1:30" s="5" customFormat="1" x14ac:dyDescent="0.2">
      <c r="A746" s="136"/>
      <c r="B746" s="136"/>
      <c r="C746" s="134"/>
      <c r="D746" s="136"/>
      <c r="E746" s="136"/>
      <c r="F746" s="136"/>
      <c r="G746" s="136"/>
      <c r="H746" s="136"/>
      <c r="I746" s="136"/>
      <c r="J746" s="136"/>
      <c r="K746" s="136"/>
      <c r="L746" s="136"/>
      <c r="M746" s="136"/>
      <c r="N746" s="136"/>
      <c r="O746" s="136"/>
      <c r="P746" s="136"/>
      <c r="Q746" s="136"/>
      <c r="R746" s="136"/>
      <c r="S746" s="136"/>
      <c r="T746" s="136"/>
      <c r="U746" s="136"/>
      <c r="V746" s="136"/>
      <c r="W746" s="136"/>
      <c r="X746" s="136"/>
      <c r="Y746" s="136"/>
      <c r="Z746" s="137"/>
      <c r="AA746" s="137"/>
      <c r="AB746" s="137"/>
      <c r="AC746" s="137"/>
      <c r="AD746" s="137"/>
    </row>
    <row r="747" spans="1:30" s="5" customFormat="1" x14ac:dyDescent="0.2">
      <c r="A747" s="136"/>
      <c r="B747" s="136"/>
      <c r="C747" s="134"/>
      <c r="D747" s="136"/>
      <c r="E747" s="136"/>
      <c r="F747" s="136"/>
      <c r="G747" s="136"/>
      <c r="H747" s="136"/>
      <c r="I747" s="136"/>
      <c r="J747" s="136"/>
      <c r="K747" s="136"/>
      <c r="L747" s="136"/>
      <c r="M747" s="136"/>
      <c r="N747" s="136"/>
      <c r="O747" s="136"/>
      <c r="P747" s="136"/>
      <c r="Q747" s="136"/>
      <c r="R747" s="136"/>
      <c r="S747" s="136"/>
      <c r="T747" s="136"/>
      <c r="U747" s="136"/>
      <c r="V747" s="136"/>
      <c r="W747" s="136"/>
      <c r="X747" s="136"/>
      <c r="Y747" s="136"/>
      <c r="Z747" s="137"/>
      <c r="AA747" s="137"/>
      <c r="AB747" s="137"/>
      <c r="AC747" s="137"/>
      <c r="AD747" s="137"/>
    </row>
    <row r="748" spans="1:30" s="5" customFormat="1" x14ac:dyDescent="0.2">
      <c r="A748" s="136"/>
      <c r="B748" s="136"/>
      <c r="C748" s="134"/>
      <c r="D748" s="136"/>
      <c r="E748" s="136"/>
      <c r="F748" s="136"/>
      <c r="G748" s="136"/>
      <c r="H748" s="136"/>
      <c r="I748" s="136"/>
      <c r="J748" s="136"/>
      <c r="K748" s="136"/>
      <c r="L748" s="136"/>
      <c r="M748" s="136"/>
      <c r="N748" s="136"/>
      <c r="O748" s="136"/>
      <c r="P748" s="136"/>
      <c r="Q748" s="136"/>
      <c r="R748" s="136"/>
      <c r="S748" s="136"/>
      <c r="T748" s="136"/>
      <c r="U748" s="136"/>
      <c r="V748" s="136"/>
      <c r="W748" s="136"/>
      <c r="X748" s="136"/>
      <c r="Y748" s="136"/>
      <c r="Z748" s="137"/>
      <c r="AA748" s="137"/>
      <c r="AB748" s="137"/>
      <c r="AC748" s="137"/>
      <c r="AD748" s="137"/>
    </row>
    <row r="749" spans="1:30" s="5" customFormat="1" x14ac:dyDescent="0.2">
      <c r="A749" s="136"/>
      <c r="B749" s="136"/>
      <c r="C749" s="134"/>
      <c r="D749" s="136"/>
      <c r="E749" s="136"/>
      <c r="F749" s="136"/>
      <c r="G749" s="136"/>
      <c r="H749" s="136"/>
      <c r="I749" s="136"/>
      <c r="J749" s="136"/>
      <c r="K749" s="136"/>
      <c r="L749" s="136"/>
      <c r="M749" s="136"/>
      <c r="N749" s="136"/>
      <c r="O749" s="136"/>
      <c r="P749" s="136"/>
      <c r="Q749" s="136"/>
      <c r="R749" s="136"/>
      <c r="S749" s="136"/>
      <c r="T749" s="136"/>
      <c r="U749" s="136"/>
      <c r="V749" s="136"/>
      <c r="W749" s="136"/>
      <c r="X749" s="136"/>
      <c r="Y749" s="136"/>
      <c r="Z749" s="137"/>
      <c r="AA749" s="137"/>
      <c r="AB749" s="137"/>
      <c r="AC749" s="137"/>
      <c r="AD749" s="137"/>
    </row>
    <row r="750" spans="1:30" s="5" customFormat="1" x14ac:dyDescent="0.2">
      <c r="A750" s="136"/>
      <c r="B750" s="136"/>
      <c r="C750" s="134"/>
      <c r="D750" s="136"/>
      <c r="E750" s="136"/>
      <c r="F750" s="136"/>
      <c r="G750" s="136"/>
      <c r="H750" s="136"/>
      <c r="I750" s="136"/>
      <c r="J750" s="136"/>
      <c r="K750" s="136"/>
      <c r="L750" s="136"/>
      <c r="M750" s="136"/>
      <c r="N750" s="136"/>
      <c r="O750" s="136"/>
      <c r="P750" s="136"/>
      <c r="Q750" s="136"/>
      <c r="R750" s="136"/>
      <c r="S750" s="136"/>
      <c r="T750" s="136"/>
      <c r="U750" s="136"/>
      <c r="V750" s="136"/>
      <c r="W750" s="136"/>
      <c r="X750" s="136"/>
      <c r="Y750" s="136"/>
      <c r="Z750" s="137"/>
      <c r="AA750" s="137"/>
      <c r="AB750" s="137"/>
      <c r="AC750" s="137"/>
      <c r="AD750" s="137"/>
    </row>
    <row r="751" spans="1:30" s="5" customFormat="1" x14ac:dyDescent="0.2">
      <c r="A751" s="136"/>
      <c r="B751" s="136"/>
      <c r="C751" s="134"/>
      <c r="D751" s="136"/>
      <c r="E751" s="136"/>
      <c r="F751" s="136"/>
      <c r="G751" s="136"/>
      <c r="H751" s="136"/>
      <c r="I751" s="136"/>
      <c r="J751" s="136"/>
      <c r="K751" s="136"/>
      <c r="L751" s="136"/>
      <c r="M751" s="136"/>
      <c r="N751" s="136"/>
      <c r="O751" s="136"/>
      <c r="P751" s="136"/>
      <c r="Q751" s="136"/>
      <c r="R751" s="136"/>
      <c r="S751" s="136"/>
      <c r="T751" s="136"/>
      <c r="U751" s="136"/>
      <c r="V751" s="136"/>
      <c r="W751" s="136"/>
      <c r="X751" s="136"/>
      <c r="Y751" s="136"/>
      <c r="Z751" s="137"/>
      <c r="AA751" s="137"/>
      <c r="AB751" s="137"/>
      <c r="AC751" s="137"/>
      <c r="AD751" s="137"/>
    </row>
    <row r="752" spans="1:30" s="5" customFormat="1" x14ac:dyDescent="0.2">
      <c r="A752" s="136"/>
      <c r="B752" s="136"/>
      <c r="C752" s="134"/>
      <c r="D752" s="136"/>
      <c r="E752" s="136"/>
      <c r="F752" s="136"/>
      <c r="G752" s="136"/>
      <c r="H752" s="136"/>
      <c r="I752" s="136"/>
      <c r="J752" s="136"/>
      <c r="K752" s="136"/>
      <c r="L752" s="136"/>
      <c r="M752" s="136"/>
      <c r="N752" s="136"/>
      <c r="O752" s="136"/>
      <c r="P752" s="136"/>
      <c r="Q752" s="136"/>
      <c r="R752" s="136"/>
      <c r="S752" s="136"/>
      <c r="T752" s="136"/>
      <c r="U752" s="136"/>
      <c r="V752" s="136"/>
      <c r="W752" s="136"/>
      <c r="X752" s="136"/>
      <c r="Y752" s="136"/>
      <c r="Z752" s="137"/>
      <c r="AA752" s="137"/>
      <c r="AB752" s="137"/>
      <c r="AC752" s="137"/>
      <c r="AD752" s="137"/>
    </row>
    <row r="753" spans="1:30" s="5" customFormat="1" x14ac:dyDescent="0.2">
      <c r="A753" s="136"/>
      <c r="B753" s="136"/>
      <c r="C753" s="134"/>
      <c r="D753" s="136"/>
      <c r="E753" s="136"/>
      <c r="F753" s="136"/>
      <c r="G753" s="136"/>
      <c r="H753" s="136"/>
      <c r="I753" s="136"/>
      <c r="J753" s="136"/>
      <c r="K753" s="136"/>
      <c r="L753" s="136"/>
      <c r="M753" s="136"/>
      <c r="N753" s="136"/>
      <c r="O753" s="136"/>
      <c r="P753" s="136"/>
      <c r="Q753" s="136"/>
      <c r="R753" s="136"/>
      <c r="S753" s="136"/>
      <c r="T753" s="136"/>
      <c r="U753" s="136"/>
      <c r="V753" s="136"/>
      <c r="W753" s="136"/>
      <c r="X753" s="136"/>
      <c r="Y753" s="136"/>
      <c r="Z753" s="137"/>
      <c r="AA753" s="137"/>
      <c r="AB753" s="137"/>
      <c r="AC753" s="137"/>
      <c r="AD753" s="137"/>
    </row>
    <row r="754" spans="1:30" s="5" customFormat="1" x14ac:dyDescent="0.2">
      <c r="A754" s="136"/>
      <c r="B754" s="136"/>
      <c r="C754" s="134"/>
      <c r="D754" s="136"/>
      <c r="E754" s="136"/>
      <c r="F754" s="136"/>
      <c r="G754" s="136"/>
      <c r="H754" s="136"/>
      <c r="I754" s="136"/>
      <c r="J754" s="136"/>
      <c r="K754" s="136"/>
      <c r="L754" s="136"/>
      <c r="M754" s="136"/>
      <c r="N754" s="136"/>
      <c r="O754" s="136"/>
      <c r="P754" s="136"/>
      <c r="Q754" s="136"/>
      <c r="R754" s="136"/>
      <c r="S754" s="136"/>
      <c r="T754" s="136"/>
      <c r="U754" s="136"/>
      <c r="V754" s="136"/>
      <c r="W754" s="136"/>
      <c r="X754" s="136"/>
      <c r="Y754" s="136"/>
      <c r="Z754" s="137"/>
      <c r="AA754" s="137"/>
      <c r="AB754" s="137"/>
      <c r="AC754" s="137"/>
      <c r="AD754" s="137"/>
    </row>
    <row r="755" spans="1:30" s="5" customFormat="1" x14ac:dyDescent="0.2">
      <c r="A755" s="136"/>
      <c r="B755" s="136"/>
      <c r="C755" s="134"/>
      <c r="D755" s="136"/>
      <c r="E755" s="136"/>
      <c r="F755" s="136"/>
      <c r="G755" s="136"/>
      <c r="H755" s="136"/>
      <c r="I755" s="136"/>
      <c r="J755" s="136"/>
      <c r="K755" s="136"/>
      <c r="L755" s="136"/>
      <c r="M755" s="136"/>
      <c r="N755" s="136"/>
      <c r="O755" s="136"/>
      <c r="P755" s="136"/>
      <c r="Q755" s="136"/>
      <c r="R755" s="136"/>
      <c r="S755" s="136"/>
      <c r="T755" s="136"/>
      <c r="U755" s="136"/>
      <c r="V755" s="136"/>
      <c r="W755" s="136"/>
      <c r="X755" s="136"/>
      <c r="Y755" s="136"/>
      <c r="Z755" s="137"/>
      <c r="AA755" s="137"/>
      <c r="AB755" s="137"/>
      <c r="AC755" s="137"/>
      <c r="AD755" s="137"/>
    </row>
    <row r="756" spans="1:30" s="5" customFormat="1" x14ac:dyDescent="0.2">
      <c r="A756" s="136"/>
      <c r="B756" s="136"/>
      <c r="C756" s="134"/>
      <c r="D756" s="136"/>
      <c r="E756" s="136"/>
      <c r="F756" s="136"/>
      <c r="G756" s="136"/>
      <c r="H756" s="136"/>
      <c r="I756" s="136"/>
      <c r="J756" s="136"/>
      <c r="K756" s="136"/>
      <c r="L756" s="136"/>
      <c r="M756" s="136"/>
      <c r="N756" s="136"/>
      <c r="O756" s="136"/>
      <c r="P756" s="136"/>
      <c r="Q756" s="136"/>
      <c r="R756" s="136"/>
      <c r="S756" s="136"/>
      <c r="T756" s="136"/>
      <c r="U756" s="136"/>
      <c r="V756" s="136"/>
      <c r="W756" s="136"/>
      <c r="X756" s="136"/>
      <c r="Y756" s="136"/>
      <c r="Z756" s="137"/>
      <c r="AA756" s="137"/>
      <c r="AB756" s="137"/>
      <c r="AC756" s="137"/>
      <c r="AD756" s="137"/>
    </row>
    <row r="757" spans="1:30" s="5" customFormat="1" x14ac:dyDescent="0.2">
      <c r="A757" s="136"/>
      <c r="B757" s="136"/>
      <c r="C757" s="134"/>
      <c r="D757" s="136"/>
      <c r="E757" s="136"/>
      <c r="F757" s="136"/>
      <c r="G757" s="136"/>
      <c r="H757" s="136"/>
      <c r="I757" s="136"/>
      <c r="J757" s="136"/>
      <c r="K757" s="136"/>
      <c r="L757" s="136"/>
      <c r="M757" s="136"/>
      <c r="N757" s="136"/>
      <c r="O757" s="136"/>
      <c r="P757" s="136"/>
      <c r="Q757" s="136"/>
      <c r="R757" s="136"/>
      <c r="S757" s="136"/>
      <c r="T757" s="136"/>
      <c r="U757" s="136"/>
      <c r="V757" s="136"/>
      <c r="W757" s="136"/>
      <c r="X757" s="136"/>
      <c r="Y757" s="136"/>
      <c r="Z757" s="137"/>
      <c r="AA757" s="137"/>
      <c r="AB757" s="137"/>
      <c r="AC757" s="137"/>
      <c r="AD757" s="137"/>
    </row>
    <row r="758" spans="1:30" s="5" customFormat="1" x14ac:dyDescent="0.2">
      <c r="A758" s="136"/>
      <c r="B758" s="136"/>
      <c r="C758" s="134"/>
      <c r="D758" s="136"/>
      <c r="E758" s="136"/>
      <c r="F758" s="136"/>
      <c r="G758" s="136"/>
      <c r="H758" s="136"/>
      <c r="I758" s="136"/>
      <c r="J758" s="136"/>
      <c r="K758" s="136"/>
      <c r="L758" s="136"/>
      <c r="M758" s="136"/>
      <c r="N758" s="136"/>
      <c r="O758" s="136"/>
      <c r="P758" s="136"/>
      <c r="Q758" s="136"/>
      <c r="R758" s="136"/>
      <c r="S758" s="136"/>
      <c r="T758" s="136"/>
      <c r="U758" s="136"/>
      <c r="V758" s="136"/>
      <c r="W758" s="136"/>
      <c r="X758" s="136"/>
      <c r="Y758" s="136"/>
      <c r="Z758" s="137"/>
      <c r="AA758" s="137"/>
      <c r="AB758" s="137"/>
      <c r="AC758" s="137"/>
      <c r="AD758" s="137"/>
    </row>
    <row r="759" spans="1:30" s="5" customFormat="1" x14ac:dyDescent="0.2">
      <c r="A759" s="136"/>
      <c r="B759" s="136"/>
      <c r="C759" s="134"/>
      <c r="D759" s="136"/>
      <c r="E759" s="136"/>
      <c r="F759" s="136"/>
      <c r="G759" s="136"/>
      <c r="H759" s="136"/>
      <c r="I759" s="136"/>
      <c r="J759" s="136"/>
      <c r="K759" s="136"/>
      <c r="L759" s="136"/>
      <c r="M759" s="136"/>
      <c r="N759" s="136"/>
      <c r="O759" s="136"/>
      <c r="P759" s="136"/>
      <c r="Q759" s="136"/>
      <c r="R759" s="136"/>
      <c r="S759" s="136"/>
      <c r="T759" s="136"/>
      <c r="U759" s="136"/>
      <c r="V759" s="136"/>
      <c r="W759" s="136"/>
      <c r="X759" s="136"/>
      <c r="Y759" s="136"/>
      <c r="Z759" s="137"/>
      <c r="AA759" s="137"/>
      <c r="AB759" s="137"/>
      <c r="AC759" s="137"/>
      <c r="AD759" s="137"/>
    </row>
    <row r="760" spans="1:30" s="5" customFormat="1" x14ac:dyDescent="0.2">
      <c r="A760" s="136"/>
      <c r="B760" s="136"/>
      <c r="C760" s="134"/>
      <c r="D760" s="136"/>
      <c r="E760" s="136"/>
      <c r="F760" s="136"/>
      <c r="G760" s="136"/>
      <c r="H760" s="136"/>
      <c r="I760" s="136"/>
      <c r="J760" s="136"/>
      <c r="K760" s="136"/>
      <c r="L760" s="136"/>
      <c r="M760" s="136"/>
      <c r="N760" s="136"/>
      <c r="O760" s="136"/>
      <c r="P760" s="136"/>
      <c r="Q760" s="136"/>
      <c r="R760" s="136"/>
      <c r="S760" s="136"/>
      <c r="T760" s="136"/>
      <c r="U760" s="136"/>
      <c r="V760" s="136"/>
      <c r="W760" s="136"/>
      <c r="X760" s="136"/>
      <c r="Y760" s="136"/>
      <c r="Z760" s="137"/>
      <c r="AA760" s="137"/>
      <c r="AB760" s="137"/>
      <c r="AC760" s="137"/>
      <c r="AD760" s="137"/>
    </row>
    <row r="761" spans="1:30" s="5" customFormat="1" x14ac:dyDescent="0.2">
      <c r="A761" s="136"/>
      <c r="B761" s="136"/>
      <c r="C761" s="134"/>
      <c r="D761" s="136"/>
      <c r="E761" s="136"/>
      <c r="F761" s="136"/>
      <c r="G761" s="136"/>
      <c r="H761" s="136"/>
      <c r="I761" s="136"/>
      <c r="J761" s="136"/>
      <c r="K761" s="136"/>
      <c r="L761" s="136"/>
      <c r="M761" s="136"/>
      <c r="N761" s="136"/>
      <c r="O761" s="136"/>
      <c r="P761" s="136"/>
      <c r="Q761" s="136"/>
      <c r="R761" s="136"/>
      <c r="S761" s="136"/>
      <c r="T761" s="136"/>
      <c r="U761" s="136"/>
      <c r="V761" s="136"/>
      <c r="W761" s="136"/>
      <c r="X761" s="136"/>
      <c r="Y761" s="136"/>
      <c r="Z761" s="137"/>
      <c r="AA761" s="137"/>
      <c r="AB761" s="137"/>
      <c r="AC761" s="137"/>
      <c r="AD761" s="137"/>
    </row>
    <row r="762" spans="1:30" s="5" customFormat="1" x14ac:dyDescent="0.2">
      <c r="A762" s="136"/>
      <c r="B762" s="136"/>
      <c r="C762" s="134"/>
      <c r="D762" s="136"/>
      <c r="E762" s="136"/>
      <c r="F762" s="136"/>
      <c r="G762" s="136"/>
      <c r="H762" s="136"/>
      <c r="I762" s="136"/>
      <c r="J762" s="136"/>
      <c r="K762" s="136"/>
      <c r="L762" s="136"/>
      <c r="M762" s="136"/>
      <c r="N762" s="136"/>
      <c r="O762" s="136"/>
      <c r="P762" s="136"/>
      <c r="Q762" s="136"/>
      <c r="R762" s="136"/>
      <c r="S762" s="136"/>
      <c r="T762" s="136"/>
      <c r="U762" s="136"/>
      <c r="V762" s="136"/>
      <c r="W762" s="136"/>
      <c r="X762" s="136"/>
      <c r="Y762" s="136"/>
      <c r="Z762" s="137"/>
      <c r="AA762" s="137"/>
      <c r="AB762" s="137"/>
      <c r="AC762" s="137"/>
      <c r="AD762" s="137"/>
    </row>
    <row r="763" spans="1:30" s="5" customFormat="1" x14ac:dyDescent="0.2">
      <c r="A763" s="136"/>
      <c r="B763" s="136"/>
      <c r="C763" s="134"/>
      <c r="D763" s="136"/>
      <c r="E763" s="136"/>
      <c r="F763" s="136"/>
      <c r="G763" s="136"/>
      <c r="H763" s="136"/>
      <c r="I763" s="136"/>
      <c r="J763" s="136"/>
      <c r="K763" s="136"/>
      <c r="L763" s="136"/>
      <c r="M763" s="136"/>
      <c r="N763" s="136"/>
      <c r="O763" s="136"/>
      <c r="P763" s="136"/>
      <c r="Q763" s="136"/>
      <c r="R763" s="136"/>
      <c r="S763" s="136"/>
      <c r="T763" s="136"/>
      <c r="U763" s="136"/>
      <c r="V763" s="136"/>
      <c r="W763" s="136"/>
      <c r="X763" s="136"/>
      <c r="Y763" s="136"/>
      <c r="Z763" s="137"/>
      <c r="AA763" s="137"/>
      <c r="AB763" s="137"/>
      <c r="AC763" s="137"/>
      <c r="AD763" s="137"/>
    </row>
    <row r="764" spans="1:30" s="5" customFormat="1" x14ac:dyDescent="0.2">
      <c r="A764" s="136"/>
      <c r="B764" s="136"/>
      <c r="C764" s="134"/>
      <c r="D764" s="136"/>
      <c r="E764" s="136"/>
      <c r="F764" s="136"/>
      <c r="G764" s="136"/>
      <c r="H764" s="136"/>
      <c r="I764" s="136"/>
      <c r="J764" s="136"/>
      <c r="K764" s="136"/>
      <c r="L764" s="136"/>
      <c r="M764" s="136"/>
      <c r="N764" s="136"/>
      <c r="O764" s="136"/>
      <c r="P764" s="136"/>
      <c r="Q764" s="136"/>
      <c r="R764" s="136"/>
      <c r="S764" s="136"/>
      <c r="T764" s="136"/>
      <c r="U764" s="136"/>
      <c r="V764" s="136"/>
      <c r="W764" s="136"/>
      <c r="X764" s="136"/>
      <c r="Y764" s="136"/>
      <c r="Z764" s="137"/>
      <c r="AA764" s="137"/>
      <c r="AB764" s="137"/>
      <c r="AC764" s="137"/>
      <c r="AD764" s="137"/>
    </row>
    <row r="765" spans="1:30" s="5" customFormat="1" x14ac:dyDescent="0.2">
      <c r="A765" s="136"/>
      <c r="B765" s="136"/>
      <c r="C765" s="134"/>
      <c r="D765" s="136"/>
      <c r="E765" s="136"/>
      <c r="F765" s="136"/>
      <c r="G765" s="136"/>
      <c r="H765" s="136"/>
      <c r="I765" s="136"/>
      <c r="J765" s="136"/>
      <c r="K765" s="136"/>
      <c r="L765" s="136"/>
      <c r="M765" s="136"/>
      <c r="N765" s="136"/>
      <c r="O765" s="136"/>
      <c r="P765" s="136"/>
      <c r="Q765" s="136"/>
      <c r="R765" s="136"/>
      <c r="S765" s="136"/>
      <c r="T765" s="136"/>
      <c r="U765" s="136"/>
      <c r="V765" s="136"/>
      <c r="W765" s="136"/>
      <c r="X765" s="136"/>
      <c r="Y765" s="136"/>
      <c r="Z765" s="137"/>
      <c r="AA765" s="137"/>
      <c r="AB765" s="137"/>
      <c r="AC765" s="137"/>
      <c r="AD765" s="137"/>
    </row>
    <row r="766" spans="1:30" s="5" customFormat="1" x14ac:dyDescent="0.2">
      <c r="A766" s="136"/>
      <c r="B766" s="136"/>
      <c r="C766" s="134"/>
      <c r="D766" s="136"/>
      <c r="E766" s="136"/>
      <c r="F766" s="136"/>
      <c r="G766" s="136"/>
      <c r="H766" s="136"/>
      <c r="I766" s="136"/>
      <c r="J766" s="136"/>
      <c r="K766" s="136"/>
      <c r="L766" s="136"/>
      <c r="M766" s="136"/>
      <c r="N766" s="136"/>
      <c r="O766" s="136"/>
      <c r="P766" s="136"/>
      <c r="Q766" s="136"/>
      <c r="R766" s="136"/>
      <c r="S766" s="136"/>
      <c r="T766" s="136"/>
      <c r="U766" s="136"/>
      <c r="V766" s="136"/>
      <c r="W766" s="136"/>
      <c r="X766" s="136"/>
      <c r="Y766" s="136"/>
      <c r="Z766" s="137"/>
      <c r="AA766" s="137"/>
      <c r="AB766" s="137"/>
      <c r="AC766" s="137"/>
      <c r="AD766" s="137"/>
    </row>
    <row r="767" spans="1:30" s="5" customFormat="1" x14ac:dyDescent="0.2">
      <c r="A767" s="136"/>
      <c r="B767" s="136"/>
      <c r="C767" s="134"/>
      <c r="D767" s="136"/>
      <c r="E767" s="136"/>
      <c r="F767" s="136"/>
      <c r="G767" s="136"/>
      <c r="H767" s="136"/>
      <c r="I767" s="136"/>
      <c r="J767" s="136"/>
      <c r="K767" s="136"/>
      <c r="L767" s="136"/>
      <c r="M767" s="136"/>
      <c r="N767" s="136"/>
      <c r="O767" s="136"/>
      <c r="P767" s="136"/>
      <c r="Q767" s="136"/>
      <c r="R767" s="136"/>
      <c r="S767" s="136"/>
      <c r="T767" s="136"/>
      <c r="U767" s="136"/>
      <c r="V767" s="136"/>
      <c r="W767" s="136"/>
      <c r="X767" s="136"/>
      <c r="Y767" s="136"/>
      <c r="Z767" s="137"/>
      <c r="AA767" s="137"/>
      <c r="AB767" s="137"/>
      <c r="AC767" s="137"/>
      <c r="AD767" s="137"/>
    </row>
    <row r="768" spans="1:30" s="5" customFormat="1" x14ac:dyDescent="0.2">
      <c r="A768" s="136"/>
      <c r="B768" s="136"/>
      <c r="C768" s="134"/>
      <c r="D768" s="136"/>
      <c r="E768" s="136"/>
      <c r="F768" s="136"/>
      <c r="G768" s="136"/>
      <c r="H768" s="136"/>
      <c r="I768" s="136"/>
      <c r="J768" s="136"/>
      <c r="K768" s="136"/>
      <c r="L768" s="136"/>
      <c r="M768" s="136"/>
      <c r="N768" s="136"/>
      <c r="O768" s="136"/>
      <c r="P768" s="136"/>
      <c r="Q768" s="136"/>
      <c r="R768" s="136"/>
      <c r="S768" s="136"/>
      <c r="T768" s="136"/>
      <c r="U768" s="136"/>
      <c r="V768" s="136"/>
      <c r="W768" s="136"/>
      <c r="X768" s="136"/>
      <c r="Y768" s="136"/>
      <c r="Z768" s="137"/>
      <c r="AA768" s="137"/>
      <c r="AB768" s="137"/>
      <c r="AC768" s="137"/>
      <c r="AD768" s="137"/>
    </row>
    <row r="769" spans="1:30" s="5" customFormat="1" x14ac:dyDescent="0.2">
      <c r="A769" s="136"/>
      <c r="B769" s="136"/>
      <c r="C769" s="134"/>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6"/>
      <c r="Z769" s="137"/>
      <c r="AA769" s="137"/>
      <c r="AB769" s="137"/>
      <c r="AC769" s="137"/>
      <c r="AD769" s="137"/>
    </row>
    <row r="770" spans="1:30" s="5" customFormat="1" x14ac:dyDescent="0.2">
      <c r="A770" s="136"/>
      <c r="B770" s="136"/>
      <c r="C770" s="134"/>
      <c r="D770" s="136"/>
      <c r="E770" s="136"/>
      <c r="F770" s="136"/>
      <c r="G770" s="136"/>
      <c r="H770" s="136"/>
      <c r="I770" s="136"/>
      <c r="J770" s="136"/>
      <c r="K770" s="136"/>
      <c r="L770" s="136"/>
      <c r="M770" s="136"/>
      <c r="N770" s="136"/>
      <c r="O770" s="136"/>
      <c r="P770" s="136"/>
      <c r="Q770" s="136"/>
      <c r="R770" s="136"/>
      <c r="S770" s="136"/>
      <c r="T770" s="136"/>
      <c r="U770" s="136"/>
      <c r="V770" s="136"/>
      <c r="W770" s="136"/>
      <c r="X770" s="136"/>
      <c r="Y770" s="136"/>
      <c r="Z770" s="137"/>
      <c r="AA770" s="137"/>
      <c r="AB770" s="137"/>
      <c r="AC770" s="137"/>
      <c r="AD770" s="137"/>
    </row>
    <row r="771" spans="1:30" s="5" customFormat="1" x14ac:dyDescent="0.2">
      <c r="A771" s="136"/>
      <c r="B771" s="136"/>
      <c r="C771" s="134"/>
      <c r="D771" s="136"/>
      <c r="E771" s="136"/>
      <c r="F771" s="136"/>
      <c r="G771" s="136"/>
      <c r="H771" s="136"/>
      <c r="I771" s="136"/>
      <c r="J771" s="136"/>
      <c r="K771" s="136"/>
      <c r="L771" s="136"/>
      <c r="M771" s="136"/>
      <c r="N771" s="136"/>
      <c r="O771" s="136"/>
      <c r="P771" s="136"/>
      <c r="Q771" s="136"/>
      <c r="R771" s="136"/>
      <c r="S771" s="136"/>
      <c r="T771" s="136"/>
      <c r="U771" s="136"/>
      <c r="V771" s="136"/>
      <c r="W771" s="136"/>
      <c r="X771" s="136"/>
      <c r="Y771" s="136"/>
      <c r="Z771" s="137"/>
      <c r="AA771" s="137"/>
      <c r="AB771" s="137"/>
      <c r="AC771" s="137"/>
      <c r="AD771" s="137"/>
    </row>
    <row r="772" spans="1:30" s="5" customFormat="1" x14ac:dyDescent="0.2">
      <c r="A772" s="136"/>
      <c r="B772" s="136"/>
      <c r="C772" s="134"/>
      <c r="D772" s="136"/>
      <c r="E772" s="136"/>
      <c r="F772" s="136"/>
      <c r="G772" s="136"/>
      <c r="H772" s="136"/>
      <c r="I772" s="136"/>
      <c r="J772" s="136"/>
      <c r="K772" s="136"/>
      <c r="L772" s="136"/>
      <c r="M772" s="136"/>
      <c r="N772" s="136"/>
      <c r="O772" s="136"/>
      <c r="P772" s="136"/>
      <c r="Q772" s="136"/>
      <c r="R772" s="136"/>
      <c r="S772" s="136"/>
      <c r="T772" s="136"/>
      <c r="U772" s="136"/>
      <c r="V772" s="136"/>
      <c r="W772" s="136"/>
      <c r="X772" s="136"/>
      <c r="Y772" s="136"/>
      <c r="Z772" s="137"/>
      <c r="AA772" s="137"/>
      <c r="AB772" s="137"/>
      <c r="AC772" s="137"/>
      <c r="AD772" s="137"/>
    </row>
    <row r="773" spans="1:30" s="5" customFormat="1" x14ac:dyDescent="0.2">
      <c r="A773" s="136"/>
      <c r="B773" s="136"/>
      <c r="C773" s="134"/>
      <c r="D773" s="136"/>
      <c r="E773" s="136"/>
      <c r="F773" s="136"/>
      <c r="G773" s="136"/>
      <c r="H773" s="136"/>
      <c r="I773" s="136"/>
      <c r="J773" s="136"/>
      <c r="K773" s="136"/>
      <c r="L773" s="136"/>
      <c r="M773" s="136"/>
      <c r="N773" s="136"/>
      <c r="O773" s="136"/>
      <c r="P773" s="136"/>
      <c r="Q773" s="136"/>
      <c r="R773" s="136"/>
      <c r="S773" s="136"/>
      <c r="T773" s="136"/>
      <c r="U773" s="136"/>
      <c r="V773" s="136"/>
      <c r="W773" s="136"/>
      <c r="X773" s="136"/>
      <c r="Y773" s="136"/>
      <c r="Z773" s="137"/>
      <c r="AA773" s="137"/>
      <c r="AB773" s="137"/>
      <c r="AC773" s="137"/>
      <c r="AD773" s="137"/>
    </row>
    <row r="774" spans="1:30" s="5" customFormat="1" x14ac:dyDescent="0.2">
      <c r="A774" s="136"/>
      <c r="B774" s="136"/>
      <c r="C774" s="134"/>
      <c r="D774" s="136"/>
      <c r="E774" s="136"/>
      <c r="F774" s="136"/>
      <c r="G774" s="136"/>
      <c r="H774" s="136"/>
      <c r="I774" s="136"/>
      <c r="J774" s="136"/>
      <c r="K774" s="136"/>
      <c r="L774" s="136"/>
      <c r="M774" s="136"/>
      <c r="N774" s="136"/>
      <c r="O774" s="136"/>
      <c r="P774" s="136"/>
      <c r="Q774" s="136"/>
      <c r="R774" s="136"/>
      <c r="S774" s="136"/>
      <c r="T774" s="136"/>
      <c r="U774" s="136"/>
      <c r="V774" s="136"/>
      <c r="W774" s="136"/>
      <c r="X774" s="136"/>
      <c r="Y774" s="136"/>
      <c r="Z774" s="137"/>
      <c r="AA774" s="137"/>
      <c r="AB774" s="137"/>
      <c r="AC774" s="137"/>
      <c r="AD774" s="137"/>
    </row>
    <row r="775" spans="1:30" s="5" customFormat="1" x14ac:dyDescent="0.2">
      <c r="A775" s="136"/>
      <c r="B775" s="136"/>
      <c r="C775" s="134"/>
      <c r="D775" s="136"/>
      <c r="E775" s="136"/>
      <c r="F775" s="136"/>
      <c r="G775" s="136"/>
      <c r="H775" s="136"/>
      <c r="I775" s="136"/>
      <c r="J775" s="136"/>
      <c r="K775" s="136"/>
      <c r="L775" s="136"/>
      <c r="M775" s="136"/>
      <c r="N775" s="136"/>
      <c r="O775" s="136"/>
      <c r="P775" s="136"/>
      <c r="Q775" s="136"/>
      <c r="R775" s="136"/>
      <c r="S775" s="136"/>
      <c r="T775" s="136"/>
      <c r="U775" s="136"/>
      <c r="V775" s="136"/>
      <c r="W775" s="136"/>
      <c r="X775" s="136"/>
      <c r="Y775" s="136"/>
      <c r="Z775" s="137"/>
      <c r="AA775" s="137"/>
      <c r="AB775" s="137"/>
      <c r="AC775" s="137"/>
      <c r="AD775" s="137"/>
    </row>
    <row r="776" spans="1:30" s="5" customFormat="1" x14ac:dyDescent="0.2">
      <c r="A776" s="136"/>
      <c r="B776" s="136"/>
      <c r="C776" s="134"/>
      <c r="D776" s="136"/>
      <c r="E776" s="136"/>
      <c r="F776" s="136"/>
      <c r="G776" s="136"/>
      <c r="H776" s="136"/>
      <c r="I776" s="136"/>
      <c r="J776" s="136"/>
      <c r="K776" s="136"/>
      <c r="L776" s="136"/>
      <c r="M776" s="136"/>
      <c r="N776" s="136"/>
      <c r="O776" s="136"/>
      <c r="P776" s="136"/>
      <c r="Q776" s="136"/>
      <c r="R776" s="136"/>
      <c r="S776" s="136"/>
      <c r="T776" s="136"/>
      <c r="U776" s="136"/>
      <c r="V776" s="136"/>
      <c r="W776" s="136"/>
      <c r="X776" s="136"/>
      <c r="Y776" s="136"/>
      <c r="Z776" s="137"/>
      <c r="AA776" s="137"/>
      <c r="AB776" s="137"/>
      <c r="AC776" s="137"/>
      <c r="AD776" s="137"/>
    </row>
    <row r="777" spans="1:30" s="5" customFormat="1" x14ac:dyDescent="0.2">
      <c r="A777" s="136"/>
      <c r="B777" s="136"/>
      <c r="C777" s="134"/>
      <c r="D777" s="136"/>
      <c r="E777" s="136"/>
      <c r="F777" s="136"/>
      <c r="G777" s="136"/>
      <c r="H777" s="136"/>
      <c r="I777" s="136"/>
      <c r="J777" s="136"/>
      <c r="K777" s="136"/>
      <c r="L777" s="136"/>
      <c r="M777" s="136"/>
      <c r="N777" s="136"/>
      <c r="O777" s="136"/>
      <c r="P777" s="136"/>
      <c r="Q777" s="136"/>
      <c r="R777" s="136"/>
      <c r="S777" s="136"/>
      <c r="T777" s="136"/>
      <c r="U777" s="136"/>
      <c r="V777" s="136"/>
      <c r="W777" s="136"/>
      <c r="X777" s="136"/>
      <c r="Y777" s="136"/>
      <c r="Z777" s="137"/>
      <c r="AA777" s="137"/>
      <c r="AB777" s="137"/>
      <c r="AC777" s="137"/>
      <c r="AD777" s="137"/>
    </row>
    <row r="778" spans="1:30" s="5" customFormat="1" x14ac:dyDescent="0.2">
      <c r="A778" s="136"/>
      <c r="B778" s="136"/>
      <c r="C778" s="134"/>
      <c r="D778" s="136"/>
      <c r="E778" s="136"/>
      <c r="F778" s="136"/>
      <c r="G778" s="136"/>
      <c r="H778" s="136"/>
      <c r="I778" s="136"/>
      <c r="J778" s="136"/>
      <c r="K778" s="136"/>
      <c r="L778" s="136"/>
      <c r="M778" s="136"/>
      <c r="N778" s="136"/>
      <c r="O778" s="136"/>
      <c r="P778" s="136"/>
      <c r="Q778" s="136"/>
      <c r="R778" s="136"/>
      <c r="S778" s="136"/>
      <c r="T778" s="136"/>
      <c r="U778" s="136"/>
      <c r="V778" s="136"/>
      <c r="W778" s="136"/>
      <c r="X778" s="136"/>
      <c r="Y778" s="136"/>
      <c r="Z778" s="137"/>
      <c r="AA778" s="137"/>
      <c r="AB778" s="137"/>
      <c r="AC778" s="137"/>
      <c r="AD778" s="137"/>
    </row>
    <row r="779" spans="1:30" s="5" customFormat="1" x14ac:dyDescent="0.2">
      <c r="A779" s="136"/>
      <c r="B779" s="136"/>
      <c r="C779" s="134"/>
      <c r="D779" s="136"/>
      <c r="E779" s="136"/>
      <c r="F779" s="136"/>
      <c r="G779" s="136"/>
      <c r="H779" s="136"/>
      <c r="I779" s="136"/>
      <c r="J779" s="136"/>
      <c r="K779" s="136"/>
      <c r="L779" s="136"/>
      <c r="M779" s="136"/>
      <c r="N779" s="136"/>
      <c r="O779" s="136"/>
      <c r="P779" s="136"/>
      <c r="Q779" s="136"/>
      <c r="R779" s="136"/>
      <c r="S779" s="136"/>
      <c r="T779" s="136"/>
      <c r="U779" s="136"/>
      <c r="V779" s="136"/>
      <c r="W779" s="136"/>
      <c r="X779" s="136"/>
      <c r="Y779" s="136"/>
      <c r="Z779" s="137"/>
      <c r="AA779" s="137"/>
      <c r="AB779" s="137"/>
      <c r="AC779" s="137"/>
      <c r="AD779" s="137"/>
    </row>
    <row r="780" spans="1:30" s="5" customFormat="1" x14ac:dyDescent="0.2">
      <c r="A780" s="136"/>
      <c r="B780" s="136"/>
      <c r="C780" s="134"/>
      <c r="D780" s="136"/>
      <c r="E780" s="136"/>
      <c r="F780" s="136"/>
      <c r="G780" s="136"/>
      <c r="H780" s="136"/>
      <c r="I780" s="136"/>
      <c r="J780" s="136"/>
      <c r="K780" s="136"/>
      <c r="L780" s="136"/>
      <c r="M780" s="136"/>
      <c r="N780" s="136"/>
      <c r="O780" s="136"/>
      <c r="P780" s="136"/>
      <c r="Q780" s="136"/>
      <c r="R780" s="136"/>
      <c r="S780" s="136"/>
      <c r="T780" s="136"/>
      <c r="U780" s="136"/>
      <c r="V780" s="136"/>
      <c r="W780" s="136"/>
      <c r="X780" s="136"/>
      <c r="Y780" s="136"/>
      <c r="Z780" s="137"/>
      <c r="AA780" s="137"/>
      <c r="AB780" s="137"/>
      <c r="AC780" s="137"/>
      <c r="AD780" s="137"/>
    </row>
    <row r="781" spans="1:30" s="5" customFormat="1" x14ac:dyDescent="0.2">
      <c r="A781" s="136"/>
      <c r="B781" s="136"/>
      <c r="C781" s="134"/>
      <c r="D781" s="136"/>
      <c r="E781" s="136"/>
      <c r="F781" s="136"/>
      <c r="G781" s="136"/>
      <c r="H781" s="136"/>
      <c r="I781" s="136"/>
      <c r="J781" s="136"/>
      <c r="K781" s="136"/>
      <c r="L781" s="136"/>
      <c r="M781" s="136"/>
      <c r="N781" s="136"/>
      <c r="O781" s="136"/>
      <c r="P781" s="136"/>
      <c r="Q781" s="136"/>
      <c r="R781" s="136"/>
      <c r="S781" s="136"/>
      <c r="T781" s="136"/>
      <c r="U781" s="136"/>
      <c r="V781" s="136"/>
      <c r="W781" s="136"/>
      <c r="X781" s="136"/>
      <c r="Y781" s="136"/>
      <c r="Z781" s="137"/>
      <c r="AA781" s="137"/>
      <c r="AB781" s="137"/>
      <c r="AC781" s="137"/>
      <c r="AD781" s="137"/>
    </row>
    <row r="782" spans="1:30" s="5" customFormat="1" x14ac:dyDescent="0.2">
      <c r="A782" s="136"/>
      <c r="B782" s="136"/>
      <c r="C782" s="134"/>
      <c r="D782" s="136"/>
      <c r="E782" s="136"/>
      <c r="F782" s="136"/>
      <c r="G782" s="136"/>
      <c r="H782" s="136"/>
      <c r="I782" s="136"/>
      <c r="J782" s="136"/>
      <c r="K782" s="136"/>
      <c r="L782" s="136"/>
      <c r="M782" s="136"/>
      <c r="N782" s="136"/>
      <c r="O782" s="136"/>
      <c r="P782" s="136"/>
      <c r="Q782" s="136"/>
      <c r="R782" s="136"/>
      <c r="S782" s="136"/>
      <c r="T782" s="136"/>
      <c r="U782" s="136"/>
      <c r="V782" s="136"/>
      <c r="W782" s="136"/>
      <c r="X782" s="136"/>
      <c r="Y782" s="136"/>
      <c r="Z782" s="137"/>
      <c r="AA782" s="137"/>
      <c r="AB782" s="137"/>
      <c r="AC782" s="137"/>
      <c r="AD782" s="137"/>
    </row>
    <row r="783" spans="1:30" s="5" customFormat="1" x14ac:dyDescent="0.2">
      <c r="A783" s="136"/>
      <c r="B783" s="136"/>
      <c r="C783" s="134"/>
      <c r="D783" s="136"/>
      <c r="E783" s="136"/>
      <c r="F783" s="136"/>
      <c r="G783" s="136"/>
      <c r="H783" s="136"/>
      <c r="I783" s="136"/>
      <c r="J783" s="136"/>
      <c r="K783" s="136"/>
      <c r="L783" s="136"/>
      <c r="M783" s="136"/>
      <c r="N783" s="136"/>
      <c r="O783" s="136"/>
      <c r="P783" s="136"/>
      <c r="Q783" s="136"/>
      <c r="R783" s="136"/>
      <c r="S783" s="136"/>
      <c r="T783" s="136"/>
      <c r="U783" s="136"/>
      <c r="V783" s="136"/>
      <c r="W783" s="136"/>
      <c r="X783" s="136"/>
      <c r="Y783" s="136"/>
      <c r="Z783" s="137"/>
      <c r="AA783" s="137"/>
      <c r="AB783" s="137"/>
      <c r="AC783" s="137"/>
      <c r="AD783" s="137"/>
    </row>
    <row r="784" spans="1:30" s="5" customFormat="1" x14ac:dyDescent="0.2">
      <c r="A784" s="136"/>
      <c r="B784" s="136"/>
      <c r="C784" s="134"/>
      <c r="D784" s="136"/>
      <c r="E784" s="136"/>
      <c r="F784" s="136"/>
      <c r="G784" s="136"/>
      <c r="H784" s="136"/>
      <c r="I784" s="136"/>
      <c r="J784" s="136"/>
      <c r="K784" s="136"/>
      <c r="L784" s="136"/>
      <c r="M784" s="136"/>
      <c r="N784" s="136"/>
      <c r="O784" s="136"/>
      <c r="P784" s="136"/>
      <c r="Q784" s="136"/>
      <c r="R784" s="136"/>
      <c r="S784" s="136"/>
      <c r="T784" s="136"/>
      <c r="U784" s="136"/>
      <c r="V784" s="136"/>
      <c r="W784" s="136"/>
      <c r="X784" s="136"/>
      <c r="Y784" s="136"/>
      <c r="Z784" s="137"/>
      <c r="AA784" s="137"/>
      <c r="AB784" s="137"/>
      <c r="AC784" s="137"/>
      <c r="AD784" s="137"/>
    </row>
    <row r="785" spans="1:30" s="5" customFormat="1" x14ac:dyDescent="0.2">
      <c r="A785" s="136"/>
      <c r="B785" s="136"/>
      <c r="C785" s="134"/>
      <c r="D785" s="136"/>
      <c r="E785" s="136"/>
      <c r="F785" s="136"/>
      <c r="G785" s="136"/>
      <c r="H785" s="136"/>
      <c r="I785" s="136"/>
      <c r="J785" s="136"/>
      <c r="K785" s="136"/>
      <c r="L785" s="136"/>
      <c r="M785" s="136"/>
      <c r="N785" s="136"/>
      <c r="O785" s="136"/>
      <c r="P785" s="136"/>
      <c r="Q785" s="136"/>
      <c r="R785" s="136"/>
      <c r="S785" s="136"/>
      <c r="T785" s="136"/>
      <c r="U785" s="136"/>
      <c r="V785" s="136"/>
      <c r="W785" s="136"/>
      <c r="X785" s="136"/>
      <c r="Y785" s="136"/>
      <c r="Z785" s="137"/>
      <c r="AA785" s="137"/>
      <c r="AB785" s="137"/>
      <c r="AC785" s="137"/>
      <c r="AD785" s="137"/>
    </row>
    <row r="786" spans="1:30" s="5" customFormat="1" x14ac:dyDescent="0.2">
      <c r="A786" s="136"/>
      <c r="B786" s="136"/>
      <c r="C786" s="134"/>
      <c r="D786" s="136"/>
      <c r="E786" s="136"/>
      <c r="F786" s="136"/>
      <c r="G786" s="136"/>
      <c r="H786" s="136"/>
      <c r="I786" s="136"/>
      <c r="J786" s="136"/>
      <c r="K786" s="136"/>
      <c r="L786" s="136"/>
      <c r="M786" s="136"/>
      <c r="N786" s="136"/>
      <c r="O786" s="136"/>
      <c r="P786" s="136"/>
      <c r="Q786" s="136"/>
      <c r="R786" s="136"/>
      <c r="S786" s="136"/>
      <c r="T786" s="136"/>
      <c r="U786" s="136"/>
      <c r="V786" s="136"/>
      <c r="W786" s="136"/>
      <c r="X786" s="136"/>
      <c r="Y786" s="136"/>
      <c r="Z786" s="137"/>
      <c r="AA786" s="137"/>
      <c r="AB786" s="137"/>
      <c r="AC786" s="137"/>
      <c r="AD786" s="137"/>
    </row>
    <row r="787" spans="1:30" s="5" customFormat="1" x14ac:dyDescent="0.2">
      <c r="A787" s="136"/>
      <c r="B787" s="136"/>
      <c r="C787" s="134"/>
      <c r="D787" s="136"/>
      <c r="E787" s="136"/>
      <c r="F787" s="136"/>
      <c r="G787" s="136"/>
      <c r="H787" s="136"/>
      <c r="I787" s="136"/>
      <c r="J787" s="136"/>
      <c r="K787" s="136"/>
      <c r="L787" s="136"/>
      <c r="M787" s="136"/>
      <c r="N787" s="136"/>
      <c r="O787" s="136"/>
      <c r="P787" s="136"/>
      <c r="Q787" s="136"/>
      <c r="R787" s="136"/>
      <c r="S787" s="136"/>
      <c r="T787" s="136"/>
      <c r="U787" s="136"/>
      <c r="V787" s="136"/>
      <c r="W787" s="136"/>
      <c r="X787" s="136"/>
      <c r="Y787" s="136"/>
      <c r="Z787" s="137"/>
      <c r="AA787" s="137"/>
      <c r="AB787" s="137"/>
      <c r="AC787" s="137"/>
      <c r="AD787" s="137"/>
    </row>
    <row r="788" spans="1:30" s="5" customFormat="1" x14ac:dyDescent="0.2">
      <c r="A788" s="136"/>
      <c r="B788" s="136"/>
      <c r="C788" s="134"/>
      <c r="D788" s="136"/>
      <c r="E788" s="136"/>
      <c r="F788" s="136"/>
      <c r="G788" s="136"/>
      <c r="H788" s="136"/>
      <c r="I788" s="136"/>
      <c r="J788" s="136"/>
      <c r="K788" s="136"/>
      <c r="L788" s="136"/>
      <c r="M788" s="136"/>
      <c r="N788" s="136"/>
      <c r="O788" s="136"/>
      <c r="P788" s="136"/>
      <c r="Q788" s="136"/>
      <c r="R788" s="136"/>
      <c r="S788" s="136"/>
      <c r="T788" s="136"/>
      <c r="U788" s="136"/>
      <c r="V788" s="136"/>
      <c r="W788" s="136"/>
      <c r="X788" s="136"/>
      <c r="Y788" s="136"/>
      <c r="Z788" s="137"/>
      <c r="AA788" s="137"/>
      <c r="AB788" s="137"/>
      <c r="AC788" s="137"/>
      <c r="AD788" s="137"/>
    </row>
    <row r="789" spans="1:30" s="5" customFormat="1" x14ac:dyDescent="0.2">
      <c r="A789" s="136"/>
      <c r="B789" s="136"/>
      <c r="C789" s="134"/>
      <c r="D789" s="136"/>
      <c r="E789" s="136"/>
      <c r="F789" s="136"/>
      <c r="G789" s="136"/>
      <c r="H789" s="136"/>
      <c r="I789" s="136"/>
      <c r="J789" s="136"/>
      <c r="K789" s="136"/>
      <c r="L789" s="136"/>
      <c r="M789" s="136"/>
      <c r="N789" s="136"/>
      <c r="O789" s="136"/>
      <c r="P789" s="136"/>
      <c r="Q789" s="136"/>
      <c r="R789" s="136"/>
      <c r="S789" s="136"/>
      <c r="T789" s="136"/>
      <c r="U789" s="136"/>
      <c r="V789" s="136"/>
      <c r="W789" s="136"/>
      <c r="X789" s="136"/>
      <c r="Y789" s="136"/>
      <c r="Z789" s="137"/>
      <c r="AA789" s="137"/>
      <c r="AB789" s="137"/>
      <c r="AC789" s="137"/>
      <c r="AD789" s="137"/>
    </row>
    <row r="790" spans="1:30" s="5" customFormat="1" x14ac:dyDescent="0.2">
      <c r="A790" s="136"/>
      <c r="B790" s="136"/>
      <c r="C790" s="134"/>
      <c r="D790" s="136"/>
      <c r="E790" s="136"/>
      <c r="F790" s="136"/>
      <c r="G790" s="136"/>
      <c r="H790" s="136"/>
      <c r="I790" s="136"/>
      <c r="J790" s="136"/>
      <c r="K790" s="136"/>
      <c r="L790" s="136"/>
      <c r="M790" s="136"/>
      <c r="N790" s="136"/>
      <c r="O790" s="136"/>
      <c r="P790" s="136"/>
      <c r="Q790" s="136"/>
      <c r="R790" s="136"/>
      <c r="S790" s="136"/>
      <c r="T790" s="136"/>
      <c r="U790" s="136"/>
      <c r="V790" s="136"/>
      <c r="W790" s="136"/>
      <c r="X790" s="136"/>
      <c r="Y790" s="136"/>
      <c r="Z790" s="137"/>
      <c r="AA790" s="137"/>
      <c r="AB790" s="137"/>
      <c r="AC790" s="137"/>
      <c r="AD790" s="137"/>
    </row>
    <row r="791" spans="1:30" s="5" customFormat="1" x14ac:dyDescent="0.2">
      <c r="A791" s="136"/>
      <c r="B791" s="136"/>
      <c r="C791" s="134"/>
      <c r="D791" s="136"/>
      <c r="E791" s="136"/>
      <c r="F791" s="136"/>
      <c r="G791" s="136"/>
      <c r="H791" s="136"/>
      <c r="I791" s="136"/>
      <c r="J791" s="136"/>
      <c r="K791" s="136"/>
      <c r="L791" s="136"/>
      <c r="M791" s="136"/>
      <c r="N791" s="136"/>
      <c r="O791" s="136"/>
      <c r="P791" s="136"/>
      <c r="Q791" s="136"/>
      <c r="R791" s="136"/>
      <c r="S791" s="136"/>
      <c r="T791" s="136"/>
      <c r="U791" s="136"/>
      <c r="V791" s="136"/>
      <c r="W791" s="136"/>
      <c r="X791" s="136"/>
      <c r="Y791" s="136"/>
      <c r="Z791" s="137"/>
      <c r="AA791" s="137"/>
      <c r="AB791" s="137"/>
      <c r="AC791" s="137"/>
      <c r="AD791" s="137"/>
    </row>
    <row r="792" spans="1:30" s="5" customFormat="1" x14ac:dyDescent="0.2">
      <c r="A792" s="136"/>
      <c r="B792" s="136"/>
      <c r="C792" s="134"/>
      <c r="D792" s="136"/>
      <c r="E792" s="136"/>
      <c r="F792" s="136"/>
      <c r="G792" s="136"/>
      <c r="H792" s="136"/>
      <c r="I792" s="136"/>
      <c r="J792" s="136"/>
      <c r="K792" s="136"/>
      <c r="L792" s="136"/>
      <c r="M792" s="136"/>
      <c r="N792" s="136"/>
      <c r="O792" s="136"/>
      <c r="P792" s="136"/>
      <c r="Q792" s="136"/>
      <c r="R792" s="136"/>
      <c r="S792" s="136"/>
      <c r="T792" s="136"/>
      <c r="U792" s="136"/>
      <c r="V792" s="136"/>
      <c r="W792" s="136"/>
      <c r="X792" s="136"/>
      <c r="Y792" s="136"/>
      <c r="Z792" s="137"/>
      <c r="AA792" s="137"/>
      <c r="AB792" s="137"/>
      <c r="AC792" s="137"/>
      <c r="AD792" s="137"/>
    </row>
    <row r="793" spans="1:30" s="5" customFormat="1" x14ac:dyDescent="0.2">
      <c r="A793" s="136"/>
      <c r="B793" s="136"/>
      <c r="C793" s="134"/>
      <c r="D793" s="136"/>
      <c r="E793" s="136"/>
      <c r="F793" s="136"/>
      <c r="G793" s="136"/>
      <c r="H793" s="136"/>
      <c r="I793" s="136"/>
      <c r="J793" s="136"/>
      <c r="K793" s="136"/>
      <c r="L793" s="136"/>
      <c r="M793" s="136"/>
      <c r="N793" s="136"/>
      <c r="O793" s="136"/>
      <c r="P793" s="136"/>
      <c r="Q793" s="136"/>
      <c r="R793" s="136"/>
      <c r="S793" s="136"/>
      <c r="T793" s="136"/>
      <c r="U793" s="136"/>
      <c r="V793" s="136"/>
      <c r="W793" s="136"/>
      <c r="X793" s="136"/>
      <c r="Y793" s="136"/>
      <c r="Z793" s="137"/>
      <c r="AA793" s="137"/>
      <c r="AB793" s="137"/>
      <c r="AC793" s="137"/>
      <c r="AD793" s="137"/>
    </row>
    <row r="794" spans="1:30" s="5" customFormat="1" x14ac:dyDescent="0.2">
      <c r="A794" s="136"/>
      <c r="B794" s="136"/>
      <c r="C794" s="134"/>
      <c r="D794" s="136"/>
      <c r="E794" s="136"/>
      <c r="F794" s="136"/>
      <c r="G794" s="136"/>
      <c r="H794" s="136"/>
      <c r="I794" s="136"/>
      <c r="J794" s="136"/>
      <c r="K794" s="136"/>
      <c r="L794" s="136"/>
      <c r="M794" s="136"/>
      <c r="N794" s="136"/>
      <c r="O794" s="136"/>
      <c r="P794" s="136"/>
      <c r="Q794" s="136"/>
      <c r="R794" s="136"/>
      <c r="S794" s="136"/>
      <c r="T794" s="136"/>
      <c r="U794" s="136"/>
      <c r="V794" s="136"/>
      <c r="W794" s="136"/>
      <c r="X794" s="136"/>
      <c r="Y794" s="136"/>
      <c r="Z794" s="137"/>
      <c r="AA794" s="137"/>
      <c r="AB794" s="137"/>
      <c r="AC794" s="137"/>
      <c r="AD794" s="137"/>
    </row>
    <row r="795" spans="1:30" s="5" customFormat="1" x14ac:dyDescent="0.2">
      <c r="A795" s="136"/>
      <c r="B795" s="136"/>
      <c r="C795" s="134"/>
      <c r="D795" s="136"/>
      <c r="E795" s="136"/>
      <c r="F795" s="136"/>
      <c r="G795" s="136"/>
      <c r="H795" s="136"/>
      <c r="I795" s="136"/>
      <c r="J795" s="136"/>
      <c r="K795" s="136"/>
      <c r="L795" s="136"/>
      <c r="M795" s="136"/>
      <c r="N795" s="136"/>
      <c r="O795" s="136"/>
      <c r="P795" s="136"/>
      <c r="Q795" s="136"/>
      <c r="R795" s="136"/>
      <c r="S795" s="136"/>
      <c r="T795" s="136"/>
      <c r="U795" s="136"/>
      <c r="V795" s="136"/>
      <c r="W795" s="136"/>
      <c r="X795" s="136"/>
      <c r="Y795" s="136"/>
      <c r="Z795" s="137"/>
      <c r="AA795" s="137"/>
      <c r="AB795" s="137"/>
      <c r="AC795" s="137"/>
      <c r="AD795" s="137"/>
    </row>
    <row r="796" spans="1:30" s="5" customFormat="1" x14ac:dyDescent="0.2">
      <c r="A796" s="136"/>
      <c r="B796" s="136"/>
      <c r="C796" s="134"/>
      <c r="D796" s="136"/>
      <c r="E796" s="136"/>
      <c r="F796" s="136"/>
      <c r="G796" s="136"/>
      <c r="H796" s="136"/>
      <c r="I796" s="136"/>
      <c r="J796" s="136"/>
      <c r="K796" s="136"/>
      <c r="L796" s="136"/>
      <c r="M796" s="136"/>
      <c r="N796" s="136"/>
      <c r="O796" s="136"/>
      <c r="P796" s="136"/>
      <c r="Q796" s="136"/>
      <c r="R796" s="136"/>
      <c r="S796" s="136"/>
      <c r="T796" s="136"/>
      <c r="U796" s="136"/>
      <c r="V796" s="136"/>
      <c r="W796" s="136"/>
      <c r="X796" s="136"/>
      <c r="Y796" s="136"/>
      <c r="Z796" s="137"/>
      <c r="AA796" s="137"/>
      <c r="AB796" s="137"/>
      <c r="AC796" s="137"/>
      <c r="AD796" s="137"/>
    </row>
    <row r="797" spans="1:30" s="5" customFormat="1" x14ac:dyDescent="0.2">
      <c r="A797" s="136"/>
      <c r="B797" s="136"/>
      <c r="C797" s="134"/>
      <c r="D797" s="136"/>
      <c r="E797" s="136"/>
      <c r="F797" s="136"/>
      <c r="G797" s="136"/>
      <c r="H797" s="136"/>
      <c r="I797" s="136"/>
      <c r="J797" s="136"/>
      <c r="K797" s="136"/>
      <c r="L797" s="136"/>
      <c r="M797" s="136"/>
      <c r="N797" s="136"/>
      <c r="O797" s="136"/>
      <c r="P797" s="136"/>
      <c r="Q797" s="136"/>
      <c r="R797" s="136"/>
      <c r="S797" s="136"/>
      <c r="T797" s="136"/>
      <c r="U797" s="136"/>
      <c r="V797" s="136"/>
      <c r="W797" s="136"/>
      <c r="X797" s="136"/>
      <c r="Y797" s="136"/>
      <c r="Z797" s="137"/>
      <c r="AA797" s="137"/>
      <c r="AB797" s="137"/>
      <c r="AC797" s="137"/>
      <c r="AD797" s="137"/>
    </row>
    <row r="798" spans="1:30" s="5" customFormat="1" x14ac:dyDescent="0.2">
      <c r="A798" s="136"/>
      <c r="B798" s="136"/>
      <c r="C798" s="134"/>
      <c r="D798" s="136"/>
      <c r="E798" s="136"/>
      <c r="F798" s="136"/>
      <c r="G798" s="136"/>
      <c r="H798" s="136"/>
      <c r="I798" s="136"/>
      <c r="J798" s="136"/>
      <c r="K798" s="136"/>
      <c r="L798" s="136"/>
      <c r="M798" s="136"/>
      <c r="N798" s="136"/>
      <c r="O798" s="136"/>
      <c r="P798" s="136"/>
      <c r="Q798" s="136"/>
      <c r="R798" s="136"/>
      <c r="S798" s="136"/>
      <c r="T798" s="136"/>
      <c r="U798" s="136"/>
      <c r="V798" s="136"/>
      <c r="W798" s="136"/>
      <c r="X798" s="136"/>
      <c r="Y798" s="136"/>
      <c r="Z798" s="137"/>
      <c r="AA798" s="137"/>
      <c r="AB798" s="137"/>
      <c r="AC798" s="137"/>
      <c r="AD798" s="137"/>
    </row>
    <row r="799" spans="1:30" s="5" customFormat="1" x14ac:dyDescent="0.2">
      <c r="A799" s="136"/>
      <c r="B799" s="136"/>
      <c r="C799" s="134"/>
      <c r="D799" s="136"/>
      <c r="E799" s="136"/>
      <c r="F799" s="136"/>
      <c r="G799" s="136"/>
      <c r="H799" s="136"/>
      <c r="I799" s="136"/>
      <c r="J799" s="136"/>
      <c r="K799" s="136"/>
      <c r="L799" s="136"/>
      <c r="M799" s="136"/>
      <c r="N799" s="136"/>
      <c r="O799" s="136"/>
      <c r="P799" s="136"/>
      <c r="Q799" s="136"/>
      <c r="R799" s="136"/>
      <c r="S799" s="136"/>
      <c r="T799" s="136"/>
      <c r="U799" s="136"/>
      <c r="V799" s="136"/>
      <c r="W799" s="136"/>
      <c r="X799" s="136"/>
      <c r="Y799" s="136"/>
      <c r="Z799" s="137"/>
      <c r="AA799" s="137"/>
      <c r="AB799" s="137"/>
      <c r="AC799" s="137"/>
      <c r="AD799" s="137"/>
    </row>
    <row r="800" spans="1:30" s="5" customFormat="1" x14ac:dyDescent="0.2">
      <c r="A800" s="136"/>
      <c r="B800" s="136"/>
      <c r="C800" s="134"/>
      <c r="D800" s="136"/>
      <c r="E800" s="136"/>
      <c r="F800" s="136"/>
      <c r="G800" s="136"/>
      <c r="H800" s="136"/>
      <c r="I800" s="136"/>
      <c r="J800" s="136"/>
      <c r="K800" s="136"/>
      <c r="L800" s="136"/>
      <c r="M800" s="136"/>
      <c r="N800" s="136"/>
      <c r="O800" s="136"/>
      <c r="P800" s="136"/>
      <c r="Q800" s="136"/>
      <c r="R800" s="136"/>
      <c r="S800" s="136"/>
      <c r="T800" s="136"/>
      <c r="U800" s="136"/>
      <c r="V800" s="136"/>
      <c r="W800" s="136"/>
      <c r="X800" s="136"/>
      <c r="Y800" s="136"/>
      <c r="Z800" s="137"/>
      <c r="AA800" s="137"/>
      <c r="AB800" s="137"/>
      <c r="AC800" s="137"/>
      <c r="AD800" s="137"/>
    </row>
    <row r="801" spans="1:30" s="5" customFormat="1" x14ac:dyDescent="0.2">
      <c r="A801" s="136"/>
      <c r="B801" s="136"/>
      <c r="C801" s="134"/>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7"/>
      <c r="AA801" s="137"/>
      <c r="AB801" s="137"/>
      <c r="AC801" s="137"/>
      <c r="AD801" s="137"/>
    </row>
    <row r="802" spans="1:30" s="5" customFormat="1" x14ac:dyDescent="0.2">
      <c r="A802" s="136"/>
      <c r="B802" s="136"/>
      <c r="C802" s="134"/>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7"/>
      <c r="AA802" s="137"/>
      <c r="AB802" s="137"/>
      <c r="AC802" s="137"/>
      <c r="AD802" s="137"/>
    </row>
    <row r="803" spans="1:30" s="5" customFormat="1" x14ac:dyDescent="0.2">
      <c r="A803" s="136"/>
      <c r="B803" s="136"/>
      <c r="C803" s="134"/>
      <c r="D803" s="136"/>
      <c r="E803" s="136"/>
      <c r="F803" s="136"/>
      <c r="G803" s="136"/>
      <c r="H803" s="136"/>
      <c r="I803" s="136"/>
      <c r="J803" s="136"/>
      <c r="K803" s="136"/>
      <c r="L803" s="136"/>
      <c r="M803" s="136"/>
      <c r="N803" s="136"/>
      <c r="O803" s="136"/>
      <c r="P803" s="136"/>
      <c r="Q803" s="136"/>
      <c r="R803" s="136"/>
      <c r="S803" s="136"/>
      <c r="T803" s="136"/>
      <c r="U803" s="136"/>
      <c r="V803" s="136"/>
      <c r="W803" s="136"/>
      <c r="X803" s="136"/>
      <c r="Y803" s="136"/>
      <c r="Z803" s="137"/>
      <c r="AA803" s="137"/>
      <c r="AB803" s="137"/>
      <c r="AC803" s="137"/>
      <c r="AD803" s="137"/>
    </row>
    <row r="804" spans="1:30" s="5" customFormat="1" x14ac:dyDescent="0.2">
      <c r="A804" s="136"/>
      <c r="B804" s="136"/>
      <c r="C804" s="134"/>
      <c r="D804" s="136"/>
      <c r="E804" s="136"/>
      <c r="F804" s="136"/>
      <c r="G804" s="136"/>
      <c r="H804" s="136"/>
      <c r="I804" s="136"/>
      <c r="J804" s="136"/>
      <c r="K804" s="136"/>
      <c r="L804" s="136"/>
      <c r="M804" s="136"/>
      <c r="N804" s="136"/>
      <c r="O804" s="136"/>
      <c r="P804" s="136"/>
      <c r="Q804" s="136"/>
      <c r="R804" s="136"/>
      <c r="S804" s="136"/>
      <c r="T804" s="136"/>
      <c r="U804" s="136"/>
      <c r="V804" s="136"/>
      <c r="W804" s="136"/>
      <c r="X804" s="136"/>
      <c r="Y804" s="136"/>
      <c r="Z804" s="137"/>
      <c r="AA804" s="137"/>
      <c r="AB804" s="137"/>
      <c r="AC804" s="137"/>
      <c r="AD804" s="137"/>
    </row>
    <row r="805" spans="1:30" s="5" customFormat="1" x14ac:dyDescent="0.2">
      <c r="A805" s="136"/>
      <c r="B805" s="136"/>
      <c r="C805" s="134"/>
      <c r="D805" s="136"/>
      <c r="E805" s="136"/>
      <c r="F805" s="136"/>
      <c r="G805" s="136"/>
      <c r="H805" s="136"/>
      <c r="I805" s="136"/>
      <c r="J805" s="136"/>
      <c r="K805" s="136"/>
      <c r="L805" s="136"/>
      <c r="M805" s="136"/>
      <c r="N805" s="136"/>
      <c r="O805" s="136"/>
      <c r="P805" s="136"/>
      <c r="Q805" s="136"/>
      <c r="R805" s="136"/>
      <c r="S805" s="136"/>
      <c r="T805" s="136"/>
      <c r="U805" s="136"/>
      <c r="V805" s="136"/>
      <c r="W805" s="136"/>
      <c r="X805" s="136"/>
      <c r="Y805" s="136"/>
      <c r="Z805" s="137"/>
      <c r="AA805" s="137"/>
      <c r="AB805" s="137"/>
      <c r="AC805" s="137"/>
      <c r="AD805" s="137"/>
    </row>
    <row r="806" spans="1:30" s="5" customFormat="1" x14ac:dyDescent="0.2">
      <c r="A806" s="136"/>
      <c r="B806" s="136"/>
      <c r="C806" s="134"/>
      <c r="D806" s="136"/>
      <c r="E806" s="136"/>
      <c r="F806" s="136"/>
      <c r="G806" s="136"/>
      <c r="H806" s="136"/>
      <c r="I806" s="136"/>
      <c r="J806" s="136"/>
      <c r="K806" s="136"/>
      <c r="L806" s="136"/>
      <c r="M806" s="136"/>
      <c r="N806" s="136"/>
      <c r="O806" s="136"/>
      <c r="P806" s="136"/>
      <c r="Q806" s="136"/>
      <c r="R806" s="136"/>
      <c r="S806" s="136"/>
      <c r="T806" s="136"/>
      <c r="U806" s="136"/>
      <c r="V806" s="136"/>
      <c r="W806" s="136"/>
      <c r="X806" s="136"/>
      <c r="Y806" s="136"/>
      <c r="Z806" s="137"/>
      <c r="AA806" s="137"/>
      <c r="AB806" s="137"/>
      <c r="AC806" s="137"/>
      <c r="AD806" s="137"/>
    </row>
    <row r="807" spans="1:30" s="5" customFormat="1" x14ac:dyDescent="0.2">
      <c r="A807" s="136"/>
      <c r="B807" s="136"/>
      <c r="C807" s="134"/>
      <c r="D807" s="136"/>
      <c r="E807" s="136"/>
      <c r="F807" s="136"/>
      <c r="G807" s="136"/>
      <c r="H807" s="136"/>
      <c r="I807" s="136"/>
      <c r="J807" s="136"/>
      <c r="K807" s="136"/>
      <c r="L807" s="136"/>
      <c r="M807" s="136"/>
      <c r="N807" s="136"/>
      <c r="O807" s="136"/>
      <c r="P807" s="136"/>
      <c r="Q807" s="136"/>
      <c r="R807" s="136"/>
      <c r="S807" s="136"/>
      <c r="T807" s="136"/>
      <c r="U807" s="136"/>
      <c r="V807" s="136"/>
      <c r="W807" s="136"/>
      <c r="X807" s="136"/>
      <c r="Y807" s="136"/>
      <c r="Z807" s="137"/>
      <c r="AA807" s="137"/>
      <c r="AB807" s="137"/>
      <c r="AC807" s="137"/>
      <c r="AD807" s="137"/>
    </row>
    <row r="808" spans="1:30" s="5" customFormat="1" x14ac:dyDescent="0.2">
      <c r="A808" s="136"/>
      <c r="B808" s="136"/>
      <c r="C808" s="134"/>
      <c r="D808" s="136"/>
      <c r="E808" s="136"/>
      <c r="F808" s="136"/>
      <c r="G808" s="136"/>
      <c r="H808" s="136"/>
      <c r="I808" s="136"/>
      <c r="J808" s="136"/>
      <c r="K808" s="136"/>
      <c r="L808" s="136"/>
      <c r="M808" s="136"/>
      <c r="N808" s="136"/>
      <c r="O808" s="136"/>
      <c r="P808" s="136"/>
      <c r="Q808" s="136"/>
      <c r="R808" s="136"/>
      <c r="S808" s="136"/>
      <c r="T808" s="136"/>
      <c r="U808" s="136"/>
      <c r="V808" s="136"/>
      <c r="W808" s="136"/>
      <c r="X808" s="136"/>
      <c r="Y808" s="136"/>
      <c r="Z808" s="137"/>
      <c r="AA808" s="137"/>
      <c r="AB808" s="137"/>
      <c r="AC808" s="137"/>
      <c r="AD808" s="137"/>
    </row>
    <row r="809" spans="1:30" s="5" customFormat="1" x14ac:dyDescent="0.2">
      <c r="A809" s="136"/>
      <c r="B809" s="136"/>
      <c r="C809" s="134"/>
      <c r="D809" s="136"/>
      <c r="E809" s="136"/>
      <c r="F809" s="136"/>
      <c r="G809" s="136"/>
      <c r="H809" s="136"/>
      <c r="I809" s="136"/>
      <c r="J809" s="136"/>
      <c r="K809" s="136"/>
      <c r="L809" s="136"/>
      <c r="M809" s="136"/>
      <c r="N809" s="136"/>
      <c r="O809" s="136"/>
      <c r="P809" s="136"/>
      <c r="Q809" s="136"/>
      <c r="R809" s="136"/>
      <c r="S809" s="136"/>
      <c r="T809" s="136"/>
      <c r="U809" s="136"/>
      <c r="V809" s="136"/>
      <c r="W809" s="136"/>
      <c r="X809" s="136"/>
      <c r="Y809" s="136"/>
      <c r="Z809" s="137"/>
      <c r="AA809" s="137"/>
      <c r="AB809" s="137"/>
      <c r="AC809" s="137"/>
      <c r="AD809" s="137"/>
    </row>
    <row r="810" spans="1:30" s="5" customFormat="1" x14ac:dyDescent="0.2">
      <c r="A810" s="136"/>
      <c r="B810" s="136"/>
      <c r="C810" s="134"/>
      <c r="D810" s="136"/>
      <c r="E810" s="136"/>
      <c r="F810" s="136"/>
      <c r="G810" s="136"/>
      <c r="H810" s="136"/>
      <c r="I810" s="136"/>
      <c r="J810" s="136"/>
      <c r="K810" s="136"/>
      <c r="L810" s="136"/>
      <c r="M810" s="136"/>
      <c r="N810" s="136"/>
      <c r="O810" s="136"/>
      <c r="P810" s="136"/>
      <c r="Q810" s="136"/>
      <c r="R810" s="136"/>
      <c r="S810" s="136"/>
      <c r="T810" s="136"/>
      <c r="U810" s="136"/>
      <c r="V810" s="136"/>
      <c r="W810" s="136"/>
      <c r="X810" s="136"/>
      <c r="Y810" s="136"/>
      <c r="Z810" s="137"/>
      <c r="AA810" s="137"/>
      <c r="AB810" s="137"/>
      <c r="AC810" s="137"/>
      <c r="AD810" s="137"/>
    </row>
    <row r="811" spans="1:30" s="5" customFormat="1" x14ac:dyDescent="0.2">
      <c r="A811" s="136"/>
      <c r="B811" s="136"/>
      <c r="C811" s="134"/>
      <c r="D811" s="136"/>
      <c r="E811" s="136"/>
      <c r="F811" s="136"/>
      <c r="G811" s="136"/>
      <c r="H811" s="136"/>
      <c r="I811" s="136"/>
      <c r="J811" s="136"/>
      <c r="K811" s="136"/>
      <c r="L811" s="136"/>
      <c r="M811" s="136"/>
      <c r="N811" s="136"/>
      <c r="O811" s="136"/>
      <c r="P811" s="136"/>
      <c r="Q811" s="136"/>
      <c r="R811" s="136"/>
      <c r="S811" s="136"/>
      <c r="T811" s="136"/>
      <c r="U811" s="136"/>
      <c r="V811" s="136"/>
      <c r="W811" s="136"/>
      <c r="X811" s="136"/>
      <c r="Y811" s="136"/>
      <c r="Z811" s="137"/>
      <c r="AA811" s="137"/>
      <c r="AB811" s="137"/>
      <c r="AC811" s="137"/>
      <c r="AD811" s="137"/>
    </row>
    <row r="812" spans="1:30" s="5" customFormat="1" x14ac:dyDescent="0.2">
      <c r="A812" s="136"/>
      <c r="B812" s="136"/>
      <c r="C812" s="134"/>
      <c r="D812" s="136"/>
      <c r="E812" s="136"/>
      <c r="F812" s="136"/>
      <c r="G812" s="136"/>
      <c r="H812" s="136"/>
      <c r="I812" s="136"/>
      <c r="J812" s="136"/>
      <c r="K812" s="136"/>
      <c r="L812" s="136"/>
      <c r="M812" s="136"/>
      <c r="N812" s="136"/>
      <c r="O812" s="136"/>
      <c r="P812" s="136"/>
      <c r="Q812" s="136"/>
      <c r="R812" s="136"/>
      <c r="S812" s="136"/>
      <c r="T812" s="136"/>
      <c r="U812" s="136"/>
      <c r="V812" s="136"/>
      <c r="W812" s="136"/>
      <c r="X812" s="136"/>
      <c r="Y812" s="136"/>
      <c r="Z812" s="137"/>
      <c r="AA812" s="137"/>
      <c r="AB812" s="137"/>
      <c r="AC812" s="137"/>
      <c r="AD812" s="137"/>
    </row>
    <row r="813" spans="1:30" s="5" customFormat="1" x14ac:dyDescent="0.2">
      <c r="A813" s="136"/>
      <c r="B813" s="136"/>
      <c r="C813" s="134"/>
      <c r="D813" s="136"/>
      <c r="E813" s="136"/>
      <c r="F813" s="136"/>
      <c r="G813" s="136"/>
      <c r="H813" s="136"/>
      <c r="I813" s="136"/>
      <c r="J813" s="136"/>
      <c r="K813" s="136"/>
      <c r="L813" s="136"/>
      <c r="M813" s="136"/>
      <c r="N813" s="136"/>
      <c r="O813" s="136"/>
      <c r="P813" s="136"/>
      <c r="Q813" s="136"/>
      <c r="R813" s="136"/>
      <c r="S813" s="136"/>
      <c r="T813" s="136"/>
      <c r="U813" s="136"/>
      <c r="V813" s="136"/>
      <c r="W813" s="136"/>
      <c r="X813" s="136"/>
      <c r="Y813" s="136"/>
      <c r="Z813" s="137"/>
      <c r="AA813" s="137"/>
      <c r="AB813" s="137"/>
      <c r="AC813" s="137"/>
      <c r="AD813" s="137"/>
    </row>
    <row r="814" spans="1:30" s="5" customFormat="1" x14ac:dyDescent="0.2">
      <c r="A814" s="136"/>
      <c r="B814" s="136"/>
      <c r="C814" s="134"/>
      <c r="D814" s="136"/>
      <c r="E814" s="136"/>
      <c r="F814" s="136"/>
      <c r="G814" s="136"/>
      <c r="H814" s="136"/>
      <c r="I814" s="136"/>
      <c r="J814" s="136"/>
      <c r="K814" s="136"/>
      <c r="L814" s="136"/>
      <c r="M814" s="136"/>
      <c r="N814" s="136"/>
      <c r="O814" s="136"/>
      <c r="P814" s="136"/>
      <c r="Q814" s="136"/>
      <c r="R814" s="136"/>
      <c r="S814" s="136"/>
      <c r="T814" s="136"/>
      <c r="U814" s="136"/>
      <c r="V814" s="136"/>
      <c r="W814" s="136"/>
      <c r="X814" s="136"/>
      <c r="Y814" s="136"/>
      <c r="Z814" s="137"/>
      <c r="AA814" s="137"/>
      <c r="AB814" s="137"/>
      <c r="AC814" s="137"/>
      <c r="AD814" s="137"/>
    </row>
    <row r="815" spans="1:30" s="5" customFormat="1" x14ac:dyDescent="0.2">
      <c r="A815" s="136"/>
      <c r="B815" s="136"/>
      <c r="C815" s="134"/>
      <c r="D815" s="136"/>
      <c r="E815" s="136"/>
      <c r="F815" s="136"/>
      <c r="G815" s="136"/>
      <c r="H815" s="136"/>
      <c r="I815" s="136"/>
      <c r="J815" s="136"/>
      <c r="K815" s="136"/>
      <c r="L815" s="136"/>
      <c r="M815" s="136"/>
      <c r="N815" s="136"/>
      <c r="O815" s="136"/>
      <c r="P815" s="136"/>
      <c r="Q815" s="136"/>
      <c r="R815" s="136"/>
      <c r="S815" s="136"/>
      <c r="T815" s="136"/>
      <c r="U815" s="136"/>
      <c r="V815" s="136"/>
      <c r="W815" s="136"/>
      <c r="X815" s="136"/>
      <c r="Y815" s="136"/>
      <c r="Z815" s="137"/>
      <c r="AA815" s="137"/>
      <c r="AB815" s="137"/>
      <c r="AC815" s="137"/>
      <c r="AD815" s="137"/>
    </row>
    <row r="816" spans="1:30" s="5" customFormat="1" x14ac:dyDescent="0.2">
      <c r="A816" s="136"/>
      <c r="B816" s="136"/>
      <c r="C816" s="134"/>
      <c r="D816" s="136"/>
      <c r="E816" s="136"/>
      <c r="F816" s="136"/>
      <c r="G816" s="136"/>
      <c r="H816" s="136"/>
      <c r="I816" s="136"/>
      <c r="J816" s="136"/>
      <c r="K816" s="136"/>
      <c r="L816" s="136"/>
      <c r="M816" s="136"/>
      <c r="N816" s="136"/>
      <c r="O816" s="136"/>
      <c r="P816" s="136"/>
      <c r="Q816" s="136"/>
      <c r="R816" s="136"/>
      <c r="S816" s="136"/>
      <c r="T816" s="136"/>
      <c r="U816" s="136"/>
      <c r="V816" s="136"/>
      <c r="W816" s="136"/>
      <c r="X816" s="136"/>
      <c r="Y816" s="136"/>
      <c r="Z816" s="137"/>
      <c r="AA816" s="137"/>
      <c r="AB816" s="137"/>
      <c r="AC816" s="137"/>
      <c r="AD816" s="137"/>
    </row>
    <row r="817" spans="1:30" s="5" customFormat="1" x14ac:dyDescent="0.2">
      <c r="A817" s="136"/>
      <c r="B817" s="136"/>
      <c r="C817" s="134"/>
      <c r="D817" s="136"/>
      <c r="E817" s="136"/>
      <c r="F817" s="136"/>
      <c r="G817" s="136"/>
      <c r="H817" s="136"/>
      <c r="I817" s="136"/>
      <c r="J817" s="136"/>
      <c r="K817" s="136"/>
      <c r="L817" s="136"/>
      <c r="M817" s="136"/>
      <c r="N817" s="136"/>
      <c r="O817" s="136"/>
      <c r="P817" s="136"/>
      <c r="Q817" s="136"/>
      <c r="R817" s="136"/>
      <c r="S817" s="136"/>
      <c r="T817" s="136"/>
      <c r="U817" s="136"/>
      <c r="V817" s="136"/>
      <c r="W817" s="136"/>
      <c r="X817" s="136"/>
      <c r="Y817" s="136"/>
      <c r="Z817" s="137"/>
      <c r="AA817" s="137"/>
      <c r="AB817" s="137"/>
      <c r="AC817" s="137"/>
      <c r="AD817" s="137"/>
    </row>
    <row r="818" spans="1:30" s="5" customFormat="1" x14ac:dyDescent="0.2">
      <c r="A818" s="136"/>
      <c r="B818" s="136"/>
      <c r="C818" s="134"/>
      <c r="D818" s="136"/>
      <c r="E818" s="136"/>
      <c r="F818" s="136"/>
      <c r="G818" s="136"/>
      <c r="H818" s="136"/>
      <c r="I818" s="136"/>
      <c r="J818" s="136"/>
      <c r="K818" s="136"/>
      <c r="L818" s="136"/>
      <c r="M818" s="136"/>
      <c r="N818" s="136"/>
      <c r="O818" s="136"/>
      <c r="P818" s="136"/>
      <c r="Q818" s="136"/>
      <c r="R818" s="136"/>
      <c r="S818" s="136"/>
      <c r="T818" s="136"/>
      <c r="U818" s="136"/>
      <c r="V818" s="136"/>
      <c r="W818" s="136"/>
      <c r="X818" s="136"/>
      <c r="Y818" s="136"/>
      <c r="Z818" s="137"/>
      <c r="AA818" s="137"/>
      <c r="AB818" s="137"/>
      <c r="AC818" s="137"/>
      <c r="AD818" s="137"/>
    </row>
    <row r="819" spans="1:30" s="5" customFormat="1" x14ac:dyDescent="0.2">
      <c r="A819" s="136"/>
      <c r="B819" s="136"/>
      <c r="C819" s="134"/>
      <c r="D819" s="136"/>
      <c r="E819" s="136"/>
      <c r="F819" s="136"/>
      <c r="G819" s="136"/>
      <c r="H819" s="136"/>
      <c r="I819" s="136"/>
      <c r="J819" s="136"/>
      <c r="K819" s="136"/>
      <c r="L819" s="136"/>
      <c r="M819" s="136"/>
      <c r="N819" s="136"/>
      <c r="O819" s="136"/>
      <c r="P819" s="136"/>
      <c r="Q819" s="136"/>
      <c r="R819" s="136"/>
      <c r="S819" s="136"/>
      <c r="T819" s="136"/>
      <c r="U819" s="136"/>
      <c r="V819" s="136"/>
      <c r="W819" s="136"/>
      <c r="X819" s="136"/>
      <c r="Y819" s="136"/>
      <c r="Z819" s="137"/>
      <c r="AA819" s="137"/>
      <c r="AB819" s="137"/>
      <c r="AC819" s="137"/>
      <c r="AD819" s="137"/>
    </row>
    <row r="820" spans="1:30" s="5" customFormat="1" x14ac:dyDescent="0.2">
      <c r="A820" s="136"/>
      <c r="B820" s="136"/>
      <c r="C820" s="134"/>
      <c r="D820" s="136"/>
      <c r="E820" s="136"/>
      <c r="F820" s="136"/>
      <c r="G820" s="136"/>
      <c r="H820" s="136"/>
      <c r="I820" s="136"/>
      <c r="J820" s="136"/>
      <c r="K820" s="136"/>
      <c r="L820" s="136"/>
      <c r="M820" s="136"/>
      <c r="N820" s="136"/>
      <c r="O820" s="136"/>
      <c r="P820" s="136"/>
      <c r="Q820" s="136"/>
      <c r="R820" s="136"/>
      <c r="S820" s="136"/>
      <c r="T820" s="136"/>
      <c r="U820" s="136"/>
      <c r="V820" s="136"/>
      <c r="W820" s="136"/>
      <c r="X820" s="136"/>
      <c r="Y820" s="136"/>
      <c r="Z820" s="137"/>
      <c r="AA820" s="137"/>
      <c r="AB820" s="137"/>
      <c r="AC820" s="137"/>
      <c r="AD820" s="137"/>
    </row>
    <row r="821" spans="1:30" s="5" customFormat="1" x14ac:dyDescent="0.2">
      <c r="A821" s="136"/>
      <c r="B821" s="136"/>
      <c r="C821" s="134"/>
      <c r="D821" s="136"/>
      <c r="E821" s="136"/>
      <c r="F821" s="136"/>
      <c r="G821" s="136"/>
      <c r="H821" s="136"/>
      <c r="I821" s="136"/>
      <c r="J821" s="136"/>
      <c r="K821" s="136"/>
      <c r="L821" s="136"/>
      <c r="M821" s="136"/>
      <c r="N821" s="136"/>
      <c r="O821" s="136"/>
      <c r="P821" s="136"/>
      <c r="Q821" s="136"/>
      <c r="R821" s="136"/>
      <c r="S821" s="136"/>
      <c r="T821" s="136"/>
      <c r="U821" s="136"/>
      <c r="V821" s="136"/>
      <c r="W821" s="136"/>
      <c r="X821" s="136"/>
      <c r="Y821" s="136"/>
      <c r="Z821" s="137"/>
      <c r="AA821" s="137"/>
      <c r="AB821" s="137"/>
      <c r="AC821" s="137"/>
      <c r="AD821" s="137"/>
    </row>
    <row r="822" spans="1:30" s="5" customFormat="1" x14ac:dyDescent="0.2">
      <c r="A822" s="136"/>
      <c r="B822" s="136"/>
      <c r="C822" s="134"/>
      <c r="D822" s="136"/>
      <c r="E822" s="136"/>
      <c r="F822" s="136"/>
      <c r="G822" s="136"/>
      <c r="H822" s="136"/>
      <c r="I822" s="136"/>
      <c r="J822" s="136"/>
      <c r="K822" s="136"/>
      <c r="L822" s="136"/>
      <c r="M822" s="136"/>
      <c r="N822" s="136"/>
      <c r="O822" s="136"/>
      <c r="P822" s="136"/>
      <c r="Q822" s="136"/>
      <c r="R822" s="136"/>
      <c r="S822" s="136"/>
      <c r="T822" s="136"/>
      <c r="U822" s="136"/>
      <c r="V822" s="136"/>
      <c r="W822" s="136"/>
      <c r="X822" s="136"/>
      <c r="Y822" s="136"/>
      <c r="Z822" s="137"/>
      <c r="AA822" s="137"/>
      <c r="AB822" s="137"/>
      <c r="AC822" s="137"/>
      <c r="AD822" s="137"/>
    </row>
    <row r="823" spans="1:30" s="5" customFormat="1" x14ac:dyDescent="0.2">
      <c r="A823" s="136"/>
      <c r="B823" s="136"/>
      <c r="C823" s="134"/>
      <c r="D823" s="136"/>
      <c r="E823" s="136"/>
      <c r="F823" s="136"/>
      <c r="G823" s="136"/>
      <c r="H823" s="136"/>
      <c r="I823" s="136"/>
      <c r="J823" s="136"/>
      <c r="K823" s="136"/>
      <c r="L823" s="136"/>
      <c r="M823" s="136"/>
      <c r="N823" s="136"/>
      <c r="O823" s="136"/>
      <c r="P823" s="136"/>
      <c r="Q823" s="136"/>
      <c r="R823" s="136"/>
      <c r="S823" s="136"/>
      <c r="T823" s="136"/>
      <c r="U823" s="136"/>
      <c r="V823" s="136"/>
      <c r="W823" s="136"/>
      <c r="X823" s="136"/>
      <c r="Y823" s="136"/>
      <c r="Z823" s="137"/>
      <c r="AA823" s="137"/>
      <c r="AB823" s="137"/>
      <c r="AC823" s="137"/>
      <c r="AD823" s="137"/>
    </row>
    <row r="824" spans="1:30" s="5" customFormat="1" x14ac:dyDescent="0.2">
      <c r="A824" s="136"/>
      <c r="B824" s="136"/>
      <c r="C824" s="134"/>
      <c r="D824" s="136"/>
      <c r="E824" s="136"/>
      <c r="F824" s="136"/>
      <c r="G824" s="136"/>
      <c r="H824" s="136"/>
      <c r="I824" s="136"/>
      <c r="J824" s="136"/>
      <c r="K824" s="136"/>
      <c r="L824" s="136"/>
      <c r="M824" s="136"/>
      <c r="N824" s="136"/>
      <c r="O824" s="136"/>
      <c r="P824" s="136"/>
      <c r="Q824" s="136"/>
      <c r="R824" s="136"/>
      <c r="S824" s="136"/>
      <c r="T824" s="136"/>
      <c r="U824" s="136"/>
      <c r="V824" s="136"/>
      <c r="W824" s="136"/>
      <c r="X824" s="136"/>
      <c r="Y824" s="136"/>
      <c r="Z824" s="137"/>
      <c r="AA824" s="137"/>
      <c r="AB824" s="137"/>
      <c r="AC824" s="137"/>
      <c r="AD824" s="137"/>
    </row>
    <row r="825" spans="1:30" s="5" customFormat="1" x14ac:dyDescent="0.2">
      <c r="A825" s="136"/>
      <c r="B825" s="136"/>
      <c r="C825" s="134"/>
      <c r="D825" s="136"/>
      <c r="E825" s="136"/>
      <c r="F825" s="136"/>
      <c r="G825" s="136"/>
      <c r="H825" s="136"/>
      <c r="I825" s="136"/>
      <c r="J825" s="136"/>
      <c r="K825" s="136"/>
      <c r="L825" s="136"/>
      <c r="M825" s="136"/>
      <c r="N825" s="136"/>
      <c r="O825" s="136"/>
      <c r="P825" s="136"/>
      <c r="Q825" s="136"/>
      <c r="R825" s="136"/>
      <c r="S825" s="136"/>
      <c r="T825" s="136"/>
      <c r="U825" s="136"/>
      <c r="V825" s="136"/>
      <c r="W825" s="136"/>
      <c r="X825" s="136"/>
      <c r="Y825" s="136"/>
      <c r="Z825" s="137"/>
      <c r="AA825" s="137"/>
      <c r="AB825" s="137"/>
      <c r="AC825" s="137"/>
      <c r="AD825" s="137"/>
    </row>
    <row r="826" spans="1:30" s="5" customFormat="1" x14ac:dyDescent="0.2">
      <c r="A826" s="136"/>
      <c r="B826" s="136"/>
      <c r="C826" s="134"/>
      <c r="D826" s="136"/>
      <c r="E826" s="136"/>
      <c r="F826" s="136"/>
      <c r="G826" s="136"/>
      <c r="H826" s="136"/>
      <c r="I826" s="136"/>
      <c r="J826" s="136"/>
      <c r="K826" s="136"/>
      <c r="L826" s="136"/>
      <c r="M826" s="136"/>
      <c r="N826" s="136"/>
      <c r="O826" s="136"/>
      <c r="P826" s="136"/>
      <c r="Q826" s="136"/>
      <c r="R826" s="136"/>
      <c r="S826" s="136"/>
      <c r="T826" s="136"/>
      <c r="U826" s="136"/>
      <c r="V826" s="136"/>
      <c r="W826" s="136"/>
      <c r="X826" s="136"/>
      <c r="Y826" s="136"/>
      <c r="Z826" s="137"/>
      <c r="AA826" s="137"/>
      <c r="AB826" s="137"/>
      <c r="AC826" s="137"/>
      <c r="AD826" s="137"/>
    </row>
    <row r="827" spans="1:30" s="5" customFormat="1" x14ac:dyDescent="0.2">
      <c r="A827" s="136"/>
      <c r="B827" s="136"/>
      <c r="C827" s="134"/>
      <c r="D827" s="136"/>
      <c r="E827" s="136"/>
      <c r="F827" s="136"/>
      <c r="G827" s="136"/>
      <c r="H827" s="136"/>
      <c r="I827" s="136"/>
      <c r="J827" s="136"/>
      <c r="K827" s="136"/>
      <c r="L827" s="136"/>
      <c r="M827" s="136"/>
      <c r="N827" s="136"/>
      <c r="O827" s="136"/>
      <c r="P827" s="136"/>
      <c r="Q827" s="136"/>
      <c r="R827" s="136"/>
      <c r="S827" s="136"/>
      <c r="T827" s="136"/>
      <c r="U827" s="136"/>
      <c r="V827" s="136"/>
      <c r="W827" s="136"/>
      <c r="X827" s="136"/>
      <c r="Y827" s="136"/>
      <c r="Z827" s="137"/>
      <c r="AA827" s="137"/>
      <c r="AB827" s="137"/>
      <c r="AC827" s="137"/>
      <c r="AD827" s="137"/>
    </row>
    <row r="828" spans="1:30" s="5" customFormat="1" x14ac:dyDescent="0.2">
      <c r="A828" s="136"/>
      <c r="B828" s="136"/>
      <c r="C828" s="134"/>
      <c r="D828" s="136"/>
      <c r="E828" s="136"/>
      <c r="F828" s="136"/>
      <c r="G828" s="136"/>
      <c r="H828" s="136"/>
      <c r="I828" s="136"/>
      <c r="J828" s="136"/>
      <c r="K828" s="136"/>
      <c r="L828" s="136"/>
      <c r="M828" s="136"/>
      <c r="N828" s="136"/>
      <c r="O828" s="136"/>
      <c r="P828" s="136"/>
      <c r="Q828" s="136"/>
      <c r="R828" s="136"/>
      <c r="S828" s="136"/>
      <c r="T828" s="136"/>
      <c r="U828" s="136"/>
      <c r="V828" s="136"/>
      <c r="W828" s="136"/>
      <c r="X828" s="136"/>
      <c r="Y828" s="136"/>
      <c r="Z828" s="137"/>
      <c r="AA828" s="137"/>
      <c r="AB828" s="137"/>
      <c r="AC828" s="137"/>
      <c r="AD828" s="137"/>
    </row>
    <row r="829" spans="1:30" s="5" customFormat="1" x14ac:dyDescent="0.2">
      <c r="A829" s="136"/>
      <c r="B829" s="136"/>
      <c r="C829" s="134"/>
      <c r="D829" s="136"/>
      <c r="E829" s="136"/>
      <c r="F829" s="136"/>
      <c r="G829" s="136"/>
      <c r="H829" s="136"/>
      <c r="I829" s="136"/>
      <c r="J829" s="136"/>
      <c r="K829" s="136"/>
      <c r="L829" s="136"/>
      <c r="M829" s="136"/>
      <c r="N829" s="136"/>
      <c r="O829" s="136"/>
      <c r="P829" s="136"/>
      <c r="Q829" s="136"/>
      <c r="R829" s="136"/>
      <c r="S829" s="136"/>
      <c r="T829" s="136"/>
      <c r="U829" s="136"/>
      <c r="V829" s="136"/>
      <c r="W829" s="136"/>
      <c r="X829" s="136"/>
      <c r="Y829" s="136"/>
      <c r="Z829" s="137"/>
      <c r="AA829" s="137"/>
      <c r="AB829" s="137"/>
      <c r="AC829" s="137"/>
      <c r="AD829" s="137"/>
    </row>
    <row r="830" spans="1:30" s="5" customFormat="1" x14ac:dyDescent="0.2">
      <c r="A830" s="136"/>
      <c r="B830" s="136"/>
      <c r="C830" s="134"/>
      <c r="D830" s="136"/>
      <c r="E830" s="136"/>
      <c r="F830" s="136"/>
      <c r="G830" s="136"/>
      <c r="H830" s="136"/>
      <c r="I830" s="136"/>
      <c r="J830" s="136"/>
      <c r="K830" s="136"/>
      <c r="L830" s="136"/>
      <c r="M830" s="136"/>
      <c r="N830" s="136"/>
      <c r="O830" s="136"/>
      <c r="P830" s="136"/>
      <c r="Q830" s="136"/>
      <c r="R830" s="136"/>
      <c r="S830" s="136"/>
      <c r="T830" s="136"/>
      <c r="U830" s="136"/>
      <c r="V830" s="136"/>
      <c r="W830" s="136"/>
      <c r="X830" s="136"/>
      <c r="Y830" s="136"/>
      <c r="Z830" s="137"/>
      <c r="AA830" s="137"/>
      <c r="AB830" s="137"/>
      <c r="AC830" s="137"/>
      <c r="AD830" s="137"/>
    </row>
    <row r="831" spans="1:30" s="5" customFormat="1" x14ac:dyDescent="0.2">
      <c r="A831" s="136"/>
      <c r="B831" s="136"/>
      <c r="C831" s="134"/>
      <c r="D831" s="136"/>
      <c r="E831" s="136"/>
      <c r="F831" s="136"/>
      <c r="G831" s="136"/>
      <c r="H831" s="136"/>
      <c r="I831" s="136"/>
      <c r="J831" s="136"/>
      <c r="K831" s="136"/>
      <c r="L831" s="136"/>
      <c r="M831" s="136"/>
      <c r="N831" s="136"/>
      <c r="O831" s="136"/>
      <c r="P831" s="136"/>
      <c r="Q831" s="136"/>
      <c r="R831" s="136"/>
      <c r="S831" s="136"/>
      <c r="T831" s="136"/>
      <c r="U831" s="136"/>
      <c r="V831" s="136"/>
      <c r="W831" s="136"/>
      <c r="X831" s="136"/>
      <c r="Y831" s="136"/>
      <c r="Z831" s="137"/>
      <c r="AA831" s="137"/>
      <c r="AB831" s="137"/>
      <c r="AC831" s="137"/>
      <c r="AD831" s="137"/>
    </row>
    <row r="832" spans="1:30" s="5" customFormat="1" x14ac:dyDescent="0.2">
      <c r="A832" s="136"/>
      <c r="B832" s="136"/>
      <c r="C832" s="134"/>
      <c r="D832" s="136"/>
      <c r="E832" s="136"/>
      <c r="F832" s="136"/>
      <c r="G832" s="136"/>
      <c r="H832" s="136"/>
      <c r="I832" s="136"/>
      <c r="J832" s="136"/>
      <c r="K832" s="136"/>
      <c r="L832" s="136"/>
      <c r="M832" s="136"/>
      <c r="N832" s="136"/>
      <c r="O832" s="136"/>
      <c r="P832" s="136"/>
      <c r="Q832" s="136"/>
      <c r="R832" s="136"/>
      <c r="S832" s="136"/>
      <c r="T832" s="136"/>
      <c r="U832" s="136"/>
      <c r="V832" s="136"/>
      <c r="W832" s="136"/>
      <c r="X832" s="136"/>
      <c r="Y832" s="136"/>
      <c r="Z832" s="137"/>
      <c r="AA832" s="137"/>
      <c r="AB832" s="137"/>
      <c r="AC832" s="137"/>
      <c r="AD832" s="137"/>
    </row>
    <row r="833" spans="1:30" s="5" customFormat="1" x14ac:dyDescent="0.2">
      <c r="A833" s="136"/>
      <c r="B833" s="136"/>
      <c r="C833" s="134"/>
      <c r="D833" s="136"/>
      <c r="E833" s="136"/>
      <c r="F833" s="136"/>
      <c r="G833" s="136"/>
      <c r="H833" s="136"/>
      <c r="I833" s="136"/>
      <c r="J833" s="136"/>
      <c r="K833" s="136"/>
      <c r="L833" s="136"/>
      <c r="M833" s="136"/>
      <c r="N833" s="136"/>
      <c r="O833" s="136"/>
      <c r="P833" s="136"/>
      <c r="Q833" s="136"/>
      <c r="R833" s="136"/>
      <c r="S833" s="136"/>
      <c r="T833" s="136"/>
      <c r="U833" s="136"/>
      <c r="V833" s="136"/>
      <c r="W833" s="136"/>
      <c r="X833" s="136"/>
      <c r="Y833" s="136"/>
      <c r="Z833" s="137"/>
      <c r="AA833" s="137"/>
      <c r="AB833" s="137"/>
      <c r="AC833" s="137"/>
      <c r="AD833" s="137"/>
    </row>
    <row r="834" spans="1:30" s="5" customFormat="1" x14ac:dyDescent="0.2">
      <c r="A834" s="136"/>
      <c r="B834" s="136"/>
      <c r="C834" s="134"/>
      <c r="D834" s="136"/>
      <c r="E834" s="136"/>
      <c r="F834" s="136"/>
      <c r="G834" s="136"/>
      <c r="H834" s="136"/>
      <c r="I834" s="136"/>
      <c r="J834" s="136"/>
      <c r="K834" s="136"/>
      <c r="L834" s="136"/>
      <c r="M834" s="136"/>
      <c r="N834" s="136"/>
      <c r="O834" s="136"/>
      <c r="P834" s="136"/>
      <c r="Q834" s="136"/>
      <c r="R834" s="136"/>
      <c r="S834" s="136"/>
      <c r="T834" s="136"/>
      <c r="U834" s="136"/>
      <c r="V834" s="136"/>
      <c r="W834" s="136"/>
      <c r="X834" s="136"/>
      <c r="Y834" s="136"/>
      <c r="Z834" s="137"/>
      <c r="AA834" s="137"/>
      <c r="AB834" s="137"/>
      <c r="AC834" s="137"/>
      <c r="AD834" s="137"/>
    </row>
    <row r="835" spans="1:30" s="5" customFormat="1" x14ac:dyDescent="0.2">
      <c r="A835" s="136"/>
      <c r="B835" s="136"/>
      <c r="C835" s="134"/>
      <c r="D835" s="136"/>
      <c r="E835" s="136"/>
      <c r="F835" s="136"/>
      <c r="G835" s="136"/>
      <c r="H835" s="136"/>
      <c r="I835" s="136"/>
      <c r="J835" s="136"/>
      <c r="K835" s="136"/>
      <c r="L835" s="136"/>
      <c r="M835" s="136"/>
      <c r="N835" s="136"/>
      <c r="O835" s="136"/>
      <c r="P835" s="136"/>
      <c r="Q835" s="136"/>
      <c r="R835" s="136"/>
      <c r="S835" s="136"/>
      <c r="T835" s="136"/>
      <c r="U835" s="136"/>
      <c r="V835" s="136"/>
      <c r="W835" s="136"/>
      <c r="X835" s="136"/>
      <c r="Y835" s="136"/>
      <c r="Z835" s="137"/>
      <c r="AA835" s="137"/>
      <c r="AB835" s="137"/>
      <c r="AC835" s="137"/>
      <c r="AD835" s="137"/>
    </row>
    <row r="836" spans="1:30" s="5" customFormat="1" x14ac:dyDescent="0.2">
      <c r="A836" s="136"/>
      <c r="B836" s="136"/>
      <c r="C836" s="134"/>
      <c r="D836" s="136"/>
      <c r="E836" s="136"/>
      <c r="F836" s="136"/>
      <c r="G836" s="136"/>
      <c r="H836" s="136"/>
      <c r="I836" s="136"/>
      <c r="J836" s="136"/>
      <c r="K836" s="136"/>
      <c r="L836" s="136"/>
      <c r="M836" s="136"/>
      <c r="N836" s="136"/>
      <c r="O836" s="136"/>
      <c r="P836" s="136"/>
      <c r="Q836" s="136"/>
      <c r="R836" s="136"/>
      <c r="S836" s="136"/>
      <c r="T836" s="136"/>
      <c r="U836" s="136"/>
      <c r="V836" s="136"/>
      <c r="W836" s="136"/>
      <c r="X836" s="136"/>
      <c r="Y836" s="136"/>
      <c r="Z836" s="137"/>
      <c r="AA836" s="137"/>
      <c r="AB836" s="137"/>
      <c r="AC836" s="137"/>
      <c r="AD836" s="137"/>
    </row>
    <row r="837" spans="1:30" s="5" customFormat="1" x14ac:dyDescent="0.2">
      <c r="A837" s="136"/>
      <c r="B837" s="136"/>
      <c r="C837" s="134"/>
      <c r="D837" s="136"/>
      <c r="E837" s="136"/>
      <c r="F837" s="136"/>
      <c r="G837" s="136"/>
      <c r="H837" s="136"/>
      <c r="I837" s="136"/>
      <c r="J837" s="136"/>
      <c r="K837" s="136"/>
      <c r="L837" s="136"/>
      <c r="M837" s="136"/>
      <c r="N837" s="136"/>
      <c r="O837" s="136"/>
      <c r="P837" s="136"/>
      <c r="Q837" s="136"/>
      <c r="R837" s="136"/>
      <c r="S837" s="136"/>
      <c r="T837" s="136"/>
      <c r="U837" s="136"/>
      <c r="V837" s="136"/>
      <c r="W837" s="136"/>
      <c r="X837" s="136"/>
      <c r="Y837" s="136"/>
      <c r="Z837" s="137"/>
      <c r="AA837" s="137"/>
      <c r="AB837" s="137"/>
      <c r="AC837" s="137"/>
      <c r="AD837" s="137"/>
    </row>
    <row r="838" spans="1:30" s="5" customFormat="1" x14ac:dyDescent="0.2">
      <c r="A838" s="136"/>
      <c r="B838" s="136"/>
      <c r="C838" s="134"/>
      <c r="D838" s="136"/>
      <c r="E838" s="136"/>
      <c r="F838" s="136"/>
      <c r="G838" s="136"/>
      <c r="H838" s="136"/>
      <c r="I838" s="136"/>
      <c r="J838" s="136"/>
      <c r="K838" s="136"/>
      <c r="L838" s="136"/>
      <c r="M838" s="136"/>
      <c r="N838" s="136"/>
      <c r="O838" s="136"/>
      <c r="P838" s="136"/>
      <c r="Q838" s="136"/>
      <c r="R838" s="136"/>
      <c r="S838" s="136"/>
      <c r="T838" s="136"/>
      <c r="U838" s="136"/>
      <c r="V838" s="136"/>
      <c r="W838" s="136"/>
      <c r="X838" s="136"/>
      <c r="Y838" s="136"/>
      <c r="Z838" s="137"/>
      <c r="AA838" s="137"/>
      <c r="AB838" s="137"/>
      <c r="AC838" s="137"/>
      <c r="AD838" s="137"/>
    </row>
    <row r="839" spans="1:30" s="5" customFormat="1" x14ac:dyDescent="0.2">
      <c r="A839" s="136"/>
      <c r="B839" s="136"/>
      <c r="C839" s="134"/>
      <c r="D839" s="136"/>
      <c r="E839" s="136"/>
      <c r="F839" s="136"/>
      <c r="G839" s="136"/>
      <c r="H839" s="136"/>
      <c r="I839" s="136"/>
      <c r="J839" s="136"/>
      <c r="K839" s="136"/>
      <c r="L839" s="136"/>
      <c r="M839" s="136"/>
      <c r="N839" s="136"/>
      <c r="O839" s="136"/>
      <c r="P839" s="136"/>
      <c r="Q839" s="136"/>
      <c r="R839" s="136"/>
      <c r="S839" s="136"/>
      <c r="T839" s="136"/>
      <c r="U839" s="136"/>
      <c r="V839" s="136"/>
      <c r="W839" s="136"/>
      <c r="X839" s="136"/>
      <c r="Y839" s="136"/>
      <c r="Z839" s="137"/>
      <c r="AA839" s="137"/>
      <c r="AB839" s="137"/>
      <c r="AC839" s="137"/>
      <c r="AD839" s="137"/>
    </row>
    <row r="840" spans="1:30" s="5" customFormat="1" x14ac:dyDescent="0.2">
      <c r="A840" s="136"/>
      <c r="B840" s="136"/>
      <c r="C840" s="134"/>
      <c r="D840" s="136"/>
      <c r="E840" s="136"/>
      <c r="F840" s="136"/>
      <c r="G840" s="136"/>
      <c r="H840" s="136"/>
      <c r="I840" s="136"/>
      <c r="J840" s="136"/>
      <c r="K840" s="136"/>
      <c r="L840" s="136"/>
      <c r="M840" s="136"/>
      <c r="N840" s="136"/>
      <c r="O840" s="136"/>
      <c r="P840" s="136"/>
      <c r="Q840" s="136"/>
      <c r="R840" s="136"/>
      <c r="S840" s="136"/>
      <c r="T840" s="136"/>
      <c r="U840" s="136"/>
      <c r="V840" s="136"/>
      <c r="W840" s="136"/>
      <c r="X840" s="136"/>
      <c r="Y840" s="136"/>
      <c r="Z840" s="137"/>
      <c r="AA840" s="137"/>
      <c r="AB840" s="137"/>
      <c r="AC840" s="137"/>
      <c r="AD840" s="137"/>
    </row>
    <row r="841" spans="1:30" s="5" customFormat="1" x14ac:dyDescent="0.2">
      <c r="A841" s="136"/>
      <c r="B841" s="136"/>
      <c r="C841" s="134"/>
      <c r="D841" s="136"/>
      <c r="E841" s="136"/>
      <c r="F841" s="136"/>
      <c r="G841" s="136"/>
      <c r="H841" s="136"/>
      <c r="I841" s="136"/>
      <c r="J841" s="136"/>
      <c r="K841" s="136"/>
      <c r="L841" s="136"/>
      <c r="M841" s="136"/>
      <c r="N841" s="136"/>
      <c r="O841" s="136"/>
      <c r="P841" s="136"/>
      <c r="Q841" s="136"/>
      <c r="R841" s="136"/>
      <c r="S841" s="136"/>
      <c r="T841" s="136"/>
      <c r="U841" s="136"/>
      <c r="V841" s="136"/>
      <c r="W841" s="136"/>
      <c r="X841" s="136"/>
      <c r="Y841" s="136"/>
      <c r="Z841" s="137"/>
      <c r="AA841" s="137"/>
      <c r="AB841" s="137"/>
      <c r="AC841" s="137"/>
      <c r="AD841" s="137"/>
    </row>
    <row r="842" spans="1:30" s="5" customFormat="1" x14ac:dyDescent="0.2">
      <c r="A842" s="136"/>
      <c r="B842" s="136"/>
      <c r="C842" s="134"/>
      <c r="D842" s="136"/>
      <c r="E842" s="136"/>
      <c r="F842" s="136"/>
      <c r="G842" s="136"/>
      <c r="H842" s="136"/>
      <c r="I842" s="136"/>
      <c r="J842" s="136"/>
      <c r="K842" s="136"/>
      <c r="L842" s="136"/>
      <c r="M842" s="136"/>
      <c r="N842" s="136"/>
      <c r="O842" s="136"/>
      <c r="P842" s="136"/>
      <c r="Q842" s="136"/>
      <c r="R842" s="136"/>
      <c r="S842" s="136"/>
      <c r="T842" s="136"/>
      <c r="U842" s="136"/>
      <c r="V842" s="136"/>
      <c r="W842" s="136"/>
      <c r="X842" s="136"/>
      <c r="Y842" s="136"/>
      <c r="Z842" s="137"/>
      <c r="AA842" s="137"/>
      <c r="AB842" s="137"/>
      <c r="AC842" s="137"/>
      <c r="AD842" s="137"/>
    </row>
    <row r="843" spans="1:30" s="5" customFormat="1" x14ac:dyDescent="0.2">
      <c r="A843" s="136"/>
      <c r="B843" s="136"/>
      <c r="C843" s="134"/>
      <c r="D843" s="136"/>
      <c r="E843" s="136"/>
      <c r="F843" s="136"/>
      <c r="G843" s="136"/>
      <c r="H843" s="136"/>
      <c r="I843" s="136"/>
      <c r="J843" s="136"/>
      <c r="K843" s="136"/>
      <c r="L843" s="136"/>
      <c r="M843" s="136"/>
      <c r="N843" s="136"/>
      <c r="O843" s="136"/>
      <c r="P843" s="136"/>
      <c r="Q843" s="136"/>
      <c r="R843" s="136"/>
      <c r="S843" s="136"/>
      <c r="T843" s="136"/>
      <c r="U843" s="136"/>
      <c r="V843" s="136"/>
      <c r="W843" s="136"/>
      <c r="X843" s="136"/>
      <c r="Y843" s="136"/>
      <c r="Z843" s="137"/>
      <c r="AA843" s="137"/>
      <c r="AB843" s="137"/>
      <c r="AC843" s="137"/>
      <c r="AD843" s="137"/>
    </row>
    <row r="844" spans="1:30" s="5" customFormat="1" x14ac:dyDescent="0.2">
      <c r="A844" s="136"/>
      <c r="B844" s="136"/>
      <c r="C844" s="134"/>
      <c r="D844" s="136"/>
      <c r="E844" s="136"/>
      <c r="F844" s="136"/>
      <c r="G844" s="136"/>
      <c r="H844" s="136"/>
      <c r="I844" s="136"/>
      <c r="J844" s="136"/>
      <c r="K844" s="136"/>
      <c r="L844" s="136"/>
      <c r="M844" s="136"/>
      <c r="N844" s="136"/>
      <c r="O844" s="136"/>
      <c r="P844" s="136"/>
      <c r="Q844" s="136"/>
      <c r="R844" s="136"/>
      <c r="S844" s="136"/>
      <c r="T844" s="136"/>
      <c r="U844" s="136"/>
      <c r="V844" s="136"/>
      <c r="W844" s="136"/>
      <c r="X844" s="136"/>
      <c r="Y844" s="136"/>
      <c r="Z844" s="137"/>
      <c r="AA844" s="137"/>
      <c r="AB844" s="137"/>
      <c r="AC844" s="137"/>
      <c r="AD844" s="137"/>
    </row>
    <row r="845" spans="1:30" s="5" customFormat="1" x14ac:dyDescent="0.2">
      <c r="A845" s="136"/>
      <c r="B845" s="136"/>
      <c r="C845" s="134"/>
      <c r="D845" s="136"/>
      <c r="E845" s="136"/>
      <c r="F845" s="136"/>
      <c r="G845" s="136"/>
      <c r="H845" s="136"/>
      <c r="I845" s="136"/>
      <c r="J845" s="136"/>
      <c r="K845" s="136"/>
      <c r="L845" s="136"/>
      <c r="M845" s="136"/>
      <c r="N845" s="136"/>
      <c r="O845" s="136"/>
      <c r="P845" s="136"/>
      <c r="Q845" s="136"/>
      <c r="R845" s="136"/>
      <c r="S845" s="136"/>
      <c r="T845" s="136"/>
      <c r="U845" s="136"/>
      <c r="V845" s="136"/>
      <c r="W845" s="136"/>
      <c r="X845" s="136"/>
      <c r="Y845" s="136"/>
      <c r="Z845" s="137"/>
      <c r="AA845" s="137"/>
      <c r="AB845" s="137"/>
      <c r="AC845" s="137"/>
      <c r="AD845" s="137"/>
    </row>
    <row r="846" spans="1:30" s="5" customFormat="1" x14ac:dyDescent="0.2">
      <c r="A846" s="136"/>
      <c r="B846" s="136"/>
      <c r="C846" s="134"/>
      <c r="D846" s="136"/>
      <c r="E846" s="136"/>
      <c r="F846" s="136"/>
      <c r="G846" s="136"/>
      <c r="H846" s="136"/>
      <c r="I846" s="136"/>
      <c r="J846" s="136"/>
      <c r="K846" s="136"/>
      <c r="L846" s="136"/>
      <c r="M846" s="136"/>
      <c r="N846" s="136"/>
      <c r="O846" s="136"/>
      <c r="P846" s="136"/>
      <c r="Q846" s="136"/>
      <c r="R846" s="136"/>
      <c r="S846" s="136"/>
      <c r="T846" s="136"/>
      <c r="U846" s="136"/>
      <c r="V846" s="136"/>
      <c r="W846" s="136"/>
      <c r="X846" s="136"/>
      <c r="Y846" s="136"/>
      <c r="Z846" s="137"/>
      <c r="AA846" s="137"/>
      <c r="AB846" s="137"/>
      <c r="AC846" s="137"/>
      <c r="AD846" s="137"/>
    </row>
    <row r="847" spans="1:30" s="5" customFormat="1" x14ac:dyDescent="0.2">
      <c r="A847" s="136"/>
      <c r="B847" s="136"/>
      <c r="C847" s="134"/>
      <c r="D847" s="136"/>
      <c r="E847" s="136"/>
      <c r="F847" s="136"/>
      <c r="G847" s="136"/>
      <c r="H847" s="136"/>
      <c r="I847" s="136"/>
      <c r="J847" s="136"/>
      <c r="K847" s="136"/>
      <c r="L847" s="136"/>
      <c r="M847" s="136"/>
      <c r="N847" s="136"/>
      <c r="O847" s="136"/>
      <c r="P847" s="136"/>
      <c r="Q847" s="136"/>
      <c r="R847" s="136"/>
      <c r="S847" s="136"/>
      <c r="T847" s="136"/>
      <c r="U847" s="136"/>
      <c r="V847" s="136"/>
      <c r="W847" s="136"/>
      <c r="X847" s="136"/>
      <c r="Y847" s="136"/>
      <c r="Z847" s="137"/>
      <c r="AA847" s="137"/>
      <c r="AB847" s="137"/>
      <c r="AC847" s="137"/>
      <c r="AD847" s="137"/>
    </row>
    <row r="848" spans="1:30" s="5" customFormat="1" x14ac:dyDescent="0.2">
      <c r="A848" s="136"/>
      <c r="B848" s="136"/>
      <c r="C848" s="134"/>
      <c r="D848" s="136"/>
      <c r="E848" s="136"/>
      <c r="F848" s="136"/>
      <c r="G848" s="136"/>
      <c r="H848" s="136"/>
      <c r="I848" s="136"/>
      <c r="J848" s="136"/>
      <c r="K848" s="136"/>
      <c r="L848" s="136"/>
      <c r="M848" s="136"/>
      <c r="N848" s="136"/>
      <c r="O848" s="136"/>
      <c r="P848" s="136"/>
      <c r="Q848" s="136"/>
      <c r="R848" s="136"/>
      <c r="S848" s="136"/>
      <c r="T848" s="136"/>
      <c r="U848" s="136"/>
      <c r="V848" s="136"/>
      <c r="W848" s="136"/>
      <c r="X848" s="136"/>
      <c r="Y848" s="136"/>
      <c r="Z848" s="137"/>
      <c r="AA848" s="137"/>
      <c r="AB848" s="137"/>
      <c r="AC848" s="137"/>
      <c r="AD848" s="137"/>
    </row>
    <row r="849" spans="1:30" s="5" customFormat="1" x14ac:dyDescent="0.2">
      <c r="A849" s="136"/>
      <c r="B849" s="136"/>
      <c r="C849" s="134"/>
      <c r="D849" s="136"/>
      <c r="E849" s="136"/>
      <c r="F849" s="136"/>
      <c r="G849" s="136"/>
      <c r="H849" s="136"/>
      <c r="I849" s="136"/>
      <c r="J849" s="136"/>
      <c r="K849" s="136"/>
      <c r="L849" s="136"/>
      <c r="M849" s="136"/>
      <c r="N849" s="136"/>
      <c r="O849" s="136"/>
      <c r="P849" s="136"/>
      <c r="Q849" s="136"/>
      <c r="R849" s="136"/>
      <c r="S849" s="136"/>
      <c r="T849" s="136"/>
      <c r="U849" s="136"/>
      <c r="V849" s="136"/>
      <c r="W849" s="136"/>
      <c r="X849" s="136"/>
      <c r="Y849" s="136"/>
      <c r="Z849" s="137"/>
      <c r="AA849" s="137"/>
      <c r="AB849" s="137"/>
      <c r="AC849" s="137"/>
      <c r="AD849" s="137"/>
    </row>
    <row r="850" spans="1:30" s="5" customFormat="1" x14ac:dyDescent="0.2">
      <c r="A850" s="136"/>
      <c r="B850" s="136"/>
      <c r="C850" s="134"/>
      <c r="D850" s="136"/>
      <c r="E850" s="136"/>
      <c r="F850" s="136"/>
      <c r="G850" s="136"/>
      <c r="H850" s="136"/>
      <c r="I850" s="136"/>
      <c r="J850" s="136"/>
      <c r="K850" s="136"/>
      <c r="L850" s="136"/>
      <c r="M850" s="136"/>
      <c r="N850" s="136"/>
      <c r="O850" s="136"/>
      <c r="P850" s="136"/>
      <c r="Q850" s="136"/>
      <c r="R850" s="136"/>
      <c r="S850" s="136"/>
      <c r="T850" s="136"/>
      <c r="U850" s="136"/>
      <c r="V850" s="136"/>
      <c r="W850" s="136"/>
      <c r="X850" s="136"/>
      <c r="Y850" s="136"/>
      <c r="Z850" s="137"/>
      <c r="AA850" s="137"/>
      <c r="AB850" s="137"/>
      <c r="AC850" s="137"/>
      <c r="AD850" s="137"/>
    </row>
    <row r="851" spans="1:30" s="5" customFormat="1" x14ac:dyDescent="0.2">
      <c r="A851" s="136"/>
      <c r="B851" s="136"/>
      <c r="C851" s="134"/>
      <c r="D851" s="136"/>
      <c r="E851" s="136"/>
      <c r="F851" s="136"/>
      <c r="G851" s="136"/>
      <c r="H851" s="136"/>
      <c r="I851" s="136"/>
      <c r="J851" s="136"/>
      <c r="K851" s="136"/>
      <c r="L851" s="136"/>
      <c r="M851" s="136"/>
      <c r="N851" s="136"/>
      <c r="O851" s="136"/>
      <c r="P851" s="136"/>
      <c r="Q851" s="136"/>
      <c r="R851" s="136"/>
      <c r="S851" s="136"/>
      <c r="T851" s="136"/>
      <c r="U851" s="136"/>
      <c r="V851" s="136"/>
      <c r="W851" s="136"/>
      <c r="X851" s="136"/>
      <c r="Y851" s="136"/>
      <c r="Z851" s="137"/>
      <c r="AA851" s="137"/>
      <c r="AB851" s="137"/>
      <c r="AC851" s="137"/>
      <c r="AD851" s="137"/>
    </row>
    <row r="852" spans="1:30" s="5" customFormat="1" x14ac:dyDescent="0.2">
      <c r="A852" s="136"/>
      <c r="B852" s="136"/>
      <c r="C852" s="134"/>
      <c r="D852" s="136"/>
      <c r="E852" s="136"/>
      <c r="F852" s="136"/>
      <c r="G852" s="136"/>
      <c r="H852" s="136"/>
      <c r="I852" s="136"/>
      <c r="J852" s="136"/>
      <c r="K852" s="136"/>
      <c r="L852" s="136"/>
      <c r="M852" s="136"/>
      <c r="N852" s="136"/>
      <c r="O852" s="136"/>
      <c r="P852" s="136"/>
      <c r="Q852" s="136"/>
      <c r="R852" s="136"/>
      <c r="S852" s="136"/>
      <c r="T852" s="136"/>
      <c r="U852" s="136"/>
      <c r="V852" s="136"/>
      <c r="W852" s="136"/>
      <c r="X852" s="136"/>
      <c r="Y852" s="136"/>
      <c r="Z852" s="137"/>
      <c r="AA852" s="137"/>
      <c r="AB852" s="137"/>
      <c r="AC852" s="137"/>
      <c r="AD852" s="137"/>
    </row>
    <row r="853" spans="1:30" s="5" customFormat="1" x14ac:dyDescent="0.2">
      <c r="A853" s="136"/>
      <c r="B853" s="136"/>
      <c r="C853" s="134"/>
      <c r="D853" s="136"/>
      <c r="E853" s="136"/>
      <c r="F853" s="136"/>
      <c r="G853" s="136"/>
      <c r="H853" s="136"/>
      <c r="I853" s="136"/>
      <c r="J853" s="136"/>
      <c r="K853" s="136"/>
      <c r="L853" s="136"/>
      <c r="M853" s="136"/>
      <c r="N853" s="136"/>
      <c r="O853" s="136"/>
      <c r="P853" s="136"/>
      <c r="Q853" s="136"/>
      <c r="R853" s="136"/>
      <c r="S853" s="136"/>
      <c r="T853" s="136"/>
      <c r="U853" s="136"/>
      <c r="V853" s="136"/>
      <c r="W853" s="136"/>
      <c r="X853" s="136"/>
      <c r="Y853" s="136"/>
      <c r="Z853" s="137"/>
      <c r="AA853" s="137"/>
      <c r="AB853" s="137"/>
      <c r="AC853" s="137"/>
      <c r="AD853" s="137"/>
    </row>
    <row r="854" spans="1:30" s="5" customFormat="1" x14ac:dyDescent="0.2">
      <c r="A854" s="136"/>
      <c r="B854" s="136"/>
      <c r="C854" s="134"/>
      <c r="D854" s="136"/>
      <c r="E854" s="136"/>
      <c r="F854" s="136"/>
      <c r="G854" s="136"/>
      <c r="H854" s="136"/>
      <c r="I854" s="136"/>
      <c r="J854" s="136"/>
      <c r="K854" s="136"/>
      <c r="L854" s="136"/>
      <c r="M854" s="136"/>
      <c r="N854" s="136"/>
      <c r="O854" s="136"/>
      <c r="P854" s="136"/>
      <c r="Q854" s="136"/>
      <c r="R854" s="136"/>
      <c r="S854" s="136"/>
      <c r="T854" s="136"/>
      <c r="U854" s="136"/>
      <c r="V854" s="136"/>
      <c r="W854" s="136"/>
      <c r="X854" s="136"/>
      <c r="Y854" s="136"/>
      <c r="Z854" s="137"/>
      <c r="AA854" s="137"/>
      <c r="AB854" s="137"/>
      <c r="AC854" s="137"/>
      <c r="AD854" s="137"/>
    </row>
    <row r="855" spans="1:30" s="5" customFormat="1" x14ac:dyDescent="0.2">
      <c r="A855" s="136"/>
      <c r="B855" s="136"/>
      <c r="C855" s="134"/>
      <c r="D855" s="136"/>
      <c r="E855" s="136"/>
      <c r="F855" s="136"/>
      <c r="G855" s="136"/>
      <c r="H855" s="136"/>
      <c r="I855" s="136"/>
      <c r="J855" s="136"/>
      <c r="K855" s="136"/>
      <c r="L855" s="136"/>
      <c r="M855" s="136"/>
      <c r="N855" s="136"/>
      <c r="O855" s="136"/>
      <c r="P855" s="136"/>
      <c r="Q855" s="136"/>
      <c r="R855" s="136"/>
      <c r="S855" s="136"/>
      <c r="T855" s="136"/>
      <c r="U855" s="136"/>
      <c r="V855" s="136"/>
      <c r="W855" s="136"/>
      <c r="X855" s="136"/>
      <c r="Y855" s="136"/>
      <c r="Z855" s="137"/>
      <c r="AA855" s="137"/>
      <c r="AB855" s="137"/>
      <c r="AC855" s="137"/>
      <c r="AD855" s="137"/>
    </row>
    <row r="856" spans="1:30" s="5" customFormat="1" x14ac:dyDescent="0.2">
      <c r="A856" s="136"/>
      <c r="B856" s="136"/>
      <c r="C856" s="134"/>
      <c r="D856" s="136"/>
      <c r="E856" s="136"/>
      <c r="F856" s="136"/>
      <c r="G856" s="136"/>
      <c r="H856" s="136"/>
      <c r="I856" s="136"/>
      <c r="J856" s="136"/>
      <c r="K856" s="136"/>
      <c r="L856" s="136"/>
      <c r="M856" s="136"/>
      <c r="N856" s="136"/>
      <c r="O856" s="136"/>
      <c r="P856" s="136"/>
      <c r="Q856" s="136"/>
      <c r="R856" s="136"/>
      <c r="S856" s="136"/>
      <c r="T856" s="136"/>
      <c r="U856" s="136"/>
      <c r="V856" s="136"/>
      <c r="W856" s="136"/>
      <c r="X856" s="136"/>
      <c r="Y856" s="136"/>
      <c r="Z856" s="137"/>
      <c r="AA856" s="137"/>
      <c r="AB856" s="137"/>
      <c r="AC856" s="137"/>
      <c r="AD856" s="137"/>
    </row>
    <row r="857" spans="1:30" s="5" customFormat="1" x14ac:dyDescent="0.2">
      <c r="A857" s="136"/>
      <c r="B857" s="136"/>
      <c r="C857" s="134"/>
      <c r="D857" s="136"/>
      <c r="E857" s="136"/>
      <c r="F857" s="136"/>
      <c r="G857" s="136"/>
      <c r="H857" s="136"/>
      <c r="I857" s="136"/>
      <c r="J857" s="136"/>
      <c r="K857" s="136"/>
      <c r="L857" s="136"/>
      <c r="M857" s="136"/>
      <c r="N857" s="136"/>
      <c r="O857" s="136"/>
      <c r="P857" s="136"/>
      <c r="Q857" s="136"/>
      <c r="R857" s="136"/>
      <c r="S857" s="136"/>
      <c r="T857" s="136"/>
      <c r="U857" s="136"/>
      <c r="V857" s="136"/>
      <c r="W857" s="136"/>
      <c r="X857" s="136"/>
      <c r="Y857" s="136"/>
      <c r="Z857" s="137"/>
      <c r="AA857" s="137"/>
      <c r="AB857" s="137"/>
      <c r="AC857" s="137"/>
      <c r="AD857" s="137"/>
    </row>
    <row r="858" spans="1:30" s="5" customFormat="1" x14ac:dyDescent="0.2">
      <c r="A858" s="136"/>
      <c r="B858" s="136"/>
      <c r="C858" s="134"/>
      <c r="D858" s="136"/>
      <c r="E858" s="136"/>
      <c r="F858" s="136"/>
      <c r="G858" s="136"/>
      <c r="H858" s="136"/>
      <c r="I858" s="136"/>
      <c r="J858" s="136"/>
      <c r="K858" s="136"/>
      <c r="L858" s="136"/>
      <c r="M858" s="136"/>
      <c r="N858" s="136"/>
      <c r="O858" s="136"/>
      <c r="P858" s="136"/>
      <c r="Q858" s="136"/>
      <c r="R858" s="136"/>
      <c r="S858" s="136"/>
      <c r="T858" s="136"/>
      <c r="U858" s="136"/>
      <c r="V858" s="136"/>
      <c r="W858" s="136"/>
      <c r="X858" s="136"/>
      <c r="Y858" s="136"/>
      <c r="Z858" s="137"/>
      <c r="AA858" s="137"/>
      <c r="AB858" s="137"/>
      <c r="AC858" s="137"/>
      <c r="AD858" s="137"/>
    </row>
    <row r="859" spans="1:30" s="5" customFormat="1" x14ac:dyDescent="0.2">
      <c r="A859" s="136"/>
      <c r="B859" s="136"/>
      <c r="C859" s="134"/>
      <c r="D859" s="136"/>
      <c r="E859" s="136"/>
      <c r="F859" s="136"/>
      <c r="G859" s="136"/>
      <c r="H859" s="136"/>
      <c r="I859" s="136"/>
      <c r="J859" s="136"/>
      <c r="K859" s="136"/>
      <c r="L859" s="136"/>
      <c r="M859" s="136"/>
      <c r="N859" s="136"/>
      <c r="O859" s="136"/>
      <c r="P859" s="136"/>
      <c r="Q859" s="136"/>
      <c r="R859" s="136"/>
      <c r="S859" s="136"/>
      <c r="T859" s="136"/>
      <c r="U859" s="136"/>
      <c r="V859" s="136"/>
      <c r="W859" s="136"/>
      <c r="X859" s="136"/>
      <c r="Y859" s="136"/>
      <c r="Z859" s="137"/>
      <c r="AA859" s="137"/>
      <c r="AB859" s="137"/>
      <c r="AC859" s="137"/>
      <c r="AD859" s="137"/>
    </row>
    <row r="860" spans="1:30" s="5" customFormat="1" x14ac:dyDescent="0.2">
      <c r="A860" s="136"/>
      <c r="B860" s="136"/>
      <c r="C860" s="134"/>
      <c r="D860" s="136"/>
      <c r="E860" s="136"/>
      <c r="F860" s="136"/>
      <c r="G860" s="136"/>
      <c r="H860" s="136"/>
      <c r="I860" s="136"/>
      <c r="J860" s="136"/>
      <c r="K860" s="136"/>
      <c r="L860" s="136"/>
      <c r="M860" s="136"/>
      <c r="N860" s="136"/>
      <c r="O860" s="136"/>
      <c r="P860" s="136"/>
      <c r="Q860" s="136"/>
      <c r="R860" s="136"/>
      <c r="S860" s="136"/>
      <c r="T860" s="136"/>
      <c r="U860" s="136"/>
      <c r="V860" s="136"/>
      <c r="W860" s="136"/>
      <c r="X860" s="136"/>
      <c r="Y860" s="136"/>
      <c r="Z860" s="137"/>
      <c r="AA860" s="137"/>
      <c r="AB860" s="137"/>
      <c r="AC860" s="137"/>
      <c r="AD860" s="137"/>
    </row>
    <row r="861" spans="1:30" s="5" customFormat="1" x14ac:dyDescent="0.2">
      <c r="A861" s="136"/>
      <c r="B861" s="136"/>
      <c r="C861" s="134"/>
      <c r="D861" s="136"/>
      <c r="E861" s="136"/>
      <c r="F861" s="136"/>
      <c r="G861" s="136"/>
      <c r="H861" s="136"/>
      <c r="I861" s="136"/>
      <c r="J861" s="136"/>
      <c r="K861" s="136"/>
      <c r="L861" s="136"/>
      <c r="M861" s="136"/>
      <c r="N861" s="136"/>
      <c r="O861" s="136"/>
      <c r="P861" s="136"/>
      <c r="Q861" s="136"/>
      <c r="R861" s="136"/>
      <c r="S861" s="136"/>
      <c r="T861" s="136"/>
      <c r="U861" s="136"/>
      <c r="V861" s="136"/>
      <c r="W861" s="136"/>
      <c r="X861" s="136"/>
      <c r="Y861" s="136"/>
      <c r="Z861" s="137"/>
      <c r="AA861" s="137"/>
      <c r="AB861" s="137"/>
      <c r="AC861" s="137"/>
      <c r="AD861" s="137"/>
    </row>
    <row r="862" spans="1:30" s="5" customFormat="1" x14ac:dyDescent="0.2">
      <c r="A862" s="136"/>
      <c r="B862" s="136"/>
      <c r="C862" s="134"/>
      <c r="D862" s="136"/>
      <c r="E862" s="136"/>
      <c r="F862" s="136"/>
      <c r="G862" s="136"/>
      <c r="H862" s="136"/>
      <c r="I862" s="136"/>
      <c r="J862" s="136"/>
      <c r="K862" s="136"/>
      <c r="L862" s="136"/>
      <c r="M862" s="136"/>
      <c r="N862" s="136"/>
      <c r="O862" s="136"/>
      <c r="P862" s="136"/>
      <c r="Q862" s="136"/>
      <c r="R862" s="136"/>
      <c r="S862" s="136"/>
      <c r="T862" s="136"/>
      <c r="U862" s="136"/>
      <c r="V862" s="136"/>
      <c r="W862" s="136"/>
      <c r="X862" s="136"/>
      <c r="Y862" s="136"/>
      <c r="Z862" s="137"/>
      <c r="AA862" s="137"/>
      <c r="AB862" s="137"/>
      <c r="AC862" s="137"/>
      <c r="AD862" s="137"/>
    </row>
    <row r="863" spans="1:30" s="5" customFormat="1" x14ac:dyDescent="0.2">
      <c r="A863" s="136"/>
      <c r="B863" s="136"/>
      <c r="C863" s="134"/>
      <c r="D863" s="136"/>
      <c r="E863" s="136"/>
      <c r="F863" s="136"/>
      <c r="G863" s="136"/>
      <c r="H863" s="136"/>
      <c r="I863" s="136"/>
      <c r="J863" s="136"/>
      <c r="K863" s="136"/>
      <c r="L863" s="136"/>
      <c r="M863" s="136"/>
      <c r="N863" s="136"/>
      <c r="O863" s="136"/>
      <c r="P863" s="136"/>
      <c r="Q863" s="136"/>
      <c r="R863" s="136"/>
      <c r="S863" s="136"/>
      <c r="T863" s="136"/>
      <c r="U863" s="136"/>
      <c r="V863" s="136"/>
      <c r="W863" s="136"/>
      <c r="X863" s="136"/>
      <c r="Y863" s="136"/>
      <c r="Z863" s="137"/>
      <c r="AA863" s="137"/>
      <c r="AB863" s="137"/>
      <c r="AC863" s="137"/>
      <c r="AD863" s="137"/>
    </row>
    <row r="864" spans="1:30" s="5" customFormat="1" x14ac:dyDescent="0.2">
      <c r="A864" s="136"/>
      <c r="B864" s="136"/>
      <c r="C864" s="134"/>
      <c r="D864" s="136"/>
      <c r="E864" s="136"/>
      <c r="F864" s="136"/>
      <c r="G864" s="136"/>
      <c r="H864" s="136"/>
      <c r="I864" s="136"/>
      <c r="J864" s="136"/>
      <c r="K864" s="136"/>
      <c r="L864" s="136"/>
      <c r="M864" s="136"/>
      <c r="N864" s="136"/>
      <c r="O864" s="136"/>
      <c r="P864" s="136"/>
      <c r="Q864" s="136"/>
      <c r="R864" s="136"/>
      <c r="S864" s="136"/>
      <c r="T864" s="136"/>
      <c r="U864" s="136"/>
      <c r="V864" s="136"/>
      <c r="W864" s="136"/>
      <c r="X864" s="136"/>
      <c r="Y864" s="136"/>
      <c r="Z864" s="137"/>
      <c r="AA864" s="137"/>
      <c r="AB864" s="137"/>
      <c r="AC864" s="137"/>
      <c r="AD864" s="137"/>
    </row>
    <row r="865" spans="1:30" s="5" customFormat="1" x14ac:dyDescent="0.2">
      <c r="A865" s="136"/>
      <c r="B865" s="136"/>
      <c r="C865" s="134"/>
      <c r="D865" s="136"/>
      <c r="E865" s="136"/>
      <c r="F865" s="136"/>
      <c r="G865" s="136"/>
      <c r="H865" s="136"/>
      <c r="I865" s="136"/>
      <c r="J865" s="136"/>
      <c r="K865" s="136"/>
      <c r="L865" s="136"/>
      <c r="M865" s="136"/>
      <c r="N865" s="136"/>
      <c r="O865" s="136"/>
      <c r="P865" s="136"/>
      <c r="Q865" s="136"/>
      <c r="R865" s="136"/>
      <c r="S865" s="136"/>
      <c r="T865" s="136"/>
      <c r="U865" s="136"/>
      <c r="V865" s="136"/>
      <c r="W865" s="136"/>
      <c r="X865" s="136"/>
      <c r="Y865" s="136"/>
      <c r="Z865" s="137"/>
      <c r="AA865" s="137"/>
      <c r="AB865" s="137"/>
      <c r="AC865" s="137"/>
      <c r="AD865" s="137"/>
    </row>
    <row r="866" spans="1:30" s="5" customFormat="1" x14ac:dyDescent="0.2">
      <c r="A866" s="136"/>
      <c r="B866" s="136"/>
      <c r="C866" s="134"/>
      <c r="D866" s="136"/>
      <c r="E866" s="136"/>
      <c r="F866" s="136"/>
      <c r="G866" s="136"/>
      <c r="H866" s="136"/>
      <c r="I866" s="136"/>
      <c r="J866" s="136"/>
      <c r="K866" s="136"/>
      <c r="L866" s="136"/>
      <c r="M866" s="136"/>
      <c r="N866" s="136"/>
      <c r="O866" s="136"/>
      <c r="P866" s="136"/>
      <c r="Q866" s="136"/>
      <c r="R866" s="136"/>
      <c r="S866" s="136"/>
      <c r="T866" s="136"/>
      <c r="U866" s="136"/>
      <c r="V866" s="136"/>
      <c r="W866" s="136"/>
      <c r="X866" s="136"/>
      <c r="Y866" s="136"/>
      <c r="Z866" s="137"/>
      <c r="AA866" s="137"/>
      <c r="AB866" s="137"/>
      <c r="AC866" s="137"/>
      <c r="AD866" s="137"/>
    </row>
    <row r="867" spans="1:30" s="5" customFormat="1" x14ac:dyDescent="0.2">
      <c r="A867" s="136"/>
      <c r="B867" s="136"/>
      <c r="C867" s="134"/>
      <c r="D867" s="136"/>
      <c r="E867" s="136"/>
      <c r="F867" s="136"/>
      <c r="G867" s="136"/>
      <c r="H867" s="136"/>
      <c r="I867" s="136"/>
      <c r="J867" s="136"/>
      <c r="K867" s="136"/>
      <c r="L867" s="136"/>
      <c r="M867" s="136"/>
      <c r="N867" s="136"/>
      <c r="O867" s="136"/>
      <c r="P867" s="136"/>
      <c r="Q867" s="136"/>
      <c r="R867" s="136"/>
      <c r="S867" s="136"/>
      <c r="T867" s="136"/>
      <c r="U867" s="136"/>
      <c r="V867" s="136"/>
      <c r="W867" s="136"/>
      <c r="X867" s="136"/>
      <c r="Y867" s="136"/>
      <c r="Z867" s="137"/>
      <c r="AA867" s="137"/>
      <c r="AB867" s="137"/>
      <c r="AC867" s="137"/>
      <c r="AD867" s="137"/>
    </row>
    <row r="868" spans="1:30" s="5" customFormat="1" x14ac:dyDescent="0.2">
      <c r="A868" s="136"/>
      <c r="B868" s="136"/>
      <c r="C868" s="134"/>
      <c r="D868" s="136"/>
      <c r="E868" s="136"/>
      <c r="F868" s="136"/>
      <c r="G868" s="136"/>
      <c r="H868" s="136"/>
      <c r="I868" s="136"/>
      <c r="J868" s="136"/>
      <c r="K868" s="136"/>
      <c r="L868" s="136"/>
      <c r="M868" s="136"/>
      <c r="N868" s="136"/>
      <c r="O868" s="136"/>
      <c r="P868" s="136"/>
      <c r="Q868" s="136"/>
      <c r="R868" s="136"/>
      <c r="S868" s="136"/>
      <c r="T868" s="136"/>
      <c r="U868" s="136"/>
      <c r="V868" s="136"/>
      <c r="W868" s="136"/>
      <c r="X868" s="136"/>
      <c r="Y868" s="136"/>
      <c r="Z868" s="137"/>
      <c r="AA868" s="137"/>
      <c r="AB868" s="137"/>
      <c r="AC868" s="137"/>
      <c r="AD868" s="137"/>
    </row>
    <row r="869" spans="1:30" s="5" customFormat="1" x14ac:dyDescent="0.2">
      <c r="A869" s="136"/>
      <c r="B869" s="136"/>
      <c r="C869" s="134"/>
      <c r="D869" s="136"/>
      <c r="E869" s="136"/>
      <c r="F869" s="136"/>
      <c r="G869" s="136"/>
      <c r="H869" s="136"/>
      <c r="I869" s="136"/>
      <c r="J869" s="136"/>
      <c r="K869" s="136"/>
      <c r="L869" s="136"/>
      <c r="M869" s="136"/>
      <c r="N869" s="136"/>
      <c r="O869" s="136"/>
      <c r="P869" s="136"/>
      <c r="Q869" s="136"/>
      <c r="R869" s="136"/>
      <c r="S869" s="136"/>
      <c r="T869" s="136"/>
      <c r="U869" s="136"/>
      <c r="V869" s="136"/>
      <c r="W869" s="136"/>
      <c r="X869" s="136"/>
      <c r="Y869" s="136"/>
      <c r="Z869" s="137"/>
      <c r="AA869" s="137"/>
      <c r="AB869" s="137"/>
      <c r="AC869" s="137"/>
      <c r="AD869" s="137"/>
    </row>
    <row r="870" spans="1:30" s="5" customFormat="1" x14ac:dyDescent="0.2">
      <c r="A870" s="136"/>
      <c r="B870" s="136"/>
      <c r="C870" s="134"/>
      <c r="D870" s="136"/>
      <c r="E870" s="136"/>
      <c r="F870" s="136"/>
      <c r="G870" s="136"/>
      <c r="H870" s="136"/>
      <c r="I870" s="136"/>
      <c r="J870" s="136"/>
      <c r="K870" s="136"/>
      <c r="L870" s="136"/>
      <c r="M870" s="136"/>
      <c r="N870" s="136"/>
      <c r="O870" s="136"/>
      <c r="P870" s="136"/>
      <c r="Q870" s="136"/>
      <c r="R870" s="136"/>
      <c r="S870" s="136"/>
      <c r="T870" s="136"/>
      <c r="U870" s="136"/>
      <c r="V870" s="136"/>
      <c r="W870" s="136"/>
      <c r="X870" s="136"/>
      <c r="Y870" s="136"/>
      <c r="Z870" s="137"/>
      <c r="AA870" s="137"/>
      <c r="AB870" s="137"/>
      <c r="AC870" s="137"/>
      <c r="AD870" s="137"/>
    </row>
    <row r="871" spans="1:30" s="5" customFormat="1" x14ac:dyDescent="0.2">
      <c r="A871" s="136"/>
      <c r="B871" s="136"/>
      <c r="C871" s="134"/>
      <c r="D871" s="136"/>
      <c r="E871" s="136"/>
      <c r="F871" s="136"/>
      <c r="G871" s="136"/>
      <c r="H871" s="136"/>
      <c r="I871" s="136"/>
      <c r="J871" s="136"/>
      <c r="K871" s="136"/>
      <c r="L871" s="136"/>
      <c r="M871" s="136"/>
      <c r="N871" s="136"/>
      <c r="O871" s="136"/>
      <c r="P871" s="136"/>
      <c r="Q871" s="136"/>
      <c r="R871" s="136"/>
      <c r="S871" s="136"/>
      <c r="T871" s="136"/>
      <c r="U871" s="136"/>
      <c r="V871" s="136"/>
      <c r="W871" s="136"/>
      <c r="X871" s="136"/>
      <c r="Y871" s="136"/>
      <c r="Z871" s="137"/>
      <c r="AA871" s="137"/>
      <c r="AB871" s="137"/>
      <c r="AC871" s="137"/>
      <c r="AD871" s="137"/>
    </row>
    <row r="872" spans="1:30" s="5" customFormat="1" x14ac:dyDescent="0.2">
      <c r="A872" s="136"/>
      <c r="B872" s="136"/>
      <c r="C872" s="134"/>
      <c r="D872" s="136"/>
      <c r="E872" s="136"/>
      <c r="F872" s="136"/>
      <c r="G872" s="136"/>
      <c r="H872" s="136"/>
      <c r="I872" s="136"/>
      <c r="J872" s="136"/>
      <c r="K872" s="136"/>
      <c r="L872" s="136"/>
      <c r="M872" s="136"/>
      <c r="N872" s="136"/>
      <c r="O872" s="136"/>
      <c r="P872" s="136"/>
      <c r="Q872" s="136"/>
      <c r="R872" s="136"/>
      <c r="S872" s="136"/>
      <c r="T872" s="136"/>
      <c r="U872" s="136"/>
      <c r="V872" s="136"/>
      <c r="W872" s="136"/>
      <c r="X872" s="136"/>
      <c r="Y872" s="136"/>
      <c r="Z872" s="137"/>
      <c r="AA872" s="137"/>
      <c r="AB872" s="137"/>
      <c r="AC872" s="137"/>
      <c r="AD872" s="137"/>
    </row>
    <row r="873" spans="1:30" s="5" customFormat="1" x14ac:dyDescent="0.2">
      <c r="A873" s="136"/>
      <c r="B873" s="136"/>
      <c r="C873" s="134"/>
      <c r="D873" s="136"/>
      <c r="E873" s="136"/>
      <c r="F873" s="136"/>
      <c r="G873" s="136"/>
      <c r="H873" s="136"/>
      <c r="I873" s="136"/>
      <c r="J873" s="136"/>
      <c r="K873" s="136"/>
      <c r="L873" s="136"/>
      <c r="M873" s="136"/>
      <c r="N873" s="136"/>
      <c r="O873" s="136"/>
      <c r="P873" s="136"/>
      <c r="Q873" s="136"/>
      <c r="R873" s="136"/>
      <c r="S873" s="136"/>
      <c r="T873" s="136"/>
      <c r="U873" s="136"/>
      <c r="V873" s="136"/>
      <c r="W873" s="136"/>
      <c r="X873" s="136"/>
      <c r="Y873" s="136"/>
      <c r="Z873" s="137"/>
      <c r="AA873" s="137"/>
      <c r="AB873" s="137"/>
      <c r="AC873" s="137"/>
      <c r="AD873" s="137"/>
    </row>
    <row r="874" spans="1:30" s="5" customFormat="1" x14ac:dyDescent="0.2">
      <c r="A874" s="136"/>
      <c r="B874" s="136"/>
      <c r="C874" s="134"/>
      <c r="D874" s="136"/>
      <c r="E874" s="136"/>
      <c r="F874" s="136"/>
      <c r="G874" s="136"/>
      <c r="H874" s="136"/>
      <c r="I874" s="136"/>
      <c r="J874" s="136"/>
      <c r="K874" s="136"/>
      <c r="L874" s="136"/>
      <c r="M874" s="136"/>
      <c r="N874" s="136"/>
      <c r="O874" s="136"/>
      <c r="P874" s="136"/>
      <c r="Q874" s="136"/>
      <c r="R874" s="136"/>
      <c r="S874" s="136"/>
      <c r="T874" s="136"/>
      <c r="U874" s="136"/>
      <c r="V874" s="136"/>
      <c r="W874" s="136"/>
      <c r="X874" s="136"/>
      <c r="Y874" s="136"/>
      <c r="Z874" s="137"/>
      <c r="AA874" s="137"/>
      <c r="AB874" s="137"/>
      <c r="AC874" s="137"/>
      <c r="AD874" s="137"/>
    </row>
    <row r="875" spans="1:30" s="5" customFormat="1" x14ac:dyDescent="0.2">
      <c r="A875" s="136"/>
      <c r="B875" s="136"/>
      <c r="C875" s="134"/>
      <c r="D875" s="136"/>
      <c r="E875" s="136"/>
      <c r="F875" s="136"/>
      <c r="G875" s="136"/>
      <c r="H875" s="136"/>
      <c r="I875" s="136"/>
      <c r="J875" s="136"/>
      <c r="K875" s="136"/>
      <c r="L875" s="136"/>
      <c r="M875" s="136"/>
      <c r="N875" s="136"/>
      <c r="O875" s="136"/>
      <c r="P875" s="136"/>
      <c r="Q875" s="136"/>
      <c r="R875" s="136"/>
      <c r="S875" s="136"/>
      <c r="T875" s="136"/>
      <c r="U875" s="136"/>
      <c r="V875" s="136"/>
      <c r="W875" s="136"/>
      <c r="X875" s="136"/>
      <c r="Y875" s="136"/>
      <c r="Z875" s="137"/>
      <c r="AA875" s="137"/>
      <c r="AB875" s="137"/>
      <c r="AC875" s="137"/>
      <c r="AD875" s="137"/>
    </row>
    <row r="876" spans="1:30" s="5" customFormat="1" x14ac:dyDescent="0.2">
      <c r="A876" s="136"/>
      <c r="B876" s="136"/>
      <c r="C876" s="134"/>
      <c r="D876" s="136"/>
      <c r="E876" s="136"/>
      <c r="F876" s="136"/>
      <c r="G876" s="136"/>
      <c r="H876" s="136"/>
      <c r="I876" s="136"/>
      <c r="J876" s="136"/>
      <c r="K876" s="136"/>
      <c r="L876" s="136"/>
      <c r="M876" s="136"/>
      <c r="N876" s="136"/>
      <c r="O876" s="136"/>
      <c r="P876" s="136"/>
      <c r="Q876" s="136"/>
      <c r="R876" s="136"/>
      <c r="S876" s="136"/>
      <c r="T876" s="136"/>
      <c r="U876" s="136"/>
      <c r="V876" s="136"/>
      <c r="W876" s="136"/>
      <c r="X876" s="136"/>
      <c r="Y876" s="136"/>
      <c r="Z876" s="137"/>
      <c r="AA876" s="137"/>
      <c r="AB876" s="137"/>
      <c r="AC876" s="137"/>
      <c r="AD876" s="137"/>
    </row>
    <row r="877" spans="1:30" s="5" customFormat="1" x14ac:dyDescent="0.2">
      <c r="A877" s="136"/>
      <c r="B877" s="136"/>
      <c r="C877" s="134"/>
      <c r="D877" s="136"/>
      <c r="E877" s="136"/>
      <c r="F877" s="136"/>
      <c r="G877" s="136"/>
      <c r="H877" s="136"/>
      <c r="I877" s="136"/>
      <c r="J877" s="136"/>
      <c r="K877" s="136"/>
      <c r="L877" s="136"/>
      <c r="M877" s="136"/>
      <c r="N877" s="136"/>
      <c r="O877" s="136"/>
      <c r="P877" s="136"/>
      <c r="Q877" s="136"/>
      <c r="R877" s="136"/>
      <c r="S877" s="136"/>
      <c r="T877" s="136"/>
      <c r="U877" s="136"/>
      <c r="V877" s="136"/>
      <c r="W877" s="136"/>
      <c r="X877" s="136"/>
      <c r="Y877" s="136"/>
      <c r="Z877" s="137"/>
      <c r="AA877" s="137"/>
      <c r="AB877" s="137"/>
      <c r="AC877" s="137"/>
      <c r="AD877" s="137"/>
    </row>
    <row r="878" spans="1:30" s="5" customFormat="1" x14ac:dyDescent="0.2">
      <c r="A878" s="136"/>
      <c r="B878" s="136"/>
      <c r="C878" s="134"/>
      <c r="D878" s="136"/>
      <c r="E878" s="136"/>
      <c r="F878" s="136"/>
      <c r="G878" s="136"/>
      <c r="H878" s="136"/>
      <c r="I878" s="136"/>
      <c r="J878" s="136"/>
      <c r="K878" s="136"/>
      <c r="L878" s="136"/>
      <c r="M878" s="136"/>
      <c r="N878" s="136"/>
      <c r="O878" s="136"/>
      <c r="P878" s="136"/>
      <c r="Q878" s="136"/>
      <c r="R878" s="136"/>
      <c r="S878" s="136"/>
      <c r="T878" s="136"/>
      <c r="U878" s="136"/>
      <c r="V878" s="136"/>
      <c r="W878" s="136"/>
      <c r="X878" s="136"/>
      <c r="Y878" s="136"/>
      <c r="Z878" s="137"/>
      <c r="AA878" s="137"/>
      <c r="AB878" s="137"/>
      <c r="AC878" s="137"/>
      <c r="AD878" s="137"/>
    </row>
    <row r="879" spans="1:30" s="5" customFormat="1" x14ac:dyDescent="0.2">
      <c r="A879" s="136"/>
      <c r="B879" s="136"/>
      <c r="C879" s="134"/>
      <c r="D879" s="136"/>
      <c r="E879" s="136"/>
      <c r="F879" s="136"/>
      <c r="G879" s="136"/>
      <c r="H879" s="136"/>
      <c r="I879" s="136"/>
      <c r="J879" s="136"/>
      <c r="K879" s="136"/>
      <c r="L879" s="136"/>
      <c r="M879" s="136"/>
      <c r="N879" s="136"/>
      <c r="O879" s="136"/>
      <c r="P879" s="136"/>
      <c r="Q879" s="136"/>
      <c r="R879" s="136"/>
      <c r="S879" s="136"/>
      <c r="T879" s="136"/>
      <c r="U879" s="136"/>
      <c r="V879" s="136"/>
      <c r="W879" s="136"/>
      <c r="X879" s="136"/>
      <c r="Y879" s="136"/>
      <c r="Z879" s="137"/>
      <c r="AA879" s="137"/>
      <c r="AB879" s="137"/>
      <c r="AC879" s="137"/>
      <c r="AD879" s="137"/>
    </row>
    <row r="880" spans="1:30" s="5" customFormat="1" x14ac:dyDescent="0.2">
      <c r="A880" s="136"/>
      <c r="B880" s="136"/>
      <c r="C880" s="134"/>
      <c r="D880" s="136"/>
      <c r="E880" s="136"/>
      <c r="F880" s="136"/>
      <c r="G880" s="136"/>
      <c r="H880" s="136"/>
      <c r="I880" s="136"/>
      <c r="J880" s="136"/>
      <c r="K880" s="136"/>
      <c r="L880" s="136"/>
      <c r="M880" s="136"/>
      <c r="N880" s="136"/>
      <c r="O880" s="136"/>
      <c r="P880" s="136"/>
      <c r="Q880" s="136"/>
      <c r="R880" s="136"/>
      <c r="S880" s="136"/>
      <c r="T880" s="136"/>
      <c r="U880" s="136"/>
      <c r="V880" s="136"/>
      <c r="W880" s="136"/>
      <c r="X880" s="136"/>
      <c r="Y880" s="136"/>
      <c r="Z880" s="137"/>
      <c r="AA880" s="137"/>
      <c r="AB880" s="137"/>
      <c r="AC880" s="137"/>
      <c r="AD880" s="137"/>
    </row>
    <row r="881" spans="1:30" s="5" customFormat="1" x14ac:dyDescent="0.2">
      <c r="A881" s="136"/>
      <c r="B881" s="136"/>
      <c r="C881" s="134"/>
      <c r="D881" s="136"/>
      <c r="E881" s="136"/>
      <c r="F881" s="136"/>
      <c r="G881" s="136"/>
      <c r="H881" s="136"/>
      <c r="I881" s="136"/>
      <c r="J881" s="136"/>
      <c r="K881" s="136"/>
      <c r="L881" s="136"/>
      <c r="M881" s="136"/>
      <c r="N881" s="136"/>
      <c r="O881" s="136"/>
      <c r="P881" s="136"/>
      <c r="Q881" s="136"/>
      <c r="R881" s="136"/>
      <c r="S881" s="136"/>
      <c r="T881" s="136"/>
      <c r="U881" s="136"/>
      <c r="V881" s="136"/>
      <c r="W881" s="136"/>
      <c r="X881" s="136"/>
      <c r="Y881" s="136"/>
      <c r="Z881" s="137"/>
      <c r="AA881" s="137"/>
      <c r="AB881" s="137"/>
      <c r="AC881" s="137"/>
      <c r="AD881" s="137"/>
    </row>
    <row r="882" spans="1:30" s="5" customFormat="1" x14ac:dyDescent="0.2">
      <c r="A882" s="136"/>
      <c r="B882" s="136"/>
      <c r="C882" s="134"/>
      <c r="D882" s="136"/>
      <c r="E882" s="136"/>
      <c r="F882" s="136"/>
      <c r="G882" s="136"/>
      <c r="H882" s="136"/>
      <c r="I882" s="136"/>
      <c r="J882" s="136"/>
      <c r="K882" s="136"/>
      <c r="L882" s="136"/>
      <c r="M882" s="136"/>
      <c r="N882" s="136"/>
      <c r="O882" s="136"/>
      <c r="P882" s="136"/>
      <c r="Q882" s="136"/>
      <c r="R882" s="136"/>
      <c r="S882" s="136"/>
      <c r="T882" s="136"/>
      <c r="U882" s="136"/>
      <c r="V882" s="136"/>
      <c r="W882" s="136"/>
      <c r="X882" s="136"/>
      <c r="Y882" s="136"/>
      <c r="Z882" s="137"/>
      <c r="AA882" s="137"/>
      <c r="AB882" s="137"/>
      <c r="AC882" s="137"/>
      <c r="AD882" s="137"/>
    </row>
    <row r="883" spans="1:30" s="5" customFormat="1" x14ac:dyDescent="0.2">
      <c r="A883" s="136"/>
      <c r="B883" s="136"/>
      <c r="C883" s="134"/>
      <c r="D883" s="136"/>
      <c r="E883" s="136"/>
      <c r="F883" s="136"/>
      <c r="G883" s="136"/>
      <c r="H883" s="136"/>
      <c r="I883" s="136"/>
      <c r="J883" s="136"/>
      <c r="K883" s="136"/>
      <c r="L883" s="136"/>
      <c r="M883" s="136"/>
      <c r="N883" s="136"/>
      <c r="O883" s="136"/>
      <c r="P883" s="136"/>
      <c r="Q883" s="136"/>
      <c r="R883" s="136"/>
      <c r="S883" s="136"/>
      <c r="T883" s="136"/>
      <c r="U883" s="136"/>
      <c r="V883" s="136"/>
      <c r="W883" s="136"/>
      <c r="X883" s="136"/>
      <c r="Y883" s="136"/>
      <c r="Z883" s="137"/>
      <c r="AA883" s="137"/>
      <c r="AB883" s="137"/>
      <c r="AC883" s="137"/>
      <c r="AD883" s="137"/>
    </row>
    <row r="884" spans="1:30" s="5" customFormat="1" x14ac:dyDescent="0.2">
      <c r="A884" s="136"/>
      <c r="B884" s="136"/>
      <c r="C884" s="134"/>
      <c r="D884" s="136"/>
      <c r="E884" s="136"/>
      <c r="F884" s="136"/>
      <c r="G884" s="136"/>
      <c r="H884" s="136"/>
      <c r="I884" s="136"/>
      <c r="J884" s="136"/>
      <c r="K884" s="136"/>
      <c r="L884" s="136"/>
      <c r="M884" s="136"/>
      <c r="N884" s="136"/>
      <c r="O884" s="136"/>
      <c r="P884" s="136"/>
      <c r="Q884" s="136"/>
      <c r="R884" s="136"/>
      <c r="S884" s="136"/>
      <c r="T884" s="136"/>
      <c r="U884" s="136"/>
      <c r="V884" s="136"/>
      <c r="W884" s="136"/>
      <c r="X884" s="136"/>
      <c r="Y884" s="136"/>
      <c r="Z884" s="137"/>
      <c r="AA884" s="137"/>
      <c r="AB884" s="137"/>
      <c r="AC884" s="137"/>
      <c r="AD884" s="137"/>
    </row>
    <row r="885" spans="1:30" s="5" customFormat="1" x14ac:dyDescent="0.2">
      <c r="A885" s="136"/>
      <c r="B885" s="136"/>
      <c r="C885" s="134"/>
      <c r="D885" s="136"/>
      <c r="E885" s="136"/>
      <c r="F885" s="136"/>
      <c r="G885" s="136"/>
      <c r="H885" s="136"/>
      <c r="I885" s="136"/>
      <c r="J885" s="136"/>
      <c r="K885" s="136"/>
      <c r="L885" s="136"/>
      <c r="M885" s="136"/>
      <c r="N885" s="136"/>
      <c r="O885" s="136"/>
      <c r="P885" s="136"/>
      <c r="Q885" s="136"/>
      <c r="R885" s="136"/>
      <c r="S885" s="136"/>
      <c r="T885" s="136"/>
      <c r="U885" s="136"/>
      <c r="V885" s="136"/>
      <c r="W885" s="136"/>
      <c r="X885" s="136"/>
      <c r="Y885" s="136"/>
      <c r="Z885" s="137"/>
      <c r="AA885" s="137"/>
      <c r="AB885" s="137"/>
      <c r="AC885" s="137"/>
      <c r="AD885" s="137"/>
    </row>
    <row r="886" spans="1:30" s="5" customFormat="1" x14ac:dyDescent="0.2">
      <c r="A886" s="136"/>
      <c r="B886" s="136"/>
      <c r="C886" s="134"/>
      <c r="D886" s="136"/>
      <c r="E886" s="136"/>
      <c r="F886" s="136"/>
      <c r="G886" s="136"/>
      <c r="H886" s="136"/>
      <c r="I886" s="136"/>
      <c r="J886" s="136"/>
      <c r="K886" s="136"/>
      <c r="L886" s="136"/>
      <c r="M886" s="136"/>
      <c r="N886" s="136"/>
      <c r="O886" s="136"/>
      <c r="P886" s="136"/>
      <c r="Q886" s="136"/>
      <c r="R886" s="136"/>
      <c r="S886" s="136"/>
      <c r="T886" s="136"/>
      <c r="U886" s="136"/>
      <c r="V886" s="136"/>
      <c r="W886" s="136"/>
      <c r="X886" s="136"/>
      <c r="Y886" s="136"/>
      <c r="Z886" s="137"/>
      <c r="AA886" s="137"/>
      <c r="AB886" s="137"/>
      <c r="AC886" s="137"/>
      <c r="AD886" s="137"/>
    </row>
    <row r="887" spans="1:30" s="5" customFormat="1" x14ac:dyDescent="0.2">
      <c r="A887" s="136"/>
      <c r="B887" s="136"/>
      <c r="C887" s="134"/>
      <c r="D887" s="136"/>
      <c r="E887" s="136"/>
      <c r="F887" s="136"/>
      <c r="G887" s="136"/>
      <c r="H887" s="136"/>
      <c r="I887" s="136"/>
      <c r="J887" s="136"/>
      <c r="K887" s="136"/>
      <c r="L887" s="136"/>
      <c r="M887" s="136"/>
      <c r="N887" s="136"/>
      <c r="O887" s="136"/>
      <c r="P887" s="136"/>
      <c r="Q887" s="136"/>
      <c r="R887" s="136"/>
      <c r="S887" s="136"/>
      <c r="T887" s="136"/>
      <c r="U887" s="136"/>
      <c r="V887" s="136"/>
      <c r="W887" s="136"/>
      <c r="X887" s="136"/>
      <c r="Y887" s="136"/>
      <c r="Z887" s="137"/>
      <c r="AA887" s="137"/>
      <c r="AB887" s="137"/>
      <c r="AC887" s="137"/>
      <c r="AD887" s="137"/>
    </row>
    <row r="888" spans="1:30" s="5" customFormat="1" x14ac:dyDescent="0.2">
      <c r="A888" s="136"/>
      <c r="B888" s="136"/>
      <c r="C888" s="134"/>
      <c r="D888" s="136"/>
      <c r="E888" s="136"/>
      <c r="F888" s="136"/>
      <c r="G888" s="136"/>
      <c r="H888" s="136"/>
      <c r="I888" s="136"/>
      <c r="J888" s="136"/>
      <c r="K888" s="136"/>
      <c r="L888" s="136"/>
      <c r="M888" s="136"/>
      <c r="N888" s="136"/>
      <c r="O888" s="136"/>
      <c r="P888" s="136"/>
      <c r="Q888" s="136"/>
      <c r="R888" s="136"/>
      <c r="S888" s="136"/>
      <c r="T888" s="136"/>
      <c r="U888" s="136"/>
      <c r="V888" s="136"/>
      <c r="W888" s="136"/>
      <c r="X888" s="136"/>
      <c r="Y888" s="136"/>
      <c r="Z888" s="137"/>
      <c r="AA888" s="137"/>
      <c r="AB888" s="137"/>
      <c r="AC888" s="137"/>
      <c r="AD888" s="137"/>
    </row>
    <row r="889" spans="1:30" s="5" customFormat="1" x14ac:dyDescent="0.2">
      <c r="A889" s="136"/>
      <c r="B889" s="136"/>
      <c r="C889" s="134"/>
      <c r="D889" s="136"/>
      <c r="E889" s="136"/>
      <c r="F889" s="136"/>
      <c r="G889" s="136"/>
      <c r="H889" s="136"/>
      <c r="I889" s="136"/>
      <c r="J889" s="136"/>
      <c r="K889" s="136"/>
      <c r="L889" s="136"/>
      <c r="M889" s="136"/>
      <c r="N889" s="136"/>
      <c r="O889" s="136"/>
      <c r="P889" s="136"/>
      <c r="Q889" s="136"/>
      <c r="R889" s="136"/>
      <c r="S889" s="136"/>
      <c r="T889" s="136"/>
      <c r="U889" s="136"/>
      <c r="V889" s="136"/>
      <c r="W889" s="136"/>
      <c r="X889" s="136"/>
      <c r="Y889" s="136"/>
      <c r="Z889" s="137"/>
      <c r="AA889" s="137"/>
      <c r="AB889" s="137"/>
      <c r="AC889" s="137"/>
      <c r="AD889" s="137"/>
    </row>
    <row r="890" spans="1:30" s="5" customFormat="1" x14ac:dyDescent="0.2">
      <c r="A890" s="136"/>
      <c r="B890" s="136"/>
      <c r="C890" s="134"/>
      <c r="D890" s="136"/>
      <c r="E890" s="136"/>
      <c r="F890" s="136"/>
      <c r="G890" s="136"/>
      <c r="H890" s="136"/>
      <c r="I890" s="136"/>
      <c r="J890" s="136"/>
      <c r="K890" s="136"/>
      <c r="L890" s="136"/>
      <c r="M890" s="136"/>
      <c r="N890" s="136"/>
      <c r="O890" s="136"/>
      <c r="P890" s="136"/>
      <c r="Q890" s="136"/>
      <c r="R890" s="136"/>
      <c r="S890" s="136"/>
      <c r="T890" s="136"/>
      <c r="U890" s="136"/>
      <c r="V890" s="136"/>
      <c r="W890" s="136"/>
      <c r="X890" s="136"/>
      <c r="Y890" s="136"/>
      <c r="Z890" s="137"/>
      <c r="AA890" s="137"/>
      <c r="AB890" s="137"/>
      <c r="AC890" s="137"/>
      <c r="AD890" s="137"/>
    </row>
    <row r="891" spans="1:30" s="5" customFormat="1" x14ac:dyDescent="0.2">
      <c r="A891" s="136"/>
      <c r="B891" s="136"/>
      <c r="C891" s="134"/>
      <c r="D891" s="136"/>
      <c r="E891" s="136"/>
      <c r="F891" s="136"/>
      <c r="G891" s="136"/>
      <c r="H891" s="136"/>
      <c r="I891" s="136"/>
      <c r="J891" s="136"/>
      <c r="K891" s="136"/>
      <c r="L891" s="136"/>
      <c r="M891" s="136"/>
      <c r="N891" s="136"/>
      <c r="O891" s="136"/>
      <c r="P891" s="136"/>
      <c r="Q891" s="136"/>
      <c r="R891" s="136"/>
      <c r="S891" s="136"/>
      <c r="T891" s="136"/>
      <c r="U891" s="136"/>
      <c r="V891" s="136"/>
      <c r="W891" s="136"/>
      <c r="X891" s="136"/>
      <c r="Y891" s="136"/>
      <c r="Z891" s="137"/>
      <c r="AA891" s="137"/>
      <c r="AB891" s="137"/>
      <c r="AC891" s="137"/>
      <c r="AD891" s="137"/>
    </row>
    <row r="892" spans="1:30" s="5" customFormat="1" x14ac:dyDescent="0.2">
      <c r="A892" s="136"/>
      <c r="B892" s="136"/>
      <c r="C892" s="134"/>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6"/>
      <c r="Z892" s="137"/>
      <c r="AA892" s="137"/>
      <c r="AB892" s="137"/>
      <c r="AC892" s="137"/>
      <c r="AD892" s="137"/>
    </row>
    <row r="893" spans="1:30" s="5" customFormat="1" x14ac:dyDescent="0.2">
      <c r="A893" s="136"/>
      <c r="B893" s="136"/>
      <c r="C893" s="134"/>
      <c r="D893" s="136"/>
      <c r="E893" s="136"/>
      <c r="F893" s="136"/>
      <c r="G893" s="136"/>
      <c r="H893" s="136"/>
      <c r="I893" s="136"/>
      <c r="J893" s="136"/>
      <c r="K893" s="136"/>
      <c r="L893" s="136"/>
      <c r="M893" s="136"/>
      <c r="N893" s="136"/>
      <c r="O893" s="136"/>
      <c r="P893" s="136"/>
      <c r="Q893" s="136"/>
      <c r="R893" s="136"/>
      <c r="S893" s="136"/>
      <c r="T893" s="136"/>
      <c r="U893" s="136"/>
      <c r="V893" s="136"/>
      <c r="W893" s="136"/>
      <c r="X893" s="136"/>
      <c r="Y893" s="136"/>
      <c r="Z893" s="137"/>
      <c r="AA893" s="137"/>
      <c r="AB893" s="137"/>
      <c r="AC893" s="137"/>
      <c r="AD893" s="137"/>
    </row>
    <row r="894" spans="1:30" s="5" customFormat="1" x14ac:dyDescent="0.2">
      <c r="A894" s="136"/>
      <c r="B894" s="136"/>
      <c r="C894" s="134"/>
      <c r="D894" s="136"/>
      <c r="E894" s="136"/>
      <c r="F894" s="136"/>
      <c r="G894" s="136"/>
      <c r="H894" s="136"/>
      <c r="I894" s="136"/>
      <c r="J894" s="136"/>
      <c r="K894" s="136"/>
      <c r="L894" s="136"/>
      <c r="M894" s="136"/>
      <c r="N894" s="136"/>
      <c r="O894" s="136"/>
      <c r="P894" s="136"/>
      <c r="Q894" s="136"/>
      <c r="R894" s="136"/>
      <c r="S894" s="136"/>
      <c r="T894" s="136"/>
      <c r="U894" s="136"/>
      <c r="V894" s="136"/>
      <c r="W894" s="136"/>
      <c r="X894" s="136"/>
      <c r="Y894" s="136"/>
      <c r="Z894" s="137"/>
      <c r="AA894" s="137"/>
      <c r="AB894" s="137"/>
      <c r="AC894" s="137"/>
      <c r="AD894" s="137"/>
    </row>
    <row r="895" spans="1:30" s="5" customFormat="1" x14ac:dyDescent="0.2">
      <c r="A895" s="136"/>
      <c r="B895" s="136"/>
      <c r="C895" s="134"/>
      <c r="D895" s="136"/>
      <c r="E895" s="136"/>
      <c r="F895" s="136"/>
      <c r="G895" s="136"/>
      <c r="H895" s="136"/>
      <c r="I895" s="136"/>
      <c r="J895" s="136"/>
      <c r="K895" s="136"/>
      <c r="L895" s="136"/>
      <c r="M895" s="136"/>
      <c r="N895" s="136"/>
      <c r="O895" s="136"/>
      <c r="P895" s="136"/>
      <c r="Q895" s="136"/>
      <c r="R895" s="136"/>
      <c r="S895" s="136"/>
      <c r="T895" s="136"/>
      <c r="U895" s="136"/>
      <c r="V895" s="136"/>
      <c r="W895" s="136"/>
      <c r="X895" s="136"/>
      <c r="Y895" s="136"/>
      <c r="Z895" s="137"/>
      <c r="AA895" s="137"/>
      <c r="AB895" s="137"/>
      <c r="AC895" s="137"/>
      <c r="AD895" s="137"/>
    </row>
    <row r="896" spans="1:30" s="5" customFormat="1" x14ac:dyDescent="0.2">
      <c r="A896" s="136"/>
      <c r="B896" s="136"/>
      <c r="C896" s="134"/>
      <c r="D896" s="136"/>
      <c r="E896" s="136"/>
      <c r="F896" s="136"/>
      <c r="G896" s="136"/>
      <c r="H896" s="136"/>
      <c r="I896" s="136"/>
      <c r="J896" s="136"/>
      <c r="K896" s="136"/>
      <c r="L896" s="136"/>
      <c r="M896" s="136"/>
      <c r="N896" s="136"/>
      <c r="O896" s="136"/>
      <c r="P896" s="136"/>
      <c r="Q896" s="136"/>
      <c r="R896" s="136"/>
      <c r="S896" s="136"/>
      <c r="T896" s="136"/>
      <c r="U896" s="136"/>
      <c r="V896" s="136"/>
      <c r="W896" s="136"/>
      <c r="X896" s="136"/>
      <c r="Y896" s="136"/>
      <c r="Z896" s="137"/>
      <c r="AA896" s="137"/>
      <c r="AB896" s="137"/>
      <c r="AC896" s="137"/>
      <c r="AD896" s="137"/>
    </row>
    <row r="897" spans="1:30" s="5" customFormat="1" x14ac:dyDescent="0.2">
      <c r="A897" s="136"/>
      <c r="B897" s="136"/>
      <c r="C897" s="134"/>
      <c r="D897" s="136"/>
      <c r="E897" s="136"/>
      <c r="F897" s="136"/>
      <c r="G897" s="136"/>
      <c r="H897" s="136"/>
      <c r="I897" s="136"/>
      <c r="J897" s="136"/>
      <c r="K897" s="136"/>
      <c r="L897" s="136"/>
      <c r="M897" s="136"/>
      <c r="N897" s="136"/>
      <c r="O897" s="136"/>
      <c r="P897" s="136"/>
      <c r="Q897" s="136"/>
      <c r="R897" s="136"/>
      <c r="S897" s="136"/>
      <c r="T897" s="136"/>
      <c r="U897" s="136"/>
      <c r="V897" s="136"/>
      <c r="W897" s="136"/>
      <c r="X897" s="136"/>
      <c r="Y897" s="136"/>
      <c r="Z897" s="137"/>
      <c r="AA897" s="137"/>
      <c r="AB897" s="137"/>
      <c r="AC897" s="137"/>
      <c r="AD897" s="137"/>
    </row>
    <row r="898" spans="1:30" s="5" customFormat="1" x14ac:dyDescent="0.2">
      <c r="A898" s="136"/>
      <c r="B898" s="136"/>
      <c r="C898" s="134"/>
      <c r="D898" s="136"/>
      <c r="E898" s="136"/>
      <c r="F898" s="136"/>
      <c r="G898" s="136"/>
      <c r="H898" s="136"/>
      <c r="I898" s="136"/>
      <c r="J898" s="136"/>
      <c r="K898" s="136"/>
      <c r="L898" s="136"/>
      <c r="M898" s="136"/>
      <c r="N898" s="136"/>
      <c r="O898" s="136"/>
      <c r="P898" s="136"/>
      <c r="Q898" s="136"/>
      <c r="R898" s="136"/>
      <c r="S898" s="136"/>
      <c r="T898" s="136"/>
      <c r="U898" s="136"/>
      <c r="V898" s="136"/>
      <c r="W898" s="136"/>
      <c r="X898" s="136"/>
      <c r="Y898" s="136"/>
      <c r="Z898" s="137"/>
      <c r="AA898" s="137"/>
      <c r="AB898" s="137"/>
      <c r="AC898" s="137"/>
      <c r="AD898" s="137"/>
    </row>
    <row r="899" spans="1:30" s="5" customFormat="1" x14ac:dyDescent="0.2">
      <c r="A899" s="136"/>
      <c r="B899" s="136"/>
      <c r="C899" s="134"/>
      <c r="D899" s="136"/>
      <c r="E899" s="136"/>
      <c r="F899" s="136"/>
      <c r="G899" s="136"/>
      <c r="H899" s="136"/>
      <c r="I899" s="136"/>
      <c r="J899" s="136"/>
      <c r="K899" s="136"/>
      <c r="L899" s="136"/>
      <c r="M899" s="136"/>
      <c r="N899" s="136"/>
      <c r="O899" s="136"/>
      <c r="P899" s="136"/>
      <c r="Q899" s="136"/>
      <c r="R899" s="136"/>
      <c r="S899" s="136"/>
      <c r="T899" s="136"/>
      <c r="U899" s="136"/>
      <c r="V899" s="136"/>
      <c r="W899" s="136"/>
      <c r="X899" s="136"/>
      <c r="Y899" s="136"/>
      <c r="Z899" s="137"/>
      <c r="AA899" s="137"/>
      <c r="AB899" s="137"/>
      <c r="AC899" s="137"/>
      <c r="AD899" s="137"/>
    </row>
    <row r="900" spans="1:30" s="5" customFormat="1" x14ac:dyDescent="0.2">
      <c r="A900" s="136"/>
      <c r="B900" s="136"/>
      <c r="C900" s="134"/>
      <c r="D900" s="136"/>
      <c r="E900" s="136"/>
      <c r="F900" s="136"/>
      <c r="G900" s="136"/>
      <c r="H900" s="136"/>
      <c r="I900" s="136"/>
      <c r="J900" s="136"/>
      <c r="K900" s="136"/>
      <c r="L900" s="136"/>
      <c r="M900" s="136"/>
      <c r="N900" s="136"/>
      <c r="O900" s="136"/>
      <c r="P900" s="136"/>
      <c r="Q900" s="136"/>
      <c r="R900" s="136"/>
      <c r="S900" s="136"/>
      <c r="T900" s="136"/>
      <c r="U900" s="136"/>
      <c r="V900" s="136"/>
      <c r="W900" s="136"/>
      <c r="X900" s="136"/>
      <c r="Y900" s="136"/>
      <c r="Z900" s="137"/>
      <c r="AA900" s="137"/>
      <c r="AB900" s="137"/>
      <c r="AC900" s="137"/>
      <c r="AD900" s="137"/>
    </row>
    <row r="901" spans="1:30" s="5" customFormat="1" x14ac:dyDescent="0.2">
      <c r="A901" s="136"/>
      <c r="B901" s="136"/>
      <c r="C901" s="134"/>
      <c r="D901" s="136"/>
      <c r="E901" s="136"/>
      <c r="F901" s="136"/>
      <c r="G901" s="136"/>
      <c r="H901" s="136"/>
      <c r="I901" s="136"/>
      <c r="J901" s="136"/>
      <c r="K901" s="136"/>
      <c r="L901" s="136"/>
      <c r="M901" s="136"/>
      <c r="N901" s="136"/>
      <c r="O901" s="136"/>
      <c r="P901" s="136"/>
      <c r="Q901" s="136"/>
      <c r="R901" s="136"/>
      <c r="S901" s="136"/>
      <c r="T901" s="136"/>
      <c r="U901" s="136"/>
      <c r="V901" s="136"/>
      <c r="W901" s="136"/>
      <c r="X901" s="136"/>
      <c r="Y901" s="136"/>
      <c r="Z901" s="137"/>
      <c r="AA901" s="137"/>
      <c r="AB901" s="137"/>
      <c r="AC901" s="137"/>
      <c r="AD901" s="137"/>
    </row>
    <row r="902" spans="1:30" s="5" customFormat="1" x14ac:dyDescent="0.2">
      <c r="A902" s="136"/>
      <c r="B902" s="136"/>
      <c r="C902" s="134"/>
      <c r="D902" s="136"/>
      <c r="E902" s="136"/>
      <c r="F902" s="136"/>
      <c r="G902" s="136"/>
      <c r="H902" s="136"/>
      <c r="I902" s="136"/>
      <c r="J902" s="136"/>
      <c r="K902" s="136"/>
      <c r="L902" s="136"/>
      <c r="M902" s="136"/>
      <c r="N902" s="136"/>
      <c r="O902" s="136"/>
      <c r="P902" s="136"/>
      <c r="Q902" s="136"/>
      <c r="R902" s="136"/>
      <c r="S902" s="136"/>
      <c r="T902" s="136"/>
      <c r="U902" s="136"/>
      <c r="V902" s="136"/>
      <c r="W902" s="136"/>
      <c r="X902" s="136"/>
      <c r="Y902" s="136"/>
      <c r="Z902" s="137"/>
      <c r="AA902" s="137"/>
      <c r="AB902" s="137"/>
      <c r="AC902" s="137"/>
      <c r="AD902" s="137"/>
    </row>
    <row r="903" spans="1:30" s="5" customFormat="1" x14ac:dyDescent="0.2">
      <c r="A903" s="136"/>
      <c r="B903" s="136"/>
      <c r="C903" s="134"/>
      <c r="D903" s="136"/>
      <c r="E903" s="136"/>
      <c r="F903" s="136"/>
      <c r="G903" s="136"/>
      <c r="H903" s="136"/>
      <c r="I903" s="136"/>
      <c r="J903" s="136"/>
      <c r="K903" s="136"/>
      <c r="L903" s="136"/>
      <c r="M903" s="136"/>
      <c r="N903" s="136"/>
      <c r="O903" s="136"/>
      <c r="P903" s="136"/>
      <c r="Q903" s="136"/>
      <c r="R903" s="136"/>
      <c r="S903" s="136"/>
      <c r="T903" s="136"/>
      <c r="U903" s="136"/>
      <c r="V903" s="136"/>
      <c r="W903" s="136"/>
      <c r="X903" s="136"/>
      <c r="Y903" s="136"/>
      <c r="Z903" s="137"/>
      <c r="AA903" s="137"/>
      <c r="AB903" s="137"/>
      <c r="AC903" s="137"/>
      <c r="AD903" s="137"/>
    </row>
    <row r="904" spans="1:30" s="5" customFormat="1" x14ac:dyDescent="0.2">
      <c r="A904" s="136"/>
      <c r="B904" s="136"/>
      <c r="C904" s="134"/>
      <c r="D904" s="136"/>
      <c r="E904" s="136"/>
      <c r="F904" s="136"/>
      <c r="G904" s="136"/>
      <c r="H904" s="136"/>
      <c r="I904" s="136"/>
      <c r="J904" s="136"/>
      <c r="K904" s="136"/>
      <c r="L904" s="136"/>
      <c r="M904" s="136"/>
      <c r="N904" s="136"/>
      <c r="O904" s="136"/>
      <c r="P904" s="136"/>
      <c r="Q904" s="136"/>
      <c r="R904" s="136"/>
      <c r="S904" s="136"/>
      <c r="T904" s="136"/>
      <c r="U904" s="136"/>
      <c r="V904" s="136"/>
      <c r="W904" s="136"/>
      <c r="X904" s="136"/>
      <c r="Y904" s="136"/>
      <c r="Z904" s="137"/>
      <c r="AA904" s="137"/>
      <c r="AB904" s="137"/>
      <c r="AC904" s="137"/>
      <c r="AD904" s="137"/>
    </row>
    <row r="905" spans="1:30" s="5" customFormat="1" x14ac:dyDescent="0.2">
      <c r="A905" s="136"/>
      <c r="B905" s="136"/>
      <c r="C905" s="134"/>
      <c r="D905" s="136"/>
      <c r="E905" s="136"/>
      <c r="F905" s="136"/>
      <c r="G905" s="136"/>
      <c r="H905" s="136"/>
      <c r="I905" s="136"/>
      <c r="J905" s="136"/>
      <c r="K905" s="136"/>
      <c r="L905" s="136"/>
      <c r="M905" s="136"/>
      <c r="N905" s="136"/>
      <c r="O905" s="136"/>
      <c r="P905" s="136"/>
      <c r="Q905" s="136"/>
      <c r="R905" s="136"/>
      <c r="S905" s="136"/>
      <c r="T905" s="136"/>
      <c r="U905" s="136"/>
      <c r="V905" s="136"/>
      <c r="W905" s="136"/>
      <c r="X905" s="136"/>
      <c r="Y905" s="136"/>
      <c r="Z905" s="137"/>
      <c r="AA905" s="137"/>
      <c r="AB905" s="137"/>
      <c r="AC905" s="137"/>
      <c r="AD905" s="137"/>
    </row>
    <row r="906" spans="1:30" s="5" customFormat="1" x14ac:dyDescent="0.2">
      <c r="A906" s="136"/>
      <c r="B906" s="136"/>
      <c r="C906" s="134"/>
      <c r="D906" s="136"/>
      <c r="E906" s="136"/>
      <c r="F906" s="136"/>
      <c r="G906" s="136"/>
      <c r="H906" s="136"/>
      <c r="I906" s="136"/>
      <c r="J906" s="136"/>
      <c r="K906" s="136"/>
      <c r="L906" s="136"/>
      <c r="M906" s="136"/>
      <c r="N906" s="136"/>
      <c r="O906" s="136"/>
      <c r="P906" s="136"/>
      <c r="Q906" s="136"/>
      <c r="R906" s="136"/>
      <c r="S906" s="136"/>
      <c r="T906" s="136"/>
      <c r="U906" s="136"/>
      <c r="V906" s="136"/>
      <c r="W906" s="136"/>
      <c r="X906" s="136"/>
      <c r="Y906" s="136"/>
      <c r="Z906" s="137"/>
      <c r="AA906" s="137"/>
      <c r="AB906" s="137"/>
      <c r="AC906" s="137"/>
      <c r="AD906" s="137"/>
    </row>
    <row r="907" spans="1:30" s="5" customFormat="1" x14ac:dyDescent="0.2">
      <c r="A907" s="136"/>
      <c r="B907" s="136"/>
      <c r="C907" s="134"/>
      <c r="D907" s="136"/>
      <c r="E907" s="136"/>
      <c r="F907" s="136"/>
      <c r="G907" s="136"/>
      <c r="H907" s="136"/>
      <c r="I907" s="136"/>
      <c r="J907" s="136"/>
      <c r="K907" s="136"/>
      <c r="L907" s="136"/>
      <c r="M907" s="136"/>
      <c r="N907" s="136"/>
      <c r="O907" s="136"/>
      <c r="P907" s="136"/>
      <c r="Q907" s="136"/>
      <c r="R907" s="136"/>
      <c r="S907" s="136"/>
      <c r="T907" s="136"/>
      <c r="U907" s="136"/>
      <c r="V907" s="136"/>
      <c r="W907" s="136"/>
      <c r="X907" s="136"/>
      <c r="Y907" s="136"/>
      <c r="Z907" s="137"/>
      <c r="AA907" s="137"/>
      <c r="AB907" s="137"/>
      <c r="AC907" s="137"/>
      <c r="AD907" s="137"/>
    </row>
    <row r="908" spans="1:30" s="5" customFormat="1" x14ac:dyDescent="0.2">
      <c r="A908" s="136"/>
      <c r="B908" s="136"/>
      <c r="C908" s="134"/>
      <c r="D908" s="136"/>
      <c r="E908" s="136"/>
      <c r="F908" s="136"/>
      <c r="G908" s="136"/>
      <c r="H908" s="136"/>
      <c r="I908" s="136"/>
      <c r="J908" s="136"/>
      <c r="K908" s="136"/>
      <c r="L908" s="136"/>
      <c r="M908" s="136"/>
      <c r="N908" s="136"/>
      <c r="O908" s="136"/>
      <c r="P908" s="136"/>
      <c r="Q908" s="136"/>
      <c r="R908" s="136"/>
      <c r="S908" s="136"/>
      <c r="T908" s="136"/>
      <c r="U908" s="136"/>
      <c r="V908" s="136"/>
      <c r="W908" s="136"/>
      <c r="X908" s="136"/>
      <c r="Y908" s="136"/>
      <c r="Z908" s="137"/>
      <c r="AA908" s="137"/>
      <c r="AB908" s="137"/>
      <c r="AC908" s="137"/>
      <c r="AD908" s="137"/>
    </row>
    <row r="909" spans="1:30" s="5" customFormat="1" x14ac:dyDescent="0.2">
      <c r="A909" s="136"/>
      <c r="B909" s="136"/>
      <c r="C909" s="134"/>
      <c r="D909" s="136"/>
      <c r="E909" s="136"/>
      <c r="F909" s="136"/>
      <c r="G909" s="136"/>
      <c r="H909" s="136"/>
      <c r="I909" s="136"/>
      <c r="J909" s="136"/>
      <c r="K909" s="136"/>
      <c r="L909" s="136"/>
      <c r="M909" s="136"/>
      <c r="N909" s="136"/>
      <c r="O909" s="136"/>
      <c r="P909" s="136"/>
      <c r="Q909" s="136"/>
      <c r="R909" s="136"/>
      <c r="S909" s="136"/>
      <c r="T909" s="136"/>
      <c r="U909" s="136"/>
      <c r="V909" s="136"/>
      <c r="W909" s="136"/>
      <c r="X909" s="136"/>
      <c r="Y909" s="136"/>
      <c r="Z909" s="137"/>
      <c r="AA909" s="137"/>
      <c r="AB909" s="137"/>
      <c r="AC909" s="137"/>
      <c r="AD909" s="137"/>
    </row>
    <row r="910" spans="1:30" s="5" customFormat="1" x14ac:dyDescent="0.2">
      <c r="A910" s="136"/>
      <c r="B910" s="136"/>
      <c r="C910" s="134"/>
      <c r="D910" s="136"/>
      <c r="E910" s="136"/>
      <c r="F910" s="136"/>
      <c r="G910" s="136"/>
      <c r="H910" s="136"/>
      <c r="I910" s="136"/>
      <c r="J910" s="136"/>
      <c r="K910" s="136"/>
      <c r="L910" s="136"/>
      <c r="M910" s="136"/>
      <c r="N910" s="136"/>
      <c r="O910" s="136"/>
      <c r="P910" s="136"/>
      <c r="Q910" s="136"/>
      <c r="R910" s="136"/>
      <c r="S910" s="136"/>
      <c r="T910" s="136"/>
      <c r="U910" s="136"/>
      <c r="V910" s="136"/>
      <c r="W910" s="136"/>
      <c r="X910" s="136"/>
      <c r="Y910" s="136"/>
      <c r="Z910" s="137"/>
      <c r="AA910" s="137"/>
      <c r="AB910" s="137"/>
      <c r="AC910" s="137"/>
      <c r="AD910" s="137"/>
    </row>
    <row r="911" spans="1:30" s="5" customFormat="1" x14ac:dyDescent="0.2">
      <c r="A911" s="136"/>
      <c r="B911" s="136"/>
      <c r="C911" s="134"/>
      <c r="D911" s="136"/>
      <c r="E911" s="136"/>
      <c r="F911" s="136"/>
      <c r="G911" s="136"/>
      <c r="H911" s="136"/>
      <c r="I911" s="136"/>
      <c r="J911" s="136"/>
      <c r="K911" s="136"/>
      <c r="L911" s="136"/>
      <c r="M911" s="136"/>
      <c r="N911" s="136"/>
      <c r="O911" s="136"/>
      <c r="P911" s="136"/>
      <c r="Q911" s="136"/>
      <c r="R911" s="136"/>
      <c r="S911" s="136"/>
      <c r="T911" s="136"/>
      <c r="U911" s="136"/>
      <c r="V911" s="136"/>
      <c r="W911" s="136"/>
      <c r="X911" s="136"/>
      <c r="Y911" s="136"/>
      <c r="Z911" s="137"/>
      <c r="AA911" s="137"/>
      <c r="AB911" s="137"/>
      <c r="AC911" s="137"/>
      <c r="AD911" s="137"/>
    </row>
    <row r="912" spans="1:30" s="5" customFormat="1" x14ac:dyDescent="0.2">
      <c r="A912" s="136"/>
      <c r="B912" s="136"/>
      <c r="C912" s="134"/>
      <c r="D912" s="136"/>
      <c r="E912" s="136"/>
      <c r="F912" s="136"/>
      <c r="G912" s="136"/>
      <c r="H912" s="136"/>
      <c r="I912" s="136"/>
      <c r="J912" s="136"/>
      <c r="K912" s="136"/>
      <c r="L912" s="136"/>
      <c r="M912" s="136"/>
      <c r="N912" s="136"/>
      <c r="O912" s="136"/>
      <c r="P912" s="136"/>
      <c r="Q912" s="136"/>
      <c r="R912" s="136"/>
      <c r="S912" s="136"/>
      <c r="T912" s="136"/>
      <c r="U912" s="136"/>
      <c r="V912" s="136"/>
      <c r="W912" s="136"/>
      <c r="X912" s="136"/>
      <c r="Y912" s="136"/>
      <c r="Z912" s="137"/>
      <c r="AA912" s="137"/>
      <c r="AB912" s="137"/>
      <c r="AC912" s="137"/>
      <c r="AD912" s="137"/>
    </row>
    <row r="913" spans="1:30" s="5" customFormat="1" x14ac:dyDescent="0.2">
      <c r="A913" s="136"/>
      <c r="B913" s="136"/>
      <c r="C913" s="134"/>
      <c r="D913" s="136"/>
      <c r="E913" s="136"/>
      <c r="F913" s="136"/>
      <c r="G913" s="136"/>
      <c r="H913" s="136"/>
      <c r="I913" s="136"/>
      <c r="J913" s="136"/>
      <c r="K913" s="136"/>
      <c r="L913" s="136"/>
      <c r="M913" s="136"/>
      <c r="N913" s="136"/>
      <c r="O913" s="136"/>
      <c r="P913" s="136"/>
      <c r="Q913" s="136"/>
      <c r="R913" s="136"/>
      <c r="S913" s="136"/>
      <c r="T913" s="136"/>
      <c r="U913" s="136"/>
      <c r="V913" s="136"/>
      <c r="W913" s="136"/>
      <c r="X913" s="136"/>
      <c r="Y913" s="136"/>
      <c r="Z913" s="137"/>
      <c r="AA913" s="137"/>
      <c r="AB913" s="137"/>
      <c r="AC913" s="137"/>
      <c r="AD913" s="137"/>
    </row>
    <row r="914" spans="1:30" s="5" customFormat="1" x14ac:dyDescent="0.2">
      <c r="A914" s="136"/>
      <c r="B914" s="136"/>
      <c r="C914" s="134"/>
      <c r="D914" s="136"/>
      <c r="E914" s="136"/>
      <c r="F914" s="136"/>
      <c r="G914" s="136"/>
      <c r="H914" s="136"/>
      <c r="I914" s="136"/>
      <c r="J914" s="136"/>
      <c r="K914" s="136"/>
      <c r="L914" s="136"/>
      <c r="M914" s="136"/>
      <c r="N914" s="136"/>
      <c r="O914" s="136"/>
      <c r="P914" s="136"/>
      <c r="Q914" s="136"/>
      <c r="R914" s="136"/>
      <c r="S914" s="136"/>
      <c r="T914" s="136"/>
      <c r="U914" s="136"/>
      <c r="V914" s="136"/>
      <c r="W914" s="136"/>
      <c r="X914" s="136"/>
      <c r="Y914" s="136"/>
      <c r="Z914" s="137"/>
      <c r="AA914" s="137"/>
      <c r="AB914" s="137"/>
      <c r="AC914" s="137"/>
      <c r="AD914" s="137"/>
    </row>
    <row r="915" spans="1:30" s="5" customFormat="1" x14ac:dyDescent="0.2">
      <c r="A915" s="136"/>
      <c r="B915" s="136"/>
      <c r="C915" s="134"/>
      <c r="D915" s="136"/>
      <c r="E915" s="136"/>
      <c r="F915" s="136"/>
      <c r="G915" s="136"/>
      <c r="H915" s="136"/>
      <c r="I915" s="136"/>
      <c r="J915" s="136"/>
      <c r="K915" s="136"/>
      <c r="L915" s="136"/>
      <c r="M915" s="136"/>
      <c r="N915" s="136"/>
      <c r="O915" s="136"/>
      <c r="P915" s="136"/>
      <c r="Q915" s="136"/>
      <c r="R915" s="136"/>
      <c r="S915" s="136"/>
      <c r="T915" s="136"/>
      <c r="U915" s="136"/>
      <c r="V915" s="136"/>
      <c r="W915" s="136"/>
      <c r="X915" s="136"/>
      <c r="Y915" s="136"/>
      <c r="Z915" s="137"/>
      <c r="AA915" s="137"/>
      <c r="AB915" s="137"/>
      <c r="AC915" s="137"/>
      <c r="AD915" s="137"/>
    </row>
    <row r="916" spans="1:30" s="5" customFormat="1" x14ac:dyDescent="0.2">
      <c r="A916" s="136"/>
      <c r="B916" s="136"/>
      <c r="C916" s="134"/>
      <c r="D916" s="136"/>
      <c r="E916" s="136"/>
      <c r="F916" s="136"/>
      <c r="G916" s="136"/>
      <c r="H916" s="136"/>
      <c r="I916" s="136"/>
      <c r="J916" s="136"/>
      <c r="K916" s="136"/>
      <c r="L916" s="136"/>
      <c r="M916" s="136"/>
      <c r="N916" s="136"/>
      <c r="O916" s="136"/>
      <c r="P916" s="136"/>
      <c r="Q916" s="136"/>
      <c r="R916" s="136"/>
      <c r="S916" s="136"/>
      <c r="T916" s="136"/>
      <c r="U916" s="136"/>
      <c r="V916" s="136"/>
      <c r="W916" s="136"/>
      <c r="X916" s="136"/>
      <c r="Y916" s="136"/>
      <c r="Z916" s="137"/>
      <c r="AA916" s="137"/>
      <c r="AB916" s="137"/>
      <c r="AC916" s="137"/>
      <c r="AD916" s="137"/>
    </row>
    <row r="917" spans="1:30" s="5" customFormat="1" x14ac:dyDescent="0.2">
      <c r="A917" s="136"/>
      <c r="B917" s="136"/>
      <c r="C917" s="134"/>
      <c r="D917" s="136"/>
      <c r="E917" s="136"/>
      <c r="F917" s="136"/>
      <c r="G917" s="136"/>
      <c r="H917" s="136"/>
      <c r="I917" s="136"/>
      <c r="J917" s="136"/>
      <c r="K917" s="136"/>
      <c r="L917" s="136"/>
      <c r="M917" s="136"/>
      <c r="N917" s="136"/>
      <c r="O917" s="136"/>
      <c r="P917" s="136"/>
      <c r="Q917" s="136"/>
      <c r="R917" s="136"/>
      <c r="S917" s="136"/>
      <c r="T917" s="136"/>
      <c r="U917" s="136"/>
      <c r="V917" s="136"/>
      <c r="W917" s="136"/>
      <c r="X917" s="136"/>
      <c r="Y917" s="136"/>
      <c r="Z917" s="137"/>
      <c r="AA917" s="137"/>
      <c r="AB917" s="137"/>
      <c r="AC917" s="137"/>
      <c r="AD917" s="137"/>
    </row>
    <row r="918" spans="1:30" s="5" customFormat="1" x14ac:dyDescent="0.2">
      <c r="A918" s="136"/>
      <c r="B918" s="136"/>
      <c r="C918" s="134"/>
      <c r="D918" s="136"/>
      <c r="E918" s="136"/>
      <c r="F918" s="136"/>
      <c r="G918" s="136"/>
      <c r="H918" s="136"/>
      <c r="I918" s="136"/>
      <c r="J918" s="136"/>
      <c r="K918" s="136"/>
      <c r="L918" s="136"/>
      <c r="M918" s="136"/>
      <c r="N918" s="136"/>
      <c r="O918" s="136"/>
      <c r="P918" s="136"/>
      <c r="Q918" s="136"/>
      <c r="R918" s="136"/>
      <c r="S918" s="136"/>
      <c r="T918" s="136"/>
      <c r="U918" s="136"/>
      <c r="V918" s="136"/>
      <c r="W918" s="136"/>
      <c r="X918" s="136"/>
      <c r="Y918" s="136"/>
      <c r="Z918" s="137"/>
      <c r="AA918" s="137"/>
      <c r="AB918" s="137"/>
      <c r="AC918" s="137"/>
      <c r="AD918" s="137"/>
    </row>
    <row r="919" spans="1:30" s="5" customFormat="1" x14ac:dyDescent="0.2">
      <c r="A919" s="136"/>
      <c r="B919" s="136"/>
      <c r="C919" s="134"/>
      <c r="D919" s="136"/>
      <c r="E919" s="136"/>
      <c r="F919" s="136"/>
      <c r="G919" s="136"/>
      <c r="H919" s="136"/>
      <c r="I919" s="136"/>
      <c r="J919" s="136"/>
      <c r="K919" s="136"/>
      <c r="L919" s="136"/>
      <c r="M919" s="136"/>
      <c r="N919" s="136"/>
      <c r="O919" s="136"/>
      <c r="P919" s="136"/>
      <c r="Q919" s="136"/>
      <c r="R919" s="136"/>
      <c r="S919" s="136"/>
      <c r="T919" s="136"/>
      <c r="U919" s="136"/>
      <c r="V919" s="136"/>
      <c r="W919" s="136"/>
      <c r="X919" s="136"/>
      <c r="Y919" s="136"/>
      <c r="Z919" s="137"/>
      <c r="AA919" s="137"/>
      <c r="AB919" s="137"/>
      <c r="AC919" s="137"/>
      <c r="AD919" s="137"/>
    </row>
    <row r="920" spans="1:30" s="5" customFormat="1" x14ac:dyDescent="0.2">
      <c r="A920" s="136"/>
      <c r="B920" s="136"/>
      <c r="C920" s="134"/>
      <c r="D920" s="136"/>
      <c r="E920" s="136"/>
      <c r="F920" s="136"/>
      <c r="G920" s="136"/>
      <c r="H920" s="136"/>
      <c r="I920" s="136"/>
      <c r="J920" s="136"/>
      <c r="K920" s="136"/>
      <c r="L920" s="136"/>
      <c r="M920" s="136"/>
      <c r="N920" s="136"/>
      <c r="O920" s="136"/>
      <c r="P920" s="136"/>
      <c r="Q920" s="136"/>
      <c r="R920" s="136"/>
      <c r="S920" s="136"/>
      <c r="T920" s="136"/>
      <c r="U920" s="136"/>
      <c r="V920" s="136"/>
      <c r="W920" s="136"/>
      <c r="X920" s="136"/>
      <c r="Y920" s="136"/>
      <c r="Z920" s="137"/>
      <c r="AA920" s="137"/>
      <c r="AB920" s="137"/>
      <c r="AC920" s="137"/>
      <c r="AD920" s="137"/>
    </row>
    <row r="921" spans="1:30" s="5" customFormat="1" x14ac:dyDescent="0.2">
      <c r="A921" s="136"/>
      <c r="B921" s="136"/>
      <c r="C921" s="134"/>
      <c r="D921" s="136"/>
      <c r="E921" s="136"/>
      <c r="F921" s="136"/>
      <c r="G921" s="136"/>
      <c r="H921" s="136"/>
      <c r="I921" s="136"/>
      <c r="J921" s="136"/>
      <c r="K921" s="136"/>
      <c r="L921" s="136"/>
      <c r="M921" s="136"/>
      <c r="N921" s="136"/>
      <c r="O921" s="136"/>
      <c r="P921" s="136"/>
      <c r="Q921" s="136"/>
      <c r="R921" s="136"/>
      <c r="S921" s="136"/>
      <c r="T921" s="136"/>
      <c r="U921" s="136"/>
      <c r="V921" s="136"/>
      <c r="W921" s="136"/>
      <c r="X921" s="136"/>
      <c r="Y921" s="136"/>
      <c r="Z921" s="137"/>
      <c r="AA921" s="137"/>
      <c r="AB921" s="137"/>
      <c r="AC921" s="137"/>
      <c r="AD921" s="137"/>
    </row>
    <row r="922" spans="1:30" s="5" customFormat="1" x14ac:dyDescent="0.2">
      <c r="A922" s="136"/>
      <c r="B922" s="136"/>
      <c r="C922" s="134"/>
      <c r="D922" s="136"/>
      <c r="E922" s="136"/>
      <c r="F922" s="136"/>
      <c r="G922" s="136"/>
      <c r="H922" s="136"/>
      <c r="I922" s="136"/>
      <c r="J922" s="136"/>
      <c r="K922" s="136"/>
      <c r="L922" s="136"/>
      <c r="M922" s="136"/>
      <c r="N922" s="136"/>
      <c r="O922" s="136"/>
      <c r="P922" s="136"/>
      <c r="Q922" s="136"/>
      <c r="R922" s="136"/>
      <c r="S922" s="136"/>
      <c r="T922" s="136"/>
      <c r="U922" s="136"/>
      <c r="V922" s="136"/>
      <c r="W922" s="136"/>
      <c r="X922" s="136"/>
      <c r="Y922" s="136"/>
      <c r="Z922" s="137"/>
      <c r="AA922" s="137"/>
      <c r="AB922" s="137"/>
      <c r="AC922" s="137"/>
      <c r="AD922" s="137"/>
    </row>
    <row r="923" spans="1:30" s="5" customFormat="1" x14ac:dyDescent="0.2">
      <c r="A923" s="136"/>
      <c r="B923" s="136"/>
      <c r="C923" s="134"/>
      <c r="D923" s="136"/>
      <c r="E923" s="136"/>
      <c r="F923" s="136"/>
      <c r="G923" s="136"/>
      <c r="H923" s="136"/>
      <c r="I923" s="136"/>
      <c r="J923" s="136"/>
      <c r="K923" s="136"/>
      <c r="L923" s="136"/>
      <c r="M923" s="136"/>
      <c r="N923" s="136"/>
      <c r="O923" s="136"/>
      <c r="P923" s="136"/>
      <c r="Q923" s="136"/>
      <c r="R923" s="136"/>
      <c r="S923" s="136"/>
      <c r="T923" s="136"/>
      <c r="U923" s="136"/>
      <c r="V923" s="136"/>
      <c r="W923" s="136"/>
      <c r="X923" s="136"/>
      <c r="Y923" s="136"/>
      <c r="Z923" s="137"/>
      <c r="AA923" s="137"/>
      <c r="AB923" s="137"/>
      <c r="AC923" s="137"/>
      <c r="AD923" s="137"/>
    </row>
    <row r="924" spans="1:30" s="5" customFormat="1" x14ac:dyDescent="0.2">
      <c r="A924" s="136"/>
      <c r="B924" s="136"/>
      <c r="C924" s="134"/>
      <c r="D924" s="136"/>
      <c r="E924" s="136"/>
      <c r="F924" s="136"/>
      <c r="G924" s="136"/>
      <c r="H924" s="136"/>
      <c r="I924" s="136"/>
      <c r="J924" s="136"/>
      <c r="K924" s="136"/>
      <c r="L924" s="136"/>
      <c r="M924" s="136"/>
      <c r="N924" s="136"/>
      <c r="O924" s="136"/>
      <c r="P924" s="136"/>
      <c r="Q924" s="136"/>
      <c r="R924" s="136"/>
      <c r="S924" s="136"/>
      <c r="T924" s="136"/>
      <c r="U924" s="136"/>
      <c r="V924" s="136"/>
      <c r="W924" s="136"/>
      <c r="X924" s="136"/>
      <c r="Y924" s="136"/>
      <c r="Z924" s="137"/>
      <c r="AA924" s="137"/>
      <c r="AB924" s="137"/>
      <c r="AC924" s="137"/>
      <c r="AD924" s="137"/>
    </row>
    <row r="925" spans="1:30" s="5" customFormat="1" x14ac:dyDescent="0.2">
      <c r="A925" s="136"/>
      <c r="B925" s="136"/>
      <c r="C925" s="134"/>
      <c r="D925" s="136"/>
      <c r="E925" s="136"/>
      <c r="F925" s="136"/>
      <c r="G925" s="136"/>
      <c r="H925" s="136"/>
      <c r="I925" s="136"/>
      <c r="J925" s="136"/>
      <c r="K925" s="136"/>
      <c r="L925" s="136"/>
      <c r="M925" s="136"/>
      <c r="N925" s="136"/>
      <c r="O925" s="136"/>
      <c r="P925" s="136"/>
      <c r="Q925" s="136"/>
      <c r="R925" s="136"/>
      <c r="S925" s="136"/>
      <c r="T925" s="136"/>
      <c r="U925" s="136"/>
      <c r="V925" s="136"/>
      <c r="W925" s="136"/>
      <c r="X925" s="136"/>
      <c r="Y925" s="136"/>
      <c r="Z925" s="137"/>
      <c r="AA925" s="137"/>
      <c r="AB925" s="137"/>
      <c r="AC925" s="137"/>
      <c r="AD925" s="137"/>
    </row>
    <row r="926" spans="1:30" s="5" customFormat="1" x14ac:dyDescent="0.2">
      <c r="A926" s="136"/>
      <c r="B926" s="136"/>
      <c r="C926" s="134"/>
      <c r="D926" s="136"/>
      <c r="E926" s="136"/>
      <c r="F926" s="136"/>
      <c r="G926" s="136"/>
      <c r="H926" s="136"/>
      <c r="I926" s="136"/>
      <c r="J926" s="136"/>
      <c r="K926" s="136"/>
      <c r="L926" s="136"/>
      <c r="M926" s="136"/>
      <c r="N926" s="136"/>
      <c r="O926" s="136"/>
      <c r="P926" s="136"/>
      <c r="Q926" s="136"/>
      <c r="R926" s="136"/>
      <c r="S926" s="136"/>
      <c r="T926" s="136"/>
      <c r="U926" s="136"/>
      <c r="V926" s="136"/>
      <c r="W926" s="136"/>
      <c r="X926" s="136"/>
      <c r="Y926" s="136"/>
      <c r="Z926" s="137"/>
      <c r="AA926" s="137"/>
      <c r="AB926" s="137"/>
      <c r="AC926" s="137"/>
      <c r="AD926" s="137"/>
    </row>
    <row r="927" spans="1:30" s="5" customFormat="1" x14ac:dyDescent="0.2">
      <c r="A927" s="136"/>
      <c r="B927" s="136"/>
      <c r="C927" s="134"/>
      <c r="D927" s="136"/>
      <c r="E927" s="136"/>
      <c r="F927" s="136"/>
      <c r="G927" s="136"/>
      <c r="H927" s="136"/>
      <c r="I927" s="136"/>
      <c r="J927" s="136"/>
      <c r="K927" s="136"/>
      <c r="L927" s="136"/>
      <c r="M927" s="136"/>
      <c r="N927" s="136"/>
      <c r="O927" s="136"/>
      <c r="P927" s="136"/>
      <c r="Q927" s="136"/>
      <c r="R927" s="136"/>
      <c r="S927" s="136"/>
      <c r="T927" s="136"/>
      <c r="U927" s="136"/>
      <c r="V927" s="136"/>
      <c r="W927" s="136"/>
      <c r="X927" s="136"/>
      <c r="Y927" s="136"/>
      <c r="Z927" s="137"/>
      <c r="AA927" s="137"/>
      <c r="AB927" s="137"/>
      <c r="AC927" s="137"/>
      <c r="AD927" s="137"/>
    </row>
    <row r="928" spans="1:30" s="5" customFormat="1" x14ac:dyDescent="0.2">
      <c r="A928" s="136"/>
      <c r="B928" s="136"/>
      <c r="C928" s="134"/>
      <c r="D928" s="136"/>
      <c r="E928" s="136"/>
      <c r="F928" s="136"/>
      <c r="G928" s="136"/>
      <c r="H928" s="136"/>
      <c r="I928" s="136"/>
      <c r="J928" s="136"/>
      <c r="K928" s="136"/>
      <c r="L928" s="136"/>
      <c r="M928" s="136"/>
      <c r="N928" s="136"/>
      <c r="O928" s="136"/>
      <c r="P928" s="136"/>
      <c r="Q928" s="136"/>
      <c r="R928" s="136"/>
      <c r="S928" s="136"/>
      <c r="T928" s="136"/>
      <c r="U928" s="136"/>
      <c r="V928" s="136"/>
      <c r="W928" s="136"/>
      <c r="X928" s="136"/>
      <c r="Y928" s="136"/>
      <c r="Z928" s="137"/>
      <c r="AA928" s="137"/>
      <c r="AB928" s="137"/>
      <c r="AC928" s="137"/>
      <c r="AD928" s="137"/>
    </row>
    <row r="929" spans="1:30" s="5" customFormat="1" x14ac:dyDescent="0.2">
      <c r="A929" s="136"/>
      <c r="B929" s="136"/>
      <c r="C929" s="134"/>
      <c r="D929" s="136"/>
      <c r="E929" s="136"/>
      <c r="F929" s="136"/>
      <c r="G929" s="136"/>
      <c r="H929" s="136"/>
      <c r="I929" s="136"/>
      <c r="J929" s="136"/>
      <c r="K929" s="136"/>
      <c r="L929" s="136"/>
      <c r="M929" s="136"/>
      <c r="N929" s="136"/>
      <c r="O929" s="136"/>
      <c r="P929" s="136"/>
      <c r="Q929" s="136"/>
      <c r="R929" s="136"/>
      <c r="S929" s="136"/>
      <c r="T929" s="136"/>
      <c r="U929" s="136"/>
      <c r="V929" s="136"/>
      <c r="W929" s="136"/>
      <c r="X929" s="136"/>
      <c r="Y929" s="136"/>
      <c r="Z929" s="137"/>
      <c r="AA929" s="137"/>
      <c r="AB929" s="137"/>
      <c r="AC929" s="137"/>
      <c r="AD929" s="137"/>
    </row>
    <row r="930" spans="1:30" s="5" customFormat="1" x14ac:dyDescent="0.2">
      <c r="A930" s="136"/>
      <c r="B930" s="136"/>
      <c r="C930" s="134"/>
      <c r="D930" s="136"/>
      <c r="E930" s="136"/>
      <c r="F930" s="136"/>
      <c r="G930" s="136"/>
      <c r="H930" s="136"/>
      <c r="I930" s="136"/>
      <c r="J930" s="136"/>
      <c r="K930" s="136"/>
      <c r="L930" s="136"/>
      <c r="M930" s="136"/>
      <c r="N930" s="136"/>
      <c r="O930" s="136"/>
      <c r="P930" s="136"/>
      <c r="Q930" s="136"/>
      <c r="R930" s="136"/>
      <c r="S930" s="136"/>
      <c r="T930" s="136"/>
      <c r="U930" s="136"/>
      <c r="V930" s="136"/>
      <c r="W930" s="136"/>
      <c r="X930" s="136"/>
      <c r="Y930" s="136"/>
      <c r="Z930" s="137"/>
      <c r="AA930" s="137"/>
      <c r="AB930" s="137"/>
      <c r="AC930" s="137"/>
      <c r="AD930" s="137"/>
    </row>
    <row r="931" spans="1:30" s="5" customFormat="1" x14ac:dyDescent="0.2">
      <c r="A931" s="136"/>
      <c r="B931" s="136"/>
      <c r="C931" s="134"/>
      <c r="D931" s="136"/>
      <c r="E931" s="136"/>
      <c r="F931" s="136"/>
      <c r="G931" s="136"/>
      <c r="H931" s="136"/>
      <c r="I931" s="136"/>
      <c r="J931" s="136"/>
      <c r="K931" s="136"/>
      <c r="L931" s="136"/>
      <c r="M931" s="136"/>
      <c r="N931" s="136"/>
      <c r="O931" s="136"/>
      <c r="P931" s="136"/>
      <c r="Q931" s="136"/>
      <c r="R931" s="136"/>
      <c r="S931" s="136"/>
      <c r="T931" s="136"/>
      <c r="U931" s="136"/>
      <c r="V931" s="136"/>
      <c r="W931" s="136"/>
      <c r="X931" s="136"/>
      <c r="Y931" s="136"/>
      <c r="Z931" s="137"/>
      <c r="AA931" s="137"/>
      <c r="AB931" s="137"/>
      <c r="AC931" s="137"/>
      <c r="AD931" s="137"/>
    </row>
    <row r="932" spans="1:30" s="5" customFormat="1" x14ac:dyDescent="0.2">
      <c r="A932" s="136"/>
      <c r="B932" s="136"/>
      <c r="C932" s="134"/>
      <c r="D932" s="136"/>
      <c r="E932" s="136"/>
      <c r="F932" s="136"/>
      <c r="G932" s="136"/>
      <c r="H932" s="136"/>
      <c r="I932" s="136"/>
      <c r="J932" s="136"/>
      <c r="K932" s="136"/>
      <c r="L932" s="136"/>
      <c r="M932" s="136"/>
      <c r="N932" s="136"/>
      <c r="O932" s="136"/>
      <c r="P932" s="136"/>
      <c r="Q932" s="136"/>
      <c r="R932" s="136"/>
      <c r="S932" s="136"/>
      <c r="T932" s="136"/>
      <c r="U932" s="136"/>
      <c r="V932" s="136"/>
      <c r="W932" s="136"/>
      <c r="X932" s="136"/>
      <c r="Y932" s="136"/>
      <c r="Z932" s="137"/>
      <c r="AA932" s="137"/>
      <c r="AB932" s="137"/>
      <c r="AC932" s="137"/>
      <c r="AD932" s="137"/>
    </row>
    <row r="933" spans="1:30" s="5" customFormat="1" x14ac:dyDescent="0.2">
      <c r="A933" s="136"/>
      <c r="B933" s="136"/>
      <c r="C933" s="134"/>
      <c r="D933" s="136"/>
      <c r="E933" s="136"/>
      <c r="F933" s="136"/>
      <c r="G933" s="136"/>
      <c r="H933" s="136"/>
      <c r="I933" s="136"/>
      <c r="J933" s="136"/>
      <c r="K933" s="136"/>
      <c r="L933" s="136"/>
      <c r="M933" s="136"/>
      <c r="N933" s="136"/>
      <c r="O933" s="136"/>
      <c r="P933" s="136"/>
      <c r="Q933" s="136"/>
      <c r="R933" s="136"/>
      <c r="S933" s="136"/>
      <c r="T933" s="136"/>
      <c r="U933" s="136"/>
      <c r="V933" s="136"/>
      <c r="W933" s="136"/>
      <c r="X933" s="136"/>
      <c r="Y933" s="136"/>
      <c r="Z933" s="137"/>
      <c r="AA933" s="137"/>
      <c r="AB933" s="137"/>
      <c r="AC933" s="137"/>
      <c r="AD933" s="137"/>
    </row>
    <row r="934" spans="1:30" s="5" customFormat="1" x14ac:dyDescent="0.2">
      <c r="A934" s="136"/>
      <c r="B934" s="136"/>
      <c r="C934" s="134"/>
      <c r="D934" s="136"/>
      <c r="E934" s="136"/>
      <c r="F934" s="136"/>
      <c r="G934" s="136"/>
      <c r="H934" s="136"/>
      <c r="I934" s="136"/>
      <c r="J934" s="136"/>
      <c r="K934" s="136"/>
      <c r="L934" s="136"/>
      <c r="M934" s="136"/>
      <c r="N934" s="136"/>
      <c r="O934" s="136"/>
      <c r="P934" s="136"/>
      <c r="Q934" s="136"/>
      <c r="R934" s="136"/>
      <c r="S934" s="136"/>
      <c r="T934" s="136"/>
      <c r="U934" s="136"/>
      <c r="V934" s="136"/>
      <c r="W934" s="136"/>
      <c r="X934" s="136"/>
      <c r="Y934" s="136"/>
      <c r="Z934" s="137"/>
      <c r="AA934" s="137"/>
      <c r="AB934" s="137"/>
      <c r="AC934" s="137"/>
      <c r="AD934" s="137"/>
    </row>
    <row r="935" spans="1:30" s="5" customFormat="1" x14ac:dyDescent="0.2">
      <c r="A935" s="136"/>
      <c r="B935" s="136"/>
      <c r="C935" s="134"/>
      <c r="D935" s="136"/>
      <c r="E935" s="136"/>
      <c r="F935" s="136"/>
      <c r="G935" s="136"/>
      <c r="H935" s="136"/>
      <c r="I935" s="136"/>
      <c r="J935" s="136"/>
      <c r="K935" s="136"/>
      <c r="L935" s="136"/>
      <c r="M935" s="136"/>
      <c r="N935" s="136"/>
      <c r="O935" s="136"/>
      <c r="P935" s="136"/>
      <c r="Q935" s="136"/>
      <c r="R935" s="136"/>
      <c r="S935" s="136"/>
      <c r="T935" s="136"/>
      <c r="U935" s="136"/>
      <c r="V935" s="136"/>
      <c r="W935" s="136"/>
      <c r="X935" s="136"/>
      <c r="Y935" s="136"/>
      <c r="Z935" s="137"/>
      <c r="AA935" s="137"/>
      <c r="AB935" s="137"/>
      <c r="AC935" s="137"/>
      <c r="AD935" s="137"/>
    </row>
    <row r="936" spans="1:30" s="5" customFormat="1" x14ac:dyDescent="0.2">
      <c r="A936" s="136"/>
      <c r="B936" s="136"/>
      <c r="C936" s="134"/>
      <c r="D936" s="136"/>
      <c r="E936" s="136"/>
      <c r="F936" s="136"/>
      <c r="G936" s="136"/>
      <c r="H936" s="136"/>
      <c r="I936" s="136"/>
      <c r="J936" s="136"/>
      <c r="K936" s="136"/>
      <c r="L936" s="136"/>
      <c r="M936" s="136"/>
      <c r="N936" s="136"/>
      <c r="O936" s="136"/>
      <c r="P936" s="136"/>
      <c r="Q936" s="136"/>
      <c r="R936" s="136"/>
      <c r="S936" s="136"/>
      <c r="T936" s="136"/>
      <c r="U936" s="136"/>
      <c r="V936" s="136"/>
      <c r="W936" s="136"/>
      <c r="X936" s="136"/>
      <c r="Y936" s="136"/>
      <c r="Z936" s="137"/>
      <c r="AA936" s="137"/>
      <c r="AB936" s="137"/>
      <c r="AC936" s="137"/>
      <c r="AD936" s="137"/>
    </row>
    <row r="937" spans="1:30" s="5" customFormat="1" x14ac:dyDescent="0.2">
      <c r="A937" s="136"/>
      <c r="B937" s="136"/>
      <c r="C937" s="134"/>
      <c r="D937" s="136"/>
      <c r="E937" s="136"/>
      <c r="F937" s="136"/>
      <c r="G937" s="136"/>
      <c r="H937" s="136"/>
      <c r="I937" s="136"/>
      <c r="J937" s="136"/>
      <c r="K937" s="136"/>
      <c r="L937" s="136"/>
      <c r="M937" s="136"/>
      <c r="N937" s="136"/>
      <c r="O937" s="136"/>
      <c r="P937" s="136"/>
      <c r="Q937" s="136"/>
      <c r="R937" s="136"/>
      <c r="S937" s="136"/>
      <c r="T937" s="136"/>
      <c r="U937" s="136"/>
      <c r="V937" s="136"/>
      <c r="W937" s="136"/>
      <c r="X937" s="136"/>
      <c r="Y937" s="136"/>
      <c r="Z937" s="137"/>
      <c r="AA937" s="137"/>
      <c r="AB937" s="137"/>
      <c r="AC937" s="137"/>
      <c r="AD937" s="137"/>
    </row>
    <row r="938" spans="1:30" s="5" customFormat="1" x14ac:dyDescent="0.2">
      <c r="A938" s="136"/>
      <c r="B938" s="136"/>
      <c r="C938" s="134"/>
      <c r="D938" s="136"/>
      <c r="E938" s="136"/>
      <c r="F938" s="136"/>
      <c r="G938" s="136"/>
      <c r="H938" s="136"/>
      <c r="I938" s="136"/>
      <c r="J938" s="136"/>
      <c r="K938" s="136"/>
      <c r="L938" s="136"/>
      <c r="M938" s="136"/>
      <c r="N938" s="136"/>
      <c r="O938" s="136"/>
      <c r="P938" s="136"/>
      <c r="Q938" s="136"/>
      <c r="R938" s="136"/>
      <c r="S938" s="136"/>
      <c r="T938" s="136"/>
      <c r="U938" s="136"/>
      <c r="V938" s="136"/>
      <c r="W938" s="136"/>
      <c r="X938" s="136"/>
      <c r="Y938" s="136"/>
      <c r="Z938" s="137"/>
      <c r="AA938" s="137"/>
      <c r="AB938" s="137"/>
      <c r="AC938" s="137"/>
      <c r="AD938" s="137"/>
    </row>
    <row r="939" spans="1:30" s="5" customFormat="1" x14ac:dyDescent="0.2">
      <c r="A939" s="136"/>
      <c r="B939" s="136"/>
      <c r="C939" s="134"/>
      <c r="D939" s="136"/>
      <c r="E939" s="136"/>
      <c r="F939" s="136"/>
      <c r="G939" s="136"/>
      <c r="H939" s="136"/>
      <c r="I939" s="136"/>
      <c r="J939" s="136"/>
      <c r="K939" s="136"/>
      <c r="L939" s="136"/>
      <c r="M939" s="136"/>
      <c r="N939" s="136"/>
      <c r="O939" s="136"/>
      <c r="P939" s="136"/>
      <c r="Q939" s="136"/>
      <c r="R939" s="136"/>
      <c r="S939" s="136"/>
      <c r="T939" s="136"/>
      <c r="U939" s="136"/>
      <c r="V939" s="136"/>
      <c r="W939" s="136"/>
      <c r="X939" s="136"/>
      <c r="Y939" s="136"/>
      <c r="Z939" s="137"/>
      <c r="AA939" s="137"/>
      <c r="AB939" s="137"/>
      <c r="AC939" s="137"/>
      <c r="AD939" s="137"/>
    </row>
    <row r="940" spans="1:30" s="5" customFormat="1" x14ac:dyDescent="0.2">
      <c r="A940" s="136"/>
      <c r="B940" s="136"/>
      <c r="C940" s="134"/>
      <c r="D940" s="136"/>
      <c r="E940" s="136"/>
      <c r="F940" s="136"/>
      <c r="G940" s="136"/>
      <c r="H940" s="136"/>
      <c r="I940" s="136"/>
      <c r="J940" s="136"/>
      <c r="K940" s="136"/>
      <c r="L940" s="136"/>
      <c r="M940" s="136"/>
      <c r="N940" s="136"/>
      <c r="O940" s="136"/>
      <c r="P940" s="136"/>
      <c r="Q940" s="136"/>
      <c r="R940" s="136"/>
      <c r="S940" s="136"/>
      <c r="T940" s="136"/>
      <c r="U940" s="136"/>
      <c r="V940" s="136"/>
      <c r="W940" s="136"/>
      <c r="X940" s="136"/>
      <c r="Y940" s="136"/>
      <c r="Z940" s="137"/>
      <c r="AA940" s="137"/>
      <c r="AB940" s="137"/>
      <c r="AC940" s="137"/>
      <c r="AD940" s="137"/>
    </row>
    <row r="941" spans="1:30" s="5" customFormat="1" x14ac:dyDescent="0.2">
      <c r="A941" s="136"/>
      <c r="B941" s="136"/>
      <c r="C941" s="134"/>
      <c r="D941" s="136"/>
      <c r="E941" s="136"/>
      <c r="F941" s="136"/>
      <c r="G941" s="136"/>
      <c r="H941" s="136"/>
      <c r="I941" s="136"/>
      <c r="J941" s="136"/>
      <c r="K941" s="136"/>
      <c r="L941" s="136"/>
      <c r="M941" s="136"/>
      <c r="N941" s="136"/>
      <c r="O941" s="136"/>
      <c r="P941" s="136"/>
      <c r="Q941" s="136"/>
      <c r="R941" s="136"/>
      <c r="S941" s="136"/>
      <c r="T941" s="136"/>
      <c r="U941" s="136"/>
      <c r="V941" s="136"/>
      <c r="W941" s="136"/>
      <c r="X941" s="136"/>
      <c r="Y941" s="136"/>
      <c r="Z941" s="137"/>
      <c r="AA941" s="137"/>
      <c r="AB941" s="137"/>
      <c r="AC941" s="137"/>
      <c r="AD941" s="137"/>
    </row>
    <row r="942" spans="1:30" s="5" customFormat="1" x14ac:dyDescent="0.2">
      <c r="A942" s="136"/>
      <c r="B942" s="136"/>
      <c r="C942" s="134"/>
      <c r="D942" s="136"/>
      <c r="E942" s="136"/>
      <c r="F942" s="136"/>
      <c r="G942" s="136"/>
      <c r="H942" s="136"/>
      <c r="I942" s="136"/>
      <c r="J942" s="136"/>
      <c r="K942" s="136"/>
      <c r="L942" s="136"/>
      <c r="M942" s="136"/>
      <c r="N942" s="136"/>
      <c r="O942" s="136"/>
      <c r="P942" s="136"/>
      <c r="Q942" s="136"/>
      <c r="R942" s="136"/>
      <c r="S942" s="136"/>
      <c r="T942" s="136"/>
      <c r="U942" s="136"/>
      <c r="V942" s="136"/>
      <c r="W942" s="136"/>
      <c r="X942" s="136"/>
      <c r="Y942" s="136"/>
      <c r="Z942" s="137"/>
      <c r="AA942" s="137"/>
      <c r="AB942" s="137"/>
      <c r="AC942" s="137"/>
      <c r="AD942" s="137"/>
    </row>
    <row r="943" spans="1:30" s="5" customFormat="1" x14ac:dyDescent="0.2">
      <c r="A943" s="136"/>
      <c r="B943" s="136"/>
      <c r="C943" s="134"/>
      <c r="D943" s="136"/>
      <c r="E943" s="136"/>
      <c r="F943" s="136"/>
      <c r="G943" s="136"/>
      <c r="H943" s="136"/>
      <c r="I943" s="136"/>
      <c r="J943" s="136"/>
      <c r="K943" s="136"/>
      <c r="L943" s="136"/>
      <c r="M943" s="136"/>
      <c r="N943" s="136"/>
      <c r="O943" s="136"/>
      <c r="P943" s="136"/>
      <c r="Q943" s="136"/>
      <c r="R943" s="136"/>
      <c r="S943" s="136"/>
      <c r="T943" s="136"/>
      <c r="U943" s="136"/>
      <c r="V943" s="136"/>
      <c r="W943" s="136"/>
      <c r="X943" s="136"/>
      <c r="Y943" s="136"/>
      <c r="Z943" s="137"/>
      <c r="AA943" s="137"/>
      <c r="AB943" s="137"/>
      <c r="AC943" s="137"/>
      <c r="AD943" s="137"/>
    </row>
    <row r="944" spans="1:30" s="5" customFormat="1" x14ac:dyDescent="0.2">
      <c r="A944" s="136"/>
      <c r="B944" s="136"/>
      <c r="C944" s="134"/>
      <c r="D944" s="136"/>
      <c r="E944" s="136"/>
      <c r="F944" s="136"/>
      <c r="G944" s="136"/>
      <c r="H944" s="136"/>
      <c r="I944" s="136"/>
      <c r="J944" s="136"/>
      <c r="K944" s="136"/>
      <c r="L944" s="136"/>
      <c r="M944" s="136"/>
      <c r="N944" s="136"/>
      <c r="O944" s="136"/>
      <c r="P944" s="136"/>
      <c r="Q944" s="136"/>
      <c r="R944" s="136"/>
      <c r="S944" s="136"/>
      <c r="T944" s="136"/>
      <c r="U944" s="136"/>
      <c r="V944" s="136"/>
      <c r="W944" s="136"/>
      <c r="X944" s="136"/>
      <c r="Y944" s="136"/>
      <c r="Z944" s="137"/>
      <c r="AA944" s="137"/>
      <c r="AB944" s="137"/>
      <c r="AC944" s="137"/>
      <c r="AD944" s="137"/>
    </row>
    <row r="945" spans="1:30" s="5" customFormat="1" x14ac:dyDescent="0.2">
      <c r="A945" s="136"/>
      <c r="B945" s="136"/>
      <c r="C945" s="134"/>
      <c r="D945" s="136"/>
      <c r="E945" s="136"/>
      <c r="F945" s="136"/>
      <c r="G945" s="136"/>
      <c r="H945" s="136"/>
      <c r="I945" s="136"/>
      <c r="J945" s="136"/>
      <c r="K945" s="136"/>
      <c r="L945" s="136"/>
      <c r="M945" s="136"/>
      <c r="N945" s="136"/>
      <c r="O945" s="136"/>
      <c r="P945" s="136"/>
      <c r="Q945" s="136"/>
      <c r="R945" s="136"/>
      <c r="S945" s="136"/>
      <c r="T945" s="136"/>
      <c r="U945" s="136"/>
      <c r="V945" s="136"/>
      <c r="W945" s="136"/>
      <c r="X945" s="136"/>
      <c r="Y945" s="136"/>
      <c r="Z945" s="137"/>
      <c r="AA945" s="137"/>
      <c r="AB945" s="137"/>
      <c r="AC945" s="137"/>
      <c r="AD945" s="137"/>
    </row>
    <row r="946" spans="1:30" s="5" customFormat="1" x14ac:dyDescent="0.2">
      <c r="A946" s="136"/>
      <c r="B946" s="136"/>
      <c r="C946" s="134"/>
      <c r="D946" s="136"/>
      <c r="E946" s="136"/>
      <c r="F946" s="136"/>
      <c r="G946" s="136"/>
      <c r="H946" s="136"/>
      <c r="I946" s="136"/>
      <c r="J946" s="136"/>
      <c r="K946" s="136"/>
      <c r="L946" s="136"/>
      <c r="M946" s="136"/>
      <c r="N946" s="136"/>
      <c r="O946" s="136"/>
      <c r="P946" s="136"/>
      <c r="Q946" s="136"/>
      <c r="R946" s="136"/>
      <c r="S946" s="136"/>
      <c r="T946" s="136"/>
      <c r="U946" s="136"/>
      <c r="V946" s="136"/>
      <c r="W946" s="136"/>
      <c r="X946" s="136"/>
      <c r="Y946" s="136"/>
      <c r="Z946" s="137"/>
      <c r="AA946" s="137"/>
      <c r="AB946" s="137"/>
      <c r="AC946" s="137"/>
      <c r="AD946" s="137"/>
    </row>
    <row r="947" spans="1:30" s="5" customFormat="1" x14ac:dyDescent="0.2">
      <c r="A947" s="136"/>
      <c r="B947" s="136"/>
      <c r="C947" s="134"/>
      <c r="D947" s="136"/>
      <c r="E947" s="136"/>
      <c r="F947" s="136"/>
      <c r="G947" s="136"/>
      <c r="H947" s="136"/>
      <c r="I947" s="136"/>
      <c r="J947" s="136"/>
      <c r="K947" s="136"/>
      <c r="L947" s="136"/>
      <c r="M947" s="136"/>
      <c r="N947" s="136"/>
      <c r="O947" s="136"/>
      <c r="P947" s="136"/>
      <c r="Q947" s="136"/>
      <c r="R947" s="136"/>
      <c r="S947" s="136"/>
      <c r="T947" s="136"/>
      <c r="U947" s="136"/>
      <c r="V947" s="136"/>
      <c r="W947" s="136"/>
      <c r="X947" s="136"/>
      <c r="Y947" s="136"/>
      <c r="Z947" s="137"/>
      <c r="AA947" s="137"/>
      <c r="AB947" s="137"/>
      <c r="AC947" s="137"/>
      <c r="AD947" s="137"/>
    </row>
    <row r="948" spans="1:30" s="5" customFormat="1" x14ac:dyDescent="0.2">
      <c r="A948" s="136"/>
      <c r="B948" s="136"/>
      <c r="C948" s="134"/>
      <c r="D948" s="136"/>
      <c r="E948" s="136"/>
      <c r="F948" s="136"/>
      <c r="G948" s="136"/>
      <c r="H948" s="136"/>
      <c r="I948" s="136"/>
      <c r="J948" s="136"/>
      <c r="K948" s="136"/>
      <c r="L948" s="136"/>
      <c r="M948" s="136"/>
      <c r="N948" s="136"/>
      <c r="O948" s="136"/>
      <c r="P948" s="136"/>
      <c r="Q948" s="136"/>
      <c r="R948" s="136"/>
      <c r="S948" s="136"/>
      <c r="T948" s="136"/>
      <c r="U948" s="136"/>
      <c r="V948" s="136"/>
      <c r="W948" s="136"/>
      <c r="X948" s="136"/>
      <c r="Y948" s="136"/>
      <c r="Z948" s="137"/>
      <c r="AA948" s="137"/>
      <c r="AB948" s="137"/>
      <c r="AC948" s="137"/>
      <c r="AD948" s="137"/>
    </row>
    <row r="949" spans="1:30" s="5" customFormat="1" x14ac:dyDescent="0.2">
      <c r="A949" s="136"/>
      <c r="B949" s="136"/>
      <c r="C949" s="134"/>
      <c r="D949" s="136"/>
      <c r="E949" s="136"/>
      <c r="F949" s="136"/>
      <c r="G949" s="136"/>
      <c r="H949" s="136"/>
      <c r="I949" s="136"/>
      <c r="J949" s="136"/>
      <c r="K949" s="136"/>
      <c r="L949" s="136"/>
      <c r="M949" s="136"/>
      <c r="N949" s="136"/>
      <c r="O949" s="136"/>
      <c r="P949" s="136"/>
      <c r="Q949" s="136"/>
      <c r="R949" s="136"/>
      <c r="S949" s="136"/>
      <c r="T949" s="136"/>
      <c r="U949" s="136"/>
      <c r="V949" s="136"/>
      <c r="W949" s="136"/>
      <c r="X949" s="136"/>
      <c r="Y949" s="136"/>
      <c r="Z949" s="137"/>
      <c r="AA949" s="137"/>
      <c r="AB949" s="137"/>
      <c r="AC949" s="137"/>
      <c r="AD949" s="137"/>
    </row>
    <row r="950" spans="1:30" s="5" customFormat="1" x14ac:dyDescent="0.2">
      <c r="A950" s="136"/>
      <c r="B950" s="136"/>
      <c r="C950" s="134"/>
      <c r="D950" s="136"/>
      <c r="E950" s="136"/>
      <c r="F950" s="136"/>
      <c r="G950" s="136"/>
      <c r="H950" s="136"/>
      <c r="I950" s="136"/>
      <c r="J950" s="136"/>
      <c r="K950" s="136"/>
      <c r="L950" s="136"/>
      <c r="M950" s="136"/>
      <c r="N950" s="136"/>
      <c r="O950" s="136"/>
      <c r="P950" s="136"/>
      <c r="Q950" s="136"/>
      <c r="R950" s="136"/>
      <c r="S950" s="136"/>
      <c r="T950" s="136"/>
      <c r="U950" s="136"/>
      <c r="V950" s="136"/>
      <c r="W950" s="136"/>
      <c r="X950" s="136"/>
      <c r="Y950" s="136"/>
      <c r="Z950" s="137"/>
      <c r="AA950" s="137"/>
      <c r="AB950" s="137"/>
      <c r="AC950" s="137"/>
      <c r="AD950" s="137"/>
    </row>
    <row r="951" spans="1:30" s="5" customFormat="1" x14ac:dyDescent="0.2">
      <c r="A951" s="136"/>
      <c r="B951" s="136"/>
      <c r="C951" s="134"/>
      <c r="D951" s="136"/>
      <c r="E951" s="136"/>
      <c r="F951" s="136"/>
      <c r="G951" s="136"/>
      <c r="H951" s="136"/>
      <c r="I951" s="136"/>
      <c r="J951" s="136"/>
      <c r="K951" s="136"/>
      <c r="L951" s="136"/>
      <c r="M951" s="136"/>
      <c r="N951" s="136"/>
      <c r="O951" s="136"/>
      <c r="P951" s="136"/>
      <c r="Q951" s="136"/>
      <c r="R951" s="136"/>
      <c r="S951" s="136"/>
      <c r="T951" s="136"/>
      <c r="U951" s="136"/>
      <c r="V951" s="136"/>
      <c r="W951" s="136"/>
      <c r="X951" s="136"/>
      <c r="Y951" s="136"/>
      <c r="Z951" s="137"/>
      <c r="AA951" s="137"/>
      <c r="AB951" s="137"/>
      <c r="AC951" s="137"/>
      <c r="AD951" s="137"/>
    </row>
    <row r="952" spans="1:30" s="5" customFormat="1" x14ac:dyDescent="0.2">
      <c r="A952" s="136"/>
      <c r="B952" s="136"/>
      <c r="C952" s="134"/>
      <c r="D952" s="136"/>
      <c r="E952" s="136"/>
      <c r="F952" s="136"/>
      <c r="G952" s="136"/>
      <c r="H952" s="136"/>
      <c r="I952" s="136"/>
      <c r="J952" s="136"/>
      <c r="K952" s="136"/>
      <c r="L952" s="136"/>
      <c r="M952" s="136"/>
      <c r="N952" s="136"/>
      <c r="O952" s="136"/>
      <c r="P952" s="136"/>
      <c r="Q952" s="136"/>
      <c r="R952" s="136"/>
      <c r="S952" s="136"/>
      <c r="T952" s="136"/>
      <c r="U952" s="136"/>
      <c r="V952" s="136"/>
      <c r="W952" s="136"/>
      <c r="X952" s="136"/>
      <c r="Y952" s="136"/>
      <c r="Z952" s="137"/>
      <c r="AA952" s="137"/>
      <c r="AB952" s="137"/>
      <c r="AC952" s="137"/>
      <c r="AD952" s="137"/>
    </row>
    <row r="953" spans="1:30" s="5" customFormat="1" x14ac:dyDescent="0.2">
      <c r="A953" s="136"/>
      <c r="B953" s="136"/>
      <c r="C953" s="134"/>
      <c r="D953" s="136"/>
      <c r="E953" s="136"/>
      <c r="F953" s="136"/>
      <c r="G953" s="136"/>
      <c r="H953" s="136"/>
      <c r="I953" s="136"/>
      <c r="J953" s="136"/>
      <c r="K953" s="136"/>
      <c r="L953" s="136"/>
      <c r="M953" s="136"/>
      <c r="N953" s="136"/>
      <c r="O953" s="136"/>
      <c r="P953" s="136"/>
      <c r="Q953" s="136"/>
      <c r="R953" s="136"/>
      <c r="S953" s="136"/>
      <c r="T953" s="136"/>
      <c r="U953" s="136"/>
      <c r="V953" s="136"/>
      <c r="W953" s="136"/>
      <c r="X953" s="136"/>
      <c r="Y953" s="136"/>
      <c r="Z953" s="137"/>
      <c r="AA953" s="137"/>
      <c r="AB953" s="137"/>
      <c r="AC953" s="137"/>
      <c r="AD953" s="137"/>
    </row>
    <row r="954" spans="1:30" s="5" customFormat="1" x14ac:dyDescent="0.2">
      <c r="A954" s="136"/>
      <c r="B954" s="136"/>
      <c r="C954" s="134"/>
      <c r="D954" s="136"/>
      <c r="E954" s="136"/>
      <c r="F954" s="136"/>
      <c r="G954" s="136"/>
      <c r="H954" s="136"/>
      <c r="I954" s="136"/>
      <c r="J954" s="136"/>
      <c r="K954" s="136"/>
      <c r="L954" s="136"/>
      <c r="M954" s="136"/>
      <c r="N954" s="136"/>
      <c r="O954" s="136"/>
      <c r="P954" s="136"/>
      <c r="Q954" s="136"/>
      <c r="R954" s="136"/>
      <c r="S954" s="136"/>
      <c r="T954" s="136"/>
      <c r="U954" s="136"/>
      <c r="V954" s="136"/>
      <c r="W954" s="136"/>
      <c r="X954" s="136"/>
      <c r="Y954" s="136"/>
      <c r="Z954" s="137"/>
      <c r="AA954" s="137"/>
      <c r="AB954" s="137"/>
      <c r="AC954" s="137"/>
      <c r="AD954" s="137"/>
    </row>
    <row r="955" spans="1:30" s="5" customFormat="1" x14ac:dyDescent="0.2">
      <c r="A955" s="136"/>
      <c r="B955" s="136"/>
      <c r="C955" s="134"/>
      <c r="D955" s="136"/>
      <c r="E955" s="136"/>
      <c r="F955" s="136"/>
      <c r="G955" s="136"/>
      <c r="H955" s="136"/>
      <c r="I955" s="136"/>
      <c r="J955" s="136"/>
      <c r="K955" s="136"/>
      <c r="L955" s="136"/>
      <c r="M955" s="136"/>
      <c r="N955" s="136"/>
      <c r="O955" s="136"/>
      <c r="P955" s="136"/>
      <c r="Q955" s="136"/>
      <c r="R955" s="136"/>
      <c r="S955" s="136"/>
      <c r="T955" s="136"/>
      <c r="U955" s="136"/>
      <c r="V955" s="136"/>
      <c r="W955" s="136"/>
      <c r="X955" s="136"/>
      <c r="Y955" s="136"/>
      <c r="Z955" s="137"/>
      <c r="AA955" s="137"/>
      <c r="AB955" s="137"/>
      <c r="AC955" s="137"/>
      <c r="AD955" s="137"/>
    </row>
    <row r="956" spans="1:30" s="5" customFormat="1" x14ac:dyDescent="0.2">
      <c r="A956" s="136"/>
      <c r="B956" s="136"/>
      <c r="C956" s="134"/>
      <c r="D956" s="136"/>
      <c r="E956" s="136"/>
      <c r="F956" s="136"/>
      <c r="G956" s="136"/>
      <c r="H956" s="136"/>
      <c r="I956" s="136"/>
      <c r="J956" s="136"/>
      <c r="K956" s="136"/>
      <c r="L956" s="136"/>
      <c r="M956" s="136"/>
      <c r="N956" s="136"/>
      <c r="O956" s="136"/>
      <c r="P956" s="136"/>
      <c r="Q956" s="136"/>
      <c r="R956" s="136"/>
      <c r="S956" s="136"/>
      <c r="T956" s="136"/>
      <c r="U956" s="136"/>
      <c r="V956" s="136"/>
      <c r="W956" s="136"/>
      <c r="X956" s="136"/>
      <c r="Y956" s="136"/>
      <c r="Z956" s="137"/>
      <c r="AA956" s="137"/>
      <c r="AB956" s="137"/>
      <c r="AC956" s="137"/>
      <c r="AD956" s="137"/>
    </row>
    <row r="957" spans="1:30" s="5" customFormat="1" x14ac:dyDescent="0.2">
      <c r="A957" s="136"/>
      <c r="B957" s="136"/>
      <c r="C957" s="134"/>
      <c r="D957" s="136"/>
      <c r="E957" s="136"/>
      <c r="F957" s="136"/>
      <c r="G957" s="136"/>
      <c r="H957" s="136"/>
      <c r="I957" s="136"/>
      <c r="J957" s="136"/>
      <c r="K957" s="136"/>
      <c r="L957" s="136"/>
      <c r="M957" s="136"/>
      <c r="N957" s="136"/>
      <c r="O957" s="136"/>
      <c r="P957" s="136"/>
      <c r="Q957" s="136"/>
      <c r="R957" s="136"/>
      <c r="S957" s="136"/>
      <c r="T957" s="136"/>
      <c r="U957" s="136"/>
      <c r="V957" s="136"/>
      <c r="W957" s="136"/>
      <c r="X957" s="136"/>
      <c r="Y957" s="136"/>
      <c r="Z957" s="137"/>
      <c r="AA957" s="137"/>
      <c r="AB957" s="137"/>
      <c r="AC957" s="137"/>
      <c r="AD957" s="137"/>
    </row>
    <row r="958" spans="1:30" s="5" customFormat="1" x14ac:dyDescent="0.2">
      <c r="A958" s="136"/>
      <c r="B958" s="136"/>
      <c r="C958" s="134"/>
      <c r="D958" s="136"/>
      <c r="E958" s="136"/>
      <c r="F958" s="136"/>
      <c r="G958" s="136"/>
      <c r="H958" s="136"/>
      <c r="I958" s="136"/>
      <c r="J958" s="136"/>
      <c r="K958" s="136"/>
      <c r="L958" s="136"/>
      <c r="M958" s="136"/>
      <c r="N958" s="136"/>
      <c r="O958" s="136"/>
      <c r="P958" s="136"/>
      <c r="Q958" s="136"/>
      <c r="R958" s="136"/>
      <c r="S958" s="136"/>
      <c r="T958" s="136"/>
      <c r="U958" s="136"/>
      <c r="V958" s="136"/>
      <c r="W958" s="136"/>
      <c r="X958" s="136"/>
      <c r="Y958" s="136"/>
      <c r="Z958" s="137"/>
      <c r="AA958" s="137"/>
      <c r="AB958" s="137"/>
      <c r="AC958" s="137"/>
      <c r="AD958" s="137"/>
    </row>
    <row r="959" spans="1:30" s="5" customFormat="1" x14ac:dyDescent="0.2">
      <c r="A959" s="136"/>
      <c r="B959" s="136"/>
      <c r="C959" s="134"/>
      <c r="D959" s="136"/>
      <c r="E959" s="136"/>
      <c r="F959" s="136"/>
      <c r="G959" s="136"/>
      <c r="H959" s="136"/>
      <c r="I959" s="136"/>
      <c r="J959" s="136"/>
      <c r="K959" s="136"/>
      <c r="L959" s="136"/>
      <c r="M959" s="136"/>
      <c r="N959" s="136"/>
      <c r="O959" s="136"/>
      <c r="P959" s="136"/>
      <c r="Q959" s="136"/>
      <c r="R959" s="136"/>
      <c r="S959" s="136"/>
      <c r="T959" s="136"/>
      <c r="U959" s="136"/>
      <c r="V959" s="136"/>
      <c r="W959" s="136"/>
      <c r="X959" s="136"/>
      <c r="Y959" s="136"/>
      <c r="Z959" s="137"/>
      <c r="AA959" s="137"/>
      <c r="AB959" s="137"/>
      <c r="AC959" s="137"/>
      <c r="AD959" s="137"/>
    </row>
    <row r="960" spans="1:30" s="5" customFormat="1" x14ac:dyDescent="0.2">
      <c r="A960" s="136"/>
      <c r="B960" s="136"/>
      <c r="C960" s="134"/>
      <c r="D960" s="136"/>
      <c r="E960" s="136"/>
      <c r="F960" s="136"/>
      <c r="G960" s="136"/>
      <c r="H960" s="136"/>
      <c r="I960" s="136"/>
      <c r="J960" s="136"/>
      <c r="K960" s="136"/>
      <c r="L960" s="136"/>
      <c r="M960" s="136"/>
      <c r="N960" s="136"/>
      <c r="O960" s="136"/>
      <c r="P960" s="136"/>
      <c r="Q960" s="136"/>
      <c r="R960" s="136"/>
      <c r="S960" s="136"/>
      <c r="T960" s="136"/>
      <c r="U960" s="136"/>
      <c r="V960" s="136"/>
      <c r="W960" s="136"/>
      <c r="X960" s="136"/>
      <c r="Y960" s="136"/>
      <c r="Z960" s="137"/>
      <c r="AA960" s="137"/>
      <c r="AB960" s="137"/>
      <c r="AC960" s="137"/>
      <c r="AD960" s="137"/>
    </row>
    <row r="961" spans="1:30" s="5" customFormat="1" x14ac:dyDescent="0.2">
      <c r="A961" s="136"/>
      <c r="B961" s="136"/>
      <c r="C961" s="134"/>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6"/>
      <c r="Z961" s="137"/>
      <c r="AA961" s="137"/>
      <c r="AB961" s="137"/>
      <c r="AC961" s="137"/>
      <c r="AD961" s="137"/>
    </row>
    <row r="962" spans="1:30" s="5" customFormat="1" x14ac:dyDescent="0.2">
      <c r="A962" s="136"/>
      <c r="B962" s="136"/>
      <c r="C962" s="134"/>
      <c r="D962" s="136"/>
      <c r="E962" s="136"/>
      <c r="F962" s="136"/>
      <c r="G962" s="136"/>
      <c r="H962" s="136"/>
      <c r="I962" s="136"/>
      <c r="J962" s="136"/>
      <c r="K962" s="136"/>
      <c r="L962" s="136"/>
      <c r="M962" s="136"/>
      <c r="N962" s="136"/>
      <c r="O962" s="136"/>
      <c r="P962" s="136"/>
      <c r="Q962" s="136"/>
      <c r="R962" s="136"/>
      <c r="S962" s="136"/>
      <c r="T962" s="136"/>
      <c r="U962" s="136"/>
      <c r="V962" s="136"/>
      <c r="W962" s="136"/>
      <c r="X962" s="136"/>
      <c r="Y962" s="136"/>
      <c r="Z962" s="137"/>
      <c r="AA962" s="137"/>
      <c r="AB962" s="137"/>
      <c r="AC962" s="137"/>
      <c r="AD962" s="137"/>
    </row>
    <row r="963" spans="1:30" s="5" customFormat="1" x14ac:dyDescent="0.2">
      <c r="A963" s="136"/>
      <c r="B963" s="136"/>
      <c r="C963" s="134"/>
      <c r="D963" s="136"/>
      <c r="E963" s="136"/>
      <c r="F963" s="136"/>
      <c r="G963" s="136"/>
      <c r="H963" s="136"/>
      <c r="I963" s="136"/>
      <c r="J963" s="136"/>
      <c r="K963" s="136"/>
      <c r="L963" s="136"/>
      <c r="M963" s="136"/>
      <c r="N963" s="136"/>
      <c r="O963" s="136"/>
      <c r="P963" s="136"/>
      <c r="Q963" s="136"/>
      <c r="R963" s="136"/>
      <c r="S963" s="136"/>
      <c r="T963" s="136"/>
      <c r="U963" s="136"/>
      <c r="V963" s="136"/>
      <c r="W963" s="136"/>
      <c r="X963" s="136"/>
      <c r="Y963" s="136"/>
      <c r="Z963" s="137"/>
      <c r="AA963" s="137"/>
      <c r="AB963" s="137"/>
      <c r="AC963" s="137"/>
      <c r="AD963" s="137"/>
    </row>
    <row r="964" spans="1:30" s="5" customFormat="1" x14ac:dyDescent="0.2">
      <c r="A964" s="136"/>
      <c r="B964" s="136"/>
      <c r="C964" s="134"/>
      <c r="D964" s="136"/>
      <c r="E964" s="136"/>
      <c r="F964" s="136"/>
      <c r="G964" s="136"/>
      <c r="H964" s="136"/>
      <c r="I964" s="136"/>
      <c r="J964" s="136"/>
      <c r="K964" s="136"/>
      <c r="L964" s="136"/>
      <c r="M964" s="136"/>
      <c r="N964" s="136"/>
      <c r="O964" s="136"/>
      <c r="P964" s="136"/>
      <c r="Q964" s="136"/>
      <c r="R964" s="136"/>
      <c r="S964" s="136"/>
      <c r="T964" s="136"/>
      <c r="U964" s="136"/>
      <c r="V964" s="136"/>
      <c r="W964" s="136"/>
      <c r="X964" s="136"/>
      <c r="Y964" s="136"/>
      <c r="Z964" s="137"/>
      <c r="AA964" s="137"/>
      <c r="AB964" s="137"/>
      <c r="AC964" s="137"/>
      <c r="AD964" s="137"/>
    </row>
    <row r="965" spans="1:30" s="5" customFormat="1" x14ac:dyDescent="0.2">
      <c r="A965" s="136"/>
      <c r="B965" s="136"/>
      <c r="C965" s="134"/>
      <c r="D965" s="136"/>
      <c r="E965" s="136"/>
      <c r="F965" s="136"/>
      <c r="G965" s="136"/>
      <c r="H965" s="136"/>
      <c r="I965" s="136"/>
      <c r="J965" s="136"/>
      <c r="K965" s="136"/>
      <c r="L965" s="136"/>
      <c r="M965" s="136"/>
      <c r="N965" s="136"/>
      <c r="O965" s="136"/>
      <c r="P965" s="136"/>
      <c r="Q965" s="136"/>
      <c r="R965" s="136"/>
      <c r="S965" s="136"/>
      <c r="T965" s="136"/>
      <c r="U965" s="136"/>
      <c r="V965" s="136"/>
      <c r="W965" s="136"/>
      <c r="X965" s="136"/>
      <c r="Y965" s="136"/>
      <c r="Z965" s="137"/>
      <c r="AA965" s="137"/>
      <c r="AB965" s="137"/>
      <c r="AC965" s="137"/>
      <c r="AD965" s="137"/>
    </row>
    <row r="966" spans="1:30" s="5" customFormat="1" x14ac:dyDescent="0.2">
      <c r="A966" s="136"/>
      <c r="B966" s="136"/>
      <c r="C966" s="134"/>
      <c r="D966" s="136"/>
      <c r="E966" s="136"/>
      <c r="F966" s="136"/>
      <c r="G966" s="136"/>
      <c r="H966" s="136"/>
      <c r="I966" s="136"/>
      <c r="J966" s="136"/>
      <c r="K966" s="136"/>
      <c r="L966" s="136"/>
      <c r="M966" s="136"/>
      <c r="N966" s="136"/>
      <c r="O966" s="136"/>
      <c r="P966" s="136"/>
      <c r="Q966" s="136"/>
      <c r="R966" s="136"/>
      <c r="S966" s="136"/>
      <c r="T966" s="136"/>
      <c r="U966" s="136"/>
      <c r="V966" s="136"/>
      <c r="W966" s="136"/>
      <c r="X966" s="136"/>
      <c r="Y966" s="136"/>
      <c r="Z966" s="137"/>
      <c r="AA966" s="137"/>
      <c r="AB966" s="137"/>
      <c r="AC966" s="137"/>
      <c r="AD966" s="137"/>
    </row>
    <row r="967" spans="1:30" s="5" customFormat="1" x14ac:dyDescent="0.2">
      <c r="A967" s="136"/>
      <c r="B967" s="136"/>
      <c r="C967" s="134"/>
      <c r="D967" s="136"/>
      <c r="E967" s="136"/>
      <c r="F967" s="136"/>
      <c r="G967" s="136"/>
      <c r="H967" s="136"/>
      <c r="I967" s="136"/>
      <c r="J967" s="136"/>
      <c r="K967" s="136"/>
      <c r="L967" s="136"/>
      <c r="M967" s="136"/>
      <c r="N967" s="136"/>
      <c r="O967" s="136"/>
      <c r="P967" s="136"/>
      <c r="Q967" s="136"/>
      <c r="R967" s="136"/>
      <c r="S967" s="136"/>
      <c r="T967" s="136"/>
      <c r="U967" s="136"/>
      <c r="V967" s="136"/>
      <c r="W967" s="136"/>
      <c r="X967" s="136"/>
      <c r="Y967" s="136"/>
      <c r="Z967" s="137"/>
      <c r="AA967" s="137"/>
      <c r="AB967" s="137"/>
      <c r="AC967" s="137"/>
      <c r="AD967" s="137"/>
    </row>
    <row r="968" spans="1:30" s="5" customFormat="1" x14ac:dyDescent="0.2">
      <c r="A968" s="136"/>
      <c r="B968" s="136"/>
      <c r="C968" s="134"/>
      <c r="D968" s="136"/>
      <c r="E968" s="136"/>
      <c r="F968" s="136"/>
      <c r="G968" s="136"/>
      <c r="H968" s="136"/>
      <c r="I968" s="136"/>
      <c r="J968" s="136"/>
      <c r="K968" s="136"/>
      <c r="L968" s="136"/>
      <c r="M968" s="136"/>
      <c r="N968" s="136"/>
      <c r="O968" s="136"/>
      <c r="P968" s="136"/>
      <c r="Q968" s="136"/>
      <c r="R968" s="136"/>
      <c r="S968" s="136"/>
      <c r="T968" s="136"/>
      <c r="U968" s="136"/>
      <c r="V968" s="136"/>
      <c r="W968" s="136"/>
      <c r="X968" s="136"/>
      <c r="Y968" s="136"/>
      <c r="Z968" s="137"/>
      <c r="AA968" s="137"/>
      <c r="AB968" s="137"/>
      <c r="AC968" s="137"/>
      <c r="AD968" s="137"/>
    </row>
    <row r="969" spans="1:30" s="5" customFormat="1" x14ac:dyDescent="0.2">
      <c r="A969" s="136"/>
      <c r="B969" s="136"/>
      <c r="C969" s="134"/>
      <c r="D969" s="136"/>
      <c r="E969" s="136"/>
      <c r="F969" s="136"/>
      <c r="G969" s="136"/>
      <c r="H969" s="136"/>
      <c r="I969" s="136"/>
      <c r="J969" s="136"/>
      <c r="K969" s="136"/>
      <c r="L969" s="136"/>
      <c r="M969" s="136"/>
      <c r="N969" s="136"/>
      <c r="O969" s="136"/>
      <c r="P969" s="136"/>
      <c r="Q969" s="136"/>
      <c r="R969" s="136"/>
      <c r="S969" s="136"/>
      <c r="T969" s="136"/>
      <c r="U969" s="136"/>
      <c r="V969" s="136"/>
      <c r="W969" s="136"/>
      <c r="X969" s="136"/>
      <c r="Y969" s="136"/>
      <c r="Z969" s="137"/>
      <c r="AA969" s="137"/>
      <c r="AB969" s="137"/>
      <c r="AC969" s="137"/>
      <c r="AD969" s="137"/>
    </row>
    <row r="970" spans="1:30" s="5" customFormat="1" x14ac:dyDescent="0.2">
      <c r="A970" s="136"/>
      <c r="B970" s="136"/>
      <c r="C970" s="134"/>
      <c r="D970" s="136"/>
      <c r="E970" s="136"/>
      <c r="F970" s="136"/>
      <c r="G970" s="136"/>
      <c r="H970" s="136"/>
      <c r="I970" s="136"/>
      <c r="J970" s="136"/>
      <c r="K970" s="136"/>
      <c r="L970" s="136"/>
      <c r="M970" s="136"/>
      <c r="N970" s="136"/>
      <c r="O970" s="136"/>
      <c r="P970" s="136"/>
      <c r="Q970" s="136"/>
      <c r="R970" s="136"/>
      <c r="S970" s="136"/>
      <c r="T970" s="136"/>
      <c r="U970" s="136"/>
      <c r="V970" s="136"/>
      <c r="W970" s="136"/>
      <c r="X970" s="136"/>
      <c r="Y970" s="136"/>
      <c r="Z970" s="137"/>
      <c r="AA970" s="137"/>
      <c r="AB970" s="137"/>
      <c r="AC970" s="137"/>
      <c r="AD970" s="137"/>
    </row>
    <row r="971" spans="1:30" s="5" customFormat="1" x14ac:dyDescent="0.2">
      <c r="A971" s="136"/>
      <c r="B971" s="136"/>
      <c r="C971" s="134"/>
      <c r="D971" s="136"/>
      <c r="E971" s="136"/>
      <c r="F971" s="136"/>
      <c r="G971" s="136"/>
      <c r="H971" s="136"/>
      <c r="I971" s="136"/>
      <c r="J971" s="136"/>
      <c r="K971" s="136"/>
      <c r="L971" s="136"/>
      <c r="M971" s="136"/>
      <c r="N971" s="136"/>
      <c r="O971" s="136"/>
      <c r="P971" s="136"/>
      <c r="Q971" s="136"/>
      <c r="R971" s="136"/>
      <c r="S971" s="136"/>
      <c r="T971" s="136"/>
      <c r="U971" s="136"/>
      <c r="V971" s="136"/>
      <c r="W971" s="136"/>
      <c r="X971" s="136"/>
      <c r="Y971" s="136"/>
      <c r="Z971" s="137"/>
      <c r="AA971" s="137"/>
      <c r="AB971" s="137"/>
      <c r="AC971" s="137"/>
      <c r="AD971" s="137"/>
    </row>
    <row r="972" spans="1:30" s="5" customFormat="1" x14ac:dyDescent="0.2">
      <c r="A972" s="136"/>
      <c r="B972" s="136"/>
      <c r="C972" s="134"/>
      <c r="D972" s="136"/>
      <c r="E972" s="136"/>
      <c r="F972" s="136"/>
      <c r="G972" s="136"/>
      <c r="H972" s="136"/>
      <c r="I972" s="136"/>
      <c r="J972" s="136"/>
      <c r="K972" s="136"/>
      <c r="L972" s="136"/>
      <c r="M972" s="136"/>
      <c r="N972" s="136"/>
      <c r="O972" s="136"/>
      <c r="P972" s="136"/>
      <c r="Q972" s="136"/>
      <c r="R972" s="136"/>
      <c r="S972" s="136"/>
      <c r="T972" s="136"/>
      <c r="U972" s="136"/>
      <c r="V972" s="136"/>
      <c r="W972" s="136"/>
      <c r="X972" s="136"/>
      <c r="Y972" s="136"/>
      <c r="Z972" s="137"/>
      <c r="AA972" s="137"/>
      <c r="AB972" s="137"/>
      <c r="AC972" s="137"/>
      <c r="AD972" s="137"/>
    </row>
    <row r="973" spans="1:30" s="5" customFormat="1" x14ac:dyDescent="0.2">
      <c r="A973" s="136"/>
      <c r="B973" s="136"/>
      <c r="C973" s="134"/>
      <c r="D973" s="136"/>
      <c r="E973" s="136"/>
      <c r="F973" s="136"/>
      <c r="G973" s="136"/>
      <c r="H973" s="136"/>
      <c r="I973" s="136"/>
      <c r="J973" s="136"/>
      <c r="K973" s="136"/>
      <c r="L973" s="136"/>
      <c r="M973" s="136"/>
      <c r="N973" s="136"/>
      <c r="O973" s="136"/>
      <c r="P973" s="136"/>
      <c r="Q973" s="136"/>
      <c r="R973" s="136"/>
      <c r="S973" s="136"/>
      <c r="T973" s="136"/>
      <c r="U973" s="136"/>
      <c r="V973" s="136"/>
      <c r="W973" s="136"/>
      <c r="X973" s="136"/>
      <c r="Y973" s="136"/>
      <c r="Z973" s="137"/>
      <c r="AA973" s="137"/>
      <c r="AB973" s="137"/>
      <c r="AC973" s="137"/>
      <c r="AD973" s="137"/>
    </row>
    <row r="974" spans="1:30" s="5" customFormat="1" x14ac:dyDescent="0.2">
      <c r="A974" s="136"/>
      <c r="B974" s="136"/>
      <c r="C974" s="134"/>
      <c r="D974" s="136"/>
      <c r="E974" s="136"/>
      <c r="F974" s="136"/>
      <c r="G974" s="136"/>
      <c r="H974" s="136"/>
      <c r="I974" s="136"/>
      <c r="J974" s="136"/>
      <c r="K974" s="136"/>
      <c r="L974" s="136"/>
      <c r="M974" s="136"/>
      <c r="N974" s="136"/>
      <c r="O974" s="136"/>
      <c r="P974" s="136"/>
      <c r="Q974" s="136"/>
      <c r="R974" s="136"/>
      <c r="S974" s="136"/>
      <c r="T974" s="136"/>
      <c r="U974" s="136"/>
      <c r="V974" s="136"/>
      <c r="W974" s="136"/>
      <c r="X974" s="136"/>
      <c r="Y974" s="136"/>
      <c r="Z974" s="137"/>
      <c r="AA974" s="137"/>
      <c r="AB974" s="137"/>
      <c r="AC974" s="137"/>
      <c r="AD974" s="137"/>
    </row>
    <row r="975" spans="1:30" s="5" customFormat="1" x14ac:dyDescent="0.2">
      <c r="A975" s="136"/>
      <c r="B975" s="136"/>
      <c r="C975" s="134"/>
      <c r="D975" s="136"/>
      <c r="E975" s="136"/>
      <c r="F975" s="136"/>
      <c r="G975" s="136"/>
      <c r="H975" s="136"/>
      <c r="I975" s="136"/>
      <c r="J975" s="136"/>
      <c r="K975" s="136"/>
      <c r="L975" s="136"/>
      <c r="M975" s="136"/>
      <c r="N975" s="136"/>
      <c r="O975" s="136"/>
      <c r="P975" s="136"/>
      <c r="Q975" s="136"/>
      <c r="R975" s="136"/>
      <c r="S975" s="136"/>
      <c r="T975" s="136"/>
      <c r="U975" s="136"/>
      <c r="V975" s="136"/>
      <c r="W975" s="136"/>
      <c r="X975" s="136"/>
      <c r="Y975" s="136"/>
      <c r="Z975" s="137"/>
      <c r="AA975" s="137"/>
      <c r="AB975" s="137"/>
      <c r="AC975" s="137"/>
      <c r="AD975" s="137"/>
    </row>
    <row r="976" spans="1:30" s="5" customFormat="1" x14ac:dyDescent="0.2">
      <c r="A976" s="136"/>
      <c r="B976" s="136"/>
      <c r="C976" s="134"/>
      <c r="D976" s="136"/>
      <c r="E976" s="136"/>
      <c r="F976" s="136"/>
      <c r="G976" s="136"/>
      <c r="H976" s="136"/>
      <c r="I976" s="136"/>
      <c r="J976" s="136"/>
      <c r="K976" s="136"/>
      <c r="L976" s="136"/>
      <c r="M976" s="136"/>
      <c r="N976" s="136"/>
      <c r="O976" s="136"/>
      <c r="P976" s="136"/>
      <c r="Q976" s="136"/>
      <c r="R976" s="136"/>
      <c r="S976" s="136"/>
      <c r="T976" s="136"/>
      <c r="U976" s="136"/>
      <c r="V976" s="136"/>
      <c r="W976" s="136"/>
      <c r="X976" s="136"/>
      <c r="Y976" s="136"/>
      <c r="Z976" s="137"/>
      <c r="AA976" s="137"/>
      <c r="AB976" s="137"/>
      <c r="AC976" s="137"/>
      <c r="AD976" s="137"/>
    </row>
    <row r="977" spans="1:30" s="5" customFormat="1" x14ac:dyDescent="0.2">
      <c r="A977" s="136"/>
      <c r="B977" s="136"/>
      <c r="C977" s="134"/>
      <c r="D977" s="136"/>
      <c r="E977" s="136"/>
      <c r="F977" s="136"/>
      <c r="G977" s="136"/>
      <c r="H977" s="136"/>
      <c r="I977" s="136"/>
      <c r="J977" s="136"/>
      <c r="K977" s="136"/>
      <c r="L977" s="136"/>
      <c r="M977" s="136"/>
      <c r="N977" s="136"/>
      <c r="O977" s="136"/>
      <c r="P977" s="136"/>
      <c r="Q977" s="136"/>
      <c r="R977" s="136"/>
      <c r="S977" s="136"/>
      <c r="T977" s="136"/>
      <c r="U977" s="136"/>
      <c r="V977" s="136"/>
      <c r="W977" s="136"/>
      <c r="X977" s="136"/>
      <c r="Y977" s="136"/>
      <c r="Z977" s="137"/>
      <c r="AA977" s="137"/>
      <c r="AB977" s="137"/>
      <c r="AC977" s="137"/>
      <c r="AD977" s="137"/>
    </row>
    <row r="978" spans="1:30" s="5" customFormat="1" x14ac:dyDescent="0.2">
      <c r="A978" s="136"/>
      <c r="B978" s="136"/>
      <c r="C978" s="134"/>
      <c r="D978" s="136"/>
      <c r="E978" s="136"/>
      <c r="F978" s="136"/>
      <c r="G978" s="136"/>
      <c r="H978" s="136"/>
      <c r="I978" s="136"/>
      <c r="J978" s="136"/>
      <c r="K978" s="136"/>
      <c r="L978" s="136"/>
      <c r="M978" s="136"/>
      <c r="N978" s="136"/>
      <c r="O978" s="136"/>
      <c r="P978" s="136"/>
      <c r="Q978" s="136"/>
      <c r="R978" s="136"/>
      <c r="S978" s="136"/>
      <c r="T978" s="136"/>
      <c r="U978" s="136"/>
      <c r="V978" s="136"/>
      <c r="W978" s="136"/>
      <c r="X978" s="136"/>
      <c r="Y978" s="136"/>
      <c r="Z978" s="137"/>
      <c r="AA978" s="137"/>
      <c r="AB978" s="137"/>
      <c r="AC978" s="137"/>
      <c r="AD978" s="137"/>
    </row>
    <row r="979" spans="1:30" s="5" customFormat="1" x14ac:dyDescent="0.2">
      <c r="A979" s="136"/>
      <c r="B979" s="136"/>
      <c r="C979" s="134"/>
      <c r="D979" s="136"/>
      <c r="E979" s="136"/>
      <c r="F979" s="136"/>
      <c r="G979" s="136"/>
      <c r="H979" s="136"/>
      <c r="I979" s="136"/>
      <c r="J979" s="136"/>
      <c r="K979" s="136"/>
      <c r="L979" s="136"/>
      <c r="M979" s="136"/>
      <c r="N979" s="136"/>
      <c r="O979" s="136"/>
      <c r="P979" s="136"/>
      <c r="Q979" s="136"/>
      <c r="R979" s="136"/>
      <c r="S979" s="136"/>
      <c r="T979" s="136"/>
      <c r="U979" s="136"/>
      <c r="V979" s="136"/>
      <c r="W979" s="136"/>
      <c r="X979" s="136"/>
      <c r="Y979" s="136"/>
      <c r="Z979" s="137"/>
      <c r="AA979" s="137"/>
      <c r="AB979" s="137"/>
      <c r="AC979" s="137"/>
      <c r="AD979" s="137"/>
    </row>
    <row r="980" spans="1:30" s="5" customFormat="1" x14ac:dyDescent="0.2">
      <c r="A980" s="136"/>
      <c r="B980" s="136"/>
      <c r="C980" s="134"/>
      <c r="D980" s="136"/>
      <c r="E980" s="136"/>
      <c r="F980" s="136"/>
      <c r="G980" s="136"/>
      <c r="H980" s="136"/>
      <c r="I980" s="136"/>
      <c r="J980" s="136"/>
      <c r="K980" s="136"/>
      <c r="L980" s="136"/>
      <c r="M980" s="136"/>
      <c r="N980" s="136"/>
      <c r="O980" s="136"/>
      <c r="P980" s="136"/>
      <c r="Q980" s="136"/>
      <c r="R980" s="136"/>
      <c r="S980" s="136"/>
      <c r="T980" s="136"/>
      <c r="U980" s="136"/>
      <c r="V980" s="136"/>
      <c r="W980" s="136"/>
      <c r="X980" s="136"/>
      <c r="Y980" s="136"/>
      <c r="Z980" s="137"/>
      <c r="AA980" s="137"/>
      <c r="AB980" s="137"/>
      <c r="AC980" s="137"/>
      <c r="AD980" s="137"/>
    </row>
    <row r="981" spans="1:30" s="5" customFormat="1" x14ac:dyDescent="0.2">
      <c r="A981" s="136"/>
      <c r="B981" s="136"/>
      <c r="C981" s="134"/>
      <c r="D981" s="136"/>
      <c r="E981" s="136"/>
      <c r="F981" s="136"/>
      <c r="G981" s="136"/>
      <c r="H981" s="136"/>
      <c r="I981" s="136"/>
      <c r="J981" s="136"/>
      <c r="K981" s="136"/>
      <c r="L981" s="136"/>
      <c r="M981" s="136"/>
      <c r="N981" s="136"/>
      <c r="O981" s="136"/>
      <c r="P981" s="136"/>
      <c r="Q981" s="136"/>
      <c r="R981" s="136"/>
      <c r="S981" s="136"/>
      <c r="T981" s="136"/>
      <c r="U981" s="136"/>
      <c r="V981" s="136"/>
      <c r="W981" s="136"/>
      <c r="X981" s="136"/>
      <c r="Y981" s="136"/>
      <c r="Z981" s="137"/>
      <c r="AA981" s="137"/>
      <c r="AB981" s="137"/>
      <c r="AC981" s="137"/>
      <c r="AD981" s="137"/>
    </row>
    <row r="982" spans="1:30" s="5" customFormat="1" x14ac:dyDescent="0.2">
      <c r="A982" s="136"/>
      <c r="B982" s="136"/>
      <c r="C982" s="134"/>
      <c r="D982" s="136"/>
      <c r="E982" s="136"/>
      <c r="F982" s="136"/>
      <c r="G982" s="136"/>
      <c r="H982" s="136"/>
      <c r="I982" s="136"/>
      <c r="J982" s="136"/>
      <c r="K982" s="136"/>
      <c r="L982" s="136"/>
      <c r="M982" s="136"/>
      <c r="N982" s="136"/>
      <c r="O982" s="136"/>
      <c r="P982" s="136"/>
      <c r="Q982" s="136"/>
      <c r="R982" s="136"/>
      <c r="S982" s="136"/>
      <c r="T982" s="136"/>
      <c r="U982" s="136"/>
      <c r="V982" s="136"/>
      <c r="W982" s="136"/>
      <c r="X982" s="136"/>
      <c r="Y982" s="136"/>
      <c r="Z982" s="137"/>
      <c r="AA982" s="137"/>
      <c r="AB982" s="137"/>
      <c r="AC982" s="137"/>
      <c r="AD982" s="137"/>
    </row>
    <row r="983" spans="1:30" s="5" customFormat="1" x14ac:dyDescent="0.2">
      <c r="A983" s="136"/>
      <c r="B983" s="136"/>
      <c r="C983" s="134"/>
      <c r="D983" s="136"/>
      <c r="E983" s="136"/>
      <c r="F983" s="136"/>
      <c r="G983" s="136"/>
      <c r="H983" s="136"/>
      <c r="I983" s="136"/>
      <c r="J983" s="136"/>
      <c r="K983" s="136"/>
      <c r="L983" s="136"/>
      <c r="M983" s="136"/>
      <c r="N983" s="136"/>
      <c r="O983" s="136"/>
      <c r="P983" s="136"/>
      <c r="Q983" s="136"/>
      <c r="R983" s="136"/>
      <c r="S983" s="136"/>
      <c r="T983" s="136"/>
      <c r="U983" s="136"/>
      <c r="V983" s="136"/>
      <c r="W983" s="136"/>
      <c r="X983" s="136"/>
      <c r="Y983" s="136"/>
      <c r="Z983" s="137"/>
      <c r="AA983" s="137"/>
      <c r="AB983" s="137"/>
      <c r="AC983" s="137"/>
      <c r="AD983" s="137"/>
    </row>
    <row r="984" spans="1:30" s="5" customFormat="1" x14ac:dyDescent="0.2">
      <c r="A984" s="136"/>
      <c r="B984" s="136"/>
      <c r="C984" s="134"/>
      <c r="D984" s="136"/>
      <c r="E984" s="136"/>
      <c r="F984" s="136"/>
      <c r="G984" s="136"/>
      <c r="H984" s="136"/>
      <c r="I984" s="136"/>
      <c r="J984" s="136"/>
      <c r="K984" s="136"/>
      <c r="L984" s="136"/>
      <c r="M984" s="136"/>
      <c r="N984" s="136"/>
      <c r="O984" s="136"/>
      <c r="P984" s="136"/>
      <c r="Q984" s="136"/>
      <c r="R984" s="136"/>
      <c r="S984" s="136"/>
      <c r="T984" s="136"/>
      <c r="U984" s="136"/>
      <c r="V984" s="136"/>
      <c r="W984" s="136"/>
      <c r="X984" s="136"/>
      <c r="Y984" s="136"/>
      <c r="Z984" s="137"/>
      <c r="AA984" s="137"/>
      <c r="AB984" s="137"/>
      <c r="AC984" s="137"/>
      <c r="AD984" s="137"/>
    </row>
    <row r="985" spans="1:30" s="5" customFormat="1" x14ac:dyDescent="0.2">
      <c r="A985" s="136"/>
      <c r="B985" s="136"/>
      <c r="C985" s="134"/>
      <c r="D985" s="136"/>
      <c r="E985" s="136"/>
      <c r="F985" s="136"/>
      <c r="G985" s="136"/>
      <c r="H985" s="136"/>
      <c r="I985" s="136"/>
      <c r="J985" s="136"/>
      <c r="K985" s="136"/>
      <c r="L985" s="136"/>
      <c r="M985" s="136"/>
      <c r="N985" s="136"/>
      <c r="O985" s="136"/>
      <c r="P985" s="136"/>
      <c r="Q985" s="136"/>
      <c r="R985" s="136"/>
      <c r="S985" s="136"/>
      <c r="T985" s="136"/>
      <c r="U985" s="136"/>
      <c r="V985" s="136"/>
      <c r="W985" s="136"/>
      <c r="X985" s="136"/>
      <c r="Y985" s="136"/>
      <c r="Z985" s="137"/>
      <c r="AA985" s="137"/>
      <c r="AB985" s="137"/>
      <c r="AC985" s="137"/>
      <c r="AD985" s="137"/>
    </row>
    <row r="986" spans="1:30" s="5" customFormat="1" x14ac:dyDescent="0.2">
      <c r="A986" s="136"/>
      <c r="B986" s="136"/>
      <c r="C986" s="134"/>
      <c r="D986" s="136"/>
      <c r="E986" s="136"/>
      <c r="F986" s="136"/>
      <c r="G986" s="136"/>
      <c r="H986" s="136"/>
      <c r="I986" s="136"/>
      <c r="J986" s="136"/>
      <c r="K986" s="136"/>
      <c r="L986" s="136"/>
      <c r="M986" s="136"/>
      <c r="N986" s="136"/>
      <c r="O986" s="136"/>
      <c r="P986" s="136"/>
      <c r="Q986" s="136"/>
      <c r="R986" s="136"/>
      <c r="S986" s="136"/>
      <c r="T986" s="136"/>
      <c r="U986" s="136"/>
      <c r="V986" s="136"/>
      <c r="W986" s="136"/>
      <c r="X986" s="136"/>
      <c r="Y986" s="136"/>
      <c r="Z986" s="137"/>
      <c r="AA986" s="137"/>
      <c r="AB986" s="137"/>
      <c r="AC986" s="137"/>
      <c r="AD986" s="137"/>
    </row>
    <row r="987" spans="1:30" s="5" customFormat="1" x14ac:dyDescent="0.2">
      <c r="A987" s="136"/>
      <c r="B987" s="136"/>
      <c r="C987" s="134"/>
      <c r="D987" s="136"/>
      <c r="E987" s="136"/>
      <c r="F987" s="136"/>
      <c r="G987" s="136"/>
      <c r="H987" s="136"/>
      <c r="I987" s="136"/>
      <c r="J987" s="136"/>
      <c r="K987" s="136"/>
      <c r="L987" s="136"/>
      <c r="M987" s="136"/>
      <c r="N987" s="136"/>
      <c r="O987" s="136"/>
      <c r="P987" s="136"/>
      <c r="Q987" s="136"/>
      <c r="R987" s="136"/>
      <c r="S987" s="136"/>
      <c r="T987" s="136"/>
      <c r="U987" s="136"/>
      <c r="V987" s="136"/>
      <c r="W987" s="136"/>
      <c r="X987" s="136"/>
      <c r="Y987" s="136"/>
      <c r="Z987" s="137"/>
      <c r="AA987" s="137"/>
      <c r="AB987" s="137"/>
      <c r="AC987" s="137"/>
      <c r="AD987" s="137"/>
    </row>
    <row r="988" spans="1:30" s="5" customFormat="1" x14ac:dyDescent="0.2">
      <c r="A988" s="136"/>
      <c r="B988" s="136"/>
      <c r="C988" s="134"/>
      <c r="D988" s="136"/>
      <c r="E988" s="136"/>
      <c r="F988" s="136"/>
      <c r="G988" s="136"/>
      <c r="H988" s="136"/>
      <c r="I988" s="136"/>
      <c r="J988" s="136"/>
      <c r="K988" s="136"/>
      <c r="L988" s="136"/>
      <c r="M988" s="136"/>
      <c r="N988" s="136"/>
      <c r="O988" s="136"/>
      <c r="P988" s="136"/>
      <c r="Q988" s="136"/>
      <c r="R988" s="136"/>
      <c r="S988" s="136"/>
      <c r="T988" s="136"/>
      <c r="U988" s="136"/>
      <c r="V988" s="136"/>
      <c r="W988" s="136"/>
      <c r="X988" s="136"/>
      <c r="Y988" s="136"/>
      <c r="Z988" s="137"/>
      <c r="AA988" s="137"/>
      <c r="AB988" s="137"/>
      <c r="AC988" s="137"/>
      <c r="AD988" s="137"/>
    </row>
    <row r="989" spans="1:30" s="5" customFormat="1" x14ac:dyDescent="0.2">
      <c r="A989" s="136"/>
      <c r="B989" s="136"/>
      <c r="C989" s="134"/>
      <c r="D989" s="136"/>
      <c r="E989" s="136"/>
      <c r="F989" s="136"/>
      <c r="G989" s="136"/>
      <c r="H989" s="136"/>
      <c r="I989" s="136"/>
      <c r="J989" s="136"/>
      <c r="K989" s="136"/>
      <c r="L989" s="136"/>
      <c r="M989" s="136"/>
      <c r="N989" s="136"/>
      <c r="O989" s="136"/>
      <c r="P989" s="136"/>
      <c r="Q989" s="136"/>
      <c r="R989" s="136"/>
      <c r="S989" s="136"/>
      <c r="T989" s="136"/>
      <c r="U989" s="136"/>
      <c r="V989" s="136"/>
      <c r="W989" s="136"/>
      <c r="X989" s="136"/>
      <c r="Y989" s="136"/>
      <c r="Z989" s="137"/>
      <c r="AA989" s="137"/>
      <c r="AB989" s="137"/>
      <c r="AC989" s="137"/>
      <c r="AD989" s="137"/>
    </row>
    <row r="990" spans="1:30" s="5" customFormat="1" x14ac:dyDescent="0.2">
      <c r="A990" s="136"/>
      <c r="B990" s="136"/>
      <c r="C990" s="134"/>
      <c r="D990" s="136"/>
      <c r="E990" s="136"/>
      <c r="F990" s="136"/>
      <c r="G990" s="136"/>
      <c r="H990" s="136"/>
      <c r="I990" s="136"/>
      <c r="J990" s="136"/>
      <c r="K990" s="136"/>
      <c r="L990" s="136"/>
      <c r="M990" s="136"/>
      <c r="N990" s="136"/>
      <c r="O990" s="136"/>
      <c r="P990" s="136"/>
      <c r="Q990" s="136"/>
      <c r="R990" s="136"/>
      <c r="S990" s="136"/>
      <c r="T990" s="136"/>
      <c r="U990" s="136"/>
      <c r="V990" s="136"/>
      <c r="W990" s="136"/>
      <c r="X990" s="136"/>
      <c r="Y990" s="136"/>
      <c r="Z990" s="137"/>
      <c r="AA990" s="137"/>
      <c r="AB990" s="137"/>
      <c r="AC990" s="137"/>
      <c r="AD990" s="137"/>
    </row>
    <row r="991" spans="1:30" s="5" customFormat="1" x14ac:dyDescent="0.2">
      <c r="A991" s="136"/>
      <c r="B991" s="136"/>
      <c r="C991" s="134"/>
      <c r="D991" s="136"/>
      <c r="E991" s="136"/>
      <c r="F991" s="136"/>
      <c r="G991" s="136"/>
      <c r="H991" s="136"/>
      <c r="I991" s="136"/>
      <c r="J991" s="136"/>
      <c r="K991" s="136"/>
      <c r="L991" s="136"/>
      <c r="M991" s="136"/>
      <c r="N991" s="136"/>
      <c r="O991" s="136"/>
      <c r="P991" s="136"/>
      <c r="Q991" s="136"/>
      <c r="R991" s="136"/>
      <c r="S991" s="136"/>
      <c r="T991" s="136"/>
      <c r="U991" s="136"/>
      <c r="V991" s="136"/>
      <c r="W991" s="136"/>
      <c r="X991" s="136"/>
      <c r="Y991" s="136"/>
      <c r="Z991" s="137"/>
      <c r="AA991" s="137"/>
      <c r="AB991" s="137"/>
      <c r="AC991" s="137"/>
      <c r="AD991" s="137"/>
    </row>
    <row r="992" spans="1:30" s="5" customFormat="1" x14ac:dyDescent="0.2">
      <c r="A992" s="136"/>
      <c r="B992" s="136"/>
      <c r="C992" s="134"/>
      <c r="D992" s="136"/>
      <c r="E992" s="136"/>
      <c r="F992" s="136"/>
      <c r="G992" s="136"/>
      <c r="H992" s="136"/>
      <c r="I992" s="136"/>
      <c r="J992" s="136"/>
      <c r="K992" s="136"/>
      <c r="L992" s="136"/>
      <c r="M992" s="136"/>
      <c r="N992" s="136"/>
      <c r="O992" s="136"/>
      <c r="P992" s="136"/>
      <c r="Q992" s="136"/>
      <c r="R992" s="136"/>
      <c r="S992" s="136"/>
      <c r="T992" s="136"/>
      <c r="U992" s="136"/>
      <c r="V992" s="136"/>
      <c r="W992" s="136"/>
      <c r="X992" s="136"/>
      <c r="Y992" s="136"/>
      <c r="Z992" s="137"/>
      <c r="AA992" s="137"/>
      <c r="AB992" s="137"/>
      <c r="AC992" s="137"/>
      <c r="AD992" s="137"/>
    </row>
    <row r="993" spans="1:30" s="5" customFormat="1" x14ac:dyDescent="0.2">
      <c r="A993" s="136"/>
      <c r="B993" s="136"/>
      <c r="C993" s="134"/>
      <c r="D993" s="136"/>
      <c r="E993" s="136"/>
      <c r="F993" s="136"/>
      <c r="G993" s="136"/>
      <c r="H993" s="136"/>
      <c r="I993" s="136"/>
      <c r="J993" s="136"/>
      <c r="K993" s="136"/>
      <c r="L993" s="136"/>
      <c r="M993" s="136"/>
      <c r="N993" s="136"/>
      <c r="O993" s="136"/>
      <c r="P993" s="136"/>
      <c r="Q993" s="136"/>
      <c r="R993" s="136"/>
      <c r="S993" s="136"/>
      <c r="T993" s="136"/>
      <c r="U993" s="136"/>
      <c r="V993" s="136"/>
      <c r="W993" s="136"/>
      <c r="X993" s="136"/>
      <c r="Y993" s="136"/>
      <c r="Z993" s="137"/>
      <c r="AA993" s="137"/>
      <c r="AB993" s="137"/>
      <c r="AC993" s="137"/>
      <c r="AD993" s="137"/>
    </row>
    <row r="994" spans="1:30" s="5" customFormat="1" x14ac:dyDescent="0.2">
      <c r="A994" s="136"/>
      <c r="B994" s="136"/>
      <c r="C994" s="134"/>
      <c r="D994" s="136"/>
      <c r="E994" s="136"/>
      <c r="F994" s="136"/>
      <c r="G994" s="136"/>
      <c r="H994" s="136"/>
      <c r="I994" s="136"/>
      <c r="J994" s="136"/>
      <c r="K994" s="136"/>
      <c r="L994" s="136"/>
      <c r="M994" s="136"/>
      <c r="N994" s="136"/>
      <c r="O994" s="136"/>
      <c r="P994" s="136"/>
      <c r="Q994" s="136"/>
      <c r="R994" s="136"/>
      <c r="S994" s="136"/>
      <c r="T994" s="136"/>
      <c r="U994" s="136"/>
      <c r="V994" s="136"/>
      <c r="W994" s="136"/>
      <c r="X994" s="136"/>
      <c r="Y994" s="136"/>
      <c r="Z994" s="137"/>
      <c r="AA994" s="137"/>
      <c r="AB994" s="137"/>
      <c r="AC994" s="137"/>
      <c r="AD994" s="137"/>
    </row>
    <row r="995" spans="1:30" s="5" customFormat="1" x14ac:dyDescent="0.2">
      <c r="A995" s="136"/>
      <c r="B995" s="136"/>
      <c r="C995" s="134"/>
      <c r="D995" s="136"/>
      <c r="E995" s="136"/>
      <c r="F995" s="136"/>
      <c r="G995" s="136"/>
      <c r="H995" s="136"/>
      <c r="I995" s="136"/>
      <c r="J995" s="136"/>
      <c r="K995" s="136"/>
      <c r="L995" s="136"/>
      <c r="M995" s="136"/>
      <c r="N995" s="136"/>
      <c r="O995" s="136"/>
      <c r="P995" s="136"/>
      <c r="Q995" s="136"/>
      <c r="R995" s="136"/>
      <c r="S995" s="136"/>
      <c r="T995" s="136"/>
      <c r="U995" s="136"/>
      <c r="V995" s="136"/>
      <c r="W995" s="136"/>
      <c r="X995" s="136"/>
      <c r="Y995" s="136"/>
      <c r="Z995" s="137"/>
      <c r="AA995" s="137"/>
      <c r="AB995" s="137"/>
      <c r="AC995" s="137"/>
      <c r="AD995" s="137"/>
    </row>
    <row r="996" spans="1:30" s="5" customFormat="1" x14ac:dyDescent="0.2">
      <c r="A996" s="136"/>
      <c r="B996" s="136"/>
      <c r="C996" s="134"/>
      <c r="D996" s="136"/>
      <c r="E996" s="136"/>
      <c r="F996" s="136"/>
      <c r="G996" s="136"/>
      <c r="H996" s="136"/>
      <c r="I996" s="136"/>
      <c r="J996" s="136"/>
      <c r="K996" s="136"/>
      <c r="L996" s="136"/>
      <c r="M996" s="136"/>
      <c r="N996" s="136"/>
      <c r="O996" s="136"/>
      <c r="P996" s="136"/>
      <c r="Q996" s="136"/>
      <c r="R996" s="136"/>
      <c r="S996" s="136"/>
      <c r="T996" s="136"/>
      <c r="U996" s="136"/>
      <c r="V996" s="136"/>
      <c r="W996" s="136"/>
      <c r="X996" s="136"/>
      <c r="Y996" s="136"/>
      <c r="Z996" s="137"/>
      <c r="AA996" s="137"/>
      <c r="AB996" s="137"/>
      <c r="AC996" s="137"/>
      <c r="AD996" s="137"/>
    </row>
    <row r="997" spans="1:30" s="5" customFormat="1" x14ac:dyDescent="0.2">
      <c r="A997" s="136"/>
      <c r="B997" s="136"/>
      <c r="C997" s="134"/>
      <c r="D997" s="136"/>
      <c r="E997" s="136"/>
      <c r="F997" s="136"/>
      <c r="G997" s="136"/>
      <c r="H997" s="136"/>
      <c r="I997" s="136"/>
      <c r="J997" s="136"/>
      <c r="K997" s="136"/>
      <c r="L997" s="136"/>
      <c r="M997" s="136"/>
      <c r="N997" s="136"/>
      <c r="O997" s="136"/>
      <c r="P997" s="136"/>
      <c r="Q997" s="136"/>
      <c r="R997" s="136"/>
      <c r="S997" s="136"/>
      <c r="T997" s="136"/>
      <c r="U997" s="136"/>
      <c r="V997" s="136"/>
      <c r="W997" s="136"/>
      <c r="X997" s="136"/>
      <c r="Y997" s="136"/>
      <c r="Z997" s="137"/>
      <c r="AA997" s="137"/>
      <c r="AB997" s="137"/>
      <c r="AC997" s="137"/>
      <c r="AD997" s="137"/>
    </row>
    <row r="998" spans="1:30" s="5" customFormat="1" x14ac:dyDescent="0.2">
      <c r="A998" s="136"/>
      <c r="B998" s="136"/>
      <c r="C998" s="134"/>
      <c r="D998" s="136"/>
      <c r="E998" s="136"/>
      <c r="F998" s="136"/>
      <c r="G998" s="136"/>
      <c r="H998" s="136"/>
      <c r="I998" s="136"/>
      <c r="J998" s="136"/>
      <c r="K998" s="136"/>
      <c r="L998" s="136"/>
      <c r="M998" s="136"/>
      <c r="N998" s="136"/>
      <c r="O998" s="136"/>
      <c r="P998" s="136"/>
      <c r="Q998" s="136"/>
      <c r="R998" s="136"/>
      <c r="S998" s="136"/>
      <c r="T998" s="136"/>
      <c r="U998" s="136"/>
      <c r="V998" s="136"/>
      <c r="W998" s="136"/>
      <c r="X998" s="136"/>
      <c r="Y998" s="136"/>
      <c r="Z998" s="137"/>
      <c r="AA998" s="137"/>
      <c r="AB998" s="137"/>
      <c r="AC998" s="137"/>
      <c r="AD998" s="137"/>
    </row>
    <row r="999" spans="1:30" s="5" customFormat="1" x14ac:dyDescent="0.2">
      <c r="A999" s="136"/>
      <c r="B999" s="136"/>
      <c r="C999" s="134"/>
      <c r="D999" s="136"/>
      <c r="E999" s="136"/>
      <c r="F999" s="136"/>
      <c r="G999" s="136"/>
      <c r="H999" s="136"/>
      <c r="I999" s="136"/>
      <c r="J999" s="136"/>
      <c r="K999" s="136"/>
      <c r="L999" s="136"/>
      <c r="M999" s="136"/>
      <c r="N999" s="136"/>
      <c r="O999" s="136"/>
      <c r="P999" s="136"/>
      <c r="Q999" s="136"/>
      <c r="R999" s="136"/>
      <c r="S999" s="136"/>
      <c r="T999" s="136"/>
      <c r="U999" s="136"/>
      <c r="V999" s="136"/>
      <c r="W999" s="136"/>
      <c r="X999" s="136"/>
      <c r="Y999" s="136"/>
      <c r="Z999" s="137"/>
      <c r="AA999" s="137"/>
      <c r="AB999" s="137"/>
      <c r="AC999" s="137"/>
      <c r="AD999" s="137"/>
    </row>
    <row r="1000" spans="1:30" s="5" customFormat="1" x14ac:dyDescent="0.2">
      <c r="A1000" s="136"/>
      <c r="B1000" s="136"/>
      <c r="C1000" s="134"/>
      <c r="D1000" s="136"/>
      <c r="E1000" s="136"/>
      <c r="F1000" s="136"/>
      <c r="G1000" s="136"/>
      <c r="H1000" s="136"/>
      <c r="I1000" s="136"/>
      <c r="J1000" s="136"/>
      <c r="K1000" s="136"/>
      <c r="L1000" s="136"/>
      <c r="M1000" s="136"/>
      <c r="N1000" s="136"/>
      <c r="O1000" s="136"/>
      <c r="P1000" s="136"/>
      <c r="Q1000" s="136"/>
      <c r="R1000" s="136"/>
      <c r="S1000" s="136"/>
      <c r="T1000" s="136"/>
      <c r="U1000" s="136"/>
      <c r="V1000" s="136"/>
      <c r="W1000" s="136"/>
      <c r="X1000" s="136"/>
      <c r="Y1000" s="136"/>
      <c r="Z1000" s="137"/>
      <c r="AA1000" s="137"/>
      <c r="AB1000" s="137"/>
      <c r="AC1000" s="137"/>
      <c r="AD1000" s="137"/>
    </row>
    <row r="1001" spans="1:30" s="5" customFormat="1" x14ac:dyDescent="0.2">
      <c r="A1001" s="136"/>
      <c r="B1001" s="136"/>
      <c r="C1001" s="134"/>
      <c r="D1001" s="136"/>
      <c r="E1001" s="136"/>
      <c r="F1001" s="136"/>
      <c r="G1001" s="136"/>
      <c r="H1001" s="136"/>
      <c r="I1001" s="136"/>
      <c r="J1001" s="136"/>
      <c r="K1001" s="136"/>
      <c r="L1001" s="136"/>
      <c r="M1001" s="136"/>
      <c r="N1001" s="136"/>
      <c r="O1001" s="136"/>
      <c r="P1001" s="136"/>
      <c r="Q1001" s="136"/>
      <c r="R1001" s="136"/>
      <c r="S1001" s="136"/>
      <c r="T1001" s="136"/>
      <c r="U1001" s="136"/>
      <c r="V1001" s="136"/>
      <c r="W1001" s="136"/>
      <c r="X1001" s="136"/>
      <c r="Y1001" s="136"/>
      <c r="Z1001" s="137"/>
      <c r="AA1001" s="137"/>
      <c r="AB1001" s="137"/>
      <c r="AC1001" s="137"/>
      <c r="AD1001" s="137"/>
    </row>
    <row r="1002" spans="1:30" s="5" customFormat="1" x14ac:dyDescent="0.2">
      <c r="A1002" s="136"/>
      <c r="B1002" s="136"/>
      <c r="C1002" s="134"/>
      <c r="D1002" s="136"/>
      <c r="E1002" s="136"/>
      <c r="F1002" s="136"/>
      <c r="G1002" s="136"/>
      <c r="H1002" s="136"/>
      <c r="I1002" s="136"/>
      <c r="J1002" s="136"/>
      <c r="K1002" s="136"/>
      <c r="L1002" s="136"/>
      <c r="M1002" s="136"/>
      <c r="N1002" s="136"/>
      <c r="O1002" s="136"/>
      <c r="P1002" s="136"/>
      <c r="Q1002" s="136"/>
      <c r="R1002" s="136"/>
      <c r="S1002" s="136"/>
      <c r="T1002" s="136"/>
      <c r="U1002" s="136"/>
      <c r="V1002" s="136"/>
      <c r="W1002" s="136"/>
      <c r="X1002" s="136"/>
      <c r="Y1002" s="136"/>
      <c r="Z1002" s="137"/>
      <c r="AA1002" s="137"/>
      <c r="AB1002" s="137"/>
      <c r="AC1002" s="137"/>
      <c r="AD1002" s="137"/>
    </row>
    <row r="1003" spans="1:30" s="5" customFormat="1" x14ac:dyDescent="0.2">
      <c r="A1003" s="136"/>
      <c r="B1003" s="136"/>
      <c r="C1003" s="134"/>
      <c r="D1003" s="136"/>
      <c r="E1003" s="136"/>
      <c r="F1003" s="136"/>
      <c r="G1003" s="136"/>
      <c r="H1003" s="136"/>
      <c r="I1003" s="136"/>
      <c r="J1003" s="136"/>
      <c r="K1003" s="136"/>
      <c r="L1003" s="136"/>
      <c r="M1003" s="136"/>
      <c r="N1003" s="136"/>
      <c r="O1003" s="136"/>
      <c r="P1003" s="136"/>
      <c r="Q1003" s="136"/>
      <c r="R1003" s="136"/>
      <c r="S1003" s="136"/>
      <c r="T1003" s="136"/>
      <c r="U1003" s="136"/>
      <c r="V1003" s="136"/>
      <c r="W1003" s="136"/>
      <c r="X1003" s="136"/>
      <c r="Y1003" s="136"/>
      <c r="Z1003" s="137"/>
      <c r="AA1003" s="137"/>
      <c r="AB1003" s="137"/>
      <c r="AC1003" s="137"/>
      <c r="AD1003" s="137"/>
    </row>
    <row r="1004" spans="1:30" s="5" customFormat="1" x14ac:dyDescent="0.2">
      <c r="A1004" s="136"/>
      <c r="B1004" s="136"/>
      <c r="C1004" s="134"/>
      <c r="D1004" s="136"/>
      <c r="E1004" s="136"/>
      <c r="F1004" s="136"/>
      <c r="G1004" s="136"/>
      <c r="H1004" s="136"/>
      <c r="I1004" s="136"/>
      <c r="J1004" s="136"/>
      <c r="K1004" s="136"/>
      <c r="L1004" s="136"/>
      <c r="M1004" s="136"/>
      <c r="N1004" s="136"/>
      <c r="O1004" s="136"/>
      <c r="P1004" s="136"/>
      <c r="Q1004" s="136"/>
      <c r="R1004" s="136"/>
      <c r="S1004" s="136"/>
      <c r="T1004" s="136"/>
      <c r="U1004" s="136"/>
      <c r="V1004" s="136"/>
      <c r="W1004" s="136"/>
      <c r="X1004" s="136"/>
      <c r="Y1004" s="136"/>
      <c r="Z1004" s="137"/>
      <c r="AA1004" s="137"/>
      <c r="AB1004" s="137"/>
      <c r="AC1004" s="137"/>
      <c r="AD1004" s="137"/>
    </row>
    <row r="1005" spans="1:30" s="5" customFormat="1" x14ac:dyDescent="0.2">
      <c r="A1005" s="136"/>
      <c r="B1005" s="136"/>
      <c r="C1005" s="134"/>
      <c r="D1005" s="136"/>
      <c r="E1005" s="136"/>
      <c r="F1005" s="136"/>
      <c r="G1005" s="136"/>
      <c r="H1005" s="136"/>
      <c r="I1005" s="136"/>
      <c r="J1005" s="136"/>
      <c r="K1005" s="136"/>
      <c r="L1005" s="136"/>
      <c r="M1005" s="136"/>
      <c r="N1005" s="136"/>
      <c r="O1005" s="136"/>
      <c r="P1005" s="136"/>
      <c r="Q1005" s="136"/>
      <c r="R1005" s="136"/>
      <c r="S1005" s="136"/>
      <c r="T1005" s="136"/>
      <c r="U1005" s="136"/>
      <c r="V1005" s="136"/>
      <c r="W1005" s="136"/>
      <c r="X1005" s="136"/>
      <c r="Y1005" s="136"/>
      <c r="Z1005" s="137"/>
      <c r="AA1005" s="137"/>
      <c r="AB1005" s="137"/>
      <c r="AC1005" s="137"/>
      <c r="AD1005" s="137"/>
    </row>
    <row r="1006" spans="1:30" s="5" customFormat="1" x14ac:dyDescent="0.2">
      <c r="A1006" s="136"/>
      <c r="B1006" s="136"/>
      <c r="C1006" s="134"/>
      <c r="D1006" s="136"/>
      <c r="E1006" s="136"/>
      <c r="F1006" s="136"/>
      <c r="G1006" s="136"/>
      <c r="H1006" s="136"/>
      <c r="I1006" s="136"/>
      <c r="J1006" s="136"/>
      <c r="K1006" s="136"/>
      <c r="L1006" s="136"/>
      <c r="M1006" s="136"/>
      <c r="N1006" s="136"/>
      <c r="O1006" s="136"/>
      <c r="P1006" s="136"/>
      <c r="Q1006" s="136"/>
      <c r="R1006" s="136"/>
      <c r="S1006" s="136"/>
      <c r="T1006" s="136"/>
      <c r="U1006" s="136"/>
      <c r="V1006" s="136"/>
      <c r="W1006" s="136"/>
      <c r="X1006" s="136"/>
      <c r="Y1006" s="136"/>
      <c r="Z1006" s="137"/>
      <c r="AA1006" s="137"/>
      <c r="AB1006" s="137"/>
      <c r="AC1006" s="137"/>
      <c r="AD1006" s="137"/>
    </row>
    <row r="1007" spans="1:30" s="5" customFormat="1" x14ac:dyDescent="0.2">
      <c r="A1007" s="136"/>
      <c r="B1007" s="136"/>
      <c r="C1007" s="134"/>
      <c r="D1007" s="136"/>
      <c r="E1007" s="136"/>
      <c r="F1007" s="136"/>
      <c r="G1007" s="136"/>
      <c r="H1007" s="136"/>
      <c r="I1007" s="136"/>
      <c r="J1007" s="136"/>
      <c r="K1007" s="136"/>
      <c r="L1007" s="136"/>
      <c r="M1007" s="136"/>
      <c r="N1007" s="136"/>
      <c r="O1007" s="136"/>
      <c r="P1007" s="136"/>
      <c r="Q1007" s="136"/>
      <c r="R1007" s="136"/>
      <c r="S1007" s="136"/>
      <c r="T1007" s="136"/>
      <c r="U1007" s="136"/>
      <c r="V1007" s="136"/>
      <c r="W1007" s="136"/>
      <c r="X1007" s="136"/>
      <c r="Y1007" s="136"/>
      <c r="Z1007" s="137"/>
      <c r="AA1007" s="137"/>
      <c r="AB1007" s="137"/>
      <c r="AC1007" s="137"/>
      <c r="AD1007" s="137"/>
    </row>
    <row r="1008" spans="1:30" s="5" customFormat="1" x14ac:dyDescent="0.2">
      <c r="A1008" s="136"/>
      <c r="B1008" s="136"/>
      <c r="C1008" s="134"/>
      <c r="D1008" s="136"/>
      <c r="E1008" s="136"/>
      <c r="F1008" s="136"/>
      <c r="G1008" s="136"/>
      <c r="H1008" s="136"/>
      <c r="I1008" s="136"/>
      <c r="J1008" s="136"/>
      <c r="K1008" s="136"/>
      <c r="L1008" s="136"/>
      <c r="M1008" s="136"/>
      <c r="N1008" s="136"/>
      <c r="O1008" s="136"/>
      <c r="P1008" s="136"/>
      <c r="Q1008" s="136"/>
      <c r="R1008" s="136"/>
      <c r="S1008" s="136"/>
      <c r="T1008" s="136"/>
      <c r="U1008" s="136"/>
      <c r="V1008" s="136"/>
      <c r="W1008" s="136"/>
      <c r="X1008" s="136"/>
      <c r="Y1008" s="136"/>
      <c r="Z1008" s="137"/>
      <c r="AA1008" s="137"/>
      <c r="AB1008" s="137"/>
      <c r="AC1008" s="137"/>
      <c r="AD1008" s="137"/>
    </row>
    <row r="1009" spans="1:30" s="5" customFormat="1" x14ac:dyDescent="0.2">
      <c r="A1009" s="136"/>
      <c r="B1009" s="136"/>
      <c r="C1009" s="134"/>
      <c r="D1009" s="136"/>
      <c r="E1009" s="136"/>
      <c r="F1009" s="136"/>
      <c r="G1009" s="136"/>
      <c r="H1009" s="136"/>
      <c r="I1009" s="136"/>
      <c r="J1009" s="136"/>
      <c r="K1009" s="136"/>
      <c r="L1009" s="136"/>
      <c r="M1009" s="136"/>
      <c r="N1009" s="136"/>
      <c r="O1009" s="136"/>
      <c r="P1009" s="136"/>
      <c r="Q1009" s="136"/>
      <c r="R1009" s="136"/>
      <c r="S1009" s="136"/>
      <c r="T1009" s="136"/>
      <c r="U1009" s="136"/>
      <c r="V1009" s="136"/>
      <c r="W1009" s="136"/>
      <c r="X1009" s="136"/>
      <c r="Y1009" s="136"/>
      <c r="Z1009" s="137"/>
      <c r="AA1009" s="137"/>
      <c r="AB1009" s="137"/>
      <c r="AC1009" s="137"/>
      <c r="AD1009" s="137"/>
    </row>
    <row r="1010" spans="1:30" s="5" customFormat="1" x14ac:dyDescent="0.2">
      <c r="A1010" s="136"/>
      <c r="B1010" s="136"/>
      <c r="C1010" s="134"/>
      <c r="D1010" s="136"/>
      <c r="E1010" s="136"/>
      <c r="F1010" s="136"/>
      <c r="G1010" s="136"/>
      <c r="H1010" s="136"/>
      <c r="I1010" s="136"/>
      <c r="J1010" s="136"/>
      <c r="K1010" s="136"/>
      <c r="L1010" s="136"/>
      <c r="M1010" s="136"/>
      <c r="N1010" s="136"/>
      <c r="O1010" s="136"/>
      <c r="P1010" s="136"/>
      <c r="Q1010" s="136"/>
      <c r="R1010" s="136"/>
      <c r="S1010" s="136"/>
      <c r="T1010" s="136"/>
      <c r="U1010" s="136"/>
      <c r="V1010" s="136"/>
      <c r="W1010" s="136"/>
      <c r="X1010" s="136"/>
      <c r="Y1010" s="136"/>
      <c r="Z1010" s="137"/>
      <c r="AA1010" s="137"/>
      <c r="AB1010" s="137"/>
      <c r="AC1010" s="137"/>
      <c r="AD1010" s="137"/>
    </row>
    <row r="1011" spans="1:30" s="5" customFormat="1" x14ac:dyDescent="0.2">
      <c r="A1011" s="136"/>
      <c r="B1011" s="136"/>
      <c r="C1011" s="134"/>
      <c r="D1011" s="136"/>
      <c r="E1011" s="136"/>
      <c r="F1011" s="136"/>
      <c r="G1011" s="136"/>
      <c r="H1011" s="136"/>
      <c r="I1011" s="136"/>
      <c r="J1011" s="136"/>
      <c r="K1011" s="136"/>
      <c r="L1011" s="136"/>
      <c r="M1011" s="136"/>
      <c r="N1011" s="136"/>
      <c r="O1011" s="136"/>
      <c r="P1011" s="136"/>
      <c r="Q1011" s="136"/>
      <c r="R1011" s="136"/>
      <c r="S1011" s="136"/>
      <c r="T1011" s="136"/>
      <c r="U1011" s="136"/>
      <c r="V1011" s="136"/>
      <c r="W1011" s="136"/>
      <c r="X1011" s="136"/>
      <c r="Y1011" s="136"/>
      <c r="Z1011" s="137"/>
      <c r="AA1011" s="137"/>
      <c r="AB1011" s="137"/>
      <c r="AC1011" s="137"/>
      <c r="AD1011" s="137"/>
    </row>
    <row r="1012" spans="1:30" s="5" customFormat="1" x14ac:dyDescent="0.2">
      <c r="A1012" s="136"/>
      <c r="B1012" s="136"/>
      <c r="C1012" s="134"/>
      <c r="D1012" s="136"/>
      <c r="E1012" s="136"/>
      <c r="F1012" s="136"/>
      <c r="G1012" s="136"/>
      <c r="H1012" s="136"/>
      <c r="I1012" s="136"/>
      <c r="J1012" s="136"/>
      <c r="K1012" s="136"/>
      <c r="L1012" s="136"/>
      <c r="M1012" s="136"/>
      <c r="N1012" s="136"/>
      <c r="O1012" s="136"/>
      <c r="P1012" s="136"/>
      <c r="Q1012" s="136"/>
      <c r="R1012" s="136"/>
      <c r="S1012" s="136"/>
      <c r="T1012" s="136"/>
      <c r="U1012" s="136"/>
      <c r="V1012" s="136"/>
      <c r="W1012" s="136"/>
      <c r="X1012" s="136"/>
      <c r="Y1012" s="136"/>
      <c r="Z1012" s="137"/>
      <c r="AA1012" s="137"/>
      <c r="AB1012" s="137"/>
      <c r="AC1012" s="137"/>
      <c r="AD1012" s="137"/>
    </row>
    <row r="1013" spans="1:30" s="5" customFormat="1" x14ac:dyDescent="0.2">
      <c r="A1013" s="136"/>
      <c r="B1013" s="136"/>
      <c r="C1013" s="134"/>
      <c r="D1013" s="136"/>
      <c r="E1013" s="136"/>
      <c r="F1013" s="136"/>
      <c r="G1013" s="136"/>
      <c r="H1013" s="136"/>
      <c r="I1013" s="136"/>
      <c r="J1013" s="136"/>
      <c r="K1013" s="136"/>
      <c r="L1013" s="136"/>
      <c r="M1013" s="136"/>
      <c r="N1013" s="136"/>
      <c r="O1013" s="136"/>
      <c r="P1013" s="136"/>
      <c r="Q1013" s="136"/>
      <c r="R1013" s="136"/>
      <c r="S1013" s="136"/>
      <c r="T1013" s="136"/>
      <c r="U1013" s="136"/>
      <c r="V1013" s="136"/>
      <c r="W1013" s="136"/>
      <c r="X1013" s="136"/>
      <c r="Y1013" s="136"/>
      <c r="Z1013" s="137"/>
      <c r="AA1013" s="137"/>
      <c r="AB1013" s="137"/>
      <c r="AC1013" s="137"/>
      <c r="AD1013" s="137"/>
    </row>
    <row r="1014" spans="1:30" s="5" customFormat="1" x14ac:dyDescent="0.2">
      <c r="A1014" s="136"/>
      <c r="B1014" s="136"/>
      <c r="C1014" s="134"/>
      <c r="D1014" s="136"/>
      <c r="E1014" s="136"/>
      <c r="F1014" s="136"/>
      <c r="G1014" s="136"/>
      <c r="H1014" s="136"/>
      <c r="I1014" s="136"/>
      <c r="J1014" s="136"/>
      <c r="K1014" s="136"/>
      <c r="L1014" s="136"/>
      <c r="M1014" s="136"/>
      <c r="N1014" s="136"/>
      <c r="O1014" s="136"/>
      <c r="P1014" s="136"/>
      <c r="Q1014" s="136"/>
      <c r="R1014" s="136"/>
      <c r="S1014" s="136"/>
      <c r="T1014" s="136"/>
      <c r="U1014" s="136"/>
      <c r="V1014" s="136"/>
      <c r="W1014" s="136"/>
      <c r="X1014" s="136"/>
      <c r="Y1014" s="136"/>
      <c r="Z1014" s="137"/>
      <c r="AA1014" s="137"/>
      <c r="AB1014" s="137"/>
      <c r="AC1014" s="137"/>
      <c r="AD1014" s="137"/>
    </row>
    <row r="1015" spans="1:30" s="5" customFormat="1" x14ac:dyDescent="0.2">
      <c r="A1015" s="136"/>
      <c r="B1015" s="136"/>
      <c r="C1015" s="134"/>
      <c r="D1015" s="136"/>
      <c r="E1015" s="136"/>
      <c r="F1015" s="136"/>
      <c r="G1015" s="136"/>
      <c r="H1015" s="136"/>
      <c r="I1015" s="136"/>
      <c r="J1015" s="136"/>
      <c r="K1015" s="136"/>
      <c r="L1015" s="136"/>
      <c r="M1015" s="136"/>
      <c r="N1015" s="136"/>
      <c r="O1015" s="136"/>
      <c r="P1015" s="136"/>
      <c r="Q1015" s="136"/>
      <c r="R1015" s="136"/>
      <c r="S1015" s="136"/>
      <c r="T1015" s="136"/>
      <c r="U1015" s="136"/>
      <c r="V1015" s="136"/>
      <c r="W1015" s="136"/>
      <c r="X1015" s="136"/>
      <c r="Y1015" s="136"/>
      <c r="Z1015" s="137"/>
      <c r="AA1015" s="137"/>
      <c r="AB1015" s="137"/>
      <c r="AC1015" s="137"/>
      <c r="AD1015" s="137"/>
    </row>
    <row r="1016" spans="1:30" s="5" customFormat="1" x14ac:dyDescent="0.2">
      <c r="A1016" s="136"/>
      <c r="B1016" s="136"/>
      <c r="C1016" s="134"/>
      <c r="D1016" s="136"/>
      <c r="E1016" s="136"/>
      <c r="F1016" s="136"/>
      <c r="G1016" s="136"/>
      <c r="H1016" s="136"/>
      <c r="I1016" s="136"/>
      <c r="J1016" s="136"/>
      <c r="K1016" s="136"/>
      <c r="L1016" s="136"/>
      <c r="M1016" s="136"/>
      <c r="N1016" s="136"/>
      <c r="O1016" s="136"/>
      <c r="P1016" s="136"/>
      <c r="Q1016" s="136"/>
      <c r="R1016" s="136"/>
      <c r="S1016" s="136"/>
      <c r="T1016" s="136"/>
      <c r="U1016" s="136"/>
      <c r="V1016" s="136"/>
      <c r="W1016" s="136"/>
      <c r="X1016" s="136"/>
      <c r="Y1016" s="136"/>
      <c r="Z1016" s="137"/>
      <c r="AA1016" s="137"/>
      <c r="AB1016" s="137"/>
      <c r="AC1016" s="137"/>
      <c r="AD1016" s="137"/>
    </row>
    <row r="1017" spans="1:30" s="5" customFormat="1" x14ac:dyDescent="0.2">
      <c r="A1017" s="136"/>
      <c r="B1017" s="136"/>
      <c r="C1017" s="134"/>
      <c r="D1017" s="136"/>
      <c r="E1017" s="136"/>
      <c r="F1017" s="136"/>
      <c r="G1017" s="136"/>
      <c r="H1017" s="136"/>
      <c r="I1017" s="136"/>
      <c r="J1017" s="136"/>
      <c r="K1017" s="136"/>
      <c r="L1017" s="136"/>
      <c r="M1017" s="136"/>
      <c r="N1017" s="136"/>
      <c r="O1017" s="136"/>
      <c r="P1017" s="136"/>
      <c r="Q1017" s="136"/>
      <c r="R1017" s="136"/>
      <c r="S1017" s="136"/>
      <c r="T1017" s="136"/>
      <c r="U1017" s="136"/>
      <c r="V1017" s="136"/>
      <c r="W1017" s="136"/>
      <c r="X1017" s="136"/>
      <c r="Y1017" s="136"/>
      <c r="Z1017" s="137"/>
      <c r="AA1017" s="137"/>
      <c r="AB1017" s="137"/>
      <c r="AC1017" s="137"/>
      <c r="AD1017" s="137"/>
    </row>
    <row r="1018" spans="1:30" s="5" customFormat="1" x14ac:dyDescent="0.2">
      <c r="A1018" s="136"/>
      <c r="B1018" s="136"/>
      <c r="C1018" s="134"/>
      <c r="D1018" s="136"/>
      <c r="E1018" s="136"/>
      <c r="F1018" s="136"/>
      <c r="G1018" s="136"/>
      <c r="H1018" s="136"/>
      <c r="I1018" s="136"/>
      <c r="J1018" s="136"/>
      <c r="K1018" s="136"/>
      <c r="L1018" s="136"/>
      <c r="M1018" s="136"/>
      <c r="N1018" s="136"/>
      <c r="O1018" s="136"/>
      <c r="P1018" s="136"/>
      <c r="Q1018" s="136"/>
      <c r="R1018" s="136"/>
      <c r="S1018" s="136"/>
      <c r="T1018" s="136"/>
      <c r="U1018" s="136"/>
      <c r="V1018" s="136"/>
      <c r="W1018" s="136"/>
      <c r="X1018" s="136"/>
      <c r="Y1018" s="136"/>
      <c r="Z1018" s="137"/>
      <c r="AA1018" s="137"/>
      <c r="AB1018" s="137"/>
      <c r="AC1018" s="137"/>
      <c r="AD1018" s="137"/>
    </row>
    <row r="1019" spans="1:30" s="5" customFormat="1" x14ac:dyDescent="0.2">
      <c r="A1019" s="136"/>
      <c r="B1019" s="136"/>
      <c r="C1019" s="134"/>
      <c r="D1019" s="136"/>
      <c r="E1019" s="136"/>
      <c r="F1019" s="136"/>
      <c r="G1019" s="136"/>
      <c r="H1019" s="136"/>
      <c r="I1019" s="136"/>
      <c r="J1019" s="136"/>
      <c r="K1019" s="136"/>
      <c r="L1019" s="136"/>
      <c r="M1019" s="136"/>
      <c r="N1019" s="136"/>
      <c r="O1019" s="136"/>
      <c r="P1019" s="136"/>
      <c r="Q1019" s="136"/>
      <c r="R1019" s="136"/>
      <c r="S1019" s="136"/>
      <c r="T1019" s="136"/>
      <c r="U1019" s="136"/>
      <c r="V1019" s="136"/>
      <c r="W1019" s="136"/>
      <c r="X1019" s="136"/>
      <c r="Y1019" s="136"/>
      <c r="Z1019" s="137"/>
      <c r="AA1019" s="137"/>
      <c r="AB1019" s="137"/>
      <c r="AC1019" s="137"/>
      <c r="AD1019" s="137"/>
    </row>
    <row r="1020" spans="1:30" s="5" customFormat="1" x14ac:dyDescent="0.2">
      <c r="A1020" s="136"/>
      <c r="B1020" s="136"/>
      <c r="C1020" s="134"/>
      <c r="D1020" s="136"/>
      <c r="E1020" s="136"/>
      <c r="F1020" s="136"/>
      <c r="G1020" s="136"/>
      <c r="H1020" s="136"/>
      <c r="I1020" s="136"/>
      <c r="J1020" s="136"/>
      <c r="K1020" s="136"/>
      <c r="L1020" s="136"/>
      <c r="M1020" s="136"/>
      <c r="N1020" s="136"/>
      <c r="O1020" s="136"/>
      <c r="P1020" s="136"/>
      <c r="Q1020" s="136"/>
      <c r="R1020" s="136"/>
      <c r="S1020" s="136"/>
      <c r="T1020" s="136"/>
      <c r="U1020" s="136"/>
      <c r="V1020" s="136"/>
      <c r="W1020" s="136"/>
      <c r="X1020" s="136"/>
      <c r="Y1020" s="136"/>
      <c r="Z1020" s="137"/>
      <c r="AA1020" s="137"/>
      <c r="AB1020" s="137"/>
      <c r="AC1020" s="137"/>
      <c r="AD1020" s="137"/>
    </row>
    <row r="1021" spans="1:30" s="5" customFormat="1" x14ac:dyDescent="0.2">
      <c r="A1021" s="136"/>
      <c r="B1021" s="136"/>
      <c r="C1021" s="134"/>
      <c r="D1021" s="136"/>
      <c r="E1021" s="136"/>
      <c r="F1021" s="136"/>
      <c r="G1021" s="136"/>
      <c r="H1021" s="136"/>
      <c r="I1021" s="136"/>
      <c r="J1021" s="136"/>
      <c r="K1021" s="136"/>
      <c r="L1021" s="136"/>
      <c r="M1021" s="136"/>
      <c r="N1021" s="136"/>
      <c r="O1021" s="136"/>
      <c r="P1021" s="136"/>
      <c r="Q1021" s="136"/>
      <c r="R1021" s="136"/>
      <c r="S1021" s="136"/>
      <c r="T1021" s="136"/>
      <c r="U1021" s="136"/>
      <c r="V1021" s="136"/>
      <c r="W1021" s="136"/>
      <c r="X1021" s="136"/>
      <c r="Y1021" s="136"/>
      <c r="Z1021" s="137"/>
      <c r="AA1021" s="137"/>
      <c r="AB1021" s="137"/>
      <c r="AC1021" s="137"/>
      <c r="AD1021" s="137"/>
    </row>
    <row r="1022" spans="1:30" s="5" customFormat="1" x14ac:dyDescent="0.2">
      <c r="A1022" s="136"/>
      <c r="B1022" s="136"/>
      <c r="C1022" s="134"/>
      <c r="D1022" s="136"/>
      <c r="E1022" s="136"/>
      <c r="F1022" s="136"/>
      <c r="G1022" s="136"/>
      <c r="H1022" s="136"/>
      <c r="I1022" s="136"/>
      <c r="J1022" s="136"/>
      <c r="K1022" s="136"/>
      <c r="L1022" s="136"/>
      <c r="M1022" s="136"/>
      <c r="N1022" s="136"/>
      <c r="O1022" s="136"/>
      <c r="P1022" s="136"/>
      <c r="Q1022" s="136"/>
      <c r="R1022" s="136"/>
      <c r="S1022" s="136"/>
      <c r="T1022" s="136"/>
      <c r="U1022" s="136"/>
      <c r="V1022" s="136"/>
      <c r="W1022" s="136"/>
      <c r="X1022" s="136"/>
      <c r="Y1022" s="136"/>
      <c r="Z1022" s="137"/>
      <c r="AA1022" s="137"/>
      <c r="AB1022" s="137"/>
      <c r="AC1022" s="137"/>
      <c r="AD1022" s="137"/>
    </row>
    <row r="1023" spans="1:30" s="5" customFormat="1" x14ac:dyDescent="0.2">
      <c r="A1023" s="136"/>
      <c r="B1023" s="136"/>
      <c r="C1023" s="134"/>
      <c r="D1023" s="136"/>
      <c r="E1023" s="136"/>
      <c r="F1023" s="136"/>
      <c r="G1023" s="136"/>
      <c r="H1023" s="136"/>
      <c r="I1023" s="136"/>
      <c r="J1023" s="136"/>
      <c r="K1023" s="136"/>
      <c r="L1023" s="136"/>
      <c r="M1023" s="136"/>
      <c r="N1023" s="136"/>
      <c r="O1023" s="136"/>
      <c r="P1023" s="136"/>
      <c r="Q1023" s="136"/>
      <c r="R1023" s="136"/>
      <c r="S1023" s="136"/>
      <c r="T1023" s="136"/>
      <c r="U1023" s="136"/>
      <c r="V1023" s="136"/>
      <c r="W1023" s="136"/>
      <c r="X1023" s="136"/>
      <c r="Y1023" s="136"/>
      <c r="Z1023" s="137"/>
      <c r="AA1023" s="137"/>
      <c r="AB1023" s="137"/>
      <c r="AC1023" s="137"/>
      <c r="AD1023" s="137"/>
    </row>
    <row r="1024" spans="1:30" s="5" customFormat="1" x14ac:dyDescent="0.2">
      <c r="A1024" s="136"/>
      <c r="B1024" s="136"/>
      <c r="C1024" s="134"/>
      <c r="D1024" s="136"/>
      <c r="E1024" s="136"/>
      <c r="F1024" s="136"/>
      <c r="G1024" s="136"/>
      <c r="H1024" s="136"/>
      <c r="I1024" s="136"/>
      <c r="J1024" s="136"/>
      <c r="K1024" s="136"/>
      <c r="L1024" s="136"/>
      <c r="M1024" s="136"/>
      <c r="N1024" s="136"/>
      <c r="O1024" s="136"/>
      <c r="P1024" s="136"/>
      <c r="Q1024" s="136"/>
      <c r="R1024" s="136"/>
      <c r="S1024" s="136"/>
      <c r="T1024" s="136"/>
      <c r="U1024" s="136"/>
      <c r="V1024" s="136"/>
      <c r="W1024" s="136"/>
      <c r="X1024" s="136"/>
      <c r="Y1024" s="136"/>
      <c r="Z1024" s="137"/>
      <c r="AA1024" s="137"/>
      <c r="AB1024" s="137"/>
      <c r="AC1024" s="137"/>
      <c r="AD1024" s="137"/>
    </row>
    <row r="1025" spans="1:30" s="5" customFormat="1" x14ac:dyDescent="0.2">
      <c r="A1025" s="136"/>
      <c r="B1025" s="136"/>
      <c r="C1025" s="134"/>
      <c r="D1025" s="136"/>
      <c r="E1025" s="136"/>
      <c r="F1025" s="136"/>
      <c r="G1025" s="136"/>
      <c r="H1025" s="136"/>
      <c r="I1025" s="136"/>
      <c r="J1025" s="136"/>
      <c r="K1025" s="136"/>
      <c r="L1025" s="136"/>
      <c r="M1025" s="136"/>
      <c r="N1025" s="136"/>
      <c r="O1025" s="136"/>
      <c r="P1025" s="136"/>
      <c r="Q1025" s="136"/>
      <c r="R1025" s="136"/>
      <c r="S1025" s="136"/>
      <c r="T1025" s="136"/>
      <c r="U1025" s="136"/>
      <c r="V1025" s="136"/>
      <c r="W1025" s="136"/>
      <c r="X1025" s="136"/>
      <c r="Y1025" s="136"/>
      <c r="Z1025" s="137"/>
      <c r="AA1025" s="137"/>
      <c r="AB1025" s="137"/>
      <c r="AC1025" s="137"/>
      <c r="AD1025" s="137"/>
    </row>
    <row r="1026" spans="1:30" s="5" customFormat="1" x14ac:dyDescent="0.2">
      <c r="A1026" s="136"/>
      <c r="B1026" s="136"/>
      <c r="C1026" s="134"/>
      <c r="D1026" s="136"/>
      <c r="E1026" s="136"/>
      <c r="F1026" s="136"/>
      <c r="G1026" s="136"/>
      <c r="H1026" s="136"/>
      <c r="I1026" s="136"/>
      <c r="J1026" s="136"/>
      <c r="K1026" s="136"/>
      <c r="L1026" s="136"/>
      <c r="M1026" s="136"/>
      <c r="N1026" s="136"/>
      <c r="O1026" s="136"/>
      <c r="P1026" s="136"/>
      <c r="Q1026" s="136"/>
      <c r="R1026" s="136"/>
      <c r="S1026" s="136"/>
      <c r="T1026" s="136"/>
      <c r="U1026" s="136"/>
      <c r="V1026" s="136"/>
      <c r="W1026" s="136"/>
      <c r="X1026" s="136"/>
      <c r="Y1026" s="136"/>
      <c r="Z1026" s="137"/>
      <c r="AA1026" s="137"/>
      <c r="AB1026" s="137"/>
      <c r="AC1026" s="137"/>
      <c r="AD1026" s="137"/>
    </row>
    <row r="1027" spans="1:30" s="5" customFormat="1" x14ac:dyDescent="0.2">
      <c r="A1027" s="136"/>
      <c r="B1027" s="136"/>
      <c r="C1027" s="134"/>
      <c r="D1027" s="136"/>
      <c r="E1027" s="136"/>
      <c r="F1027" s="136"/>
      <c r="G1027" s="136"/>
      <c r="H1027" s="136"/>
      <c r="I1027" s="136"/>
      <c r="J1027" s="136"/>
      <c r="K1027" s="136"/>
      <c r="L1027" s="136"/>
      <c r="M1027" s="136"/>
      <c r="N1027" s="136"/>
      <c r="O1027" s="136"/>
      <c r="P1027" s="136"/>
      <c r="Q1027" s="136"/>
      <c r="R1027" s="136"/>
      <c r="S1027" s="136"/>
      <c r="T1027" s="136"/>
      <c r="U1027" s="136"/>
      <c r="V1027" s="136"/>
      <c r="W1027" s="136"/>
      <c r="X1027" s="136"/>
      <c r="Y1027" s="136"/>
      <c r="Z1027" s="137"/>
      <c r="AA1027" s="137"/>
      <c r="AB1027" s="137"/>
      <c r="AC1027" s="137"/>
      <c r="AD1027" s="137"/>
    </row>
    <row r="1028" spans="1:30" s="5" customFormat="1" x14ac:dyDescent="0.2">
      <c r="A1028" s="136"/>
      <c r="B1028" s="136"/>
      <c r="C1028" s="134"/>
      <c r="D1028" s="136"/>
      <c r="E1028" s="136"/>
      <c r="F1028" s="136"/>
      <c r="G1028" s="136"/>
      <c r="H1028" s="136"/>
      <c r="I1028" s="136"/>
      <c r="J1028" s="136"/>
      <c r="K1028" s="136"/>
      <c r="L1028" s="136"/>
      <c r="M1028" s="136"/>
      <c r="N1028" s="136"/>
      <c r="O1028" s="136"/>
      <c r="P1028" s="136"/>
      <c r="Q1028" s="136"/>
      <c r="R1028" s="136"/>
      <c r="S1028" s="136"/>
      <c r="T1028" s="136"/>
      <c r="U1028" s="136"/>
      <c r="V1028" s="136"/>
      <c r="W1028" s="136"/>
      <c r="X1028" s="136"/>
      <c r="Y1028" s="136"/>
      <c r="Z1028" s="137"/>
      <c r="AA1028" s="137"/>
      <c r="AB1028" s="137"/>
      <c r="AC1028" s="137"/>
      <c r="AD1028" s="137"/>
    </row>
    <row r="1029" spans="1:30" s="5" customFormat="1" x14ac:dyDescent="0.2">
      <c r="A1029" s="136"/>
      <c r="B1029" s="136"/>
      <c r="C1029" s="134"/>
      <c r="D1029" s="136"/>
      <c r="E1029" s="136"/>
      <c r="F1029" s="136"/>
      <c r="G1029" s="136"/>
      <c r="H1029" s="136"/>
      <c r="I1029" s="136"/>
      <c r="J1029" s="136"/>
      <c r="K1029" s="136"/>
      <c r="L1029" s="136"/>
      <c r="M1029" s="136"/>
      <c r="N1029" s="136"/>
      <c r="O1029" s="136"/>
      <c r="P1029" s="136"/>
      <c r="Q1029" s="136"/>
      <c r="R1029" s="136"/>
      <c r="S1029" s="136"/>
      <c r="T1029" s="136"/>
      <c r="U1029" s="136"/>
      <c r="V1029" s="136"/>
      <c r="W1029" s="136"/>
      <c r="X1029" s="136"/>
      <c r="Y1029" s="136"/>
      <c r="Z1029" s="137"/>
      <c r="AA1029" s="137"/>
      <c r="AB1029" s="137"/>
      <c r="AC1029" s="137"/>
      <c r="AD1029" s="137"/>
    </row>
    <row r="1030" spans="1:30" s="5" customFormat="1" x14ac:dyDescent="0.2">
      <c r="A1030" s="136"/>
      <c r="B1030" s="136"/>
      <c r="C1030" s="134"/>
      <c r="D1030" s="136"/>
      <c r="E1030" s="136"/>
      <c r="F1030" s="136"/>
      <c r="G1030" s="136"/>
      <c r="H1030" s="136"/>
      <c r="I1030" s="136"/>
      <c r="J1030" s="136"/>
      <c r="K1030" s="136"/>
      <c r="L1030" s="136"/>
      <c r="M1030" s="136"/>
      <c r="N1030" s="136"/>
      <c r="O1030" s="136"/>
      <c r="P1030" s="136"/>
      <c r="Q1030" s="136"/>
      <c r="R1030" s="136"/>
      <c r="S1030" s="136"/>
      <c r="T1030" s="136"/>
      <c r="U1030" s="136"/>
      <c r="V1030" s="136"/>
      <c r="W1030" s="136"/>
      <c r="X1030" s="136"/>
      <c r="Y1030" s="136"/>
      <c r="Z1030" s="137"/>
      <c r="AA1030" s="137"/>
      <c r="AB1030" s="137"/>
      <c r="AC1030" s="137"/>
      <c r="AD1030" s="137"/>
    </row>
    <row r="1031" spans="1:30" s="5" customFormat="1" x14ac:dyDescent="0.2">
      <c r="A1031" s="136"/>
      <c r="B1031" s="136"/>
      <c r="C1031" s="134"/>
      <c r="D1031" s="136"/>
      <c r="E1031" s="136"/>
      <c r="F1031" s="136"/>
      <c r="G1031" s="136"/>
      <c r="H1031" s="136"/>
      <c r="I1031" s="136"/>
      <c r="J1031" s="136"/>
      <c r="K1031" s="136"/>
      <c r="L1031" s="136"/>
      <c r="M1031" s="136"/>
      <c r="N1031" s="136"/>
      <c r="O1031" s="136"/>
      <c r="P1031" s="136"/>
      <c r="Q1031" s="136"/>
      <c r="R1031" s="136"/>
      <c r="S1031" s="136"/>
      <c r="T1031" s="136"/>
      <c r="U1031" s="136"/>
      <c r="V1031" s="136"/>
      <c r="W1031" s="136"/>
      <c r="X1031" s="136"/>
      <c r="Y1031" s="136"/>
      <c r="Z1031" s="137"/>
      <c r="AA1031" s="137"/>
      <c r="AB1031" s="137"/>
      <c r="AC1031" s="137"/>
      <c r="AD1031" s="137"/>
    </row>
    <row r="1032" spans="1:30" s="5" customFormat="1" x14ac:dyDescent="0.2">
      <c r="A1032" s="136"/>
      <c r="B1032" s="136"/>
      <c r="C1032" s="134"/>
      <c r="D1032" s="136"/>
      <c r="E1032" s="136"/>
      <c r="F1032" s="136"/>
      <c r="G1032" s="136"/>
      <c r="H1032" s="136"/>
      <c r="I1032" s="136"/>
      <c r="J1032" s="136"/>
      <c r="K1032" s="136"/>
      <c r="L1032" s="136"/>
      <c r="M1032" s="136"/>
      <c r="N1032" s="136"/>
      <c r="O1032" s="136"/>
      <c r="P1032" s="136"/>
      <c r="Q1032" s="136"/>
      <c r="R1032" s="136"/>
      <c r="S1032" s="136"/>
      <c r="T1032" s="136"/>
      <c r="U1032" s="136"/>
      <c r="V1032" s="136"/>
      <c r="W1032" s="136"/>
      <c r="X1032" s="136"/>
      <c r="Y1032" s="136"/>
      <c r="Z1032" s="137"/>
      <c r="AA1032" s="137"/>
      <c r="AB1032" s="137"/>
      <c r="AC1032" s="137"/>
      <c r="AD1032" s="137"/>
    </row>
    <row r="1033" spans="1:30" s="5" customFormat="1" x14ac:dyDescent="0.2">
      <c r="A1033" s="136"/>
      <c r="B1033" s="136"/>
      <c r="C1033" s="134"/>
      <c r="D1033" s="136"/>
      <c r="E1033" s="136"/>
      <c r="F1033" s="136"/>
      <c r="G1033" s="136"/>
      <c r="H1033" s="136"/>
      <c r="I1033" s="136"/>
      <c r="J1033" s="136"/>
      <c r="K1033" s="136"/>
      <c r="L1033" s="136"/>
      <c r="M1033" s="136"/>
      <c r="N1033" s="136"/>
      <c r="O1033" s="136"/>
      <c r="P1033" s="136"/>
      <c r="Q1033" s="136"/>
      <c r="R1033" s="136"/>
      <c r="S1033" s="136"/>
      <c r="T1033" s="136"/>
      <c r="U1033" s="136"/>
      <c r="V1033" s="136"/>
      <c r="W1033" s="136"/>
      <c r="X1033" s="136"/>
      <c r="Y1033" s="136"/>
      <c r="Z1033" s="137"/>
      <c r="AA1033" s="137"/>
      <c r="AB1033" s="137"/>
      <c r="AC1033" s="137"/>
      <c r="AD1033" s="137"/>
    </row>
    <row r="1034" spans="1:30" s="5" customFormat="1" x14ac:dyDescent="0.2">
      <c r="A1034" s="136"/>
      <c r="B1034" s="136"/>
      <c r="C1034" s="134"/>
      <c r="D1034" s="136"/>
      <c r="E1034" s="136"/>
      <c r="F1034" s="136"/>
      <c r="G1034" s="136"/>
      <c r="H1034" s="136"/>
      <c r="I1034" s="136"/>
      <c r="J1034" s="136"/>
      <c r="K1034" s="136"/>
      <c r="L1034" s="136"/>
      <c r="M1034" s="136"/>
      <c r="N1034" s="136"/>
      <c r="O1034" s="136"/>
      <c r="P1034" s="136"/>
      <c r="Q1034" s="136"/>
      <c r="R1034" s="136"/>
      <c r="S1034" s="136"/>
      <c r="T1034" s="136"/>
      <c r="U1034" s="136"/>
      <c r="V1034" s="136"/>
      <c r="W1034" s="136"/>
      <c r="X1034" s="136"/>
      <c r="Y1034" s="136"/>
      <c r="Z1034" s="137"/>
      <c r="AA1034" s="137"/>
      <c r="AB1034" s="137"/>
      <c r="AC1034" s="137"/>
      <c r="AD1034" s="137"/>
    </row>
    <row r="1035" spans="1:30" s="5" customFormat="1" x14ac:dyDescent="0.2">
      <c r="A1035" s="136"/>
      <c r="B1035" s="136"/>
      <c r="C1035" s="134"/>
      <c r="D1035" s="136"/>
      <c r="E1035" s="136"/>
      <c r="F1035" s="136"/>
      <c r="G1035" s="136"/>
      <c r="H1035" s="136"/>
      <c r="I1035" s="136"/>
      <c r="J1035" s="136"/>
      <c r="K1035" s="136"/>
      <c r="L1035" s="136"/>
      <c r="M1035" s="136"/>
      <c r="N1035" s="136"/>
      <c r="O1035" s="136"/>
      <c r="P1035" s="136"/>
      <c r="Q1035" s="136"/>
      <c r="R1035" s="136"/>
      <c r="S1035" s="136"/>
      <c r="T1035" s="136"/>
      <c r="U1035" s="136"/>
      <c r="V1035" s="136"/>
      <c r="W1035" s="136"/>
      <c r="X1035" s="136"/>
      <c r="Y1035" s="136"/>
      <c r="Z1035" s="137"/>
      <c r="AA1035" s="137"/>
      <c r="AB1035" s="137"/>
      <c r="AC1035" s="137"/>
      <c r="AD1035" s="137"/>
    </row>
    <row r="1036" spans="1:30" s="5" customFormat="1" x14ac:dyDescent="0.2">
      <c r="A1036" s="136"/>
      <c r="B1036" s="136"/>
      <c r="C1036" s="134"/>
      <c r="D1036" s="136"/>
      <c r="E1036" s="136"/>
      <c r="F1036" s="136"/>
      <c r="G1036" s="136"/>
      <c r="H1036" s="136"/>
      <c r="I1036" s="136"/>
      <c r="J1036" s="136"/>
      <c r="K1036" s="136"/>
      <c r="L1036" s="136"/>
      <c r="M1036" s="136"/>
      <c r="N1036" s="136"/>
      <c r="O1036" s="136"/>
      <c r="P1036" s="136"/>
      <c r="Q1036" s="136"/>
      <c r="R1036" s="136"/>
      <c r="S1036" s="136"/>
      <c r="T1036" s="136"/>
      <c r="U1036" s="136"/>
      <c r="V1036" s="136"/>
      <c r="W1036" s="136"/>
      <c r="X1036" s="136"/>
      <c r="Y1036" s="136"/>
      <c r="Z1036" s="137"/>
      <c r="AA1036" s="137"/>
      <c r="AB1036" s="137"/>
      <c r="AC1036" s="137"/>
      <c r="AD1036" s="137"/>
    </row>
    <row r="1037" spans="1:30" s="5" customFormat="1" x14ac:dyDescent="0.2">
      <c r="A1037" s="136"/>
      <c r="B1037" s="136"/>
      <c r="C1037" s="134"/>
      <c r="D1037" s="136"/>
      <c r="E1037" s="136"/>
      <c r="F1037" s="136"/>
      <c r="G1037" s="136"/>
      <c r="H1037" s="136"/>
      <c r="I1037" s="136"/>
      <c r="J1037" s="136"/>
      <c r="K1037" s="136"/>
      <c r="L1037" s="136"/>
      <c r="M1037" s="136"/>
      <c r="N1037" s="136"/>
      <c r="O1037" s="136"/>
      <c r="P1037" s="136"/>
      <c r="Q1037" s="136"/>
      <c r="R1037" s="136"/>
      <c r="S1037" s="136"/>
      <c r="T1037" s="136"/>
      <c r="U1037" s="136"/>
      <c r="V1037" s="136"/>
      <c r="W1037" s="136"/>
      <c r="X1037" s="136"/>
      <c r="Y1037" s="136"/>
      <c r="Z1037" s="137"/>
      <c r="AA1037" s="137"/>
      <c r="AB1037" s="137"/>
      <c r="AC1037" s="137"/>
      <c r="AD1037" s="137"/>
    </row>
    <row r="1038" spans="1:30" s="5" customFormat="1" x14ac:dyDescent="0.2">
      <c r="A1038" s="136"/>
      <c r="B1038" s="136"/>
      <c r="C1038" s="134"/>
      <c r="D1038" s="136"/>
      <c r="E1038" s="136"/>
      <c r="F1038" s="136"/>
      <c r="G1038" s="136"/>
      <c r="H1038" s="136"/>
      <c r="I1038" s="136"/>
      <c r="J1038" s="136"/>
      <c r="K1038" s="136"/>
      <c r="L1038" s="136"/>
      <c r="M1038" s="136"/>
      <c r="N1038" s="136"/>
      <c r="O1038" s="136"/>
      <c r="P1038" s="136"/>
      <c r="Q1038" s="136"/>
      <c r="R1038" s="136"/>
      <c r="S1038" s="136"/>
      <c r="T1038" s="136"/>
      <c r="U1038" s="136"/>
      <c r="V1038" s="136"/>
      <c r="W1038" s="136"/>
      <c r="X1038" s="136"/>
      <c r="Y1038" s="136"/>
      <c r="Z1038" s="137"/>
      <c r="AA1038" s="137"/>
      <c r="AB1038" s="137"/>
      <c r="AC1038" s="137"/>
      <c r="AD1038" s="137"/>
    </row>
    <row r="1039" spans="1:30" s="5" customFormat="1" x14ac:dyDescent="0.2">
      <c r="A1039" s="136"/>
      <c r="B1039" s="136"/>
      <c r="C1039" s="134"/>
      <c r="D1039" s="136"/>
      <c r="E1039" s="136"/>
      <c r="F1039" s="136"/>
      <c r="G1039" s="136"/>
      <c r="H1039" s="136"/>
      <c r="I1039" s="136"/>
      <c r="J1039" s="136"/>
      <c r="K1039" s="136"/>
      <c r="L1039" s="136"/>
      <c r="M1039" s="136"/>
      <c r="N1039" s="136"/>
      <c r="O1039" s="136"/>
      <c r="P1039" s="136"/>
      <c r="Q1039" s="136"/>
      <c r="R1039" s="136"/>
      <c r="S1039" s="136"/>
      <c r="T1039" s="136"/>
      <c r="U1039" s="136"/>
      <c r="V1039" s="136"/>
      <c r="W1039" s="136"/>
      <c r="X1039" s="136"/>
      <c r="Y1039" s="136"/>
      <c r="Z1039" s="137"/>
      <c r="AA1039" s="137"/>
      <c r="AB1039" s="137"/>
      <c r="AC1039" s="137"/>
      <c r="AD1039" s="137"/>
    </row>
    <row r="1040" spans="1:30" s="5" customFormat="1" x14ac:dyDescent="0.2">
      <c r="A1040" s="136"/>
      <c r="B1040" s="136"/>
      <c r="C1040" s="134"/>
      <c r="D1040" s="136"/>
      <c r="E1040" s="136"/>
      <c r="F1040" s="136"/>
      <c r="G1040" s="136"/>
      <c r="H1040" s="136"/>
      <c r="I1040" s="136"/>
      <c r="J1040" s="136"/>
      <c r="K1040" s="136"/>
      <c r="L1040" s="136"/>
      <c r="M1040" s="136"/>
      <c r="N1040" s="136"/>
      <c r="O1040" s="136"/>
      <c r="P1040" s="136"/>
      <c r="Q1040" s="136"/>
      <c r="R1040" s="136"/>
      <c r="S1040" s="136"/>
      <c r="T1040" s="136"/>
      <c r="U1040" s="136"/>
      <c r="V1040" s="136"/>
      <c r="W1040" s="136"/>
      <c r="X1040" s="136"/>
      <c r="Y1040" s="136"/>
      <c r="Z1040" s="137"/>
      <c r="AA1040" s="137"/>
      <c r="AB1040" s="137"/>
      <c r="AC1040" s="137"/>
      <c r="AD1040" s="137"/>
    </row>
    <row r="1041" spans="1:30" s="5" customFormat="1" x14ac:dyDescent="0.2">
      <c r="A1041" s="136"/>
      <c r="B1041" s="136"/>
      <c r="C1041" s="134"/>
      <c r="D1041" s="136"/>
      <c r="E1041" s="136"/>
      <c r="F1041" s="136"/>
      <c r="G1041" s="136"/>
      <c r="H1041" s="136"/>
      <c r="I1041" s="136"/>
      <c r="J1041" s="136"/>
      <c r="K1041" s="136"/>
      <c r="L1041" s="136"/>
      <c r="M1041" s="136"/>
      <c r="N1041" s="136"/>
      <c r="O1041" s="136"/>
      <c r="P1041" s="136"/>
      <c r="Q1041" s="136"/>
      <c r="R1041" s="136"/>
      <c r="S1041" s="136"/>
      <c r="T1041" s="136"/>
      <c r="U1041" s="136"/>
      <c r="V1041" s="136"/>
      <c r="W1041" s="136"/>
      <c r="X1041" s="136"/>
      <c r="Y1041" s="136"/>
      <c r="Z1041" s="137"/>
      <c r="AA1041" s="137"/>
      <c r="AB1041" s="137"/>
      <c r="AC1041" s="137"/>
      <c r="AD1041" s="137"/>
    </row>
    <row r="1042" spans="1:30" s="5" customFormat="1" x14ac:dyDescent="0.2">
      <c r="A1042" s="136"/>
      <c r="B1042" s="136"/>
      <c r="C1042" s="134"/>
      <c r="D1042" s="136"/>
      <c r="E1042" s="136"/>
      <c r="F1042" s="136"/>
      <c r="G1042" s="136"/>
      <c r="H1042" s="136"/>
      <c r="I1042" s="136"/>
      <c r="J1042" s="136"/>
      <c r="K1042" s="136"/>
      <c r="L1042" s="136"/>
      <c r="M1042" s="136"/>
      <c r="N1042" s="136"/>
      <c r="O1042" s="136"/>
      <c r="P1042" s="136"/>
      <c r="Q1042" s="136"/>
      <c r="R1042" s="136"/>
      <c r="S1042" s="136"/>
      <c r="T1042" s="136"/>
      <c r="U1042" s="136"/>
      <c r="V1042" s="136"/>
      <c r="W1042" s="136"/>
      <c r="X1042" s="136"/>
      <c r="Y1042" s="136"/>
      <c r="Z1042" s="137"/>
      <c r="AA1042" s="137"/>
      <c r="AB1042" s="137"/>
      <c r="AC1042" s="137"/>
      <c r="AD1042" s="137"/>
    </row>
    <row r="1043" spans="1:30" s="5" customFormat="1" x14ac:dyDescent="0.2">
      <c r="A1043" s="136"/>
      <c r="B1043" s="136"/>
      <c r="C1043" s="134"/>
      <c r="D1043" s="136"/>
      <c r="E1043" s="136"/>
      <c r="F1043" s="136"/>
      <c r="G1043" s="136"/>
      <c r="H1043" s="136"/>
      <c r="I1043" s="136"/>
      <c r="J1043" s="136"/>
      <c r="K1043" s="136"/>
      <c r="L1043" s="136"/>
      <c r="M1043" s="136"/>
      <c r="N1043" s="136"/>
      <c r="O1043" s="136"/>
      <c r="P1043" s="136"/>
      <c r="Q1043" s="136"/>
      <c r="R1043" s="136"/>
      <c r="S1043" s="136"/>
      <c r="T1043" s="136"/>
      <c r="U1043" s="136"/>
      <c r="V1043" s="136"/>
      <c r="W1043" s="136"/>
      <c r="X1043" s="136"/>
      <c r="Y1043" s="136"/>
      <c r="Z1043" s="137"/>
      <c r="AA1043" s="137"/>
      <c r="AB1043" s="137"/>
      <c r="AC1043" s="137"/>
      <c r="AD1043" s="137"/>
    </row>
    <row r="1044" spans="1:30" s="5" customFormat="1" x14ac:dyDescent="0.2">
      <c r="A1044" s="136"/>
      <c r="B1044" s="136"/>
      <c r="C1044" s="134"/>
      <c r="D1044" s="136"/>
      <c r="E1044" s="136"/>
      <c r="F1044" s="136"/>
      <c r="G1044" s="136"/>
      <c r="H1044" s="136"/>
      <c r="I1044" s="136"/>
      <c r="J1044" s="136"/>
      <c r="K1044" s="136"/>
      <c r="L1044" s="136"/>
      <c r="M1044" s="136"/>
      <c r="N1044" s="136"/>
      <c r="O1044" s="136"/>
      <c r="P1044" s="136"/>
      <c r="Q1044" s="136"/>
      <c r="R1044" s="136"/>
      <c r="S1044" s="136"/>
      <c r="T1044" s="136"/>
      <c r="U1044" s="136"/>
      <c r="V1044" s="136"/>
      <c r="W1044" s="136"/>
      <c r="X1044" s="136"/>
      <c r="Y1044" s="136"/>
      <c r="Z1044" s="137"/>
      <c r="AA1044" s="137"/>
      <c r="AB1044" s="137"/>
      <c r="AC1044" s="137"/>
      <c r="AD1044" s="137"/>
    </row>
    <row r="1045" spans="1:30" s="5" customFormat="1" x14ac:dyDescent="0.2">
      <c r="A1045" s="136"/>
      <c r="B1045" s="136"/>
      <c r="C1045" s="134"/>
      <c r="D1045" s="136"/>
      <c r="E1045" s="136"/>
      <c r="F1045" s="136"/>
      <c r="G1045" s="136"/>
      <c r="H1045" s="136"/>
      <c r="I1045" s="136"/>
      <c r="J1045" s="136"/>
      <c r="K1045" s="136"/>
      <c r="L1045" s="136"/>
      <c r="M1045" s="136"/>
      <c r="N1045" s="136"/>
      <c r="O1045" s="136"/>
      <c r="P1045" s="136"/>
      <c r="Q1045" s="136"/>
      <c r="R1045" s="136"/>
      <c r="S1045" s="136"/>
      <c r="T1045" s="136"/>
      <c r="U1045" s="136"/>
      <c r="V1045" s="136"/>
      <c r="W1045" s="136"/>
      <c r="X1045" s="136"/>
      <c r="Y1045" s="136"/>
      <c r="Z1045" s="137"/>
      <c r="AA1045" s="137"/>
      <c r="AB1045" s="137"/>
      <c r="AC1045" s="137"/>
      <c r="AD1045" s="137"/>
    </row>
    <row r="1046" spans="1:30" s="5" customFormat="1" x14ac:dyDescent="0.2">
      <c r="A1046" s="136"/>
      <c r="B1046" s="136"/>
      <c r="C1046" s="134"/>
      <c r="D1046" s="136"/>
      <c r="E1046" s="136"/>
      <c r="F1046" s="136"/>
      <c r="G1046" s="136"/>
      <c r="H1046" s="136"/>
      <c r="I1046" s="136"/>
      <c r="J1046" s="136"/>
      <c r="K1046" s="136"/>
      <c r="L1046" s="136"/>
      <c r="M1046" s="136"/>
      <c r="N1046" s="136"/>
      <c r="O1046" s="136"/>
      <c r="P1046" s="136"/>
      <c r="Q1046" s="136"/>
      <c r="R1046" s="136"/>
      <c r="S1046" s="136"/>
      <c r="T1046" s="136"/>
      <c r="U1046" s="136"/>
      <c r="V1046" s="136"/>
      <c r="W1046" s="136"/>
      <c r="X1046" s="136"/>
      <c r="Y1046" s="136"/>
      <c r="Z1046" s="137"/>
      <c r="AA1046" s="137"/>
      <c r="AB1046" s="137"/>
      <c r="AC1046" s="137"/>
      <c r="AD1046" s="137"/>
    </row>
    <row r="1047" spans="1:30" s="5" customFormat="1" x14ac:dyDescent="0.2">
      <c r="A1047" s="136"/>
      <c r="B1047" s="136"/>
      <c r="C1047" s="134"/>
      <c r="D1047" s="136"/>
      <c r="E1047" s="136"/>
      <c r="F1047" s="136"/>
      <c r="G1047" s="136"/>
      <c r="H1047" s="136"/>
      <c r="I1047" s="136"/>
      <c r="J1047" s="136"/>
      <c r="K1047" s="136"/>
      <c r="L1047" s="136"/>
      <c r="M1047" s="136"/>
      <c r="N1047" s="136"/>
      <c r="O1047" s="136"/>
      <c r="P1047" s="136"/>
      <c r="Q1047" s="136"/>
      <c r="R1047" s="136"/>
      <c r="S1047" s="136"/>
      <c r="T1047" s="136"/>
      <c r="U1047" s="136"/>
      <c r="V1047" s="136"/>
      <c r="W1047" s="136"/>
      <c r="X1047" s="136"/>
      <c r="Y1047" s="136"/>
      <c r="Z1047" s="137"/>
      <c r="AA1047" s="137"/>
      <c r="AB1047" s="137"/>
      <c r="AC1047" s="137"/>
      <c r="AD1047" s="137"/>
    </row>
    <row r="1048" spans="1:30" s="5" customFormat="1" x14ac:dyDescent="0.2">
      <c r="A1048" s="136"/>
      <c r="B1048" s="136"/>
      <c r="C1048" s="134"/>
      <c r="D1048" s="136"/>
      <c r="E1048" s="136"/>
      <c r="F1048" s="136"/>
      <c r="G1048" s="136"/>
      <c r="H1048" s="136"/>
      <c r="I1048" s="136"/>
      <c r="J1048" s="136"/>
      <c r="K1048" s="136"/>
      <c r="L1048" s="136"/>
      <c r="M1048" s="136"/>
      <c r="N1048" s="136"/>
      <c r="O1048" s="136"/>
      <c r="P1048" s="136"/>
      <c r="Q1048" s="136"/>
      <c r="R1048" s="136"/>
      <c r="S1048" s="136"/>
      <c r="T1048" s="136"/>
      <c r="U1048" s="136"/>
      <c r="V1048" s="136"/>
      <c r="W1048" s="136"/>
      <c r="X1048" s="136"/>
      <c r="Y1048" s="136"/>
      <c r="Z1048" s="137"/>
      <c r="AA1048" s="137"/>
      <c r="AB1048" s="137"/>
      <c r="AC1048" s="137"/>
      <c r="AD1048" s="137"/>
    </row>
    <row r="1049" spans="1:30" s="5" customFormat="1" x14ac:dyDescent="0.2">
      <c r="A1049" s="136"/>
      <c r="B1049" s="136"/>
      <c r="C1049" s="134"/>
      <c r="D1049" s="136"/>
      <c r="E1049" s="136"/>
      <c r="F1049" s="136"/>
      <c r="G1049" s="136"/>
      <c r="H1049" s="136"/>
      <c r="I1049" s="136"/>
      <c r="J1049" s="136"/>
      <c r="K1049" s="136"/>
      <c r="L1049" s="136"/>
      <c r="M1049" s="136"/>
      <c r="N1049" s="136"/>
      <c r="O1049" s="136"/>
      <c r="P1049" s="136"/>
      <c r="Q1049" s="136"/>
      <c r="R1049" s="136"/>
      <c r="S1049" s="136"/>
      <c r="T1049" s="136"/>
      <c r="U1049" s="136"/>
      <c r="V1049" s="136"/>
      <c r="W1049" s="136"/>
      <c r="X1049" s="136"/>
      <c r="Y1049" s="136"/>
      <c r="Z1049" s="137"/>
      <c r="AA1049" s="137"/>
      <c r="AB1049" s="137"/>
      <c r="AC1049" s="137"/>
      <c r="AD1049" s="137"/>
    </row>
    <row r="1050" spans="1:30" s="5" customFormat="1" x14ac:dyDescent="0.2">
      <c r="A1050" s="136"/>
      <c r="B1050" s="136"/>
      <c r="C1050" s="134"/>
      <c r="D1050" s="136"/>
      <c r="E1050" s="136"/>
      <c r="F1050" s="136"/>
      <c r="G1050" s="136"/>
      <c r="H1050" s="136"/>
      <c r="I1050" s="136"/>
      <c r="J1050" s="136"/>
      <c r="K1050" s="136"/>
      <c r="L1050" s="136"/>
      <c r="M1050" s="136"/>
      <c r="N1050" s="136"/>
      <c r="O1050" s="136"/>
      <c r="P1050" s="136"/>
      <c r="Q1050" s="136"/>
      <c r="R1050" s="136"/>
      <c r="S1050" s="136"/>
      <c r="T1050" s="136"/>
      <c r="U1050" s="136"/>
      <c r="V1050" s="136"/>
      <c r="W1050" s="136"/>
      <c r="X1050" s="136"/>
      <c r="Y1050" s="136"/>
      <c r="Z1050" s="137"/>
      <c r="AA1050" s="137"/>
      <c r="AB1050" s="137"/>
      <c r="AC1050" s="137"/>
      <c r="AD1050" s="137"/>
    </row>
    <row r="1051" spans="1:30" s="5" customFormat="1" x14ac:dyDescent="0.2">
      <c r="A1051" s="136"/>
      <c r="B1051" s="136"/>
      <c r="C1051" s="134"/>
      <c r="D1051" s="136"/>
      <c r="E1051" s="136"/>
      <c r="F1051" s="136"/>
      <c r="G1051" s="136"/>
      <c r="H1051" s="136"/>
      <c r="I1051" s="136"/>
      <c r="J1051" s="136"/>
      <c r="K1051" s="136"/>
      <c r="L1051" s="136"/>
      <c r="M1051" s="136"/>
      <c r="N1051" s="136"/>
      <c r="O1051" s="136"/>
      <c r="P1051" s="136"/>
      <c r="Q1051" s="136"/>
      <c r="R1051" s="136"/>
      <c r="S1051" s="136"/>
      <c r="T1051" s="136"/>
      <c r="U1051" s="136"/>
      <c r="V1051" s="136"/>
      <c r="W1051" s="136"/>
      <c r="X1051" s="136"/>
      <c r="Y1051" s="136"/>
      <c r="Z1051" s="137"/>
      <c r="AA1051" s="137"/>
      <c r="AB1051" s="137"/>
      <c r="AC1051" s="137"/>
      <c r="AD1051" s="137"/>
    </row>
    <row r="1052" spans="1:30" s="5" customFormat="1" x14ac:dyDescent="0.2">
      <c r="A1052" s="136"/>
      <c r="B1052" s="136"/>
      <c r="C1052" s="134"/>
      <c r="D1052" s="136"/>
      <c r="E1052" s="136"/>
      <c r="F1052" s="136"/>
      <c r="G1052" s="136"/>
      <c r="H1052" s="136"/>
      <c r="I1052" s="136"/>
      <c r="J1052" s="136"/>
      <c r="K1052" s="136"/>
      <c r="L1052" s="136"/>
      <c r="M1052" s="136"/>
      <c r="N1052" s="136"/>
      <c r="O1052" s="136"/>
      <c r="P1052" s="136"/>
      <c r="Q1052" s="136"/>
      <c r="R1052" s="136"/>
      <c r="S1052" s="136"/>
      <c r="T1052" s="136"/>
      <c r="U1052" s="136"/>
      <c r="V1052" s="136"/>
      <c r="W1052" s="136"/>
      <c r="X1052" s="136"/>
      <c r="Y1052" s="136"/>
      <c r="Z1052" s="137"/>
      <c r="AA1052" s="137"/>
      <c r="AB1052" s="137"/>
      <c r="AC1052" s="137"/>
      <c r="AD1052" s="137"/>
    </row>
    <row r="1053" spans="1:30" s="5" customFormat="1" x14ac:dyDescent="0.2">
      <c r="A1053" s="136"/>
      <c r="B1053" s="136"/>
      <c r="C1053" s="134"/>
      <c r="D1053" s="136"/>
      <c r="E1053" s="136"/>
      <c r="F1053" s="136"/>
      <c r="G1053" s="136"/>
      <c r="H1053" s="136"/>
      <c r="I1053" s="136"/>
      <c r="J1053" s="136"/>
      <c r="K1053" s="136"/>
      <c r="L1053" s="136"/>
      <c r="M1053" s="136"/>
      <c r="N1053" s="136"/>
      <c r="O1053" s="136"/>
      <c r="P1053" s="136"/>
      <c r="Q1053" s="136"/>
      <c r="R1053" s="136"/>
      <c r="S1053" s="136"/>
      <c r="T1053" s="136"/>
      <c r="U1053" s="136"/>
      <c r="V1053" s="136"/>
      <c r="W1053" s="136"/>
      <c r="X1053" s="136"/>
      <c r="Y1053" s="136"/>
      <c r="Z1053" s="137"/>
      <c r="AA1053" s="137"/>
      <c r="AB1053" s="137"/>
      <c r="AC1053" s="137"/>
      <c r="AD1053" s="137"/>
    </row>
    <row r="1054" spans="1:30" s="5" customFormat="1" x14ac:dyDescent="0.2">
      <c r="A1054" s="136"/>
      <c r="B1054" s="136"/>
      <c r="C1054" s="134"/>
      <c r="D1054" s="136"/>
      <c r="E1054" s="136"/>
      <c r="F1054" s="136"/>
      <c r="G1054" s="136"/>
      <c r="H1054" s="136"/>
      <c r="I1054" s="136"/>
      <c r="J1054" s="136"/>
      <c r="K1054" s="136"/>
      <c r="L1054" s="136"/>
      <c r="M1054" s="136"/>
      <c r="N1054" s="136"/>
      <c r="O1054" s="136"/>
      <c r="P1054" s="136"/>
      <c r="Q1054" s="136"/>
      <c r="R1054" s="136"/>
      <c r="S1054" s="136"/>
      <c r="T1054" s="136"/>
      <c r="U1054" s="136"/>
      <c r="V1054" s="136"/>
      <c r="W1054" s="136"/>
      <c r="X1054" s="136"/>
      <c r="Y1054" s="136"/>
      <c r="Z1054" s="137"/>
      <c r="AA1054" s="137"/>
      <c r="AB1054" s="137"/>
      <c r="AC1054" s="137"/>
      <c r="AD1054" s="137"/>
    </row>
    <row r="1055" spans="1:30" s="5" customFormat="1" x14ac:dyDescent="0.2"/>
    <row r="1056" spans="1:30" s="5" customFormat="1" x14ac:dyDescent="0.2"/>
    <row r="1057" s="5" customFormat="1" x14ac:dyDescent="0.2"/>
    <row r="1058" s="5" customFormat="1" x14ac:dyDescent="0.2"/>
    <row r="1059" s="5" customFormat="1" x14ac:dyDescent="0.2"/>
    <row r="1060" s="5" customFormat="1" x14ac:dyDescent="0.2"/>
    <row r="1061" s="5" customFormat="1" x14ac:dyDescent="0.2"/>
    <row r="1062" s="5" customFormat="1" x14ac:dyDescent="0.2"/>
    <row r="1063" s="5" customFormat="1" x14ac:dyDescent="0.2"/>
    <row r="1064" s="5" customFormat="1" x14ac:dyDescent="0.2"/>
    <row r="1065" s="5" customFormat="1" x14ac:dyDescent="0.2"/>
    <row r="1066" s="5" customFormat="1" x14ac:dyDescent="0.2"/>
    <row r="1067" s="5" customFormat="1" x14ac:dyDescent="0.2"/>
    <row r="1068" s="5" customFormat="1" x14ac:dyDescent="0.2"/>
    <row r="1069" s="5" customFormat="1" x14ac:dyDescent="0.2"/>
    <row r="1070" s="5" customFormat="1" x14ac:dyDescent="0.2"/>
    <row r="1071" s="5" customFormat="1" x14ac:dyDescent="0.2"/>
    <row r="1072" s="5" customFormat="1" x14ac:dyDescent="0.2"/>
    <row r="1073" s="5" customFormat="1" x14ac:dyDescent="0.2"/>
    <row r="1074" s="5" customFormat="1" x14ac:dyDescent="0.2"/>
    <row r="1075" s="5" customFormat="1" x14ac:dyDescent="0.2"/>
    <row r="1076" s="5" customFormat="1" x14ac:dyDescent="0.2"/>
    <row r="1077" s="5" customFormat="1" x14ac:dyDescent="0.2"/>
    <row r="1078" s="5" customFormat="1" x14ac:dyDescent="0.2"/>
    <row r="1079" s="5" customFormat="1" x14ac:dyDescent="0.2"/>
    <row r="1080" s="5" customFormat="1" x14ac:dyDescent="0.2"/>
    <row r="1081" s="5" customFormat="1" x14ac:dyDescent="0.2"/>
    <row r="1082" s="5" customFormat="1" x14ac:dyDescent="0.2"/>
    <row r="1083" s="5" customFormat="1" x14ac:dyDescent="0.2"/>
    <row r="1084" s="5" customFormat="1" x14ac:dyDescent="0.2"/>
    <row r="1085" s="5" customFormat="1" x14ac:dyDescent="0.2"/>
    <row r="1086" s="5" customFormat="1" x14ac:dyDescent="0.2"/>
    <row r="1087" s="5" customFormat="1" x14ac:dyDescent="0.2"/>
    <row r="1088" s="5" customFormat="1" x14ac:dyDescent="0.2"/>
    <row r="1089" s="5" customFormat="1" x14ac:dyDescent="0.2"/>
    <row r="1090" s="5" customFormat="1" x14ac:dyDescent="0.2"/>
    <row r="1091" s="5" customFormat="1" x14ac:dyDescent="0.2"/>
    <row r="1092" s="5" customFormat="1" x14ac:dyDescent="0.2"/>
    <row r="1093" s="5" customFormat="1" x14ac:dyDescent="0.2"/>
    <row r="1094" s="5" customFormat="1" x14ac:dyDescent="0.2"/>
    <row r="1095" s="5" customFormat="1" x14ac:dyDescent="0.2"/>
    <row r="1096" s="5" customFormat="1" x14ac:dyDescent="0.2"/>
    <row r="1097" s="5" customFormat="1" x14ac:dyDescent="0.2"/>
    <row r="1098" s="5" customFormat="1" x14ac:dyDescent="0.2"/>
    <row r="1099" s="5" customFormat="1" x14ac:dyDescent="0.2"/>
    <row r="1100" s="5" customFormat="1" x14ac:dyDescent="0.2"/>
    <row r="1101" s="5" customFormat="1" x14ac:dyDescent="0.2"/>
    <row r="1102" s="5" customFormat="1" x14ac:dyDescent="0.2"/>
    <row r="1103" s="5" customFormat="1" x14ac:dyDescent="0.2"/>
    <row r="1104" s="5" customFormat="1" x14ac:dyDescent="0.2"/>
    <row r="1105" s="5" customFormat="1" x14ac:dyDescent="0.2"/>
    <row r="1106" s="5" customFormat="1" x14ac:dyDescent="0.2"/>
    <row r="1107" s="5" customFormat="1" x14ac:dyDescent="0.2"/>
    <row r="1108" s="5" customFormat="1" x14ac:dyDescent="0.2"/>
    <row r="1109" s="5" customFormat="1" x14ac:dyDescent="0.2"/>
    <row r="1110" s="5" customFormat="1" x14ac:dyDescent="0.2"/>
    <row r="1111" s="5" customFormat="1" x14ac:dyDescent="0.2"/>
    <row r="1112" s="5" customFormat="1" x14ac:dyDescent="0.2"/>
    <row r="1113" s="5" customFormat="1" x14ac:dyDescent="0.2"/>
    <row r="1114" s="5" customFormat="1" x14ac:dyDescent="0.2"/>
    <row r="1115" s="5" customFormat="1" x14ac:dyDescent="0.2"/>
    <row r="1116" s="5" customFormat="1" x14ac:dyDescent="0.2"/>
    <row r="1117" s="5" customFormat="1" x14ac:dyDescent="0.2"/>
    <row r="1118" s="5" customFormat="1" x14ac:dyDescent="0.2"/>
    <row r="1119" s="5" customFormat="1" x14ac:dyDescent="0.2"/>
    <row r="1120" s="5" customFormat="1" x14ac:dyDescent="0.2"/>
    <row r="1121" s="5" customFormat="1" x14ac:dyDescent="0.2"/>
    <row r="1122" s="5" customFormat="1" x14ac:dyDescent="0.2"/>
    <row r="1123" s="5" customFormat="1" x14ac:dyDescent="0.2"/>
    <row r="1124" s="5" customFormat="1" x14ac:dyDescent="0.2"/>
    <row r="1125" s="5" customFormat="1" x14ac:dyDescent="0.2"/>
    <row r="1126" s="5" customFormat="1" x14ac:dyDescent="0.2"/>
    <row r="1127" s="5" customFormat="1" x14ac:dyDescent="0.2"/>
    <row r="1128" s="5" customFormat="1" x14ac:dyDescent="0.2"/>
    <row r="1129" s="5" customFormat="1" x14ac:dyDescent="0.2"/>
    <row r="1130" s="5" customFormat="1" x14ac:dyDescent="0.2"/>
    <row r="1131" s="5" customFormat="1" x14ac:dyDescent="0.2"/>
    <row r="1132" s="5" customFormat="1" x14ac:dyDescent="0.2"/>
    <row r="1133" s="5" customFormat="1" x14ac:dyDescent="0.2"/>
    <row r="1134" s="5" customFormat="1" x14ac:dyDescent="0.2"/>
    <row r="1135" s="5" customFormat="1" x14ac:dyDescent="0.2"/>
    <row r="1136" s="5" customFormat="1" x14ac:dyDescent="0.2"/>
    <row r="1137" s="5" customFormat="1" x14ac:dyDescent="0.2"/>
    <row r="1138" s="5" customFormat="1" x14ac:dyDescent="0.2"/>
    <row r="1139" s="5" customFormat="1" x14ac:dyDescent="0.2"/>
    <row r="1140" s="5" customFormat="1" x14ac:dyDescent="0.2"/>
    <row r="1141" s="5" customFormat="1" x14ac:dyDescent="0.2"/>
    <row r="1142" s="5" customFormat="1" x14ac:dyDescent="0.2"/>
    <row r="1143" s="5" customFormat="1" x14ac:dyDescent="0.2"/>
    <row r="1144" s="5" customFormat="1" x14ac:dyDescent="0.2"/>
    <row r="1145" s="5" customFormat="1" x14ac:dyDescent="0.2"/>
    <row r="1146" s="5" customFormat="1" x14ac:dyDescent="0.2"/>
    <row r="1147" s="5" customFormat="1" x14ac:dyDescent="0.2"/>
    <row r="1148" s="5" customFormat="1" x14ac:dyDescent="0.2"/>
    <row r="1149" s="5" customFormat="1" x14ac:dyDescent="0.2"/>
    <row r="1150" s="5" customFormat="1" x14ac:dyDescent="0.2"/>
    <row r="1151" s="5" customFormat="1" x14ac:dyDescent="0.2"/>
    <row r="1152" s="5" customFormat="1" x14ac:dyDescent="0.2"/>
    <row r="1153" s="5" customFormat="1" x14ac:dyDescent="0.2"/>
    <row r="1154" s="5" customFormat="1" x14ac:dyDescent="0.2"/>
    <row r="1155" s="5" customFormat="1" x14ac:dyDescent="0.2"/>
    <row r="1156" s="5" customFormat="1" x14ac:dyDescent="0.2"/>
    <row r="1157" s="5" customFormat="1" x14ac:dyDescent="0.2"/>
    <row r="1158" s="5" customFormat="1" x14ac:dyDescent="0.2"/>
    <row r="1159" s="5" customFormat="1" x14ac:dyDescent="0.2"/>
    <row r="1160" s="5" customFormat="1" x14ac:dyDescent="0.2"/>
    <row r="1161" s="5" customFormat="1" x14ac:dyDescent="0.2"/>
    <row r="1162" s="5" customFormat="1" x14ac:dyDescent="0.2"/>
    <row r="1163" s="5" customFormat="1" x14ac:dyDescent="0.2"/>
    <row r="1164" s="5" customFormat="1" x14ac:dyDescent="0.2"/>
    <row r="1165" s="5" customFormat="1" x14ac:dyDescent="0.2"/>
    <row r="1166" s="5" customFormat="1" x14ac:dyDescent="0.2"/>
    <row r="1167" s="5" customFormat="1" x14ac:dyDescent="0.2"/>
    <row r="1168" s="5" customFormat="1" x14ac:dyDescent="0.2"/>
    <row r="1169" s="5" customFormat="1" x14ac:dyDescent="0.2"/>
    <row r="1170" s="5" customFormat="1" x14ac:dyDescent="0.2"/>
    <row r="1171" s="5" customFormat="1" x14ac:dyDescent="0.2"/>
    <row r="1172" s="5" customFormat="1" x14ac:dyDescent="0.2"/>
    <row r="1173" s="5" customFormat="1" x14ac:dyDescent="0.2"/>
    <row r="1174" s="5" customFormat="1" x14ac:dyDescent="0.2"/>
    <row r="1175" s="5" customFormat="1" x14ac:dyDescent="0.2"/>
    <row r="1176" s="5" customFormat="1" x14ac:dyDescent="0.2"/>
    <row r="1177" s="5" customFormat="1" x14ac:dyDescent="0.2"/>
    <row r="1178" s="5" customFormat="1" x14ac:dyDescent="0.2"/>
    <row r="1179" s="5" customFormat="1" x14ac:dyDescent="0.2"/>
    <row r="1180" s="5" customFormat="1" x14ac:dyDescent="0.2"/>
    <row r="1181" s="5" customFormat="1" x14ac:dyDescent="0.2"/>
    <row r="1182" s="5" customFormat="1" x14ac:dyDescent="0.2"/>
    <row r="1183" s="5" customFormat="1" x14ac:dyDescent="0.2"/>
    <row r="1184" s="5" customFormat="1" x14ac:dyDescent="0.2"/>
    <row r="1185" s="5" customFormat="1" x14ac:dyDescent="0.2"/>
    <row r="1186" s="5" customFormat="1" x14ac:dyDescent="0.2"/>
    <row r="1187" s="5" customFormat="1" x14ac:dyDescent="0.2"/>
    <row r="1188" s="5" customFormat="1" x14ac:dyDescent="0.2"/>
    <row r="1189" s="5" customFormat="1" x14ac:dyDescent="0.2"/>
    <row r="1190" s="5" customFormat="1" x14ac:dyDescent="0.2"/>
    <row r="1191" s="5" customFormat="1" x14ac:dyDescent="0.2"/>
    <row r="1192" s="5" customFormat="1" x14ac:dyDescent="0.2"/>
    <row r="1193" s="5" customFormat="1" x14ac:dyDescent="0.2"/>
    <row r="1194" s="5" customFormat="1" x14ac:dyDescent="0.2"/>
    <row r="1195" s="5" customFormat="1" x14ac:dyDescent="0.2"/>
    <row r="1196" s="5" customFormat="1" x14ac:dyDescent="0.2"/>
    <row r="1197" s="5" customFormat="1" x14ac:dyDescent="0.2"/>
    <row r="1198" s="5" customFormat="1" x14ac:dyDescent="0.2"/>
    <row r="1199" s="5" customFormat="1" x14ac:dyDescent="0.2"/>
    <row r="1200" s="5" customFormat="1" x14ac:dyDescent="0.2"/>
    <row r="1201" s="5" customFormat="1" x14ac:dyDescent="0.2"/>
    <row r="1202" s="5" customFormat="1" x14ac:dyDescent="0.2"/>
    <row r="1203" s="5" customFormat="1" x14ac:dyDescent="0.2"/>
    <row r="1204" s="5" customFormat="1" x14ac:dyDescent="0.2"/>
    <row r="1205" s="5" customFormat="1" x14ac:dyDescent="0.2"/>
    <row r="1206" s="5" customFormat="1" x14ac:dyDescent="0.2"/>
    <row r="1207" s="5" customFormat="1" x14ac:dyDescent="0.2"/>
    <row r="1208" s="5" customFormat="1" x14ac:dyDescent="0.2"/>
    <row r="1209" s="5" customFormat="1" x14ac:dyDescent="0.2"/>
    <row r="1210" s="5" customFormat="1" x14ac:dyDescent="0.2"/>
    <row r="1211" s="5" customFormat="1" x14ac:dyDescent="0.2"/>
    <row r="1212" s="5" customFormat="1" x14ac:dyDescent="0.2"/>
    <row r="1213" s="5" customFormat="1" x14ac:dyDescent="0.2"/>
    <row r="1214" s="5" customFormat="1" x14ac:dyDescent="0.2"/>
    <row r="1215" s="5" customFormat="1" x14ac:dyDescent="0.2"/>
    <row r="1216" s="5" customFormat="1" x14ac:dyDescent="0.2"/>
    <row r="1217" s="5" customFormat="1" x14ac:dyDescent="0.2"/>
    <row r="1218" s="5" customFormat="1" x14ac:dyDescent="0.2"/>
    <row r="1219" s="5" customFormat="1" x14ac:dyDescent="0.2"/>
    <row r="1220" s="5" customFormat="1" x14ac:dyDescent="0.2"/>
    <row r="1221" s="5" customFormat="1" x14ac:dyDescent="0.2"/>
    <row r="1222" s="5" customFormat="1" x14ac:dyDescent="0.2"/>
    <row r="1223" s="5" customFormat="1" x14ac:dyDescent="0.2"/>
    <row r="1224" s="5" customFormat="1" x14ac:dyDescent="0.2"/>
    <row r="1225" s="5" customFormat="1" x14ac:dyDescent="0.2"/>
    <row r="1226" s="5" customFormat="1" x14ac:dyDescent="0.2"/>
    <row r="1227" s="5" customFormat="1" x14ac:dyDescent="0.2"/>
    <row r="1228" s="5" customFormat="1" x14ac:dyDescent="0.2"/>
    <row r="1229" s="5" customFormat="1" x14ac:dyDescent="0.2"/>
    <row r="1230" s="5" customFormat="1" x14ac:dyDescent="0.2"/>
    <row r="1231" s="5" customFormat="1" x14ac:dyDescent="0.2"/>
    <row r="1232" s="5" customFormat="1" x14ac:dyDescent="0.2"/>
    <row r="1233" s="5" customFormat="1" x14ac:dyDescent="0.2"/>
    <row r="1234" s="5" customFormat="1" x14ac:dyDescent="0.2"/>
    <row r="1235" s="5" customFormat="1" x14ac:dyDescent="0.2"/>
    <row r="1236" s="5" customFormat="1" x14ac:dyDescent="0.2"/>
    <row r="1237" s="5" customFormat="1" x14ac:dyDescent="0.2"/>
    <row r="1238" s="5" customFormat="1" x14ac:dyDescent="0.2"/>
    <row r="1239" s="5" customFormat="1" x14ac:dyDescent="0.2"/>
    <row r="1240" s="5" customFormat="1" x14ac:dyDescent="0.2"/>
    <row r="1241" s="5" customFormat="1" x14ac:dyDescent="0.2"/>
    <row r="1242" s="5" customFormat="1" x14ac:dyDescent="0.2"/>
    <row r="1243" s="5" customFormat="1" x14ac:dyDescent="0.2"/>
    <row r="1244" s="5" customFormat="1" x14ac:dyDescent="0.2"/>
    <row r="1245" s="5" customFormat="1" x14ac:dyDescent="0.2"/>
    <row r="1246" s="5" customFormat="1" x14ac:dyDescent="0.2"/>
    <row r="1247" s="5" customFormat="1" x14ac:dyDescent="0.2"/>
    <row r="1248" s="5" customFormat="1" x14ac:dyDescent="0.2"/>
    <row r="1249" s="5" customFormat="1" x14ac:dyDescent="0.2"/>
    <row r="1250" s="5" customFormat="1" x14ac:dyDescent="0.2"/>
    <row r="1251" s="5" customFormat="1" x14ac:dyDescent="0.2"/>
    <row r="1252" s="5" customFormat="1" x14ac:dyDescent="0.2"/>
    <row r="1253" s="5" customFormat="1" x14ac:dyDescent="0.2"/>
    <row r="1254" s="5" customFormat="1" x14ac:dyDescent="0.2"/>
    <row r="1255" s="5" customFormat="1" x14ac:dyDescent="0.2"/>
    <row r="1256" s="5" customFormat="1" x14ac:dyDescent="0.2"/>
    <row r="1257" s="5" customFormat="1" x14ac:dyDescent="0.2"/>
    <row r="1258" s="5" customFormat="1" x14ac:dyDescent="0.2"/>
    <row r="1259" s="5" customFormat="1" x14ac:dyDescent="0.2"/>
    <row r="1260" s="5" customFormat="1" x14ac:dyDescent="0.2"/>
    <row r="1261" s="5" customFormat="1" x14ac:dyDescent="0.2"/>
    <row r="1262" s="5" customFormat="1" x14ac:dyDescent="0.2"/>
    <row r="1263" s="5" customFormat="1" x14ac:dyDescent="0.2"/>
    <row r="1264" s="5" customFormat="1" x14ac:dyDescent="0.2"/>
    <row r="1265" s="5" customFormat="1" x14ac:dyDescent="0.2"/>
    <row r="1266" s="5" customFormat="1" x14ac:dyDescent="0.2"/>
    <row r="1267" s="5" customFormat="1" x14ac:dyDescent="0.2"/>
    <row r="1268" s="5" customFormat="1" x14ac:dyDescent="0.2"/>
    <row r="1269" s="5" customFormat="1" x14ac:dyDescent="0.2"/>
    <row r="1270" s="5" customFormat="1" x14ac:dyDescent="0.2"/>
    <row r="1271" s="5" customFormat="1" x14ac:dyDescent="0.2"/>
    <row r="1272" s="5" customFormat="1" x14ac:dyDescent="0.2"/>
    <row r="1273" s="5" customFormat="1" x14ac:dyDescent="0.2"/>
    <row r="1274" s="5" customFormat="1" x14ac:dyDescent="0.2"/>
    <row r="1275" s="5" customFormat="1" x14ac:dyDescent="0.2"/>
    <row r="1276" s="5" customFormat="1" x14ac:dyDescent="0.2"/>
    <row r="1277" s="5" customFormat="1" x14ac:dyDescent="0.2"/>
    <row r="1278" s="5" customFormat="1" x14ac:dyDescent="0.2"/>
    <row r="1279" s="5" customFormat="1" x14ac:dyDescent="0.2"/>
    <row r="1280" s="5" customFormat="1" x14ac:dyDescent="0.2"/>
    <row r="1281" s="5" customFormat="1" x14ac:dyDescent="0.2"/>
    <row r="1282" s="5" customFormat="1" x14ac:dyDescent="0.2"/>
    <row r="1283" s="5" customFormat="1" x14ac:dyDescent="0.2"/>
    <row r="1284" s="5" customFormat="1" x14ac:dyDescent="0.2"/>
    <row r="1285" s="5" customFormat="1" x14ac:dyDescent="0.2"/>
    <row r="1286" s="5" customFormat="1" x14ac:dyDescent="0.2"/>
    <row r="1287" s="5" customFormat="1" x14ac:dyDescent="0.2"/>
    <row r="1288" s="5" customFormat="1" x14ac:dyDescent="0.2"/>
    <row r="1289" s="5" customFormat="1" x14ac:dyDescent="0.2"/>
    <row r="1290" s="5" customFormat="1" x14ac:dyDescent="0.2"/>
    <row r="1291" s="5" customFormat="1" x14ac:dyDescent="0.2"/>
    <row r="1292" s="5" customFormat="1" x14ac:dyDescent="0.2"/>
    <row r="1293" s="5" customFormat="1" x14ac:dyDescent="0.2"/>
    <row r="1294" s="5" customFormat="1" x14ac:dyDescent="0.2"/>
    <row r="1295" s="5" customFormat="1" x14ac:dyDescent="0.2"/>
    <row r="1296" s="5" customFormat="1" x14ac:dyDescent="0.2"/>
    <row r="1297" s="5" customFormat="1" x14ac:dyDescent="0.2"/>
    <row r="1298" s="5" customFormat="1" x14ac:dyDescent="0.2"/>
    <row r="1299" s="5" customFormat="1" x14ac:dyDescent="0.2"/>
    <row r="1300" s="5" customFormat="1" x14ac:dyDescent="0.2"/>
    <row r="1301" s="5" customFormat="1" x14ac:dyDescent="0.2"/>
    <row r="1302" s="5" customFormat="1" x14ac:dyDescent="0.2"/>
    <row r="1303" s="5" customFormat="1" x14ac:dyDescent="0.2"/>
    <row r="1304" s="5" customFormat="1" x14ac:dyDescent="0.2"/>
    <row r="1305" s="5" customFormat="1" x14ac:dyDescent="0.2"/>
    <row r="1306" s="5" customFormat="1" x14ac:dyDescent="0.2"/>
    <row r="1307" s="5" customFormat="1" x14ac:dyDescent="0.2"/>
    <row r="1308" s="5" customFormat="1" x14ac:dyDescent="0.2"/>
    <row r="1309" s="5" customFormat="1" x14ac:dyDescent="0.2"/>
    <row r="1310" s="5" customFormat="1" x14ac:dyDescent="0.2"/>
    <row r="1311" s="5" customFormat="1" x14ac:dyDescent="0.2"/>
    <row r="1312" s="5" customFormat="1" x14ac:dyDescent="0.2"/>
    <row r="1313" s="5" customFormat="1" x14ac:dyDescent="0.2"/>
    <row r="1314" s="5" customFormat="1" x14ac:dyDescent="0.2"/>
    <row r="1315" s="5" customFormat="1" x14ac:dyDescent="0.2"/>
    <row r="1316" s="5" customFormat="1" x14ac:dyDescent="0.2"/>
    <row r="1317" s="5" customFormat="1" x14ac:dyDescent="0.2"/>
    <row r="1318" s="5" customFormat="1" x14ac:dyDescent="0.2"/>
    <row r="1319" s="5" customFormat="1" x14ac:dyDescent="0.2"/>
    <row r="1320" s="5" customFormat="1" x14ac:dyDescent="0.2"/>
    <row r="1321" s="5" customFormat="1" x14ac:dyDescent="0.2"/>
    <row r="1322" s="5" customFormat="1" x14ac:dyDescent="0.2"/>
    <row r="1323" s="5" customFormat="1" x14ac:dyDescent="0.2"/>
    <row r="1324" s="5" customFormat="1" x14ac:dyDescent="0.2"/>
    <row r="1325" s="5" customFormat="1" x14ac:dyDescent="0.2"/>
    <row r="1326" s="5" customFormat="1" x14ac:dyDescent="0.2"/>
    <row r="1327" s="5" customFormat="1" x14ac:dyDescent="0.2"/>
    <row r="1328" s="5" customFormat="1" x14ac:dyDescent="0.2"/>
    <row r="1329" s="5" customFormat="1" x14ac:dyDescent="0.2"/>
    <row r="1330" s="5" customFormat="1" x14ac:dyDescent="0.2"/>
    <row r="1331" s="5" customFormat="1" x14ac:dyDescent="0.2"/>
    <row r="1332" s="5" customFormat="1" x14ac:dyDescent="0.2"/>
    <row r="1333" s="5" customFormat="1" x14ac:dyDescent="0.2"/>
    <row r="1334" s="5" customFormat="1" x14ac:dyDescent="0.2"/>
    <row r="1335" s="5" customFormat="1" x14ac:dyDescent="0.2"/>
    <row r="1336" s="5" customFormat="1" x14ac:dyDescent="0.2"/>
    <row r="1337" s="5" customFormat="1" x14ac:dyDescent="0.2"/>
    <row r="1338" s="5" customFormat="1" x14ac:dyDescent="0.2"/>
    <row r="1339" s="5" customFormat="1" x14ac:dyDescent="0.2"/>
    <row r="1340" s="5" customFormat="1" x14ac:dyDescent="0.2"/>
    <row r="1341" s="5" customFormat="1" x14ac:dyDescent="0.2"/>
    <row r="1342" s="5" customFormat="1" x14ac:dyDescent="0.2"/>
    <row r="1343" s="5" customFormat="1" x14ac:dyDescent="0.2"/>
    <row r="1344" s="5" customFormat="1" x14ac:dyDescent="0.2"/>
    <row r="1345" s="5" customFormat="1" x14ac:dyDescent="0.2"/>
    <row r="1346" s="5" customFormat="1" x14ac:dyDescent="0.2"/>
    <row r="1347" s="5" customFormat="1" x14ac:dyDescent="0.2"/>
    <row r="1348" s="5" customFormat="1" x14ac:dyDescent="0.2"/>
    <row r="1349" s="5" customFormat="1" x14ac:dyDescent="0.2"/>
    <row r="1350" s="5" customFormat="1" x14ac:dyDescent="0.2"/>
    <row r="1351" s="5" customFormat="1" x14ac:dyDescent="0.2"/>
    <row r="1352" s="5" customFormat="1" x14ac:dyDescent="0.2"/>
    <row r="1353" s="5" customFormat="1" x14ac:dyDescent="0.2"/>
    <row r="1354" s="5" customFormat="1" x14ac:dyDescent="0.2"/>
    <row r="1355" s="5" customFormat="1" x14ac:dyDescent="0.2"/>
    <row r="1356" s="5" customFormat="1" x14ac:dyDescent="0.2"/>
    <row r="1357" s="5" customFormat="1" x14ac:dyDescent="0.2"/>
    <row r="1358" s="5" customFormat="1" x14ac:dyDescent="0.2"/>
    <row r="1359" s="5" customFormat="1" x14ac:dyDescent="0.2"/>
    <row r="1360" s="5" customFormat="1" x14ac:dyDescent="0.2"/>
    <row r="1361" s="5" customFormat="1" x14ac:dyDescent="0.2"/>
    <row r="1362" s="5" customFormat="1" x14ac:dyDescent="0.2"/>
    <row r="1363" s="5" customFormat="1" x14ac:dyDescent="0.2"/>
    <row r="1364" s="5" customFormat="1" x14ac:dyDescent="0.2"/>
    <row r="1365" s="5" customFormat="1" x14ac:dyDescent="0.2"/>
    <row r="1366" s="5" customFormat="1" x14ac:dyDescent="0.2"/>
    <row r="1367" s="5" customFormat="1" x14ac:dyDescent="0.2"/>
    <row r="1368" s="5" customFormat="1" x14ac:dyDescent="0.2"/>
    <row r="1369" s="5" customFormat="1" x14ac:dyDescent="0.2"/>
    <row r="1370" s="5" customFormat="1" x14ac:dyDescent="0.2"/>
    <row r="1371" s="5" customFormat="1" x14ac:dyDescent="0.2"/>
    <row r="1372" s="5" customFormat="1" x14ac:dyDescent="0.2"/>
    <row r="1373" s="5" customFormat="1" x14ac:dyDescent="0.2"/>
    <row r="1374" s="5" customFormat="1" x14ac:dyDescent="0.2"/>
    <row r="1375" s="5" customFormat="1" x14ac:dyDescent="0.2"/>
    <row r="1376" s="5" customFormat="1" x14ac:dyDescent="0.2"/>
    <row r="1377" s="5" customFormat="1" x14ac:dyDescent="0.2"/>
    <row r="1378" s="5" customFormat="1" x14ac:dyDescent="0.2"/>
    <row r="1379" s="5" customFormat="1" x14ac:dyDescent="0.2"/>
    <row r="1380" s="5" customFormat="1" x14ac:dyDescent="0.2"/>
    <row r="1381" s="5" customFormat="1" x14ac:dyDescent="0.2"/>
    <row r="1382" s="5" customFormat="1" x14ac:dyDescent="0.2"/>
    <row r="1383" s="5" customFormat="1" x14ac:dyDescent="0.2"/>
    <row r="1384" s="5" customFormat="1" x14ac:dyDescent="0.2"/>
    <row r="1385" s="5" customFormat="1" x14ac:dyDescent="0.2"/>
    <row r="1386" s="5" customFormat="1" x14ac:dyDescent="0.2"/>
    <row r="1387" s="5" customFormat="1" x14ac:dyDescent="0.2"/>
    <row r="1388" s="5" customFormat="1" x14ac:dyDescent="0.2"/>
    <row r="1389" s="5" customFormat="1" x14ac:dyDescent="0.2"/>
    <row r="1390" s="5" customFormat="1" x14ac:dyDescent="0.2"/>
    <row r="1391" s="5" customFormat="1" x14ac:dyDescent="0.2"/>
    <row r="1392" s="5" customFormat="1" x14ac:dyDescent="0.2"/>
    <row r="1393" s="5" customFormat="1" x14ac:dyDescent="0.2"/>
    <row r="1394" s="5" customFormat="1" x14ac:dyDescent="0.2"/>
    <row r="1395" s="5" customFormat="1" x14ac:dyDescent="0.2"/>
    <row r="1396" s="5" customFormat="1" x14ac:dyDescent="0.2"/>
    <row r="1397" s="5" customFormat="1" x14ac:dyDescent="0.2"/>
    <row r="1398" s="5" customFormat="1" x14ac:dyDescent="0.2"/>
    <row r="1399" s="5" customFormat="1" x14ac:dyDescent="0.2"/>
    <row r="1400" s="5" customFormat="1" x14ac:dyDescent="0.2"/>
    <row r="1401" s="5" customFormat="1" x14ac:dyDescent="0.2"/>
    <row r="1402" s="5" customFormat="1" x14ac:dyDescent="0.2"/>
    <row r="1403" s="5" customFormat="1" x14ac:dyDescent="0.2"/>
    <row r="1404" s="5" customFormat="1" x14ac:dyDescent="0.2"/>
    <row r="1405" s="5" customFormat="1" x14ac:dyDescent="0.2"/>
    <row r="1406" s="5" customFormat="1" x14ac:dyDescent="0.2"/>
    <row r="1407" s="5" customFormat="1" x14ac:dyDescent="0.2"/>
    <row r="1408" s="5" customFormat="1" x14ac:dyDescent="0.2"/>
    <row r="1409" s="5" customFormat="1" x14ac:dyDescent="0.2"/>
    <row r="1410" s="5" customFormat="1" x14ac:dyDescent="0.2"/>
    <row r="1411" s="5" customFormat="1" x14ac:dyDescent="0.2"/>
    <row r="1412" s="5" customFormat="1" x14ac:dyDescent="0.2"/>
    <row r="1413" s="5" customFormat="1" x14ac:dyDescent="0.2"/>
    <row r="1414" s="5" customFormat="1" x14ac:dyDescent="0.2"/>
    <row r="1415" s="5" customFormat="1" x14ac:dyDescent="0.2"/>
    <row r="1416" s="5" customFormat="1" x14ac:dyDescent="0.2"/>
    <row r="1417" s="5" customFormat="1" x14ac:dyDescent="0.2"/>
    <row r="1418" s="5" customFormat="1" x14ac:dyDescent="0.2"/>
    <row r="1419" s="5" customFormat="1" x14ac:dyDescent="0.2"/>
    <row r="1420" s="5" customFormat="1" x14ac:dyDescent="0.2"/>
    <row r="1421" s="5" customFormat="1" x14ac:dyDescent="0.2"/>
    <row r="1422" s="5" customFormat="1" x14ac:dyDescent="0.2"/>
    <row r="1423" s="5" customFormat="1" x14ac:dyDescent="0.2"/>
    <row r="1424" s="5" customFormat="1" x14ac:dyDescent="0.2"/>
    <row r="1425" s="5" customFormat="1" x14ac:dyDescent="0.2"/>
    <row r="1426" s="5" customFormat="1" x14ac:dyDescent="0.2"/>
    <row r="1427" s="5" customFormat="1" x14ac:dyDescent="0.2"/>
    <row r="1428" s="5" customFormat="1" x14ac:dyDescent="0.2"/>
    <row r="1429" s="5" customFormat="1" x14ac:dyDescent="0.2"/>
    <row r="1430" s="5" customFormat="1" x14ac:dyDescent="0.2"/>
    <row r="1431" s="5" customFormat="1" x14ac:dyDescent="0.2"/>
    <row r="1432" s="5" customFormat="1" x14ac:dyDescent="0.2"/>
    <row r="1433" s="5" customFormat="1" x14ac:dyDescent="0.2"/>
    <row r="1434" s="5" customFormat="1" x14ac:dyDescent="0.2"/>
    <row r="1435" s="5" customFormat="1" x14ac:dyDescent="0.2"/>
    <row r="1436" s="5" customFormat="1" x14ac:dyDescent="0.2"/>
    <row r="1437" s="5" customFormat="1" x14ac:dyDescent="0.2"/>
    <row r="1438" s="5" customFormat="1" x14ac:dyDescent="0.2"/>
    <row r="1439" s="5" customFormat="1" x14ac:dyDescent="0.2"/>
    <row r="1440" s="5" customFormat="1" x14ac:dyDescent="0.2"/>
    <row r="1441" s="5" customFormat="1" x14ac:dyDescent="0.2"/>
    <row r="1442" s="5" customFormat="1" x14ac:dyDescent="0.2"/>
    <row r="1443" s="5" customFormat="1" x14ac:dyDescent="0.2"/>
    <row r="1444" s="5" customFormat="1" x14ac:dyDescent="0.2"/>
    <row r="1445" s="5" customFormat="1" x14ac:dyDescent="0.2"/>
    <row r="1446" s="5" customFormat="1" x14ac:dyDescent="0.2"/>
    <row r="1447" s="5" customFormat="1" x14ac:dyDescent="0.2"/>
    <row r="1448" s="5" customFormat="1" x14ac:dyDescent="0.2"/>
    <row r="1449" s="5" customFormat="1" x14ac:dyDescent="0.2"/>
    <row r="1450" s="5" customFormat="1" x14ac:dyDescent="0.2"/>
    <row r="1451" s="5" customFormat="1" x14ac:dyDescent="0.2"/>
    <row r="1452" s="5" customFormat="1" x14ac:dyDescent="0.2"/>
    <row r="1453" s="5" customFormat="1" x14ac:dyDescent="0.2"/>
    <row r="1454" s="5" customFormat="1" x14ac:dyDescent="0.2"/>
    <row r="1455" s="5" customFormat="1" x14ac:dyDescent="0.2"/>
    <row r="1456" s="5" customFormat="1" x14ac:dyDescent="0.2"/>
    <row r="1457" s="5" customFormat="1" x14ac:dyDescent="0.2"/>
    <row r="1458" s="5" customFormat="1" x14ac:dyDescent="0.2"/>
    <row r="1459" s="5" customFormat="1" x14ac:dyDescent="0.2"/>
    <row r="1460" s="5" customFormat="1" x14ac:dyDescent="0.2"/>
    <row r="1461" s="5" customFormat="1" x14ac:dyDescent="0.2"/>
    <row r="1462" s="5" customFormat="1" x14ac:dyDescent="0.2"/>
    <row r="1463" s="5" customFormat="1" x14ac:dyDescent="0.2"/>
    <row r="1464" s="5" customFormat="1" x14ac:dyDescent="0.2"/>
    <row r="1465" s="5" customFormat="1" x14ac:dyDescent="0.2"/>
    <row r="1466" s="5" customFormat="1" x14ac:dyDescent="0.2"/>
    <row r="1467" s="5" customFormat="1" x14ac:dyDescent="0.2"/>
    <row r="1468" s="5" customFormat="1" x14ac:dyDescent="0.2"/>
    <row r="1469" s="5" customFormat="1" x14ac:dyDescent="0.2"/>
    <row r="1470" s="5" customFormat="1" x14ac:dyDescent="0.2"/>
    <row r="1471" s="5" customFormat="1" x14ac:dyDescent="0.2"/>
    <row r="1472" s="5" customFormat="1" x14ac:dyDescent="0.2"/>
    <row r="1473" s="5" customFormat="1" x14ac:dyDescent="0.2"/>
    <row r="1474" s="5" customFormat="1" x14ac:dyDescent="0.2"/>
    <row r="1475" s="5" customFormat="1" x14ac:dyDescent="0.2"/>
    <row r="1476" s="5" customFormat="1" x14ac:dyDescent="0.2"/>
    <row r="1477" s="5" customFormat="1" x14ac:dyDescent="0.2"/>
    <row r="1478" s="5" customFormat="1" x14ac:dyDescent="0.2"/>
    <row r="1479" s="5" customFormat="1" x14ac:dyDescent="0.2"/>
    <row r="1480" s="5" customFormat="1" x14ac:dyDescent="0.2"/>
    <row r="1481" s="5" customFormat="1" x14ac:dyDescent="0.2"/>
    <row r="1482" s="5" customFormat="1" x14ac:dyDescent="0.2"/>
    <row r="1483" s="5" customFormat="1" x14ac:dyDescent="0.2"/>
    <row r="1484" s="5" customFormat="1" x14ac:dyDescent="0.2"/>
    <row r="1485" s="5" customFormat="1" x14ac:dyDescent="0.2"/>
    <row r="1486" s="5" customFormat="1" x14ac:dyDescent="0.2"/>
    <row r="1487" s="5" customFormat="1" x14ac:dyDescent="0.2"/>
    <row r="1488" s="5" customFormat="1" x14ac:dyDescent="0.2"/>
    <row r="1489" s="5" customFormat="1" x14ac:dyDescent="0.2"/>
    <row r="1490" s="5" customFormat="1" x14ac:dyDescent="0.2"/>
    <row r="1491" s="5" customFormat="1" x14ac:dyDescent="0.2"/>
    <row r="1492" s="5" customFormat="1" x14ac:dyDescent="0.2"/>
    <row r="1493" s="5" customFormat="1" x14ac:dyDescent="0.2"/>
    <row r="1494" s="5" customFormat="1" x14ac:dyDescent="0.2"/>
    <row r="1495" s="5" customFormat="1" x14ac:dyDescent="0.2"/>
    <row r="1496" s="5" customFormat="1" x14ac:dyDescent="0.2"/>
    <row r="1497" s="5" customFormat="1" x14ac:dyDescent="0.2"/>
    <row r="1498" s="5" customFormat="1" x14ac:dyDescent="0.2"/>
    <row r="1499" s="5" customFormat="1" x14ac:dyDescent="0.2"/>
    <row r="1500" s="5" customFormat="1" x14ac:dyDescent="0.2"/>
    <row r="1501" s="5" customFormat="1" x14ac:dyDescent="0.2"/>
    <row r="1502" s="5" customFormat="1" x14ac:dyDescent="0.2"/>
    <row r="1503" s="5" customFormat="1" x14ac:dyDescent="0.2"/>
    <row r="1504" s="5" customFormat="1" x14ac:dyDescent="0.2"/>
    <row r="1505" s="5" customFormat="1" x14ac:dyDescent="0.2"/>
    <row r="1506" s="5" customFormat="1" x14ac:dyDescent="0.2"/>
    <row r="1507" s="5" customFormat="1" x14ac:dyDescent="0.2"/>
    <row r="1508" s="5" customFormat="1" x14ac:dyDescent="0.2"/>
    <row r="1509" s="5" customFormat="1" x14ac:dyDescent="0.2"/>
    <row r="1510" s="5" customFormat="1" x14ac:dyDescent="0.2"/>
    <row r="1511" s="5" customFormat="1" x14ac:dyDescent="0.2"/>
    <row r="1512" s="5" customFormat="1" x14ac:dyDescent="0.2"/>
    <row r="1513" s="5" customFormat="1" x14ac:dyDescent="0.2"/>
    <row r="1514" s="5" customFormat="1" x14ac:dyDescent="0.2"/>
    <row r="1515" s="5" customFormat="1" x14ac:dyDescent="0.2"/>
    <row r="1516" s="5" customFormat="1" x14ac:dyDescent="0.2"/>
    <row r="1517" s="5" customFormat="1" x14ac:dyDescent="0.2"/>
    <row r="1518" s="5" customFormat="1" x14ac:dyDescent="0.2"/>
    <row r="1519" s="5" customFormat="1" x14ac:dyDescent="0.2"/>
    <row r="1520" s="5" customFormat="1" x14ac:dyDescent="0.2"/>
    <row r="1521" s="5" customFormat="1" x14ac:dyDescent="0.2"/>
    <row r="1522" s="5" customFormat="1" x14ac:dyDescent="0.2"/>
    <row r="1523" s="5" customFormat="1" x14ac:dyDescent="0.2"/>
    <row r="1524" s="5" customFormat="1" x14ac:dyDescent="0.2"/>
    <row r="1525" s="5" customFormat="1" x14ac:dyDescent="0.2"/>
    <row r="1526" s="5" customFormat="1" x14ac:dyDescent="0.2"/>
    <row r="1527" s="5" customFormat="1" x14ac:dyDescent="0.2"/>
    <row r="1528" s="5" customFormat="1" x14ac:dyDescent="0.2"/>
    <row r="1529" s="5" customFormat="1" x14ac:dyDescent="0.2"/>
    <row r="1530" s="5" customFormat="1" x14ac:dyDescent="0.2"/>
    <row r="1531" s="5" customFormat="1" x14ac:dyDescent="0.2"/>
    <row r="1532" s="5" customFormat="1" x14ac:dyDescent="0.2"/>
    <row r="1533" s="5" customFormat="1" x14ac:dyDescent="0.2"/>
    <row r="1534" s="5" customFormat="1" x14ac:dyDescent="0.2"/>
    <row r="1535" s="5" customFormat="1" x14ac:dyDescent="0.2"/>
    <row r="1536" s="5" customFormat="1" x14ac:dyDescent="0.2"/>
    <row r="1537" s="5" customFormat="1" x14ac:dyDescent="0.2"/>
    <row r="1538" s="5" customFormat="1" x14ac:dyDescent="0.2"/>
    <row r="1539" s="5" customFormat="1" x14ac:dyDescent="0.2"/>
    <row r="1540" s="5" customFormat="1" x14ac:dyDescent="0.2"/>
    <row r="1541" s="5" customFormat="1" x14ac:dyDescent="0.2"/>
    <row r="1542" s="5" customFormat="1" x14ac:dyDescent="0.2"/>
    <row r="1543" s="5" customFormat="1" x14ac:dyDescent="0.2"/>
    <row r="1544" s="5" customFormat="1" x14ac:dyDescent="0.2"/>
    <row r="1545" s="5" customFormat="1" x14ac:dyDescent="0.2"/>
    <row r="1546" s="5" customFormat="1" x14ac:dyDescent="0.2"/>
    <row r="1547" s="5" customFormat="1" x14ac:dyDescent="0.2"/>
    <row r="1548" s="5" customFormat="1" x14ac:dyDescent="0.2"/>
    <row r="1549" s="5" customFormat="1" x14ac:dyDescent="0.2"/>
    <row r="1550" s="5" customFormat="1" x14ac:dyDescent="0.2"/>
    <row r="1551" s="5" customFormat="1" x14ac:dyDescent="0.2"/>
    <row r="1552" s="5" customFormat="1" x14ac:dyDescent="0.2"/>
    <row r="1553" s="5" customFormat="1" x14ac:dyDescent="0.2"/>
    <row r="1554" s="5" customFormat="1" x14ac:dyDescent="0.2"/>
    <row r="1555" s="5" customFormat="1" x14ac:dyDescent="0.2"/>
    <row r="1556" s="5" customFormat="1" x14ac:dyDescent="0.2"/>
    <row r="1557" s="5" customFormat="1" x14ac:dyDescent="0.2"/>
    <row r="1558" s="5" customFormat="1" x14ac:dyDescent="0.2"/>
    <row r="1559" s="5" customFormat="1" x14ac:dyDescent="0.2"/>
    <row r="1560" s="5" customFormat="1" x14ac:dyDescent="0.2"/>
    <row r="1561" s="5" customFormat="1" x14ac:dyDescent="0.2"/>
    <row r="1562" s="5" customFormat="1" x14ac:dyDescent="0.2"/>
    <row r="1563" s="5" customFormat="1" x14ac:dyDescent="0.2"/>
    <row r="1564" s="5" customFormat="1" x14ac:dyDescent="0.2"/>
    <row r="1565" s="5" customFormat="1" x14ac:dyDescent="0.2"/>
    <row r="1566" s="5" customFormat="1" x14ac:dyDescent="0.2"/>
    <row r="1567" s="5" customFormat="1" x14ac:dyDescent="0.2"/>
    <row r="1568" s="5" customFormat="1" x14ac:dyDescent="0.2"/>
    <row r="1569" s="5" customFormat="1" x14ac:dyDescent="0.2"/>
    <row r="1570" s="5" customFormat="1" x14ac:dyDescent="0.2"/>
    <row r="1571" s="5" customFormat="1" x14ac:dyDescent="0.2"/>
    <row r="1572" s="5" customFormat="1" x14ac:dyDescent="0.2"/>
    <row r="1573" s="5" customFormat="1" x14ac:dyDescent="0.2"/>
    <row r="1574" s="5" customFormat="1" x14ac:dyDescent="0.2"/>
    <row r="1575" s="5" customFormat="1" x14ac:dyDescent="0.2"/>
    <row r="1576" s="5" customFormat="1" x14ac:dyDescent="0.2"/>
    <row r="1577" s="5" customFormat="1" x14ac:dyDescent="0.2"/>
    <row r="1578" s="5" customFormat="1" x14ac:dyDescent="0.2"/>
    <row r="1579" s="5" customFormat="1" x14ac:dyDescent="0.2"/>
    <row r="1580" s="5" customFormat="1" x14ac:dyDescent="0.2"/>
    <row r="1581" s="5" customFormat="1" x14ac:dyDescent="0.2"/>
    <row r="1582" s="5" customFormat="1" x14ac:dyDescent="0.2"/>
    <row r="1583" s="5" customFormat="1" x14ac:dyDescent="0.2"/>
    <row r="1584" s="5" customFormat="1" x14ac:dyDescent="0.2"/>
    <row r="1585" s="5" customFormat="1" x14ac:dyDescent="0.2"/>
    <row r="1586" s="5" customFormat="1" x14ac:dyDescent="0.2"/>
    <row r="1587" s="5" customFormat="1" x14ac:dyDescent="0.2"/>
    <row r="1588" s="5" customFormat="1" x14ac:dyDescent="0.2"/>
    <row r="1589" s="5" customFormat="1" x14ac:dyDescent="0.2"/>
    <row r="1590" s="5" customFormat="1" x14ac:dyDescent="0.2"/>
    <row r="1591" s="5" customFormat="1" x14ac:dyDescent="0.2"/>
    <row r="1592" s="5" customFormat="1" x14ac:dyDescent="0.2"/>
    <row r="1593" s="5" customFormat="1" x14ac:dyDescent="0.2"/>
    <row r="1594" s="5" customFormat="1" x14ac:dyDescent="0.2"/>
    <row r="1595" s="5" customFormat="1" x14ac:dyDescent="0.2"/>
    <row r="1596" s="5" customFormat="1" x14ac:dyDescent="0.2"/>
    <row r="1597" s="5" customFormat="1" x14ac:dyDescent="0.2"/>
    <row r="1598" s="5" customFormat="1" x14ac:dyDescent="0.2"/>
    <row r="1599" s="5" customFormat="1" x14ac:dyDescent="0.2"/>
    <row r="1600" s="5" customFormat="1" x14ac:dyDescent="0.2"/>
    <row r="1601" s="5" customFormat="1" x14ac:dyDescent="0.2"/>
    <row r="1602" s="5" customFormat="1" x14ac:dyDescent="0.2"/>
    <row r="1603" s="5" customFormat="1" x14ac:dyDescent="0.2"/>
    <row r="1604" s="5" customFormat="1" x14ac:dyDescent="0.2"/>
    <row r="1605" s="5" customFormat="1" x14ac:dyDescent="0.2"/>
    <row r="1606" s="5" customFormat="1" x14ac:dyDescent="0.2"/>
    <row r="1607" s="5" customFormat="1" x14ac:dyDescent="0.2"/>
    <row r="1608" s="5" customFormat="1" x14ac:dyDescent="0.2"/>
    <row r="1609" s="5" customFormat="1" x14ac:dyDescent="0.2"/>
    <row r="1610" s="5" customFormat="1" x14ac:dyDescent="0.2"/>
    <row r="1611" s="5" customFormat="1" x14ac:dyDescent="0.2"/>
    <row r="1612" s="5" customFormat="1" x14ac:dyDescent="0.2"/>
    <row r="1613" s="5" customFormat="1" x14ac:dyDescent="0.2"/>
    <row r="1614" s="5" customFormat="1" x14ac:dyDescent="0.2"/>
    <row r="1615" s="5" customFormat="1" x14ac:dyDescent="0.2"/>
    <row r="1616" s="5" customFormat="1" x14ac:dyDescent="0.2"/>
    <row r="1617" s="5" customFormat="1" x14ac:dyDescent="0.2"/>
    <row r="1618" s="5" customFormat="1" x14ac:dyDescent="0.2"/>
    <row r="1619" s="5" customFormat="1" x14ac:dyDescent="0.2"/>
    <row r="1620" s="5" customFormat="1" x14ac:dyDescent="0.2"/>
    <row r="1621" s="5" customFormat="1" x14ac:dyDescent="0.2"/>
    <row r="1622" s="5" customFormat="1" x14ac:dyDescent="0.2"/>
    <row r="1623" s="5" customFormat="1" x14ac:dyDescent="0.2"/>
    <row r="1624" s="5" customFormat="1" x14ac:dyDescent="0.2"/>
    <row r="1625" s="5" customFormat="1" x14ac:dyDescent="0.2"/>
    <row r="1626" s="5" customFormat="1" x14ac:dyDescent="0.2"/>
    <row r="1627" s="5" customFormat="1" x14ac:dyDescent="0.2"/>
    <row r="1628" s="5" customFormat="1" x14ac:dyDescent="0.2"/>
    <row r="1629" s="5" customFormat="1" x14ac:dyDescent="0.2"/>
    <row r="1630" s="5" customFormat="1" x14ac:dyDescent="0.2"/>
    <row r="1631" s="5" customFormat="1" x14ac:dyDescent="0.2"/>
    <row r="1632" s="5" customFormat="1" x14ac:dyDescent="0.2"/>
    <row r="1633" s="5" customFormat="1" x14ac:dyDescent="0.2"/>
    <row r="1634" s="5" customFormat="1" x14ac:dyDescent="0.2"/>
    <row r="1635" s="5" customFormat="1" x14ac:dyDescent="0.2"/>
    <row r="1636" s="5" customFormat="1" x14ac:dyDescent="0.2"/>
    <row r="1637" s="5" customFormat="1" x14ac:dyDescent="0.2"/>
    <row r="1638" s="5" customFormat="1" x14ac:dyDescent="0.2"/>
    <row r="1639" s="5" customFormat="1" x14ac:dyDescent="0.2"/>
    <row r="1640" s="5" customFormat="1" x14ac:dyDescent="0.2"/>
    <row r="1641" s="5" customFormat="1" x14ac:dyDescent="0.2"/>
    <row r="1642" s="5" customFormat="1" x14ac:dyDescent="0.2"/>
    <row r="1643" s="5" customFormat="1" x14ac:dyDescent="0.2"/>
    <row r="1644" s="5" customFormat="1" x14ac:dyDescent="0.2"/>
    <row r="1645" s="5" customFormat="1" x14ac:dyDescent="0.2"/>
    <row r="1646" s="5" customFormat="1" x14ac:dyDescent="0.2"/>
    <row r="1647" s="5" customFormat="1" x14ac:dyDescent="0.2"/>
    <row r="1648" s="5" customFormat="1" x14ac:dyDescent="0.2"/>
    <row r="1649" s="5" customFormat="1" x14ac:dyDescent="0.2"/>
    <row r="1650" s="5" customFormat="1" x14ac:dyDescent="0.2"/>
    <row r="1651" s="5" customFormat="1" x14ac:dyDescent="0.2"/>
    <row r="1652" s="5" customFormat="1" x14ac:dyDescent="0.2"/>
    <row r="1653" s="5" customFormat="1" x14ac:dyDescent="0.2"/>
    <row r="1654" s="5" customFormat="1" x14ac:dyDescent="0.2"/>
    <row r="1655" s="5" customFormat="1" x14ac:dyDescent="0.2"/>
    <row r="1656" s="5" customFormat="1" x14ac:dyDescent="0.2"/>
    <row r="1657" s="5" customFormat="1" x14ac:dyDescent="0.2"/>
    <row r="1658" s="5" customFormat="1" x14ac:dyDescent="0.2"/>
    <row r="1659" s="5" customFormat="1" x14ac:dyDescent="0.2"/>
    <row r="1660" s="5" customFormat="1" x14ac:dyDescent="0.2"/>
    <row r="1661" s="5" customFormat="1" x14ac:dyDescent="0.2"/>
    <row r="1662" s="5" customFormat="1" x14ac:dyDescent="0.2"/>
    <row r="1663" s="5" customFormat="1" x14ac:dyDescent="0.2"/>
    <row r="1664" s="5" customFormat="1" x14ac:dyDescent="0.2"/>
    <row r="1665" s="5" customFormat="1" x14ac:dyDescent="0.2"/>
    <row r="1666" s="5" customFormat="1" x14ac:dyDescent="0.2"/>
    <row r="1667" s="5" customFormat="1" x14ac:dyDescent="0.2"/>
    <row r="1668" s="5" customFormat="1" x14ac:dyDescent="0.2"/>
    <row r="1669" s="5" customFormat="1" x14ac:dyDescent="0.2"/>
    <row r="1670" s="5" customFormat="1" x14ac:dyDescent="0.2"/>
    <row r="1671" s="5" customFormat="1" x14ac:dyDescent="0.2"/>
    <row r="1672" s="5" customFormat="1" x14ac:dyDescent="0.2"/>
    <row r="1673" s="5" customFormat="1" x14ac:dyDescent="0.2"/>
    <row r="1674" s="5" customFormat="1" x14ac:dyDescent="0.2"/>
    <row r="1675" s="5" customFormat="1" x14ac:dyDescent="0.2"/>
    <row r="1676" s="5" customFormat="1" x14ac:dyDescent="0.2"/>
    <row r="1677" s="5" customFormat="1" x14ac:dyDescent="0.2"/>
    <row r="1678" s="5" customFormat="1" x14ac:dyDescent="0.2"/>
    <row r="1679" s="5" customFormat="1" x14ac:dyDescent="0.2"/>
    <row r="1680" s="5" customFormat="1" x14ac:dyDescent="0.2"/>
    <row r="1681" s="5" customFormat="1" x14ac:dyDescent="0.2"/>
    <row r="1682" s="5" customFormat="1" x14ac:dyDescent="0.2"/>
    <row r="1683" s="5" customFormat="1" x14ac:dyDescent="0.2"/>
    <row r="1684" s="5" customFormat="1" x14ac:dyDescent="0.2"/>
    <row r="1685" s="5" customFormat="1" x14ac:dyDescent="0.2"/>
    <row r="1686" s="5" customFormat="1" x14ac:dyDescent="0.2"/>
    <row r="1687" s="5" customFormat="1" x14ac:dyDescent="0.2"/>
    <row r="1688" s="5" customFormat="1" x14ac:dyDescent="0.2"/>
    <row r="1689" s="5" customFormat="1" x14ac:dyDescent="0.2"/>
    <row r="1690" s="5" customFormat="1" x14ac:dyDescent="0.2"/>
    <row r="1691" s="5" customFormat="1" x14ac:dyDescent="0.2"/>
    <row r="1692" s="5" customFormat="1" x14ac:dyDescent="0.2"/>
    <row r="1693" s="5" customFormat="1" x14ac:dyDescent="0.2"/>
    <row r="1694" s="5" customFormat="1" x14ac:dyDescent="0.2"/>
    <row r="1695" s="5" customFormat="1" x14ac:dyDescent="0.2"/>
    <row r="1696" s="5" customFormat="1" x14ac:dyDescent="0.2"/>
    <row r="1697" s="5" customFormat="1" x14ac:dyDescent="0.2"/>
    <row r="1698" s="5" customFormat="1" x14ac:dyDescent="0.2"/>
    <row r="1699" s="5" customFormat="1" x14ac:dyDescent="0.2"/>
    <row r="1700" s="5" customFormat="1" x14ac:dyDescent="0.2"/>
    <row r="1701" s="5" customFormat="1" x14ac:dyDescent="0.2"/>
    <row r="1702" s="5" customFormat="1" x14ac:dyDescent="0.2"/>
    <row r="1703" s="5" customFormat="1" x14ac:dyDescent="0.2"/>
    <row r="1704" s="5" customFormat="1" x14ac:dyDescent="0.2"/>
    <row r="1705" s="5" customFormat="1" x14ac:dyDescent="0.2"/>
    <row r="1706" s="5" customFormat="1" x14ac:dyDescent="0.2"/>
    <row r="1707" s="5" customFormat="1" x14ac:dyDescent="0.2"/>
    <row r="1708" s="5" customFormat="1" x14ac:dyDescent="0.2"/>
    <row r="1709" s="5" customFormat="1" x14ac:dyDescent="0.2"/>
    <row r="1710" s="5" customFormat="1" x14ac:dyDescent="0.2"/>
    <row r="1711" s="5" customFormat="1" x14ac:dyDescent="0.2"/>
    <row r="1712" s="5" customFormat="1" x14ac:dyDescent="0.2"/>
    <row r="1713" s="5" customFormat="1" x14ac:dyDescent="0.2"/>
    <row r="1714" s="5" customFormat="1" x14ac:dyDescent="0.2"/>
    <row r="1715" s="5" customFormat="1" x14ac:dyDescent="0.2"/>
    <row r="1716" s="5" customFormat="1" x14ac:dyDescent="0.2"/>
    <row r="1717" s="5" customFormat="1" x14ac:dyDescent="0.2"/>
    <row r="1718" s="5" customFormat="1" x14ac:dyDescent="0.2"/>
    <row r="1719" s="5" customFormat="1" x14ac:dyDescent="0.2"/>
    <row r="1720" s="5" customFormat="1" x14ac:dyDescent="0.2"/>
    <row r="1721" s="5" customFormat="1" x14ac:dyDescent="0.2"/>
    <row r="1722" s="5" customFormat="1" x14ac:dyDescent="0.2"/>
    <row r="1723" s="5" customFormat="1" x14ac:dyDescent="0.2"/>
    <row r="1724" s="5" customFormat="1" x14ac:dyDescent="0.2"/>
    <row r="1725" s="5" customFormat="1" x14ac:dyDescent="0.2"/>
    <row r="1726" s="5" customFormat="1" x14ac:dyDescent="0.2"/>
    <row r="1727" s="5" customFormat="1" x14ac:dyDescent="0.2"/>
    <row r="1728" s="5" customFormat="1" x14ac:dyDescent="0.2"/>
    <row r="1729" s="5" customFormat="1" x14ac:dyDescent="0.2"/>
    <row r="1730" s="5" customFormat="1" x14ac:dyDescent="0.2"/>
    <row r="1731" s="5" customFormat="1" x14ac:dyDescent="0.2"/>
    <row r="1732" s="5" customFormat="1" x14ac:dyDescent="0.2"/>
    <row r="1733" s="5" customFormat="1" x14ac:dyDescent="0.2"/>
    <row r="1734" s="5" customFormat="1" x14ac:dyDescent="0.2"/>
    <row r="1735" s="5" customFormat="1" x14ac:dyDescent="0.2"/>
    <row r="1736" s="5" customFormat="1" x14ac:dyDescent="0.2"/>
    <row r="1737" s="5" customFormat="1" x14ac:dyDescent="0.2"/>
    <row r="1738" s="5" customFormat="1" x14ac:dyDescent="0.2"/>
    <row r="1739" s="5" customFormat="1" x14ac:dyDescent="0.2"/>
    <row r="1740" s="5" customFormat="1" x14ac:dyDescent="0.2"/>
    <row r="1741" s="5" customFormat="1" x14ac:dyDescent="0.2"/>
    <row r="1742" s="5" customFormat="1" x14ac:dyDescent="0.2"/>
    <row r="1743" s="5" customFormat="1" x14ac:dyDescent="0.2"/>
    <row r="1744" s="5" customFormat="1" x14ac:dyDescent="0.2"/>
    <row r="1745" s="5" customFormat="1" x14ac:dyDescent="0.2"/>
    <row r="1746" s="5" customFormat="1" x14ac:dyDescent="0.2"/>
    <row r="1747" s="5" customFormat="1" x14ac:dyDescent="0.2"/>
    <row r="1748" s="5" customFormat="1" x14ac:dyDescent="0.2"/>
    <row r="1749" s="5" customFormat="1" x14ac:dyDescent="0.2"/>
    <row r="1750" s="5" customFormat="1" x14ac:dyDescent="0.2"/>
    <row r="1751" s="5" customFormat="1" x14ac:dyDescent="0.2"/>
    <row r="1752" s="5" customFormat="1" x14ac:dyDescent="0.2"/>
    <row r="1753" s="5" customFormat="1" x14ac:dyDescent="0.2"/>
    <row r="1754" s="5" customFormat="1" x14ac:dyDescent="0.2"/>
    <row r="1755" s="5" customFormat="1" x14ac:dyDescent="0.2"/>
    <row r="1756" s="5" customFormat="1" x14ac:dyDescent="0.2"/>
    <row r="1757" s="5" customFormat="1" x14ac:dyDescent="0.2"/>
    <row r="1758" s="5" customFormat="1" x14ac:dyDescent="0.2"/>
    <row r="1759" s="5" customFormat="1" x14ac:dyDescent="0.2"/>
    <row r="1760" s="5" customFormat="1" x14ac:dyDescent="0.2"/>
    <row r="1761" s="5" customFormat="1" x14ac:dyDescent="0.2"/>
    <row r="1762" s="5" customFormat="1" x14ac:dyDescent="0.2"/>
    <row r="1763" s="5" customFormat="1" x14ac:dyDescent="0.2"/>
    <row r="1764" s="5" customFormat="1" x14ac:dyDescent="0.2"/>
    <row r="1765" s="5" customFormat="1" x14ac:dyDescent="0.2"/>
    <row r="1766" s="5" customFormat="1" x14ac:dyDescent="0.2"/>
    <row r="1767" s="5" customFormat="1" x14ac:dyDescent="0.2"/>
    <row r="1768" s="5" customFormat="1" x14ac:dyDescent="0.2"/>
    <row r="1769" s="5" customFormat="1" x14ac:dyDescent="0.2"/>
    <row r="1770" s="5" customFormat="1" x14ac:dyDescent="0.2"/>
    <row r="1771" s="5" customFormat="1" x14ac:dyDescent="0.2"/>
    <row r="1772" s="5" customFormat="1" x14ac:dyDescent="0.2"/>
    <row r="1773" s="5" customFormat="1" x14ac:dyDescent="0.2"/>
    <row r="1774" s="5" customFormat="1" x14ac:dyDescent="0.2"/>
    <row r="1775" s="5" customFormat="1" x14ac:dyDescent="0.2"/>
    <row r="1776" s="5" customFormat="1" x14ac:dyDescent="0.2"/>
    <row r="1777" s="5" customFormat="1" x14ac:dyDescent="0.2"/>
    <row r="1778" s="5" customFormat="1" x14ac:dyDescent="0.2"/>
    <row r="1779" s="5" customFormat="1" x14ac:dyDescent="0.2"/>
    <row r="1780" s="5" customFormat="1" x14ac:dyDescent="0.2"/>
    <row r="1781" s="5" customFormat="1" x14ac:dyDescent="0.2"/>
    <row r="1782" s="5" customFormat="1" x14ac:dyDescent="0.2"/>
    <row r="1783" s="5" customFormat="1" x14ac:dyDescent="0.2"/>
    <row r="1784" s="5" customFormat="1" x14ac:dyDescent="0.2"/>
    <row r="1785" s="5" customFormat="1" x14ac:dyDescent="0.2"/>
    <row r="1786" s="5" customFormat="1" x14ac:dyDescent="0.2"/>
    <row r="1787" s="5" customFormat="1" x14ac:dyDescent="0.2"/>
    <row r="1788" s="5" customFormat="1" x14ac:dyDescent="0.2"/>
    <row r="1789" s="5" customFormat="1" x14ac:dyDescent="0.2"/>
    <row r="1790" s="5" customFormat="1" x14ac:dyDescent="0.2"/>
    <row r="1791" s="5" customFormat="1" x14ac:dyDescent="0.2"/>
    <row r="1792" s="5" customFormat="1" x14ac:dyDescent="0.2"/>
    <row r="1793" s="5" customFormat="1" x14ac:dyDescent="0.2"/>
    <row r="1794" s="5" customFormat="1" x14ac:dyDescent="0.2"/>
    <row r="1795" s="5" customFormat="1" x14ac:dyDescent="0.2"/>
    <row r="1796" s="5" customFormat="1" x14ac:dyDescent="0.2"/>
    <row r="1797" s="5" customFormat="1" x14ac:dyDescent="0.2"/>
    <row r="1798" s="5" customFormat="1" x14ac:dyDescent="0.2"/>
    <row r="1799" s="5" customFormat="1" x14ac:dyDescent="0.2"/>
    <row r="1800" s="5" customFormat="1" x14ac:dyDescent="0.2"/>
    <row r="1801" s="5" customFormat="1" x14ac:dyDescent="0.2"/>
    <row r="1802" s="5" customFormat="1" x14ac:dyDescent="0.2"/>
    <row r="1803" s="5" customFormat="1" x14ac:dyDescent="0.2"/>
    <row r="1804" s="5" customFormat="1" x14ac:dyDescent="0.2"/>
    <row r="1805" s="5" customFormat="1" x14ac:dyDescent="0.2"/>
    <row r="1806" s="5" customFormat="1" x14ac:dyDescent="0.2"/>
    <row r="1807" s="5" customFormat="1" x14ac:dyDescent="0.2"/>
    <row r="1808" s="5" customFormat="1" x14ac:dyDescent="0.2"/>
    <row r="1809" s="5" customFormat="1" x14ac:dyDescent="0.2"/>
    <row r="1810" s="5" customFormat="1" x14ac:dyDescent="0.2"/>
    <row r="1811" s="5" customFormat="1" x14ac:dyDescent="0.2"/>
    <row r="1812" s="5" customFormat="1" x14ac:dyDescent="0.2"/>
    <row r="1813" s="5" customFormat="1" x14ac:dyDescent="0.2"/>
    <row r="1814" s="5" customFormat="1" x14ac:dyDescent="0.2"/>
    <row r="1815" s="5" customFormat="1" x14ac:dyDescent="0.2"/>
    <row r="1816" s="5" customFormat="1" x14ac:dyDescent="0.2"/>
    <row r="1817" s="5" customFormat="1" x14ac:dyDescent="0.2"/>
    <row r="1818" s="5" customFormat="1" x14ac:dyDescent="0.2"/>
    <row r="1819" s="5" customFormat="1" x14ac:dyDescent="0.2"/>
    <row r="1820" s="5" customFormat="1" x14ac:dyDescent="0.2"/>
    <row r="1821" s="5" customFormat="1" x14ac:dyDescent="0.2"/>
    <row r="1822" s="5" customFormat="1" x14ac:dyDescent="0.2"/>
    <row r="1823" s="5" customFormat="1" x14ac:dyDescent="0.2"/>
    <row r="1824" s="5" customFormat="1" x14ac:dyDescent="0.2"/>
    <row r="1825" s="5" customFormat="1" x14ac:dyDescent="0.2"/>
    <row r="1826" s="5" customFormat="1" x14ac:dyDescent="0.2"/>
    <row r="1827" s="5" customFormat="1" x14ac:dyDescent="0.2"/>
    <row r="1828" s="5" customFormat="1" x14ac:dyDescent="0.2"/>
    <row r="1829" s="5" customFormat="1" x14ac:dyDescent="0.2"/>
    <row r="1830" s="5" customFormat="1" x14ac:dyDescent="0.2"/>
    <row r="1831" s="5" customFormat="1" x14ac:dyDescent="0.2"/>
    <row r="1832" s="5" customFormat="1" x14ac:dyDescent="0.2"/>
    <row r="1833" s="5" customFormat="1" x14ac:dyDescent="0.2"/>
    <row r="1834" s="5" customFormat="1" x14ac:dyDescent="0.2"/>
    <row r="1835" s="5" customFormat="1" x14ac:dyDescent="0.2"/>
    <row r="1836" s="5" customFormat="1" x14ac:dyDescent="0.2"/>
    <row r="1837" s="5" customFormat="1" x14ac:dyDescent="0.2"/>
    <row r="1838" s="5" customFormat="1" x14ac:dyDescent="0.2"/>
    <row r="1839" s="5" customFormat="1" x14ac:dyDescent="0.2"/>
    <row r="1840" s="5" customFormat="1" x14ac:dyDescent="0.2"/>
    <row r="1841" s="5" customFormat="1" x14ac:dyDescent="0.2"/>
    <row r="1842" s="5" customFormat="1" x14ac:dyDescent="0.2"/>
    <row r="1843" s="5" customFormat="1" x14ac:dyDescent="0.2"/>
    <row r="1844" s="5" customFormat="1" x14ac:dyDescent="0.2"/>
    <row r="1845" s="5" customFormat="1" x14ac:dyDescent="0.2"/>
    <row r="1846" s="5" customFormat="1" x14ac:dyDescent="0.2"/>
    <row r="1847" s="5" customFormat="1" x14ac:dyDescent="0.2"/>
    <row r="1848" s="5" customFormat="1" x14ac:dyDescent="0.2"/>
    <row r="1849" s="5" customFormat="1" x14ac:dyDescent="0.2"/>
    <row r="1850" s="5" customFormat="1" x14ac:dyDescent="0.2"/>
    <row r="1851" s="5" customFormat="1" x14ac:dyDescent="0.2"/>
    <row r="1852" s="5" customFormat="1" x14ac:dyDescent="0.2"/>
    <row r="1853" s="5" customFormat="1" x14ac:dyDescent="0.2"/>
    <row r="1854" s="5" customFormat="1" x14ac:dyDescent="0.2"/>
    <row r="1855" s="5" customFormat="1" x14ac:dyDescent="0.2"/>
    <row r="1856" s="5" customFormat="1" x14ac:dyDescent="0.2"/>
    <row r="1857" s="5" customFormat="1" x14ac:dyDescent="0.2"/>
    <row r="1858" s="5" customFormat="1" x14ac:dyDescent="0.2"/>
    <row r="1859" s="5" customFormat="1" x14ac:dyDescent="0.2"/>
    <row r="1860" s="5" customFormat="1" x14ac:dyDescent="0.2"/>
    <row r="1861" s="5" customFormat="1" x14ac:dyDescent="0.2"/>
    <row r="1862" s="5" customFormat="1" x14ac:dyDescent="0.2"/>
    <row r="1863" s="5" customFormat="1" x14ac:dyDescent="0.2"/>
    <row r="1864" s="5" customFormat="1" x14ac:dyDescent="0.2"/>
    <row r="1865" s="5" customFormat="1" x14ac:dyDescent="0.2"/>
    <row r="1866" s="5" customFormat="1" x14ac:dyDescent="0.2"/>
    <row r="1867" s="5" customFormat="1" x14ac:dyDescent="0.2"/>
    <row r="1868" s="5" customFormat="1" x14ac:dyDescent="0.2"/>
    <row r="1869" s="5" customFormat="1" x14ac:dyDescent="0.2"/>
    <row r="1870" s="5" customFormat="1" x14ac:dyDescent="0.2"/>
    <row r="1871" s="5" customFormat="1" x14ac:dyDescent="0.2"/>
    <row r="1872" s="5" customFormat="1" x14ac:dyDescent="0.2"/>
    <row r="1873" s="5" customFormat="1" x14ac:dyDescent="0.2"/>
    <row r="1874" s="5" customFormat="1" x14ac:dyDescent="0.2"/>
    <row r="1875" s="5" customFormat="1" x14ac:dyDescent="0.2"/>
    <row r="1876" s="5" customFormat="1" x14ac:dyDescent="0.2"/>
    <row r="1877" s="5" customFormat="1" x14ac:dyDescent="0.2"/>
    <row r="1878" s="5" customFormat="1" x14ac:dyDescent="0.2"/>
    <row r="1879" s="5" customFormat="1" x14ac:dyDescent="0.2"/>
    <row r="1880" s="5" customFormat="1" x14ac:dyDescent="0.2"/>
    <row r="1881" s="5" customFormat="1" x14ac:dyDescent="0.2"/>
    <row r="1882" s="5" customFormat="1" x14ac:dyDescent="0.2"/>
    <row r="1883" s="5" customFormat="1" x14ac:dyDescent="0.2"/>
    <row r="1884" s="5" customFormat="1" x14ac:dyDescent="0.2"/>
    <row r="1885" s="5" customFormat="1" x14ac:dyDescent="0.2"/>
    <row r="1886" s="5" customFormat="1" x14ac:dyDescent="0.2"/>
    <row r="1887" s="5" customFormat="1" x14ac:dyDescent="0.2"/>
    <row r="1888" s="5" customFormat="1" x14ac:dyDescent="0.2"/>
    <row r="1889" s="5" customFormat="1" x14ac:dyDescent="0.2"/>
    <row r="1890" s="5" customFormat="1" x14ac:dyDescent="0.2"/>
    <row r="1891" s="5" customFormat="1" x14ac:dyDescent="0.2"/>
    <row r="1892" s="5" customFormat="1" x14ac:dyDescent="0.2"/>
    <row r="1893" s="5" customFormat="1" x14ac:dyDescent="0.2"/>
    <row r="1894" s="5" customFormat="1" x14ac:dyDescent="0.2"/>
    <row r="1895" s="5" customFormat="1" x14ac:dyDescent="0.2"/>
    <row r="1896" s="5" customFormat="1" x14ac:dyDescent="0.2"/>
    <row r="1897" s="5" customFormat="1" x14ac:dyDescent="0.2"/>
    <row r="1898" s="5" customFormat="1" x14ac:dyDescent="0.2"/>
    <row r="1899" s="5" customFormat="1" x14ac:dyDescent="0.2"/>
    <row r="1900" s="5" customFormat="1" x14ac:dyDescent="0.2"/>
    <row r="1901" s="5" customFormat="1" x14ac:dyDescent="0.2"/>
    <row r="1902" s="5" customFormat="1" x14ac:dyDescent="0.2"/>
    <row r="1903" s="5" customFormat="1" x14ac:dyDescent="0.2"/>
    <row r="1904" s="5" customFormat="1" x14ac:dyDescent="0.2"/>
    <row r="1905" s="5" customFormat="1" x14ac:dyDescent="0.2"/>
    <row r="1906" s="5" customFormat="1" x14ac:dyDescent="0.2"/>
    <row r="1907" s="5" customFormat="1" x14ac:dyDescent="0.2"/>
    <row r="1908" s="5" customFormat="1" x14ac:dyDescent="0.2"/>
    <row r="1909" s="5" customFormat="1" x14ac:dyDescent="0.2"/>
    <row r="1910" s="5" customFormat="1" x14ac:dyDescent="0.2"/>
    <row r="1911" s="5" customFormat="1" x14ac:dyDescent="0.2"/>
    <row r="1912" s="5" customFormat="1" x14ac:dyDescent="0.2"/>
    <row r="1913" s="5" customFormat="1" x14ac:dyDescent="0.2"/>
    <row r="1914" s="5" customFormat="1" x14ac:dyDescent="0.2"/>
    <row r="1915" s="5" customFormat="1" x14ac:dyDescent="0.2"/>
    <row r="1916" s="5" customFormat="1" x14ac:dyDescent="0.2"/>
    <row r="1917" s="5" customFormat="1" x14ac:dyDescent="0.2"/>
    <row r="1918" s="5" customFormat="1" x14ac:dyDescent="0.2"/>
    <row r="1919" s="5" customFormat="1" x14ac:dyDescent="0.2"/>
    <row r="1920" s="5" customFormat="1" x14ac:dyDescent="0.2"/>
    <row r="1921" s="5" customFormat="1" x14ac:dyDescent="0.2"/>
    <row r="1922" s="5" customFormat="1" x14ac:dyDescent="0.2"/>
    <row r="1923" s="5" customFormat="1" x14ac:dyDescent="0.2"/>
    <row r="1924" s="5" customFormat="1" x14ac:dyDescent="0.2"/>
    <row r="1925" s="5" customFormat="1" x14ac:dyDescent="0.2"/>
    <row r="1926" s="5" customFormat="1" x14ac:dyDescent="0.2"/>
    <row r="1927" s="5" customFormat="1" x14ac:dyDescent="0.2"/>
    <row r="1928" s="5" customFormat="1" x14ac:dyDescent="0.2"/>
    <row r="1929" s="5" customFormat="1" x14ac:dyDescent="0.2"/>
    <row r="1930" s="5" customFormat="1" x14ac:dyDescent="0.2"/>
    <row r="1931" s="5" customFormat="1" x14ac:dyDescent="0.2"/>
    <row r="1932" s="5" customFormat="1" x14ac:dyDescent="0.2"/>
    <row r="1933" s="5" customFormat="1" x14ac:dyDescent="0.2"/>
    <row r="1934" s="5" customFormat="1" x14ac:dyDescent="0.2"/>
    <row r="1935" s="5" customFormat="1" x14ac:dyDescent="0.2"/>
    <row r="1936" s="5" customFormat="1" x14ac:dyDescent="0.2"/>
    <row r="1937" s="5" customFormat="1" x14ac:dyDescent="0.2"/>
    <row r="1938" s="5" customFormat="1" x14ac:dyDescent="0.2"/>
    <row r="1939" s="5" customFormat="1" x14ac:dyDescent="0.2"/>
    <row r="1940" s="5" customFormat="1" x14ac:dyDescent="0.2"/>
    <row r="1941" s="5" customFormat="1" x14ac:dyDescent="0.2"/>
    <row r="1942" s="5" customFormat="1" x14ac:dyDescent="0.2"/>
    <row r="1943" s="5" customFormat="1" x14ac:dyDescent="0.2"/>
    <row r="1944" s="5" customFormat="1" x14ac:dyDescent="0.2"/>
    <row r="1945" s="5" customFormat="1" x14ac:dyDescent="0.2"/>
    <row r="1946" s="5" customFormat="1" x14ac:dyDescent="0.2"/>
    <row r="1947" s="5" customFormat="1" x14ac:dyDescent="0.2"/>
    <row r="1948" s="5" customFormat="1" x14ac:dyDescent="0.2"/>
    <row r="1949" s="5" customFormat="1" x14ac:dyDescent="0.2"/>
    <row r="1950" s="5" customFormat="1" x14ac:dyDescent="0.2"/>
    <row r="1951" s="5" customFormat="1" x14ac:dyDescent="0.2"/>
    <row r="1952" s="5" customFormat="1" x14ac:dyDescent="0.2"/>
    <row r="1953" s="5" customFormat="1" x14ac:dyDescent="0.2"/>
    <row r="1954" s="5" customFormat="1" x14ac:dyDescent="0.2"/>
    <row r="1955" s="5" customFormat="1" x14ac:dyDescent="0.2"/>
    <row r="1956" s="5" customFormat="1" x14ac:dyDescent="0.2"/>
    <row r="1957" s="5" customFormat="1" x14ac:dyDescent="0.2"/>
    <row r="1958" s="5" customFormat="1" x14ac:dyDescent="0.2"/>
    <row r="1959" s="5" customFormat="1" x14ac:dyDescent="0.2"/>
    <row r="1960" s="5" customFormat="1" x14ac:dyDescent="0.2"/>
    <row r="1961" s="5" customFormat="1" x14ac:dyDescent="0.2"/>
    <row r="1962" s="5" customFormat="1" x14ac:dyDescent="0.2"/>
    <row r="1963" s="5" customFormat="1" x14ac:dyDescent="0.2"/>
    <row r="1964" s="5" customFormat="1" x14ac:dyDescent="0.2"/>
    <row r="1965" s="5" customFormat="1" x14ac:dyDescent="0.2"/>
    <row r="1966" s="5" customFormat="1" x14ac:dyDescent="0.2"/>
    <row r="1967" s="5" customFormat="1" x14ac:dyDescent="0.2"/>
    <row r="1968" s="5" customFormat="1" x14ac:dyDescent="0.2"/>
    <row r="1969" s="5" customFormat="1" x14ac:dyDescent="0.2"/>
    <row r="1970" s="5" customFormat="1" x14ac:dyDescent="0.2"/>
    <row r="1971" s="5" customFormat="1" x14ac:dyDescent="0.2"/>
    <row r="1972" s="5" customFormat="1" x14ac:dyDescent="0.2"/>
    <row r="1973" s="5" customFormat="1" x14ac:dyDescent="0.2"/>
    <row r="1974" s="5" customFormat="1" x14ac:dyDescent="0.2"/>
    <row r="1975" s="5" customFormat="1" x14ac:dyDescent="0.2"/>
    <row r="1976" s="5" customFormat="1" x14ac:dyDescent="0.2"/>
    <row r="1977" s="5" customFormat="1" x14ac:dyDescent="0.2"/>
    <row r="1978" s="5" customFormat="1" x14ac:dyDescent="0.2"/>
    <row r="1979" s="5" customFormat="1" x14ac:dyDescent="0.2"/>
    <row r="1980" s="5" customFormat="1" x14ac:dyDescent="0.2"/>
    <row r="1981" s="5" customFormat="1" x14ac:dyDescent="0.2"/>
    <row r="1982" s="5" customFormat="1" x14ac:dyDescent="0.2"/>
    <row r="1983" s="5" customFormat="1" x14ac:dyDescent="0.2"/>
    <row r="1984" s="5" customFormat="1" x14ac:dyDescent="0.2"/>
    <row r="1985" s="5" customFormat="1" x14ac:dyDescent="0.2"/>
    <row r="1986" s="5" customFormat="1" x14ac:dyDescent="0.2"/>
    <row r="1987" s="5" customFormat="1" x14ac:dyDescent="0.2"/>
    <row r="1988" s="5" customFormat="1" x14ac:dyDescent="0.2"/>
    <row r="1989" s="5" customFormat="1" x14ac:dyDescent="0.2"/>
    <row r="1990" s="5" customFormat="1" x14ac:dyDescent="0.2"/>
    <row r="1991" s="5" customFormat="1" x14ac:dyDescent="0.2"/>
    <row r="1992" s="5" customFormat="1" x14ac:dyDescent="0.2"/>
    <row r="1993" s="5" customFormat="1" x14ac:dyDescent="0.2"/>
    <row r="1994" s="5" customFormat="1" x14ac:dyDescent="0.2"/>
    <row r="1995" s="5" customFormat="1" x14ac:dyDescent="0.2"/>
    <row r="1996" s="5" customFormat="1" x14ac:dyDescent="0.2"/>
    <row r="1997" s="5" customFormat="1" x14ac:dyDescent="0.2"/>
    <row r="1998" s="5" customFormat="1" x14ac:dyDescent="0.2"/>
    <row r="1999" s="5" customFormat="1" x14ac:dyDescent="0.2"/>
    <row r="2000" s="5" customFormat="1" x14ac:dyDescent="0.2"/>
    <row r="2001" s="5" customFormat="1" x14ac:dyDescent="0.2"/>
    <row r="2002" s="5" customFormat="1" x14ac:dyDescent="0.2"/>
    <row r="2003" s="5" customFormat="1" x14ac:dyDescent="0.2"/>
    <row r="2004" s="5" customFormat="1" x14ac:dyDescent="0.2"/>
    <row r="2005" s="5" customFormat="1" x14ac:dyDescent="0.2"/>
    <row r="2006" s="5" customFormat="1" x14ac:dyDescent="0.2"/>
    <row r="2007" s="5" customFormat="1" x14ac:dyDescent="0.2"/>
    <row r="2008" s="5" customFormat="1" x14ac:dyDescent="0.2"/>
    <row r="2009" s="5" customFormat="1" x14ac:dyDescent="0.2"/>
    <row r="2010" s="5" customFormat="1" x14ac:dyDescent="0.2"/>
    <row r="2011" s="5" customFormat="1" x14ac:dyDescent="0.2"/>
    <row r="2012" s="5" customFormat="1" x14ac:dyDescent="0.2"/>
    <row r="2013" s="5" customFormat="1" x14ac:dyDescent="0.2"/>
    <row r="2014" s="5" customFormat="1" x14ac:dyDescent="0.2"/>
    <row r="2015" s="5" customFormat="1" x14ac:dyDescent="0.2"/>
    <row r="2016" s="5" customFormat="1" x14ac:dyDescent="0.2"/>
    <row r="2017" s="5" customFormat="1" x14ac:dyDescent="0.2"/>
    <row r="2018" s="5" customFormat="1" x14ac:dyDescent="0.2"/>
    <row r="2019" s="5" customFormat="1" x14ac:dyDescent="0.2"/>
    <row r="2020" s="5" customFormat="1" x14ac:dyDescent="0.2"/>
    <row r="2021" s="5" customFormat="1" x14ac:dyDescent="0.2"/>
    <row r="2022" s="5" customFormat="1" x14ac:dyDescent="0.2"/>
    <row r="2023" s="5" customFormat="1" x14ac:dyDescent="0.2"/>
    <row r="2024" s="5" customFormat="1" x14ac:dyDescent="0.2"/>
    <row r="2025" s="5" customFormat="1" x14ac:dyDescent="0.2"/>
    <row r="2026" s="5" customFormat="1" x14ac:dyDescent="0.2"/>
    <row r="2027" s="5" customFormat="1" x14ac:dyDescent="0.2"/>
    <row r="2028" s="5" customFormat="1" x14ac:dyDescent="0.2"/>
    <row r="2029" s="5" customFormat="1" x14ac:dyDescent="0.2"/>
    <row r="2030" s="5" customFormat="1" x14ac:dyDescent="0.2"/>
    <row r="2031" s="5" customFormat="1" x14ac:dyDescent="0.2"/>
    <row r="2032" s="5" customFormat="1" x14ac:dyDescent="0.2"/>
    <row r="2033" s="5" customFormat="1" x14ac:dyDescent="0.2"/>
    <row r="2034" s="5" customFormat="1" x14ac:dyDescent="0.2"/>
    <row r="2035" s="5" customFormat="1" x14ac:dyDescent="0.2"/>
    <row r="2036" s="5" customFormat="1" x14ac:dyDescent="0.2"/>
    <row r="2037" s="5" customFormat="1" x14ac:dyDescent="0.2"/>
    <row r="2038" s="5" customFormat="1" x14ac:dyDescent="0.2"/>
    <row r="2039" s="5" customFormat="1" x14ac:dyDescent="0.2"/>
    <row r="2040" s="5" customFormat="1" x14ac:dyDescent="0.2"/>
    <row r="2041" s="5" customFormat="1" x14ac:dyDescent="0.2"/>
    <row r="2042" s="5" customFormat="1" x14ac:dyDescent="0.2"/>
    <row r="2043" s="5" customFormat="1" x14ac:dyDescent="0.2"/>
    <row r="2044" s="5" customFormat="1" x14ac:dyDescent="0.2"/>
    <row r="2045" s="5" customFormat="1" x14ac:dyDescent="0.2"/>
    <row r="2046" s="5" customFormat="1" x14ac:dyDescent="0.2"/>
    <row r="2047" s="5" customFormat="1" x14ac:dyDescent="0.2"/>
    <row r="2048" s="5" customFormat="1" x14ac:dyDescent="0.2"/>
    <row r="2049" s="5" customFormat="1" x14ac:dyDescent="0.2"/>
    <row r="2050" s="5" customFormat="1" x14ac:dyDescent="0.2"/>
    <row r="2051" s="5" customFormat="1" x14ac:dyDescent="0.2"/>
    <row r="2052" s="5" customFormat="1" x14ac:dyDescent="0.2"/>
    <row r="2053" s="5" customFormat="1" x14ac:dyDescent="0.2"/>
    <row r="2054" s="5" customFormat="1" x14ac:dyDescent="0.2"/>
    <row r="2055" s="5" customFormat="1" x14ac:dyDescent="0.2"/>
    <row r="2056" s="5" customFormat="1" x14ac:dyDescent="0.2"/>
    <row r="2057" s="5" customFormat="1" x14ac:dyDescent="0.2"/>
    <row r="2058" s="5" customFormat="1" x14ac:dyDescent="0.2"/>
    <row r="2059" s="5" customFormat="1" x14ac:dyDescent="0.2"/>
    <row r="2060" s="5" customFormat="1" x14ac:dyDescent="0.2"/>
    <row r="2061" s="5" customFormat="1" x14ac:dyDescent="0.2"/>
    <row r="2062" s="5" customFormat="1" x14ac:dyDescent="0.2"/>
    <row r="2063" s="5" customFormat="1" x14ac:dyDescent="0.2"/>
    <row r="2064" s="5" customFormat="1" x14ac:dyDescent="0.2"/>
    <row r="2065" s="5" customFormat="1" x14ac:dyDescent="0.2"/>
    <row r="2066" s="5" customFormat="1" x14ac:dyDescent="0.2"/>
    <row r="2067" s="5" customFormat="1" x14ac:dyDescent="0.2"/>
    <row r="2068" s="5" customFormat="1" x14ac:dyDescent="0.2"/>
    <row r="2069" s="5" customFormat="1" x14ac:dyDescent="0.2"/>
    <row r="2070" s="5" customFormat="1" x14ac:dyDescent="0.2"/>
    <row r="2071" s="5" customFormat="1" x14ac:dyDescent="0.2"/>
    <row r="2072" s="5" customFormat="1" x14ac:dyDescent="0.2"/>
    <row r="2073" s="5" customFormat="1" x14ac:dyDescent="0.2"/>
    <row r="2074" s="5" customFormat="1" x14ac:dyDescent="0.2"/>
    <row r="2075" s="5" customFormat="1" x14ac:dyDescent="0.2"/>
    <row r="2076" s="5" customFormat="1" x14ac:dyDescent="0.2"/>
    <row r="2077" s="5" customFormat="1" x14ac:dyDescent="0.2"/>
    <row r="2078" s="5" customFormat="1" x14ac:dyDescent="0.2"/>
    <row r="2079" s="5" customFormat="1" x14ac:dyDescent="0.2"/>
    <row r="2080" s="5" customFormat="1" x14ac:dyDescent="0.2"/>
    <row r="2081" s="5" customFormat="1" x14ac:dyDescent="0.2"/>
    <row r="2082" s="5" customFormat="1" x14ac:dyDescent="0.2"/>
    <row r="2083" s="5" customFormat="1" x14ac:dyDescent="0.2"/>
    <row r="2084" s="5" customFormat="1" x14ac:dyDescent="0.2"/>
    <row r="2085" s="5" customFormat="1" x14ac:dyDescent="0.2"/>
    <row r="2086" s="5" customFormat="1" x14ac:dyDescent="0.2"/>
    <row r="2087" s="5" customFormat="1" x14ac:dyDescent="0.2"/>
    <row r="2088" s="5" customFormat="1" x14ac:dyDescent="0.2"/>
    <row r="2089" s="5" customFormat="1" x14ac:dyDescent="0.2"/>
    <row r="2090" s="5" customFormat="1" x14ac:dyDescent="0.2"/>
    <row r="2091" s="5" customFormat="1" x14ac:dyDescent="0.2"/>
    <row r="2092" s="5" customFormat="1" x14ac:dyDescent="0.2"/>
    <row r="2093" s="5" customFormat="1" x14ac:dyDescent="0.2"/>
    <row r="2094" s="5" customFormat="1" x14ac:dyDescent="0.2"/>
    <row r="2095" s="5" customFormat="1" x14ac:dyDescent="0.2"/>
    <row r="2096" s="5" customFormat="1" x14ac:dyDescent="0.2"/>
    <row r="2097" s="5" customFormat="1" x14ac:dyDescent="0.2"/>
    <row r="2098" s="5" customFormat="1" x14ac:dyDescent="0.2"/>
    <row r="2099" s="5" customFormat="1" x14ac:dyDescent="0.2"/>
    <row r="2100" s="5" customFormat="1" x14ac:dyDescent="0.2"/>
    <row r="2101" s="5" customFormat="1" x14ac:dyDescent="0.2"/>
    <row r="2102" s="5" customFormat="1" x14ac:dyDescent="0.2"/>
    <row r="2103" s="5" customFormat="1" x14ac:dyDescent="0.2"/>
    <row r="2104" s="5" customFormat="1" x14ac:dyDescent="0.2"/>
    <row r="2105" s="5" customFormat="1" x14ac:dyDescent="0.2"/>
    <row r="2106" s="5" customFormat="1" x14ac:dyDescent="0.2"/>
    <row r="2107" s="5" customFormat="1" x14ac:dyDescent="0.2"/>
    <row r="2108" s="5" customFormat="1" x14ac:dyDescent="0.2"/>
    <row r="2109" s="5" customFormat="1" x14ac:dyDescent="0.2"/>
    <row r="2110" s="5" customFormat="1" x14ac:dyDescent="0.2"/>
    <row r="2111" s="5" customFormat="1" x14ac:dyDescent="0.2"/>
    <row r="2112" s="5" customFormat="1" x14ac:dyDescent="0.2"/>
    <row r="2113" s="5" customFormat="1" x14ac:dyDescent="0.2"/>
    <row r="2114" s="5" customFormat="1" x14ac:dyDescent="0.2"/>
    <row r="2115" s="5" customFormat="1" x14ac:dyDescent="0.2"/>
    <row r="2116" s="5" customFormat="1" x14ac:dyDescent="0.2"/>
    <row r="2117" s="5" customFormat="1" x14ac:dyDescent="0.2"/>
    <row r="2118" s="5" customFormat="1" x14ac:dyDescent="0.2"/>
    <row r="2119" s="5" customFormat="1" x14ac:dyDescent="0.2"/>
    <row r="2120" s="5" customFormat="1" x14ac:dyDescent="0.2"/>
    <row r="2121" s="5" customFormat="1" x14ac:dyDescent="0.2"/>
    <row r="2122" s="5" customFormat="1" x14ac:dyDescent="0.2"/>
    <row r="2123" s="5" customFormat="1" x14ac:dyDescent="0.2"/>
    <row r="2124" s="5" customFormat="1" x14ac:dyDescent="0.2"/>
    <row r="2125" s="5" customFormat="1" x14ac:dyDescent="0.2"/>
    <row r="2126" s="5" customFormat="1" x14ac:dyDescent="0.2"/>
    <row r="2127" s="5" customFormat="1" x14ac:dyDescent="0.2"/>
    <row r="2128" s="5" customFormat="1" x14ac:dyDescent="0.2"/>
    <row r="2129" s="5" customFormat="1" x14ac:dyDescent="0.2"/>
    <row r="2130" s="5" customFormat="1" x14ac:dyDescent="0.2"/>
    <row r="2131" s="5" customFormat="1" x14ac:dyDescent="0.2"/>
    <row r="2132" s="5" customFormat="1" x14ac:dyDescent="0.2"/>
    <row r="2133" s="5" customFormat="1" x14ac:dyDescent="0.2"/>
    <row r="2134" s="5" customFormat="1" x14ac:dyDescent="0.2"/>
    <row r="2135" s="5" customFormat="1" x14ac:dyDescent="0.2"/>
    <row r="2136" s="5" customFormat="1" x14ac:dyDescent="0.2"/>
    <row r="2137" s="5" customFormat="1" x14ac:dyDescent="0.2"/>
    <row r="2138" s="5" customFormat="1" x14ac:dyDescent="0.2"/>
    <row r="2139" s="5" customFormat="1" x14ac:dyDescent="0.2"/>
    <row r="2140" s="5" customFormat="1" x14ac:dyDescent="0.2"/>
    <row r="2141" s="5" customFormat="1" x14ac:dyDescent="0.2"/>
    <row r="2142" s="5" customFormat="1" x14ac:dyDescent="0.2"/>
    <row r="2143" s="5" customFormat="1" x14ac:dyDescent="0.2"/>
    <row r="2144" s="5" customFormat="1" x14ac:dyDescent="0.2"/>
    <row r="2145" s="5" customFormat="1" x14ac:dyDescent="0.2"/>
    <row r="2146" s="5" customFormat="1" x14ac:dyDescent="0.2"/>
    <row r="2147" s="5" customFormat="1" x14ac:dyDescent="0.2"/>
    <row r="2148" s="5" customFormat="1" x14ac:dyDescent="0.2"/>
    <row r="2149" s="5" customFormat="1" x14ac:dyDescent="0.2"/>
    <row r="2150" s="5" customFormat="1" x14ac:dyDescent="0.2"/>
    <row r="2151" s="5" customFormat="1" x14ac:dyDescent="0.2"/>
    <row r="2152" s="5" customFormat="1" x14ac:dyDescent="0.2"/>
    <row r="2153" s="5" customFormat="1" x14ac:dyDescent="0.2"/>
    <row r="2154" s="5" customFormat="1" x14ac:dyDescent="0.2"/>
    <row r="2155" s="5" customFormat="1" x14ac:dyDescent="0.2"/>
    <row r="2156" s="5" customFormat="1" x14ac:dyDescent="0.2"/>
    <row r="2157" s="5" customFormat="1" x14ac:dyDescent="0.2"/>
    <row r="2158" s="5" customFormat="1" x14ac:dyDescent="0.2"/>
    <row r="2159" s="5" customFormat="1" x14ac:dyDescent="0.2"/>
    <row r="2160" s="5" customFormat="1" x14ac:dyDescent="0.2"/>
    <row r="2161" s="5" customFormat="1" x14ac:dyDescent="0.2"/>
    <row r="2162" s="5" customFormat="1" x14ac:dyDescent="0.2"/>
    <row r="2163" s="5" customFormat="1" x14ac:dyDescent="0.2"/>
    <row r="2164" s="5" customFormat="1" x14ac:dyDescent="0.2"/>
    <row r="2165" s="5" customFormat="1" x14ac:dyDescent="0.2"/>
    <row r="2166" s="5" customFormat="1" x14ac:dyDescent="0.2"/>
    <row r="2167" s="5" customFormat="1" x14ac:dyDescent="0.2"/>
    <row r="2168" s="5" customFormat="1" x14ac:dyDescent="0.2"/>
    <row r="2169" s="5" customFormat="1" x14ac:dyDescent="0.2"/>
    <row r="2170" s="5" customFormat="1" x14ac:dyDescent="0.2"/>
    <row r="2171" s="5" customFormat="1" x14ac:dyDescent="0.2"/>
    <row r="2172" s="5" customFormat="1" x14ac:dyDescent="0.2"/>
    <row r="2173" s="5" customFormat="1" x14ac:dyDescent="0.2"/>
    <row r="2174" s="5" customFormat="1" x14ac:dyDescent="0.2"/>
    <row r="2175" s="5" customFormat="1" x14ac:dyDescent="0.2"/>
    <row r="2176" s="5" customFormat="1" x14ac:dyDescent="0.2"/>
    <row r="2177" s="5" customFormat="1" x14ac:dyDescent="0.2"/>
    <row r="2178" s="5" customFormat="1" x14ac:dyDescent="0.2"/>
    <row r="2179" s="5" customFormat="1" x14ac:dyDescent="0.2"/>
    <row r="2180" s="5" customFormat="1" x14ac:dyDescent="0.2"/>
    <row r="2181" s="5" customFormat="1" x14ac:dyDescent="0.2"/>
    <row r="2182" s="5" customFormat="1" x14ac:dyDescent="0.2"/>
    <row r="2183" s="5" customFormat="1" x14ac:dyDescent="0.2"/>
    <row r="2184" s="5" customFormat="1" x14ac:dyDescent="0.2"/>
    <row r="2185" s="5" customFormat="1" x14ac:dyDescent="0.2"/>
    <row r="2186" s="5" customFormat="1" x14ac:dyDescent="0.2"/>
    <row r="2187" s="5" customFormat="1" x14ac:dyDescent="0.2"/>
    <row r="2188" s="5" customFormat="1" x14ac:dyDescent="0.2"/>
    <row r="2189" s="5" customFormat="1" x14ac:dyDescent="0.2"/>
    <row r="2190" s="5" customFormat="1" x14ac:dyDescent="0.2"/>
    <row r="2191" s="5" customFormat="1" x14ac:dyDescent="0.2"/>
    <row r="2192" s="5" customFormat="1" x14ac:dyDescent="0.2"/>
    <row r="2193" s="5" customFormat="1" x14ac:dyDescent="0.2"/>
    <row r="2194" s="5" customFormat="1" x14ac:dyDescent="0.2"/>
    <row r="2195" s="5" customFormat="1" x14ac:dyDescent="0.2"/>
    <row r="2196" s="5" customFormat="1" x14ac:dyDescent="0.2"/>
    <row r="2197" s="5" customFormat="1" x14ac:dyDescent="0.2"/>
    <row r="2198" s="5" customFormat="1" x14ac:dyDescent="0.2"/>
    <row r="2199" s="5" customFormat="1" x14ac:dyDescent="0.2"/>
    <row r="2200" s="5" customFormat="1" x14ac:dyDescent="0.2"/>
    <row r="2201" s="5" customFormat="1" x14ac:dyDescent="0.2"/>
    <row r="2202" s="5" customFormat="1" x14ac:dyDescent="0.2"/>
    <row r="2203" s="5" customFormat="1" x14ac:dyDescent="0.2"/>
    <row r="2204" s="5" customFormat="1" x14ac:dyDescent="0.2"/>
    <row r="2205" s="5" customFormat="1" x14ac:dyDescent="0.2"/>
    <row r="2206" s="5" customFormat="1" x14ac:dyDescent="0.2"/>
    <row r="2207" s="5" customFormat="1" x14ac:dyDescent="0.2"/>
    <row r="2208" s="5" customFormat="1" x14ac:dyDescent="0.2"/>
    <row r="2209" s="5" customFormat="1" x14ac:dyDescent="0.2"/>
    <row r="2210" s="5" customFormat="1" x14ac:dyDescent="0.2"/>
    <row r="2211" s="5" customFormat="1" x14ac:dyDescent="0.2"/>
    <row r="2212" s="5" customFormat="1" x14ac:dyDescent="0.2"/>
    <row r="2213" s="5" customFormat="1" x14ac:dyDescent="0.2"/>
    <row r="2214" s="5" customFormat="1" x14ac:dyDescent="0.2"/>
    <row r="2215" s="5" customFormat="1" x14ac:dyDescent="0.2"/>
    <row r="2216" s="5" customFormat="1" x14ac:dyDescent="0.2"/>
    <row r="2217" s="5" customFormat="1" x14ac:dyDescent="0.2"/>
    <row r="2218" s="5" customFormat="1" x14ac:dyDescent="0.2"/>
    <row r="2219" s="5" customFormat="1" x14ac:dyDescent="0.2"/>
    <row r="2220" s="5" customFormat="1" x14ac:dyDescent="0.2"/>
    <row r="2221" s="5" customFormat="1" x14ac:dyDescent="0.2"/>
    <row r="2222" s="5" customFormat="1" x14ac:dyDescent="0.2"/>
    <row r="2223" s="5" customFormat="1" x14ac:dyDescent="0.2"/>
    <row r="2224" s="5" customFormat="1" x14ac:dyDescent="0.2"/>
    <row r="2225" s="5" customFormat="1" x14ac:dyDescent="0.2"/>
    <row r="2226" s="5" customFormat="1" x14ac:dyDescent="0.2"/>
    <row r="2227" s="5" customFormat="1" x14ac:dyDescent="0.2"/>
    <row r="2228" s="5" customFormat="1" x14ac:dyDescent="0.2"/>
    <row r="2229" s="5" customFormat="1" x14ac:dyDescent="0.2"/>
    <row r="2230" s="5" customFormat="1" x14ac:dyDescent="0.2"/>
    <row r="2231" s="5" customFormat="1" x14ac:dyDescent="0.2"/>
    <row r="2232" s="5" customFormat="1" x14ac:dyDescent="0.2"/>
    <row r="2233" s="5" customFormat="1" x14ac:dyDescent="0.2"/>
    <row r="2234" s="5" customFormat="1" x14ac:dyDescent="0.2"/>
    <row r="2235" s="5" customFormat="1" x14ac:dyDescent="0.2"/>
    <row r="2236" s="5" customFormat="1" x14ac:dyDescent="0.2"/>
    <row r="2237" s="5" customFormat="1" x14ac:dyDescent="0.2"/>
    <row r="2238" s="5" customFormat="1" x14ac:dyDescent="0.2"/>
    <row r="2239" s="5" customFormat="1" x14ac:dyDescent="0.2"/>
    <row r="2240" s="5" customFormat="1" x14ac:dyDescent="0.2"/>
    <row r="2241" s="5" customFormat="1" x14ac:dyDescent="0.2"/>
    <row r="2242" s="5" customFormat="1" x14ac:dyDescent="0.2"/>
    <row r="2243" s="5" customFormat="1" x14ac:dyDescent="0.2"/>
    <row r="2244" s="5" customFormat="1" x14ac:dyDescent="0.2"/>
    <row r="2245" s="5" customFormat="1" x14ac:dyDescent="0.2"/>
    <row r="2246" s="5" customFormat="1" x14ac:dyDescent="0.2"/>
    <row r="2247" s="5" customFormat="1" x14ac:dyDescent="0.2"/>
    <row r="2248" s="5" customFormat="1" x14ac:dyDescent="0.2"/>
    <row r="2249" s="5" customFormat="1" x14ac:dyDescent="0.2"/>
    <row r="2250" s="5" customFormat="1" x14ac:dyDescent="0.2"/>
    <row r="2251" s="5" customFormat="1" x14ac:dyDescent="0.2"/>
    <row r="2252" s="5" customFormat="1" x14ac:dyDescent="0.2"/>
    <row r="2253" s="5" customFormat="1" x14ac:dyDescent="0.2"/>
    <row r="2254" s="5" customFormat="1" x14ac:dyDescent="0.2"/>
    <row r="2255" s="5" customFormat="1" x14ac:dyDescent="0.2"/>
    <row r="2256" s="5" customFormat="1" x14ac:dyDescent="0.2"/>
    <row r="2257" s="5" customFormat="1" x14ac:dyDescent="0.2"/>
    <row r="2258" s="5" customFormat="1" x14ac:dyDescent="0.2"/>
    <row r="2259" s="5" customFormat="1" x14ac:dyDescent="0.2"/>
    <row r="2260" s="5" customFormat="1" x14ac:dyDescent="0.2"/>
    <row r="2261" s="5" customFormat="1" x14ac:dyDescent="0.2"/>
    <row r="2262" s="5" customFormat="1" x14ac:dyDescent="0.2"/>
    <row r="2263" s="5" customFormat="1" x14ac:dyDescent="0.2"/>
    <row r="2264" s="5" customFormat="1" x14ac:dyDescent="0.2"/>
    <row r="2265" s="5" customFormat="1" x14ac:dyDescent="0.2"/>
    <row r="2266" s="5" customFormat="1" x14ac:dyDescent="0.2"/>
    <row r="2267" s="5" customFormat="1" x14ac:dyDescent="0.2"/>
    <row r="2268" s="5" customFormat="1" x14ac:dyDescent="0.2"/>
    <row r="2269" s="5" customFormat="1" x14ac:dyDescent="0.2"/>
    <row r="2270" s="5" customFormat="1" x14ac:dyDescent="0.2"/>
    <row r="2271" s="5" customFormat="1" x14ac:dyDescent="0.2"/>
    <row r="2272" s="5" customFormat="1" x14ac:dyDescent="0.2"/>
    <row r="2273" s="5" customFormat="1" x14ac:dyDescent="0.2"/>
    <row r="2274" s="5" customFormat="1" x14ac:dyDescent="0.2"/>
    <row r="2275" s="5" customFormat="1" x14ac:dyDescent="0.2"/>
    <row r="2276" s="5" customFormat="1" x14ac:dyDescent="0.2"/>
    <row r="2277" s="5" customFormat="1" x14ac:dyDescent="0.2"/>
    <row r="2278" s="5" customFormat="1" x14ac:dyDescent="0.2"/>
    <row r="2279" s="5" customFormat="1" x14ac:dyDescent="0.2"/>
    <row r="2280" s="5" customFormat="1" x14ac:dyDescent="0.2"/>
    <row r="2281" s="5" customFormat="1" x14ac:dyDescent="0.2"/>
    <row r="2282" s="5" customFormat="1" x14ac:dyDescent="0.2"/>
    <row r="2283" s="5" customFormat="1" x14ac:dyDescent="0.2"/>
    <row r="2284" s="5" customFormat="1" x14ac:dyDescent="0.2"/>
    <row r="2285" s="5" customFormat="1" x14ac:dyDescent="0.2"/>
    <row r="2286" s="5" customFormat="1" x14ac:dyDescent="0.2"/>
    <row r="2287" s="5" customFormat="1" x14ac:dyDescent="0.2"/>
    <row r="2288" s="5" customFormat="1" x14ac:dyDescent="0.2"/>
    <row r="2289" s="5" customFormat="1" x14ac:dyDescent="0.2"/>
    <row r="2290" s="5" customFormat="1" x14ac:dyDescent="0.2"/>
    <row r="2291" s="5" customFormat="1" x14ac:dyDescent="0.2"/>
    <row r="2292" s="5" customFormat="1" x14ac:dyDescent="0.2"/>
    <row r="2293" s="5" customFormat="1" x14ac:dyDescent="0.2"/>
    <row r="2294" s="5" customFormat="1" x14ac:dyDescent="0.2"/>
    <row r="2295" s="5" customFormat="1" x14ac:dyDescent="0.2"/>
    <row r="2296" s="5" customFormat="1" x14ac:dyDescent="0.2"/>
    <row r="2297" s="5" customFormat="1" x14ac:dyDescent="0.2"/>
    <row r="2298" s="5" customFormat="1" x14ac:dyDescent="0.2"/>
    <row r="2299" s="5" customFormat="1" x14ac:dyDescent="0.2"/>
    <row r="2300" s="5" customFormat="1" x14ac:dyDescent="0.2"/>
    <row r="2301" s="5" customFormat="1" x14ac:dyDescent="0.2"/>
    <row r="2302" s="5" customFormat="1" x14ac:dyDescent="0.2"/>
    <row r="2303" s="5" customFormat="1" x14ac:dyDescent="0.2"/>
    <row r="2304" s="5" customFormat="1" x14ac:dyDescent="0.2"/>
    <row r="2305" s="5" customFormat="1" x14ac:dyDescent="0.2"/>
    <row r="2306" s="5" customFormat="1" x14ac:dyDescent="0.2"/>
    <row r="2307" s="5" customFormat="1" x14ac:dyDescent="0.2"/>
    <row r="2308" s="5" customFormat="1" x14ac:dyDescent="0.2"/>
    <row r="2309" s="5" customFormat="1" x14ac:dyDescent="0.2"/>
    <row r="2310" s="5" customFormat="1" x14ac:dyDescent="0.2"/>
    <row r="2311" s="5" customFormat="1" x14ac:dyDescent="0.2"/>
    <row r="2312" s="5" customFormat="1" x14ac:dyDescent="0.2"/>
    <row r="2313" s="5" customFormat="1" x14ac:dyDescent="0.2"/>
    <row r="2314" s="5" customFormat="1" x14ac:dyDescent="0.2"/>
    <row r="2315" s="5" customFormat="1" x14ac:dyDescent="0.2"/>
    <row r="2316" s="5" customFormat="1" x14ac:dyDescent="0.2"/>
    <row r="2317" s="5" customFormat="1" x14ac:dyDescent="0.2"/>
    <row r="2318" s="5" customFormat="1" x14ac:dyDescent="0.2"/>
    <row r="2319" s="5" customFormat="1" x14ac:dyDescent="0.2"/>
    <row r="2320" s="5" customFormat="1" x14ac:dyDescent="0.2"/>
    <row r="2321" s="5" customFormat="1" x14ac:dyDescent="0.2"/>
    <row r="2322" s="5" customFormat="1" x14ac:dyDescent="0.2"/>
    <row r="2323" s="5" customFormat="1" x14ac:dyDescent="0.2"/>
    <row r="2324" s="5" customFormat="1" x14ac:dyDescent="0.2"/>
    <row r="2325" s="5" customFormat="1" x14ac:dyDescent="0.2"/>
    <row r="2326" s="5" customFormat="1" x14ac:dyDescent="0.2"/>
    <row r="2327" s="5" customFormat="1" x14ac:dyDescent="0.2"/>
    <row r="2328" s="5" customFormat="1" x14ac:dyDescent="0.2"/>
    <row r="2329" s="5" customFormat="1" x14ac:dyDescent="0.2"/>
    <row r="2330" s="5" customFormat="1" x14ac:dyDescent="0.2"/>
    <row r="2331" s="5" customFormat="1" x14ac:dyDescent="0.2"/>
    <row r="2332" s="5" customFormat="1" x14ac:dyDescent="0.2"/>
    <row r="2333" s="5" customFormat="1" x14ac:dyDescent="0.2"/>
    <row r="2334" s="5" customFormat="1" x14ac:dyDescent="0.2"/>
    <row r="2335" s="5" customFormat="1" x14ac:dyDescent="0.2"/>
    <row r="2336" s="5" customFormat="1" x14ac:dyDescent="0.2"/>
    <row r="2337" s="5" customFormat="1" x14ac:dyDescent="0.2"/>
    <row r="2338" s="5" customFormat="1" x14ac:dyDescent="0.2"/>
    <row r="2339" s="5" customFormat="1" x14ac:dyDescent="0.2"/>
    <row r="2340" s="5" customFormat="1" x14ac:dyDescent="0.2"/>
    <row r="2341" s="5" customFormat="1" x14ac:dyDescent="0.2"/>
    <row r="2342" s="5" customFormat="1" x14ac:dyDescent="0.2"/>
    <row r="2343" s="5" customFormat="1" x14ac:dyDescent="0.2"/>
    <row r="2344" s="5" customFormat="1" x14ac:dyDescent="0.2"/>
    <row r="2345" s="5" customFormat="1" x14ac:dyDescent="0.2"/>
    <row r="2346" s="5" customFormat="1" x14ac:dyDescent="0.2"/>
    <row r="2347" s="5" customFormat="1" x14ac:dyDescent="0.2"/>
    <row r="2348" s="5" customFormat="1" x14ac:dyDescent="0.2"/>
    <row r="2349" s="5" customFormat="1" x14ac:dyDescent="0.2"/>
    <row r="2350" s="5" customFormat="1" x14ac:dyDescent="0.2"/>
    <row r="2351" s="5" customFormat="1" x14ac:dyDescent="0.2"/>
    <row r="2352" s="5" customFormat="1" x14ac:dyDescent="0.2"/>
    <row r="2353" s="5" customFormat="1" x14ac:dyDescent="0.2"/>
    <row r="2354" s="5" customFormat="1" x14ac:dyDescent="0.2"/>
    <row r="2355" s="5" customFormat="1" x14ac:dyDescent="0.2"/>
    <row r="2356" s="5" customFormat="1" x14ac:dyDescent="0.2"/>
    <row r="2357" s="5" customFormat="1" x14ac:dyDescent="0.2"/>
    <row r="2358" s="5" customFormat="1" x14ac:dyDescent="0.2"/>
    <row r="2359" s="5" customFormat="1" x14ac:dyDescent="0.2"/>
    <row r="2360" s="5" customFormat="1" x14ac:dyDescent="0.2"/>
    <row r="2361" s="5" customFormat="1" x14ac:dyDescent="0.2"/>
    <row r="2362" s="5" customFormat="1" x14ac:dyDescent="0.2"/>
    <row r="2363" s="5" customFormat="1" x14ac:dyDescent="0.2"/>
    <row r="2364" s="5" customFormat="1" x14ac:dyDescent="0.2"/>
    <row r="2365" s="5" customFormat="1" x14ac:dyDescent="0.2"/>
    <row r="2366" s="5" customFormat="1" x14ac:dyDescent="0.2"/>
    <row r="2367" s="5" customFormat="1" x14ac:dyDescent="0.2"/>
    <row r="2368" s="5" customFormat="1" x14ac:dyDescent="0.2"/>
    <row r="2369" s="5" customFormat="1" x14ac:dyDescent="0.2"/>
    <row r="2370" s="5" customFormat="1" x14ac:dyDescent="0.2"/>
    <row r="2371" s="5" customFormat="1" x14ac:dyDescent="0.2"/>
    <row r="2372" s="5" customFormat="1" x14ac:dyDescent="0.2"/>
    <row r="2373" s="5" customFormat="1" x14ac:dyDescent="0.2"/>
    <row r="2374" s="5" customFormat="1" x14ac:dyDescent="0.2"/>
    <row r="2375" s="5" customFormat="1" x14ac:dyDescent="0.2"/>
    <row r="2376" s="5" customFormat="1" x14ac:dyDescent="0.2"/>
    <row r="2377" s="5" customFormat="1" x14ac:dyDescent="0.2"/>
    <row r="2378" s="5" customFormat="1" x14ac:dyDescent="0.2"/>
    <row r="2379" s="5" customFormat="1" x14ac:dyDescent="0.2"/>
    <row r="2380" s="5" customFormat="1" x14ac:dyDescent="0.2"/>
    <row r="2381" s="5" customFormat="1" x14ac:dyDescent="0.2"/>
    <row r="2382" s="5" customFormat="1" x14ac:dyDescent="0.2"/>
    <row r="2383" s="5" customFormat="1" x14ac:dyDescent="0.2"/>
    <row r="2384" s="5" customFormat="1" x14ac:dyDescent="0.2"/>
    <row r="2385" s="5" customFormat="1" x14ac:dyDescent="0.2"/>
    <row r="2386" s="5" customFormat="1" x14ac:dyDescent="0.2"/>
    <row r="2387" s="5" customFormat="1" x14ac:dyDescent="0.2"/>
    <row r="2388" s="5" customFormat="1" x14ac:dyDescent="0.2"/>
    <row r="2389" s="5" customFormat="1" x14ac:dyDescent="0.2"/>
    <row r="2390" s="5" customFormat="1" x14ac:dyDescent="0.2"/>
    <row r="2391" s="5" customFormat="1" x14ac:dyDescent="0.2"/>
    <row r="2392" s="5" customFormat="1" x14ac:dyDescent="0.2"/>
    <row r="2393" s="5" customFormat="1" x14ac:dyDescent="0.2"/>
    <row r="2394" s="5" customFormat="1" x14ac:dyDescent="0.2"/>
    <row r="2395" s="5" customFormat="1" x14ac:dyDescent="0.2"/>
    <row r="2396" s="5" customFormat="1" x14ac:dyDescent="0.2"/>
    <row r="2397" s="5" customFormat="1" x14ac:dyDescent="0.2"/>
    <row r="2398" s="5" customFormat="1" x14ac:dyDescent="0.2"/>
    <row r="2399" s="5" customFormat="1" x14ac:dyDescent="0.2"/>
    <row r="2400" s="5" customFormat="1" x14ac:dyDescent="0.2"/>
    <row r="2401" s="5" customFormat="1" x14ac:dyDescent="0.2"/>
    <row r="2402" s="5" customFormat="1" x14ac:dyDescent="0.2"/>
    <row r="2403" s="5" customFormat="1" x14ac:dyDescent="0.2"/>
    <row r="2404" s="5" customFormat="1" x14ac:dyDescent="0.2"/>
    <row r="2405" s="5" customFormat="1" x14ac:dyDescent="0.2"/>
    <row r="2406" s="5" customFormat="1" x14ac:dyDescent="0.2"/>
    <row r="2407" s="5" customFormat="1" x14ac:dyDescent="0.2"/>
    <row r="2408" s="5" customFormat="1" x14ac:dyDescent="0.2"/>
    <row r="2409" s="5" customFormat="1" x14ac:dyDescent="0.2"/>
    <row r="2410" s="5" customFormat="1" x14ac:dyDescent="0.2"/>
    <row r="2411" s="5" customFormat="1" x14ac:dyDescent="0.2"/>
    <row r="2412" s="5" customFormat="1" x14ac:dyDescent="0.2"/>
    <row r="2413" s="5" customFormat="1" x14ac:dyDescent="0.2"/>
    <row r="2414" s="5" customFormat="1" x14ac:dyDescent="0.2"/>
    <row r="2415" s="5" customFormat="1" x14ac:dyDescent="0.2"/>
    <row r="2416" s="5" customFormat="1" x14ac:dyDescent="0.2"/>
    <row r="2417" s="5" customFormat="1" x14ac:dyDescent="0.2"/>
    <row r="2418" s="5" customFormat="1" x14ac:dyDescent="0.2"/>
    <row r="2419" s="5" customFormat="1" x14ac:dyDescent="0.2"/>
    <row r="2420" s="5" customFormat="1" x14ac:dyDescent="0.2"/>
    <row r="2421" s="5" customFormat="1" x14ac:dyDescent="0.2"/>
    <row r="2422" s="5" customFormat="1" x14ac:dyDescent="0.2"/>
    <row r="2423" s="5" customFormat="1" x14ac:dyDescent="0.2"/>
    <row r="2424" s="5" customFormat="1" x14ac:dyDescent="0.2"/>
    <row r="2425" s="5" customFormat="1" x14ac:dyDescent="0.2"/>
    <row r="2426" s="5" customFormat="1" x14ac:dyDescent="0.2"/>
    <row r="2427" s="5" customFormat="1" x14ac:dyDescent="0.2"/>
    <row r="2428" s="5" customFormat="1" x14ac:dyDescent="0.2"/>
    <row r="2429" s="5" customFormat="1" x14ac:dyDescent="0.2"/>
    <row r="2430" s="5" customFormat="1" x14ac:dyDescent="0.2"/>
    <row r="2431" s="5" customFormat="1" x14ac:dyDescent="0.2"/>
    <row r="2432" s="5" customFormat="1" x14ac:dyDescent="0.2"/>
    <row r="2433" s="5" customFormat="1" x14ac:dyDescent="0.2"/>
    <row r="2434" s="5" customFormat="1" x14ac:dyDescent="0.2"/>
    <row r="2435" s="5" customFormat="1" x14ac:dyDescent="0.2"/>
    <row r="2436" s="5" customFormat="1" x14ac:dyDescent="0.2"/>
    <row r="2437" s="5" customFormat="1" x14ac:dyDescent="0.2"/>
    <row r="2438" s="5" customFormat="1" x14ac:dyDescent="0.2"/>
    <row r="2439" s="5" customFormat="1" x14ac:dyDescent="0.2"/>
    <row r="2440" s="5" customFormat="1" x14ac:dyDescent="0.2"/>
    <row r="2441" s="5" customFormat="1" x14ac:dyDescent="0.2"/>
    <row r="2442" s="5" customFormat="1" x14ac:dyDescent="0.2"/>
    <row r="2443" s="5" customFormat="1" x14ac:dyDescent="0.2"/>
    <row r="2444" s="5" customFormat="1" x14ac:dyDescent="0.2"/>
    <row r="2445" s="5" customFormat="1" x14ac:dyDescent="0.2"/>
    <row r="2446" s="5" customFormat="1" x14ac:dyDescent="0.2"/>
    <row r="2447" s="5" customFormat="1" x14ac:dyDescent="0.2"/>
    <row r="2448" s="5" customFormat="1" x14ac:dyDescent="0.2"/>
    <row r="2449" s="5" customFormat="1" x14ac:dyDescent="0.2"/>
    <row r="2450" s="5" customFormat="1" x14ac:dyDescent="0.2"/>
    <row r="2451" s="5" customFormat="1" x14ac:dyDescent="0.2"/>
    <row r="2452" s="5" customFormat="1" x14ac:dyDescent="0.2"/>
    <row r="2453" s="5" customFormat="1" x14ac:dyDescent="0.2"/>
    <row r="2454" s="5" customFormat="1" x14ac:dyDescent="0.2"/>
    <row r="2455" s="5" customFormat="1" x14ac:dyDescent="0.2"/>
    <row r="2456" s="5" customFormat="1" x14ac:dyDescent="0.2"/>
    <row r="2457" s="5" customFormat="1" x14ac:dyDescent="0.2"/>
    <row r="2458" s="5" customFormat="1" x14ac:dyDescent="0.2"/>
    <row r="2459" s="5" customFormat="1" x14ac:dyDescent="0.2"/>
    <row r="2460" s="5" customFormat="1" x14ac:dyDescent="0.2"/>
    <row r="2461" s="5" customFormat="1" x14ac:dyDescent="0.2"/>
    <row r="2462" s="5" customFormat="1" x14ac:dyDescent="0.2"/>
    <row r="2463" s="5" customFormat="1" x14ac:dyDescent="0.2"/>
    <row r="2464" s="5" customFormat="1" x14ac:dyDescent="0.2"/>
    <row r="2465" s="5" customFormat="1" x14ac:dyDescent="0.2"/>
    <row r="2466" s="5" customFormat="1" x14ac:dyDescent="0.2"/>
    <row r="2467" s="5" customFormat="1" x14ac:dyDescent="0.2"/>
    <row r="2468" s="5" customFormat="1" x14ac:dyDescent="0.2"/>
    <row r="2469" s="5" customFormat="1" x14ac:dyDescent="0.2"/>
    <row r="2470" s="5" customFormat="1" x14ac:dyDescent="0.2"/>
    <row r="2471" s="5" customFormat="1" x14ac:dyDescent="0.2"/>
    <row r="2472" s="5" customFormat="1" x14ac:dyDescent="0.2"/>
    <row r="2473" s="5" customFormat="1" x14ac:dyDescent="0.2"/>
    <row r="2474" s="5" customFormat="1" x14ac:dyDescent="0.2"/>
    <row r="2475" s="5" customFormat="1" x14ac:dyDescent="0.2"/>
    <row r="2476" s="5" customFormat="1" x14ac:dyDescent="0.2"/>
    <row r="2477" s="5" customFormat="1" x14ac:dyDescent="0.2"/>
    <row r="2478" s="5" customFormat="1" x14ac:dyDescent="0.2"/>
    <row r="2479" s="5" customFormat="1" x14ac:dyDescent="0.2"/>
    <row r="2480" s="5" customFormat="1" x14ac:dyDescent="0.2"/>
    <row r="2481" s="5" customFormat="1" x14ac:dyDescent="0.2"/>
    <row r="2482" s="5" customFormat="1" x14ac:dyDescent="0.2"/>
    <row r="2483" s="5" customFormat="1" x14ac:dyDescent="0.2"/>
    <row r="2484" s="5" customFormat="1" x14ac:dyDescent="0.2"/>
    <row r="2485" s="5" customFormat="1" x14ac:dyDescent="0.2"/>
    <row r="2486" s="5" customFormat="1" x14ac:dyDescent="0.2"/>
    <row r="2487" s="5" customFormat="1" x14ac:dyDescent="0.2"/>
    <row r="2488" s="5" customFormat="1" x14ac:dyDescent="0.2"/>
    <row r="2489" s="5" customFormat="1" x14ac:dyDescent="0.2"/>
    <row r="2490" s="5" customFormat="1" x14ac:dyDescent="0.2"/>
    <row r="2491" s="5" customFormat="1" x14ac:dyDescent="0.2"/>
    <row r="2492" s="5" customFormat="1" x14ac:dyDescent="0.2"/>
    <row r="2493" s="5" customFormat="1" x14ac:dyDescent="0.2"/>
    <row r="2494" s="5" customFormat="1" x14ac:dyDescent="0.2"/>
    <row r="2495" s="5" customFormat="1" x14ac:dyDescent="0.2"/>
    <row r="2496" s="5" customFormat="1" x14ac:dyDescent="0.2"/>
    <row r="2497" s="5" customFormat="1" x14ac:dyDescent="0.2"/>
    <row r="2498" s="5" customFormat="1" x14ac:dyDescent="0.2"/>
    <row r="2499" s="5" customFormat="1" x14ac:dyDescent="0.2"/>
    <row r="2500" s="5" customFormat="1" x14ac:dyDescent="0.2"/>
    <row r="2501" s="5" customFormat="1" x14ac:dyDescent="0.2"/>
    <row r="2502" s="5" customFormat="1" x14ac:dyDescent="0.2"/>
    <row r="2503" s="5" customFormat="1" x14ac:dyDescent="0.2"/>
    <row r="2504" s="5" customFormat="1" x14ac:dyDescent="0.2"/>
    <row r="2505" s="5" customFormat="1" x14ac:dyDescent="0.2"/>
    <row r="2506" s="5" customFormat="1" x14ac:dyDescent="0.2"/>
    <row r="2507" s="5" customFormat="1" x14ac:dyDescent="0.2"/>
    <row r="2508" s="5" customFormat="1" x14ac:dyDescent="0.2"/>
    <row r="2509" s="5" customFormat="1" x14ac:dyDescent="0.2"/>
    <row r="2510" s="5" customFormat="1" x14ac:dyDescent="0.2"/>
    <row r="2511" s="5" customFormat="1" x14ac:dyDescent="0.2"/>
    <row r="2512" s="5" customFormat="1" x14ac:dyDescent="0.2"/>
    <row r="2513" s="5" customFormat="1" x14ac:dyDescent="0.2"/>
    <row r="2514" s="5" customFormat="1" x14ac:dyDescent="0.2"/>
    <row r="2515" s="5" customFormat="1" x14ac:dyDescent="0.2"/>
    <row r="2516" s="5" customFormat="1" x14ac:dyDescent="0.2"/>
    <row r="2517" s="5" customFormat="1" x14ac:dyDescent="0.2"/>
    <row r="2518" s="5" customFormat="1" x14ac:dyDescent="0.2"/>
    <row r="2519" s="5" customFormat="1" x14ac:dyDescent="0.2"/>
    <row r="2520" s="5" customFormat="1" x14ac:dyDescent="0.2"/>
    <row r="2521" s="5" customFormat="1" x14ac:dyDescent="0.2"/>
    <row r="2522" s="5" customFormat="1" x14ac:dyDescent="0.2"/>
    <row r="2523" s="5" customFormat="1" x14ac:dyDescent="0.2"/>
    <row r="2524" s="5" customFormat="1" x14ac:dyDescent="0.2"/>
    <row r="2525" s="5" customFormat="1" x14ac:dyDescent="0.2"/>
    <row r="2526" s="5" customFormat="1" x14ac:dyDescent="0.2"/>
    <row r="2527" s="5" customFormat="1" x14ac:dyDescent="0.2"/>
    <row r="2528" s="5" customFormat="1" x14ac:dyDescent="0.2"/>
    <row r="2529" s="5" customFormat="1" x14ac:dyDescent="0.2"/>
    <row r="2530" s="5" customFormat="1" x14ac:dyDescent="0.2"/>
    <row r="2531" s="5" customFormat="1" x14ac:dyDescent="0.2"/>
    <row r="2532" s="5" customFormat="1" x14ac:dyDescent="0.2"/>
    <row r="2533" s="5" customFormat="1" x14ac:dyDescent="0.2"/>
    <row r="2534" s="5" customFormat="1" x14ac:dyDescent="0.2"/>
    <row r="2535" s="5" customFormat="1" x14ac:dyDescent="0.2"/>
    <row r="2536" s="5" customFormat="1" x14ac:dyDescent="0.2"/>
    <row r="2537" s="5" customFormat="1" x14ac:dyDescent="0.2"/>
    <row r="2538" s="5" customFormat="1" x14ac:dyDescent="0.2"/>
    <row r="2539" s="5" customFormat="1" x14ac:dyDescent="0.2"/>
    <row r="2540" s="5" customFormat="1" x14ac:dyDescent="0.2"/>
    <row r="2541" s="5" customFormat="1" x14ac:dyDescent="0.2"/>
    <row r="2542" s="5" customFormat="1" x14ac:dyDescent="0.2"/>
    <row r="2543" s="5" customFormat="1" x14ac:dyDescent="0.2"/>
    <row r="2544" s="5" customFormat="1" x14ac:dyDescent="0.2"/>
    <row r="2545" s="5" customFormat="1" x14ac:dyDescent="0.2"/>
    <row r="2546" s="5" customFormat="1" x14ac:dyDescent="0.2"/>
    <row r="2547" s="5" customFormat="1" x14ac:dyDescent="0.2"/>
    <row r="2548" s="5" customFormat="1" x14ac:dyDescent="0.2"/>
    <row r="2549" s="5" customFormat="1" x14ac:dyDescent="0.2"/>
    <row r="2550" s="5" customFormat="1" x14ac:dyDescent="0.2"/>
    <row r="2551" s="5" customFormat="1" x14ac:dyDescent="0.2"/>
    <row r="2552" s="5" customFormat="1" x14ac:dyDescent="0.2"/>
    <row r="2553" s="5" customFormat="1" x14ac:dyDescent="0.2"/>
    <row r="2554" s="5" customFormat="1" x14ac:dyDescent="0.2"/>
    <row r="2555" s="5" customFormat="1" x14ac:dyDescent="0.2"/>
    <row r="2556" s="5" customFormat="1" x14ac:dyDescent="0.2"/>
    <row r="2557" s="5" customFormat="1" x14ac:dyDescent="0.2"/>
    <row r="2558" s="5" customFormat="1" x14ac:dyDescent="0.2"/>
    <row r="2559" s="5" customFormat="1" x14ac:dyDescent="0.2"/>
    <row r="2560" s="5" customFormat="1" x14ac:dyDescent="0.2"/>
    <row r="2561" s="5" customFormat="1" x14ac:dyDescent="0.2"/>
    <row r="2562" s="5" customFormat="1" x14ac:dyDescent="0.2"/>
    <row r="2563" s="5" customFormat="1" x14ac:dyDescent="0.2"/>
    <row r="2564" s="5" customFormat="1" x14ac:dyDescent="0.2"/>
    <row r="2565" s="5" customFormat="1" x14ac:dyDescent="0.2"/>
    <row r="2566" s="5" customFormat="1" x14ac:dyDescent="0.2"/>
    <row r="2567" s="5" customFormat="1" x14ac:dyDescent="0.2"/>
    <row r="2568" s="5" customFormat="1" x14ac:dyDescent="0.2"/>
    <row r="2569" s="5" customFormat="1" x14ac:dyDescent="0.2"/>
    <row r="2570" s="5" customFormat="1" x14ac:dyDescent="0.2"/>
    <row r="2571" s="5" customFormat="1" x14ac:dyDescent="0.2"/>
    <row r="2572" s="5" customFormat="1" x14ac:dyDescent="0.2"/>
    <row r="2573" s="5" customFormat="1" x14ac:dyDescent="0.2"/>
    <row r="2574" s="5" customFormat="1" x14ac:dyDescent="0.2"/>
    <row r="2575" s="5" customFormat="1" x14ac:dyDescent="0.2"/>
    <row r="2576" s="5" customFormat="1" x14ac:dyDescent="0.2"/>
    <row r="2577" s="5" customFormat="1" x14ac:dyDescent="0.2"/>
    <row r="2578" s="5" customFormat="1" x14ac:dyDescent="0.2"/>
    <row r="2579" s="5" customFormat="1" x14ac:dyDescent="0.2"/>
    <row r="2580" s="5" customFormat="1" x14ac:dyDescent="0.2"/>
    <row r="2581" s="5" customFormat="1" x14ac:dyDescent="0.2"/>
    <row r="2582" s="5" customFormat="1" x14ac:dyDescent="0.2"/>
    <row r="2583" s="5" customFormat="1" x14ac:dyDescent="0.2"/>
    <row r="2584" s="5" customFormat="1" x14ac:dyDescent="0.2"/>
    <row r="2585" s="5" customFormat="1" x14ac:dyDescent="0.2"/>
    <row r="2586" s="5" customFormat="1" x14ac:dyDescent="0.2"/>
    <row r="2587" s="5" customFormat="1" x14ac:dyDescent="0.2"/>
    <row r="2588" s="5" customFormat="1" x14ac:dyDescent="0.2"/>
    <row r="2589" s="5" customFormat="1" x14ac:dyDescent="0.2"/>
    <row r="2590" s="5" customFormat="1" x14ac:dyDescent="0.2"/>
    <row r="2591" s="5" customFormat="1" x14ac:dyDescent="0.2"/>
    <row r="2592" s="5" customFormat="1" x14ac:dyDescent="0.2"/>
    <row r="2593" s="5" customFormat="1" x14ac:dyDescent="0.2"/>
    <row r="2594" s="5" customFormat="1" x14ac:dyDescent="0.2"/>
    <row r="2595" s="5" customFormat="1" x14ac:dyDescent="0.2"/>
    <row r="2596" s="5" customFormat="1" x14ac:dyDescent="0.2"/>
    <row r="2597" s="5" customFormat="1" x14ac:dyDescent="0.2"/>
    <row r="2598" s="5" customFormat="1" x14ac:dyDescent="0.2"/>
    <row r="2599" s="5" customFormat="1" x14ac:dyDescent="0.2"/>
    <row r="2600" s="5" customFormat="1" x14ac:dyDescent="0.2"/>
    <row r="2601" s="5" customFormat="1" x14ac:dyDescent="0.2"/>
    <row r="2602" s="5" customFormat="1" x14ac:dyDescent="0.2"/>
    <row r="2603" s="5" customFormat="1" x14ac:dyDescent="0.2"/>
    <row r="2604" s="5" customFormat="1" x14ac:dyDescent="0.2"/>
    <row r="2605" s="5" customFormat="1" x14ac:dyDescent="0.2"/>
    <row r="2606" s="5" customFormat="1" x14ac:dyDescent="0.2"/>
    <row r="2607" s="5" customFormat="1" x14ac:dyDescent="0.2"/>
    <row r="2608" s="5" customFormat="1" x14ac:dyDescent="0.2"/>
    <row r="2609" s="5" customFormat="1" x14ac:dyDescent="0.2"/>
    <row r="2610" s="5" customFormat="1" x14ac:dyDescent="0.2"/>
    <row r="2611" s="5" customFormat="1" x14ac:dyDescent="0.2"/>
    <row r="2612" s="5" customFormat="1" x14ac:dyDescent="0.2"/>
    <row r="2613" s="5" customFormat="1" x14ac:dyDescent="0.2"/>
    <row r="2614" s="5" customFormat="1" x14ac:dyDescent="0.2"/>
    <row r="2615" s="5" customFormat="1" x14ac:dyDescent="0.2"/>
    <row r="2616" s="5" customFormat="1" x14ac:dyDescent="0.2"/>
    <row r="2617" s="5" customFormat="1" x14ac:dyDescent="0.2"/>
    <row r="2618" s="5" customFormat="1" x14ac:dyDescent="0.2"/>
    <row r="2619" s="5" customFormat="1" x14ac:dyDescent="0.2"/>
    <row r="2620" s="5" customFormat="1" x14ac:dyDescent="0.2"/>
    <row r="2621" s="5" customFormat="1" x14ac:dyDescent="0.2"/>
    <row r="2622" s="5" customFormat="1" x14ac:dyDescent="0.2"/>
    <row r="2623" s="5" customFormat="1" x14ac:dyDescent="0.2"/>
    <row r="2624" s="5" customFormat="1" x14ac:dyDescent="0.2"/>
    <row r="2625" s="5" customFormat="1" x14ac:dyDescent="0.2"/>
    <row r="2626" s="5" customFormat="1" x14ac:dyDescent="0.2"/>
    <row r="2627" s="5" customFormat="1" x14ac:dyDescent="0.2"/>
    <row r="2628" s="5" customFormat="1" x14ac:dyDescent="0.2"/>
    <row r="2629" s="5" customFormat="1" x14ac:dyDescent="0.2"/>
    <row r="2630" s="5" customFormat="1" x14ac:dyDescent="0.2"/>
    <row r="2631" s="5" customFormat="1" x14ac:dyDescent="0.2"/>
    <row r="2632" s="5" customFormat="1" x14ac:dyDescent="0.2"/>
    <row r="2633" s="5" customFormat="1" x14ac:dyDescent="0.2"/>
    <row r="2634" s="5" customFormat="1" x14ac:dyDescent="0.2"/>
    <row r="2635" s="5" customFormat="1" x14ac:dyDescent="0.2"/>
    <row r="2636" s="5" customFormat="1" x14ac:dyDescent="0.2"/>
    <row r="2637" s="5" customFormat="1" x14ac:dyDescent="0.2"/>
    <row r="2638" s="5" customFormat="1" x14ac:dyDescent="0.2"/>
    <row r="2639" s="5" customFormat="1" x14ac:dyDescent="0.2"/>
    <row r="2640" s="5" customFormat="1" x14ac:dyDescent="0.2"/>
    <row r="2641" s="5" customFormat="1" x14ac:dyDescent="0.2"/>
    <row r="2642" s="5" customFormat="1" x14ac:dyDescent="0.2"/>
    <row r="2643" s="5" customFormat="1" x14ac:dyDescent="0.2"/>
    <row r="2644" s="5" customFormat="1" x14ac:dyDescent="0.2"/>
    <row r="2645" s="5" customFormat="1" x14ac:dyDescent="0.2"/>
    <row r="2646" s="5" customFormat="1" x14ac:dyDescent="0.2"/>
    <row r="2647" s="5" customFormat="1" x14ac:dyDescent="0.2"/>
    <row r="2648" s="5" customFormat="1" x14ac:dyDescent="0.2"/>
    <row r="2649" s="5" customFormat="1" x14ac:dyDescent="0.2"/>
    <row r="2650" s="5" customFormat="1" x14ac:dyDescent="0.2"/>
    <row r="2651" s="5" customFormat="1" x14ac:dyDescent="0.2"/>
    <row r="2652" s="5" customFormat="1" x14ac:dyDescent="0.2"/>
    <row r="2653" s="5" customFormat="1" x14ac:dyDescent="0.2"/>
    <row r="2654" s="5" customFormat="1" x14ac:dyDescent="0.2"/>
    <row r="2655" s="5" customFormat="1" x14ac:dyDescent="0.2"/>
    <row r="2656" s="5" customFormat="1" x14ac:dyDescent="0.2"/>
    <row r="2657" s="5" customFormat="1" x14ac:dyDescent="0.2"/>
    <row r="2658" s="5" customFormat="1" x14ac:dyDescent="0.2"/>
    <row r="2659" s="5" customFormat="1" x14ac:dyDescent="0.2"/>
    <row r="2660" s="5" customFormat="1" x14ac:dyDescent="0.2"/>
    <row r="2661" s="5" customFormat="1" x14ac:dyDescent="0.2"/>
    <row r="2662" s="5" customFormat="1" x14ac:dyDescent="0.2"/>
    <row r="2663" s="5" customFormat="1" x14ac:dyDescent="0.2"/>
    <row r="2664" s="5" customFormat="1" x14ac:dyDescent="0.2"/>
    <row r="2665" s="5" customFormat="1" x14ac:dyDescent="0.2"/>
    <row r="2666" s="5" customFormat="1" x14ac:dyDescent="0.2"/>
    <row r="2667" s="5" customFormat="1" x14ac:dyDescent="0.2"/>
    <row r="2668" s="5" customFormat="1" x14ac:dyDescent="0.2"/>
    <row r="2669" s="5" customFormat="1" x14ac:dyDescent="0.2"/>
    <row r="2670" s="5" customFormat="1" x14ac:dyDescent="0.2"/>
    <row r="2671" s="5" customFormat="1" x14ac:dyDescent="0.2"/>
    <row r="2672" s="5" customFormat="1" x14ac:dyDescent="0.2"/>
    <row r="2673" s="5" customFormat="1" x14ac:dyDescent="0.2"/>
    <row r="2674" s="5" customFormat="1" x14ac:dyDescent="0.2"/>
    <row r="2675" s="5" customFormat="1" x14ac:dyDescent="0.2"/>
    <row r="2676" s="5" customFormat="1" x14ac:dyDescent="0.2"/>
    <row r="2677" s="5" customFormat="1" x14ac:dyDescent="0.2"/>
    <row r="2678" s="5" customFormat="1" x14ac:dyDescent="0.2"/>
    <row r="2679" s="5" customFormat="1" x14ac:dyDescent="0.2"/>
    <row r="2680" s="5" customFormat="1" x14ac:dyDescent="0.2"/>
    <row r="2681" s="5" customFormat="1" x14ac:dyDescent="0.2"/>
    <row r="2682" s="5" customFormat="1" x14ac:dyDescent="0.2"/>
    <row r="2683" s="5" customFormat="1" x14ac:dyDescent="0.2"/>
    <row r="2684" s="5" customFormat="1" x14ac:dyDescent="0.2"/>
    <row r="2685" s="5" customFormat="1" x14ac:dyDescent="0.2"/>
    <row r="2686" s="5" customFormat="1" x14ac:dyDescent="0.2"/>
    <row r="2687" s="5" customFormat="1" x14ac:dyDescent="0.2"/>
    <row r="2688" s="5" customFormat="1" x14ac:dyDescent="0.2"/>
    <row r="2689" s="5" customFormat="1" x14ac:dyDescent="0.2"/>
    <row r="2690" s="5" customFormat="1" x14ac:dyDescent="0.2"/>
    <row r="2691" s="5" customFormat="1" x14ac:dyDescent="0.2"/>
    <row r="2692" s="5" customFormat="1" x14ac:dyDescent="0.2"/>
    <row r="2693" s="5" customFormat="1" x14ac:dyDescent="0.2"/>
    <row r="2694" s="5" customFormat="1" x14ac:dyDescent="0.2"/>
    <row r="2695" s="5" customFormat="1" x14ac:dyDescent="0.2"/>
    <row r="2696" s="5" customFormat="1" x14ac:dyDescent="0.2"/>
    <row r="2697" s="5" customFormat="1" x14ac:dyDescent="0.2"/>
    <row r="2698" s="5" customFormat="1" x14ac:dyDescent="0.2"/>
    <row r="2699" s="5" customFormat="1" x14ac:dyDescent="0.2"/>
    <row r="2700" s="5" customFormat="1" x14ac:dyDescent="0.2"/>
    <row r="2701" s="5" customFormat="1" x14ac:dyDescent="0.2"/>
    <row r="2702" s="5" customFormat="1" x14ac:dyDescent="0.2"/>
    <row r="2703" s="5" customFormat="1" x14ac:dyDescent="0.2"/>
    <row r="2704" s="5" customFormat="1" x14ac:dyDescent="0.2"/>
    <row r="2705" s="5" customFormat="1" x14ac:dyDescent="0.2"/>
    <row r="2706" s="5" customFormat="1" x14ac:dyDescent="0.2"/>
    <row r="2707" s="5" customFormat="1" x14ac:dyDescent="0.2"/>
    <row r="2708" s="5" customFormat="1" x14ac:dyDescent="0.2"/>
    <row r="2709" s="5" customFormat="1" x14ac:dyDescent="0.2"/>
    <row r="2710" s="5" customFormat="1" x14ac:dyDescent="0.2"/>
    <row r="2711" s="5" customFormat="1" x14ac:dyDescent="0.2"/>
    <row r="2712" s="5" customFormat="1" x14ac:dyDescent="0.2"/>
    <row r="2713" s="5" customFormat="1" x14ac:dyDescent="0.2"/>
    <row r="2714" s="5" customFormat="1" x14ac:dyDescent="0.2"/>
    <row r="2715" s="5" customFormat="1" x14ac:dyDescent="0.2"/>
    <row r="2716" s="5" customFormat="1" x14ac:dyDescent="0.2"/>
    <row r="2717" s="5" customFormat="1" x14ac:dyDescent="0.2"/>
    <row r="2718" s="5" customFormat="1" x14ac:dyDescent="0.2"/>
    <row r="2719" s="5" customFormat="1" x14ac:dyDescent="0.2"/>
    <row r="2720" s="5" customFormat="1" x14ac:dyDescent="0.2"/>
    <row r="2721" s="5" customFormat="1" x14ac:dyDescent="0.2"/>
    <row r="2722" s="5" customFormat="1" x14ac:dyDescent="0.2"/>
    <row r="2723" s="5" customFormat="1" x14ac:dyDescent="0.2"/>
    <row r="2724" s="5" customFormat="1" x14ac:dyDescent="0.2"/>
    <row r="2725" s="5" customFormat="1" x14ac:dyDescent="0.2"/>
    <row r="2726" s="5" customFormat="1" x14ac:dyDescent="0.2"/>
    <row r="2727" s="5" customFormat="1" x14ac:dyDescent="0.2"/>
    <row r="2728" s="5" customFormat="1" x14ac:dyDescent="0.2"/>
    <row r="2729" s="5" customFormat="1" x14ac:dyDescent="0.2"/>
    <row r="2730" s="5" customFormat="1" x14ac:dyDescent="0.2"/>
    <row r="2731" s="5" customFormat="1" x14ac:dyDescent="0.2"/>
    <row r="2732" s="5" customFormat="1" x14ac:dyDescent="0.2"/>
    <row r="2733" s="5" customFormat="1" x14ac:dyDescent="0.2"/>
    <row r="2734" s="5" customFormat="1" x14ac:dyDescent="0.2"/>
    <row r="2735" s="5" customFormat="1" x14ac:dyDescent="0.2"/>
    <row r="2736" s="5" customFormat="1" x14ac:dyDescent="0.2"/>
    <row r="2737" s="5" customFormat="1" x14ac:dyDescent="0.2"/>
    <row r="2738" s="5" customFormat="1" x14ac:dyDescent="0.2"/>
    <row r="2739" s="5" customFormat="1" x14ac:dyDescent="0.2"/>
    <row r="2740" s="5" customFormat="1" x14ac:dyDescent="0.2"/>
    <row r="2741" s="5" customFormat="1" x14ac:dyDescent="0.2"/>
    <row r="2742" s="5" customFormat="1" x14ac:dyDescent="0.2"/>
    <row r="2743" s="5" customFormat="1" x14ac:dyDescent="0.2"/>
    <row r="2744" s="5" customFormat="1" x14ac:dyDescent="0.2"/>
    <row r="2745" s="5" customFormat="1" x14ac:dyDescent="0.2"/>
    <row r="2746" s="5" customFormat="1" x14ac:dyDescent="0.2"/>
    <row r="2747" s="5" customFormat="1" x14ac:dyDescent="0.2"/>
    <row r="2748" s="5" customFormat="1" x14ac:dyDescent="0.2"/>
    <row r="2749" s="5" customFormat="1" x14ac:dyDescent="0.2"/>
    <row r="2750" s="5" customFormat="1" x14ac:dyDescent="0.2"/>
    <row r="2751" s="5" customFormat="1" x14ac:dyDescent="0.2"/>
    <row r="2752" s="5" customFormat="1" x14ac:dyDescent="0.2"/>
    <row r="2753" s="5" customFormat="1" x14ac:dyDescent="0.2"/>
    <row r="2754" s="5" customFormat="1" x14ac:dyDescent="0.2"/>
    <row r="2755" s="5" customFormat="1" x14ac:dyDescent="0.2"/>
    <row r="2756" s="5" customFormat="1" x14ac:dyDescent="0.2"/>
    <row r="2757" s="5" customFormat="1" x14ac:dyDescent="0.2"/>
    <row r="2758" s="5" customFormat="1" x14ac:dyDescent="0.2"/>
    <row r="2759" s="5" customFormat="1" x14ac:dyDescent="0.2"/>
    <row r="2760" s="5" customFormat="1" x14ac:dyDescent="0.2"/>
    <row r="2761" s="5" customFormat="1" x14ac:dyDescent="0.2"/>
    <row r="2762" s="5" customFormat="1" x14ac:dyDescent="0.2"/>
    <row r="2763" s="5" customFormat="1" x14ac:dyDescent="0.2"/>
    <row r="2764" s="5" customFormat="1" x14ac:dyDescent="0.2"/>
    <row r="2765" s="5" customFormat="1" x14ac:dyDescent="0.2"/>
    <row r="2766" s="5" customFormat="1" x14ac:dyDescent="0.2"/>
    <row r="2767" s="5" customFormat="1" x14ac:dyDescent="0.2"/>
    <row r="2768" s="5" customFormat="1" x14ac:dyDescent="0.2"/>
    <row r="2769" s="5" customFormat="1" x14ac:dyDescent="0.2"/>
    <row r="2770" s="5" customFormat="1" x14ac:dyDescent="0.2"/>
    <row r="2771" s="5" customFormat="1" x14ac:dyDescent="0.2"/>
    <row r="2772" s="5" customFormat="1" x14ac:dyDescent="0.2"/>
    <row r="2773" s="5" customFormat="1" x14ac:dyDescent="0.2"/>
    <row r="2774" s="5" customFormat="1" x14ac:dyDescent="0.2"/>
    <row r="2775" s="5" customFormat="1" x14ac:dyDescent="0.2"/>
    <row r="2776" s="5" customFormat="1" x14ac:dyDescent="0.2"/>
    <row r="2777" s="5" customFormat="1" x14ac:dyDescent="0.2"/>
    <row r="2778" s="5" customFormat="1" x14ac:dyDescent="0.2"/>
    <row r="2779" s="5" customFormat="1" x14ac:dyDescent="0.2"/>
    <row r="2780" s="5" customFormat="1" x14ac:dyDescent="0.2"/>
    <row r="2781" s="5" customFormat="1" x14ac:dyDescent="0.2"/>
    <row r="2782" s="5" customFormat="1" x14ac:dyDescent="0.2"/>
    <row r="2783" s="5" customFormat="1" x14ac:dyDescent="0.2"/>
    <row r="2784" s="5" customFormat="1" x14ac:dyDescent="0.2"/>
    <row r="2785" s="5" customFormat="1" x14ac:dyDescent="0.2"/>
    <row r="2786" s="5" customFormat="1" x14ac:dyDescent="0.2"/>
    <row r="2787" s="5" customFormat="1" x14ac:dyDescent="0.2"/>
    <row r="2788" s="5" customFormat="1" x14ac:dyDescent="0.2"/>
    <row r="2789" s="5" customFormat="1" x14ac:dyDescent="0.2"/>
    <row r="2790" s="5" customFormat="1" x14ac:dyDescent="0.2"/>
    <row r="2791" s="5" customFormat="1" x14ac:dyDescent="0.2"/>
    <row r="2792" s="5" customFormat="1" x14ac:dyDescent="0.2"/>
    <row r="2793" s="5" customFormat="1" x14ac:dyDescent="0.2"/>
    <row r="2794" s="5" customFormat="1" x14ac:dyDescent="0.2"/>
    <row r="2795" s="5" customFormat="1" x14ac:dyDescent="0.2"/>
    <row r="2796" s="5" customFormat="1" x14ac:dyDescent="0.2"/>
    <row r="2797" s="5" customFormat="1" x14ac:dyDescent="0.2"/>
    <row r="2798" s="5" customFormat="1" x14ac:dyDescent="0.2"/>
    <row r="2799" s="5" customFormat="1" x14ac:dyDescent="0.2"/>
    <row r="2800" s="5" customFormat="1" x14ac:dyDescent="0.2"/>
    <row r="2801" s="5" customFormat="1" x14ac:dyDescent="0.2"/>
    <row r="2802" s="5" customFormat="1" x14ac:dyDescent="0.2"/>
    <row r="2803" s="5" customFormat="1" x14ac:dyDescent="0.2"/>
    <row r="2804" s="5" customFormat="1" x14ac:dyDescent="0.2"/>
    <row r="2805" s="5" customFormat="1" x14ac:dyDescent="0.2"/>
    <row r="2806" s="5" customFormat="1" x14ac:dyDescent="0.2"/>
    <row r="2807" s="5" customFormat="1" x14ac:dyDescent="0.2"/>
    <row r="2808" s="5" customFormat="1" x14ac:dyDescent="0.2"/>
    <row r="2809" s="5" customFormat="1" x14ac:dyDescent="0.2"/>
    <row r="2810" s="5" customFormat="1" x14ac:dyDescent="0.2"/>
    <row r="2811" s="5" customFormat="1" x14ac:dyDescent="0.2"/>
    <row r="2812" s="5" customFormat="1" x14ac:dyDescent="0.2"/>
    <row r="2813" s="5" customFormat="1" x14ac:dyDescent="0.2"/>
    <row r="2814" s="5" customFormat="1" x14ac:dyDescent="0.2"/>
    <row r="2815" s="5" customFormat="1" x14ac:dyDescent="0.2"/>
    <row r="2816" s="5" customFormat="1" x14ac:dyDescent="0.2"/>
    <row r="2817" s="5" customFormat="1" x14ac:dyDescent="0.2"/>
    <row r="2818" s="5" customFormat="1" x14ac:dyDescent="0.2"/>
    <row r="2819" s="5" customFormat="1" x14ac:dyDescent="0.2"/>
    <row r="2820" s="5" customFormat="1" x14ac:dyDescent="0.2"/>
    <row r="2821" s="5" customFormat="1" x14ac:dyDescent="0.2"/>
    <row r="2822" s="5" customFormat="1" x14ac:dyDescent="0.2"/>
    <row r="2823" s="5" customFormat="1" x14ac:dyDescent="0.2"/>
    <row r="2824" s="5" customFormat="1" x14ac:dyDescent="0.2"/>
    <row r="2825" s="5" customFormat="1" x14ac:dyDescent="0.2"/>
    <row r="2826" s="5" customFormat="1" x14ac:dyDescent="0.2"/>
    <row r="2827" s="5" customFormat="1" x14ac:dyDescent="0.2"/>
    <row r="2828" s="5" customFormat="1" x14ac:dyDescent="0.2"/>
    <row r="2829" s="5" customFormat="1" x14ac:dyDescent="0.2"/>
    <row r="2830" s="5" customFormat="1" x14ac:dyDescent="0.2"/>
    <row r="2831" s="5" customFormat="1" x14ac:dyDescent="0.2"/>
    <row r="2832" s="5" customFormat="1" x14ac:dyDescent="0.2"/>
    <row r="2833" s="5" customFormat="1" x14ac:dyDescent="0.2"/>
    <row r="2834" s="5" customFormat="1" x14ac:dyDescent="0.2"/>
    <row r="2835" s="5" customFormat="1" x14ac:dyDescent="0.2"/>
    <row r="2836" s="5" customFormat="1" x14ac:dyDescent="0.2"/>
    <row r="2837" s="5" customFormat="1" x14ac:dyDescent="0.2"/>
    <row r="2838" s="5" customFormat="1" x14ac:dyDescent="0.2"/>
    <row r="2839" s="5" customFormat="1" x14ac:dyDescent="0.2"/>
    <row r="2840" s="5" customFormat="1" x14ac:dyDescent="0.2"/>
    <row r="2841" s="5" customFormat="1" x14ac:dyDescent="0.2"/>
    <row r="2842" s="5" customFormat="1" x14ac:dyDescent="0.2"/>
    <row r="2843" s="5" customFormat="1" x14ac:dyDescent="0.2"/>
    <row r="2844" s="5" customFormat="1" x14ac:dyDescent="0.2"/>
    <row r="2845" s="5" customFormat="1" x14ac:dyDescent="0.2"/>
    <row r="2846" s="5" customFormat="1" x14ac:dyDescent="0.2"/>
    <row r="2847" s="5" customFormat="1" x14ac:dyDescent="0.2"/>
    <row r="2848" s="5" customFormat="1" x14ac:dyDescent="0.2"/>
    <row r="2849" s="5" customFormat="1" x14ac:dyDescent="0.2"/>
    <row r="2850" s="5" customFormat="1" x14ac:dyDescent="0.2"/>
    <row r="2851" s="5" customFormat="1" x14ac:dyDescent="0.2"/>
    <row r="2852" s="5" customFormat="1" x14ac:dyDescent="0.2"/>
    <row r="2853" s="5" customFormat="1" x14ac:dyDescent="0.2"/>
    <row r="2854" s="5" customFormat="1" x14ac:dyDescent="0.2"/>
    <row r="2855" s="5" customFormat="1" x14ac:dyDescent="0.2"/>
    <row r="2856" s="5" customFormat="1" x14ac:dyDescent="0.2"/>
    <row r="2857" s="5" customFormat="1" x14ac:dyDescent="0.2"/>
    <row r="2858" s="5" customFormat="1" x14ac:dyDescent="0.2"/>
    <row r="2859" s="5" customFormat="1" x14ac:dyDescent="0.2"/>
    <row r="2860" s="5" customFormat="1" x14ac:dyDescent="0.2"/>
    <row r="2861" s="5" customFormat="1" x14ac:dyDescent="0.2"/>
    <row r="2862" s="5" customFormat="1" x14ac:dyDescent="0.2"/>
    <row r="2863" s="5" customFormat="1" x14ac:dyDescent="0.2"/>
    <row r="2864" s="5" customFormat="1" x14ac:dyDescent="0.2"/>
    <row r="2865" s="5" customFormat="1" x14ac:dyDescent="0.2"/>
    <row r="2866" s="5" customFormat="1" x14ac:dyDescent="0.2"/>
    <row r="2867" s="5" customFormat="1" x14ac:dyDescent="0.2"/>
    <row r="2868" s="5" customFormat="1" x14ac:dyDescent="0.2"/>
    <row r="2869" s="5" customFormat="1" x14ac:dyDescent="0.2"/>
    <row r="2870" s="5" customFormat="1" x14ac:dyDescent="0.2"/>
    <row r="2871" s="5" customFormat="1" x14ac:dyDescent="0.2"/>
    <row r="2872" s="5" customFormat="1" x14ac:dyDescent="0.2"/>
    <row r="2873" s="5" customFormat="1" x14ac:dyDescent="0.2"/>
    <row r="2874" s="5" customFormat="1" x14ac:dyDescent="0.2"/>
    <row r="2875" s="5" customFormat="1" x14ac:dyDescent="0.2"/>
    <row r="2876" s="5" customFormat="1" x14ac:dyDescent="0.2"/>
    <row r="2877" s="5" customFormat="1" x14ac:dyDescent="0.2"/>
    <row r="2878" s="5" customFormat="1" x14ac:dyDescent="0.2"/>
    <row r="2879" s="5" customFormat="1" x14ac:dyDescent="0.2"/>
    <row r="2880" s="5" customFormat="1" x14ac:dyDescent="0.2"/>
    <row r="2881" s="5" customFormat="1" x14ac:dyDescent="0.2"/>
    <row r="2882" s="5" customFormat="1" x14ac:dyDescent="0.2"/>
    <row r="2883" s="5" customFormat="1" x14ac:dyDescent="0.2"/>
    <row r="2884" s="5" customFormat="1" x14ac:dyDescent="0.2"/>
    <row r="2885" s="5" customFormat="1" x14ac:dyDescent="0.2"/>
    <row r="2886" s="5" customFormat="1" x14ac:dyDescent="0.2"/>
    <row r="2887" s="5" customFormat="1" x14ac:dyDescent="0.2"/>
    <row r="2888" s="5" customFormat="1" x14ac:dyDescent="0.2"/>
    <row r="2889" s="5" customFormat="1" x14ac:dyDescent="0.2"/>
    <row r="2890" s="5" customFormat="1" x14ac:dyDescent="0.2"/>
    <row r="2891" s="5" customFormat="1" x14ac:dyDescent="0.2"/>
    <row r="2892" s="5" customFormat="1" x14ac:dyDescent="0.2"/>
    <row r="2893" s="5" customFormat="1" x14ac:dyDescent="0.2"/>
    <row r="2894" s="5" customFormat="1" x14ac:dyDescent="0.2"/>
    <row r="2895" s="5" customFormat="1" x14ac:dyDescent="0.2"/>
    <row r="2896" s="5" customFormat="1" x14ac:dyDescent="0.2"/>
    <row r="2897" s="5" customFormat="1" x14ac:dyDescent="0.2"/>
    <row r="2898" s="5" customFormat="1" x14ac:dyDescent="0.2"/>
    <row r="2899" s="5" customFormat="1" x14ac:dyDescent="0.2"/>
    <row r="2900" s="5" customFormat="1" x14ac:dyDescent="0.2"/>
    <row r="2901" s="5" customFormat="1" x14ac:dyDescent="0.2"/>
    <row r="2902" s="5" customFormat="1" x14ac:dyDescent="0.2"/>
    <row r="2903" s="5" customFormat="1" x14ac:dyDescent="0.2"/>
    <row r="2904" s="5" customFormat="1" x14ac:dyDescent="0.2"/>
    <row r="2905" s="5" customFormat="1" x14ac:dyDescent="0.2"/>
    <row r="2906" s="5" customFormat="1" x14ac:dyDescent="0.2"/>
    <row r="2907" s="5" customFormat="1" x14ac:dyDescent="0.2"/>
    <row r="2908" s="5" customFormat="1" x14ac:dyDescent="0.2"/>
    <row r="2909" s="5" customFormat="1" x14ac:dyDescent="0.2"/>
    <row r="2910" s="5" customFormat="1" x14ac:dyDescent="0.2"/>
    <row r="2911" s="5" customFormat="1" x14ac:dyDescent="0.2"/>
    <row r="2912" s="5" customFormat="1" x14ac:dyDescent="0.2"/>
    <row r="2913" s="5" customFormat="1" x14ac:dyDescent="0.2"/>
    <row r="2914" s="5" customFormat="1" x14ac:dyDescent="0.2"/>
    <row r="2915" s="5" customFormat="1" x14ac:dyDescent="0.2"/>
    <row r="2916" s="5" customFormat="1" x14ac:dyDescent="0.2"/>
    <row r="2917" s="5" customFormat="1" x14ac:dyDescent="0.2"/>
    <row r="2918" s="5" customFormat="1" x14ac:dyDescent="0.2"/>
    <row r="2919" s="5" customFormat="1" x14ac:dyDescent="0.2"/>
    <row r="2920" s="5" customFormat="1" x14ac:dyDescent="0.2"/>
    <row r="2921" s="5" customFormat="1" x14ac:dyDescent="0.2"/>
    <row r="2922" s="5" customFormat="1" x14ac:dyDescent="0.2"/>
    <row r="2923" s="5" customFormat="1" x14ac:dyDescent="0.2"/>
    <row r="2924" s="5" customFormat="1" x14ac:dyDescent="0.2"/>
    <row r="2925" s="5" customFormat="1" x14ac:dyDescent="0.2"/>
    <row r="2926" s="5" customFormat="1" x14ac:dyDescent="0.2"/>
    <row r="2927" s="5" customFormat="1" x14ac:dyDescent="0.2"/>
    <row r="2928" s="5" customFormat="1" x14ac:dyDescent="0.2"/>
    <row r="2929" s="5" customFormat="1" x14ac:dyDescent="0.2"/>
    <row r="2930" s="5" customFormat="1" x14ac:dyDescent="0.2"/>
    <row r="2931" s="5" customFormat="1" x14ac:dyDescent="0.2"/>
    <row r="2932" s="5" customFormat="1" x14ac:dyDescent="0.2"/>
    <row r="2933" s="5" customFormat="1" x14ac:dyDescent="0.2"/>
    <row r="2934" s="5" customFormat="1" x14ac:dyDescent="0.2"/>
    <row r="2935" s="5" customFormat="1" x14ac:dyDescent="0.2"/>
    <row r="2936" s="5" customFormat="1" x14ac:dyDescent="0.2"/>
    <row r="2937" s="5" customFormat="1" x14ac:dyDescent="0.2"/>
    <row r="2938" s="5" customFormat="1" x14ac:dyDescent="0.2"/>
    <row r="2939" s="5" customFormat="1" x14ac:dyDescent="0.2"/>
    <row r="2940" s="5" customFormat="1" x14ac:dyDescent="0.2"/>
    <row r="2941" s="5" customFormat="1" x14ac:dyDescent="0.2"/>
    <row r="2942" s="5" customFormat="1" x14ac:dyDescent="0.2"/>
    <row r="2943" s="5" customFormat="1" x14ac:dyDescent="0.2"/>
    <row r="2944" s="5" customFormat="1" x14ac:dyDescent="0.2"/>
    <row r="2945" s="5" customFormat="1" x14ac:dyDescent="0.2"/>
    <row r="2946" s="5" customFormat="1" x14ac:dyDescent="0.2"/>
    <row r="2947" s="5" customFormat="1" x14ac:dyDescent="0.2"/>
    <row r="2948" s="5" customFormat="1" x14ac:dyDescent="0.2"/>
    <row r="2949" s="5" customFormat="1" x14ac:dyDescent="0.2"/>
    <row r="2950" s="5" customFormat="1" x14ac:dyDescent="0.2"/>
    <row r="2951" s="5" customFormat="1" x14ac:dyDescent="0.2"/>
    <row r="2952" s="5" customFormat="1" x14ac:dyDescent="0.2"/>
    <row r="2953" s="5" customFormat="1" x14ac:dyDescent="0.2"/>
    <row r="2954" s="5" customFormat="1" x14ac:dyDescent="0.2"/>
    <row r="2955" s="5" customFormat="1" x14ac:dyDescent="0.2"/>
    <row r="2956" s="5" customFormat="1" x14ac:dyDescent="0.2"/>
    <row r="2957" s="5" customFormat="1" x14ac:dyDescent="0.2"/>
    <row r="2958" s="5" customFormat="1" x14ac:dyDescent="0.2"/>
    <row r="2959" s="5" customFormat="1" x14ac:dyDescent="0.2"/>
    <row r="2960" s="5" customFormat="1" x14ac:dyDescent="0.2"/>
    <row r="2961" s="5" customFormat="1" x14ac:dyDescent="0.2"/>
    <row r="2962" s="5" customFormat="1" x14ac:dyDescent="0.2"/>
    <row r="2963" s="5" customFormat="1" x14ac:dyDescent="0.2"/>
    <row r="2964" s="5" customFormat="1" x14ac:dyDescent="0.2"/>
    <row r="2965" s="5" customFormat="1" x14ac:dyDescent="0.2"/>
    <row r="2966" s="5" customFormat="1" x14ac:dyDescent="0.2"/>
    <row r="2967" s="5" customFormat="1" x14ac:dyDescent="0.2"/>
    <row r="2968" s="5" customFormat="1" x14ac:dyDescent="0.2"/>
    <row r="2969" s="5" customFormat="1" x14ac:dyDescent="0.2"/>
    <row r="2970" s="5" customFormat="1" x14ac:dyDescent="0.2"/>
    <row r="2971" s="5" customFormat="1" x14ac:dyDescent="0.2"/>
    <row r="2972" s="5" customFormat="1" x14ac:dyDescent="0.2"/>
    <row r="2973" s="5" customFormat="1" x14ac:dyDescent="0.2"/>
    <row r="2974" s="5" customFormat="1" x14ac:dyDescent="0.2"/>
    <row r="2975" s="5" customFormat="1" x14ac:dyDescent="0.2"/>
    <row r="2976" s="5" customFormat="1" x14ac:dyDescent="0.2"/>
    <row r="2977" s="5" customFormat="1" x14ac:dyDescent="0.2"/>
    <row r="2978" s="5" customFormat="1" x14ac:dyDescent="0.2"/>
    <row r="2979" s="5" customFormat="1" x14ac:dyDescent="0.2"/>
    <row r="2980" s="5" customFormat="1" x14ac:dyDescent="0.2"/>
    <row r="2981" s="5" customFormat="1" x14ac:dyDescent="0.2"/>
    <row r="2982" s="5" customFormat="1" x14ac:dyDescent="0.2"/>
    <row r="2983" s="5" customFormat="1" x14ac:dyDescent="0.2"/>
    <row r="2984" s="5" customFormat="1" x14ac:dyDescent="0.2"/>
    <row r="2985" s="5" customFormat="1" x14ac:dyDescent="0.2"/>
    <row r="2986" s="5" customFormat="1" x14ac:dyDescent="0.2"/>
    <row r="2987" s="5" customFormat="1" x14ac:dyDescent="0.2"/>
    <row r="2988" s="5" customFormat="1" x14ac:dyDescent="0.2"/>
    <row r="2989" s="5" customFormat="1" x14ac:dyDescent="0.2"/>
    <row r="2990" s="5" customFormat="1" x14ac:dyDescent="0.2"/>
    <row r="2991" s="5" customFormat="1" x14ac:dyDescent="0.2"/>
    <row r="2992" s="5" customFormat="1" x14ac:dyDescent="0.2"/>
    <row r="2993" s="5" customFormat="1" x14ac:dyDescent="0.2"/>
    <row r="2994" s="5" customFormat="1" x14ac:dyDescent="0.2"/>
    <row r="2995" s="5" customFormat="1" x14ac:dyDescent="0.2"/>
    <row r="2996" s="5" customFormat="1" x14ac:dyDescent="0.2"/>
    <row r="2997" s="5" customFormat="1" x14ac:dyDescent="0.2"/>
    <row r="2998" s="5" customFormat="1" x14ac:dyDescent="0.2"/>
    <row r="2999" s="5" customFormat="1" x14ac:dyDescent="0.2"/>
    <row r="3000" s="5" customFormat="1" x14ac:dyDescent="0.2"/>
    <row r="3001" s="5" customFormat="1" x14ac:dyDescent="0.2"/>
    <row r="3002" s="5" customFormat="1" x14ac:dyDescent="0.2"/>
    <row r="3003" s="5" customFormat="1" x14ac:dyDescent="0.2"/>
    <row r="3004" s="5" customFormat="1" x14ac:dyDescent="0.2"/>
    <row r="3005" s="5" customFormat="1" x14ac:dyDescent="0.2"/>
    <row r="3006" s="5" customFormat="1" x14ac:dyDescent="0.2"/>
    <row r="3007" s="5" customFormat="1" x14ac:dyDescent="0.2"/>
    <row r="3008" s="5" customFormat="1" x14ac:dyDescent="0.2"/>
    <row r="3009" s="5" customFormat="1" x14ac:dyDescent="0.2"/>
    <row r="3010" s="5" customFormat="1" x14ac:dyDescent="0.2"/>
    <row r="3011" s="5" customFormat="1" x14ac:dyDescent="0.2"/>
    <row r="3012" s="5" customFormat="1" x14ac:dyDescent="0.2"/>
    <row r="3013" s="5" customFormat="1" x14ac:dyDescent="0.2"/>
    <row r="3014" s="5" customFormat="1" x14ac:dyDescent="0.2"/>
    <row r="3015" s="5" customFormat="1" x14ac:dyDescent="0.2"/>
    <row r="3016" s="5" customFormat="1" x14ac:dyDescent="0.2"/>
    <row r="3017" s="5" customFormat="1" x14ac:dyDescent="0.2"/>
    <row r="3018" s="5" customFormat="1" x14ac:dyDescent="0.2"/>
    <row r="3019" s="5" customFormat="1" x14ac:dyDescent="0.2"/>
    <row r="3020" s="5" customFormat="1" x14ac:dyDescent="0.2"/>
    <row r="3021" s="5" customFormat="1" x14ac:dyDescent="0.2"/>
    <row r="3022" s="5" customFormat="1" x14ac:dyDescent="0.2"/>
    <row r="3023" s="5" customFormat="1" x14ac:dyDescent="0.2"/>
    <row r="3024" s="5" customFormat="1" x14ac:dyDescent="0.2"/>
    <row r="3025" s="5" customFormat="1" x14ac:dyDescent="0.2"/>
    <row r="3026" s="5" customFormat="1" x14ac:dyDescent="0.2"/>
    <row r="3027" s="5" customFormat="1" x14ac:dyDescent="0.2"/>
    <row r="3028" s="5" customFormat="1" x14ac:dyDescent="0.2"/>
    <row r="3029" s="5" customFormat="1" x14ac:dyDescent="0.2"/>
    <row r="3030" s="5" customFormat="1" x14ac:dyDescent="0.2"/>
    <row r="3031" s="5" customFormat="1" x14ac:dyDescent="0.2"/>
    <row r="3032" s="5" customFormat="1" x14ac:dyDescent="0.2"/>
    <row r="3033" s="5" customFormat="1" x14ac:dyDescent="0.2"/>
    <row r="3034" s="5" customFormat="1" x14ac:dyDescent="0.2"/>
    <row r="3035" s="5" customFormat="1" x14ac:dyDescent="0.2"/>
    <row r="3036" s="5" customFormat="1" x14ac:dyDescent="0.2"/>
    <row r="3037" s="5" customFormat="1" x14ac:dyDescent="0.2"/>
    <row r="3038" s="5" customFormat="1" x14ac:dyDescent="0.2"/>
    <row r="3039" s="5" customFormat="1" x14ac:dyDescent="0.2"/>
    <row r="3040" s="5" customFormat="1" x14ac:dyDescent="0.2"/>
    <row r="3041" s="5" customFormat="1" x14ac:dyDescent="0.2"/>
    <row r="3042" s="5" customFormat="1" x14ac:dyDescent="0.2"/>
    <row r="3043" s="5" customFormat="1" x14ac:dyDescent="0.2"/>
    <row r="3044" s="5" customFormat="1" x14ac:dyDescent="0.2"/>
    <row r="3045" s="5" customFormat="1" x14ac:dyDescent="0.2"/>
    <row r="3046" s="5" customFormat="1" x14ac:dyDescent="0.2"/>
    <row r="3047" s="5" customFormat="1" x14ac:dyDescent="0.2"/>
    <row r="3048" s="5" customFormat="1" x14ac:dyDescent="0.2"/>
    <row r="3049" s="5" customFormat="1" x14ac:dyDescent="0.2"/>
    <row r="3050" s="5" customFormat="1" x14ac:dyDescent="0.2"/>
    <row r="3051" s="5" customFormat="1" x14ac:dyDescent="0.2"/>
    <row r="3052" s="5" customFormat="1" x14ac:dyDescent="0.2"/>
    <row r="3053" s="5" customFormat="1" x14ac:dyDescent="0.2"/>
    <row r="3054" s="5" customFormat="1" x14ac:dyDescent="0.2"/>
    <row r="3055" s="5" customFormat="1" x14ac:dyDescent="0.2"/>
    <row r="3056" s="5" customFormat="1" x14ac:dyDescent="0.2"/>
    <row r="3057" s="5" customFormat="1" x14ac:dyDescent="0.2"/>
    <row r="3058" s="5" customFormat="1" x14ac:dyDescent="0.2"/>
    <row r="3059" s="5" customFormat="1" x14ac:dyDescent="0.2"/>
    <row r="3060" s="5" customFormat="1" x14ac:dyDescent="0.2"/>
    <row r="3061" s="5" customFormat="1" x14ac:dyDescent="0.2"/>
    <row r="3062" s="5" customFormat="1" x14ac:dyDescent="0.2"/>
    <row r="3063" s="5" customFormat="1" x14ac:dyDescent="0.2"/>
    <row r="3064" s="5" customFormat="1" x14ac:dyDescent="0.2"/>
    <row r="3065" s="5" customFormat="1" x14ac:dyDescent="0.2"/>
    <row r="3066" s="5" customFormat="1" x14ac:dyDescent="0.2"/>
    <row r="3067" s="5" customFormat="1" x14ac:dyDescent="0.2"/>
    <row r="3068" s="5" customFormat="1" x14ac:dyDescent="0.2"/>
    <row r="3069" s="5" customFormat="1" x14ac:dyDescent="0.2"/>
    <row r="3070" s="5" customFormat="1" x14ac:dyDescent="0.2"/>
    <row r="3071" s="5" customFormat="1" x14ac:dyDescent="0.2"/>
    <row r="3072" s="5" customFormat="1" x14ac:dyDescent="0.2"/>
    <row r="3073" s="5" customFormat="1" x14ac:dyDescent="0.2"/>
    <row r="3074" s="5" customFormat="1" x14ac:dyDescent="0.2"/>
    <row r="3075" s="5" customFormat="1" x14ac:dyDescent="0.2"/>
    <row r="3076" s="5" customFormat="1" x14ac:dyDescent="0.2"/>
    <row r="3077" s="5" customFormat="1" x14ac:dyDescent="0.2"/>
    <row r="3078" s="5" customFormat="1" x14ac:dyDescent="0.2"/>
    <row r="3079" s="5" customFormat="1" x14ac:dyDescent="0.2"/>
    <row r="3080" s="5" customFormat="1" x14ac:dyDescent="0.2"/>
    <row r="3081" s="5" customFormat="1" x14ac:dyDescent="0.2"/>
    <row r="3082" s="5" customFormat="1" x14ac:dyDescent="0.2"/>
    <row r="3083" s="5" customFormat="1" x14ac:dyDescent="0.2"/>
    <row r="3084" s="5" customFormat="1" x14ac:dyDescent="0.2"/>
    <row r="3085" s="5" customFormat="1" x14ac:dyDescent="0.2"/>
    <row r="3086" s="5" customFormat="1" x14ac:dyDescent="0.2"/>
    <row r="3087" s="5" customFormat="1" x14ac:dyDescent="0.2"/>
    <row r="3088" s="5" customFormat="1" x14ac:dyDescent="0.2"/>
    <row r="3089" s="5" customFormat="1" x14ac:dyDescent="0.2"/>
    <row r="3090" s="5" customFormat="1" x14ac:dyDescent="0.2"/>
    <row r="3091" s="5" customFormat="1" x14ac:dyDescent="0.2"/>
    <row r="3092" s="5" customFormat="1" x14ac:dyDescent="0.2"/>
    <row r="3093" s="5" customFormat="1" x14ac:dyDescent="0.2"/>
    <row r="3094" s="5" customFormat="1" x14ac:dyDescent="0.2"/>
    <row r="3095" s="5" customFormat="1" x14ac:dyDescent="0.2"/>
    <row r="3096" s="5" customFormat="1" x14ac:dyDescent="0.2"/>
    <row r="3097" s="5" customFormat="1" x14ac:dyDescent="0.2"/>
    <row r="3098" s="5" customFormat="1" x14ac:dyDescent="0.2"/>
    <row r="3099" s="5" customFormat="1" x14ac:dyDescent="0.2"/>
    <row r="3100" s="5" customFormat="1" x14ac:dyDescent="0.2"/>
    <row r="3101" s="5" customFormat="1" x14ac:dyDescent="0.2"/>
    <row r="3102" s="5" customFormat="1" x14ac:dyDescent="0.2"/>
    <row r="3103" s="5" customFormat="1" x14ac:dyDescent="0.2"/>
    <row r="3104" s="5" customFormat="1" x14ac:dyDescent="0.2"/>
    <row r="3105" s="5" customFormat="1" x14ac:dyDescent="0.2"/>
    <row r="3106" s="5" customFormat="1" x14ac:dyDescent="0.2"/>
    <row r="3107" s="5" customFormat="1" x14ac:dyDescent="0.2"/>
    <row r="3108" s="5" customFormat="1" x14ac:dyDescent="0.2"/>
    <row r="3109" s="5" customFormat="1" x14ac:dyDescent="0.2"/>
    <row r="3110" s="5" customFormat="1" x14ac:dyDescent="0.2"/>
    <row r="3111" s="5" customFormat="1" x14ac:dyDescent="0.2"/>
    <row r="3112" s="5" customFormat="1" x14ac:dyDescent="0.2"/>
    <row r="3113" s="5" customFormat="1" x14ac:dyDescent="0.2"/>
    <row r="3114" s="5" customFormat="1" x14ac:dyDescent="0.2"/>
    <row r="3115" s="5" customFormat="1" x14ac:dyDescent="0.2"/>
    <row r="3116" s="5" customFormat="1" x14ac:dyDescent="0.2"/>
    <row r="3117" s="5" customFormat="1" x14ac:dyDescent="0.2"/>
    <row r="3118" s="5" customFormat="1" x14ac:dyDescent="0.2"/>
    <row r="3119" s="5" customFormat="1" x14ac:dyDescent="0.2"/>
    <row r="3120" s="5" customFormat="1" x14ac:dyDescent="0.2"/>
    <row r="3121" s="5" customFormat="1" x14ac:dyDescent="0.2"/>
    <row r="3122" s="5" customFormat="1" x14ac:dyDescent="0.2"/>
    <row r="3123" s="5" customFormat="1" x14ac:dyDescent="0.2"/>
    <row r="3124" s="5" customFormat="1" x14ac:dyDescent="0.2"/>
    <row r="3125" s="5" customFormat="1" x14ac:dyDescent="0.2"/>
    <row r="3126" s="5" customFormat="1" x14ac:dyDescent="0.2"/>
    <row r="3127" s="5" customFormat="1" x14ac:dyDescent="0.2"/>
    <row r="3128" s="5" customFormat="1" x14ac:dyDescent="0.2"/>
    <row r="3129" s="5" customFormat="1" x14ac:dyDescent="0.2"/>
    <row r="3130" s="5" customFormat="1" x14ac:dyDescent="0.2"/>
    <row r="3131" s="5" customFormat="1" x14ac:dyDescent="0.2"/>
    <row r="3132" s="5" customFormat="1" x14ac:dyDescent="0.2"/>
    <row r="3133" s="5" customFormat="1" x14ac:dyDescent="0.2"/>
    <row r="3134" s="5" customFormat="1" x14ac:dyDescent="0.2"/>
    <row r="3135" s="5" customFormat="1" x14ac:dyDescent="0.2"/>
    <row r="3136" s="5" customFormat="1" x14ac:dyDescent="0.2"/>
    <row r="3137" s="5" customFormat="1" x14ac:dyDescent="0.2"/>
    <row r="3138" s="5" customFormat="1" x14ac:dyDescent="0.2"/>
    <row r="3139" s="5" customFormat="1" x14ac:dyDescent="0.2"/>
    <row r="3140" s="5" customFormat="1" x14ac:dyDescent="0.2"/>
    <row r="3141" s="5" customFormat="1" x14ac:dyDescent="0.2"/>
    <row r="3142" s="5" customFormat="1" x14ac:dyDescent="0.2"/>
    <row r="3143" s="5" customFormat="1" x14ac:dyDescent="0.2"/>
    <row r="3144" s="5" customFormat="1" x14ac:dyDescent="0.2"/>
    <row r="3145" s="5" customFormat="1" x14ac:dyDescent="0.2"/>
    <row r="3146" s="5" customFormat="1" x14ac:dyDescent="0.2"/>
    <row r="3147" s="5" customFormat="1" x14ac:dyDescent="0.2"/>
    <row r="3148" s="5" customFormat="1" x14ac:dyDescent="0.2"/>
    <row r="3149" s="5" customFormat="1" x14ac:dyDescent="0.2"/>
    <row r="3150" s="5" customFormat="1" x14ac:dyDescent="0.2"/>
    <row r="3151" s="5" customFormat="1" x14ac:dyDescent="0.2"/>
    <row r="3152" s="5" customFormat="1" x14ac:dyDescent="0.2"/>
    <row r="3153" s="5" customFormat="1" x14ac:dyDescent="0.2"/>
    <row r="3154" s="5" customFormat="1" x14ac:dyDescent="0.2"/>
    <row r="3155" s="5" customFormat="1" x14ac:dyDescent="0.2"/>
    <row r="3156" s="5" customFormat="1" x14ac:dyDescent="0.2"/>
    <row r="3157" s="5" customFormat="1" x14ac:dyDescent="0.2"/>
    <row r="3158" s="5" customFormat="1" x14ac:dyDescent="0.2"/>
    <row r="3159" s="5" customFormat="1" x14ac:dyDescent="0.2"/>
    <row r="3160" s="5" customFormat="1" x14ac:dyDescent="0.2"/>
    <row r="3161" s="5" customFormat="1" x14ac:dyDescent="0.2"/>
    <row r="3162" s="5" customFormat="1" x14ac:dyDescent="0.2"/>
    <row r="3163" s="5" customFormat="1" x14ac:dyDescent="0.2"/>
    <row r="3164" s="5" customFormat="1" x14ac:dyDescent="0.2"/>
    <row r="3165" s="5" customFormat="1" x14ac:dyDescent="0.2"/>
    <row r="3166" s="5" customFormat="1" x14ac:dyDescent="0.2"/>
    <row r="3167" s="5" customFormat="1" x14ac:dyDescent="0.2"/>
    <row r="3168" s="5" customFormat="1" x14ac:dyDescent="0.2"/>
    <row r="3169" s="5" customFormat="1" x14ac:dyDescent="0.2"/>
    <row r="3170" s="5" customFormat="1" x14ac:dyDescent="0.2"/>
    <row r="3171" s="5" customFormat="1" x14ac:dyDescent="0.2"/>
    <row r="3172" s="5" customFormat="1" x14ac:dyDescent="0.2"/>
    <row r="3173" s="5" customFormat="1" x14ac:dyDescent="0.2"/>
    <row r="3174" s="5" customFormat="1" x14ac:dyDescent="0.2"/>
    <row r="3175" s="5" customFormat="1" x14ac:dyDescent="0.2"/>
    <row r="3176" s="5" customFormat="1" x14ac:dyDescent="0.2"/>
    <row r="3177" s="5" customFormat="1" x14ac:dyDescent="0.2"/>
    <row r="3178" s="5" customFormat="1" x14ac:dyDescent="0.2"/>
    <row r="3179" s="5" customFormat="1" x14ac:dyDescent="0.2"/>
    <row r="3180" s="5" customFormat="1" x14ac:dyDescent="0.2"/>
    <row r="3181" s="5" customFormat="1" x14ac:dyDescent="0.2"/>
    <row r="3182" s="5" customFormat="1" x14ac:dyDescent="0.2"/>
    <row r="3183" s="5" customFormat="1" x14ac:dyDescent="0.2"/>
    <row r="3184" s="5" customFormat="1" x14ac:dyDescent="0.2"/>
    <row r="3185" s="5" customFormat="1" x14ac:dyDescent="0.2"/>
    <row r="3186" s="5" customFormat="1" x14ac:dyDescent="0.2"/>
    <row r="3187" s="5" customFormat="1" x14ac:dyDescent="0.2"/>
    <row r="3188" s="5" customFormat="1" x14ac:dyDescent="0.2"/>
    <row r="3189" s="5" customFormat="1" x14ac:dyDescent="0.2"/>
    <row r="3190" s="5" customFormat="1" x14ac:dyDescent="0.2"/>
    <row r="3191" s="5" customFormat="1" x14ac:dyDescent="0.2"/>
    <row r="3192" s="5" customFormat="1" x14ac:dyDescent="0.2"/>
    <row r="3193" s="5" customFormat="1" x14ac:dyDescent="0.2"/>
    <row r="3194" s="5" customFormat="1" x14ac:dyDescent="0.2"/>
    <row r="3195" s="5" customFormat="1" x14ac:dyDescent="0.2"/>
    <row r="3196" s="5" customFormat="1" x14ac:dyDescent="0.2"/>
    <row r="3197" s="5" customFormat="1" x14ac:dyDescent="0.2"/>
    <row r="3198" s="5" customFormat="1" x14ac:dyDescent="0.2"/>
    <row r="3199" s="5" customFormat="1" x14ac:dyDescent="0.2"/>
    <row r="3200" s="5" customFormat="1" x14ac:dyDescent="0.2"/>
    <row r="3201" s="5" customFormat="1" x14ac:dyDescent="0.2"/>
    <row r="3202" s="5" customFormat="1" x14ac:dyDescent="0.2"/>
    <row r="3203" s="5" customFormat="1" x14ac:dyDescent="0.2"/>
    <row r="3204" s="5" customFormat="1" x14ac:dyDescent="0.2"/>
    <row r="3205" s="5" customFormat="1" x14ac:dyDescent="0.2"/>
    <row r="3206" s="5" customFormat="1" x14ac:dyDescent="0.2"/>
    <row r="3207" s="5" customFormat="1" x14ac:dyDescent="0.2"/>
    <row r="3208" s="5" customFormat="1" x14ac:dyDescent="0.2"/>
    <row r="3209" s="5" customFormat="1" x14ac:dyDescent="0.2"/>
    <row r="3210" s="5" customFormat="1" x14ac:dyDescent="0.2"/>
    <row r="3211" s="5" customFormat="1" x14ac:dyDescent="0.2"/>
    <row r="3212" s="5" customFormat="1" x14ac:dyDescent="0.2"/>
    <row r="3213" s="5" customFormat="1" x14ac:dyDescent="0.2"/>
    <row r="3214" s="5" customFormat="1" x14ac:dyDescent="0.2"/>
    <row r="3215" s="5" customFormat="1" x14ac:dyDescent="0.2"/>
    <row r="3216" s="5" customFormat="1" x14ac:dyDescent="0.2"/>
    <row r="3217" s="5" customFormat="1" x14ac:dyDescent="0.2"/>
    <row r="3218" s="5" customFormat="1" x14ac:dyDescent="0.2"/>
    <row r="3219" s="5" customFormat="1" x14ac:dyDescent="0.2"/>
    <row r="3220" s="5" customFormat="1" x14ac:dyDescent="0.2"/>
    <row r="3221" s="5" customFormat="1" x14ac:dyDescent="0.2"/>
    <row r="3222" s="5" customFormat="1" x14ac:dyDescent="0.2"/>
    <row r="3223" s="5" customFormat="1" x14ac:dyDescent="0.2"/>
    <row r="3224" s="5" customFormat="1" x14ac:dyDescent="0.2"/>
    <row r="3225" s="5" customFormat="1" x14ac:dyDescent="0.2"/>
    <row r="3226" s="5" customFormat="1" x14ac:dyDescent="0.2"/>
    <row r="3227" s="5" customFormat="1" x14ac:dyDescent="0.2"/>
    <row r="3228" s="5" customFormat="1" x14ac:dyDescent="0.2"/>
    <row r="3229" s="5" customFormat="1" x14ac:dyDescent="0.2"/>
    <row r="3230" s="5" customFormat="1" x14ac:dyDescent="0.2"/>
    <row r="3231" s="5" customFormat="1" x14ac:dyDescent="0.2"/>
    <row r="3232" s="5" customFormat="1" x14ac:dyDescent="0.2"/>
    <row r="3233" s="5" customFormat="1" x14ac:dyDescent="0.2"/>
    <row r="3234" s="5" customFormat="1" x14ac:dyDescent="0.2"/>
    <row r="3235" s="5" customFormat="1" x14ac:dyDescent="0.2"/>
    <row r="3236" s="5" customFormat="1" x14ac:dyDescent="0.2"/>
    <row r="3237" s="5" customFormat="1" x14ac:dyDescent="0.2"/>
    <row r="3238" s="5" customFormat="1" x14ac:dyDescent="0.2"/>
    <row r="3239" s="5" customFormat="1" x14ac:dyDescent="0.2"/>
    <row r="3240" s="5" customFormat="1" x14ac:dyDescent="0.2"/>
    <row r="3241" s="5" customFormat="1" x14ac:dyDescent="0.2"/>
    <row r="3242" s="5" customFormat="1" x14ac:dyDescent="0.2"/>
    <row r="3243" s="5" customFormat="1" x14ac:dyDescent="0.2"/>
    <row r="3244" s="5" customFormat="1" x14ac:dyDescent="0.2"/>
    <row r="3245" s="5" customFormat="1" x14ac:dyDescent="0.2"/>
    <row r="3246" s="5" customFormat="1" x14ac:dyDescent="0.2"/>
    <row r="3247" s="5" customFormat="1" x14ac:dyDescent="0.2"/>
    <row r="3248" s="5" customFormat="1" x14ac:dyDescent="0.2"/>
    <row r="3249" s="5" customFormat="1" x14ac:dyDescent="0.2"/>
    <row r="3250" s="5" customFormat="1" x14ac:dyDescent="0.2"/>
    <row r="3251" s="5" customFormat="1" x14ac:dyDescent="0.2"/>
    <row r="3252" s="5" customFormat="1" x14ac:dyDescent="0.2"/>
    <row r="3253" s="5" customFormat="1" x14ac:dyDescent="0.2"/>
    <row r="3254" s="5" customFormat="1" x14ac:dyDescent="0.2"/>
    <row r="3255" s="5" customFormat="1" x14ac:dyDescent="0.2"/>
    <row r="3256" s="5" customFormat="1" x14ac:dyDescent="0.2"/>
    <row r="3257" s="5" customFormat="1" x14ac:dyDescent="0.2"/>
    <row r="3258" s="5" customFormat="1" x14ac:dyDescent="0.2"/>
    <row r="3259" s="5" customFormat="1" x14ac:dyDescent="0.2"/>
    <row r="3260" s="5" customFormat="1" x14ac:dyDescent="0.2"/>
    <row r="3261" s="5" customFormat="1" x14ac:dyDescent="0.2"/>
    <row r="3262" s="5" customFormat="1" x14ac:dyDescent="0.2"/>
    <row r="3263" s="5" customFormat="1" x14ac:dyDescent="0.2"/>
    <row r="3264" s="5" customFormat="1" x14ac:dyDescent="0.2"/>
    <row r="3265" s="5" customFormat="1" x14ac:dyDescent="0.2"/>
    <row r="3266" s="5" customFormat="1" x14ac:dyDescent="0.2"/>
    <row r="3267" s="5" customFormat="1" x14ac:dyDescent="0.2"/>
    <row r="3268" s="5" customFormat="1" x14ac:dyDescent="0.2"/>
    <row r="3269" s="5" customFormat="1" x14ac:dyDescent="0.2"/>
    <row r="3270" s="5" customFormat="1" x14ac:dyDescent="0.2"/>
    <row r="3271" s="5" customFormat="1" x14ac:dyDescent="0.2"/>
    <row r="3272" s="5" customFormat="1" x14ac:dyDescent="0.2"/>
    <row r="3273" s="5" customFormat="1" x14ac:dyDescent="0.2"/>
    <row r="3274" s="5" customFormat="1" x14ac:dyDescent="0.2"/>
    <row r="3275" s="5" customFormat="1" x14ac:dyDescent="0.2"/>
    <row r="3276" s="5" customFormat="1" x14ac:dyDescent="0.2"/>
    <row r="3277" s="5" customFormat="1" x14ac:dyDescent="0.2"/>
    <row r="3278" s="5" customFormat="1" x14ac:dyDescent="0.2"/>
    <row r="3279" s="5" customFormat="1" x14ac:dyDescent="0.2"/>
    <row r="3280" s="5" customFormat="1" x14ac:dyDescent="0.2"/>
    <row r="3281" s="5" customFormat="1" x14ac:dyDescent="0.2"/>
    <row r="3282" s="5" customFormat="1" x14ac:dyDescent="0.2"/>
    <row r="3283" s="5" customFormat="1" x14ac:dyDescent="0.2"/>
    <row r="3284" s="5" customFormat="1" x14ac:dyDescent="0.2"/>
    <row r="3285" s="5" customFormat="1" x14ac:dyDescent="0.2"/>
    <row r="3286" s="5" customFormat="1" x14ac:dyDescent="0.2"/>
    <row r="3287" s="5" customFormat="1" x14ac:dyDescent="0.2"/>
    <row r="3288" s="5" customFormat="1" x14ac:dyDescent="0.2"/>
    <row r="3289" s="5" customFormat="1" x14ac:dyDescent="0.2"/>
    <row r="3290" s="5" customFormat="1" x14ac:dyDescent="0.2"/>
    <row r="3291" s="5" customFormat="1" x14ac:dyDescent="0.2"/>
    <row r="3292" s="5" customFormat="1" x14ac:dyDescent="0.2"/>
    <row r="3293" s="5" customFormat="1" x14ac:dyDescent="0.2"/>
    <row r="3294" s="5" customFormat="1" x14ac:dyDescent="0.2"/>
    <row r="3295" s="5" customFormat="1" x14ac:dyDescent="0.2"/>
    <row r="3296" s="5" customFormat="1" x14ac:dyDescent="0.2"/>
    <row r="3297" s="5" customFormat="1" x14ac:dyDescent="0.2"/>
    <row r="3298" s="5" customFormat="1" x14ac:dyDescent="0.2"/>
    <row r="3299" s="5" customFormat="1" x14ac:dyDescent="0.2"/>
    <row r="3300" s="5" customFormat="1" x14ac:dyDescent="0.2"/>
    <row r="3301" s="5" customFormat="1" x14ac:dyDescent="0.2"/>
    <row r="3302" s="5" customFormat="1" x14ac:dyDescent="0.2"/>
    <row r="3303" s="5" customFormat="1" x14ac:dyDescent="0.2"/>
    <row r="3304" s="5" customFormat="1" x14ac:dyDescent="0.2"/>
    <row r="3305" s="5" customFormat="1" x14ac:dyDescent="0.2"/>
    <row r="3306" s="5" customFormat="1" x14ac:dyDescent="0.2"/>
    <row r="3307" s="5" customFormat="1" x14ac:dyDescent="0.2"/>
    <row r="3308" s="5" customFormat="1" x14ac:dyDescent="0.2"/>
    <row r="3309" s="5" customFormat="1" x14ac:dyDescent="0.2"/>
    <row r="3310" s="5" customFormat="1" x14ac:dyDescent="0.2"/>
    <row r="3311" s="5" customFormat="1" x14ac:dyDescent="0.2"/>
    <row r="3312" s="5" customFormat="1" x14ac:dyDescent="0.2"/>
    <row r="3313" s="5" customFormat="1" x14ac:dyDescent="0.2"/>
    <row r="3314" s="5" customFormat="1" x14ac:dyDescent="0.2"/>
    <row r="3315" s="5" customFormat="1" x14ac:dyDescent="0.2"/>
    <row r="3316" s="5" customFormat="1" x14ac:dyDescent="0.2"/>
    <row r="3317" s="5" customFormat="1" x14ac:dyDescent="0.2"/>
    <row r="3318" s="5" customFormat="1" x14ac:dyDescent="0.2"/>
    <row r="3319" s="5" customFormat="1" x14ac:dyDescent="0.2"/>
    <row r="3320" s="5" customFormat="1" x14ac:dyDescent="0.2"/>
    <row r="3321" s="5" customFormat="1" x14ac:dyDescent="0.2"/>
    <row r="3322" s="5" customFormat="1" x14ac:dyDescent="0.2"/>
    <row r="3323" s="5" customFormat="1" x14ac:dyDescent="0.2"/>
    <row r="3324" s="5" customFormat="1" x14ac:dyDescent="0.2"/>
    <row r="3325" s="5" customFormat="1" x14ac:dyDescent="0.2"/>
    <row r="3326" s="5" customFormat="1" x14ac:dyDescent="0.2"/>
    <row r="3327" s="5" customFormat="1" x14ac:dyDescent="0.2"/>
    <row r="3328" s="5" customFormat="1" x14ac:dyDescent="0.2"/>
    <row r="3329" s="5" customFormat="1" x14ac:dyDescent="0.2"/>
    <row r="3330" s="5" customFormat="1" x14ac:dyDescent="0.2"/>
    <row r="3331" s="5" customFormat="1" x14ac:dyDescent="0.2"/>
    <row r="3332" s="5" customFormat="1" x14ac:dyDescent="0.2"/>
    <row r="3333" s="5" customFormat="1" x14ac:dyDescent="0.2"/>
    <row r="3334" s="5" customFormat="1" x14ac:dyDescent="0.2"/>
    <row r="3335" s="5" customFormat="1" x14ac:dyDescent="0.2"/>
    <row r="3336" s="5" customFormat="1" x14ac:dyDescent="0.2"/>
    <row r="3337" s="5" customFormat="1" x14ac:dyDescent="0.2"/>
    <row r="3338" s="5" customFormat="1" x14ac:dyDescent="0.2"/>
    <row r="3339" s="5" customFormat="1" x14ac:dyDescent="0.2"/>
    <row r="3340" s="5" customFormat="1" x14ac:dyDescent="0.2"/>
    <row r="3341" s="5" customFormat="1" x14ac:dyDescent="0.2"/>
    <row r="3342" s="5" customFormat="1" x14ac:dyDescent="0.2"/>
    <row r="3343" s="5" customFormat="1" x14ac:dyDescent="0.2"/>
    <row r="3344" s="5" customFormat="1" x14ac:dyDescent="0.2"/>
    <row r="3345" s="5" customFormat="1" x14ac:dyDescent="0.2"/>
    <row r="3346" s="5" customFormat="1" x14ac:dyDescent="0.2"/>
    <row r="3347" s="5" customFormat="1" x14ac:dyDescent="0.2"/>
    <row r="3348" s="5" customFormat="1" x14ac:dyDescent="0.2"/>
    <row r="3349" s="5" customFormat="1" x14ac:dyDescent="0.2"/>
    <row r="3350" s="5" customFormat="1" x14ac:dyDescent="0.2"/>
    <row r="3351" s="5" customFormat="1" x14ac:dyDescent="0.2"/>
    <row r="3352" s="5" customFormat="1" x14ac:dyDescent="0.2"/>
    <row r="3353" s="5" customFormat="1" x14ac:dyDescent="0.2"/>
    <row r="3354" s="5" customFormat="1" x14ac:dyDescent="0.2"/>
    <row r="3355" s="5" customFormat="1" x14ac:dyDescent="0.2"/>
    <row r="3356" s="5" customFormat="1" x14ac:dyDescent="0.2"/>
    <row r="3357" s="5" customFormat="1" x14ac:dyDescent="0.2"/>
    <row r="3358" s="5" customFormat="1" x14ac:dyDescent="0.2"/>
    <row r="3359" s="5" customFormat="1" x14ac:dyDescent="0.2"/>
    <row r="3360" s="5" customFormat="1" x14ac:dyDescent="0.2"/>
    <row r="3361" s="5" customFormat="1" x14ac:dyDescent="0.2"/>
    <row r="3362" s="5" customFormat="1" x14ac:dyDescent="0.2"/>
    <row r="3363" s="5" customFormat="1" x14ac:dyDescent="0.2"/>
    <row r="3364" s="5" customFormat="1" x14ac:dyDescent="0.2"/>
    <row r="3365" s="5" customFormat="1" x14ac:dyDescent="0.2"/>
    <row r="3366" s="5" customFormat="1" x14ac:dyDescent="0.2"/>
    <row r="3367" s="5" customFormat="1" x14ac:dyDescent="0.2"/>
    <row r="3368" s="5" customFormat="1" x14ac:dyDescent="0.2"/>
    <row r="3369" s="5" customFormat="1" x14ac:dyDescent="0.2"/>
    <row r="3370" s="5" customFormat="1" x14ac:dyDescent="0.2"/>
    <row r="3371" s="5" customFormat="1" x14ac:dyDescent="0.2"/>
    <row r="3372" s="5" customFormat="1" x14ac:dyDescent="0.2"/>
    <row r="3373" s="5" customFormat="1" x14ac:dyDescent="0.2"/>
    <row r="3374" s="5" customFormat="1" x14ac:dyDescent="0.2"/>
    <row r="3375" s="5" customFormat="1" x14ac:dyDescent="0.2"/>
    <row r="3376" s="5" customFormat="1" x14ac:dyDescent="0.2"/>
    <row r="3377" s="5" customFormat="1" x14ac:dyDescent="0.2"/>
    <row r="3378" s="5" customFormat="1" x14ac:dyDescent="0.2"/>
    <row r="3379" s="5" customFormat="1" x14ac:dyDescent="0.2"/>
    <row r="3380" s="5" customFormat="1" x14ac:dyDescent="0.2"/>
    <row r="3381" s="5" customFormat="1" x14ac:dyDescent="0.2"/>
    <row r="3382" s="5" customFormat="1" x14ac:dyDescent="0.2"/>
    <row r="3383" s="5" customFormat="1" x14ac:dyDescent="0.2"/>
    <row r="3384" s="5" customFormat="1" x14ac:dyDescent="0.2"/>
    <row r="3385" s="5" customFormat="1" x14ac:dyDescent="0.2"/>
    <row r="3386" s="5" customFormat="1" x14ac:dyDescent="0.2"/>
    <row r="3387" s="5" customFormat="1" x14ac:dyDescent="0.2"/>
    <row r="3388" s="5" customFormat="1" x14ac:dyDescent="0.2"/>
    <row r="3389" s="5" customFormat="1" x14ac:dyDescent="0.2"/>
    <row r="3390" s="5" customFormat="1" x14ac:dyDescent="0.2"/>
    <row r="3391" s="5" customFormat="1" x14ac:dyDescent="0.2"/>
    <row r="3392" s="5" customFormat="1" x14ac:dyDescent="0.2"/>
    <row r="3393" s="5" customFormat="1" x14ac:dyDescent="0.2"/>
    <row r="3394" s="5" customFormat="1" x14ac:dyDescent="0.2"/>
    <row r="3395" s="5" customFormat="1" x14ac:dyDescent="0.2"/>
    <row r="3396" s="5" customFormat="1" x14ac:dyDescent="0.2"/>
    <row r="3397" s="5" customFormat="1" x14ac:dyDescent="0.2"/>
    <row r="3398" s="5" customFormat="1" x14ac:dyDescent="0.2"/>
    <row r="3399" s="5" customFormat="1" x14ac:dyDescent="0.2"/>
    <row r="3400" s="5" customFormat="1" x14ac:dyDescent="0.2"/>
    <row r="3401" s="5" customFormat="1" x14ac:dyDescent="0.2"/>
    <row r="3402" s="5" customFormat="1" x14ac:dyDescent="0.2"/>
    <row r="3403" s="5" customFormat="1" x14ac:dyDescent="0.2"/>
    <row r="3404" s="5" customFormat="1" x14ac:dyDescent="0.2"/>
    <row r="3405" s="5" customFormat="1" x14ac:dyDescent="0.2"/>
    <row r="3406" s="5" customFormat="1" x14ac:dyDescent="0.2"/>
    <row r="3407" s="5" customFormat="1" x14ac:dyDescent="0.2"/>
    <row r="3408" s="5" customFormat="1" x14ac:dyDescent="0.2"/>
    <row r="3409" s="5" customFormat="1" x14ac:dyDescent="0.2"/>
    <row r="3410" s="5" customFormat="1" x14ac:dyDescent="0.2"/>
    <row r="3411" s="5" customFormat="1" x14ac:dyDescent="0.2"/>
    <row r="3412" s="5" customFormat="1" x14ac:dyDescent="0.2"/>
    <row r="3413" s="5" customFormat="1" x14ac:dyDescent="0.2"/>
    <row r="3414" s="5" customFormat="1" x14ac:dyDescent="0.2"/>
    <row r="3415" s="5" customFormat="1" x14ac:dyDescent="0.2"/>
    <row r="3416" s="5" customFormat="1" x14ac:dyDescent="0.2"/>
    <row r="3417" s="5" customFormat="1" x14ac:dyDescent="0.2"/>
    <row r="3418" s="5" customFormat="1" x14ac:dyDescent="0.2"/>
    <row r="3419" s="5" customFormat="1" x14ac:dyDescent="0.2"/>
    <row r="3420" s="5" customFormat="1" x14ac:dyDescent="0.2"/>
    <row r="3421" s="5" customFormat="1" x14ac:dyDescent="0.2"/>
    <row r="3422" s="5" customFormat="1" x14ac:dyDescent="0.2"/>
    <row r="3423" s="5" customFormat="1" x14ac:dyDescent="0.2"/>
    <row r="3424" s="5" customFormat="1" x14ac:dyDescent="0.2"/>
    <row r="3425" s="5" customFormat="1" x14ac:dyDescent="0.2"/>
    <row r="3426" s="5" customFormat="1" x14ac:dyDescent="0.2"/>
    <row r="3427" s="5" customFormat="1" x14ac:dyDescent="0.2"/>
    <row r="3428" s="5" customFormat="1" x14ac:dyDescent="0.2"/>
    <row r="3429" s="5" customFormat="1" x14ac:dyDescent="0.2"/>
    <row r="3430" s="5" customFormat="1" x14ac:dyDescent="0.2"/>
    <row r="3431" s="5" customFormat="1" x14ac:dyDescent="0.2"/>
    <row r="3432" s="5" customFormat="1" x14ac:dyDescent="0.2"/>
    <row r="3433" s="5" customFormat="1" x14ac:dyDescent="0.2"/>
    <row r="3434" s="5" customFormat="1" x14ac:dyDescent="0.2"/>
    <row r="3435" s="5" customFormat="1" x14ac:dyDescent="0.2"/>
    <row r="3436" s="5" customFormat="1" x14ac:dyDescent="0.2"/>
    <row r="3437" s="5" customFormat="1" x14ac:dyDescent="0.2"/>
    <row r="3438" s="5" customFormat="1" x14ac:dyDescent="0.2"/>
    <row r="3439" s="5" customFormat="1" x14ac:dyDescent="0.2"/>
    <row r="3440" s="5" customFormat="1" x14ac:dyDescent="0.2"/>
    <row r="3441" s="5" customFormat="1" x14ac:dyDescent="0.2"/>
    <row r="3442" s="5" customFormat="1" x14ac:dyDescent="0.2"/>
    <row r="3443" s="5" customFormat="1" x14ac:dyDescent="0.2"/>
    <row r="3444" s="5" customFormat="1" x14ac:dyDescent="0.2"/>
    <row r="3445" s="5" customFormat="1" x14ac:dyDescent="0.2"/>
    <row r="3446" s="5" customFormat="1" x14ac:dyDescent="0.2"/>
    <row r="3447" s="5" customFormat="1" x14ac:dyDescent="0.2"/>
    <row r="3448" s="5" customFormat="1" x14ac:dyDescent="0.2"/>
    <row r="3449" s="5" customFormat="1" x14ac:dyDescent="0.2"/>
    <row r="3450" s="5" customFormat="1" x14ac:dyDescent="0.2"/>
    <row r="3451" s="5" customFormat="1" x14ac:dyDescent="0.2"/>
    <row r="3452" s="5" customFormat="1" x14ac:dyDescent="0.2"/>
    <row r="3453" s="5" customFormat="1" x14ac:dyDescent="0.2"/>
    <row r="3454" s="5" customFormat="1" x14ac:dyDescent="0.2"/>
    <row r="3455" s="5" customFormat="1" x14ac:dyDescent="0.2"/>
    <row r="3456" s="5" customFormat="1" x14ac:dyDescent="0.2"/>
    <row r="3457" s="5" customFormat="1" x14ac:dyDescent="0.2"/>
    <row r="3458" s="5" customFormat="1" x14ac:dyDescent="0.2"/>
    <row r="3459" s="5" customFormat="1" x14ac:dyDescent="0.2"/>
    <row r="3460" s="5" customFormat="1" x14ac:dyDescent="0.2"/>
    <row r="3461" s="5" customFormat="1" x14ac:dyDescent="0.2"/>
    <row r="3462" s="5" customFormat="1" x14ac:dyDescent="0.2"/>
    <row r="3463" s="5" customFormat="1" x14ac:dyDescent="0.2"/>
    <row r="3464" s="5" customFormat="1" x14ac:dyDescent="0.2"/>
    <row r="3465" s="5" customFormat="1" x14ac:dyDescent="0.2"/>
    <row r="3466" s="5" customFormat="1" x14ac:dyDescent="0.2"/>
    <row r="3467" s="5" customFormat="1" x14ac:dyDescent="0.2"/>
    <row r="3468" s="5" customFormat="1" x14ac:dyDescent="0.2"/>
    <row r="3469" s="5" customFormat="1" x14ac:dyDescent="0.2"/>
    <row r="3470" s="5" customFormat="1" x14ac:dyDescent="0.2"/>
    <row r="3471" s="5" customFormat="1" x14ac:dyDescent="0.2"/>
    <row r="3472" s="5" customFormat="1" x14ac:dyDescent="0.2"/>
    <row r="3473" s="5" customFormat="1" x14ac:dyDescent="0.2"/>
    <row r="3474" s="5" customFormat="1" x14ac:dyDescent="0.2"/>
    <row r="3475" s="5" customFormat="1" x14ac:dyDescent="0.2"/>
    <row r="3476" s="5" customFormat="1" x14ac:dyDescent="0.2"/>
    <row r="3477" s="5" customFormat="1" x14ac:dyDescent="0.2"/>
    <row r="3478" s="5" customFormat="1" x14ac:dyDescent="0.2"/>
    <row r="3479" s="5" customFormat="1" x14ac:dyDescent="0.2"/>
    <row r="3480" s="5" customFormat="1" x14ac:dyDescent="0.2"/>
    <row r="3481" s="5" customFormat="1" x14ac:dyDescent="0.2"/>
    <row r="3482" s="5" customFormat="1" x14ac:dyDescent="0.2"/>
    <row r="3483" s="5" customFormat="1" x14ac:dyDescent="0.2"/>
    <row r="3484" s="5" customFormat="1" x14ac:dyDescent="0.2"/>
    <row r="3485" s="5" customFormat="1" x14ac:dyDescent="0.2"/>
    <row r="3486" s="5" customFormat="1" x14ac:dyDescent="0.2"/>
    <row r="3487" s="5" customFormat="1" x14ac:dyDescent="0.2"/>
    <row r="3488" s="5" customFormat="1" x14ac:dyDescent="0.2"/>
    <row r="3489" s="5" customFormat="1" x14ac:dyDescent="0.2"/>
    <row r="3490" s="5" customFormat="1" x14ac:dyDescent="0.2"/>
    <row r="3491" s="5" customFormat="1" x14ac:dyDescent="0.2"/>
    <row r="3492" s="5" customFormat="1" x14ac:dyDescent="0.2"/>
    <row r="3493" s="5" customFormat="1" x14ac:dyDescent="0.2"/>
    <row r="3494" s="5" customFormat="1" x14ac:dyDescent="0.2"/>
    <row r="3495" s="5" customFormat="1" x14ac:dyDescent="0.2"/>
    <row r="3496" s="5" customFormat="1" x14ac:dyDescent="0.2"/>
    <row r="3497" s="5" customFormat="1" x14ac:dyDescent="0.2"/>
    <row r="3498" s="5" customFormat="1" x14ac:dyDescent="0.2"/>
    <row r="3499" s="5" customFormat="1" x14ac:dyDescent="0.2"/>
    <row r="3500" s="5" customFormat="1" x14ac:dyDescent="0.2"/>
    <row r="3501" s="5" customFormat="1" x14ac:dyDescent="0.2"/>
    <row r="3502" s="5" customFormat="1" x14ac:dyDescent="0.2"/>
    <row r="3503" s="5" customFormat="1" x14ac:dyDescent="0.2"/>
    <row r="3504" s="5" customFormat="1" x14ac:dyDescent="0.2"/>
    <row r="3505" s="5" customFormat="1" x14ac:dyDescent="0.2"/>
    <row r="3506" s="5" customFormat="1" x14ac:dyDescent="0.2"/>
    <row r="3507" s="5" customFormat="1" x14ac:dyDescent="0.2"/>
    <row r="3508" s="5" customFormat="1" x14ac:dyDescent="0.2"/>
    <row r="3509" s="5" customFormat="1" x14ac:dyDescent="0.2"/>
    <row r="3510" s="5" customFormat="1" x14ac:dyDescent="0.2"/>
    <row r="3511" s="5" customFormat="1" x14ac:dyDescent="0.2"/>
    <row r="3512" s="5" customFormat="1" x14ac:dyDescent="0.2"/>
    <row r="3513" s="5" customFormat="1" x14ac:dyDescent="0.2"/>
    <row r="3514" s="5" customFormat="1" x14ac:dyDescent="0.2"/>
    <row r="3515" s="5" customFormat="1" x14ac:dyDescent="0.2"/>
    <row r="3516" s="5" customFormat="1" x14ac:dyDescent="0.2"/>
    <row r="3517" s="5" customFormat="1" x14ac:dyDescent="0.2"/>
    <row r="3518" s="5" customFormat="1" x14ac:dyDescent="0.2"/>
    <row r="3519" s="5" customFormat="1" x14ac:dyDescent="0.2"/>
    <row r="3520" s="5" customFormat="1" x14ac:dyDescent="0.2"/>
    <row r="3521" s="5" customFormat="1" x14ac:dyDescent="0.2"/>
    <row r="3522" s="5" customFormat="1" x14ac:dyDescent="0.2"/>
    <row r="3523" s="5" customFormat="1" x14ac:dyDescent="0.2"/>
    <row r="3524" s="5" customFormat="1" x14ac:dyDescent="0.2"/>
    <row r="3525" s="5" customFormat="1" x14ac:dyDescent="0.2"/>
    <row r="3526" s="5" customFormat="1" x14ac:dyDescent="0.2"/>
    <row r="3527" s="5" customFormat="1" x14ac:dyDescent="0.2"/>
    <row r="3528" s="5" customFormat="1" x14ac:dyDescent="0.2"/>
    <row r="3529" s="5" customFormat="1" x14ac:dyDescent="0.2"/>
    <row r="3530" s="5" customFormat="1" x14ac:dyDescent="0.2"/>
    <row r="3531" s="5" customFormat="1" x14ac:dyDescent="0.2"/>
    <row r="3532" s="5" customFormat="1" x14ac:dyDescent="0.2"/>
    <row r="3533" s="5" customFormat="1" x14ac:dyDescent="0.2"/>
    <row r="3534" s="5" customFormat="1" x14ac:dyDescent="0.2"/>
    <row r="3535" s="5" customFormat="1" x14ac:dyDescent="0.2"/>
    <row r="3536" s="5" customFormat="1" x14ac:dyDescent="0.2"/>
    <row r="3537" s="5" customFormat="1" x14ac:dyDescent="0.2"/>
    <row r="3538" s="5" customFormat="1" x14ac:dyDescent="0.2"/>
    <row r="3539" s="5" customFormat="1" x14ac:dyDescent="0.2"/>
    <row r="3540" s="5" customFormat="1" x14ac:dyDescent="0.2"/>
    <row r="3541" s="5" customFormat="1" x14ac:dyDescent="0.2"/>
    <row r="3542" s="5" customFormat="1" x14ac:dyDescent="0.2"/>
    <row r="3543" s="5" customFormat="1" x14ac:dyDescent="0.2"/>
    <row r="3544" s="5" customFormat="1" x14ac:dyDescent="0.2"/>
    <row r="3545" s="5" customFormat="1" x14ac:dyDescent="0.2"/>
    <row r="3546" s="5" customFormat="1" x14ac:dyDescent="0.2"/>
    <row r="3547" s="5" customFormat="1" x14ac:dyDescent="0.2"/>
    <row r="3548" s="5" customFormat="1" x14ac:dyDescent="0.2"/>
    <row r="3549" s="5" customFormat="1" x14ac:dyDescent="0.2"/>
    <row r="3550" s="5" customFormat="1" x14ac:dyDescent="0.2"/>
    <row r="3551" s="5" customFormat="1" x14ac:dyDescent="0.2"/>
    <row r="3552" s="5" customFormat="1" x14ac:dyDescent="0.2"/>
    <row r="3553" s="5" customFormat="1" x14ac:dyDescent="0.2"/>
    <row r="3554" s="5" customFormat="1" x14ac:dyDescent="0.2"/>
    <row r="3555" s="5" customFormat="1" x14ac:dyDescent="0.2"/>
    <row r="3556" s="5" customFormat="1" x14ac:dyDescent="0.2"/>
    <row r="3557" s="5" customFormat="1" x14ac:dyDescent="0.2"/>
    <row r="3558" s="5" customFormat="1" x14ac:dyDescent="0.2"/>
    <row r="3559" s="5" customFormat="1" x14ac:dyDescent="0.2"/>
    <row r="3560" s="5" customFormat="1" x14ac:dyDescent="0.2"/>
    <row r="3561" s="5" customFormat="1" x14ac:dyDescent="0.2"/>
    <row r="3562" s="5" customFormat="1" x14ac:dyDescent="0.2"/>
    <row r="3563" s="5" customFormat="1" x14ac:dyDescent="0.2"/>
    <row r="3564" s="5" customFormat="1" x14ac:dyDescent="0.2"/>
    <row r="3565" s="5" customFormat="1" x14ac:dyDescent="0.2"/>
    <row r="3566" s="5" customFormat="1" x14ac:dyDescent="0.2"/>
    <row r="3567" s="5" customFormat="1" x14ac:dyDescent="0.2"/>
    <row r="3568" s="5" customFormat="1" x14ac:dyDescent="0.2"/>
    <row r="3569" s="5" customFormat="1" x14ac:dyDescent="0.2"/>
    <row r="3570" s="5" customFormat="1" x14ac:dyDescent="0.2"/>
    <row r="3571" s="5" customFormat="1" x14ac:dyDescent="0.2"/>
    <row r="3572" s="5" customFormat="1" x14ac:dyDescent="0.2"/>
    <row r="3573" s="5" customFormat="1" x14ac:dyDescent="0.2"/>
    <row r="3574" s="5" customFormat="1" x14ac:dyDescent="0.2"/>
    <row r="3575" s="5" customFormat="1" x14ac:dyDescent="0.2"/>
    <row r="3576" s="5" customFormat="1" x14ac:dyDescent="0.2"/>
    <row r="3577" s="5" customFormat="1" x14ac:dyDescent="0.2"/>
    <row r="3578" s="5" customFormat="1" x14ac:dyDescent="0.2"/>
    <row r="3579" s="5" customFormat="1" x14ac:dyDescent="0.2"/>
    <row r="3580" s="5" customFormat="1" x14ac:dyDescent="0.2"/>
    <row r="3581" s="5" customFormat="1" x14ac:dyDescent="0.2"/>
    <row r="3582" s="5" customFormat="1" x14ac:dyDescent="0.2"/>
    <row r="3583" s="5" customFormat="1" x14ac:dyDescent="0.2"/>
    <row r="3584" s="5" customFormat="1" x14ac:dyDescent="0.2"/>
    <row r="3585" s="5" customFormat="1" x14ac:dyDescent="0.2"/>
    <row r="3586" s="5" customFormat="1" x14ac:dyDescent="0.2"/>
    <row r="3587" s="5" customFormat="1" x14ac:dyDescent="0.2"/>
    <row r="3588" s="5" customFormat="1" x14ac:dyDescent="0.2"/>
    <row r="3589" s="5" customFormat="1" x14ac:dyDescent="0.2"/>
    <row r="3590" s="5" customFormat="1" x14ac:dyDescent="0.2"/>
    <row r="3591" s="5" customFormat="1" x14ac:dyDescent="0.2"/>
    <row r="3592" s="5" customFormat="1" x14ac:dyDescent="0.2"/>
    <row r="3593" s="5" customFormat="1" x14ac:dyDescent="0.2"/>
    <row r="3594" s="5" customFormat="1" x14ac:dyDescent="0.2"/>
    <row r="3595" s="5" customFormat="1" x14ac:dyDescent="0.2"/>
    <row r="3596" s="5" customFormat="1" x14ac:dyDescent="0.2"/>
    <row r="3597" s="5" customFormat="1" x14ac:dyDescent="0.2"/>
    <row r="3598" s="5" customFormat="1" x14ac:dyDescent="0.2"/>
    <row r="3599" s="5" customFormat="1" x14ac:dyDescent="0.2"/>
    <row r="3600" s="5" customFormat="1" x14ac:dyDescent="0.2"/>
    <row r="3601" s="5" customFormat="1" x14ac:dyDescent="0.2"/>
    <row r="3602" s="5" customFormat="1" x14ac:dyDescent="0.2"/>
    <row r="3603" s="5" customFormat="1" x14ac:dyDescent="0.2"/>
    <row r="3604" s="5" customFormat="1" x14ac:dyDescent="0.2"/>
    <row r="3605" s="5" customFormat="1" x14ac:dyDescent="0.2"/>
    <row r="3606" s="5" customFormat="1" x14ac:dyDescent="0.2"/>
    <row r="3607" s="5" customFormat="1" x14ac:dyDescent="0.2"/>
    <row r="3608" s="5" customFormat="1" x14ac:dyDescent="0.2"/>
    <row r="3609" s="5" customFormat="1" x14ac:dyDescent="0.2"/>
    <row r="3610" s="5" customFormat="1" x14ac:dyDescent="0.2"/>
    <row r="3611" s="5" customFormat="1" x14ac:dyDescent="0.2"/>
    <row r="3612" s="5" customFormat="1" x14ac:dyDescent="0.2"/>
    <row r="3613" s="5" customFormat="1" x14ac:dyDescent="0.2"/>
    <row r="3614" s="5" customFormat="1" x14ac:dyDescent="0.2"/>
    <row r="3615" s="5" customFormat="1" x14ac:dyDescent="0.2"/>
    <row r="3616" s="5" customFormat="1" x14ac:dyDescent="0.2"/>
    <row r="3617" s="5" customFormat="1" x14ac:dyDescent="0.2"/>
    <row r="3618" s="5" customFormat="1" x14ac:dyDescent="0.2"/>
    <row r="3619" s="5" customFormat="1" x14ac:dyDescent="0.2"/>
    <row r="3620" s="5" customFormat="1" x14ac:dyDescent="0.2"/>
    <row r="3621" s="5" customFormat="1" x14ac:dyDescent="0.2"/>
    <row r="3622" s="5" customFormat="1" x14ac:dyDescent="0.2"/>
    <row r="3623" s="5" customFormat="1" x14ac:dyDescent="0.2"/>
    <row r="3624" s="5" customFormat="1" x14ac:dyDescent="0.2"/>
    <row r="3625" s="5" customFormat="1" x14ac:dyDescent="0.2"/>
    <row r="3626" s="5" customFormat="1" x14ac:dyDescent="0.2"/>
    <row r="3627" s="5" customFormat="1" x14ac:dyDescent="0.2"/>
    <row r="3628" s="5" customFormat="1" x14ac:dyDescent="0.2"/>
    <row r="3629" s="5" customFormat="1" x14ac:dyDescent="0.2"/>
    <row r="3630" s="5" customFormat="1" x14ac:dyDescent="0.2"/>
    <row r="3631" s="5" customFormat="1" x14ac:dyDescent="0.2"/>
    <row r="3632" s="5" customFormat="1" x14ac:dyDescent="0.2"/>
    <row r="3633" s="5" customFormat="1" x14ac:dyDescent="0.2"/>
    <row r="3634" s="5" customFormat="1" x14ac:dyDescent="0.2"/>
    <row r="3635" s="5" customFormat="1" x14ac:dyDescent="0.2"/>
    <row r="3636" s="5" customFormat="1" x14ac:dyDescent="0.2"/>
    <row r="3637" s="5" customFormat="1" x14ac:dyDescent="0.2"/>
    <row r="3638" s="5" customFormat="1" x14ac:dyDescent="0.2"/>
    <row r="3639" s="5" customFormat="1" x14ac:dyDescent="0.2"/>
    <row r="3640" s="5" customFormat="1" x14ac:dyDescent="0.2"/>
    <row r="3641" s="5" customFormat="1" x14ac:dyDescent="0.2"/>
    <row r="3642" s="5" customFormat="1" x14ac:dyDescent="0.2"/>
    <row r="3643" s="5" customFormat="1" x14ac:dyDescent="0.2"/>
    <row r="3644" s="5" customFormat="1" x14ac:dyDescent="0.2"/>
    <row r="3645" s="5" customFormat="1" x14ac:dyDescent="0.2"/>
    <row r="3646" s="5" customFormat="1" x14ac:dyDescent="0.2"/>
    <row r="3647" s="5" customFormat="1" x14ac:dyDescent="0.2"/>
    <row r="3648" s="5" customFormat="1" x14ac:dyDescent="0.2"/>
    <row r="3649" s="5" customFormat="1" x14ac:dyDescent="0.2"/>
    <row r="3650" s="5" customFormat="1" x14ac:dyDescent="0.2"/>
    <row r="3651" s="5" customFormat="1" x14ac:dyDescent="0.2"/>
    <row r="3652" s="5" customFormat="1" x14ac:dyDescent="0.2"/>
    <row r="3653" s="5" customFormat="1" x14ac:dyDescent="0.2"/>
    <row r="3654" s="5" customFormat="1" x14ac:dyDescent="0.2"/>
    <row r="3655" s="5" customFormat="1" x14ac:dyDescent="0.2"/>
    <row r="3656" s="5" customFormat="1" x14ac:dyDescent="0.2"/>
    <row r="3657" s="5" customFormat="1" x14ac:dyDescent="0.2"/>
    <row r="3658" s="5" customFormat="1" x14ac:dyDescent="0.2"/>
    <row r="3659" s="5" customFormat="1" x14ac:dyDescent="0.2"/>
    <row r="3660" s="5" customFormat="1" x14ac:dyDescent="0.2"/>
    <row r="3661" s="5" customFormat="1" x14ac:dyDescent="0.2"/>
    <row r="3662" s="5" customFormat="1" x14ac:dyDescent="0.2"/>
    <row r="3663" s="5" customFormat="1" x14ac:dyDescent="0.2"/>
    <row r="3664" s="5" customFormat="1" x14ac:dyDescent="0.2"/>
    <row r="3665" s="5" customFormat="1" x14ac:dyDescent="0.2"/>
    <row r="3666" s="5" customFormat="1" x14ac:dyDescent="0.2"/>
    <row r="3667" s="5" customFormat="1" x14ac:dyDescent="0.2"/>
    <row r="3668" s="5" customFormat="1" x14ac:dyDescent="0.2"/>
    <row r="3669" s="5" customFormat="1" x14ac:dyDescent="0.2"/>
    <row r="3670" s="5" customFormat="1" x14ac:dyDescent="0.2"/>
    <row r="3671" s="5" customFormat="1" x14ac:dyDescent="0.2"/>
    <row r="3672" s="5" customFormat="1" x14ac:dyDescent="0.2"/>
    <row r="3673" s="5" customFormat="1" x14ac:dyDescent="0.2"/>
    <row r="3674" s="5" customFormat="1" x14ac:dyDescent="0.2"/>
    <row r="3675" s="5" customFormat="1" x14ac:dyDescent="0.2"/>
    <row r="3676" s="5" customFormat="1" x14ac:dyDescent="0.2"/>
    <row r="3677" s="5" customFormat="1" x14ac:dyDescent="0.2"/>
    <row r="3678" s="5" customFormat="1" x14ac:dyDescent="0.2"/>
    <row r="3679" s="5" customFormat="1" x14ac:dyDescent="0.2"/>
    <row r="3680" s="5" customFormat="1" x14ac:dyDescent="0.2"/>
    <row r="3681" s="5" customFormat="1" x14ac:dyDescent="0.2"/>
    <row r="3682" s="5" customFormat="1" x14ac:dyDescent="0.2"/>
    <row r="3683" s="5" customFormat="1" x14ac:dyDescent="0.2"/>
    <row r="3684" s="5" customFormat="1" x14ac:dyDescent="0.2"/>
    <row r="3685" s="5" customFormat="1" x14ac:dyDescent="0.2"/>
    <row r="3686" s="5" customFormat="1" x14ac:dyDescent="0.2"/>
    <row r="3687" s="5" customFormat="1" x14ac:dyDescent="0.2"/>
    <row r="3688" s="5" customFormat="1" x14ac:dyDescent="0.2"/>
    <row r="3689" s="5" customFormat="1" x14ac:dyDescent="0.2"/>
    <row r="3690" s="5" customFormat="1" x14ac:dyDescent="0.2"/>
    <row r="3691" s="5" customFormat="1" x14ac:dyDescent="0.2"/>
    <row r="3692" s="5" customFormat="1" x14ac:dyDescent="0.2"/>
    <row r="3693" s="5" customFormat="1" x14ac:dyDescent="0.2"/>
    <row r="3694" s="5" customFormat="1" x14ac:dyDescent="0.2"/>
    <row r="3695" s="5" customFormat="1" x14ac:dyDescent="0.2"/>
    <row r="3696" s="5" customFormat="1" x14ac:dyDescent="0.2"/>
    <row r="3697" s="5" customFormat="1" x14ac:dyDescent="0.2"/>
    <row r="3698" s="5" customFormat="1" x14ac:dyDescent="0.2"/>
    <row r="3699" s="5" customFormat="1" x14ac:dyDescent="0.2"/>
    <row r="3700" s="5" customFormat="1" x14ac:dyDescent="0.2"/>
    <row r="3701" s="5" customFormat="1" x14ac:dyDescent="0.2"/>
    <row r="3702" s="5" customFormat="1" x14ac:dyDescent="0.2"/>
    <row r="3703" s="5" customFormat="1" x14ac:dyDescent="0.2"/>
    <row r="3704" s="5" customFormat="1" x14ac:dyDescent="0.2"/>
    <row r="3705" s="5" customFormat="1" x14ac:dyDescent="0.2"/>
    <row r="3706" s="5" customFormat="1" x14ac:dyDescent="0.2"/>
    <row r="3707" s="5" customFormat="1" x14ac:dyDescent="0.2"/>
    <row r="3708" s="5" customFormat="1" x14ac:dyDescent="0.2"/>
    <row r="3709" s="5" customFormat="1" x14ac:dyDescent="0.2"/>
    <row r="3710" s="5" customFormat="1" x14ac:dyDescent="0.2"/>
    <row r="3711" s="5" customFormat="1" x14ac:dyDescent="0.2"/>
    <row r="3712" s="5" customFormat="1" x14ac:dyDescent="0.2"/>
    <row r="3713" s="5" customFormat="1" x14ac:dyDescent="0.2"/>
    <row r="3714" s="5" customFormat="1" x14ac:dyDescent="0.2"/>
    <row r="3715" s="5" customFormat="1" x14ac:dyDescent="0.2"/>
    <row r="3716" s="5" customFormat="1" x14ac:dyDescent="0.2"/>
    <row r="3717" s="5" customFormat="1" x14ac:dyDescent="0.2"/>
    <row r="3718" s="5" customFormat="1" x14ac:dyDescent="0.2"/>
    <row r="3719" s="5" customFormat="1" x14ac:dyDescent="0.2"/>
    <row r="3720" s="5" customFormat="1" x14ac:dyDescent="0.2"/>
    <row r="3721" s="5" customFormat="1" x14ac:dyDescent="0.2"/>
    <row r="3722" s="5" customFormat="1" x14ac:dyDescent="0.2"/>
    <row r="3723" s="5" customFormat="1" x14ac:dyDescent="0.2"/>
    <row r="3724" s="5" customFormat="1" x14ac:dyDescent="0.2"/>
    <row r="3725" s="5" customFormat="1" x14ac:dyDescent="0.2"/>
    <row r="3726" s="5" customFormat="1" x14ac:dyDescent="0.2"/>
    <row r="3727" s="5" customFormat="1" x14ac:dyDescent="0.2"/>
    <row r="3728" s="5" customFormat="1" x14ac:dyDescent="0.2"/>
    <row r="3729" s="5" customFormat="1" x14ac:dyDescent="0.2"/>
    <row r="3730" s="5" customFormat="1" x14ac:dyDescent="0.2"/>
    <row r="3731" s="5" customFormat="1" x14ac:dyDescent="0.2"/>
    <row r="3732" s="5" customFormat="1" x14ac:dyDescent="0.2"/>
    <row r="3733" s="5" customFormat="1" x14ac:dyDescent="0.2"/>
    <row r="3734" s="5" customFormat="1" x14ac:dyDescent="0.2"/>
    <row r="3735" s="5" customFormat="1" x14ac:dyDescent="0.2"/>
    <row r="3736" s="5" customFormat="1" x14ac:dyDescent="0.2"/>
    <row r="3737" s="5" customFormat="1" x14ac:dyDescent="0.2"/>
    <row r="3738" s="5" customFormat="1" x14ac:dyDescent="0.2"/>
    <row r="3739" s="5" customFormat="1" x14ac:dyDescent="0.2"/>
    <row r="3740" s="5" customFormat="1" x14ac:dyDescent="0.2"/>
    <row r="3741" s="5" customFormat="1" x14ac:dyDescent="0.2"/>
    <row r="3742" s="5" customFormat="1" x14ac:dyDescent="0.2"/>
    <row r="3743" s="5" customFormat="1" x14ac:dyDescent="0.2"/>
    <row r="3744" s="5" customFormat="1" x14ac:dyDescent="0.2"/>
    <row r="3745" s="5" customFormat="1" x14ac:dyDescent="0.2"/>
    <row r="3746" s="5" customFormat="1" x14ac:dyDescent="0.2"/>
    <row r="3747" s="5" customFormat="1" x14ac:dyDescent="0.2"/>
    <row r="3748" s="5" customFormat="1" x14ac:dyDescent="0.2"/>
    <row r="3749" s="5" customFormat="1" x14ac:dyDescent="0.2"/>
    <row r="3750" s="5" customFormat="1" x14ac:dyDescent="0.2"/>
    <row r="3751" s="5" customFormat="1" x14ac:dyDescent="0.2"/>
    <row r="3752" s="5" customFormat="1" x14ac:dyDescent="0.2"/>
    <row r="3753" s="5" customFormat="1" x14ac:dyDescent="0.2"/>
    <row r="3754" s="5" customFormat="1" x14ac:dyDescent="0.2"/>
    <row r="3755" s="5" customFormat="1" x14ac:dyDescent="0.2"/>
    <row r="3756" s="5" customFormat="1" x14ac:dyDescent="0.2"/>
    <row r="3757" s="5" customFormat="1" x14ac:dyDescent="0.2"/>
    <row r="3758" s="5" customFormat="1" x14ac:dyDescent="0.2"/>
    <row r="3759" s="5" customFormat="1" x14ac:dyDescent="0.2"/>
    <row r="3760" s="5" customFormat="1" x14ac:dyDescent="0.2"/>
    <row r="3761" s="5" customFormat="1" x14ac:dyDescent="0.2"/>
    <row r="3762" s="5" customFormat="1" x14ac:dyDescent="0.2"/>
    <row r="3763" s="5" customFormat="1" x14ac:dyDescent="0.2"/>
    <row r="3764" s="5" customFormat="1" x14ac:dyDescent="0.2"/>
    <row r="3765" s="5" customFormat="1" x14ac:dyDescent="0.2"/>
    <row r="3766" s="5" customFormat="1" x14ac:dyDescent="0.2"/>
    <row r="3767" s="5" customFormat="1" x14ac:dyDescent="0.2"/>
    <row r="3768" s="5" customFormat="1" x14ac:dyDescent="0.2"/>
    <row r="3769" s="5" customFormat="1" x14ac:dyDescent="0.2"/>
    <row r="3770" s="5" customFormat="1" x14ac:dyDescent="0.2"/>
    <row r="3771" s="5" customFormat="1" x14ac:dyDescent="0.2"/>
    <row r="3772" s="5" customFormat="1" x14ac:dyDescent="0.2"/>
    <row r="3773" s="5" customFormat="1" x14ac:dyDescent="0.2"/>
    <row r="3774" s="5" customFormat="1" x14ac:dyDescent="0.2"/>
    <row r="3775" s="5" customFormat="1" x14ac:dyDescent="0.2"/>
    <row r="3776" s="5" customFormat="1" x14ac:dyDescent="0.2"/>
    <row r="3777" s="5" customFormat="1" x14ac:dyDescent="0.2"/>
    <row r="3778" s="5" customFormat="1" x14ac:dyDescent="0.2"/>
    <row r="3779" s="5" customFormat="1" x14ac:dyDescent="0.2"/>
    <row r="3780" s="5" customFormat="1" x14ac:dyDescent="0.2"/>
    <row r="3781" s="5" customFormat="1" x14ac:dyDescent="0.2"/>
    <row r="3782" s="5" customFormat="1" x14ac:dyDescent="0.2"/>
    <row r="3783" s="5" customFormat="1" x14ac:dyDescent="0.2"/>
    <row r="3784" s="5" customFormat="1" x14ac:dyDescent="0.2"/>
    <row r="3785" s="5" customFormat="1" x14ac:dyDescent="0.2"/>
    <row r="3786" s="5" customFormat="1" x14ac:dyDescent="0.2"/>
    <row r="3787" s="5" customFormat="1" x14ac:dyDescent="0.2"/>
    <row r="3788" s="5" customFormat="1" x14ac:dyDescent="0.2"/>
    <row r="3789" s="5" customFormat="1" x14ac:dyDescent="0.2"/>
    <row r="3790" s="5" customFormat="1" x14ac:dyDescent="0.2"/>
    <row r="3791" s="5" customFormat="1" x14ac:dyDescent="0.2"/>
    <row r="3792" s="5" customFormat="1" x14ac:dyDescent="0.2"/>
    <row r="3793" s="5" customFormat="1" x14ac:dyDescent="0.2"/>
    <row r="3794" s="5" customFormat="1" x14ac:dyDescent="0.2"/>
    <row r="3795" s="5" customFormat="1" x14ac:dyDescent="0.2"/>
    <row r="3796" s="5" customFormat="1" x14ac:dyDescent="0.2"/>
    <row r="3797" s="5" customFormat="1" x14ac:dyDescent="0.2"/>
    <row r="3798" s="5" customFormat="1" x14ac:dyDescent="0.2"/>
    <row r="3799" s="5" customFormat="1" x14ac:dyDescent="0.2"/>
    <row r="3800" s="5" customFormat="1" x14ac:dyDescent="0.2"/>
    <row r="3801" s="5" customFormat="1" x14ac:dyDescent="0.2"/>
    <row r="3802" s="5" customFormat="1" x14ac:dyDescent="0.2"/>
    <row r="3803" s="5" customFormat="1" x14ac:dyDescent="0.2"/>
    <row r="3804" s="5" customFormat="1" x14ac:dyDescent="0.2"/>
    <row r="3805" s="5" customFormat="1" x14ac:dyDescent="0.2"/>
    <row r="3806" s="5" customFormat="1" x14ac:dyDescent="0.2"/>
    <row r="3807" s="5" customFormat="1" x14ac:dyDescent="0.2"/>
    <row r="3808" s="5" customFormat="1" x14ac:dyDescent="0.2"/>
    <row r="3809" s="5" customFormat="1" x14ac:dyDescent="0.2"/>
    <row r="3810" s="5" customFormat="1" x14ac:dyDescent="0.2"/>
    <row r="3811" s="5" customFormat="1" x14ac:dyDescent="0.2"/>
    <row r="3812" s="5" customFormat="1" x14ac:dyDescent="0.2"/>
    <row r="3813" s="5" customFormat="1" x14ac:dyDescent="0.2"/>
    <row r="3814" s="5" customFormat="1" x14ac:dyDescent="0.2"/>
    <row r="3815" s="5" customFormat="1" x14ac:dyDescent="0.2"/>
    <row r="3816" s="5" customFormat="1" x14ac:dyDescent="0.2"/>
    <row r="3817" s="5" customFormat="1" x14ac:dyDescent="0.2"/>
    <row r="3818" s="5" customFormat="1" x14ac:dyDescent="0.2"/>
    <row r="3819" s="5" customFormat="1" x14ac:dyDescent="0.2"/>
    <row r="3820" s="5" customFormat="1" x14ac:dyDescent="0.2"/>
    <row r="3821" s="5" customFormat="1" x14ac:dyDescent="0.2"/>
    <row r="3822" s="5" customFormat="1" x14ac:dyDescent="0.2"/>
    <row r="3823" s="5" customFormat="1" x14ac:dyDescent="0.2"/>
    <row r="3824" s="5" customFormat="1" x14ac:dyDescent="0.2"/>
    <row r="3825" s="5" customFormat="1" x14ac:dyDescent="0.2"/>
    <row r="3826" s="5" customFormat="1" x14ac:dyDescent="0.2"/>
    <row r="3827" s="5" customFormat="1" x14ac:dyDescent="0.2"/>
    <row r="3828" s="5" customFormat="1" x14ac:dyDescent="0.2"/>
    <row r="3829" s="5" customFormat="1" x14ac:dyDescent="0.2"/>
    <row r="3830" s="5" customFormat="1" x14ac:dyDescent="0.2"/>
    <row r="3831" s="5" customFormat="1" x14ac:dyDescent="0.2"/>
    <row r="3832" s="5" customFormat="1" x14ac:dyDescent="0.2"/>
    <row r="3833" s="5" customFormat="1" x14ac:dyDescent="0.2"/>
    <row r="3834" s="5" customFormat="1" x14ac:dyDescent="0.2"/>
    <row r="3835" s="5" customFormat="1" x14ac:dyDescent="0.2"/>
    <row r="3836" s="5" customFormat="1" x14ac:dyDescent="0.2"/>
    <row r="3837" s="5" customFormat="1" x14ac:dyDescent="0.2"/>
    <row r="3838" s="5" customFormat="1" x14ac:dyDescent="0.2"/>
    <row r="3839" s="5" customFormat="1" x14ac:dyDescent="0.2"/>
    <row r="3840" s="5" customFormat="1" x14ac:dyDescent="0.2"/>
    <row r="3841" s="5" customFormat="1" x14ac:dyDescent="0.2"/>
    <row r="3842" s="5" customFormat="1" x14ac:dyDescent="0.2"/>
    <row r="3843" s="5" customFormat="1" x14ac:dyDescent="0.2"/>
    <row r="3844" s="5" customFormat="1" x14ac:dyDescent="0.2"/>
    <row r="3845" s="5" customFormat="1" x14ac:dyDescent="0.2"/>
    <row r="3846" s="5" customFormat="1" x14ac:dyDescent="0.2"/>
    <row r="3847" s="5" customFormat="1" x14ac:dyDescent="0.2"/>
    <row r="3848" s="5" customFormat="1" x14ac:dyDescent="0.2"/>
    <row r="3849" s="5" customFormat="1" x14ac:dyDescent="0.2"/>
    <row r="3850" s="5" customFormat="1" x14ac:dyDescent="0.2"/>
    <row r="3851" s="5" customFormat="1" x14ac:dyDescent="0.2"/>
    <row r="3852" s="5" customFormat="1" x14ac:dyDescent="0.2"/>
    <row r="3853" s="5" customFormat="1" x14ac:dyDescent="0.2"/>
    <row r="3854" s="5" customFormat="1" x14ac:dyDescent="0.2"/>
    <row r="3855" s="5" customFormat="1" x14ac:dyDescent="0.2"/>
    <row r="3856" s="5" customFormat="1" x14ac:dyDescent="0.2"/>
    <row r="3857" s="5" customFormat="1" x14ac:dyDescent="0.2"/>
    <row r="3858" s="5" customFormat="1" x14ac:dyDescent="0.2"/>
    <row r="3859" s="5" customFormat="1" x14ac:dyDescent="0.2"/>
    <row r="3860" s="5" customFormat="1" x14ac:dyDescent="0.2"/>
    <row r="3861" s="5" customFormat="1" x14ac:dyDescent="0.2"/>
    <row r="3862" s="5" customFormat="1" x14ac:dyDescent="0.2"/>
    <row r="3863" s="5" customFormat="1" x14ac:dyDescent="0.2"/>
    <row r="3864" s="5" customFormat="1" x14ac:dyDescent="0.2"/>
    <row r="3865" s="5" customFormat="1" x14ac:dyDescent="0.2"/>
    <row r="3866" s="5" customFormat="1" x14ac:dyDescent="0.2"/>
    <row r="3867" s="5" customFormat="1" x14ac:dyDescent="0.2"/>
    <row r="3868" s="5" customFormat="1" x14ac:dyDescent="0.2"/>
    <row r="3869" s="5" customFormat="1" x14ac:dyDescent="0.2"/>
    <row r="3870" s="5" customFormat="1" x14ac:dyDescent="0.2"/>
    <row r="3871" s="5" customFormat="1" x14ac:dyDescent="0.2"/>
    <row r="3872" s="5" customFormat="1" x14ac:dyDescent="0.2"/>
    <row r="3873" s="5" customFormat="1" x14ac:dyDescent="0.2"/>
    <row r="3874" s="5" customFormat="1" x14ac:dyDescent="0.2"/>
    <row r="3875" s="5" customFormat="1" x14ac:dyDescent="0.2"/>
    <row r="3876" s="5" customFormat="1" x14ac:dyDescent="0.2"/>
    <row r="3877" s="5" customFormat="1" x14ac:dyDescent="0.2"/>
    <row r="3878" s="5" customFormat="1" x14ac:dyDescent="0.2"/>
    <row r="3879" s="5" customFormat="1" x14ac:dyDescent="0.2"/>
    <row r="3880" s="5" customFormat="1" x14ac:dyDescent="0.2"/>
    <row r="3881" s="5" customFormat="1" x14ac:dyDescent="0.2"/>
    <row r="3882" s="5" customFormat="1" x14ac:dyDescent="0.2"/>
    <row r="3883" s="5" customFormat="1" x14ac:dyDescent="0.2"/>
    <row r="3884" s="5" customFormat="1" x14ac:dyDescent="0.2"/>
    <row r="3885" s="5" customFormat="1" x14ac:dyDescent="0.2"/>
    <row r="3886" s="5" customFormat="1" x14ac:dyDescent="0.2"/>
    <row r="3887" s="5" customFormat="1" x14ac:dyDescent="0.2"/>
    <row r="3888" s="5" customFormat="1" x14ac:dyDescent="0.2"/>
    <row r="3889" s="5" customFormat="1" x14ac:dyDescent="0.2"/>
    <row r="3890" s="5" customFormat="1" x14ac:dyDescent="0.2"/>
    <row r="3891" s="5" customFormat="1" x14ac:dyDescent="0.2"/>
    <row r="3892" s="5" customFormat="1" x14ac:dyDescent="0.2"/>
    <row r="3893" s="5" customFormat="1" x14ac:dyDescent="0.2"/>
    <row r="3894" s="5" customFormat="1" x14ac:dyDescent="0.2"/>
    <row r="3895" s="5" customFormat="1" x14ac:dyDescent="0.2"/>
    <row r="3896" s="5" customFormat="1" x14ac:dyDescent="0.2"/>
    <row r="3897" s="5" customFormat="1" x14ac:dyDescent="0.2"/>
    <row r="3898" s="5" customFormat="1" x14ac:dyDescent="0.2"/>
    <row r="3899" s="5" customFormat="1" x14ac:dyDescent="0.2"/>
    <row r="3900" s="5" customFormat="1" x14ac:dyDescent="0.2"/>
    <row r="3901" s="5" customFormat="1" x14ac:dyDescent="0.2"/>
    <row r="3902" s="5" customFormat="1" x14ac:dyDescent="0.2"/>
    <row r="3903" s="5" customFormat="1" x14ac:dyDescent="0.2"/>
    <row r="3904" s="5" customFormat="1" x14ac:dyDescent="0.2"/>
    <row r="3905" s="5" customFormat="1" x14ac:dyDescent="0.2"/>
    <row r="3906" s="5" customFormat="1" x14ac:dyDescent="0.2"/>
    <row r="3907" s="5" customFormat="1" x14ac:dyDescent="0.2"/>
    <row r="3908" s="5" customFormat="1" x14ac:dyDescent="0.2"/>
    <row r="3909" s="5" customFormat="1" x14ac:dyDescent="0.2"/>
    <row r="3910" s="5" customFormat="1" x14ac:dyDescent="0.2"/>
    <row r="3911" s="5" customFormat="1" x14ac:dyDescent="0.2"/>
    <row r="3912" s="5" customFormat="1" x14ac:dyDescent="0.2"/>
    <row r="3913" s="5" customFormat="1" x14ac:dyDescent="0.2"/>
    <row r="3914" s="5" customFormat="1" x14ac:dyDescent="0.2"/>
    <row r="3915" s="5" customFormat="1" x14ac:dyDescent="0.2"/>
    <row r="3916" s="5" customFormat="1" x14ac:dyDescent="0.2"/>
    <row r="3917" s="5" customFormat="1" x14ac:dyDescent="0.2"/>
    <row r="3918" s="5" customFormat="1" x14ac:dyDescent="0.2"/>
    <row r="3919" s="5" customFormat="1" x14ac:dyDescent="0.2"/>
    <row r="3920" s="5" customFormat="1" x14ac:dyDescent="0.2"/>
    <row r="3921" s="5" customFormat="1" x14ac:dyDescent="0.2"/>
    <row r="3922" s="5" customFormat="1" x14ac:dyDescent="0.2"/>
    <row r="3923" s="5" customFormat="1" x14ac:dyDescent="0.2"/>
    <row r="3924" s="5" customFormat="1" x14ac:dyDescent="0.2"/>
    <row r="3925" s="5" customFormat="1" x14ac:dyDescent="0.2"/>
    <row r="3926" s="5" customFormat="1" x14ac:dyDescent="0.2"/>
    <row r="3927" s="5" customFormat="1" x14ac:dyDescent="0.2"/>
    <row r="3928" s="5" customFormat="1" x14ac:dyDescent="0.2"/>
    <row r="3929" s="5" customFormat="1" x14ac:dyDescent="0.2"/>
    <row r="3930" s="5" customFormat="1" x14ac:dyDescent="0.2"/>
    <row r="3931" s="5" customFormat="1" x14ac:dyDescent="0.2"/>
    <row r="3932" s="5" customFormat="1" x14ac:dyDescent="0.2"/>
    <row r="3933" s="5" customFormat="1" x14ac:dyDescent="0.2"/>
    <row r="3934" s="5" customFormat="1" x14ac:dyDescent="0.2"/>
    <row r="3935" s="5" customFormat="1" x14ac:dyDescent="0.2"/>
    <row r="3936" s="5" customFormat="1" x14ac:dyDescent="0.2"/>
    <row r="3937" s="5" customFormat="1" x14ac:dyDescent="0.2"/>
    <row r="3938" s="5" customFormat="1" x14ac:dyDescent="0.2"/>
    <row r="3939" s="5" customFormat="1" x14ac:dyDescent="0.2"/>
    <row r="3940" s="5" customFormat="1" x14ac:dyDescent="0.2"/>
    <row r="3941" s="5" customFormat="1" x14ac:dyDescent="0.2"/>
    <row r="3942" s="5" customFormat="1" x14ac:dyDescent="0.2"/>
    <row r="3943" s="5" customFormat="1" x14ac:dyDescent="0.2"/>
    <row r="3944" s="5" customFormat="1" x14ac:dyDescent="0.2"/>
    <row r="3945" s="5" customFormat="1" x14ac:dyDescent="0.2"/>
    <row r="3946" s="5" customFormat="1" x14ac:dyDescent="0.2"/>
    <row r="3947" s="5" customFormat="1" x14ac:dyDescent="0.2"/>
    <row r="3948" s="5" customFormat="1" x14ac:dyDescent="0.2"/>
    <row r="3949" s="5" customFormat="1" x14ac:dyDescent="0.2"/>
    <row r="3950" s="5" customFormat="1" x14ac:dyDescent="0.2"/>
    <row r="3951" s="5" customFormat="1" x14ac:dyDescent="0.2"/>
    <row r="3952" s="5" customFormat="1" x14ac:dyDescent="0.2"/>
    <row r="3953" s="5" customFormat="1" x14ac:dyDescent="0.2"/>
    <row r="3954" s="5" customFormat="1" x14ac:dyDescent="0.2"/>
    <row r="3955" s="5" customFormat="1" x14ac:dyDescent="0.2"/>
    <row r="3956" s="5" customFormat="1" x14ac:dyDescent="0.2"/>
    <row r="3957" s="5" customFormat="1" x14ac:dyDescent="0.2"/>
    <row r="3958" s="5" customFormat="1" x14ac:dyDescent="0.2"/>
    <row r="3959" s="5" customFormat="1" x14ac:dyDescent="0.2"/>
    <row r="3960" s="5" customFormat="1" x14ac:dyDescent="0.2"/>
    <row r="3961" s="5" customFormat="1" x14ac:dyDescent="0.2"/>
    <row r="3962" s="5" customFormat="1" x14ac:dyDescent="0.2"/>
    <row r="3963" s="5" customFormat="1" x14ac:dyDescent="0.2"/>
    <row r="3964" s="5" customFormat="1" x14ac:dyDescent="0.2"/>
    <row r="3965" s="5" customFormat="1" x14ac:dyDescent="0.2"/>
    <row r="3966" s="5" customFormat="1" x14ac:dyDescent="0.2"/>
    <row r="3967" s="5" customFormat="1" x14ac:dyDescent="0.2"/>
    <row r="3968" s="5" customFormat="1" x14ac:dyDescent="0.2"/>
    <row r="3969" s="5" customFormat="1" x14ac:dyDescent="0.2"/>
    <row r="3970" s="5" customFormat="1" x14ac:dyDescent="0.2"/>
    <row r="3971" s="5" customFormat="1" x14ac:dyDescent="0.2"/>
    <row r="3972" s="5" customFormat="1" x14ac:dyDescent="0.2"/>
    <row r="3973" s="5" customFormat="1" x14ac:dyDescent="0.2"/>
    <row r="3974" s="5" customFormat="1" x14ac:dyDescent="0.2"/>
    <row r="3975" s="5" customFormat="1" x14ac:dyDescent="0.2"/>
    <row r="3976" s="5" customFormat="1" x14ac:dyDescent="0.2"/>
    <row r="3977" s="5" customFormat="1" x14ac:dyDescent="0.2"/>
    <row r="3978" s="5" customFormat="1" x14ac:dyDescent="0.2"/>
    <row r="3979" s="5" customFormat="1" x14ac:dyDescent="0.2"/>
    <row r="3980" s="5" customFormat="1" x14ac:dyDescent="0.2"/>
    <row r="3981" s="5" customFormat="1" x14ac:dyDescent="0.2"/>
    <row r="3982" s="5" customFormat="1" x14ac:dyDescent="0.2"/>
    <row r="3983" s="5" customFormat="1" x14ac:dyDescent="0.2"/>
    <row r="3984" s="5" customFormat="1" x14ac:dyDescent="0.2"/>
    <row r="3985" s="5" customFormat="1" x14ac:dyDescent="0.2"/>
    <row r="3986" s="5" customFormat="1" x14ac:dyDescent="0.2"/>
    <row r="3987" s="5" customFormat="1" x14ac:dyDescent="0.2"/>
    <row r="3988" s="5" customFormat="1" x14ac:dyDescent="0.2"/>
    <row r="3989" s="5" customFormat="1" x14ac:dyDescent="0.2"/>
    <row r="3990" s="5" customFormat="1" x14ac:dyDescent="0.2"/>
    <row r="3991" s="5" customFormat="1" x14ac:dyDescent="0.2"/>
    <row r="3992" s="5" customFormat="1" x14ac:dyDescent="0.2"/>
    <row r="3993" s="5" customFormat="1" x14ac:dyDescent="0.2"/>
    <row r="3994" s="5" customFormat="1" x14ac:dyDescent="0.2"/>
    <row r="3995" s="5" customFormat="1" x14ac:dyDescent="0.2"/>
    <row r="3996" s="5" customFormat="1" x14ac:dyDescent="0.2"/>
    <row r="3997" s="5" customFormat="1" x14ac:dyDescent="0.2"/>
    <row r="3998" s="5" customFormat="1" x14ac:dyDescent="0.2"/>
    <row r="3999" s="5" customFormat="1" x14ac:dyDescent="0.2"/>
    <row r="4000" s="5" customFormat="1" x14ac:dyDescent="0.2"/>
    <row r="4001" s="5" customFormat="1" x14ac:dyDescent="0.2"/>
    <row r="4002" s="5" customFormat="1" x14ac:dyDescent="0.2"/>
    <row r="4003" s="5" customFormat="1" x14ac:dyDescent="0.2"/>
    <row r="4004" s="5" customFormat="1" x14ac:dyDescent="0.2"/>
    <row r="4005" s="5" customFormat="1" x14ac:dyDescent="0.2"/>
    <row r="4006" s="5" customFormat="1" x14ac:dyDescent="0.2"/>
    <row r="4007" s="5" customFormat="1" x14ac:dyDescent="0.2"/>
    <row r="4008" s="5" customFormat="1" x14ac:dyDescent="0.2"/>
    <row r="4009" s="5" customFormat="1" x14ac:dyDescent="0.2"/>
    <row r="4010" s="5" customFormat="1" x14ac:dyDescent="0.2"/>
    <row r="4011" s="5" customFormat="1" x14ac:dyDescent="0.2"/>
    <row r="4012" s="5" customFormat="1" x14ac:dyDescent="0.2"/>
    <row r="4013" s="5" customFormat="1" x14ac:dyDescent="0.2"/>
    <row r="4014" s="5" customFormat="1" x14ac:dyDescent="0.2"/>
    <row r="4015" s="5" customFormat="1" x14ac:dyDescent="0.2"/>
    <row r="4016" s="5" customFormat="1" x14ac:dyDescent="0.2"/>
    <row r="4017" s="5" customFormat="1" x14ac:dyDescent="0.2"/>
    <row r="4018" s="5" customFormat="1" x14ac:dyDescent="0.2"/>
    <row r="4019" s="5" customFormat="1" x14ac:dyDescent="0.2"/>
    <row r="4020" s="5" customFormat="1" x14ac:dyDescent="0.2"/>
    <row r="4021" s="5" customFormat="1" x14ac:dyDescent="0.2"/>
    <row r="4022" s="5" customFormat="1" x14ac:dyDescent="0.2"/>
    <row r="4023" s="5" customFormat="1" x14ac:dyDescent="0.2"/>
    <row r="4024" s="5" customFormat="1" x14ac:dyDescent="0.2"/>
    <row r="4025" s="5" customFormat="1" x14ac:dyDescent="0.2"/>
    <row r="4026" s="5" customFormat="1" x14ac:dyDescent="0.2"/>
    <row r="4027" s="5" customFormat="1" x14ac:dyDescent="0.2"/>
    <row r="4028" s="5" customFormat="1" x14ac:dyDescent="0.2"/>
    <row r="4029" s="5" customFormat="1" x14ac:dyDescent="0.2"/>
    <row r="4030" s="5" customFormat="1" x14ac:dyDescent="0.2"/>
    <row r="4031" s="5" customFormat="1" x14ac:dyDescent="0.2"/>
    <row r="4032" s="5" customFormat="1" x14ac:dyDescent="0.2"/>
    <row r="4033" s="5" customFormat="1" x14ac:dyDescent="0.2"/>
    <row r="4034" s="5" customFormat="1" x14ac:dyDescent="0.2"/>
    <row r="4035" s="5" customFormat="1" x14ac:dyDescent="0.2"/>
    <row r="4036" s="5" customFormat="1" x14ac:dyDescent="0.2"/>
    <row r="4037" s="5" customFormat="1" x14ac:dyDescent="0.2"/>
    <row r="4038" s="5" customFormat="1" x14ac:dyDescent="0.2"/>
    <row r="4039" s="5" customFormat="1" x14ac:dyDescent="0.2"/>
    <row r="4040" s="5" customFormat="1" x14ac:dyDescent="0.2"/>
    <row r="4041" s="5" customFormat="1" x14ac:dyDescent="0.2"/>
    <row r="4042" s="5" customFormat="1" x14ac:dyDescent="0.2"/>
    <row r="4043" s="5" customFormat="1" x14ac:dyDescent="0.2"/>
    <row r="4044" s="5" customFormat="1" x14ac:dyDescent="0.2"/>
    <row r="4045" s="5" customFormat="1" x14ac:dyDescent="0.2"/>
    <row r="4046" s="5" customFormat="1" x14ac:dyDescent="0.2"/>
    <row r="4047" s="5" customFormat="1" x14ac:dyDescent="0.2"/>
    <row r="4048" s="5" customFormat="1" x14ac:dyDescent="0.2"/>
    <row r="4049" s="5" customFormat="1" x14ac:dyDescent="0.2"/>
    <row r="4050" s="5" customFormat="1" x14ac:dyDescent="0.2"/>
    <row r="4051" s="5" customFormat="1" x14ac:dyDescent="0.2"/>
    <row r="4052" s="5" customFormat="1" x14ac:dyDescent="0.2"/>
    <row r="4053" s="5" customFormat="1" x14ac:dyDescent="0.2"/>
    <row r="4054" s="5" customFormat="1" x14ac:dyDescent="0.2"/>
    <row r="4055" s="5" customFormat="1" x14ac:dyDescent="0.2"/>
    <row r="4056" s="5" customFormat="1" x14ac:dyDescent="0.2"/>
    <row r="4057" s="5" customFormat="1" x14ac:dyDescent="0.2"/>
    <row r="4058" s="5" customFormat="1" x14ac:dyDescent="0.2"/>
    <row r="4059" s="5" customFormat="1" x14ac:dyDescent="0.2"/>
    <row r="4060" s="5" customFormat="1" x14ac:dyDescent="0.2"/>
    <row r="4061" s="5" customFormat="1" x14ac:dyDescent="0.2"/>
    <row r="4062" s="5" customFormat="1" x14ac:dyDescent="0.2"/>
    <row r="4063" s="5" customFormat="1" x14ac:dyDescent="0.2"/>
    <row r="4064" s="5" customFormat="1" x14ac:dyDescent="0.2"/>
    <row r="4065" s="5" customFormat="1" x14ac:dyDescent="0.2"/>
    <row r="4066" s="5" customFormat="1" x14ac:dyDescent="0.2"/>
    <row r="4067" s="5" customFormat="1" x14ac:dyDescent="0.2"/>
    <row r="4068" s="5" customFormat="1" x14ac:dyDescent="0.2"/>
    <row r="4069" s="5" customFormat="1" x14ac:dyDescent="0.2"/>
    <row r="4070" s="5" customFormat="1" x14ac:dyDescent="0.2"/>
    <row r="4071" s="5" customFormat="1" x14ac:dyDescent="0.2"/>
    <row r="4072" s="5" customFormat="1" x14ac:dyDescent="0.2"/>
    <row r="4073" s="5" customFormat="1" x14ac:dyDescent="0.2"/>
    <row r="4074" s="5" customFormat="1" x14ac:dyDescent="0.2"/>
    <row r="4075" s="5" customFormat="1" x14ac:dyDescent="0.2"/>
    <row r="4076" s="5" customFormat="1" x14ac:dyDescent="0.2"/>
    <row r="4077" s="5" customFormat="1" x14ac:dyDescent="0.2"/>
    <row r="4078" s="5" customFormat="1" x14ac:dyDescent="0.2"/>
    <row r="4079" s="5" customFormat="1" x14ac:dyDescent="0.2"/>
    <row r="4080" s="5" customFormat="1" x14ac:dyDescent="0.2"/>
    <row r="4081" s="5" customFormat="1" x14ac:dyDescent="0.2"/>
    <row r="4082" s="5" customFormat="1" x14ac:dyDescent="0.2"/>
    <row r="4083" s="5" customFormat="1" x14ac:dyDescent="0.2"/>
    <row r="4084" s="5" customFormat="1" x14ac:dyDescent="0.2"/>
    <row r="4085" s="5" customFormat="1" x14ac:dyDescent="0.2"/>
    <row r="4086" s="5" customFormat="1" x14ac:dyDescent="0.2"/>
    <row r="4087" s="5" customFormat="1" x14ac:dyDescent="0.2"/>
    <row r="4088" s="5" customFormat="1" x14ac:dyDescent="0.2"/>
    <row r="4089" s="5" customFormat="1" x14ac:dyDescent="0.2"/>
    <row r="4090" s="5" customFormat="1" x14ac:dyDescent="0.2"/>
    <row r="4091" s="5" customFormat="1" x14ac:dyDescent="0.2"/>
    <row r="4092" s="5" customFormat="1" x14ac:dyDescent="0.2"/>
    <row r="4093" s="5" customFormat="1" x14ac:dyDescent="0.2"/>
    <row r="4094" s="5" customFormat="1" x14ac:dyDescent="0.2"/>
    <row r="4095" s="5" customFormat="1" x14ac:dyDescent="0.2"/>
    <row r="4096" s="5" customFormat="1" x14ac:dyDescent="0.2"/>
    <row r="4097" s="5" customFormat="1" x14ac:dyDescent="0.2"/>
    <row r="4098" s="5" customFormat="1" x14ac:dyDescent="0.2"/>
    <row r="4099" s="5" customFormat="1" x14ac:dyDescent="0.2"/>
    <row r="4100" s="5" customFormat="1" x14ac:dyDescent="0.2"/>
    <row r="4101" s="5" customFormat="1" x14ac:dyDescent="0.2"/>
    <row r="4102" s="5" customFormat="1" x14ac:dyDescent="0.2"/>
    <row r="4103" s="5" customFormat="1" x14ac:dyDescent="0.2"/>
    <row r="4104" s="5" customFormat="1" x14ac:dyDescent="0.2"/>
    <row r="4105" s="5" customFormat="1" x14ac:dyDescent="0.2"/>
    <row r="4106" s="5" customFormat="1" x14ac:dyDescent="0.2"/>
    <row r="4107" s="5" customFormat="1" x14ac:dyDescent="0.2"/>
    <row r="4108" s="5" customFormat="1" x14ac:dyDescent="0.2"/>
    <row r="4109" s="5" customFormat="1" x14ac:dyDescent="0.2"/>
    <row r="4110" s="5" customFormat="1" x14ac:dyDescent="0.2"/>
    <row r="4111" s="5" customFormat="1" x14ac:dyDescent="0.2"/>
    <row r="4112" s="5" customFormat="1" x14ac:dyDescent="0.2"/>
    <row r="4113" s="5" customFormat="1" x14ac:dyDescent="0.2"/>
    <row r="4114" s="5" customFormat="1" x14ac:dyDescent="0.2"/>
    <row r="4115" s="5" customFormat="1" x14ac:dyDescent="0.2"/>
    <row r="4116" s="5" customFormat="1" x14ac:dyDescent="0.2"/>
    <row r="4117" s="5" customFormat="1" x14ac:dyDescent="0.2"/>
    <row r="4118" s="5" customFormat="1" x14ac:dyDescent="0.2"/>
    <row r="4119" s="5" customFormat="1" x14ac:dyDescent="0.2"/>
    <row r="4120" s="5" customFormat="1" x14ac:dyDescent="0.2"/>
    <row r="4121" s="5" customFormat="1" x14ac:dyDescent="0.2"/>
    <row r="4122" s="5" customFormat="1" x14ac:dyDescent="0.2"/>
    <row r="4123" s="5" customFormat="1" x14ac:dyDescent="0.2"/>
    <row r="4124" s="5" customFormat="1" x14ac:dyDescent="0.2"/>
    <row r="4125" s="5" customFormat="1" x14ac:dyDescent="0.2"/>
    <row r="4126" s="5" customFormat="1" x14ac:dyDescent="0.2"/>
    <row r="4127" s="5" customFormat="1" x14ac:dyDescent="0.2"/>
    <row r="4128" s="5" customFormat="1" x14ac:dyDescent="0.2"/>
    <row r="4129" s="5" customFormat="1" x14ac:dyDescent="0.2"/>
    <row r="4130" s="5" customFormat="1" x14ac:dyDescent="0.2"/>
    <row r="4131" s="5" customFormat="1" x14ac:dyDescent="0.2"/>
    <row r="4132" s="5" customFormat="1" x14ac:dyDescent="0.2"/>
    <row r="4133" s="5" customFormat="1" x14ac:dyDescent="0.2"/>
    <row r="4134" s="5" customFormat="1" x14ac:dyDescent="0.2"/>
    <row r="4135" s="5" customFormat="1" x14ac:dyDescent="0.2"/>
    <row r="4136" s="5" customFormat="1" x14ac:dyDescent="0.2"/>
    <row r="4137" s="5" customFormat="1" x14ac:dyDescent="0.2"/>
    <row r="4138" s="5" customFormat="1" x14ac:dyDescent="0.2"/>
    <row r="4139" s="5" customFormat="1" x14ac:dyDescent="0.2"/>
    <row r="4140" s="5" customFormat="1" x14ac:dyDescent="0.2"/>
    <row r="4141" s="5" customFormat="1" x14ac:dyDescent="0.2"/>
    <row r="4142" s="5" customFormat="1" x14ac:dyDescent="0.2"/>
    <row r="4143" s="5" customFormat="1" x14ac:dyDescent="0.2"/>
    <row r="4144" s="5" customFormat="1" x14ac:dyDescent="0.2"/>
    <row r="4145" s="5" customFormat="1" x14ac:dyDescent="0.2"/>
    <row r="4146" s="5" customFormat="1" x14ac:dyDescent="0.2"/>
    <row r="4147" s="5" customFormat="1" x14ac:dyDescent="0.2"/>
    <row r="4148" s="5" customFormat="1" x14ac:dyDescent="0.2"/>
    <row r="4149" s="5" customFormat="1" x14ac:dyDescent="0.2"/>
    <row r="4150" s="5" customFormat="1" x14ac:dyDescent="0.2"/>
    <row r="4151" s="5" customFormat="1" x14ac:dyDescent="0.2"/>
    <row r="4152" s="5" customFormat="1" x14ac:dyDescent="0.2"/>
    <row r="4153" s="5" customFormat="1" x14ac:dyDescent="0.2"/>
    <row r="4154" s="5" customFormat="1" x14ac:dyDescent="0.2"/>
    <row r="4155" s="5" customFormat="1" x14ac:dyDescent="0.2"/>
    <row r="4156" s="5" customFormat="1" x14ac:dyDescent="0.2"/>
    <row r="4157" s="5" customFormat="1" x14ac:dyDescent="0.2"/>
    <row r="4158" s="5" customFormat="1" x14ac:dyDescent="0.2"/>
    <row r="4159" s="5" customFormat="1" x14ac:dyDescent="0.2"/>
    <row r="4160" s="5" customFormat="1" x14ac:dyDescent="0.2"/>
    <row r="4161" s="5" customFormat="1" x14ac:dyDescent="0.2"/>
    <row r="4162" s="5" customFormat="1" x14ac:dyDescent="0.2"/>
    <row r="4163" s="5" customFormat="1" x14ac:dyDescent="0.2"/>
    <row r="4164" s="5" customFormat="1" x14ac:dyDescent="0.2"/>
    <row r="4165" s="5" customFormat="1" x14ac:dyDescent="0.2"/>
    <row r="4166" s="5" customFormat="1" x14ac:dyDescent="0.2"/>
    <row r="4167" s="5" customFormat="1" x14ac:dyDescent="0.2"/>
    <row r="4168" s="5" customFormat="1" x14ac:dyDescent="0.2"/>
    <row r="4169" s="5" customFormat="1" x14ac:dyDescent="0.2"/>
    <row r="4170" s="5" customFormat="1" x14ac:dyDescent="0.2"/>
    <row r="4171" s="5" customFormat="1" x14ac:dyDescent="0.2"/>
    <row r="4172" s="5" customFormat="1" x14ac:dyDescent="0.2"/>
    <row r="4173" s="5" customFormat="1" x14ac:dyDescent="0.2"/>
    <row r="4174" s="5" customFormat="1" x14ac:dyDescent="0.2"/>
    <row r="4175" s="5" customFormat="1" x14ac:dyDescent="0.2"/>
    <row r="4176" s="5" customFormat="1" x14ac:dyDescent="0.2"/>
    <row r="4177" s="5" customFormat="1" x14ac:dyDescent="0.2"/>
    <row r="4178" s="5" customFormat="1" x14ac:dyDescent="0.2"/>
    <row r="4179" s="5" customFormat="1" x14ac:dyDescent="0.2"/>
    <row r="4180" s="5" customFormat="1" x14ac:dyDescent="0.2"/>
    <row r="4181" s="5" customFormat="1" x14ac:dyDescent="0.2"/>
    <row r="4182" s="5" customFormat="1" x14ac:dyDescent="0.2"/>
    <row r="4183" s="5" customFormat="1" x14ac:dyDescent="0.2"/>
    <row r="4184" s="5" customFormat="1" x14ac:dyDescent="0.2"/>
    <row r="4185" s="5" customFormat="1" x14ac:dyDescent="0.2"/>
    <row r="4186" s="5" customFormat="1" x14ac:dyDescent="0.2"/>
    <row r="4187" s="5" customFormat="1" x14ac:dyDescent="0.2"/>
    <row r="4188" s="5" customFormat="1" x14ac:dyDescent="0.2"/>
    <row r="4189" s="5" customFormat="1" x14ac:dyDescent="0.2"/>
    <row r="4190" s="5" customFormat="1" x14ac:dyDescent="0.2"/>
    <row r="4191" s="5" customFormat="1" x14ac:dyDescent="0.2"/>
    <row r="4192" s="5" customFormat="1" x14ac:dyDescent="0.2"/>
    <row r="4193" s="5" customFormat="1" x14ac:dyDescent="0.2"/>
    <row r="4194" s="5" customFormat="1" x14ac:dyDescent="0.2"/>
    <row r="4195" s="5" customFormat="1" x14ac:dyDescent="0.2"/>
    <row r="4196" s="5" customFormat="1" x14ac:dyDescent="0.2"/>
    <row r="4197" s="5" customFormat="1" x14ac:dyDescent="0.2"/>
    <row r="4198" s="5" customFormat="1" x14ac:dyDescent="0.2"/>
    <row r="4199" s="5" customFormat="1" x14ac:dyDescent="0.2"/>
    <row r="4200" s="5" customFormat="1" x14ac:dyDescent="0.2"/>
    <row r="4201" s="5" customFormat="1" x14ac:dyDescent="0.2"/>
    <row r="4202" s="5" customFormat="1" x14ac:dyDescent="0.2"/>
    <row r="4203" s="5" customFormat="1" x14ac:dyDescent="0.2"/>
    <row r="4204" s="5" customFormat="1" x14ac:dyDescent="0.2"/>
    <row r="4205" s="5" customFormat="1" x14ac:dyDescent="0.2"/>
    <row r="4206" s="5" customFormat="1" x14ac:dyDescent="0.2"/>
    <row r="4207" s="5" customFormat="1" x14ac:dyDescent="0.2"/>
    <row r="4208" s="5" customFormat="1" x14ac:dyDescent="0.2"/>
    <row r="4209" s="5" customFormat="1" x14ac:dyDescent="0.2"/>
    <row r="4210" s="5" customFormat="1" x14ac:dyDescent="0.2"/>
    <row r="4211" s="5" customFormat="1" x14ac:dyDescent="0.2"/>
    <row r="4212" s="5" customFormat="1" x14ac:dyDescent="0.2"/>
    <row r="4213" s="5" customFormat="1" x14ac:dyDescent="0.2"/>
    <row r="4214" s="5" customFormat="1" x14ac:dyDescent="0.2"/>
    <row r="4215" s="5" customFormat="1" x14ac:dyDescent="0.2"/>
    <row r="4216" s="5" customFormat="1" x14ac:dyDescent="0.2"/>
    <row r="4217" s="5" customFormat="1" x14ac:dyDescent="0.2"/>
    <row r="4218" s="5" customFormat="1" x14ac:dyDescent="0.2"/>
    <row r="4219" s="5" customFormat="1" x14ac:dyDescent="0.2"/>
    <row r="4220" s="5" customFormat="1" x14ac:dyDescent="0.2"/>
    <row r="4221" s="5" customFormat="1" x14ac:dyDescent="0.2"/>
    <row r="4222" s="5" customFormat="1" x14ac:dyDescent="0.2"/>
    <row r="4223" s="5" customFormat="1" x14ac:dyDescent="0.2"/>
    <row r="4224" s="5" customFormat="1" x14ac:dyDescent="0.2"/>
    <row r="4225" s="5" customFormat="1" x14ac:dyDescent="0.2"/>
    <row r="4226" s="5" customFormat="1" x14ac:dyDescent="0.2"/>
    <row r="4227" s="5" customFormat="1" x14ac:dyDescent="0.2"/>
    <row r="4228" s="5" customFormat="1" x14ac:dyDescent="0.2"/>
    <row r="4229" s="5" customFormat="1" x14ac:dyDescent="0.2"/>
    <row r="4230" s="5" customFormat="1" x14ac:dyDescent="0.2"/>
    <row r="4231" s="5" customFormat="1" x14ac:dyDescent="0.2"/>
    <row r="4232" s="5" customFormat="1" x14ac:dyDescent="0.2"/>
    <row r="4233" s="5" customFormat="1" x14ac:dyDescent="0.2"/>
    <row r="4234" s="5" customFormat="1" x14ac:dyDescent="0.2"/>
    <row r="4235" s="5" customFormat="1" x14ac:dyDescent="0.2"/>
    <row r="4236" s="5" customFormat="1" x14ac:dyDescent="0.2"/>
    <row r="4237" s="5" customFormat="1" x14ac:dyDescent="0.2"/>
    <row r="4238" s="5" customFormat="1" x14ac:dyDescent="0.2"/>
    <row r="4239" s="5" customFormat="1" x14ac:dyDescent="0.2"/>
    <row r="4240" s="5" customFormat="1" x14ac:dyDescent="0.2"/>
    <row r="4241" s="5" customFormat="1" x14ac:dyDescent="0.2"/>
    <row r="4242" s="5" customFormat="1" x14ac:dyDescent="0.2"/>
    <row r="4243" s="5" customFormat="1" x14ac:dyDescent="0.2"/>
    <row r="4244" s="5" customFormat="1" x14ac:dyDescent="0.2"/>
    <row r="4245" s="5" customFormat="1" x14ac:dyDescent="0.2"/>
    <row r="4246" s="5" customFormat="1" x14ac:dyDescent="0.2"/>
    <row r="4247" s="5" customFormat="1" x14ac:dyDescent="0.2"/>
    <row r="4248" s="5" customFormat="1" x14ac:dyDescent="0.2"/>
    <row r="4249" s="5" customFormat="1" x14ac:dyDescent="0.2"/>
    <row r="4250" s="5" customFormat="1" x14ac:dyDescent="0.2"/>
    <row r="4251" s="5" customFormat="1" x14ac:dyDescent="0.2"/>
    <row r="4252" s="5" customFormat="1" x14ac:dyDescent="0.2"/>
    <row r="4253" s="5" customFormat="1" x14ac:dyDescent="0.2"/>
    <row r="4254" s="5" customFormat="1" x14ac:dyDescent="0.2"/>
    <row r="4255" s="5" customFormat="1" x14ac:dyDescent="0.2"/>
    <row r="4256" s="5" customFormat="1" x14ac:dyDescent="0.2"/>
    <row r="4257" s="5" customFormat="1" x14ac:dyDescent="0.2"/>
    <row r="4258" s="5" customFormat="1" x14ac:dyDescent="0.2"/>
    <row r="4259" s="5" customFormat="1" x14ac:dyDescent="0.2"/>
    <row r="4260" s="5" customFormat="1" x14ac:dyDescent="0.2"/>
    <row r="4261" s="5" customFormat="1" x14ac:dyDescent="0.2"/>
    <row r="4262" s="5" customFormat="1" x14ac:dyDescent="0.2"/>
    <row r="4263" s="5" customFormat="1" x14ac:dyDescent="0.2"/>
    <row r="4264" s="5" customFormat="1" x14ac:dyDescent="0.2"/>
    <row r="4265" s="5" customFormat="1" x14ac:dyDescent="0.2"/>
    <row r="4266" s="5" customFormat="1" x14ac:dyDescent="0.2"/>
    <row r="4267" s="5" customFormat="1" x14ac:dyDescent="0.2"/>
    <row r="4268" s="5" customFormat="1" x14ac:dyDescent="0.2"/>
    <row r="4269" s="5" customFormat="1" x14ac:dyDescent="0.2"/>
    <row r="4270" s="5" customFormat="1" x14ac:dyDescent="0.2"/>
    <row r="4271" s="5" customFormat="1" x14ac:dyDescent="0.2"/>
    <row r="4272" s="5" customFormat="1" x14ac:dyDescent="0.2"/>
    <row r="4273" s="5" customFormat="1" x14ac:dyDescent="0.2"/>
    <row r="4274" s="5" customFormat="1" x14ac:dyDescent="0.2"/>
    <row r="4275" s="5" customFormat="1" x14ac:dyDescent="0.2"/>
    <row r="4276" s="5" customFormat="1" x14ac:dyDescent="0.2"/>
    <row r="4277" s="5" customFormat="1" x14ac:dyDescent="0.2"/>
    <row r="4278" s="5" customFormat="1" x14ac:dyDescent="0.2"/>
    <row r="4279" s="5" customFormat="1" x14ac:dyDescent="0.2"/>
    <row r="4280" s="5" customFormat="1" x14ac:dyDescent="0.2"/>
    <row r="4281" s="5" customFormat="1" x14ac:dyDescent="0.2"/>
    <row r="4282" s="5" customFormat="1" x14ac:dyDescent="0.2"/>
    <row r="4283" s="5" customFormat="1" x14ac:dyDescent="0.2"/>
    <row r="4284" s="5" customFormat="1" x14ac:dyDescent="0.2"/>
    <row r="4285" s="5" customFormat="1" x14ac:dyDescent="0.2"/>
    <row r="4286" s="5" customFormat="1" x14ac:dyDescent="0.2"/>
    <row r="4287" s="5" customFormat="1" x14ac:dyDescent="0.2"/>
    <row r="4288" s="5" customFormat="1" x14ac:dyDescent="0.2"/>
    <row r="4289" s="5" customFormat="1" x14ac:dyDescent="0.2"/>
    <row r="4290" s="5" customFormat="1" x14ac:dyDescent="0.2"/>
    <row r="4291" s="5" customFormat="1" x14ac:dyDescent="0.2"/>
    <row r="4292" s="5" customFormat="1" x14ac:dyDescent="0.2"/>
    <row r="4293" s="5" customFormat="1" x14ac:dyDescent="0.2"/>
    <row r="4294" s="5" customFormat="1" x14ac:dyDescent="0.2"/>
    <row r="4295" s="5" customFormat="1" x14ac:dyDescent="0.2"/>
    <row r="4296" s="5" customFormat="1" x14ac:dyDescent="0.2"/>
    <row r="4297" s="5" customFormat="1" x14ac:dyDescent="0.2"/>
    <row r="4298" s="5" customFormat="1" x14ac:dyDescent="0.2"/>
    <row r="4299" s="5" customFormat="1" x14ac:dyDescent="0.2"/>
    <row r="4300" s="5" customFormat="1" x14ac:dyDescent="0.2"/>
    <row r="4301" s="5" customFormat="1" x14ac:dyDescent="0.2"/>
    <row r="4302" s="5" customFormat="1" x14ac:dyDescent="0.2"/>
    <row r="4303" s="5" customFormat="1" x14ac:dyDescent="0.2"/>
    <row r="4304" s="5" customFormat="1" x14ac:dyDescent="0.2"/>
    <row r="4305" s="5" customFormat="1" x14ac:dyDescent="0.2"/>
    <row r="4306" s="5" customFormat="1" x14ac:dyDescent="0.2"/>
    <row r="4307" s="5" customFormat="1" x14ac:dyDescent="0.2"/>
    <row r="4308" s="5" customFormat="1" x14ac:dyDescent="0.2"/>
    <row r="4309" s="5" customFormat="1" x14ac:dyDescent="0.2"/>
    <row r="4310" s="5" customFormat="1" x14ac:dyDescent="0.2"/>
    <row r="4311" s="5" customFormat="1" x14ac:dyDescent="0.2"/>
    <row r="4312" s="5" customFormat="1" x14ac:dyDescent="0.2"/>
    <row r="4313" s="5" customFormat="1" x14ac:dyDescent="0.2"/>
    <row r="4314" s="5" customFormat="1" x14ac:dyDescent="0.2"/>
    <row r="4315" s="5" customFormat="1" x14ac:dyDescent="0.2"/>
    <row r="4316" s="5" customFormat="1" x14ac:dyDescent="0.2"/>
    <row r="4317" s="5" customFormat="1" x14ac:dyDescent="0.2"/>
    <row r="4318" s="5" customFormat="1" x14ac:dyDescent="0.2"/>
    <row r="4319" s="5" customFormat="1" x14ac:dyDescent="0.2"/>
    <row r="4320" s="5" customFormat="1" x14ac:dyDescent="0.2"/>
    <row r="4321" s="5" customFormat="1" x14ac:dyDescent="0.2"/>
    <row r="4322" s="5" customFormat="1" x14ac:dyDescent="0.2"/>
    <row r="4323" s="5" customFormat="1" x14ac:dyDescent="0.2"/>
    <row r="4324" s="5" customFormat="1" x14ac:dyDescent="0.2"/>
    <row r="4325" s="5" customFormat="1" x14ac:dyDescent="0.2"/>
    <row r="4326" s="5" customFormat="1" x14ac:dyDescent="0.2"/>
    <row r="4327" s="5" customFormat="1" x14ac:dyDescent="0.2"/>
    <row r="4328" s="5" customFormat="1" x14ac:dyDescent="0.2"/>
    <row r="4329" s="5" customFormat="1" x14ac:dyDescent="0.2"/>
    <row r="4330" s="5" customFormat="1" x14ac:dyDescent="0.2"/>
    <row r="4331" s="5" customFormat="1" x14ac:dyDescent="0.2"/>
    <row r="4332" s="5" customFormat="1" x14ac:dyDescent="0.2"/>
    <row r="4333" s="5" customFormat="1" x14ac:dyDescent="0.2"/>
    <row r="4334" s="5" customFormat="1" x14ac:dyDescent="0.2"/>
    <row r="4335" s="5" customFormat="1" x14ac:dyDescent="0.2"/>
    <row r="4336" s="5" customFormat="1" x14ac:dyDescent="0.2"/>
    <row r="4337" s="5" customFormat="1" x14ac:dyDescent="0.2"/>
    <row r="4338" s="5" customFormat="1" x14ac:dyDescent="0.2"/>
    <row r="4339" s="5" customFormat="1" x14ac:dyDescent="0.2"/>
    <row r="4340" s="5" customFormat="1" x14ac:dyDescent="0.2"/>
    <row r="4341" s="5" customFormat="1" x14ac:dyDescent="0.2"/>
    <row r="4342" s="5" customFormat="1" x14ac:dyDescent="0.2"/>
    <row r="4343" s="5" customFormat="1" x14ac:dyDescent="0.2"/>
    <row r="4344" s="5" customFormat="1" x14ac:dyDescent="0.2"/>
    <row r="4345" s="5" customFormat="1" x14ac:dyDescent="0.2"/>
    <row r="4346" s="5" customFormat="1" x14ac:dyDescent="0.2"/>
    <row r="4347" s="5" customFormat="1" x14ac:dyDescent="0.2"/>
    <row r="4348" s="5" customFormat="1" x14ac:dyDescent="0.2"/>
    <row r="4349" s="5" customFormat="1" x14ac:dyDescent="0.2"/>
    <row r="4350" s="5" customFormat="1" x14ac:dyDescent="0.2"/>
    <row r="4351" s="5" customFormat="1" x14ac:dyDescent="0.2"/>
    <row r="4352" s="5" customFormat="1" x14ac:dyDescent="0.2"/>
    <row r="4353" s="5" customFormat="1" x14ac:dyDescent="0.2"/>
    <row r="4354" s="5" customFormat="1" x14ac:dyDescent="0.2"/>
    <row r="4355" s="5" customFormat="1" x14ac:dyDescent="0.2"/>
    <row r="4356" s="5" customFormat="1" x14ac:dyDescent="0.2"/>
    <row r="4357" s="5" customFormat="1" x14ac:dyDescent="0.2"/>
    <row r="4358" s="5" customFormat="1" x14ac:dyDescent="0.2"/>
    <row r="4359" s="5" customFormat="1" x14ac:dyDescent="0.2"/>
    <row r="4360" s="5" customFormat="1" x14ac:dyDescent="0.2"/>
    <row r="4361" s="5" customFormat="1" x14ac:dyDescent="0.2"/>
    <row r="4362" s="5" customFormat="1" x14ac:dyDescent="0.2"/>
    <row r="4363" s="5" customFormat="1" x14ac:dyDescent="0.2"/>
    <row r="4364" s="5" customFormat="1" x14ac:dyDescent="0.2"/>
    <row r="4365" s="5" customFormat="1" x14ac:dyDescent="0.2"/>
    <row r="4366" s="5" customFormat="1" x14ac:dyDescent="0.2"/>
    <row r="4367" s="5" customFormat="1" x14ac:dyDescent="0.2"/>
    <row r="4368" s="5" customFormat="1" x14ac:dyDescent="0.2"/>
    <row r="4369" s="5" customFormat="1" x14ac:dyDescent="0.2"/>
    <row r="4370" s="5" customFormat="1" x14ac:dyDescent="0.2"/>
    <row r="4371" s="5" customFormat="1" x14ac:dyDescent="0.2"/>
    <row r="4372" s="5" customFormat="1" x14ac:dyDescent="0.2"/>
    <row r="4373" s="5" customFormat="1" x14ac:dyDescent="0.2"/>
    <row r="4374" s="5" customFormat="1" x14ac:dyDescent="0.2"/>
    <row r="4375" s="5" customFormat="1" x14ac:dyDescent="0.2"/>
    <row r="4376" s="5" customFormat="1" x14ac:dyDescent="0.2"/>
    <row r="4377" s="5" customFormat="1" x14ac:dyDescent="0.2"/>
    <row r="4378" s="5" customFormat="1" x14ac:dyDescent="0.2"/>
    <row r="4379" s="5" customFormat="1" x14ac:dyDescent="0.2"/>
    <row r="4380" s="5" customFormat="1" x14ac:dyDescent="0.2"/>
    <row r="4381" s="5" customFormat="1" x14ac:dyDescent="0.2"/>
    <row r="4382" s="5" customFormat="1" x14ac:dyDescent="0.2"/>
    <row r="4383" s="5" customFormat="1" x14ac:dyDescent="0.2"/>
    <row r="4384" s="5" customFormat="1" x14ac:dyDescent="0.2"/>
    <row r="4385" s="5" customFormat="1" x14ac:dyDescent="0.2"/>
    <row r="4386" s="5" customFormat="1" x14ac:dyDescent="0.2"/>
    <row r="4387" s="5" customFormat="1" x14ac:dyDescent="0.2"/>
    <row r="4388" s="5" customFormat="1" x14ac:dyDescent="0.2"/>
    <row r="4389" s="5" customFormat="1" x14ac:dyDescent="0.2"/>
    <row r="4390" s="5" customFormat="1" x14ac:dyDescent="0.2"/>
    <row r="4391" s="5" customFormat="1" x14ac:dyDescent="0.2"/>
    <row r="4392" s="5" customFormat="1" x14ac:dyDescent="0.2"/>
    <row r="4393" s="5" customFormat="1" x14ac:dyDescent="0.2"/>
    <row r="4394" s="5" customFormat="1" x14ac:dyDescent="0.2"/>
    <row r="4395" s="5" customFormat="1" x14ac:dyDescent="0.2"/>
    <row r="4396" s="5" customFormat="1" x14ac:dyDescent="0.2"/>
    <row r="4397" s="5" customFormat="1" x14ac:dyDescent="0.2"/>
    <row r="4398" s="5" customFormat="1" x14ac:dyDescent="0.2"/>
    <row r="4399" s="5" customFormat="1" x14ac:dyDescent="0.2"/>
    <row r="4400" s="5" customFormat="1" x14ac:dyDescent="0.2"/>
    <row r="4401" s="5" customFormat="1" x14ac:dyDescent="0.2"/>
    <row r="4402" s="5" customFormat="1" x14ac:dyDescent="0.2"/>
    <row r="4403" s="5" customFormat="1" x14ac:dyDescent="0.2"/>
    <row r="4404" s="5" customFormat="1" x14ac:dyDescent="0.2"/>
    <row r="4405" s="5" customFormat="1" x14ac:dyDescent="0.2"/>
    <row r="4406" s="5" customFormat="1" x14ac:dyDescent="0.2"/>
    <row r="4407" s="5" customFormat="1" x14ac:dyDescent="0.2"/>
    <row r="4408" s="5" customFormat="1" x14ac:dyDescent="0.2"/>
    <row r="4409" s="5" customFormat="1" x14ac:dyDescent="0.2"/>
    <row r="4410" s="5" customFormat="1" x14ac:dyDescent="0.2"/>
    <row r="4411" s="5" customFormat="1" x14ac:dyDescent="0.2"/>
    <row r="4412" s="5" customFormat="1" x14ac:dyDescent="0.2"/>
    <row r="4413" s="5" customFormat="1" x14ac:dyDescent="0.2"/>
    <row r="4414" s="5" customFormat="1" x14ac:dyDescent="0.2"/>
    <row r="4415" s="5" customFormat="1" x14ac:dyDescent="0.2"/>
    <row r="4416" s="5" customFormat="1" x14ac:dyDescent="0.2"/>
    <row r="4417" s="5" customFormat="1" x14ac:dyDescent="0.2"/>
    <row r="4418" s="5" customFormat="1" x14ac:dyDescent="0.2"/>
    <row r="4419" s="5" customFormat="1" x14ac:dyDescent="0.2"/>
    <row r="4420" s="5" customFormat="1" x14ac:dyDescent="0.2"/>
    <row r="4421" s="5" customFormat="1" x14ac:dyDescent="0.2"/>
    <row r="4422" s="5" customFormat="1" x14ac:dyDescent="0.2"/>
    <row r="4423" s="5" customFormat="1" x14ac:dyDescent="0.2"/>
    <row r="4424" s="5" customFormat="1" x14ac:dyDescent="0.2"/>
    <row r="4425" s="5" customFormat="1" x14ac:dyDescent="0.2"/>
    <row r="4426" s="5" customFormat="1" x14ac:dyDescent="0.2"/>
    <row r="4427" s="5" customFormat="1" x14ac:dyDescent="0.2"/>
    <row r="4428" s="5" customFormat="1" x14ac:dyDescent="0.2"/>
    <row r="4429" s="5" customFormat="1" x14ac:dyDescent="0.2"/>
    <row r="4430" s="5" customFormat="1" x14ac:dyDescent="0.2"/>
    <row r="4431" s="5" customFormat="1" x14ac:dyDescent="0.2"/>
    <row r="4432" s="5" customFormat="1" x14ac:dyDescent="0.2"/>
    <row r="4433" s="5" customFormat="1" x14ac:dyDescent="0.2"/>
    <row r="4434" s="5" customFormat="1" x14ac:dyDescent="0.2"/>
    <row r="4435" s="5" customFormat="1" x14ac:dyDescent="0.2"/>
    <row r="4436" s="5" customFormat="1" x14ac:dyDescent="0.2"/>
    <row r="4437" s="5" customFormat="1" x14ac:dyDescent="0.2"/>
    <row r="4438" s="5" customFormat="1" x14ac:dyDescent="0.2"/>
    <row r="4439" s="5" customFormat="1" x14ac:dyDescent="0.2"/>
    <row r="4440" s="5" customFormat="1" x14ac:dyDescent="0.2"/>
    <row r="4441" s="5" customFormat="1" x14ac:dyDescent="0.2"/>
    <row r="4442" s="5" customFormat="1" x14ac:dyDescent="0.2"/>
    <row r="4443" s="5" customFormat="1" x14ac:dyDescent="0.2"/>
    <row r="4444" s="5" customFormat="1" x14ac:dyDescent="0.2"/>
    <row r="4445" s="5" customFormat="1" x14ac:dyDescent="0.2"/>
    <row r="4446" s="5" customFormat="1" x14ac:dyDescent="0.2"/>
    <row r="4447" s="5" customFormat="1" x14ac:dyDescent="0.2"/>
    <row r="4448" s="5" customFormat="1" x14ac:dyDescent="0.2"/>
    <row r="4449" s="5" customFormat="1" x14ac:dyDescent="0.2"/>
    <row r="4450" s="5" customFormat="1" x14ac:dyDescent="0.2"/>
    <row r="4451" s="5" customFormat="1" x14ac:dyDescent="0.2"/>
    <row r="4452" s="5" customFormat="1" x14ac:dyDescent="0.2"/>
    <row r="4453" s="5" customFormat="1" x14ac:dyDescent="0.2"/>
    <row r="4454" s="5" customFormat="1" x14ac:dyDescent="0.2"/>
    <row r="4455" s="5" customFormat="1" x14ac:dyDescent="0.2"/>
    <row r="4456" s="5" customFormat="1" x14ac:dyDescent="0.2"/>
    <row r="4457" s="5" customFormat="1" x14ac:dyDescent="0.2"/>
    <row r="4458" s="5" customFormat="1" x14ac:dyDescent="0.2"/>
    <row r="4459" s="5" customFormat="1" x14ac:dyDescent="0.2"/>
    <row r="4460" s="5" customFormat="1" x14ac:dyDescent="0.2"/>
    <row r="4461" s="5" customFormat="1" x14ac:dyDescent="0.2"/>
    <row r="4462" s="5" customFormat="1" x14ac:dyDescent="0.2"/>
    <row r="4463" s="5" customFormat="1" x14ac:dyDescent="0.2"/>
    <row r="4464" s="5" customFormat="1" x14ac:dyDescent="0.2"/>
    <row r="4465" s="5" customFormat="1" x14ac:dyDescent="0.2"/>
    <row r="4466" s="5" customFormat="1" x14ac:dyDescent="0.2"/>
    <row r="4467" s="5" customFormat="1" x14ac:dyDescent="0.2"/>
    <row r="4468" s="5" customFormat="1" x14ac:dyDescent="0.2"/>
    <row r="4469" s="5" customFormat="1" x14ac:dyDescent="0.2"/>
    <row r="4470" s="5" customFormat="1" x14ac:dyDescent="0.2"/>
    <row r="4471" s="5" customFormat="1" x14ac:dyDescent="0.2"/>
    <row r="4472" s="5" customFormat="1" x14ac:dyDescent="0.2"/>
    <row r="4473" s="5" customFormat="1" x14ac:dyDescent="0.2"/>
    <row r="4474" s="5" customFormat="1" x14ac:dyDescent="0.2"/>
    <row r="4475" s="5" customFormat="1" x14ac:dyDescent="0.2"/>
    <row r="4476" s="5" customFormat="1" x14ac:dyDescent="0.2"/>
    <row r="4477" s="5" customFormat="1" x14ac:dyDescent="0.2"/>
    <row r="4478" s="5" customFormat="1" x14ac:dyDescent="0.2"/>
    <row r="4479" s="5" customFormat="1" x14ac:dyDescent="0.2"/>
    <row r="4480" s="5" customFormat="1" x14ac:dyDescent="0.2"/>
    <row r="4481" s="5" customFormat="1" x14ac:dyDescent="0.2"/>
    <row r="4482" s="5" customFormat="1" x14ac:dyDescent="0.2"/>
    <row r="4483" s="5" customFormat="1" x14ac:dyDescent="0.2"/>
    <row r="4484" s="5" customFormat="1" x14ac:dyDescent="0.2"/>
    <row r="4485" s="5" customFormat="1" x14ac:dyDescent="0.2"/>
    <row r="4486" s="5" customFormat="1" x14ac:dyDescent="0.2"/>
    <row r="4487" s="5" customFormat="1" x14ac:dyDescent="0.2"/>
    <row r="4488" s="5" customFormat="1" x14ac:dyDescent="0.2"/>
    <row r="4489" s="5" customFormat="1" x14ac:dyDescent="0.2"/>
    <row r="4490" s="5" customFormat="1" x14ac:dyDescent="0.2"/>
    <row r="4491" s="5" customFormat="1" x14ac:dyDescent="0.2"/>
    <row r="4492" s="5" customFormat="1" x14ac:dyDescent="0.2"/>
    <row r="4493" s="5" customFormat="1" x14ac:dyDescent="0.2"/>
    <row r="4494" s="5" customFormat="1" x14ac:dyDescent="0.2"/>
    <row r="4495" s="5" customFormat="1" x14ac:dyDescent="0.2"/>
    <row r="4496" s="5" customFormat="1" x14ac:dyDescent="0.2"/>
    <row r="4497" s="5" customFormat="1" x14ac:dyDescent="0.2"/>
    <row r="4498" s="5" customFormat="1" x14ac:dyDescent="0.2"/>
    <row r="4499" s="5" customFormat="1" x14ac:dyDescent="0.2"/>
    <row r="4500" s="5" customFormat="1" x14ac:dyDescent="0.2"/>
    <row r="4501" s="5" customFormat="1" x14ac:dyDescent="0.2"/>
    <row r="4502" s="5" customFormat="1" x14ac:dyDescent="0.2"/>
    <row r="4503" s="5" customFormat="1" x14ac:dyDescent="0.2"/>
    <row r="4504" s="5" customFormat="1" x14ac:dyDescent="0.2"/>
    <row r="4505" s="5" customFormat="1" x14ac:dyDescent="0.2"/>
    <row r="4506" s="5" customFormat="1" x14ac:dyDescent="0.2"/>
    <row r="4507" s="5" customFormat="1" x14ac:dyDescent="0.2"/>
    <row r="4508" s="5" customFormat="1" x14ac:dyDescent="0.2"/>
    <row r="4509" s="5" customFormat="1" x14ac:dyDescent="0.2"/>
    <row r="4510" s="5" customFormat="1" x14ac:dyDescent="0.2"/>
    <row r="4511" s="5" customFormat="1" x14ac:dyDescent="0.2"/>
    <row r="4512" s="5" customFormat="1" x14ac:dyDescent="0.2"/>
    <row r="4513" s="5" customFormat="1" x14ac:dyDescent="0.2"/>
    <row r="4514" s="5" customFormat="1" x14ac:dyDescent="0.2"/>
    <row r="4515" s="5" customFormat="1" x14ac:dyDescent="0.2"/>
    <row r="4516" s="5" customFormat="1" x14ac:dyDescent="0.2"/>
    <row r="4517" s="5" customFormat="1" x14ac:dyDescent="0.2"/>
    <row r="4518" s="5" customFormat="1" x14ac:dyDescent="0.2"/>
    <row r="4519" s="5" customFormat="1" x14ac:dyDescent="0.2"/>
    <row r="4520" s="5" customFormat="1" x14ac:dyDescent="0.2"/>
    <row r="4521" s="5" customFormat="1" x14ac:dyDescent="0.2"/>
    <row r="4522" s="5" customFormat="1" x14ac:dyDescent="0.2"/>
    <row r="4523" s="5" customFormat="1" x14ac:dyDescent="0.2"/>
    <row r="4524" s="5" customFormat="1" x14ac:dyDescent="0.2"/>
    <row r="4525" s="5" customFormat="1" x14ac:dyDescent="0.2"/>
    <row r="4526" s="5" customFormat="1" x14ac:dyDescent="0.2"/>
    <row r="4527" s="5" customFormat="1" x14ac:dyDescent="0.2"/>
    <row r="4528" s="5" customFormat="1" x14ac:dyDescent="0.2"/>
    <row r="4529" s="5" customFormat="1" x14ac:dyDescent="0.2"/>
    <row r="4530" s="5" customFormat="1" x14ac:dyDescent="0.2"/>
    <row r="4531" s="5" customFormat="1" x14ac:dyDescent="0.2"/>
    <row r="4532" s="5" customFormat="1" x14ac:dyDescent="0.2"/>
    <row r="4533" s="5" customFormat="1" x14ac:dyDescent="0.2"/>
    <row r="4534" s="5" customFormat="1" x14ac:dyDescent="0.2"/>
    <row r="4535" s="5" customFormat="1" x14ac:dyDescent="0.2"/>
    <row r="4536" s="5" customFormat="1" x14ac:dyDescent="0.2"/>
    <row r="4537" s="5" customFormat="1" x14ac:dyDescent="0.2"/>
    <row r="4538" s="5" customFormat="1" x14ac:dyDescent="0.2"/>
    <row r="4539" s="5" customFormat="1" x14ac:dyDescent="0.2"/>
    <row r="4540" s="5" customFormat="1" x14ac:dyDescent="0.2"/>
    <row r="4541" s="5" customFormat="1" x14ac:dyDescent="0.2"/>
    <row r="4542" s="5" customFormat="1" x14ac:dyDescent="0.2"/>
    <row r="4543" s="5" customFormat="1" x14ac:dyDescent="0.2"/>
    <row r="4544" s="5" customFormat="1" x14ac:dyDescent="0.2"/>
    <row r="4545" s="5" customFormat="1" x14ac:dyDescent="0.2"/>
    <row r="4546" s="5" customFormat="1" x14ac:dyDescent="0.2"/>
    <row r="4547" s="5" customFormat="1" x14ac:dyDescent="0.2"/>
    <row r="4548" s="5" customFormat="1" x14ac:dyDescent="0.2"/>
    <row r="4549" s="5" customFormat="1" x14ac:dyDescent="0.2"/>
    <row r="4550" s="5" customFormat="1" x14ac:dyDescent="0.2"/>
    <row r="4551" s="5" customFormat="1" x14ac:dyDescent="0.2"/>
    <row r="4552" s="5" customFormat="1" x14ac:dyDescent="0.2"/>
    <row r="4553" s="5" customFormat="1" x14ac:dyDescent="0.2"/>
    <row r="4554" s="5" customFormat="1" x14ac:dyDescent="0.2"/>
    <row r="4555" s="5" customFormat="1" x14ac:dyDescent="0.2"/>
    <row r="4556" s="5" customFormat="1" x14ac:dyDescent="0.2"/>
    <row r="4557" s="5" customFormat="1" x14ac:dyDescent="0.2"/>
    <row r="4558" s="5" customFormat="1" x14ac:dyDescent="0.2"/>
    <row r="4559" s="5" customFormat="1" x14ac:dyDescent="0.2"/>
    <row r="4560" s="5" customFormat="1" x14ac:dyDescent="0.2"/>
    <row r="4561" s="5" customFormat="1" x14ac:dyDescent="0.2"/>
    <row r="4562" s="5" customFormat="1" x14ac:dyDescent="0.2"/>
    <row r="4563" s="5" customFormat="1" x14ac:dyDescent="0.2"/>
    <row r="4564" s="5" customFormat="1" x14ac:dyDescent="0.2"/>
    <row r="4565" s="5" customFormat="1" x14ac:dyDescent="0.2"/>
    <row r="4566" s="5" customFormat="1" x14ac:dyDescent="0.2"/>
    <row r="4567" s="5" customFormat="1" x14ac:dyDescent="0.2"/>
    <row r="4568" s="5" customFormat="1" x14ac:dyDescent="0.2"/>
    <row r="4569" s="5" customFormat="1" x14ac:dyDescent="0.2"/>
    <row r="4570" s="5" customFormat="1" x14ac:dyDescent="0.2"/>
    <row r="4571" s="5" customFormat="1" x14ac:dyDescent="0.2"/>
    <row r="4572" s="5" customFormat="1" x14ac:dyDescent="0.2"/>
    <row r="4573" s="5" customFormat="1" x14ac:dyDescent="0.2"/>
    <row r="4574" s="5" customFormat="1" x14ac:dyDescent="0.2"/>
    <row r="4575" s="5" customFormat="1" x14ac:dyDescent="0.2"/>
    <row r="4576" s="5" customFormat="1" x14ac:dyDescent="0.2"/>
    <row r="4577" s="5" customFormat="1" x14ac:dyDescent="0.2"/>
    <row r="4578" s="5" customFormat="1" x14ac:dyDescent="0.2"/>
    <row r="4579" s="5" customFormat="1" x14ac:dyDescent="0.2"/>
    <row r="4580" s="5" customFormat="1" x14ac:dyDescent="0.2"/>
    <row r="4581" s="5" customFormat="1" x14ac:dyDescent="0.2"/>
    <row r="4582" s="5" customFormat="1" x14ac:dyDescent="0.2"/>
    <row r="4583" s="5" customFormat="1" x14ac:dyDescent="0.2"/>
    <row r="4584" s="5" customFormat="1" x14ac:dyDescent="0.2"/>
    <row r="4585" s="5" customFormat="1" x14ac:dyDescent="0.2"/>
    <row r="4586" s="5" customFormat="1" x14ac:dyDescent="0.2"/>
    <row r="4587" s="5" customFormat="1" x14ac:dyDescent="0.2"/>
    <row r="4588" s="5" customFormat="1" x14ac:dyDescent="0.2"/>
    <row r="4589" s="5" customFormat="1" x14ac:dyDescent="0.2"/>
    <row r="4590" s="5" customFormat="1" x14ac:dyDescent="0.2"/>
    <row r="4591" s="5" customFormat="1" x14ac:dyDescent="0.2"/>
    <row r="4592" s="5" customFormat="1" x14ac:dyDescent="0.2"/>
    <row r="4593" s="5" customFormat="1" x14ac:dyDescent="0.2"/>
    <row r="4594" s="5" customFormat="1" x14ac:dyDescent="0.2"/>
    <row r="4595" s="5" customFormat="1" x14ac:dyDescent="0.2"/>
    <row r="4596" s="5" customFormat="1" x14ac:dyDescent="0.2"/>
    <row r="4597" s="5" customFormat="1" x14ac:dyDescent="0.2"/>
    <row r="4598" s="5" customFormat="1" x14ac:dyDescent="0.2"/>
    <row r="4599" s="5" customFormat="1" x14ac:dyDescent="0.2"/>
    <row r="4600" s="5" customFormat="1" x14ac:dyDescent="0.2"/>
    <row r="4601" s="5" customFormat="1" x14ac:dyDescent="0.2"/>
    <row r="4602" s="5" customFormat="1" x14ac:dyDescent="0.2"/>
    <row r="4603" s="5" customFormat="1" x14ac:dyDescent="0.2"/>
    <row r="4604" s="5" customFormat="1" x14ac:dyDescent="0.2"/>
    <row r="4605" s="5" customFormat="1" x14ac:dyDescent="0.2"/>
    <row r="4606" s="5" customFormat="1" x14ac:dyDescent="0.2"/>
    <row r="4607" s="5" customFormat="1" x14ac:dyDescent="0.2"/>
    <row r="4608" s="5" customFormat="1" x14ac:dyDescent="0.2"/>
    <row r="4609" s="5" customFormat="1" x14ac:dyDescent="0.2"/>
    <row r="4610" s="5" customFormat="1" x14ac:dyDescent="0.2"/>
    <row r="4611" s="5" customFormat="1" x14ac:dyDescent="0.2"/>
    <row r="4612" s="5" customFormat="1" x14ac:dyDescent="0.2"/>
    <row r="4613" s="5" customFormat="1" x14ac:dyDescent="0.2"/>
    <row r="4614" s="5" customFormat="1" x14ac:dyDescent="0.2"/>
    <row r="4615" s="5" customFormat="1" x14ac:dyDescent="0.2"/>
    <row r="4616" s="5" customFormat="1" x14ac:dyDescent="0.2"/>
    <row r="4617" s="5" customFormat="1" x14ac:dyDescent="0.2"/>
    <row r="4618" s="5" customFormat="1" x14ac:dyDescent="0.2"/>
    <row r="4619" s="5" customFormat="1" x14ac:dyDescent="0.2"/>
    <row r="4620" s="5" customFormat="1" x14ac:dyDescent="0.2"/>
    <row r="4621" s="5" customFormat="1" x14ac:dyDescent="0.2"/>
    <row r="4622" s="5" customFormat="1" x14ac:dyDescent="0.2"/>
    <row r="4623" s="5" customFormat="1" x14ac:dyDescent="0.2"/>
    <row r="4624" s="5" customFormat="1" x14ac:dyDescent="0.2"/>
    <row r="4625" s="5" customFormat="1" x14ac:dyDescent="0.2"/>
    <row r="4626" s="5" customFormat="1" x14ac:dyDescent="0.2"/>
    <row r="4627" s="5" customFormat="1" x14ac:dyDescent="0.2"/>
    <row r="4628" s="5" customFormat="1" x14ac:dyDescent="0.2"/>
    <row r="4629" s="5" customFormat="1" x14ac:dyDescent="0.2"/>
    <row r="4630" s="5" customFormat="1" x14ac:dyDescent="0.2"/>
    <row r="4631" s="5" customFormat="1" x14ac:dyDescent="0.2"/>
    <row r="4632" s="5" customFormat="1" x14ac:dyDescent="0.2"/>
    <row r="4633" s="5" customFormat="1" x14ac:dyDescent="0.2"/>
    <row r="4634" s="5" customFormat="1" x14ac:dyDescent="0.2"/>
    <row r="4635" s="5" customFormat="1" x14ac:dyDescent="0.2"/>
    <row r="4636" s="5" customFormat="1" x14ac:dyDescent="0.2"/>
    <row r="4637" s="5" customFormat="1" x14ac:dyDescent="0.2"/>
    <row r="4638" s="5" customFormat="1" x14ac:dyDescent="0.2"/>
    <row r="4639" s="5" customFormat="1" x14ac:dyDescent="0.2"/>
    <row r="4640" s="5" customFormat="1" x14ac:dyDescent="0.2"/>
    <row r="4641" s="5" customFormat="1" x14ac:dyDescent="0.2"/>
    <row r="4642" s="5" customFormat="1" x14ac:dyDescent="0.2"/>
    <row r="4643" s="5" customFormat="1" x14ac:dyDescent="0.2"/>
    <row r="4644" s="5" customFormat="1" x14ac:dyDescent="0.2"/>
    <row r="4645" s="5" customFormat="1" x14ac:dyDescent="0.2"/>
    <row r="4646" s="5" customFormat="1" x14ac:dyDescent="0.2"/>
    <row r="4647" s="5" customFormat="1" x14ac:dyDescent="0.2"/>
    <row r="4648" s="5" customFormat="1" x14ac:dyDescent="0.2"/>
    <row r="4649" s="5" customFormat="1" x14ac:dyDescent="0.2"/>
    <row r="4650" s="5" customFormat="1" x14ac:dyDescent="0.2"/>
    <row r="4651" s="5" customFormat="1" x14ac:dyDescent="0.2"/>
    <row r="4652" s="5" customFormat="1" x14ac:dyDescent="0.2"/>
    <row r="4653" s="5" customFormat="1" x14ac:dyDescent="0.2"/>
    <row r="4654" s="5" customFormat="1" x14ac:dyDescent="0.2"/>
    <row r="4655" s="5" customFormat="1" x14ac:dyDescent="0.2"/>
    <row r="4656" s="5" customFormat="1" x14ac:dyDescent="0.2"/>
    <row r="4657" s="5" customFormat="1" x14ac:dyDescent="0.2"/>
    <row r="4658" s="5" customFormat="1" x14ac:dyDescent="0.2"/>
    <row r="4659" s="5" customFormat="1" x14ac:dyDescent="0.2"/>
    <row r="4660" s="5" customFormat="1" x14ac:dyDescent="0.2"/>
    <row r="4661" s="5" customFormat="1" x14ac:dyDescent="0.2"/>
    <row r="4662" s="5" customFormat="1" x14ac:dyDescent="0.2"/>
    <row r="4663" s="5" customFormat="1" x14ac:dyDescent="0.2"/>
    <row r="4664" s="5" customFormat="1" x14ac:dyDescent="0.2"/>
    <row r="4665" s="5" customFormat="1" x14ac:dyDescent="0.2"/>
    <row r="4666" s="5" customFormat="1" x14ac:dyDescent="0.2"/>
    <row r="4667" s="5" customFormat="1" x14ac:dyDescent="0.2"/>
    <row r="4668" s="5" customFormat="1" x14ac:dyDescent="0.2"/>
    <row r="4669" s="5" customFormat="1" x14ac:dyDescent="0.2"/>
    <row r="4670" s="5" customFormat="1" x14ac:dyDescent="0.2"/>
    <row r="4671" s="5" customFormat="1" x14ac:dyDescent="0.2"/>
    <row r="4672" s="5" customFormat="1" x14ac:dyDescent="0.2"/>
    <row r="4673" s="5" customFormat="1" x14ac:dyDescent="0.2"/>
    <row r="4674" s="5" customFormat="1" x14ac:dyDescent="0.2"/>
    <row r="4675" s="5" customFormat="1" x14ac:dyDescent="0.2"/>
    <row r="4676" s="5" customFormat="1" x14ac:dyDescent="0.2"/>
    <row r="4677" s="5" customFormat="1" x14ac:dyDescent="0.2"/>
    <row r="4678" s="5" customFormat="1" x14ac:dyDescent="0.2"/>
    <row r="4679" s="5" customFormat="1" x14ac:dyDescent="0.2"/>
    <row r="4680" s="5" customFormat="1" x14ac:dyDescent="0.2"/>
    <row r="4681" s="5" customFormat="1" x14ac:dyDescent="0.2"/>
    <row r="4682" s="5" customFormat="1" x14ac:dyDescent="0.2"/>
    <row r="4683" s="5" customFormat="1" x14ac:dyDescent="0.2"/>
    <row r="4684" s="5" customFormat="1" x14ac:dyDescent="0.2"/>
    <row r="4685" s="5" customFormat="1" x14ac:dyDescent="0.2"/>
    <row r="4686" s="5" customFormat="1" x14ac:dyDescent="0.2"/>
    <row r="4687" s="5" customFormat="1" x14ac:dyDescent="0.2"/>
    <row r="4688" s="5" customFormat="1" x14ac:dyDescent="0.2"/>
    <row r="4689" s="5" customFormat="1" x14ac:dyDescent="0.2"/>
    <row r="4690" s="5" customFormat="1" x14ac:dyDescent="0.2"/>
    <row r="4691" s="5" customFormat="1" x14ac:dyDescent="0.2"/>
    <row r="4692" s="5" customFormat="1" x14ac:dyDescent="0.2"/>
    <row r="4693" s="5" customFormat="1" x14ac:dyDescent="0.2"/>
    <row r="4694" s="5" customFormat="1" x14ac:dyDescent="0.2"/>
    <row r="4695" s="5" customFormat="1" x14ac:dyDescent="0.2"/>
    <row r="4696" s="5" customFormat="1" x14ac:dyDescent="0.2"/>
    <row r="4697" s="5" customFormat="1" x14ac:dyDescent="0.2"/>
    <row r="4698" s="5" customFormat="1" x14ac:dyDescent="0.2"/>
    <row r="4699" s="5" customFormat="1" x14ac:dyDescent="0.2"/>
    <row r="4700" s="5" customFormat="1" x14ac:dyDescent="0.2"/>
    <row r="4701" s="5" customFormat="1" x14ac:dyDescent="0.2"/>
    <row r="4702" s="5" customFormat="1" x14ac:dyDescent="0.2"/>
    <row r="4703" s="5" customFormat="1" x14ac:dyDescent="0.2"/>
    <row r="4704" s="5" customFormat="1" x14ac:dyDescent="0.2"/>
    <row r="4705" s="5" customFormat="1" x14ac:dyDescent="0.2"/>
    <row r="4706" s="5" customFormat="1" x14ac:dyDescent="0.2"/>
    <row r="4707" s="5" customFormat="1" x14ac:dyDescent="0.2"/>
    <row r="4708" s="5" customFormat="1" x14ac:dyDescent="0.2"/>
    <row r="4709" s="5" customFormat="1" x14ac:dyDescent="0.2"/>
    <row r="4710" s="5" customFormat="1" x14ac:dyDescent="0.2"/>
    <row r="4711" s="5" customFormat="1" x14ac:dyDescent="0.2"/>
    <row r="4712" s="5" customFormat="1" x14ac:dyDescent="0.2"/>
    <row r="4713" s="5" customFormat="1" x14ac:dyDescent="0.2"/>
    <row r="4714" s="5" customFormat="1" x14ac:dyDescent="0.2"/>
    <row r="4715" s="5" customFormat="1" x14ac:dyDescent="0.2"/>
    <row r="4716" s="5" customFormat="1" x14ac:dyDescent="0.2"/>
    <row r="4717" s="5" customFormat="1" x14ac:dyDescent="0.2"/>
    <row r="4718" s="5" customFormat="1" x14ac:dyDescent="0.2"/>
    <row r="4719" s="5" customFormat="1" x14ac:dyDescent="0.2"/>
    <row r="4720" s="5" customFormat="1" x14ac:dyDescent="0.2"/>
    <row r="4721" s="5" customFormat="1" x14ac:dyDescent="0.2"/>
    <row r="4722" s="5" customFormat="1" x14ac:dyDescent="0.2"/>
    <row r="4723" s="5" customFormat="1" x14ac:dyDescent="0.2"/>
    <row r="4724" s="5" customFormat="1" x14ac:dyDescent="0.2"/>
    <row r="4725" s="5" customFormat="1" x14ac:dyDescent="0.2"/>
    <row r="4726" s="5" customFormat="1" x14ac:dyDescent="0.2"/>
    <row r="4727" s="5" customFormat="1" x14ac:dyDescent="0.2"/>
    <row r="4728" s="5" customFormat="1" x14ac:dyDescent="0.2"/>
    <row r="4729" s="5" customFormat="1" x14ac:dyDescent="0.2"/>
    <row r="4730" s="5" customFormat="1" x14ac:dyDescent="0.2"/>
    <row r="4731" s="5" customFormat="1" x14ac:dyDescent="0.2"/>
    <row r="4732" s="5" customFormat="1" x14ac:dyDescent="0.2"/>
    <row r="4733" s="5" customFormat="1" x14ac:dyDescent="0.2"/>
    <row r="4734" s="5" customFormat="1" x14ac:dyDescent="0.2"/>
    <row r="4735" s="5" customFormat="1" x14ac:dyDescent="0.2"/>
    <row r="4736" s="5" customFormat="1" x14ac:dyDescent="0.2"/>
    <row r="4737" s="5" customFormat="1" x14ac:dyDescent="0.2"/>
    <row r="4738" s="5" customFormat="1" x14ac:dyDescent="0.2"/>
    <row r="4739" s="5" customFormat="1" x14ac:dyDescent="0.2"/>
    <row r="4740" s="5" customFormat="1" x14ac:dyDescent="0.2"/>
    <row r="4741" s="5" customFormat="1" x14ac:dyDescent="0.2"/>
    <row r="4742" s="5" customFormat="1" x14ac:dyDescent="0.2"/>
    <row r="4743" s="5" customFormat="1" x14ac:dyDescent="0.2"/>
    <row r="4744" s="5" customFormat="1" x14ac:dyDescent="0.2"/>
    <row r="4745" s="5" customFormat="1" x14ac:dyDescent="0.2"/>
    <row r="4746" s="5" customFormat="1" x14ac:dyDescent="0.2"/>
    <row r="4747" s="5" customFormat="1" x14ac:dyDescent="0.2"/>
    <row r="4748" s="5" customFormat="1" x14ac:dyDescent="0.2"/>
    <row r="4749" s="5" customFormat="1" x14ac:dyDescent="0.2"/>
    <row r="4750" s="5" customFormat="1" x14ac:dyDescent="0.2"/>
    <row r="4751" s="5" customFormat="1" x14ac:dyDescent="0.2"/>
    <row r="4752" s="5" customFormat="1" x14ac:dyDescent="0.2"/>
    <row r="4753" s="5" customFormat="1" x14ac:dyDescent="0.2"/>
    <row r="4754" s="5" customFormat="1" x14ac:dyDescent="0.2"/>
    <row r="4755" s="5" customFormat="1" x14ac:dyDescent="0.2"/>
    <row r="4756" s="5" customFormat="1" x14ac:dyDescent="0.2"/>
    <row r="4757" s="5" customFormat="1" x14ac:dyDescent="0.2"/>
    <row r="4758" s="5" customFormat="1" x14ac:dyDescent="0.2"/>
    <row r="4759" s="5" customFormat="1" x14ac:dyDescent="0.2"/>
    <row r="4760" s="5" customFormat="1" x14ac:dyDescent="0.2"/>
    <row r="4761" s="5" customFormat="1" x14ac:dyDescent="0.2"/>
    <row r="4762" s="5" customFormat="1" x14ac:dyDescent="0.2"/>
    <row r="4763" s="5" customFormat="1" x14ac:dyDescent="0.2"/>
    <row r="4764" s="5" customFormat="1" x14ac:dyDescent="0.2"/>
    <row r="4765" s="5" customFormat="1" x14ac:dyDescent="0.2"/>
    <row r="4766" s="5" customFormat="1" x14ac:dyDescent="0.2"/>
    <row r="4767" s="5" customFormat="1" x14ac:dyDescent="0.2"/>
    <row r="4768" s="5" customFormat="1" x14ac:dyDescent="0.2"/>
    <row r="4769" s="5" customFormat="1" x14ac:dyDescent="0.2"/>
    <row r="4770" s="5" customFormat="1" x14ac:dyDescent="0.2"/>
    <row r="4771" s="5" customFormat="1" x14ac:dyDescent="0.2"/>
    <row r="4772" s="5" customFormat="1" x14ac:dyDescent="0.2"/>
    <row r="4773" s="5" customFormat="1" x14ac:dyDescent="0.2"/>
    <row r="4774" s="5" customFormat="1" x14ac:dyDescent="0.2"/>
    <row r="4775" s="5" customFormat="1" x14ac:dyDescent="0.2"/>
    <row r="4776" s="5" customFormat="1" x14ac:dyDescent="0.2"/>
    <row r="4777" s="5" customFormat="1" x14ac:dyDescent="0.2"/>
    <row r="4778" s="5" customFormat="1" x14ac:dyDescent="0.2"/>
    <row r="4779" s="5" customFormat="1" x14ac:dyDescent="0.2"/>
    <row r="4780" s="5" customFormat="1" x14ac:dyDescent="0.2"/>
    <row r="4781" s="5" customFormat="1" x14ac:dyDescent="0.2"/>
    <row r="4782" s="5" customFormat="1" x14ac:dyDescent="0.2"/>
    <row r="4783" s="5" customFormat="1" x14ac:dyDescent="0.2"/>
    <row r="4784" s="5" customFormat="1" x14ac:dyDescent="0.2"/>
    <row r="4785" s="5" customFormat="1" x14ac:dyDescent="0.2"/>
    <row r="4786" s="5" customFormat="1" x14ac:dyDescent="0.2"/>
    <row r="4787" s="5" customFormat="1" x14ac:dyDescent="0.2"/>
    <row r="4788" s="5" customFormat="1" x14ac:dyDescent="0.2"/>
    <row r="4789" s="5" customFormat="1" x14ac:dyDescent="0.2"/>
    <row r="4790" s="5" customFormat="1" x14ac:dyDescent="0.2"/>
    <row r="4791" s="5" customFormat="1" x14ac:dyDescent="0.2"/>
    <row r="4792" s="5" customFormat="1" x14ac:dyDescent="0.2"/>
    <row r="4793" s="5" customFormat="1" x14ac:dyDescent="0.2"/>
    <row r="4794" s="5" customFormat="1" x14ac:dyDescent="0.2"/>
    <row r="4795" s="5" customFormat="1" x14ac:dyDescent="0.2"/>
    <row r="4796" s="5" customFormat="1" x14ac:dyDescent="0.2"/>
    <row r="4797" s="5" customFormat="1" x14ac:dyDescent="0.2"/>
    <row r="4798" s="5" customFormat="1" x14ac:dyDescent="0.2"/>
    <row r="4799" s="5" customFormat="1" x14ac:dyDescent="0.2"/>
    <row r="4800" s="5" customFormat="1" x14ac:dyDescent="0.2"/>
    <row r="4801" s="5" customFormat="1" x14ac:dyDescent="0.2"/>
    <row r="4802" s="5" customFormat="1" x14ac:dyDescent="0.2"/>
    <row r="4803" s="5" customFormat="1" x14ac:dyDescent="0.2"/>
    <row r="4804" s="5" customFormat="1" x14ac:dyDescent="0.2"/>
    <row r="4805" s="5" customFormat="1" x14ac:dyDescent="0.2"/>
    <row r="4806" s="5" customFormat="1" x14ac:dyDescent="0.2"/>
    <row r="4807" s="5" customFormat="1" x14ac:dyDescent="0.2"/>
    <row r="4808" s="5" customFormat="1" x14ac:dyDescent="0.2"/>
    <row r="4809" s="5" customFormat="1" x14ac:dyDescent="0.2"/>
    <row r="4810" s="5" customFormat="1" x14ac:dyDescent="0.2"/>
    <row r="4811" s="5" customFormat="1" x14ac:dyDescent="0.2"/>
    <row r="4812" s="5" customFormat="1" x14ac:dyDescent="0.2"/>
    <row r="4813" s="5" customFormat="1" x14ac:dyDescent="0.2"/>
    <row r="4814" s="5" customFormat="1" x14ac:dyDescent="0.2"/>
    <row r="4815" s="5" customFormat="1" x14ac:dyDescent="0.2"/>
    <row r="4816" s="5" customFormat="1" x14ac:dyDescent="0.2"/>
    <row r="4817" s="5" customFormat="1" x14ac:dyDescent="0.2"/>
    <row r="4818" s="5" customFormat="1" x14ac:dyDescent="0.2"/>
    <row r="4819" s="5" customFormat="1" x14ac:dyDescent="0.2"/>
    <row r="4820" s="5" customFormat="1" x14ac:dyDescent="0.2"/>
    <row r="4821" s="5" customFormat="1" x14ac:dyDescent="0.2"/>
    <row r="4822" s="5" customFormat="1" x14ac:dyDescent="0.2"/>
    <row r="4823" s="5" customFormat="1" x14ac:dyDescent="0.2"/>
    <row r="4824" s="5" customFormat="1" x14ac:dyDescent="0.2"/>
    <row r="4825" s="5" customFormat="1" x14ac:dyDescent="0.2"/>
    <row r="4826" s="5" customFormat="1" x14ac:dyDescent="0.2"/>
    <row r="4827" s="5" customFormat="1" x14ac:dyDescent="0.2"/>
    <row r="4828" s="5" customFormat="1" x14ac:dyDescent="0.2"/>
    <row r="4829" s="5" customFormat="1" x14ac:dyDescent="0.2"/>
    <row r="4830" s="5" customFormat="1" x14ac:dyDescent="0.2"/>
    <row r="4831" s="5" customFormat="1" x14ac:dyDescent="0.2"/>
    <row r="4832" s="5" customFormat="1" x14ac:dyDescent="0.2"/>
    <row r="4833" s="5" customFormat="1" x14ac:dyDescent="0.2"/>
    <row r="4834" s="5" customFormat="1" x14ac:dyDescent="0.2"/>
    <row r="4835" s="5" customFormat="1" x14ac:dyDescent="0.2"/>
    <row r="4836" s="5" customFormat="1" x14ac:dyDescent="0.2"/>
    <row r="4837" s="5" customFormat="1" x14ac:dyDescent="0.2"/>
    <row r="4838" s="5" customFormat="1" x14ac:dyDescent="0.2"/>
    <row r="4839" s="5" customFormat="1" x14ac:dyDescent="0.2"/>
    <row r="4840" s="5" customFormat="1" x14ac:dyDescent="0.2"/>
    <row r="4841" s="5" customFormat="1" x14ac:dyDescent="0.2"/>
    <row r="4842" s="5" customFormat="1" x14ac:dyDescent="0.2"/>
    <row r="4843" s="5" customFormat="1" x14ac:dyDescent="0.2"/>
    <row r="4844" s="5" customFormat="1" x14ac:dyDescent="0.2"/>
    <row r="4845" s="5" customFormat="1" x14ac:dyDescent="0.2"/>
    <row r="4846" s="5" customFormat="1" x14ac:dyDescent="0.2"/>
    <row r="4847" s="5" customFormat="1" x14ac:dyDescent="0.2"/>
    <row r="4848" s="5" customFormat="1" x14ac:dyDescent="0.2"/>
    <row r="4849" s="5" customFormat="1" x14ac:dyDescent="0.2"/>
    <row r="4850" s="5" customFormat="1" x14ac:dyDescent="0.2"/>
    <row r="4851" s="5" customFormat="1" x14ac:dyDescent="0.2"/>
    <row r="4852" s="5" customFormat="1" x14ac:dyDescent="0.2"/>
    <row r="4853" s="5" customFormat="1" x14ac:dyDescent="0.2"/>
    <row r="4854" s="5" customFormat="1" x14ac:dyDescent="0.2"/>
    <row r="4855" s="5" customFormat="1" x14ac:dyDescent="0.2"/>
    <row r="4856" s="5" customFormat="1" x14ac:dyDescent="0.2"/>
    <row r="4857" s="5" customFormat="1" x14ac:dyDescent="0.2"/>
    <row r="4858" s="5" customFormat="1" x14ac:dyDescent="0.2"/>
    <row r="4859" s="5" customFormat="1" x14ac:dyDescent="0.2"/>
    <row r="4860" s="5" customFormat="1" x14ac:dyDescent="0.2"/>
    <row r="4861" s="5" customFormat="1" x14ac:dyDescent="0.2"/>
    <row r="4862" s="5" customFormat="1" x14ac:dyDescent="0.2"/>
    <row r="4863" s="5" customFormat="1" x14ac:dyDescent="0.2"/>
    <row r="4864" s="5" customFormat="1" x14ac:dyDescent="0.2"/>
    <row r="4865" s="5" customFormat="1" x14ac:dyDescent="0.2"/>
    <row r="4866" s="5" customFormat="1" x14ac:dyDescent="0.2"/>
    <row r="4867" s="5" customFormat="1" x14ac:dyDescent="0.2"/>
    <row r="4868" s="5" customFormat="1" x14ac:dyDescent="0.2"/>
    <row r="4869" s="5" customFormat="1" x14ac:dyDescent="0.2"/>
    <row r="4870" s="5" customFormat="1" x14ac:dyDescent="0.2"/>
    <row r="4871" s="5" customFormat="1" x14ac:dyDescent="0.2"/>
    <row r="4872" s="5" customFormat="1" x14ac:dyDescent="0.2"/>
    <row r="4873" s="5" customFormat="1" x14ac:dyDescent="0.2"/>
    <row r="4874" s="5" customFormat="1" x14ac:dyDescent="0.2"/>
    <row r="4875" s="5" customFormat="1" x14ac:dyDescent="0.2"/>
    <row r="4876" s="5" customFormat="1" x14ac:dyDescent="0.2"/>
    <row r="4877" s="5" customFormat="1" x14ac:dyDescent="0.2"/>
    <row r="4878" s="5" customFormat="1" x14ac:dyDescent="0.2"/>
    <row r="4879" s="5" customFormat="1" x14ac:dyDescent="0.2"/>
    <row r="4880" s="5" customFormat="1" x14ac:dyDescent="0.2"/>
    <row r="4881" s="5" customFormat="1" x14ac:dyDescent="0.2"/>
    <row r="4882" s="5" customFormat="1" x14ac:dyDescent="0.2"/>
    <row r="4883" s="5" customFormat="1" x14ac:dyDescent="0.2"/>
    <row r="4884" s="5" customFormat="1" x14ac:dyDescent="0.2"/>
    <row r="4885" s="5" customFormat="1" x14ac:dyDescent="0.2"/>
    <row r="4886" s="5" customFormat="1" x14ac:dyDescent="0.2"/>
    <row r="4887" s="5" customFormat="1" x14ac:dyDescent="0.2"/>
    <row r="4888" s="5" customFormat="1" x14ac:dyDescent="0.2"/>
    <row r="4889" s="5" customFormat="1" x14ac:dyDescent="0.2"/>
    <row r="4890" s="5" customFormat="1" x14ac:dyDescent="0.2"/>
    <row r="4891" s="5" customFormat="1" x14ac:dyDescent="0.2"/>
    <row r="4892" s="5" customFormat="1" x14ac:dyDescent="0.2"/>
    <row r="4893" s="5" customFormat="1" x14ac:dyDescent="0.2"/>
    <row r="4894" s="5" customFormat="1" x14ac:dyDescent="0.2"/>
    <row r="4895" s="5" customFormat="1" x14ac:dyDescent="0.2"/>
    <row r="4896" s="5" customFormat="1" x14ac:dyDescent="0.2"/>
    <row r="4897" s="5" customFormat="1" x14ac:dyDescent="0.2"/>
    <row r="4898" s="5" customFormat="1" x14ac:dyDescent="0.2"/>
    <row r="4899" s="5" customFormat="1" x14ac:dyDescent="0.2"/>
    <row r="4900" s="5" customFormat="1" x14ac:dyDescent="0.2"/>
    <row r="4901" s="5" customFormat="1" x14ac:dyDescent="0.2"/>
    <row r="4902" s="5" customFormat="1" x14ac:dyDescent="0.2"/>
    <row r="4903" s="5" customFormat="1" x14ac:dyDescent="0.2"/>
    <row r="4904" s="5" customFormat="1" x14ac:dyDescent="0.2"/>
    <row r="4905" s="5" customFormat="1" x14ac:dyDescent="0.2"/>
    <row r="4906" s="5" customFormat="1" x14ac:dyDescent="0.2"/>
    <row r="4907" s="5" customFormat="1" x14ac:dyDescent="0.2"/>
    <row r="4908" s="5" customFormat="1" x14ac:dyDescent="0.2"/>
    <row r="4909" s="5" customFormat="1" x14ac:dyDescent="0.2"/>
    <row r="4910" s="5" customFormat="1" x14ac:dyDescent="0.2"/>
    <row r="4911" s="5" customFormat="1" x14ac:dyDescent="0.2"/>
    <row r="4912" s="5" customFormat="1" x14ac:dyDescent="0.2"/>
    <row r="4913" s="5" customFormat="1" x14ac:dyDescent="0.2"/>
    <row r="4914" s="5" customFormat="1" x14ac:dyDescent="0.2"/>
    <row r="4915" s="5" customFormat="1" x14ac:dyDescent="0.2"/>
    <row r="4916" s="5" customFormat="1" x14ac:dyDescent="0.2"/>
    <row r="4917" s="5" customFormat="1" x14ac:dyDescent="0.2"/>
    <row r="4918" s="5" customFormat="1" x14ac:dyDescent="0.2"/>
    <row r="4919" s="5" customFormat="1" x14ac:dyDescent="0.2"/>
    <row r="4920" s="5" customFormat="1" x14ac:dyDescent="0.2"/>
    <row r="4921" s="5" customFormat="1" x14ac:dyDescent="0.2"/>
    <row r="4922" s="5" customFormat="1" x14ac:dyDescent="0.2"/>
    <row r="4923" s="5" customFormat="1" x14ac:dyDescent="0.2"/>
    <row r="4924" s="5" customFormat="1" x14ac:dyDescent="0.2"/>
    <row r="4925" s="5" customFormat="1" x14ac:dyDescent="0.2"/>
    <row r="4926" s="5" customFormat="1" x14ac:dyDescent="0.2"/>
    <row r="4927" s="5" customFormat="1" x14ac:dyDescent="0.2"/>
    <row r="4928" s="5" customFormat="1" x14ac:dyDescent="0.2"/>
    <row r="4929" s="5" customFormat="1" x14ac:dyDescent="0.2"/>
    <row r="4930" s="5" customFormat="1" x14ac:dyDescent="0.2"/>
    <row r="4931" s="5" customFormat="1" x14ac:dyDescent="0.2"/>
    <row r="4932" s="5" customFormat="1" x14ac:dyDescent="0.2"/>
    <row r="4933" s="5" customFormat="1" x14ac:dyDescent="0.2"/>
    <row r="4934" s="5" customFormat="1" x14ac:dyDescent="0.2"/>
    <row r="4935" s="5" customFormat="1" x14ac:dyDescent="0.2"/>
    <row r="4936" s="5" customFormat="1" x14ac:dyDescent="0.2"/>
    <row r="4937" s="5" customFormat="1" x14ac:dyDescent="0.2"/>
    <row r="4938" s="5" customFormat="1" x14ac:dyDescent="0.2"/>
    <row r="4939" s="5" customFormat="1" x14ac:dyDescent="0.2"/>
    <row r="4940" s="5" customFormat="1" x14ac:dyDescent="0.2"/>
    <row r="4941" s="5" customFormat="1" x14ac:dyDescent="0.2"/>
    <row r="4942" s="5" customFormat="1" x14ac:dyDescent="0.2"/>
    <row r="4943" s="5" customFormat="1" x14ac:dyDescent="0.2"/>
    <row r="4944" s="5" customFormat="1" x14ac:dyDescent="0.2"/>
    <row r="4945" s="5" customFormat="1" x14ac:dyDescent="0.2"/>
    <row r="4946" s="5" customFormat="1" x14ac:dyDescent="0.2"/>
    <row r="4947" s="5" customFormat="1" x14ac:dyDescent="0.2"/>
    <row r="4948" s="5" customFormat="1" x14ac:dyDescent="0.2"/>
    <row r="4949" s="5" customFormat="1" x14ac:dyDescent="0.2"/>
    <row r="4950" s="5" customFormat="1" x14ac:dyDescent="0.2"/>
    <row r="4951" s="5" customFormat="1" x14ac:dyDescent="0.2"/>
    <row r="4952" s="5" customFormat="1" x14ac:dyDescent="0.2"/>
    <row r="4953" s="5" customFormat="1" x14ac:dyDescent="0.2"/>
    <row r="4954" s="5" customFormat="1" x14ac:dyDescent="0.2"/>
    <row r="4955" s="5" customFormat="1" x14ac:dyDescent="0.2"/>
    <row r="4956" s="5" customFormat="1" x14ac:dyDescent="0.2"/>
    <row r="4957" s="5" customFormat="1" x14ac:dyDescent="0.2"/>
    <row r="4958" s="5" customFormat="1" x14ac:dyDescent="0.2"/>
    <row r="4959" s="5" customFormat="1" x14ac:dyDescent="0.2"/>
    <row r="4960" s="5" customFormat="1" x14ac:dyDescent="0.2"/>
    <row r="4961" s="5" customFormat="1" x14ac:dyDescent="0.2"/>
    <row r="4962" s="5" customFormat="1" x14ac:dyDescent="0.2"/>
    <row r="4963" s="5" customFormat="1" x14ac:dyDescent="0.2"/>
    <row r="4964" s="5" customFormat="1" x14ac:dyDescent="0.2"/>
    <row r="4965" s="5" customFormat="1" x14ac:dyDescent="0.2"/>
    <row r="4966" s="5" customFormat="1" x14ac:dyDescent="0.2"/>
    <row r="4967" s="5" customFormat="1" x14ac:dyDescent="0.2"/>
    <row r="4968" s="5" customFormat="1" x14ac:dyDescent="0.2"/>
    <row r="4969" s="5" customFormat="1" x14ac:dyDescent="0.2"/>
    <row r="4970" s="5" customFormat="1" x14ac:dyDescent="0.2"/>
    <row r="4971" s="5" customFormat="1" x14ac:dyDescent="0.2"/>
    <row r="4972" s="5" customFormat="1" x14ac:dyDescent="0.2"/>
    <row r="4973" s="5" customFormat="1" x14ac:dyDescent="0.2"/>
    <row r="4974" s="5" customFormat="1" x14ac:dyDescent="0.2"/>
    <row r="4975" s="5" customFormat="1" x14ac:dyDescent="0.2"/>
    <row r="4976" s="5" customFormat="1" x14ac:dyDescent="0.2"/>
    <row r="4977" s="5" customFormat="1" x14ac:dyDescent="0.2"/>
    <row r="4978" s="5" customFormat="1" x14ac:dyDescent="0.2"/>
    <row r="4979" s="5" customFormat="1" x14ac:dyDescent="0.2"/>
    <row r="4980" s="5" customFormat="1" x14ac:dyDescent="0.2"/>
    <row r="4981" s="5" customFormat="1" x14ac:dyDescent="0.2"/>
    <row r="4982" s="5" customFormat="1" x14ac:dyDescent="0.2"/>
    <row r="4983" s="5" customFormat="1" x14ac:dyDescent="0.2"/>
    <row r="4984" s="5" customFormat="1" x14ac:dyDescent="0.2"/>
    <row r="4985" s="5" customFormat="1" x14ac:dyDescent="0.2"/>
    <row r="4986" s="5" customFormat="1" x14ac:dyDescent="0.2"/>
    <row r="4987" s="5" customFormat="1" x14ac:dyDescent="0.2"/>
    <row r="4988" s="5" customFormat="1" x14ac:dyDescent="0.2"/>
    <row r="4989" s="5" customFormat="1" x14ac:dyDescent="0.2"/>
    <row r="4990" s="5" customFormat="1" x14ac:dyDescent="0.2"/>
    <row r="4991" s="5" customFormat="1" x14ac:dyDescent="0.2"/>
    <row r="4992" s="5" customFormat="1" x14ac:dyDescent="0.2"/>
    <row r="4993" s="5" customFormat="1" x14ac:dyDescent="0.2"/>
    <row r="4994" s="5" customFormat="1" x14ac:dyDescent="0.2"/>
    <row r="4995" s="5" customFormat="1" x14ac:dyDescent="0.2"/>
    <row r="4996" s="5" customFormat="1" x14ac:dyDescent="0.2"/>
    <row r="4997" s="5" customFormat="1" x14ac:dyDescent="0.2"/>
    <row r="4998" s="5" customFormat="1" x14ac:dyDescent="0.2"/>
    <row r="4999" s="5" customFormat="1" x14ac:dyDescent="0.2"/>
    <row r="5000" s="5" customFormat="1" x14ac:dyDescent="0.2"/>
    <row r="5001" s="5" customFormat="1" x14ac:dyDescent="0.2"/>
    <row r="5002" s="5" customFormat="1" x14ac:dyDescent="0.2"/>
    <row r="5003" s="5" customFormat="1" x14ac:dyDescent="0.2"/>
    <row r="5004" s="5" customFormat="1" x14ac:dyDescent="0.2"/>
    <row r="5005" s="5" customFormat="1" x14ac:dyDescent="0.2"/>
    <row r="5006" s="5" customFormat="1" x14ac:dyDescent="0.2"/>
    <row r="5007" s="5" customFormat="1" x14ac:dyDescent="0.2"/>
    <row r="5008" s="5" customFormat="1" x14ac:dyDescent="0.2"/>
    <row r="5009" s="5" customFormat="1" x14ac:dyDescent="0.2"/>
    <row r="5010" s="5" customFormat="1" x14ac:dyDescent="0.2"/>
    <row r="5011" s="5" customFormat="1" x14ac:dyDescent="0.2"/>
    <row r="5012" s="5" customFormat="1" x14ac:dyDescent="0.2"/>
    <row r="5013" s="5" customFormat="1" x14ac:dyDescent="0.2"/>
    <row r="5014" s="5" customFormat="1" x14ac:dyDescent="0.2"/>
    <row r="5015" s="5" customFormat="1" x14ac:dyDescent="0.2"/>
    <row r="5016" s="5" customFormat="1" x14ac:dyDescent="0.2"/>
    <row r="5017" s="5" customFormat="1" x14ac:dyDescent="0.2"/>
    <row r="5018" s="5" customFormat="1" x14ac:dyDescent="0.2"/>
    <row r="5019" s="5" customFormat="1" x14ac:dyDescent="0.2"/>
    <row r="5020" s="5" customFormat="1" x14ac:dyDescent="0.2"/>
    <row r="5021" s="5" customFormat="1" x14ac:dyDescent="0.2"/>
    <row r="5022" s="5" customFormat="1" x14ac:dyDescent="0.2"/>
    <row r="5023" s="5" customFormat="1" x14ac:dyDescent="0.2"/>
    <row r="5024" s="5" customFormat="1" x14ac:dyDescent="0.2"/>
    <row r="5025" s="5" customFormat="1" x14ac:dyDescent="0.2"/>
    <row r="5026" s="5" customFormat="1" x14ac:dyDescent="0.2"/>
    <row r="5027" s="5" customFormat="1" x14ac:dyDescent="0.2"/>
    <row r="5028" s="5" customFormat="1" x14ac:dyDescent="0.2"/>
    <row r="5029" s="5" customFormat="1" x14ac:dyDescent="0.2"/>
    <row r="5030" s="5" customFormat="1" x14ac:dyDescent="0.2"/>
    <row r="5031" s="5" customFormat="1" x14ac:dyDescent="0.2"/>
    <row r="5032" s="5" customFormat="1" x14ac:dyDescent="0.2"/>
    <row r="5033" s="5" customFormat="1" x14ac:dyDescent="0.2"/>
    <row r="5034" s="5" customFormat="1" x14ac:dyDescent="0.2"/>
    <row r="5035" s="5" customFormat="1" x14ac:dyDescent="0.2"/>
    <row r="5036" s="5" customFormat="1" x14ac:dyDescent="0.2"/>
    <row r="5037" s="5" customFormat="1" x14ac:dyDescent="0.2"/>
    <row r="5038" s="5" customFormat="1" x14ac:dyDescent="0.2"/>
    <row r="5039" s="5" customFormat="1" x14ac:dyDescent="0.2"/>
    <row r="5040" s="5" customFormat="1" x14ac:dyDescent="0.2"/>
    <row r="5041" s="5" customFormat="1" x14ac:dyDescent="0.2"/>
    <row r="5042" s="5" customFormat="1" x14ac:dyDescent="0.2"/>
    <row r="5043" s="5" customFormat="1" x14ac:dyDescent="0.2"/>
    <row r="5044" s="5" customFormat="1" x14ac:dyDescent="0.2"/>
    <row r="5045" s="5" customFormat="1" x14ac:dyDescent="0.2"/>
    <row r="5046" s="5" customFormat="1" x14ac:dyDescent="0.2"/>
    <row r="5047" s="5" customFormat="1" x14ac:dyDescent="0.2"/>
    <row r="5048" s="5" customFormat="1" x14ac:dyDescent="0.2"/>
    <row r="5049" s="5" customFormat="1" x14ac:dyDescent="0.2"/>
    <row r="5050" s="5" customFormat="1" x14ac:dyDescent="0.2"/>
    <row r="5051" s="5" customFormat="1" x14ac:dyDescent="0.2"/>
    <row r="5052" s="5" customFormat="1" x14ac:dyDescent="0.2"/>
    <row r="5053" s="5" customFormat="1" x14ac:dyDescent="0.2"/>
    <row r="5054" s="5" customFormat="1" x14ac:dyDescent="0.2"/>
    <row r="5055" s="5" customFormat="1" x14ac:dyDescent="0.2"/>
    <row r="5056" s="5" customFormat="1" x14ac:dyDescent="0.2"/>
    <row r="5057" s="5" customFormat="1" x14ac:dyDescent="0.2"/>
    <row r="5058" s="5" customFormat="1" x14ac:dyDescent="0.2"/>
    <row r="5059" s="5" customFormat="1" x14ac:dyDescent="0.2"/>
    <row r="5060" s="5" customFormat="1" x14ac:dyDescent="0.2"/>
    <row r="5061" s="5" customFormat="1" x14ac:dyDescent="0.2"/>
    <row r="5062" s="5" customFormat="1" x14ac:dyDescent="0.2"/>
    <row r="5063" s="5" customFormat="1" x14ac:dyDescent="0.2"/>
    <row r="5064" s="5" customFormat="1" x14ac:dyDescent="0.2"/>
    <row r="5065" s="5" customFormat="1" x14ac:dyDescent="0.2"/>
    <row r="5066" s="5" customFormat="1" x14ac:dyDescent="0.2"/>
    <row r="5067" s="5" customFormat="1" x14ac:dyDescent="0.2"/>
    <row r="5068" s="5" customFormat="1" x14ac:dyDescent="0.2"/>
    <row r="5069" s="5" customFormat="1" x14ac:dyDescent="0.2"/>
    <row r="5070" s="5" customFormat="1" x14ac:dyDescent="0.2"/>
    <row r="5071" s="5" customFormat="1" x14ac:dyDescent="0.2"/>
    <row r="5072" s="5" customFormat="1" x14ac:dyDescent="0.2"/>
    <row r="5073" s="5" customFormat="1" x14ac:dyDescent="0.2"/>
    <row r="5074" s="5" customFormat="1" x14ac:dyDescent="0.2"/>
    <row r="5075" s="5" customFormat="1" x14ac:dyDescent="0.2"/>
    <row r="5076" s="5" customFormat="1" x14ac:dyDescent="0.2"/>
    <row r="5077" s="5" customFormat="1" x14ac:dyDescent="0.2"/>
    <row r="5078" s="5" customFormat="1" x14ac:dyDescent="0.2"/>
    <row r="5079" s="5" customFormat="1" x14ac:dyDescent="0.2"/>
    <row r="5080" s="5" customFormat="1" x14ac:dyDescent="0.2"/>
    <row r="5081" s="5" customFormat="1" x14ac:dyDescent="0.2"/>
    <row r="5082" s="5" customFormat="1" x14ac:dyDescent="0.2"/>
    <row r="5083" s="5" customFormat="1" x14ac:dyDescent="0.2"/>
    <row r="5084" s="5" customFormat="1" x14ac:dyDescent="0.2"/>
    <row r="5085" s="5" customFormat="1" x14ac:dyDescent="0.2"/>
    <row r="5086" s="5" customFormat="1" x14ac:dyDescent="0.2"/>
    <row r="5087" s="5" customFormat="1" x14ac:dyDescent="0.2"/>
    <row r="5088" s="5" customFormat="1" x14ac:dyDescent="0.2"/>
    <row r="5089" s="5" customFormat="1" x14ac:dyDescent="0.2"/>
    <row r="5090" s="5" customFormat="1" x14ac:dyDescent="0.2"/>
    <row r="5091" s="5" customFormat="1" x14ac:dyDescent="0.2"/>
    <row r="5092" s="5" customFormat="1" x14ac:dyDescent="0.2"/>
    <row r="5093" s="5" customFormat="1" x14ac:dyDescent="0.2"/>
    <row r="5094" s="5" customFormat="1" x14ac:dyDescent="0.2"/>
    <row r="5095" s="5" customFormat="1" x14ac:dyDescent="0.2"/>
    <row r="5096" s="5" customFormat="1" x14ac:dyDescent="0.2"/>
    <row r="5097" s="5" customFormat="1" x14ac:dyDescent="0.2"/>
    <row r="5098" s="5" customFormat="1" x14ac:dyDescent="0.2"/>
    <row r="5099" s="5" customFormat="1" x14ac:dyDescent="0.2"/>
    <row r="5100" s="5" customFormat="1" x14ac:dyDescent="0.2"/>
    <row r="5101" s="5" customFormat="1" x14ac:dyDescent="0.2"/>
    <row r="5102" s="5" customFormat="1" x14ac:dyDescent="0.2"/>
    <row r="5103" s="5" customFormat="1" x14ac:dyDescent="0.2"/>
    <row r="5104" s="5" customFormat="1" x14ac:dyDescent="0.2"/>
    <row r="5105" s="5" customFormat="1" x14ac:dyDescent="0.2"/>
    <row r="5106" s="5" customFormat="1" x14ac:dyDescent="0.2"/>
    <row r="5107" s="5" customFormat="1" x14ac:dyDescent="0.2"/>
    <row r="5108" s="5" customFormat="1" x14ac:dyDescent="0.2"/>
    <row r="5109" s="5" customFormat="1" x14ac:dyDescent="0.2"/>
    <row r="5110" s="5" customFormat="1" x14ac:dyDescent="0.2"/>
    <row r="5111" s="5" customFormat="1" x14ac:dyDescent="0.2"/>
    <row r="5112" s="5" customFormat="1" x14ac:dyDescent="0.2"/>
    <row r="5113" s="5" customFormat="1" x14ac:dyDescent="0.2"/>
    <row r="5114" s="5" customFormat="1" x14ac:dyDescent="0.2"/>
    <row r="5115" s="5" customFormat="1" x14ac:dyDescent="0.2"/>
    <row r="5116" s="5" customFormat="1" x14ac:dyDescent="0.2"/>
    <row r="5117" s="5" customFormat="1" x14ac:dyDescent="0.2"/>
    <row r="5118" s="5" customFormat="1" x14ac:dyDescent="0.2"/>
    <row r="5119" s="5" customFormat="1" x14ac:dyDescent="0.2"/>
    <row r="5120" s="5" customFormat="1" x14ac:dyDescent="0.2"/>
    <row r="5121" s="5" customFormat="1" x14ac:dyDescent="0.2"/>
    <row r="5122" s="5" customFormat="1" x14ac:dyDescent="0.2"/>
    <row r="5123" s="5" customFormat="1" x14ac:dyDescent="0.2"/>
    <row r="5124" s="5" customFormat="1" x14ac:dyDescent="0.2"/>
    <row r="5125" s="5" customFormat="1" x14ac:dyDescent="0.2"/>
    <row r="5126" s="5" customFormat="1" x14ac:dyDescent="0.2"/>
    <row r="5127" s="5" customFormat="1" x14ac:dyDescent="0.2"/>
    <row r="5128" s="5" customFormat="1" x14ac:dyDescent="0.2"/>
    <row r="5129" s="5" customFormat="1" x14ac:dyDescent="0.2"/>
    <row r="5130" s="5" customFormat="1" x14ac:dyDescent="0.2"/>
    <row r="5131" s="5" customFormat="1" x14ac:dyDescent="0.2"/>
    <row r="5132" s="5" customFormat="1" x14ac:dyDescent="0.2"/>
    <row r="5133" s="5" customFormat="1" x14ac:dyDescent="0.2"/>
    <row r="5134" s="5" customFormat="1" x14ac:dyDescent="0.2"/>
    <row r="5135" s="5" customFormat="1" x14ac:dyDescent="0.2"/>
    <row r="5136" s="5" customFormat="1" x14ac:dyDescent="0.2"/>
    <row r="5137" s="5" customFormat="1" x14ac:dyDescent="0.2"/>
    <row r="5138" s="5" customFormat="1" x14ac:dyDescent="0.2"/>
    <row r="5139" s="5" customFormat="1" x14ac:dyDescent="0.2"/>
    <row r="5140" s="5" customFormat="1" x14ac:dyDescent="0.2"/>
    <row r="5141" s="5" customFormat="1" x14ac:dyDescent="0.2"/>
    <row r="5142" s="5" customFormat="1" x14ac:dyDescent="0.2"/>
    <row r="5143" s="5" customFormat="1" x14ac:dyDescent="0.2"/>
    <row r="5144" s="5" customFormat="1" x14ac:dyDescent="0.2"/>
    <row r="5145" s="5" customFormat="1" x14ac:dyDescent="0.2"/>
    <row r="5146" s="5" customFormat="1" x14ac:dyDescent="0.2"/>
    <row r="5147" s="5" customFormat="1" x14ac:dyDescent="0.2"/>
    <row r="5148" s="5" customFormat="1" x14ac:dyDescent="0.2"/>
    <row r="5149" s="5" customFormat="1" x14ac:dyDescent="0.2"/>
    <row r="5150" s="5" customFormat="1" x14ac:dyDescent="0.2"/>
    <row r="5151" s="5" customFormat="1" x14ac:dyDescent="0.2"/>
    <row r="5152" s="5" customFormat="1" x14ac:dyDescent="0.2"/>
    <row r="5153" s="5" customFormat="1" x14ac:dyDescent="0.2"/>
    <row r="5154" s="5" customFormat="1" x14ac:dyDescent="0.2"/>
    <row r="5155" s="5" customFormat="1" x14ac:dyDescent="0.2"/>
    <row r="5156" s="5" customFormat="1" x14ac:dyDescent="0.2"/>
    <row r="5157" s="5" customFormat="1" x14ac:dyDescent="0.2"/>
    <row r="5158" s="5" customFormat="1" x14ac:dyDescent="0.2"/>
    <row r="5159" s="5" customFormat="1" x14ac:dyDescent="0.2"/>
    <row r="5160" s="5" customFormat="1" x14ac:dyDescent="0.2"/>
    <row r="5161" s="5" customFormat="1" x14ac:dyDescent="0.2"/>
    <row r="5162" s="5" customFormat="1" x14ac:dyDescent="0.2"/>
    <row r="5163" s="5" customFormat="1" x14ac:dyDescent="0.2"/>
    <row r="5164" s="5" customFormat="1" x14ac:dyDescent="0.2"/>
    <row r="5165" s="5" customFormat="1" x14ac:dyDescent="0.2"/>
    <row r="5166" s="5" customFormat="1" x14ac:dyDescent="0.2"/>
    <row r="5167" s="5" customFormat="1" x14ac:dyDescent="0.2"/>
    <row r="5168" s="5" customFormat="1" x14ac:dyDescent="0.2"/>
    <row r="5169" s="5" customFormat="1" x14ac:dyDescent="0.2"/>
    <row r="5170" s="5" customFormat="1" x14ac:dyDescent="0.2"/>
    <row r="5171" s="5" customFormat="1" x14ac:dyDescent="0.2"/>
    <row r="5172" s="5" customFormat="1" x14ac:dyDescent="0.2"/>
    <row r="5173" s="5" customFormat="1" x14ac:dyDescent="0.2"/>
    <row r="5174" s="5" customFormat="1" x14ac:dyDescent="0.2"/>
    <row r="5175" s="5" customFormat="1" x14ac:dyDescent="0.2"/>
    <row r="5176" s="5" customFormat="1" x14ac:dyDescent="0.2"/>
    <row r="5177" s="5" customFormat="1" x14ac:dyDescent="0.2"/>
    <row r="5178" s="5" customFormat="1" x14ac:dyDescent="0.2"/>
    <row r="5179" s="5" customFormat="1" x14ac:dyDescent="0.2"/>
    <row r="5180" s="5" customFormat="1" x14ac:dyDescent="0.2"/>
    <row r="5181" s="5" customFormat="1" x14ac:dyDescent="0.2"/>
    <row r="5182" s="5" customFormat="1" x14ac:dyDescent="0.2"/>
    <row r="5183" s="5" customFormat="1" x14ac:dyDescent="0.2"/>
    <row r="5184" s="5" customFormat="1" x14ac:dyDescent="0.2"/>
    <row r="5185" s="5" customFormat="1" x14ac:dyDescent="0.2"/>
    <row r="5186" s="5" customFormat="1" x14ac:dyDescent="0.2"/>
    <row r="5187" s="5" customFormat="1" x14ac:dyDescent="0.2"/>
    <row r="5188" s="5" customFormat="1" x14ac:dyDescent="0.2"/>
    <row r="5189" s="5" customFormat="1" x14ac:dyDescent="0.2"/>
    <row r="5190" s="5" customFormat="1" x14ac:dyDescent="0.2"/>
    <row r="5191" s="5" customFormat="1" x14ac:dyDescent="0.2"/>
    <row r="5192" s="5" customFormat="1" x14ac:dyDescent="0.2"/>
    <row r="5193" s="5" customFormat="1" x14ac:dyDescent="0.2"/>
    <row r="5194" s="5" customFormat="1" x14ac:dyDescent="0.2"/>
    <row r="5195" s="5" customFormat="1" x14ac:dyDescent="0.2"/>
    <row r="5196" s="5" customFormat="1" x14ac:dyDescent="0.2"/>
    <row r="5197" s="5" customFormat="1" x14ac:dyDescent="0.2"/>
    <row r="5198" s="5" customFormat="1" x14ac:dyDescent="0.2"/>
    <row r="5199" s="5" customFormat="1" x14ac:dyDescent="0.2"/>
    <row r="5200" s="5" customFormat="1" x14ac:dyDescent="0.2"/>
    <row r="5201" s="5" customFormat="1" x14ac:dyDescent="0.2"/>
    <row r="5202" s="5" customFormat="1" x14ac:dyDescent="0.2"/>
    <row r="5203" s="5" customFormat="1" x14ac:dyDescent="0.2"/>
    <row r="5204" s="5" customFormat="1" x14ac:dyDescent="0.2"/>
    <row r="5205" s="5" customFormat="1" x14ac:dyDescent="0.2"/>
    <row r="5206" s="5" customFormat="1" x14ac:dyDescent="0.2"/>
    <row r="5207" s="5" customFormat="1" x14ac:dyDescent="0.2"/>
    <row r="5208" s="5" customFormat="1" x14ac:dyDescent="0.2"/>
    <row r="5209" s="5" customFormat="1" x14ac:dyDescent="0.2"/>
    <row r="5210" s="5" customFormat="1" x14ac:dyDescent="0.2"/>
    <row r="5211" s="5" customFormat="1" x14ac:dyDescent="0.2"/>
    <row r="5212" s="5" customFormat="1" x14ac:dyDescent="0.2"/>
    <row r="5213" s="5" customFormat="1" x14ac:dyDescent="0.2"/>
    <row r="5214" s="5" customFormat="1" x14ac:dyDescent="0.2"/>
    <row r="5215" s="5" customFormat="1" x14ac:dyDescent="0.2"/>
    <row r="5216" s="5" customFormat="1" x14ac:dyDescent="0.2"/>
    <row r="5217" s="5" customFormat="1" x14ac:dyDescent="0.2"/>
    <row r="5218" s="5" customFormat="1" x14ac:dyDescent="0.2"/>
    <row r="5219" s="5" customFormat="1" x14ac:dyDescent="0.2"/>
    <row r="5220" s="5" customFormat="1" x14ac:dyDescent="0.2"/>
    <row r="5221" s="5" customFormat="1" x14ac:dyDescent="0.2"/>
    <row r="5222" s="5" customFormat="1" x14ac:dyDescent="0.2"/>
    <row r="5223" s="5" customFormat="1" x14ac:dyDescent="0.2"/>
    <row r="5224" s="5" customFormat="1" x14ac:dyDescent="0.2"/>
    <row r="5225" s="5" customFormat="1" x14ac:dyDescent="0.2"/>
    <row r="5226" s="5" customFormat="1" x14ac:dyDescent="0.2"/>
    <row r="5227" s="5" customFormat="1" x14ac:dyDescent="0.2"/>
    <row r="5228" s="5" customFormat="1" x14ac:dyDescent="0.2"/>
    <row r="5229" s="5" customFormat="1" x14ac:dyDescent="0.2"/>
    <row r="5230" s="5" customFormat="1" x14ac:dyDescent="0.2"/>
    <row r="5231" s="5" customFormat="1" x14ac:dyDescent="0.2"/>
    <row r="5232" s="5" customFormat="1" x14ac:dyDescent="0.2"/>
    <row r="5233" s="5" customFormat="1" x14ac:dyDescent="0.2"/>
    <row r="5234" s="5" customFormat="1" x14ac:dyDescent="0.2"/>
    <row r="5235" s="5" customFormat="1" x14ac:dyDescent="0.2"/>
    <row r="5236" s="5" customFormat="1" x14ac:dyDescent="0.2"/>
    <row r="5237" s="5" customFormat="1" x14ac:dyDescent="0.2"/>
    <row r="5238" s="5" customFormat="1" x14ac:dyDescent="0.2"/>
    <row r="5239" s="5" customFormat="1" x14ac:dyDescent="0.2"/>
    <row r="5240" s="5" customFormat="1" x14ac:dyDescent="0.2"/>
    <row r="5241" s="5" customFormat="1" x14ac:dyDescent="0.2"/>
    <row r="5242" s="5" customFormat="1" x14ac:dyDescent="0.2"/>
    <row r="5243" s="5" customFormat="1" x14ac:dyDescent="0.2"/>
    <row r="5244" s="5" customFormat="1" x14ac:dyDescent="0.2"/>
    <row r="5245" s="5" customFormat="1" x14ac:dyDescent="0.2"/>
    <row r="5246" s="5" customFormat="1" x14ac:dyDescent="0.2"/>
    <row r="5247" s="5" customFormat="1" x14ac:dyDescent="0.2"/>
    <row r="5248" s="5" customFormat="1" x14ac:dyDescent="0.2"/>
    <row r="5249" s="5" customFormat="1" x14ac:dyDescent="0.2"/>
    <row r="5250" s="5" customFormat="1" x14ac:dyDescent="0.2"/>
    <row r="5251" s="5" customFormat="1" x14ac:dyDescent="0.2"/>
    <row r="5252" s="5" customFormat="1" x14ac:dyDescent="0.2"/>
    <row r="5253" s="5" customFormat="1" x14ac:dyDescent="0.2"/>
    <row r="5254" s="5" customFormat="1" x14ac:dyDescent="0.2"/>
    <row r="5255" s="5" customFormat="1" x14ac:dyDescent="0.2"/>
    <row r="5256" s="5" customFormat="1" x14ac:dyDescent="0.2"/>
    <row r="5257" s="5" customFormat="1" x14ac:dyDescent="0.2"/>
    <row r="5258" s="5" customFormat="1" x14ac:dyDescent="0.2"/>
    <row r="5259" s="5" customFormat="1" x14ac:dyDescent="0.2"/>
    <row r="5260" s="5" customFormat="1" x14ac:dyDescent="0.2"/>
    <row r="5261" s="5" customFormat="1" x14ac:dyDescent="0.2"/>
    <row r="5262" s="5" customFormat="1" x14ac:dyDescent="0.2"/>
    <row r="5263" s="5" customFormat="1" x14ac:dyDescent="0.2"/>
    <row r="5264" s="5" customFormat="1" x14ac:dyDescent="0.2"/>
    <row r="5265" s="5" customFormat="1" x14ac:dyDescent="0.2"/>
    <row r="5266" s="5" customFormat="1" x14ac:dyDescent="0.2"/>
    <row r="5267" s="5" customFormat="1" x14ac:dyDescent="0.2"/>
    <row r="5268" s="5" customFormat="1" x14ac:dyDescent="0.2"/>
    <row r="5269" s="5" customFormat="1" x14ac:dyDescent="0.2"/>
    <row r="5270" s="5" customFormat="1" x14ac:dyDescent="0.2"/>
    <row r="5271" s="5" customFormat="1" x14ac:dyDescent="0.2"/>
    <row r="5272" s="5" customFormat="1" x14ac:dyDescent="0.2"/>
    <row r="5273" s="5" customFormat="1" x14ac:dyDescent="0.2"/>
    <row r="5274" s="5" customFormat="1" x14ac:dyDescent="0.2"/>
    <row r="5275" s="5" customFormat="1" x14ac:dyDescent="0.2"/>
    <row r="5276" s="5" customFormat="1" x14ac:dyDescent="0.2"/>
    <row r="5277" s="5" customFormat="1" x14ac:dyDescent="0.2"/>
    <row r="5278" s="5" customFormat="1" x14ac:dyDescent="0.2"/>
    <row r="5279" s="5" customFormat="1" x14ac:dyDescent="0.2"/>
    <row r="5280" s="5" customFormat="1" x14ac:dyDescent="0.2"/>
    <row r="5281" s="5" customFormat="1" x14ac:dyDescent="0.2"/>
    <row r="5282" s="5" customFormat="1" x14ac:dyDescent="0.2"/>
    <row r="5283" s="5" customFormat="1" x14ac:dyDescent="0.2"/>
    <row r="5284" s="5" customFormat="1" x14ac:dyDescent="0.2"/>
    <row r="5285" s="5" customFormat="1" x14ac:dyDescent="0.2"/>
    <row r="5286" s="5" customFormat="1" x14ac:dyDescent="0.2"/>
    <row r="5287" s="5" customFormat="1" x14ac:dyDescent="0.2"/>
    <row r="5288" s="5" customFormat="1" x14ac:dyDescent="0.2"/>
    <row r="5289" s="5" customFormat="1" x14ac:dyDescent="0.2"/>
    <row r="5290" s="5" customFormat="1" x14ac:dyDescent="0.2"/>
    <row r="5291" s="5" customFormat="1" x14ac:dyDescent="0.2"/>
    <row r="5292" s="5" customFormat="1" x14ac:dyDescent="0.2"/>
    <row r="5293" s="5" customFormat="1" x14ac:dyDescent="0.2"/>
    <row r="5294" s="5" customFormat="1" x14ac:dyDescent="0.2"/>
    <row r="5295" s="5" customFormat="1" x14ac:dyDescent="0.2"/>
    <row r="5296" s="5" customFormat="1" x14ac:dyDescent="0.2"/>
    <row r="5297" s="5" customFormat="1" x14ac:dyDescent="0.2"/>
    <row r="5298" s="5" customFormat="1" x14ac:dyDescent="0.2"/>
    <row r="5299" s="5" customFormat="1" x14ac:dyDescent="0.2"/>
    <row r="5300" s="5" customFormat="1" x14ac:dyDescent="0.2"/>
    <row r="5301" s="5" customFormat="1" x14ac:dyDescent="0.2"/>
    <row r="5302" s="5" customFormat="1" x14ac:dyDescent="0.2"/>
    <row r="5303" s="5" customFormat="1" x14ac:dyDescent="0.2"/>
    <row r="5304" s="5" customFormat="1" x14ac:dyDescent="0.2"/>
    <row r="5305" s="5" customFormat="1" x14ac:dyDescent="0.2"/>
    <row r="5306" s="5" customFormat="1" x14ac:dyDescent="0.2"/>
    <row r="5307" s="5" customFormat="1" x14ac:dyDescent="0.2"/>
    <row r="5308" s="5" customFormat="1" x14ac:dyDescent="0.2"/>
    <row r="5309" s="5" customFormat="1" x14ac:dyDescent="0.2"/>
    <row r="5310" s="5" customFormat="1" x14ac:dyDescent="0.2"/>
    <row r="5311" s="5" customFormat="1" x14ac:dyDescent="0.2"/>
    <row r="5312" s="5" customFormat="1" x14ac:dyDescent="0.2"/>
    <row r="5313" s="5" customFormat="1" x14ac:dyDescent="0.2"/>
    <row r="5314" s="5" customFormat="1" x14ac:dyDescent="0.2"/>
    <row r="5315" s="5" customFormat="1" x14ac:dyDescent="0.2"/>
    <row r="5316" s="5" customFormat="1" x14ac:dyDescent="0.2"/>
    <row r="5317" s="5" customFormat="1" x14ac:dyDescent="0.2"/>
    <row r="5318" s="5" customFormat="1" x14ac:dyDescent="0.2"/>
    <row r="5319" s="5" customFormat="1" x14ac:dyDescent="0.2"/>
    <row r="5320" s="5" customFormat="1" x14ac:dyDescent="0.2"/>
    <row r="5321" s="5" customFormat="1" x14ac:dyDescent="0.2"/>
    <row r="5322" s="5" customFormat="1" x14ac:dyDescent="0.2"/>
    <row r="5323" s="5" customFormat="1" x14ac:dyDescent="0.2"/>
    <row r="5324" s="5" customFormat="1" x14ac:dyDescent="0.2"/>
    <row r="5325" s="5" customFormat="1" x14ac:dyDescent="0.2"/>
    <row r="5326" s="5" customFormat="1" x14ac:dyDescent="0.2"/>
    <row r="5327" s="5" customFormat="1" x14ac:dyDescent="0.2"/>
    <row r="5328" s="5" customFormat="1" x14ac:dyDescent="0.2"/>
    <row r="5329" s="5" customFormat="1" x14ac:dyDescent="0.2"/>
    <row r="5330" s="5" customFormat="1" x14ac:dyDescent="0.2"/>
    <row r="5331" s="5" customFormat="1" x14ac:dyDescent="0.2"/>
    <row r="5332" s="5" customFormat="1" x14ac:dyDescent="0.2"/>
    <row r="5333" s="5" customFormat="1" x14ac:dyDescent="0.2"/>
    <row r="5334" s="5" customFormat="1" x14ac:dyDescent="0.2"/>
    <row r="5335" s="5" customFormat="1" x14ac:dyDescent="0.2"/>
    <row r="5336" s="5" customFormat="1" x14ac:dyDescent="0.2"/>
    <row r="5337" s="5" customFormat="1" x14ac:dyDescent="0.2"/>
    <row r="5338" s="5" customFormat="1" x14ac:dyDescent="0.2"/>
    <row r="5339" s="5" customFormat="1" x14ac:dyDescent="0.2"/>
    <row r="5340" s="5" customFormat="1" x14ac:dyDescent="0.2"/>
    <row r="5341" s="5" customFormat="1" x14ac:dyDescent="0.2"/>
    <row r="5342" s="5" customFormat="1" x14ac:dyDescent="0.2"/>
    <row r="5343" s="5" customFormat="1" x14ac:dyDescent="0.2"/>
    <row r="5344" s="5" customFormat="1" x14ac:dyDescent="0.2"/>
    <row r="5345" s="5" customFormat="1" x14ac:dyDescent="0.2"/>
    <row r="5346" s="5" customFormat="1" x14ac:dyDescent="0.2"/>
    <row r="5347" s="5" customFormat="1" x14ac:dyDescent="0.2"/>
    <row r="5348" s="5" customFormat="1" x14ac:dyDescent="0.2"/>
    <row r="5349" s="5" customFormat="1" x14ac:dyDescent="0.2"/>
    <row r="5350" s="5" customFormat="1" x14ac:dyDescent="0.2"/>
    <row r="5351" s="5" customFormat="1" x14ac:dyDescent="0.2"/>
    <row r="5352" s="5" customFormat="1" x14ac:dyDescent="0.2"/>
    <row r="5353" s="5" customFormat="1" x14ac:dyDescent="0.2"/>
    <row r="5354" s="5" customFormat="1" x14ac:dyDescent="0.2"/>
    <row r="5355" s="5" customFormat="1" x14ac:dyDescent="0.2"/>
    <row r="5356" s="5" customFormat="1" x14ac:dyDescent="0.2"/>
    <row r="5357" s="5" customFormat="1" x14ac:dyDescent="0.2"/>
    <row r="5358" s="5" customFormat="1" x14ac:dyDescent="0.2"/>
    <row r="5359" s="5" customFormat="1" x14ac:dyDescent="0.2"/>
    <row r="5360" s="5" customFormat="1" x14ac:dyDescent="0.2"/>
    <row r="5361" s="5" customFormat="1" x14ac:dyDescent="0.2"/>
    <row r="5362" s="5" customFormat="1" x14ac:dyDescent="0.2"/>
    <row r="5363" s="5" customFormat="1" x14ac:dyDescent="0.2"/>
    <row r="5364" s="5" customFormat="1" x14ac:dyDescent="0.2"/>
    <row r="5365" s="5" customFormat="1" x14ac:dyDescent="0.2"/>
    <row r="5366" s="5" customFormat="1" x14ac:dyDescent="0.2"/>
    <row r="5367" s="5" customFormat="1" x14ac:dyDescent="0.2"/>
    <row r="5368" s="5" customFormat="1" x14ac:dyDescent="0.2"/>
    <row r="5369" s="5" customFormat="1" x14ac:dyDescent="0.2"/>
    <row r="5370" s="5" customFormat="1" x14ac:dyDescent="0.2"/>
    <row r="5371" s="5" customFormat="1" x14ac:dyDescent="0.2"/>
    <row r="5372" s="5" customFormat="1" x14ac:dyDescent="0.2"/>
    <row r="5373" s="5" customFormat="1" x14ac:dyDescent="0.2"/>
    <row r="5374" s="5" customFormat="1" x14ac:dyDescent="0.2"/>
    <row r="5375" s="5" customFormat="1" x14ac:dyDescent="0.2"/>
    <row r="5376" s="5" customFormat="1" x14ac:dyDescent="0.2"/>
    <row r="5377" s="5" customFormat="1" x14ac:dyDescent="0.2"/>
    <row r="5378" s="5" customFormat="1" x14ac:dyDescent="0.2"/>
    <row r="5379" s="5" customFormat="1" x14ac:dyDescent="0.2"/>
    <row r="5380" s="5" customFormat="1" x14ac:dyDescent="0.2"/>
    <row r="5381" s="5" customFormat="1" x14ac:dyDescent="0.2"/>
    <row r="5382" s="5" customFormat="1" x14ac:dyDescent="0.2"/>
    <row r="5383" s="5" customFormat="1" x14ac:dyDescent="0.2"/>
    <row r="5384" s="5" customFormat="1" x14ac:dyDescent="0.2"/>
    <row r="5385" s="5" customFormat="1" x14ac:dyDescent="0.2"/>
    <row r="5386" s="5" customFormat="1" x14ac:dyDescent="0.2"/>
    <row r="5387" s="5" customFormat="1" x14ac:dyDescent="0.2"/>
    <row r="5388" s="5" customFormat="1" x14ac:dyDescent="0.2"/>
    <row r="5389" s="5" customFormat="1" x14ac:dyDescent="0.2"/>
    <row r="5390" s="5" customFormat="1" x14ac:dyDescent="0.2"/>
    <row r="5391" s="5" customFormat="1" x14ac:dyDescent="0.2"/>
    <row r="5392" s="5" customFormat="1" x14ac:dyDescent="0.2"/>
    <row r="5393" s="5" customFormat="1" x14ac:dyDescent="0.2"/>
    <row r="5394" s="5" customFormat="1" x14ac:dyDescent="0.2"/>
    <row r="5395" s="5" customFormat="1" x14ac:dyDescent="0.2"/>
    <row r="5396" s="5" customFormat="1" x14ac:dyDescent="0.2"/>
    <row r="5397" s="5" customFormat="1" x14ac:dyDescent="0.2"/>
    <row r="5398" s="5" customFormat="1" x14ac:dyDescent="0.2"/>
    <row r="5399" s="5" customFormat="1" x14ac:dyDescent="0.2"/>
    <row r="5400" s="5" customFormat="1" x14ac:dyDescent="0.2"/>
    <row r="5401" s="5" customFormat="1" x14ac:dyDescent="0.2"/>
    <row r="5402" s="5" customFormat="1" x14ac:dyDescent="0.2"/>
    <row r="5403" s="5" customFormat="1" x14ac:dyDescent="0.2"/>
    <row r="5404" s="5" customFormat="1" x14ac:dyDescent="0.2"/>
    <row r="5405" s="5" customFormat="1" x14ac:dyDescent="0.2"/>
    <row r="5406" s="5" customFormat="1" x14ac:dyDescent="0.2"/>
    <row r="5407" s="5" customFormat="1" x14ac:dyDescent="0.2"/>
    <row r="5408" s="5" customFormat="1" x14ac:dyDescent="0.2"/>
    <row r="5409" s="5" customFormat="1" x14ac:dyDescent="0.2"/>
    <row r="5410" s="5" customFormat="1" x14ac:dyDescent="0.2"/>
    <row r="5411" s="5" customFormat="1" x14ac:dyDescent="0.2"/>
    <row r="5412" s="5" customFormat="1" x14ac:dyDescent="0.2"/>
    <row r="5413" s="5" customFormat="1" x14ac:dyDescent="0.2"/>
    <row r="5414" s="5" customFormat="1" x14ac:dyDescent="0.2"/>
    <row r="5415" s="5" customFormat="1" x14ac:dyDescent="0.2"/>
    <row r="5416" s="5" customFormat="1" x14ac:dyDescent="0.2"/>
    <row r="5417" s="5" customFormat="1" x14ac:dyDescent="0.2"/>
    <row r="5418" s="5" customFormat="1" x14ac:dyDescent="0.2"/>
    <row r="5419" s="5" customFormat="1" x14ac:dyDescent="0.2"/>
    <row r="5420" s="5" customFormat="1" x14ac:dyDescent="0.2"/>
    <row r="5421" s="5" customFormat="1" x14ac:dyDescent="0.2"/>
    <row r="5422" s="5" customFormat="1" x14ac:dyDescent="0.2"/>
    <row r="5423" s="5" customFormat="1" x14ac:dyDescent="0.2"/>
    <row r="5424" s="5" customFormat="1" x14ac:dyDescent="0.2"/>
    <row r="5425" s="5" customFormat="1" x14ac:dyDescent="0.2"/>
    <row r="5426" s="5" customFormat="1" x14ac:dyDescent="0.2"/>
    <row r="5427" s="5" customFormat="1" x14ac:dyDescent="0.2"/>
    <row r="5428" s="5" customFormat="1" x14ac:dyDescent="0.2"/>
    <row r="5429" s="5" customFormat="1" x14ac:dyDescent="0.2"/>
    <row r="5430" s="5" customFormat="1" x14ac:dyDescent="0.2"/>
    <row r="5431" s="5" customFormat="1" x14ac:dyDescent="0.2"/>
    <row r="5432" s="5" customFormat="1" x14ac:dyDescent="0.2"/>
    <row r="5433" s="5" customFormat="1" x14ac:dyDescent="0.2"/>
    <row r="5434" s="5" customFormat="1" x14ac:dyDescent="0.2"/>
    <row r="5435" s="5" customFormat="1" x14ac:dyDescent="0.2"/>
    <row r="5436" s="5" customFormat="1" x14ac:dyDescent="0.2"/>
    <row r="5437" s="5" customFormat="1" x14ac:dyDescent="0.2"/>
    <row r="5438" s="5" customFormat="1" x14ac:dyDescent="0.2"/>
    <row r="5439" s="5" customFormat="1" x14ac:dyDescent="0.2"/>
    <row r="5440" s="5" customFormat="1" x14ac:dyDescent="0.2"/>
    <row r="5441" s="5" customFormat="1" x14ac:dyDescent="0.2"/>
    <row r="5442" s="5" customFormat="1" x14ac:dyDescent="0.2"/>
    <row r="5443" s="5" customFormat="1" x14ac:dyDescent="0.2"/>
    <row r="5444" s="5" customFormat="1" x14ac:dyDescent="0.2"/>
    <row r="5445" s="5" customFormat="1" x14ac:dyDescent="0.2"/>
    <row r="5446" s="5" customFormat="1" x14ac:dyDescent="0.2"/>
    <row r="5447" s="5" customFormat="1" x14ac:dyDescent="0.2"/>
    <row r="5448" s="5" customFormat="1" x14ac:dyDescent="0.2"/>
    <row r="5449" s="5" customFormat="1" x14ac:dyDescent="0.2"/>
    <row r="5450" s="5" customFormat="1" x14ac:dyDescent="0.2"/>
    <row r="5451" s="5" customFormat="1" x14ac:dyDescent="0.2"/>
    <row r="5452" s="5" customFormat="1" x14ac:dyDescent="0.2"/>
    <row r="5453" s="5" customFormat="1" x14ac:dyDescent="0.2"/>
    <row r="5454" s="5" customFormat="1" x14ac:dyDescent="0.2"/>
    <row r="5455" s="5" customFormat="1" x14ac:dyDescent="0.2"/>
    <row r="5456" s="5" customFormat="1" x14ac:dyDescent="0.2"/>
    <row r="5457" s="5" customFormat="1" x14ac:dyDescent="0.2"/>
    <row r="5458" s="5" customFormat="1" x14ac:dyDescent="0.2"/>
    <row r="5459" s="5" customFormat="1" x14ac:dyDescent="0.2"/>
    <row r="5460" s="5" customFormat="1" x14ac:dyDescent="0.2"/>
    <row r="5461" s="5" customFormat="1" x14ac:dyDescent="0.2"/>
    <row r="5462" s="5" customFormat="1" x14ac:dyDescent="0.2"/>
    <row r="5463" s="5" customFormat="1" x14ac:dyDescent="0.2"/>
    <row r="5464" s="5" customFormat="1" x14ac:dyDescent="0.2"/>
    <row r="5465" s="5" customFormat="1" x14ac:dyDescent="0.2"/>
    <row r="5466" s="5" customFormat="1" x14ac:dyDescent="0.2"/>
    <row r="5467" s="5" customFormat="1" x14ac:dyDescent="0.2"/>
    <row r="5468" s="5" customFormat="1" x14ac:dyDescent="0.2"/>
    <row r="5469" s="5" customFormat="1" x14ac:dyDescent="0.2"/>
    <row r="5470" s="5" customFormat="1" x14ac:dyDescent="0.2"/>
    <row r="5471" s="5" customFormat="1" x14ac:dyDescent="0.2"/>
    <row r="5472" s="5" customFormat="1" x14ac:dyDescent="0.2"/>
    <row r="5473" s="5" customFormat="1" x14ac:dyDescent="0.2"/>
    <row r="5474" s="5" customFormat="1" x14ac:dyDescent="0.2"/>
    <row r="5475" s="5" customFormat="1" x14ac:dyDescent="0.2"/>
    <row r="5476" s="5" customFormat="1" x14ac:dyDescent="0.2"/>
    <row r="5477" s="5" customFormat="1" x14ac:dyDescent="0.2"/>
    <row r="5478" s="5" customFormat="1" x14ac:dyDescent="0.2"/>
    <row r="5479" s="5" customFormat="1" x14ac:dyDescent="0.2"/>
    <row r="5480" s="5" customFormat="1" x14ac:dyDescent="0.2"/>
    <row r="5481" s="5" customFormat="1" x14ac:dyDescent="0.2"/>
    <row r="5482" s="5" customFormat="1" x14ac:dyDescent="0.2"/>
    <row r="5483" s="5" customFormat="1" x14ac:dyDescent="0.2"/>
    <row r="5484" s="5" customFormat="1" x14ac:dyDescent="0.2"/>
    <row r="5485" s="5" customFormat="1" x14ac:dyDescent="0.2"/>
    <row r="5486" s="5" customFormat="1" x14ac:dyDescent="0.2"/>
    <row r="5487" s="5" customFormat="1" x14ac:dyDescent="0.2"/>
    <row r="5488" s="5" customFormat="1" x14ac:dyDescent="0.2"/>
    <row r="5489" s="5" customFormat="1" x14ac:dyDescent="0.2"/>
    <row r="5490" s="5" customFormat="1" x14ac:dyDescent="0.2"/>
    <row r="5491" s="5" customFormat="1" x14ac:dyDescent="0.2"/>
    <row r="5492" s="5" customFormat="1" x14ac:dyDescent="0.2"/>
    <row r="5493" s="5" customFormat="1" x14ac:dyDescent="0.2"/>
    <row r="5494" s="5" customFormat="1" x14ac:dyDescent="0.2"/>
    <row r="5495" s="5" customFormat="1" x14ac:dyDescent="0.2"/>
    <row r="5496" s="5" customFormat="1" x14ac:dyDescent="0.2"/>
    <row r="5497" s="5" customFormat="1" x14ac:dyDescent="0.2"/>
    <row r="5498" s="5" customFormat="1" x14ac:dyDescent="0.2"/>
    <row r="5499" s="5" customFormat="1" x14ac:dyDescent="0.2"/>
    <row r="5500" s="5" customFormat="1" x14ac:dyDescent="0.2"/>
    <row r="5501" s="5" customFormat="1" x14ac:dyDescent="0.2"/>
    <row r="5502" s="5" customFormat="1" x14ac:dyDescent="0.2"/>
    <row r="5503" s="5" customFormat="1" x14ac:dyDescent="0.2"/>
    <row r="5504" s="5" customFormat="1" x14ac:dyDescent="0.2"/>
    <row r="5505" s="5" customFormat="1" x14ac:dyDescent="0.2"/>
    <row r="5506" s="5" customFormat="1" x14ac:dyDescent="0.2"/>
    <row r="5507" s="5" customFormat="1" x14ac:dyDescent="0.2"/>
    <row r="5508" s="5" customFormat="1" x14ac:dyDescent="0.2"/>
    <row r="5509" s="5" customFormat="1" x14ac:dyDescent="0.2"/>
    <row r="5510" s="5" customFormat="1" x14ac:dyDescent="0.2"/>
    <row r="5511" s="5" customFormat="1" x14ac:dyDescent="0.2"/>
    <row r="5512" s="5" customFormat="1" x14ac:dyDescent="0.2"/>
    <row r="5513" s="5" customFormat="1" x14ac:dyDescent="0.2"/>
    <row r="5514" s="5" customFormat="1" x14ac:dyDescent="0.2"/>
    <row r="5515" s="5" customFormat="1" x14ac:dyDescent="0.2"/>
    <row r="5516" s="5" customFormat="1" x14ac:dyDescent="0.2"/>
    <row r="5517" s="5" customFormat="1" x14ac:dyDescent="0.2"/>
    <row r="5518" s="5" customFormat="1" x14ac:dyDescent="0.2"/>
    <row r="5519" s="5" customFormat="1" x14ac:dyDescent="0.2"/>
    <row r="5520" s="5" customFormat="1" x14ac:dyDescent="0.2"/>
    <row r="5521" s="5" customFormat="1" x14ac:dyDescent="0.2"/>
    <row r="5522" s="5" customFormat="1" x14ac:dyDescent="0.2"/>
    <row r="5523" s="5" customFormat="1" x14ac:dyDescent="0.2"/>
    <row r="5524" s="5" customFormat="1" x14ac:dyDescent="0.2"/>
    <row r="5525" s="5" customFormat="1" x14ac:dyDescent="0.2"/>
    <row r="5526" s="5" customFormat="1" x14ac:dyDescent="0.2"/>
    <row r="5527" s="5" customFormat="1" x14ac:dyDescent="0.2"/>
    <row r="5528" s="5" customFormat="1" x14ac:dyDescent="0.2"/>
    <row r="5529" s="5" customFormat="1" x14ac:dyDescent="0.2"/>
    <row r="5530" s="5" customFormat="1" x14ac:dyDescent="0.2"/>
    <row r="5531" s="5" customFormat="1" x14ac:dyDescent="0.2"/>
    <row r="5532" s="5" customFormat="1" x14ac:dyDescent="0.2"/>
    <row r="5533" s="5" customFormat="1" x14ac:dyDescent="0.2"/>
    <row r="5534" s="5" customFormat="1" x14ac:dyDescent="0.2"/>
    <row r="5535" s="5" customFormat="1" x14ac:dyDescent="0.2"/>
    <row r="5536" s="5" customFormat="1" x14ac:dyDescent="0.2"/>
    <row r="5537" s="5" customFormat="1" x14ac:dyDescent="0.2"/>
    <row r="5538" s="5" customFormat="1" x14ac:dyDescent="0.2"/>
    <row r="5539" s="5" customFormat="1" x14ac:dyDescent="0.2"/>
    <row r="5540" s="5" customFormat="1" x14ac:dyDescent="0.2"/>
    <row r="5541" s="5" customFormat="1" x14ac:dyDescent="0.2"/>
    <row r="5542" s="5" customFormat="1" x14ac:dyDescent="0.2"/>
    <row r="5543" s="5" customFormat="1" x14ac:dyDescent="0.2"/>
    <row r="5544" s="5" customFormat="1" x14ac:dyDescent="0.2"/>
    <row r="5545" s="5" customFormat="1" x14ac:dyDescent="0.2"/>
    <row r="5546" s="5" customFormat="1" x14ac:dyDescent="0.2"/>
    <row r="5547" s="5" customFormat="1" x14ac:dyDescent="0.2"/>
    <row r="5548" s="5" customFormat="1" x14ac:dyDescent="0.2"/>
    <row r="5549" s="5" customFormat="1" x14ac:dyDescent="0.2"/>
    <row r="5550" s="5" customFormat="1" x14ac:dyDescent="0.2"/>
    <row r="5551" s="5" customFormat="1" x14ac:dyDescent="0.2"/>
    <row r="5552" s="5" customFormat="1" x14ac:dyDescent="0.2"/>
    <row r="5553" s="5" customFormat="1" x14ac:dyDescent="0.2"/>
    <row r="5554" s="5" customFormat="1" x14ac:dyDescent="0.2"/>
    <row r="5555" s="5" customFormat="1" x14ac:dyDescent="0.2"/>
    <row r="5556" s="5" customFormat="1" x14ac:dyDescent="0.2"/>
    <row r="5557" s="5" customFormat="1" x14ac:dyDescent="0.2"/>
    <row r="5558" s="5" customFormat="1" x14ac:dyDescent="0.2"/>
    <row r="5559" s="5" customFormat="1" x14ac:dyDescent="0.2"/>
    <row r="5560" s="5" customFormat="1" x14ac:dyDescent="0.2"/>
    <row r="5561" s="5" customFormat="1" x14ac:dyDescent="0.2"/>
    <row r="5562" s="5" customFormat="1" x14ac:dyDescent="0.2"/>
    <row r="5563" s="5" customFormat="1" x14ac:dyDescent="0.2"/>
    <row r="5564" s="5" customFormat="1" x14ac:dyDescent="0.2"/>
    <row r="5565" s="5" customFormat="1" x14ac:dyDescent="0.2"/>
    <row r="5566" s="5" customFormat="1" x14ac:dyDescent="0.2"/>
    <row r="5567" s="5" customFormat="1" x14ac:dyDescent="0.2"/>
    <row r="5568" s="5" customFormat="1" x14ac:dyDescent="0.2"/>
    <row r="5569" s="5" customFormat="1" x14ac:dyDescent="0.2"/>
    <row r="5570" s="5" customFormat="1" x14ac:dyDescent="0.2"/>
    <row r="5571" s="5" customFormat="1" x14ac:dyDescent="0.2"/>
    <row r="5572" s="5" customFormat="1" x14ac:dyDescent="0.2"/>
    <row r="5573" s="5" customFormat="1" x14ac:dyDescent="0.2"/>
    <row r="5574" s="5" customFormat="1" x14ac:dyDescent="0.2"/>
    <row r="5575" s="5" customFormat="1" x14ac:dyDescent="0.2"/>
    <row r="5576" s="5" customFormat="1" x14ac:dyDescent="0.2"/>
    <row r="5577" s="5" customFormat="1" x14ac:dyDescent="0.2"/>
    <row r="5578" s="5" customFormat="1" x14ac:dyDescent="0.2"/>
    <row r="5579" s="5" customFormat="1" x14ac:dyDescent="0.2"/>
    <row r="5580" s="5" customFormat="1" x14ac:dyDescent="0.2"/>
    <row r="5581" s="5" customFormat="1" x14ac:dyDescent="0.2"/>
    <row r="5582" s="5" customFormat="1" x14ac:dyDescent="0.2"/>
    <row r="5583" s="5" customFormat="1" x14ac:dyDescent="0.2"/>
    <row r="5584" s="5" customFormat="1" x14ac:dyDescent="0.2"/>
    <row r="5585" s="5" customFormat="1" x14ac:dyDescent="0.2"/>
    <row r="5586" s="5" customFormat="1" x14ac:dyDescent="0.2"/>
    <row r="5587" s="5" customFormat="1" x14ac:dyDescent="0.2"/>
    <row r="5588" s="5" customFormat="1" x14ac:dyDescent="0.2"/>
    <row r="5589" s="5" customFormat="1" x14ac:dyDescent="0.2"/>
    <row r="5590" s="5" customFormat="1" x14ac:dyDescent="0.2"/>
    <row r="5591" s="5" customFormat="1" x14ac:dyDescent="0.2"/>
    <row r="5592" s="5" customFormat="1" x14ac:dyDescent="0.2"/>
    <row r="5593" s="5" customFormat="1" x14ac:dyDescent="0.2"/>
    <row r="5594" s="5" customFormat="1" x14ac:dyDescent="0.2"/>
    <row r="5595" s="5" customFormat="1" x14ac:dyDescent="0.2"/>
    <row r="5596" s="5" customFormat="1" x14ac:dyDescent="0.2"/>
    <row r="5597" s="5" customFormat="1" x14ac:dyDescent="0.2"/>
    <row r="5598" s="5" customFormat="1" x14ac:dyDescent="0.2"/>
    <row r="5599" s="5" customFormat="1" x14ac:dyDescent="0.2"/>
    <row r="5600" s="5" customFormat="1" x14ac:dyDescent="0.2"/>
    <row r="5601" s="5" customFormat="1" x14ac:dyDescent="0.2"/>
    <row r="5602" s="5" customFormat="1" x14ac:dyDescent="0.2"/>
    <row r="5603" s="5" customFormat="1" x14ac:dyDescent="0.2"/>
    <row r="5604" s="5" customFormat="1" x14ac:dyDescent="0.2"/>
    <row r="5605" s="5" customFormat="1" x14ac:dyDescent="0.2"/>
    <row r="5606" s="5" customFormat="1" x14ac:dyDescent="0.2"/>
    <row r="5607" s="5" customFormat="1" x14ac:dyDescent="0.2"/>
    <row r="5608" s="5" customFormat="1" x14ac:dyDescent="0.2"/>
    <row r="5609" s="5" customFormat="1" x14ac:dyDescent="0.2"/>
    <row r="5610" s="5" customFormat="1" x14ac:dyDescent="0.2"/>
    <row r="5611" s="5" customFormat="1" x14ac:dyDescent="0.2"/>
    <row r="5612" s="5" customFormat="1" x14ac:dyDescent="0.2"/>
    <row r="5613" s="5" customFormat="1" x14ac:dyDescent="0.2"/>
    <row r="5614" s="5" customFormat="1" x14ac:dyDescent="0.2"/>
    <row r="5615" s="5" customFormat="1" x14ac:dyDescent="0.2"/>
    <row r="5616" s="5" customFormat="1" x14ac:dyDescent="0.2"/>
    <row r="5617" s="5" customFormat="1" x14ac:dyDescent="0.2"/>
    <row r="5618" s="5" customFormat="1" x14ac:dyDescent="0.2"/>
    <row r="5619" s="5" customFormat="1" x14ac:dyDescent="0.2"/>
    <row r="5620" s="5" customFormat="1" x14ac:dyDescent="0.2"/>
    <row r="5621" s="5" customFormat="1" x14ac:dyDescent="0.2"/>
    <row r="5622" s="5" customFormat="1" x14ac:dyDescent="0.2"/>
    <row r="5623" s="5" customFormat="1" x14ac:dyDescent="0.2"/>
    <row r="5624" s="5" customFormat="1" x14ac:dyDescent="0.2"/>
    <row r="5625" s="5" customFormat="1" x14ac:dyDescent="0.2"/>
    <row r="5626" s="5" customFormat="1" x14ac:dyDescent="0.2"/>
    <row r="5627" s="5" customFormat="1" x14ac:dyDescent="0.2"/>
    <row r="5628" s="5" customFormat="1" x14ac:dyDescent="0.2"/>
    <row r="5629" s="5" customFormat="1" x14ac:dyDescent="0.2"/>
    <row r="5630" s="5" customFormat="1" x14ac:dyDescent="0.2"/>
    <row r="5631" s="5" customFormat="1" x14ac:dyDescent="0.2"/>
    <row r="5632" s="5" customFormat="1" x14ac:dyDescent="0.2"/>
    <row r="5633" s="5" customFormat="1" x14ac:dyDescent="0.2"/>
    <row r="5634" s="5" customFormat="1" x14ac:dyDescent="0.2"/>
    <row r="5635" s="5" customFormat="1" x14ac:dyDescent="0.2"/>
    <row r="5636" s="5" customFormat="1" x14ac:dyDescent="0.2"/>
    <row r="5637" s="5" customFormat="1" x14ac:dyDescent="0.2"/>
    <row r="5638" s="5" customFormat="1" x14ac:dyDescent="0.2"/>
    <row r="5639" s="5" customFormat="1" x14ac:dyDescent="0.2"/>
    <row r="5640" s="5" customFormat="1" x14ac:dyDescent="0.2"/>
    <row r="5641" s="5" customFormat="1" x14ac:dyDescent="0.2"/>
    <row r="5642" s="5" customFormat="1" x14ac:dyDescent="0.2"/>
    <row r="5643" s="5" customFormat="1" x14ac:dyDescent="0.2"/>
    <row r="5644" s="5" customFormat="1" x14ac:dyDescent="0.2"/>
    <row r="5645" s="5" customFormat="1" x14ac:dyDescent="0.2"/>
    <row r="5646" s="5" customFormat="1" x14ac:dyDescent="0.2"/>
    <row r="5647" s="5" customFormat="1" x14ac:dyDescent="0.2"/>
    <row r="5648" s="5" customFormat="1" x14ac:dyDescent="0.2"/>
    <row r="5649" s="5" customFormat="1" x14ac:dyDescent="0.2"/>
    <row r="5650" s="5" customFormat="1" x14ac:dyDescent="0.2"/>
    <row r="5651" s="5" customFormat="1" x14ac:dyDescent="0.2"/>
    <row r="5652" s="5" customFormat="1" x14ac:dyDescent="0.2"/>
    <row r="5653" s="5" customFormat="1" x14ac:dyDescent="0.2"/>
    <row r="5654" s="5" customFormat="1" x14ac:dyDescent="0.2"/>
    <row r="5655" s="5" customFormat="1" x14ac:dyDescent="0.2"/>
    <row r="5656" s="5" customFormat="1" x14ac:dyDescent="0.2"/>
    <row r="5657" s="5" customFormat="1" x14ac:dyDescent="0.2"/>
    <row r="5658" s="5" customFormat="1" x14ac:dyDescent="0.2"/>
    <row r="5659" s="5" customFormat="1" x14ac:dyDescent="0.2"/>
    <row r="5660" s="5" customFormat="1" x14ac:dyDescent="0.2"/>
    <row r="5661" s="5" customFormat="1" x14ac:dyDescent="0.2"/>
    <row r="5662" s="5" customFormat="1" x14ac:dyDescent="0.2"/>
    <row r="5663" s="5" customFormat="1" x14ac:dyDescent="0.2"/>
    <row r="5664" s="5" customFormat="1" x14ac:dyDescent="0.2"/>
    <row r="5665" s="5" customFormat="1" x14ac:dyDescent="0.2"/>
    <row r="5666" s="5" customFormat="1" x14ac:dyDescent="0.2"/>
    <row r="5667" s="5" customFormat="1" x14ac:dyDescent="0.2"/>
    <row r="5668" s="5" customFormat="1" x14ac:dyDescent="0.2"/>
    <row r="5669" s="5" customFormat="1" x14ac:dyDescent="0.2"/>
    <row r="5670" s="5" customFormat="1" x14ac:dyDescent="0.2"/>
    <row r="5671" s="5" customFormat="1" x14ac:dyDescent="0.2"/>
    <row r="5672" s="5" customFormat="1" x14ac:dyDescent="0.2"/>
    <row r="5673" s="5" customFormat="1" x14ac:dyDescent="0.2"/>
    <row r="5674" s="5" customFormat="1" x14ac:dyDescent="0.2"/>
    <row r="5675" s="5" customFormat="1" x14ac:dyDescent="0.2"/>
    <row r="5676" s="5" customFormat="1" x14ac:dyDescent="0.2"/>
    <row r="5677" s="5" customFormat="1" x14ac:dyDescent="0.2"/>
    <row r="5678" s="5" customFormat="1" x14ac:dyDescent="0.2"/>
    <row r="5679" s="5" customFormat="1" x14ac:dyDescent="0.2"/>
    <row r="5680" s="5" customFormat="1" x14ac:dyDescent="0.2"/>
    <row r="5681" s="5" customFormat="1" x14ac:dyDescent="0.2"/>
    <row r="5682" s="5" customFormat="1" x14ac:dyDescent="0.2"/>
    <row r="5683" s="5" customFormat="1" x14ac:dyDescent="0.2"/>
    <row r="5684" s="5" customFormat="1" x14ac:dyDescent="0.2"/>
    <row r="5685" s="5" customFormat="1" x14ac:dyDescent="0.2"/>
    <row r="5686" s="5" customFormat="1" x14ac:dyDescent="0.2"/>
    <row r="5687" s="5" customFormat="1" x14ac:dyDescent="0.2"/>
    <row r="5688" s="5" customFormat="1" x14ac:dyDescent="0.2"/>
    <row r="5689" s="5" customFormat="1" x14ac:dyDescent="0.2"/>
    <row r="5690" s="5" customFormat="1" x14ac:dyDescent="0.2"/>
    <row r="5691" s="5" customFormat="1" x14ac:dyDescent="0.2"/>
    <row r="5692" s="5" customFormat="1" x14ac:dyDescent="0.2"/>
    <row r="5693" s="5" customFormat="1" x14ac:dyDescent="0.2"/>
    <row r="5694" s="5" customFormat="1" x14ac:dyDescent="0.2"/>
    <row r="5695" s="5" customFormat="1" x14ac:dyDescent="0.2"/>
    <row r="5696" s="5" customFormat="1" x14ac:dyDescent="0.2"/>
    <row r="5697" s="5" customFormat="1" x14ac:dyDescent="0.2"/>
    <row r="5698" s="5" customFormat="1" x14ac:dyDescent="0.2"/>
    <row r="5699" s="5" customFormat="1" x14ac:dyDescent="0.2"/>
    <row r="5700" s="5" customFormat="1" x14ac:dyDescent="0.2"/>
    <row r="5701" s="5" customFormat="1" x14ac:dyDescent="0.2"/>
    <row r="5702" s="5" customFormat="1" x14ac:dyDescent="0.2"/>
    <row r="5703" s="5" customFormat="1" x14ac:dyDescent="0.2"/>
    <row r="5704" s="5" customFormat="1" x14ac:dyDescent="0.2"/>
    <row r="5705" s="5" customFormat="1" x14ac:dyDescent="0.2"/>
    <row r="5706" s="5" customFormat="1" x14ac:dyDescent="0.2"/>
    <row r="5707" s="5" customFormat="1" x14ac:dyDescent="0.2"/>
    <row r="5708" s="5" customFormat="1" x14ac:dyDescent="0.2"/>
    <row r="5709" s="5" customFormat="1" x14ac:dyDescent="0.2"/>
    <row r="5710" s="5" customFormat="1" x14ac:dyDescent="0.2"/>
    <row r="5711" s="5" customFormat="1" x14ac:dyDescent="0.2"/>
    <row r="5712" s="5" customFormat="1" x14ac:dyDescent="0.2"/>
    <row r="5713" s="5" customFormat="1" x14ac:dyDescent="0.2"/>
    <row r="5714" s="5" customFormat="1" x14ac:dyDescent="0.2"/>
    <row r="5715" s="5" customFormat="1" x14ac:dyDescent="0.2"/>
    <row r="5716" s="5" customFormat="1" x14ac:dyDescent="0.2"/>
    <row r="5717" s="5" customFormat="1" x14ac:dyDescent="0.2"/>
    <row r="5718" s="5" customFormat="1" x14ac:dyDescent="0.2"/>
    <row r="5719" s="5" customFormat="1" x14ac:dyDescent="0.2"/>
    <row r="5720" s="5" customFormat="1" x14ac:dyDescent="0.2"/>
    <row r="5721" s="5" customFormat="1" x14ac:dyDescent="0.2"/>
    <row r="5722" s="5" customFormat="1" x14ac:dyDescent="0.2"/>
    <row r="5723" s="5" customFormat="1" x14ac:dyDescent="0.2"/>
    <row r="5724" s="5" customFormat="1" x14ac:dyDescent="0.2"/>
    <row r="5725" s="5" customFormat="1" x14ac:dyDescent="0.2"/>
    <row r="5726" s="5" customFormat="1" x14ac:dyDescent="0.2"/>
    <row r="5727" s="5" customFormat="1" x14ac:dyDescent="0.2"/>
    <row r="5728" s="5" customFormat="1" x14ac:dyDescent="0.2"/>
    <row r="5729" s="5" customFormat="1" x14ac:dyDescent="0.2"/>
    <row r="5730" s="5" customFormat="1" x14ac:dyDescent="0.2"/>
    <row r="5731" s="5" customFormat="1" x14ac:dyDescent="0.2"/>
    <row r="5732" s="5" customFormat="1" x14ac:dyDescent="0.2"/>
    <row r="5733" s="5" customFormat="1" x14ac:dyDescent="0.2"/>
    <row r="5734" s="5" customFormat="1" x14ac:dyDescent="0.2"/>
    <row r="5735" s="5" customFormat="1" x14ac:dyDescent="0.2"/>
    <row r="5736" s="5" customFormat="1" x14ac:dyDescent="0.2"/>
    <row r="5737" s="5" customFormat="1" x14ac:dyDescent="0.2"/>
    <row r="5738" s="5" customFormat="1" x14ac:dyDescent="0.2"/>
    <row r="5739" s="5" customFormat="1" x14ac:dyDescent="0.2"/>
    <row r="5740" s="5" customFormat="1" x14ac:dyDescent="0.2"/>
    <row r="5741" s="5" customFormat="1" x14ac:dyDescent="0.2"/>
    <row r="5742" s="5" customFormat="1" x14ac:dyDescent="0.2"/>
    <row r="5743" s="5" customFormat="1" x14ac:dyDescent="0.2"/>
    <row r="5744" s="5" customFormat="1" x14ac:dyDescent="0.2"/>
    <row r="5745" s="5" customFormat="1" x14ac:dyDescent="0.2"/>
    <row r="5746" s="5" customFormat="1" x14ac:dyDescent="0.2"/>
    <row r="5747" s="5" customFormat="1" x14ac:dyDescent="0.2"/>
    <row r="5748" s="5" customFormat="1" x14ac:dyDescent="0.2"/>
    <row r="5749" s="5" customFormat="1" x14ac:dyDescent="0.2"/>
    <row r="5750" s="5" customFormat="1" x14ac:dyDescent="0.2"/>
    <row r="5751" s="5" customFormat="1" x14ac:dyDescent="0.2"/>
    <row r="5752" s="5" customFormat="1" x14ac:dyDescent="0.2"/>
    <row r="5753" s="5" customFormat="1" x14ac:dyDescent="0.2"/>
    <row r="5754" s="5" customFormat="1" x14ac:dyDescent="0.2"/>
    <row r="5755" s="5" customFormat="1" x14ac:dyDescent="0.2"/>
    <row r="5756" s="5" customFormat="1" x14ac:dyDescent="0.2"/>
    <row r="5757" s="5" customFormat="1" x14ac:dyDescent="0.2"/>
    <row r="5758" s="5" customFormat="1" x14ac:dyDescent="0.2"/>
    <row r="5759" s="5" customFormat="1" x14ac:dyDescent="0.2"/>
    <row r="5760" s="5" customFormat="1" x14ac:dyDescent="0.2"/>
    <row r="5761" s="5" customFormat="1" x14ac:dyDescent="0.2"/>
    <row r="5762" s="5" customFormat="1" x14ac:dyDescent="0.2"/>
    <row r="5763" s="5" customFormat="1" x14ac:dyDescent="0.2"/>
    <row r="5764" s="5" customFormat="1" x14ac:dyDescent="0.2"/>
    <row r="5765" s="5" customFormat="1" x14ac:dyDescent="0.2"/>
    <row r="5766" s="5" customFormat="1" x14ac:dyDescent="0.2"/>
    <row r="5767" s="5" customFormat="1" x14ac:dyDescent="0.2"/>
    <row r="5768" s="5" customFormat="1" x14ac:dyDescent="0.2"/>
    <row r="5769" s="5" customFormat="1" x14ac:dyDescent="0.2"/>
    <row r="5770" s="5" customFormat="1" x14ac:dyDescent="0.2"/>
    <row r="5771" s="5" customFormat="1" x14ac:dyDescent="0.2"/>
    <row r="5772" s="5" customFormat="1" x14ac:dyDescent="0.2"/>
    <row r="5773" s="5" customFormat="1" x14ac:dyDescent="0.2"/>
    <row r="5774" s="5" customFormat="1" x14ac:dyDescent="0.2"/>
    <row r="5775" s="5" customFormat="1" x14ac:dyDescent="0.2"/>
    <row r="5776" s="5" customFormat="1" x14ac:dyDescent="0.2"/>
    <row r="5777" s="5" customFormat="1" x14ac:dyDescent="0.2"/>
    <row r="5778" s="5" customFormat="1" x14ac:dyDescent="0.2"/>
    <row r="5779" s="5" customFormat="1" x14ac:dyDescent="0.2"/>
    <row r="5780" s="5" customFormat="1" x14ac:dyDescent="0.2"/>
    <row r="5781" s="5" customFormat="1" x14ac:dyDescent="0.2"/>
    <row r="5782" s="5" customFormat="1" x14ac:dyDescent="0.2"/>
    <row r="5783" s="5" customFormat="1" x14ac:dyDescent="0.2"/>
    <row r="5784" s="5" customFormat="1" x14ac:dyDescent="0.2"/>
    <row r="5785" s="5" customFormat="1" x14ac:dyDescent="0.2"/>
    <row r="5786" s="5" customFormat="1" x14ac:dyDescent="0.2"/>
    <row r="5787" s="5" customFormat="1" x14ac:dyDescent="0.2"/>
    <row r="5788" s="5" customFormat="1" x14ac:dyDescent="0.2"/>
    <row r="5789" s="5" customFormat="1" x14ac:dyDescent="0.2"/>
    <row r="5790" s="5" customFormat="1" x14ac:dyDescent="0.2"/>
    <row r="5791" s="5" customFormat="1" x14ac:dyDescent="0.2"/>
    <row r="5792" s="5" customFormat="1" x14ac:dyDescent="0.2"/>
    <row r="5793" s="5" customFormat="1" x14ac:dyDescent="0.2"/>
    <row r="5794" s="5" customFormat="1" x14ac:dyDescent="0.2"/>
    <row r="5795" s="5" customFormat="1" x14ac:dyDescent="0.2"/>
    <row r="5796" s="5" customFormat="1" x14ac:dyDescent="0.2"/>
    <row r="5797" s="5" customFormat="1" x14ac:dyDescent="0.2"/>
    <row r="5798" s="5" customFormat="1" x14ac:dyDescent="0.2"/>
    <row r="5799" s="5" customFormat="1" x14ac:dyDescent="0.2"/>
    <row r="5800" s="5" customFormat="1" x14ac:dyDescent="0.2"/>
    <row r="5801" s="5" customFormat="1" x14ac:dyDescent="0.2"/>
    <row r="5802" s="5" customFormat="1" x14ac:dyDescent="0.2"/>
    <row r="5803" s="5" customFormat="1" x14ac:dyDescent="0.2"/>
    <row r="5804" s="5" customFormat="1" x14ac:dyDescent="0.2"/>
    <row r="5805" s="5" customFormat="1" x14ac:dyDescent="0.2"/>
    <row r="5806" s="5" customFormat="1" x14ac:dyDescent="0.2"/>
    <row r="5807" s="5" customFormat="1" x14ac:dyDescent="0.2"/>
    <row r="5808" s="5" customFormat="1" x14ac:dyDescent="0.2"/>
    <row r="5809" s="5" customFormat="1" x14ac:dyDescent="0.2"/>
    <row r="5810" s="5" customFormat="1" x14ac:dyDescent="0.2"/>
    <row r="5811" s="5" customFormat="1" x14ac:dyDescent="0.2"/>
    <row r="5812" s="5" customFormat="1" x14ac:dyDescent="0.2"/>
    <row r="5813" s="5" customFormat="1" x14ac:dyDescent="0.2"/>
    <row r="5814" s="5" customFormat="1" x14ac:dyDescent="0.2"/>
    <row r="5815" s="5" customFormat="1" x14ac:dyDescent="0.2"/>
    <row r="5816" s="5" customFormat="1" x14ac:dyDescent="0.2"/>
    <row r="5817" s="5" customFormat="1" x14ac:dyDescent="0.2"/>
    <row r="5818" s="5" customFormat="1" x14ac:dyDescent="0.2"/>
    <row r="5819" s="5" customFormat="1" x14ac:dyDescent="0.2"/>
    <row r="5820" s="5" customFormat="1" x14ac:dyDescent="0.2"/>
    <row r="5821" s="5" customFormat="1" x14ac:dyDescent="0.2"/>
    <row r="5822" s="5" customFormat="1" x14ac:dyDescent="0.2"/>
    <row r="5823" s="5" customFormat="1" x14ac:dyDescent="0.2"/>
    <row r="5824" s="5" customFormat="1" x14ac:dyDescent="0.2"/>
    <row r="5825" s="5" customFormat="1" x14ac:dyDescent="0.2"/>
    <row r="5826" s="5" customFormat="1" x14ac:dyDescent="0.2"/>
    <row r="5827" s="5" customFormat="1" x14ac:dyDescent="0.2"/>
    <row r="5828" s="5" customFormat="1" x14ac:dyDescent="0.2"/>
    <row r="5829" s="5" customFormat="1" x14ac:dyDescent="0.2"/>
    <row r="5830" s="5" customFormat="1" x14ac:dyDescent="0.2"/>
    <row r="5831" s="5" customFormat="1" x14ac:dyDescent="0.2"/>
    <row r="5832" s="5" customFormat="1" x14ac:dyDescent="0.2"/>
    <row r="5833" s="5" customFormat="1" x14ac:dyDescent="0.2"/>
    <row r="5834" s="5" customFormat="1" x14ac:dyDescent="0.2"/>
    <row r="5835" s="5" customFormat="1" x14ac:dyDescent="0.2"/>
    <row r="5836" s="5" customFormat="1" x14ac:dyDescent="0.2"/>
    <row r="5837" s="5" customFormat="1" x14ac:dyDescent="0.2"/>
    <row r="5838" s="5" customFormat="1" x14ac:dyDescent="0.2"/>
    <row r="5839" s="5" customFormat="1" x14ac:dyDescent="0.2"/>
    <row r="5840" s="5" customFormat="1" x14ac:dyDescent="0.2"/>
    <row r="5841" s="5" customFormat="1" x14ac:dyDescent="0.2"/>
    <row r="5842" s="5" customFormat="1" x14ac:dyDescent="0.2"/>
    <row r="5843" s="5" customFormat="1" x14ac:dyDescent="0.2"/>
    <row r="5844" s="5" customFormat="1" x14ac:dyDescent="0.2"/>
    <row r="5845" s="5" customFormat="1" x14ac:dyDescent="0.2"/>
    <row r="5846" s="5" customFormat="1" x14ac:dyDescent="0.2"/>
    <row r="5847" s="5" customFormat="1" x14ac:dyDescent="0.2"/>
    <row r="5848" s="5" customFormat="1" x14ac:dyDescent="0.2"/>
    <row r="5849" s="5" customFormat="1" x14ac:dyDescent="0.2"/>
    <row r="5850" s="5" customFormat="1" x14ac:dyDescent="0.2"/>
    <row r="5851" s="5" customFormat="1" x14ac:dyDescent="0.2"/>
    <row r="5852" s="5" customFormat="1" x14ac:dyDescent="0.2"/>
    <row r="5853" s="5" customFormat="1" x14ac:dyDescent="0.2"/>
    <row r="5854" s="5" customFormat="1" x14ac:dyDescent="0.2"/>
    <row r="5855" s="5" customFormat="1" x14ac:dyDescent="0.2"/>
    <row r="5856" s="5" customFormat="1" x14ac:dyDescent="0.2"/>
    <row r="5857" s="5" customFormat="1" x14ac:dyDescent="0.2"/>
    <row r="5858" s="5" customFormat="1" x14ac:dyDescent="0.2"/>
    <row r="5859" s="5" customFormat="1" x14ac:dyDescent="0.2"/>
    <row r="5860" s="5" customFormat="1" x14ac:dyDescent="0.2"/>
    <row r="5861" s="5" customFormat="1" x14ac:dyDescent="0.2"/>
    <row r="5862" s="5" customFormat="1" x14ac:dyDescent="0.2"/>
    <row r="5863" s="5" customFormat="1" x14ac:dyDescent="0.2"/>
    <row r="5864" s="5" customFormat="1" x14ac:dyDescent="0.2"/>
    <row r="5865" s="5" customFormat="1" x14ac:dyDescent="0.2"/>
    <row r="5866" s="5" customFormat="1" x14ac:dyDescent="0.2"/>
    <row r="5867" s="5" customFormat="1" x14ac:dyDescent="0.2"/>
    <row r="5868" s="5" customFormat="1" x14ac:dyDescent="0.2"/>
    <row r="5869" s="5" customFormat="1" x14ac:dyDescent="0.2"/>
    <row r="5870" s="5" customFormat="1" x14ac:dyDescent="0.2"/>
    <row r="5871" s="5" customFormat="1" x14ac:dyDescent="0.2"/>
    <row r="5872" s="5" customFormat="1" x14ac:dyDescent="0.2"/>
    <row r="5873" s="5" customFormat="1" x14ac:dyDescent="0.2"/>
    <row r="5874" s="5" customFormat="1" x14ac:dyDescent="0.2"/>
    <row r="5875" s="5" customFormat="1" x14ac:dyDescent="0.2"/>
    <row r="5876" s="5" customFormat="1" x14ac:dyDescent="0.2"/>
    <row r="5877" s="5" customFormat="1" x14ac:dyDescent="0.2"/>
    <row r="5878" s="5" customFormat="1" x14ac:dyDescent="0.2"/>
    <row r="5879" s="5" customFormat="1" x14ac:dyDescent="0.2"/>
    <row r="5880" s="5" customFormat="1" x14ac:dyDescent="0.2"/>
    <row r="5881" s="5" customFormat="1" x14ac:dyDescent="0.2"/>
    <row r="5882" s="5" customFormat="1" x14ac:dyDescent="0.2"/>
    <row r="5883" s="5" customFormat="1" x14ac:dyDescent="0.2"/>
    <row r="5884" s="5" customFormat="1" x14ac:dyDescent="0.2"/>
    <row r="5885" s="5" customFormat="1" x14ac:dyDescent="0.2"/>
    <row r="5886" s="5" customFormat="1" x14ac:dyDescent="0.2"/>
    <row r="5887" s="5" customFormat="1" x14ac:dyDescent="0.2"/>
    <row r="5888" s="5" customFormat="1" x14ac:dyDescent="0.2"/>
    <row r="5889" s="5" customFormat="1" x14ac:dyDescent="0.2"/>
    <row r="5890" s="5" customFormat="1" x14ac:dyDescent="0.2"/>
    <row r="5891" s="5" customFormat="1" x14ac:dyDescent="0.2"/>
    <row r="5892" s="5" customFormat="1" x14ac:dyDescent="0.2"/>
    <row r="5893" s="5" customFormat="1" x14ac:dyDescent="0.2"/>
    <row r="5894" s="5" customFormat="1" x14ac:dyDescent="0.2"/>
    <row r="5895" s="5" customFormat="1" x14ac:dyDescent="0.2"/>
    <row r="5896" s="5" customFormat="1" x14ac:dyDescent="0.2"/>
    <row r="5897" s="5" customFormat="1" x14ac:dyDescent="0.2"/>
    <row r="5898" s="5" customFormat="1" x14ac:dyDescent="0.2"/>
    <row r="5899" s="5" customFormat="1" x14ac:dyDescent="0.2"/>
    <row r="5900" s="5" customFormat="1" x14ac:dyDescent="0.2"/>
    <row r="5901" s="5" customFormat="1" x14ac:dyDescent="0.2"/>
    <row r="5902" s="5" customFormat="1" x14ac:dyDescent="0.2"/>
    <row r="5903" s="5" customFormat="1" x14ac:dyDescent="0.2"/>
    <row r="5904" s="5" customFormat="1" x14ac:dyDescent="0.2"/>
    <row r="5905" s="5" customFormat="1" x14ac:dyDescent="0.2"/>
    <row r="5906" s="5" customFormat="1" x14ac:dyDescent="0.2"/>
    <row r="5907" s="5" customFormat="1" x14ac:dyDescent="0.2"/>
    <row r="5908" s="5" customFormat="1" x14ac:dyDescent="0.2"/>
    <row r="5909" s="5" customFormat="1" x14ac:dyDescent="0.2"/>
    <row r="5910" s="5" customFormat="1" x14ac:dyDescent="0.2"/>
    <row r="5911" s="5" customFormat="1" x14ac:dyDescent="0.2"/>
    <row r="5912" s="5" customFormat="1" x14ac:dyDescent="0.2"/>
    <row r="5913" s="5" customFormat="1" x14ac:dyDescent="0.2"/>
    <row r="5914" s="5" customFormat="1" x14ac:dyDescent="0.2"/>
    <row r="5915" s="5" customFormat="1" x14ac:dyDescent="0.2"/>
    <row r="5916" s="5" customFormat="1" x14ac:dyDescent="0.2"/>
    <row r="5917" s="5" customFormat="1" x14ac:dyDescent="0.2"/>
    <row r="5918" s="5" customFormat="1" x14ac:dyDescent="0.2"/>
    <row r="5919" s="5" customFormat="1" x14ac:dyDescent="0.2"/>
    <row r="5920" s="5" customFormat="1" x14ac:dyDescent="0.2"/>
    <row r="5921" s="5" customFormat="1" x14ac:dyDescent="0.2"/>
    <row r="5922" s="5" customFormat="1" x14ac:dyDescent="0.2"/>
    <row r="5923" s="5" customFormat="1" x14ac:dyDescent="0.2"/>
    <row r="5924" s="5" customFormat="1" x14ac:dyDescent="0.2"/>
    <row r="5925" s="5" customFormat="1" x14ac:dyDescent="0.2"/>
    <row r="5926" s="5" customFormat="1" x14ac:dyDescent="0.2"/>
    <row r="5927" s="5" customFormat="1" x14ac:dyDescent="0.2"/>
    <row r="5928" s="5" customFormat="1" x14ac:dyDescent="0.2"/>
    <row r="5929" s="5" customFormat="1" x14ac:dyDescent="0.2"/>
    <row r="5930" s="5" customFormat="1" x14ac:dyDescent="0.2"/>
    <row r="5931" s="5" customFormat="1" x14ac:dyDescent="0.2"/>
    <row r="5932" s="5" customFormat="1" x14ac:dyDescent="0.2"/>
    <row r="5933" s="5" customFormat="1" x14ac:dyDescent="0.2"/>
    <row r="5934" s="5" customFormat="1" x14ac:dyDescent="0.2"/>
    <row r="5935" s="5" customFormat="1" x14ac:dyDescent="0.2"/>
    <row r="5936" s="5" customFormat="1" x14ac:dyDescent="0.2"/>
    <row r="5937" s="5" customFormat="1" x14ac:dyDescent="0.2"/>
    <row r="5938" s="5" customFormat="1" x14ac:dyDescent="0.2"/>
    <row r="5939" s="5" customFormat="1" x14ac:dyDescent="0.2"/>
    <row r="5940" s="5" customFormat="1" x14ac:dyDescent="0.2"/>
    <row r="5941" s="5" customFormat="1" x14ac:dyDescent="0.2"/>
    <row r="5942" s="5" customFormat="1" x14ac:dyDescent="0.2"/>
    <row r="5943" s="5" customFormat="1" x14ac:dyDescent="0.2"/>
    <row r="5944" s="5" customFormat="1" x14ac:dyDescent="0.2"/>
    <row r="5945" s="5" customFormat="1" x14ac:dyDescent="0.2"/>
    <row r="5946" s="5" customFormat="1" x14ac:dyDescent="0.2"/>
    <row r="5947" s="5" customFormat="1" x14ac:dyDescent="0.2"/>
    <row r="5948" s="5" customFormat="1" x14ac:dyDescent="0.2"/>
    <row r="5949" s="5" customFormat="1" x14ac:dyDescent="0.2"/>
    <row r="5950" s="5" customFormat="1" x14ac:dyDescent="0.2"/>
    <row r="5951" s="5" customFormat="1" x14ac:dyDescent="0.2"/>
    <row r="5952" s="5" customFormat="1" x14ac:dyDescent="0.2"/>
    <row r="5953" s="5" customFormat="1" x14ac:dyDescent="0.2"/>
    <row r="5954" s="5" customFormat="1" x14ac:dyDescent="0.2"/>
    <row r="5955" s="5" customFormat="1" x14ac:dyDescent="0.2"/>
    <row r="5956" s="5" customFormat="1" x14ac:dyDescent="0.2"/>
    <row r="5957" s="5" customFormat="1" x14ac:dyDescent="0.2"/>
    <row r="5958" s="5" customFormat="1" x14ac:dyDescent="0.2"/>
    <row r="5959" s="5" customFormat="1" x14ac:dyDescent="0.2"/>
    <row r="5960" s="5" customFormat="1" x14ac:dyDescent="0.2"/>
    <row r="5961" s="5" customFormat="1" x14ac:dyDescent="0.2"/>
    <row r="5962" s="5" customFormat="1" x14ac:dyDescent="0.2"/>
    <row r="5963" s="5" customFormat="1" x14ac:dyDescent="0.2"/>
    <row r="5964" s="5" customFormat="1" x14ac:dyDescent="0.2"/>
    <row r="5965" s="5" customFormat="1" x14ac:dyDescent="0.2"/>
    <row r="5966" s="5" customFormat="1" x14ac:dyDescent="0.2"/>
    <row r="5967" s="5" customFormat="1" x14ac:dyDescent="0.2"/>
    <row r="5968" s="5" customFormat="1" x14ac:dyDescent="0.2"/>
    <row r="5969" s="5" customFormat="1" x14ac:dyDescent="0.2"/>
    <row r="5970" s="5" customFormat="1" x14ac:dyDescent="0.2"/>
    <row r="5971" s="5" customFormat="1" x14ac:dyDescent="0.2"/>
    <row r="5972" s="5" customFormat="1" x14ac:dyDescent="0.2"/>
    <row r="5973" s="5" customFormat="1" x14ac:dyDescent="0.2"/>
    <row r="5974" s="5" customFormat="1" x14ac:dyDescent="0.2"/>
    <row r="5975" s="5" customFormat="1" x14ac:dyDescent="0.2"/>
    <row r="5976" s="5" customFormat="1" x14ac:dyDescent="0.2"/>
    <row r="5977" s="5" customFormat="1" x14ac:dyDescent="0.2"/>
    <row r="5978" s="5" customFormat="1" x14ac:dyDescent="0.2"/>
    <row r="5979" s="5" customFormat="1" x14ac:dyDescent="0.2"/>
    <row r="5980" s="5" customFormat="1" x14ac:dyDescent="0.2"/>
    <row r="5981" s="5" customFormat="1" x14ac:dyDescent="0.2"/>
    <row r="5982" s="5" customFormat="1" x14ac:dyDescent="0.2"/>
    <row r="5983" s="5" customFormat="1" x14ac:dyDescent="0.2"/>
    <row r="5984" s="5" customFormat="1" x14ac:dyDescent="0.2"/>
    <row r="5985" s="5" customFormat="1" x14ac:dyDescent="0.2"/>
    <row r="5986" s="5" customFormat="1" x14ac:dyDescent="0.2"/>
    <row r="5987" s="5" customFormat="1" x14ac:dyDescent="0.2"/>
    <row r="5988" s="5" customFormat="1" x14ac:dyDescent="0.2"/>
    <row r="5989" s="5" customFormat="1" x14ac:dyDescent="0.2"/>
    <row r="5990" s="5" customFormat="1" x14ac:dyDescent="0.2"/>
    <row r="5991" s="5" customFormat="1" x14ac:dyDescent="0.2"/>
    <row r="5992" s="5" customFormat="1" x14ac:dyDescent="0.2"/>
    <row r="5993" s="5" customFormat="1" x14ac:dyDescent="0.2"/>
    <row r="5994" s="5" customFormat="1" x14ac:dyDescent="0.2"/>
    <row r="5995" s="5" customFormat="1" x14ac:dyDescent="0.2"/>
    <row r="5996" s="5" customFormat="1" x14ac:dyDescent="0.2"/>
    <row r="5997" s="5" customFormat="1" x14ac:dyDescent="0.2"/>
    <row r="5998" s="5" customFormat="1" x14ac:dyDescent="0.2"/>
    <row r="5999" s="5" customFormat="1" x14ac:dyDescent="0.2"/>
    <row r="6000" s="5" customFormat="1" x14ac:dyDescent="0.2"/>
    <row r="6001" s="5" customFormat="1" x14ac:dyDescent="0.2"/>
    <row r="6002" s="5" customFormat="1" x14ac:dyDescent="0.2"/>
    <row r="6003" s="5" customFormat="1" x14ac:dyDescent="0.2"/>
    <row r="6004" s="5" customFormat="1" x14ac:dyDescent="0.2"/>
    <row r="6005" s="5" customFormat="1" x14ac:dyDescent="0.2"/>
    <row r="6006" s="5" customFormat="1" x14ac:dyDescent="0.2"/>
    <row r="6007" s="5" customFormat="1" x14ac:dyDescent="0.2"/>
    <row r="6008" s="5" customFormat="1" x14ac:dyDescent="0.2"/>
    <row r="6009" s="5" customFormat="1" x14ac:dyDescent="0.2"/>
    <row r="6010" s="5" customFormat="1" x14ac:dyDescent="0.2"/>
    <row r="6011" s="5" customFormat="1" x14ac:dyDescent="0.2"/>
    <row r="6012" s="5" customFormat="1" x14ac:dyDescent="0.2"/>
    <row r="6013" s="5" customFormat="1" x14ac:dyDescent="0.2"/>
    <row r="6014" s="5" customFormat="1" x14ac:dyDescent="0.2"/>
    <row r="6015" s="5" customFormat="1" x14ac:dyDescent="0.2"/>
    <row r="6016" s="5" customFormat="1" x14ac:dyDescent="0.2"/>
    <row r="6017" s="5" customFormat="1" x14ac:dyDescent="0.2"/>
    <row r="6018" s="5" customFormat="1" x14ac:dyDescent="0.2"/>
    <row r="6019" s="5" customFormat="1" x14ac:dyDescent="0.2"/>
    <row r="6020" s="5" customFormat="1" x14ac:dyDescent="0.2"/>
    <row r="6021" s="5" customFormat="1" x14ac:dyDescent="0.2"/>
    <row r="6022" s="5" customFormat="1" x14ac:dyDescent="0.2"/>
    <row r="6023" s="5" customFormat="1" x14ac:dyDescent="0.2"/>
    <row r="6024" s="5" customFormat="1" x14ac:dyDescent="0.2"/>
    <row r="6025" s="5" customFormat="1" x14ac:dyDescent="0.2"/>
    <row r="6026" s="5" customFormat="1" x14ac:dyDescent="0.2"/>
    <row r="6027" s="5" customFormat="1" x14ac:dyDescent="0.2"/>
    <row r="6028" s="5" customFormat="1" x14ac:dyDescent="0.2"/>
    <row r="6029" s="5" customFormat="1" x14ac:dyDescent="0.2"/>
    <row r="6030" s="5" customFormat="1" x14ac:dyDescent="0.2"/>
    <row r="6031" s="5" customFormat="1" x14ac:dyDescent="0.2"/>
    <row r="6032" s="5" customFormat="1" x14ac:dyDescent="0.2"/>
    <row r="6033" s="5" customFormat="1" x14ac:dyDescent="0.2"/>
    <row r="6034" s="5" customFormat="1" x14ac:dyDescent="0.2"/>
    <row r="6035" s="5" customFormat="1" x14ac:dyDescent="0.2"/>
    <row r="6036" s="5" customFormat="1" x14ac:dyDescent="0.2"/>
    <row r="6037" s="5" customFormat="1" x14ac:dyDescent="0.2"/>
    <row r="6038" s="5" customFormat="1" x14ac:dyDescent="0.2"/>
    <row r="6039" s="5" customFormat="1" x14ac:dyDescent="0.2"/>
    <row r="6040" s="5" customFormat="1" x14ac:dyDescent="0.2"/>
    <row r="6041" s="5" customFormat="1" x14ac:dyDescent="0.2"/>
    <row r="6042" s="5" customFormat="1" x14ac:dyDescent="0.2"/>
    <row r="6043" s="5" customFormat="1" x14ac:dyDescent="0.2"/>
    <row r="6044" s="5" customFormat="1" x14ac:dyDescent="0.2"/>
    <row r="6045" s="5" customFormat="1" x14ac:dyDescent="0.2"/>
    <row r="6046" s="5" customFormat="1" x14ac:dyDescent="0.2"/>
    <row r="6047" s="5" customFormat="1" x14ac:dyDescent="0.2"/>
    <row r="6048" s="5" customFormat="1" x14ac:dyDescent="0.2"/>
    <row r="6049" s="5" customFormat="1" x14ac:dyDescent="0.2"/>
    <row r="6050" s="5" customFormat="1" x14ac:dyDescent="0.2"/>
    <row r="6051" s="5" customFormat="1" x14ac:dyDescent="0.2"/>
    <row r="6052" s="5" customFormat="1" x14ac:dyDescent="0.2"/>
    <row r="6053" s="5" customFormat="1" x14ac:dyDescent="0.2"/>
    <row r="6054" s="5" customFormat="1" x14ac:dyDescent="0.2"/>
    <row r="6055" s="5" customFormat="1" x14ac:dyDescent="0.2"/>
    <row r="6056" s="5" customFormat="1" x14ac:dyDescent="0.2"/>
    <row r="6057" s="5" customFormat="1" x14ac:dyDescent="0.2"/>
    <row r="6058" s="5" customFormat="1" x14ac:dyDescent="0.2"/>
    <row r="6059" s="5" customFormat="1" x14ac:dyDescent="0.2"/>
    <row r="6060" s="5" customFormat="1" x14ac:dyDescent="0.2"/>
    <row r="6061" s="5" customFormat="1" x14ac:dyDescent="0.2"/>
    <row r="6062" s="5" customFormat="1" x14ac:dyDescent="0.2"/>
    <row r="6063" s="5" customFormat="1" x14ac:dyDescent="0.2"/>
    <row r="6064" s="5" customFormat="1" x14ac:dyDescent="0.2"/>
    <row r="6065" s="5" customFormat="1" x14ac:dyDescent="0.2"/>
    <row r="6066" s="5" customFormat="1" x14ac:dyDescent="0.2"/>
    <row r="6067" s="5" customFormat="1" x14ac:dyDescent="0.2"/>
    <row r="6068" s="5" customFormat="1" x14ac:dyDescent="0.2"/>
    <row r="6069" s="5" customFormat="1" x14ac:dyDescent="0.2"/>
    <row r="6070" s="5" customFormat="1" x14ac:dyDescent="0.2"/>
    <row r="6071" s="5" customFormat="1" x14ac:dyDescent="0.2"/>
    <row r="6072" s="5" customFormat="1" x14ac:dyDescent="0.2"/>
    <row r="6073" s="5" customFormat="1" x14ac:dyDescent="0.2"/>
    <row r="6074" s="5" customFormat="1" x14ac:dyDescent="0.2"/>
    <row r="6075" s="5" customFormat="1" x14ac:dyDescent="0.2"/>
    <row r="6076" s="5" customFormat="1" x14ac:dyDescent="0.2"/>
    <row r="6077" s="5" customFormat="1" x14ac:dyDescent="0.2"/>
    <row r="6078" s="5" customFormat="1" x14ac:dyDescent="0.2"/>
    <row r="6079" s="5" customFormat="1" x14ac:dyDescent="0.2"/>
    <row r="6080" s="5" customFormat="1" x14ac:dyDescent="0.2"/>
    <row r="6081" s="5" customFormat="1" x14ac:dyDescent="0.2"/>
    <row r="6082" s="5" customFormat="1" x14ac:dyDescent="0.2"/>
    <row r="6083" s="5" customFormat="1" x14ac:dyDescent="0.2"/>
    <row r="6084" s="5" customFormat="1" x14ac:dyDescent="0.2"/>
    <row r="6085" s="5" customFormat="1" x14ac:dyDescent="0.2"/>
    <row r="6086" s="5" customFormat="1" x14ac:dyDescent="0.2"/>
    <row r="6087" s="5" customFormat="1" x14ac:dyDescent="0.2"/>
    <row r="6088" s="5" customFormat="1" x14ac:dyDescent="0.2"/>
    <row r="6089" s="5" customFormat="1" x14ac:dyDescent="0.2"/>
    <row r="6090" s="5" customFormat="1" x14ac:dyDescent="0.2"/>
    <row r="6091" s="5" customFormat="1" x14ac:dyDescent="0.2"/>
    <row r="6092" s="5" customFormat="1" x14ac:dyDescent="0.2"/>
    <row r="6093" s="5" customFormat="1" x14ac:dyDescent="0.2"/>
    <row r="6094" s="5" customFormat="1" x14ac:dyDescent="0.2"/>
    <row r="6095" s="5" customFormat="1" x14ac:dyDescent="0.2"/>
    <row r="6096" s="5" customFormat="1" x14ac:dyDescent="0.2"/>
    <row r="6097" s="5" customFormat="1" x14ac:dyDescent="0.2"/>
    <row r="6098" s="5" customFormat="1" x14ac:dyDescent="0.2"/>
    <row r="6099" s="5" customFormat="1" x14ac:dyDescent="0.2"/>
    <row r="6100" s="5" customFormat="1" x14ac:dyDescent="0.2"/>
    <row r="6101" s="5" customFormat="1" x14ac:dyDescent="0.2"/>
    <row r="6102" s="5" customFormat="1" x14ac:dyDescent="0.2"/>
    <row r="6103" s="5" customFormat="1" x14ac:dyDescent="0.2"/>
    <row r="6104" s="5" customFormat="1" x14ac:dyDescent="0.2"/>
    <row r="6105" s="5" customFormat="1" x14ac:dyDescent="0.2"/>
    <row r="6106" s="5" customFormat="1" x14ac:dyDescent="0.2"/>
    <row r="6107" s="5" customFormat="1" x14ac:dyDescent="0.2"/>
    <row r="6108" s="5" customFormat="1" x14ac:dyDescent="0.2"/>
    <row r="6109" s="5" customFormat="1" x14ac:dyDescent="0.2"/>
    <row r="6110" s="5" customFormat="1" x14ac:dyDescent="0.2"/>
    <row r="6111" s="5" customFormat="1" x14ac:dyDescent="0.2"/>
    <row r="6112" s="5" customFormat="1" x14ac:dyDescent="0.2"/>
    <row r="6113" s="5" customFormat="1" x14ac:dyDescent="0.2"/>
    <row r="6114" s="5" customFormat="1" x14ac:dyDescent="0.2"/>
    <row r="6115" s="5" customFormat="1" x14ac:dyDescent="0.2"/>
    <row r="6116" s="5" customFormat="1" x14ac:dyDescent="0.2"/>
    <row r="6117" s="5" customFormat="1" x14ac:dyDescent="0.2"/>
    <row r="6118" s="5" customFormat="1" x14ac:dyDescent="0.2"/>
    <row r="6119" s="5" customFormat="1" x14ac:dyDescent="0.2"/>
    <row r="6120" s="5" customFormat="1" x14ac:dyDescent="0.2"/>
    <row r="6121" s="5" customFormat="1" x14ac:dyDescent="0.2"/>
    <row r="6122" s="5" customFormat="1" x14ac:dyDescent="0.2"/>
    <row r="6123" s="5" customFormat="1" x14ac:dyDescent="0.2"/>
    <row r="6124" s="5" customFormat="1" x14ac:dyDescent="0.2"/>
    <row r="6125" s="5" customFormat="1" x14ac:dyDescent="0.2"/>
    <row r="6126" s="5" customFormat="1" x14ac:dyDescent="0.2"/>
    <row r="6127" s="5" customFormat="1" x14ac:dyDescent="0.2"/>
    <row r="6128" s="5" customFormat="1" x14ac:dyDescent="0.2"/>
    <row r="6129" s="5" customFormat="1" x14ac:dyDescent="0.2"/>
    <row r="6130" s="5" customFormat="1" x14ac:dyDescent="0.2"/>
    <row r="6131" s="5" customFormat="1" x14ac:dyDescent="0.2"/>
    <row r="6132" s="5" customFormat="1" x14ac:dyDescent="0.2"/>
    <row r="6133" s="5" customFormat="1" x14ac:dyDescent="0.2"/>
    <row r="6134" s="5" customFormat="1" x14ac:dyDescent="0.2"/>
    <row r="6135" s="5" customFormat="1" x14ac:dyDescent="0.2"/>
    <row r="6136" s="5" customFormat="1" x14ac:dyDescent="0.2"/>
    <row r="6137" s="5" customFormat="1" x14ac:dyDescent="0.2"/>
    <row r="6138" s="5" customFormat="1" x14ac:dyDescent="0.2"/>
    <row r="6139" s="5" customFormat="1" x14ac:dyDescent="0.2"/>
    <row r="6140" s="5" customFormat="1" x14ac:dyDescent="0.2"/>
    <row r="6141" s="5" customFormat="1" x14ac:dyDescent="0.2"/>
    <row r="6142" s="5" customFormat="1" x14ac:dyDescent="0.2"/>
    <row r="6143" s="5" customFormat="1" x14ac:dyDescent="0.2"/>
    <row r="6144" s="5" customFormat="1" x14ac:dyDescent="0.2"/>
    <row r="6145" s="5" customFormat="1" x14ac:dyDescent="0.2"/>
    <row r="6146" s="5" customFormat="1" x14ac:dyDescent="0.2"/>
    <row r="6147" s="5" customFormat="1" x14ac:dyDescent="0.2"/>
    <row r="6148" s="5" customFormat="1" x14ac:dyDescent="0.2"/>
    <row r="6149" s="5" customFormat="1" x14ac:dyDescent="0.2"/>
    <row r="6150" s="5" customFormat="1" x14ac:dyDescent="0.2"/>
    <row r="6151" s="5" customFormat="1" x14ac:dyDescent="0.2"/>
    <row r="6152" s="5" customFormat="1" x14ac:dyDescent="0.2"/>
    <row r="6153" s="5" customFormat="1" x14ac:dyDescent="0.2"/>
    <row r="6154" s="5" customFormat="1" x14ac:dyDescent="0.2"/>
    <row r="6155" s="5" customFormat="1" x14ac:dyDescent="0.2"/>
    <row r="6156" s="5" customFormat="1" x14ac:dyDescent="0.2"/>
    <row r="6157" s="5" customFormat="1" x14ac:dyDescent="0.2"/>
    <row r="6158" s="5" customFormat="1" x14ac:dyDescent="0.2"/>
    <row r="6159" s="5" customFormat="1" x14ac:dyDescent="0.2"/>
    <row r="6160" s="5" customFormat="1" x14ac:dyDescent="0.2"/>
    <row r="6161" s="5" customFormat="1" x14ac:dyDescent="0.2"/>
    <row r="6162" s="5" customFormat="1" x14ac:dyDescent="0.2"/>
    <row r="6163" s="5" customFormat="1" x14ac:dyDescent="0.2"/>
    <row r="6164" s="5" customFormat="1" x14ac:dyDescent="0.2"/>
    <row r="6165" s="5" customFormat="1" x14ac:dyDescent="0.2"/>
    <row r="6166" s="5" customFormat="1" x14ac:dyDescent="0.2"/>
    <row r="6167" s="5" customFormat="1" x14ac:dyDescent="0.2"/>
    <row r="6168" s="5" customFormat="1" x14ac:dyDescent="0.2"/>
    <row r="6169" s="5" customFormat="1" x14ac:dyDescent="0.2"/>
    <row r="6170" s="5" customFormat="1" x14ac:dyDescent="0.2"/>
    <row r="6171" s="5" customFormat="1" x14ac:dyDescent="0.2"/>
    <row r="6172" s="5" customFormat="1" x14ac:dyDescent="0.2"/>
    <row r="6173" s="5" customFormat="1" x14ac:dyDescent="0.2"/>
    <row r="6174" s="5" customFormat="1" x14ac:dyDescent="0.2"/>
    <row r="6175" s="5" customFormat="1" x14ac:dyDescent="0.2"/>
    <row r="6176" s="5" customFormat="1" x14ac:dyDescent="0.2"/>
    <row r="6177" s="5" customFormat="1" x14ac:dyDescent="0.2"/>
    <row r="6178" s="5" customFormat="1" x14ac:dyDescent="0.2"/>
    <row r="6179" s="5" customFormat="1" x14ac:dyDescent="0.2"/>
    <row r="6180" s="5" customFormat="1" x14ac:dyDescent="0.2"/>
    <row r="6181" s="5" customFormat="1" x14ac:dyDescent="0.2"/>
    <row r="6182" s="5" customFormat="1" x14ac:dyDescent="0.2"/>
    <row r="6183" s="5" customFormat="1" x14ac:dyDescent="0.2"/>
    <row r="6184" s="5" customFormat="1" x14ac:dyDescent="0.2"/>
    <row r="6185" s="5" customFormat="1" x14ac:dyDescent="0.2"/>
    <row r="6186" s="5" customFormat="1" x14ac:dyDescent="0.2"/>
    <row r="6187" s="5" customFormat="1" x14ac:dyDescent="0.2"/>
    <row r="6188" s="5" customFormat="1" x14ac:dyDescent="0.2"/>
    <row r="6189" s="5" customFormat="1" x14ac:dyDescent="0.2"/>
    <row r="6190" s="5" customFormat="1" x14ac:dyDescent="0.2"/>
    <row r="6191" s="5" customFormat="1" x14ac:dyDescent="0.2"/>
    <row r="6192" s="5" customFormat="1" x14ac:dyDescent="0.2"/>
    <row r="6193" s="5" customFormat="1" x14ac:dyDescent="0.2"/>
    <row r="6194" s="5" customFormat="1" x14ac:dyDescent="0.2"/>
    <row r="6195" s="5" customFormat="1" x14ac:dyDescent="0.2"/>
    <row r="6196" s="5" customFormat="1" x14ac:dyDescent="0.2"/>
    <row r="6197" s="5" customFormat="1" x14ac:dyDescent="0.2"/>
    <row r="6198" s="5" customFormat="1" x14ac:dyDescent="0.2"/>
    <row r="6199" s="5" customFormat="1" x14ac:dyDescent="0.2"/>
    <row r="6200" s="5" customFormat="1" x14ac:dyDescent="0.2"/>
    <row r="6201" s="5" customFormat="1" x14ac:dyDescent="0.2"/>
    <row r="6202" s="5" customFormat="1" x14ac:dyDescent="0.2"/>
    <row r="6203" s="5" customFormat="1" x14ac:dyDescent="0.2"/>
    <row r="6204" s="5" customFormat="1" x14ac:dyDescent="0.2"/>
    <row r="6205" s="5" customFormat="1" x14ac:dyDescent="0.2"/>
    <row r="6206" s="5" customFormat="1" x14ac:dyDescent="0.2"/>
    <row r="6207" s="5" customFormat="1" x14ac:dyDescent="0.2"/>
    <row r="6208" s="5" customFormat="1" x14ac:dyDescent="0.2"/>
    <row r="6209" s="5" customFormat="1" x14ac:dyDescent="0.2"/>
    <row r="6210" s="5" customFormat="1" x14ac:dyDescent="0.2"/>
    <row r="6211" s="5" customFormat="1" x14ac:dyDescent="0.2"/>
    <row r="6212" s="5" customFormat="1" x14ac:dyDescent="0.2"/>
    <row r="6213" s="5" customFormat="1" x14ac:dyDescent="0.2"/>
    <row r="6214" s="5" customFormat="1" x14ac:dyDescent="0.2"/>
    <row r="6215" s="5" customFormat="1" x14ac:dyDescent="0.2"/>
    <row r="6216" s="5" customFormat="1" x14ac:dyDescent="0.2"/>
    <row r="6217" s="5" customFormat="1" x14ac:dyDescent="0.2"/>
    <row r="6218" s="5" customFormat="1" x14ac:dyDescent="0.2"/>
    <row r="6219" s="5" customFormat="1" x14ac:dyDescent="0.2"/>
    <row r="6220" s="5" customFormat="1" x14ac:dyDescent="0.2"/>
    <row r="6221" s="5" customFormat="1" x14ac:dyDescent="0.2"/>
    <row r="6222" s="5" customFormat="1" x14ac:dyDescent="0.2"/>
    <row r="6223" s="5" customFormat="1" x14ac:dyDescent="0.2"/>
    <row r="6224" s="5" customFormat="1" x14ac:dyDescent="0.2"/>
    <row r="6225" s="5" customFormat="1" x14ac:dyDescent="0.2"/>
    <row r="6226" s="5" customFormat="1" x14ac:dyDescent="0.2"/>
    <row r="6227" s="5" customFormat="1" x14ac:dyDescent="0.2"/>
    <row r="6228" s="5" customFormat="1" x14ac:dyDescent="0.2"/>
    <row r="6229" s="5" customFormat="1" x14ac:dyDescent="0.2"/>
    <row r="6230" s="5" customFormat="1" x14ac:dyDescent="0.2"/>
    <row r="6231" s="5" customFormat="1" x14ac:dyDescent="0.2"/>
    <row r="6232" s="5" customFormat="1" x14ac:dyDescent="0.2"/>
    <row r="6233" s="5" customFormat="1" x14ac:dyDescent="0.2"/>
    <row r="6234" s="5" customFormat="1" x14ac:dyDescent="0.2"/>
    <row r="6235" s="5" customFormat="1" x14ac:dyDescent="0.2"/>
    <row r="6236" s="5" customFormat="1" x14ac:dyDescent="0.2"/>
    <row r="6237" s="5" customFormat="1" x14ac:dyDescent="0.2"/>
    <row r="6238" s="5" customFormat="1" x14ac:dyDescent="0.2"/>
    <row r="6239" s="5" customFormat="1" x14ac:dyDescent="0.2"/>
    <row r="6240" s="5" customFormat="1" x14ac:dyDescent="0.2"/>
    <row r="6241" s="5" customFormat="1" x14ac:dyDescent="0.2"/>
    <row r="6242" s="5" customFormat="1" x14ac:dyDescent="0.2"/>
    <row r="6243" s="5" customFormat="1" x14ac:dyDescent="0.2"/>
    <row r="6244" s="5" customFormat="1" x14ac:dyDescent="0.2"/>
    <row r="6245" s="5" customFormat="1" x14ac:dyDescent="0.2"/>
    <row r="6246" s="5" customFormat="1" x14ac:dyDescent="0.2"/>
    <row r="6247" s="5" customFormat="1" x14ac:dyDescent="0.2"/>
    <row r="6248" s="5" customFormat="1" x14ac:dyDescent="0.2"/>
    <row r="6249" s="5" customFormat="1" x14ac:dyDescent="0.2"/>
    <row r="6250" s="5" customFormat="1" x14ac:dyDescent="0.2"/>
    <row r="6251" s="5" customFormat="1" x14ac:dyDescent="0.2"/>
    <row r="6252" s="5" customFormat="1" x14ac:dyDescent="0.2"/>
    <row r="6253" s="5" customFormat="1" x14ac:dyDescent="0.2"/>
    <row r="6254" s="5" customFormat="1" x14ac:dyDescent="0.2"/>
    <row r="6255" s="5" customFormat="1" x14ac:dyDescent="0.2"/>
    <row r="6256" s="5" customFormat="1" x14ac:dyDescent="0.2"/>
    <row r="6257" s="5" customFormat="1" x14ac:dyDescent="0.2"/>
    <row r="6258" s="5" customFormat="1" x14ac:dyDescent="0.2"/>
    <row r="6259" s="5" customFormat="1" x14ac:dyDescent="0.2"/>
    <row r="6260" s="5" customFormat="1" x14ac:dyDescent="0.2"/>
    <row r="6261" s="5" customFormat="1" x14ac:dyDescent="0.2"/>
    <row r="6262" s="5" customFormat="1" x14ac:dyDescent="0.2"/>
    <row r="6263" s="5" customFormat="1" x14ac:dyDescent="0.2"/>
    <row r="6264" s="5" customFormat="1" x14ac:dyDescent="0.2"/>
    <row r="6265" s="5" customFormat="1" x14ac:dyDescent="0.2"/>
    <row r="6266" s="5" customFormat="1" x14ac:dyDescent="0.2"/>
    <row r="6267" s="5" customFormat="1" x14ac:dyDescent="0.2"/>
    <row r="6268" s="5" customFormat="1" x14ac:dyDescent="0.2"/>
    <row r="6269" s="5" customFormat="1" x14ac:dyDescent="0.2"/>
    <row r="6270" s="5" customFormat="1" x14ac:dyDescent="0.2"/>
    <row r="6271" s="5" customFormat="1" x14ac:dyDescent="0.2"/>
    <row r="6272" s="5" customFormat="1" x14ac:dyDescent="0.2"/>
    <row r="6273" s="5" customFormat="1" x14ac:dyDescent="0.2"/>
    <row r="6274" s="5" customFormat="1" x14ac:dyDescent="0.2"/>
    <row r="6275" s="5" customFormat="1" x14ac:dyDescent="0.2"/>
    <row r="6276" s="5" customFormat="1" x14ac:dyDescent="0.2"/>
    <row r="6277" s="5" customFormat="1" x14ac:dyDescent="0.2"/>
    <row r="6278" s="5" customFormat="1" x14ac:dyDescent="0.2"/>
    <row r="6279" s="5" customFormat="1" x14ac:dyDescent="0.2"/>
    <row r="6280" s="5" customFormat="1" x14ac:dyDescent="0.2"/>
    <row r="6281" s="5" customFormat="1" x14ac:dyDescent="0.2"/>
    <row r="6282" s="5" customFormat="1" x14ac:dyDescent="0.2"/>
    <row r="6283" s="5" customFormat="1" x14ac:dyDescent="0.2"/>
    <row r="6284" s="5" customFormat="1" x14ac:dyDescent="0.2"/>
    <row r="6285" s="5" customFormat="1" x14ac:dyDescent="0.2"/>
    <row r="6286" s="5" customFormat="1" x14ac:dyDescent="0.2"/>
    <row r="6287" s="5" customFormat="1" x14ac:dyDescent="0.2"/>
    <row r="6288" s="5" customFormat="1" x14ac:dyDescent="0.2"/>
    <row r="6289" s="5" customFormat="1" x14ac:dyDescent="0.2"/>
    <row r="6290" s="5" customFormat="1" x14ac:dyDescent="0.2"/>
    <row r="6291" s="5" customFormat="1" x14ac:dyDescent="0.2"/>
    <row r="6292" s="5" customFormat="1" x14ac:dyDescent="0.2"/>
    <row r="6293" s="5" customFormat="1" x14ac:dyDescent="0.2"/>
    <row r="6294" s="5" customFormat="1" x14ac:dyDescent="0.2"/>
    <row r="6295" s="5" customFormat="1" x14ac:dyDescent="0.2"/>
    <row r="6296" s="5" customFormat="1" x14ac:dyDescent="0.2"/>
    <row r="6297" s="5" customFormat="1" x14ac:dyDescent="0.2"/>
    <row r="6298" s="5" customFormat="1" x14ac:dyDescent="0.2"/>
    <row r="6299" s="5" customFormat="1" x14ac:dyDescent="0.2"/>
    <row r="6300" s="5" customFormat="1" x14ac:dyDescent="0.2"/>
    <row r="6301" s="5" customFormat="1" x14ac:dyDescent="0.2"/>
    <row r="6302" s="5" customFormat="1" x14ac:dyDescent="0.2"/>
    <row r="6303" s="5" customFormat="1" x14ac:dyDescent="0.2"/>
    <row r="6304" s="5" customFormat="1" x14ac:dyDescent="0.2"/>
    <row r="6305" s="5" customFormat="1" x14ac:dyDescent="0.2"/>
    <row r="6306" s="5" customFormat="1" x14ac:dyDescent="0.2"/>
    <row r="6307" s="5" customFormat="1" x14ac:dyDescent="0.2"/>
    <row r="6308" s="5" customFormat="1" x14ac:dyDescent="0.2"/>
    <row r="6309" s="5" customFormat="1" x14ac:dyDescent="0.2"/>
    <row r="6310" s="5" customFormat="1" x14ac:dyDescent="0.2"/>
    <row r="6311" s="5" customFormat="1" x14ac:dyDescent="0.2"/>
    <row r="6312" s="5" customFormat="1" x14ac:dyDescent="0.2"/>
    <row r="6313" s="5" customFormat="1" x14ac:dyDescent="0.2"/>
    <row r="6314" s="5" customFormat="1" x14ac:dyDescent="0.2"/>
    <row r="6315" s="5" customFormat="1" x14ac:dyDescent="0.2"/>
    <row r="6316" s="5" customFormat="1" x14ac:dyDescent="0.2"/>
    <row r="6317" s="5" customFormat="1" x14ac:dyDescent="0.2"/>
    <row r="6318" s="5" customFormat="1" x14ac:dyDescent="0.2"/>
    <row r="6319" s="5" customFormat="1" x14ac:dyDescent="0.2"/>
    <row r="6320" s="5" customFormat="1" x14ac:dyDescent="0.2"/>
    <row r="6321" s="5" customFormat="1" x14ac:dyDescent="0.2"/>
    <row r="6322" s="5" customFormat="1" x14ac:dyDescent="0.2"/>
    <row r="6323" s="5" customFormat="1" x14ac:dyDescent="0.2"/>
    <row r="6324" s="5" customFormat="1" x14ac:dyDescent="0.2"/>
    <row r="6325" s="5" customFormat="1" x14ac:dyDescent="0.2"/>
    <row r="6326" s="5" customFormat="1" x14ac:dyDescent="0.2"/>
    <row r="6327" s="5" customFormat="1" x14ac:dyDescent="0.2"/>
    <row r="6328" s="5" customFormat="1" x14ac:dyDescent="0.2"/>
    <row r="6329" s="5" customFormat="1" x14ac:dyDescent="0.2"/>
    <row r="6330" s="5" customFormat="1" x14ac:dyDescent="0.2"/>
    <row r="6331" s="5" customFormat="1" x14ac:dyDescent="0.2"/>
    <row r="6332" s="5" customFormat="1" x14ac:dyDescent="0.2"/>
    <row r="6333" s="5" customFormat="1" x14ac:dyDescent="0.2"/>
    <row r="6334" s="5" customFormat="1" x14ac:dyDescent="0.2"/>
    <row r="6335" s="5" customFormat="1" x14ac:dyDescent="0.2"/>
    <row r="6336" s="5" customFormat="1" x14ac:dyDescent="0.2"/>
    <row r="6337" s="5" customFormat="1" x14ac:dyDescent="0.2"/>
    <row r="6338" s="5" customFormat="1" x14ac:dyDescent="0.2"/>
    <row r="6339" s="5" customFormat="1" x14ac:dyDescent="0.2"/>
    <row r="6340" s="5" customFormat="1" x14ac:dyDescent="0.2"/>
    <row r="6341" s="5" customFormat="1" x14ac:dyDescent="0.2"/>
    <row r="6342" s="5" customFormat="1" x14ac:dyDescent="0.2"/>
    <row r="6343" s="5" customFormat="1" x14ac:dyDescent="0.2"/>
    <row r="6344" s="5" customFormat="1" x14ac:dyDescent="0.2"/>
    <row r="6345" s="5" customFormat="1" x14ac:dyDescent="0.2"/>
    <row r="6346" s="5" customFormat="1" x14ac:dyDescent="0.2"/>
    <row r="6347" s="5" customFormat="1" x14ac:dyDescent="0.2"/>
    <row r="6348" s="5" customFormat="1" x14ac:dyDescent="0.2"/>
    <row r="6349" s="5" customFormat="1" x14ac:dyDescent="0.2"/>
    <row r="6350" s="5" customFormat="1" x14ac:dyDescent="0.2"/>
    <row r="6351" s="5" customFormat="1" x14ac:dyDescent="0.2"/>
    <row r="6352" s="5" customFormat="1" x14ac:dyDescent="0.2"/>
    <row r="6353" s="5" customFormat="1" x14ac:dyDescent="0.2"/>
    <row r="6354" s="5" customFormat="1" x14ac:dyDescent="0.2"/>
    <row r="6355" s="5" customFormat="1" x14ac:dyDescent="0.2"/>
    <row r="6356" s="5" customFormat="1" x14ac:dyDescent="0.2"/>
    <row r="6357" s="5" customFormat="1" x14ac:dyDescent="0.2"/>
    <row r="6358" s="5" customFormat="1" x14ac:dyDescent="0.2"/>
    <row r="6359" s="5" customFormat="1" x14ac:dyDescent="0.2"/>
    <row r="6360" s="5" customFormat="1" x14ac:dyDescent="0.2"/>
    <row r="6361" s="5" customFormat="1" x14ac:dyDescent="0.2"/>
    <row r="6362" s="5" customFormat="1" x14ac:dyDescent="0.2"/>
    <row r="6363" s="5" customFormat="1" x14ac:dyDescent="0.2"/>
    <row r="6364" s="5" customFormat="1" x14ac:dyDescent="0.2"/>
    <row r="6365" s="5" customFormat="1" x14ac:dyDescent="0.2"/>
    <row r="6366" s="5" customFormat="1" x14ac:dyDescent="0.2"/>
    <row r="6367" s="5" customFormat="1" x14ac:dyDescent="0.2"/>
    <row r="6368" s="5" customFormat="1" x14ac:dyDescent="0.2"/>
    <row r="6369" s="5" customFormat="1" x14ac:dyDescent="0.2"/>
    <row r="6370" s="5" customFormat="1" x14ac:dyDescent="0.2"/>
    <row r="6371" s="5" customFormat="1" x14ac:dyDescent="0.2"/>
    <row r="6372" s="5" customFormat="1" x14ac:dyDescent="0.2"/>
    <row r="6373" s="5" customFormat="1" x14ac:dyDescent="0.2"/>
    <row r="6374" s="5" customFormat="1" x14ac:dyDescent="0.2"/>
    <row r="6375" s="5" customFormat="1" x14ac:dyDescent="0.2"/>
    <row r="6376" s="5" customFormat="1" x14ac:dyDescent="0.2"/>
    <row r="6377" s="5" customFormat="1" x14ac:dyDescent="0.2"/>
    <row r="6378" s="5" customFormat="1" x14ac:dyDescent="0.2"/>
    <row r="6379" s="5" customFormat="1" x14ac:dyDescent="0.2"/>
  </sheetData>
  <autoFilter ref="A5:AR545"/>
  <mergeCells count="5">
    <mergeCell ref="Z4:AD4"/>
    <mergeCell ref="AE4:AI4"/>
    <mergeCell ref="P3:T4"/>
    <mergeCell ref="U3:Y4"/>
    <mergeCell ref="Z3:AI3"/>
  </mergeCells>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AQ800"/>
  <sheetViews>
    <sheetView topLeftCell="B1" zoomScale="70" zoomScaleNormal="70" workbookViewId="0">
      <pane ySplit="5" topLeftCell="A6" activePane="bottomLeft" state="frozen"/>
      <selection activeCell="A8497" sqref="A8497"/>
      <selection pane="bottomLeft" activeCell="B1" sqref="B1"/>
    </sheetView>
  </sheetViews>
  <sheetFormatPr defaultRowHeight="12.75" x14ac:dyDescent="0.2"/>
  <cols>
    <col min="1" max="1" width="0" style="28" hidden="1" customWidth="1"/>
    <col min="2" max="2" width="9.140625" style="28"/>
    <col min="3" max="3" width="29.28515625" style="28" customWidth="1"/>
    <col min="4" max="4" width="22.7109375" style="28" customWidth="1"/>
    <col min="5" max="5" width="19.7109375" style="28" customWidth="1"/>
    <col min="6" max="18" width="19.7109375" style="29" customWidth="1"/>
    <col min="19" max="19" width="12.42578125" style="30" bestFit="1" customWidth="1"/>
    <col min="20" max="20" width="9.140625" style="30" customWidth="1"/>
    <col min="21" max="21" width="12.42578125" style="30" bestFit="1" customWidth="1"/>
    <col min="22" max="23" width="9.140625" style="30" customWidth="1"/>
    <col min="24" max="24" width="9.140625" style="131"/>
    <col min="25" max="25" width="12.140625" style="131" customWidth="1"/>
    <col min="26" max="28" width="9.140625" style="131"/>
    <col min="29" max="33" width="9.140625" style="134"/>
    <col min="34" max="16384" width="9.140625" style="28"/>
  </cols>
  <sheetData>
    <row r="1" spans="2:43" x14ac:dyDescent="0.2">
      <c r="B1" s="10" t="s">
        <v>458</v>
      </c>
      <c r="E1" s="27"/>
      <c r="F1" s="51"/>
      <c r="G1" s="51"/>
      <c r="H1" s="51"/>
      <c r="I1" s="51"/>
      <c r="J1" s="51"/>
      <c r="K1" s="51"/>
      <c r="L1" s="51"/>
      <c r="M1" s="51"/>
      <c r="N1" s="51"/>
      <c r="O1" s="51"/>
      <c r="P1" s="51"/>
      <c r="Q1" s="51"/>
      <c r="R1" s="51"/>
      <c r="S1" s="224"/>
      <c r="T1" s="224"/>
      <c r="U1" s="224"/>
      <c r="V1" s="224"/>
      <c r="W1" s="224"/>
      <c r="X1" s="340"/>
      <c r="Y1" s="340"/>
      <c r="Z1" s="340"/>
      <c r="AA1" s="340"/>
      <c r="AB1" s="340"/>
      <c r="AC1" s="340"/>
      <c r="AD1" s="340"/>
      <c r="AE1" s="340"/>
      <c r="AF1" s="340"/>
      <c r="AG1" s="340"/>
      <c r="AH1" s="340"/>
      <c r="AI1" s="340"/>
      <c r="AJ1" s="340"/>
      <c r="AK1" s="340"/>
      <c r="AL1" s="340"/>
      <c r="AM1" s="340"/>
      <c r="AN1" s="340"/>
      <c r="AO1" s="340"/>
      <c r="AP1" s="340"/>
      <c r="AQ1" s="340"/>
    </row>
    <row r="2" spans="2:43" ht="13.5" thickBot="1" x14ac:dyDescent="0.25">
      <c r="C2" s="27"/>
      <c r="S2" s="288">
        <v>2</v>
      </c>
      <c r="T2" s="288">
        <v>3</v>
      </c>
      <c r="U2" s="288">
        <v>4</v>
      </c>
      <c r="V2" s="288">
        <v>5</v>
      </c>
      <c r="W2" s="288">
        <v>6</v>
      </c>
      <c r="X2" s="30"/>
      <c r="Y2" s="30"/>
      <c r="Z2" s="30"/>
      <c r="AA2" s="30"/>
      <c r="AB2" s="30"/>
      <c r="AC2" s="30"/>
      <c r="AD2" s="30"/>
      <c r="AE2" s="30"/>
      <c r="AF2" s="30"/>
      <c r="AG2" s="30"/>
      <c r="AH2" s="30"/>
      <c r="AI2" s="30"/>
      <c r="AJ2" s="30"/>
      <c r="AK2" s="30"/>
      <c r="AL2" s="30"/>
      <c r="AM2" s="30"/>
      <c r="AN2" s="30"/>
      <c r="AO2" s="30"/>
      <c r="AP2" s="30"/>
      <c r="AQ2" s="30"/>
    </row>
    <row r="3" spans="2:43" ht="13.5" thickBot="1" x14ac:dyDescent="0.25">
      <c r="I3" s="401" t="s">
        <v>381</v>
      </c>
      <c r="J3" s="402"/>
      <c r="K3" s="402"/>
      <c r="L3" s="402"/>
      <c r="M3" s="403"/>
      <c r="N3" s="401" t="s">
        <v>382</v>
      </c>
      <c r="O3" s="402"/>
      <c r="P3" s="402"/>
      <c r="Q3" s="402"/>
      <c r="R3" s="403"/>
      <c r="S3" s="410" t="s">
        <v>403</v>
      </c>
      <c r="T3" s="411"/>
      <c r="U3" s="411"/>
      <c r="V3" s="411"/>
      <c r="W3" s="411"/>
      <c r="X3" s="411"/>
      <c r="Y3" s="411"/>
      <c r="Z3" s="411"/>
      <c r="AA3" s="411"/>
      <c r="AB3" s="411"/>
      <c r="AC3" s="411"/>
      <c r="AD3" s="411"/>
      <c r="AE3" s="411"/>
      <c r="AF3" s="411"/>
      <c r="AG3" s="411"/>
      <c r="AH3" s="411"/>
      <c r="AI3" s="411"/>
      <c r="AJ3" s="411"/>
      <c r="AK3" s="411"/>
      <c r="AL3" s="411"/>
      <c r="AM3" s="411"/>
      <c r="AN3" s="411"/>
      <c r="AO3" s="411"/>
      <c r="AP3" s="411"/>
      <c r="AQ3" s="412"/>
    </row>
    <row r="4" spans="2:43" ht="13.5" thickBot="1" x14ac:dyDescent="0.25">
      <c r="F4" s="51"/>
      <c r="G4" s="51"/>
      <c r="H4" s="51"/>
      <c r="I4" s="404"/>
      <c r="J4" s="405"/>
      <c r="K4" s="405"/>
      <c r="L4" s="405"/>
      <c r="M4" s="406"/>
      <c r="N4" s="404"/>
      <c r="O4" s="405"/>
      <c r="P4" s="405"/>
      <c r="Q4" s="405"/>
      <c r="R4" s="406"/>
      <c r="S4" s="413" t="s">
        <v>404</v>
      </c>
      <c r="T4" s="414"/>
      <c r="U4" s="414"/>
      <c r="V4" s="414"/>
      <c r="W4" s="414"/>
      <c r="X4" s="415" t="s">
        <v>407</v>
      </c>
      <c r="Y4" s="415"/>
      <c r="Z4" s="415"/>
      <c r="AA4" s="415"/>
      <c r="AB4" s="415"/>
      <c r="AC4" s="416" t="s">
        <v>405</v>
      </c>
      <c r="AD4" s="416"/>
      <c r="AE4" s="416"/>
      <c r="AF4" s="416"/>
      <c r="AG4" s="416"/>
      <c r="AH4" s="417" t="s">
        <v>406</v>
      </c>
      <c r="AI4" s="417"/>
      <c r="AJ4" s="417"/>
      <c r="AK4" s="417"/>
      <c r="AL4" s="417"/>
      <c r="AM4" s="418" t="s">
        <v>408</v>
      </c>
      <c r="AN4" s="418"/>
      <c r="AO4" s="418"/>
      <c r="AP4" s="418"/>
      <c r="AQ4" s="419"/>
    </row>
    <row r="5" spans="2:43" s="2" customFormat="1" ht="13.5" thickBot="1" x14ac:dyDescent="0.25">
      <c r="B5" s="2" t="s">
        <v>105</v>
      </c>
      <c r="C5" s="2" t="s">
        <v>459</v>
      </c>
      <c r="D5" s="2" t="s">
        <v>19</v>
      </c>
      <c r="E5" s="2" t="s">
        <v>81</v>
      </c>
      <c r="F5" s="24" t="s">
        <v>80</v>
      </c>
      <c r="G5" s="24" t="s">
        <v>78</v>
      </c>
      <c r="H5" s="24" t="s">
        <v>79</v>
      </c>
      <c r="I5" s="257" t="s">
        <v>228</v>
      </c>
      <c r="J5" s="258" t="s">
        <v>229</v>
      </c>
      <c r="K5" s="258" t="s">
        <v>230</v>
      </c>
      <c r="L5" s="258" t="s">
        <v>231</v>
      </c>
      <c r="M5" s="258" t="s">
        <v>232</v>
      </c>
      <c r="N5" s="257" t="s">
        <v>228</v>
      </c>
      <c r="O5" s="258" t="s">
        <v>229</v>
      </c>
      <c r="P5" s="258" t="s">
        <v>230</v>
      </c>
      <c r="Q5" s="258" t="s">
        <v>231</v>
      </c>
      <c r="R5" s="258" t="s">
        <v>232</v>
      </c>
      <c r="S5" s="257" t="s">
        <v>228</v>
      </c>
      <c r="T5" s="258" t="s">
        <v>229</v>
      </c>
      <c r="U5" s="258" t="s">
        <v>230</v>
      </c>
      <c r="V5" s="258" t="s">
        <v>231</v>
      </c>
      <c r="W5" s="258" t="s">
        <v>232</v>
      </c>
      <c r="X5" s="275" t="s">
        <v>233</v>
      </c>
      <c r="Y5" s="275" t="s">
        <v>234</v>
      </c>
      <c r="Z5" s="275" t="s">
        <v>235</v>
      </c>
      <c r="AA5" s="275" t="s">
        <v>236</v>
      </c>
      <c r="AB5" s="275" t="s">
        <v>237</v>
      </c>
      <c r="AC5" s="276" t="s">
        <v>238</v>
      </c>
      <c r="AD5" s="276" t="s">
        <v>239</v>
      </c>
      <c r="AE5" s="276" t="s">
        <v>240</v>
      </c>
      <c r="AF5" s="276" t="s">
        <v>241</v>
      </c>
      <c r="AG5" s="276" t="s">
        <v>242</v>
      </c>
      <c r="AH5" s="277" t="s">
        <v>238</v>
      </c>
      <c r="AI5" s="277" t="s">
        <v>239</v>
      </c>
      <c r="AJ5" s="277" t="s">
        <v>240</v>
      </c>
      <c r="AK5" s="277" t="s">
        <v>241</v>
      </c>
      <c r="AL5" s="277" t="s">
        <v>242</v>
      </c>
      <c r="AM5" s="289" t="s">
        <v>305</v>
      </c>
      <c r="AN5" s="289" t="s">
        <v>306</v>
      </c>
      <c r="AO5" s="289" t="s">
        <v>307</v>
      </c>
      <c r="AP5" s="289" t="s">
        <v>308</v>
      </c>
      <c r="AQ5" s="290" t="s">
        <v>309</v>
      </c>
    </row>
    <row r="6" spans="2:43" x14ac:dyDescent="0.2">
      <c r="B6" s="151" t="s">
        <v>244</v>
      </c>
      <c r="C6" s="151" t="s">
        <v>72</v>
      </c>
      <c r="D6" s="151" t="s">
        <v>144</v>
      </c>
      <c r="E6" s="151" t="s">
        <v>475</v>
      </c>
      <c r="F6" s="151" t="s">
        <v>122</v>
      </c>
      <c r="G6" s="151" t="s">
        <v>352</v>
      </c>
      <c r="H6" s="151" t="s">
        <v>17</v>
      </c>
      <c r="I6" s="259">
        <v>10.073598794708975</v>
      </c>
      <c r="J6" s="260">
        <v>1.0764215826339567</v>
      </c>
      <c r="K6" s="260">
        <v>34.388023241654579</v>
      </c>
      <c r="L6" s="260">
        <v>0</v>
      </c>
      <c r="M6" s="261">
        <v>4.2008335257335182E-2</v>
      </c>
      <c r="N6" s="259">
        <v>10.113893189887811</v>
      </c>
      <c r="O6" s="260">
        <v>1.0807272689644924</v>
      </c>
      <c r="P6" s="260">
        <v>34.525575334621195</v>
      </c>
      <c r="Q6" s="260">
        <v>0</v>
      </c>
      <c r="R6" s="261">
        <v>4.2176368598364523E-2</v>
      </c>
      <c r="S6" s="262">
        <v>10.113893189887811</v>
      </c>
      <c r="T6" s="263">
        <v>1.0807272689644924</v>
      </c>
      <c r="U6" s="263">
        <v>34.525575334621195</v>
      </c>
      <c r="V6" s="263">
        <v>0</v>
      </c>
      <c r="W6" s="263">
        <v>4.2176368598364523E-2</v>
      </c>
      <c r="X6" s="278">
        <v>1.5699177488781078</v>
      </c>
      <c r="Y6" s="278">
        <v>0.16775468055568241</v>
      </c>
      <c r="Z6" s="278">
        <v>5.3591937832844838</v>
      </c>
      <c r="AA6" s="278">
        <v>0</v>
      </c>
      <c r="AB6" s="278">
        <v>6.5467796033282242E-3</v>
      </c>
      <c r="AC6" s="279">
        <v>0</v>
      </c>
      <c r="AD6" s="279">
        <v>0</v>
      </c>
      <c r="AE6" s="279">
        <v>0</v>
      </c>
      <c r="AF6" s="279">
        <v>0</v>
      </c>
      <c r="AG6" s="279">
        <v>0</v>
      </c>
      <c r="AH6" s="280">
        <v>8.5439754410097013</v>
      </c>
      <c r="AI6" s="280">
        <v>0.91297258840881002</v>
      </c>
      <c r="AJ6" s="280">
        <v>29.166381551336706</v>
      </c>
      <c r="AK6" s="280">
        <v>0</v>
      </c>
      <c r="AL6" s="280">
        <v>3.5629588995036293E-2</v>
      </c>
      <c r="AM6" s="281">
        <v>0</v>
      </c>
      <c r="AN6" s="281">
        <v>0</v>
      </c>
      <c r="AO6" s="281">
        <v>0</v>
      </c>
      <c r="AP6" s="281">
        <v>0</v>
      </c>
      <c r="AQ6" s="282">
        <v>0</v>
      </c>
    </row>
    <row r="7" spans="2:43" x14ac:dyDescent="0.2">
      <c r="B7" s="151" t="s">
        <v>244</v>
      </c>
      <c r="C7" s="151" t="s">
        <v>72</v>
      </c>
      <c r="D7" s="151" t="s">
        <v>139</v>
      </c>
      <c r="E7" s="151" t="s">
        <v>475</v>
      </c>
      <c r="F7" s="151" t="s">
        <v>127</v>
      </c>
      <c r="G7" s="151" t="s">
        <v>352</v>
      </c>
      <c r="H7" s="151" t="s">
        <v>17</v>
      </c>
      <c r="I7" s="262">
        <v>1.0424420643280929</v>
      </c>
      <c r="J7" s="263">
        <v>0.11139089014321542</v>
      </c>
      <c r="K7" s="263">
        <v>3.558561609086643</v>
      </c>
      <c r="L7" s="263">
        <v>0</v>
      </c>
      <c r="M7" s="264">
        <v>4.3471312107093126E-3</v>
      </c>
      <c r="N7" s="262">
        <v>1.0466118325854052</v>
      </c>
      <c r="O7" s="263">
        <v>0.11183645370378828</v>
      </c>
      <c r="P7" s="263">
        <v>3.5727958555229895</v>
      </c>
      <c r="Q7" s="263">
        <v>0</v>
      </c>
      <c r="R7" s="264">
        <v>4.3645197355521494E-3</v>
      </c>
      <c r="S7" s="262">
        <v>1.0466118325854052</v>
      </c>
      <c r="T7" s="263">
        <v>0.11183645370378828</v>
      </c>
      <c r="U7" s="263">
        <v>3.5727958555229895</v>
      </c>
      <c r="V7" s="263">
        <v>0</v>
      </c>
      <c r="W7" s="263">
        <v>4.3645197355521494E-3</v>
      </c>
      <c r="X7" s="278">
        <v>9.9677317389086195E-2</v>
      </c>
      <c r="Y7" s="278">
        <v>1.0651090828932216E-2</v>
      </c>
      <c r="Z7" s="278">
        <v>0.34026627195457043</v>
      </c>
      <c r="AA7" s="278">
        <v>0</v>
      </c>
      <c r="AB7" s="278">
        <v>4.156685462430618E-4</v>
      </c>
      <c r="AC7" s="279">
        <v>0</v>
      </c>
      <c r="AD7" s="279">
        <v>0</v>
      </c>
      <c r="AE7" s="279">
        <v>0</v>
      </c>
      <c r="AF7" s="279">
        <v>0</v>
      </c>
      <c r="AG7" s="279">
        <v>0</v>
      </c>
      <c r="AH7" s="280">
        <v>0.94693451519631899</v>
      </c>
      <c r="AI7" s="280">
        <v>0.10118536287485605</v>
      </c>
      <c r="AJ7" s="280">
        <v>3.2325295835684189</v>
      </c>
      <c r="AK7" s="280">
        <v>0</v>
      </c>
      <c r="AL7" s="280">
        <v>3.9488511893090873E-3</v>
      </c>
      <c r="AM7" s="281">
        <v>0</v>
      </c>
      <c r="AN7" s="281">
        <v>0</v>
      </c>
      <c r="AO7" s="281">
        <v>0</v>
      </c>
      <c r="AP7" s="281">
        <v>0</v>
      </c>
      <c r="AQ7" s="282">
        <v>0</v>
      </c>
    </row>
    <row r="8" spans="2:43" x14ac:dyDescent="0.2">
      <c r="B8" s="151" t="s">
        <v>244</v>
      </c>
      <c r="C8" s="151" t="s">
        <v>72</v>
      </c>
      <c r="D8" s="151" t="s">
        <v>142</v>
      </c>
      <c r="E8" s="151" t="s">
        <v>475</v>
      </c>
      <c r="F8" s="151" t="s">
        <v>133</v>
      </c>
      <c r="G8" s="151" t="s">
        <v>352</v>
      </c>
      <c r="H8" s="151" t="s">
        <v>17</v>
      </c>
      <c r="I8" s="262">
        <v>0.8319489551849204</v>
      </c>
      <c r="J8" s="263">
        <v>8.8898498864296918E-2</v>
      </c>
      <c r="K8" s="263">
        <v>2.8400058995595323</v>
      </c>
      <c r="L8" s="263">
        <v>0</v>
      </c>
      <c r="M8" s="264">
        <v>3.4693451008545474E-3</v>
      </c>
      <c r="N8" s="262">
        <v>0.90127803478366375</v>
      </c>
      <c r="O8" s="263">
        <v>9.6306707102988318E-2</v>
      </c>
      <c r="P8" s="263">
        <v>3.0766730578561599</v>
      </c>
      <c r="Q8" s="263">
        <v>0</v>
      </c>
      <c r="R8" s="264">
        <v>3.7584571925924262E-3</v>
      </c>
      <c r="S8" s="262">
        <v>0.90127803478366375</v>
      </c>
      <c r="T8" s="263">
        <v>9.6306707102988318E-2</v>
      </c>
      <c r="U8" s="263">
        <v>3.0766730578561599</v>
      </c>
      <c r="V8" s="263">
        <v>0</v>
      </c>
      <c r="W8" s="263">
        <v>3.7584571925924262E-3</v>
      </c>
      <c r="X8" s="278">
        <v>6.5152629020505809E-2</v>
      </c>
      <c r="Y8" s="278">
        <v>6.9619306339509628E-3</v>
      </c>
      <c r="Z8" s="278">
        <v>0.22241010056791516</v>
      </c>
      <c r="AA8" s="278">
        <v>0</v>
      </c>
      <c r="AB8" s="278">
        <v>2.7169570066933198E-4</v>
      </c>
      <c r="AC8" s="279">
        <v>0</v>
      </c>
      <c r="AD8" s="279">
        <v>0</v>
      </c>
      <c r="AE8" s="279">
        <v>0</v>
      </c>
      <c r="AF8" s="279">
        <v>0</v>
      </c>
      <c r="AG8" s="279">
        <v>0</v>
      </c>
      <c r="AH8" s="280">
        <v>0.83612540576315786</v>
      </c>
      <c r="AI8" s="280">
        <v>8.9344776469037351E-2</v>
      </c>
      <c r="AJ8" s="280">
        <v>2.8542629572882445</v>
      </c>
      <c r="AK8" s="280">
        <v>0</v>
      </c>
      <c r="AL8" s="280">
        <v>3.486761491923094E-3</v>
      </c>
      <c r="AM8" s="281">
        <v>0</v>
      </c>
      <c r="AN8" s="281">
        <v>0</v>
      </c>
      <c r="AO8" s="281">
        <v>0</v>
      </c>
      <c r="AP8" s="281">
        <v>0</v>
      </c>
      <c r="AQ8" s="282">
        <v>0</v>
      </c>
    </row>
    <row r="9" spans="2:43" x14ac:dyDescent="0.2">
      <c r="B9" s="151" t="s">
        <v>244</v>
      </c>
      <c r="C9" s="151" t="s">
        <v>72</v>
      </c>
      <c r="D9" s="151" t="s">
        <v>143</v>
      </c>
      <c r="E9" s="151" t="s">
        <v>475</v>
      </c>
      <c r="F9" s="151" t="s">
        <v>212</v>
      </c>
      <c r="G9" s="151" t="s">
        <v>352</v>
      </c>
      <c r="H9" s="151" t="s">
        <v>17</v>
      </c>
      <c r="I9" s="262">
        <v>1.0825359898791735</v>
      </c>
      <c r="J9" s="263">
        <v>0.11567515514872372</v>
      </c>
      <c r="K9" s="263">
        <v>3.6954293632822832</v>
      </c>
      <c r="L9" s="263">
        <v>0</v>
      </c>
      <c r="M9" s="264">
        <v>4.5143285649673626E-3</v>
      </c>
      <c r="N9" s="262">
        <v>1.1727473223691045</v>
      </c>
      <c r="O9" s="263">
        <v>0.12531475141111734</v>
      </c>
      <c r="P9" s="263">
        <v>4.0033818102224732</v>
      </c>
      <c r="Q9" s="263">
        <v>0</v>
      </c>
      <c r="R9" s="264">
        <v>4.8905226120479761E-3</v>
      </c>
      <c r="S9" s="262">
        <v>1.1727473223691045</v>
      </c>
      <c r="T9" s="263">
        <v>0.12531475141111734</v>
      </c>
      <c r="U9" s="263">
        <v>4.0033818102224732</v>
      </c>
      <c r="V9" s="263">
        <v>0</v>
      </c>
      <c r="W9" s="263">
        <v>4.8905226120479761E-3</v>
      </c>
      <c r="X9" s="278">
        <v>0</v>
      </c>
      <c r="Y9" s="278">
        <v>0</v>
      </c>
      <c r="Z9" s="278">
        <v>0</v>
      </c>
      <c r="AA9" s="278">
        <v>0</v>
      </c>
      <c r="AB9" s="278">
        <v>0</v>
      </c>
      <c r="AC9" s="279">
        <v>0</v>
      </c>
      <c r="AD9" s="279">
        <v>0</v>
      </c>
      <c r="AE9" s="279">
        <v>0</v>
      </c>
      <c r="AF9" s="279">
        <v>0</v>
      </c>
      <c r="AG9" s="279">
        <v>0</v>
      </c>
      <c r="AH9" s="280">
        <v>1.1727473223691045</v>
      </c>
      <c r="AI9" s="280">
        <v>0.12531475141111734</v>
      </c>
      <c r="AJ9" s="280">
        <v>4.0033818102224732</v>
      </c>
      <c r="AK9" s="280">
        <v>0</v>
      </c>
      <c r="AL9" s="280">
        <v>4.8905226120479761E-3</v>
      </c>
      <c r="AM9" s="281">
        <v>0</v>
      </c>
      <c r="AN9" s="281">
        <v>0</v>
      </c>
      <c r="AO9" s="281">
        <v>0</v>
      </c>
      <c r="AP9" s="281">
        <v>0</v>
      </c>
      <c r="AQ9" s="282">
        <v>0</v>
      </c>
    </row>
    <row r="10" spans="2:43" x14ac:dyDescent="0.2">
      <c r="B10" s="151" t="s">
        <v>244</v>
      </c>
      <c r="C10" s="151" t="s">
        <v>72</v>
      </c>
      <c r="D10" s="151" t="s">
        <v>137</v>
      </c>
      <c r="E10" s="151" t="s">
        <v>475</v>
      </c>
      <c r="F10" s="151" t="s">
        <v>124</v>
      </c>
      <c r="G10" s="151" t="s">
        <v>352</v>
      </c>
      <c r="H10" s="151" t="s">
        <v>17</v>
      </c>
      <c r="I10" s="262">
        <v>5.5129147632735682</v>
      </c>
      <c r="J10" s="263">
        <v>0.58908643825738927</v>
      </c>
      <c r="K10" s="263">
        <v>18.819316201900516</v>
      </c>
      <c r="L10" s="263">
        <v>0</v>
      </c>
      <c r="M10" s="264">
        <v>2.2989636210481938E-2</v>
      </c>
      <c r="N10" s="262">
        <v>5.5349664223266624</v>
      </c>
      <c r="O10" s="263">
        <v>0.59144278401041883</v>
      </c>
      <c r="P10" s="263">
        <v>18.89459346670812</v>
      </c>
      <c r="Q10" s="263">
        <v>0</v>
      </c>
      <c r="R10" s="264">
        <v>2.3081594755323866E-2</v>
      </c>
      <c r="S10" s="262">
        <v>5.5349664223266624</v>
      </c>
      <c r="T10" s="263">
        <v>0.59144278401041883</v>
      </c>
      <c r="U10" s="263">
        <v>18.89459346670812</v>
      </c>
      <c r="V10" s="263">
        <v>0</v>
      </c>
      <c r="W10" s="263">
        <v>2.3081594755323866E-2</v>
      </c>
      <c r="X10" s="278">
        <v>0.10063575313321203</v>
      </c>
      <c r="Y10" s="278">
        <v>1.0753505163825795E-2</v>
      </c>
      <c r="Z10" s="278">
        <v>0.34353806303105672</v>
      </c>
      <c r="AA10" s="278">
        <v>0</v>
      </c>
      <c r="AB10" s="278">
        <v>4.1966535918770665E-4</v>
      </c>
      <c r="AC10" s="279">
        <v>2.5662117048969071</v>
      </c>
      <c r="AD10" s="279">
        <v>0.27421438167755779</v>
      </c>
      <c r="AE10" s="279">
        <v>8.7602206072919468</v>
      </c>
      <c r="AF10" s="279">
        <v>0</v>
      </c>
      <c r="AG10" s="279">
        <v>1.0701466659286519E-2</v>
      </c>
      <c r="AH10" s="280">
        <v>2.868118964296543</v>
      </c>
      <c r="AI10" s="280">
        <v>0.3064748971690352</v>
      </c>
      <c r="AJ10" s="280">
        <v>9.7908347963851163</v>
      </c>
      <c r="AK10" s="280">
        <v>0</v>
      </c>
      <c r="AL10" s="280">
        <v>1.1960462736849642E-2</v>
      </c>
      <c r="AM10" s="281">
        <v>0</v>
      </c>
      <c r="AN10" s="281">
        <v>0</v>
      </c>
      <c r="AO10" s="281">
        <v>0</v>
      </c>
      <c r="AP10" s="281">
        <v>0</v>
      </c>
      <c r="AQ10" s="282">
        <v>0</v>
      </c>
    </row>
    <row r="11" spans="2:43" x14ac:dyDescent="0.2">
      <c r="B11" s="151" t="s">
        <v>244</v>
      </c>
      <c r="C11" s="151" t="s">
        <v>72</v>
      </c>
      <c r="D11" s="151" t="s">
        <v>141</v>
      </c>
      <c r="E11" s="151" t="s">
        <v>475</v>
      </c>
      <c r="F11" s="151" t="s">
        <v>123</v>
      </c>
      <c r="G11" s="151" t="s">
        <v>352</v>
      </c>
      <c r="H11" s="151" t="s">
        <v>17</v>
      </c>
      <c r="I11" s="262">
        <v>2.2352363494727379</v>
      </c>
      <c r="J11" s="263">
        <v>0.2388477740570869</v>
      </c>
      <c r="K11" s="263">
        <v>7.6303772964069365</v>
      </c>
      <c r="L11" s="263">
        <v>0</v>
      </c>
      <c r="M11" s="264">
        <v>9.3212524998863133E-3</v>
      </c>
      <c r="N11" s="262">
        <v>2.2441772948706289</v>
      </c>
      <c r="O11" s="263">
        <v>0.23980316515331526</v>
      </c>
      <c r="P11" s="263">
        <v>7.6608988055925646</v>
      </c>
      <c r="Q11" s="263">
        <v>0</v>
      </c>
      <c r="R11" s="264">
        <v>9.3585375098858593E-3</v>
      </c>
      <c r="S11" s="262">
        <v>2.2441772948706289</v>
      </c>
      <c r="T11" s="263">
        <v>0.23980316515331526</v>
      </c>
      <c r="U11" s="263">
        <v>7.6608988055925646</v>
      </c>
      <c r="V11" s="263">
        <v>0</v>
      </c>
      <c r="W11" s="263">
        <v>9.3585375098858593E-3</v>
      </c>
      <c r="X11" s="278">
        <v>1.0018648637815306E-2</v>
      </c>
      <c r="Y11" s="278">
        <v>1.070549844434443E-3</v>
      </c>
      <c r="Z11" s="278">
        <v>3.4200441096395369E-2</v>
      </c>
      <c r="AA11" s="278">
        <v>0</v>
      </c>
      <c r="AB11" s="278">
        <v>4.1779185311990438E-5</v>
      </c>
      <c r="AC11" s="279">
        <v>0.21039162139412146</v>
      </c>
      <c r="AD11" s="279">
        <v>2.2481546733123307E-2</v>
      </c>
      <c r="AE11" s="279">
        <v>0.71820926302430288</v>
      </c>
      <c r="AF11" s="279">
        <v>0</v>
      </c>
      <c r="AG11" s="279">
        <v>8.773628915517992E-4</v>
      </c>
      <c r="AH11" s="280">
        <v>2.0237670248386923</v>
      </c>
      <c r="AI11" s="280">
        <v>0.21625106857575752</v>
      </c>
      <c r="AJ11" s="280">
        <v>6.9084891014718668</v>
      </c>
      <c r="AK11" s="280">
        <v>0</v>
      </c>
      <c r="AL11" s="280">
        <v>8.4393954330220702E-3</v>
      </c>
      <c r="AM11" s="281">
        <v>0</v>
      </c>
      <c r="AN11" s="281">
        <v>0</v>
      </c>
      <c r="AO11" s="281">
        <v>0</v>
      </c>
      <c r="AP11" s="281">
        <v>0</v>
      </c>
      <c r="AQ11" s="282">
        <v>0</v>
      </c>
    </row>
    <row r="12" spans="2:43" x14ac:dyDescent="0.2">
      <c r="B12" s="151" t="s">
        <v>244</v>
      </c>
      <c r="C12" s="151" t="s">
        <v>72</v>
      </c>
      <c r="D12" s="151" t="s">
        <v>395</v>
      </c>
      <c r="E12" s="151" t="s">
        <v>475</v>
      </c>
      <c r="F12" s="151" t="s">
        <v>189</v>
      </c>
      <c r="G12" s="151" t="s">
        <v>352</v>
      </c>
      <c r="H12" s="151" t="s">
        <v>17</v>
      </c>
      <c r="I12" s="262">
        <v>0.63147932742951784</v>
      </c>
      <c r="J12" s="263">
        <v>6.74771738367555E-2</v>
      </c>
      <c r="K12" s="263">
        <v>2.1556671285813316</v>
      </c>
      <c r="L12" s="263">
        <v>0</v>
      </c>
      <c r="M12" s="264">
        <v>2.6333583295642948E-3</v>
      </c>
      <c r="N12" s="262">
        <v>0.68410260471531092</v>
      </c>
      <c r="O12" s="263">
        <v>7.3100271656485125E-2</v>
      </c>
      <c r="P12" s="263">
        <v>2.3353060559631089</v>
      </c>
      <c r="Q12" s="263">
        <v>0</v>
      </c>
      <c r="R12" s="264">
        <v>2.8528048570279859E-3</v>
      </c>
      <c r="S12" s="262">
        <v>0.68410260471531092</v>
      </c>
      <c r="T12" s="263">
        <v>7.3100271656485125E-2</v>
      </c>
      <c r="U12" s="263">
        <v>2.3353060559631089</v>
      </c>
      <c r="V12" s="263">
        <v>0</v>
      </c>
      <c r="W12" s="263">
        <v>2.8528048570279859E-3</v>
      </c>
      <c r="X12" s="278">
        <v>5.4293857517088158E-2</v>
      </c>
      <c r="Y12" s="278">
        <v>5.8016088616258035E-3</v>
      </c>
      <c r="Z12" s="278">
        <v>0.18534175047326262</v>
      </c>
      <c r="AA12" s="278">
        <v>0</v>
      </c>
      <c r="AB12" s="278">
        <v>2.2641308389111E-4</v>
      </c>
      <c r="AC12" s="279">
        <v>0</v>
      </c>
      <c r="AD12" s="279">
        <v>0</v>
      </c>
      <c r="AE12" s="279">
        <v>0</v>
      </c>
      <c r="AF12" s="279">
        <v>0</v>
      </c>
      <c r="AG12" s="279">
        <v>0</v>
      </c>
      <c r="AH12" s="280">
        <v>0.62980874719822266</v>
      </c>
      <c r="AI12" s="280">
        <v>6.7298662794859312E-2</v>
      </c>
      <c r="AJ12" s="280">
        <v>2.1499643054898465</v>
      </c>
      <c r="AK12" s="280">
        <v>0</v>
      </c>
      <c r="AL12" s="280">
        <v>2.6263917731368758E-3</v>
      </c>
      <c r="AM12" s="281">
        <v>0</v>
      </c>
      <c r="AN12" s="281">
        <v>0</v>
      </c>
      <c r="AO12" s="281">
        <v>0</v>
      </c>
      <c r="AP12" s="281">
        <v>0</v>
      </c>
      <c r="AQ12" s="282">
        <v>0</v>
      </c>
    </row>
    <row r="13" spans="2:43" x14ac:dyDescent="0.2">
      <c r="B13" s="151" t="s">
        <v>244</v>
      </c>
      <c r="C13" s="151" t="s">
        <v>72</v>
      </c>
      <c r="D13" s="151" t="s">
        <v>396</v>
      </c>
      <c r="E13" s="151" t="s">
        <v>475</v>
      </c>
      <c r="F13" s="151" t="s">
        <v>193</v>
      </c>
      <c r="G13" s="151" t="s">
        <v>352</v>
      </c>
      <c r="H13" s="151" t="s">
        <v>17</v>
      </c>
      <c r="I13" s="262">
        <v>0.4109627368985751</v>
      </c>
      <c r="J13" s="263">
        <v>4.3913716306459918E-2</v>
      </c>
      <c r="K13" s="263">
        <v>1.402894480505311</v>
      </c>
      <c r="L13" s="263">
        <v>0</v>
      </c>
      <c r="M13" s="264">
        <v>1.7137728811450173E-3</v>
      </c>
      <c r="N13" s="262">
        <v>0.445209631640123</v>
      </c>
      <c r="O13" s="263">
        <v>4.7573192665331575E-2</v>
      </c>
      <c r="P13" s="263">
        <v>1.5198023538807535</v>
      </c>
      <c r="Q13" s="263">
        <v>0</v>
      </c>
      <c r="R13" s="264">
        <v>1.8565872879071021E-3</v>
      </c>
      <c r="S13" s="262">
        <v>0.445209631640123</v>
      </c>
      <c r="T13" s="263">
        <v>4.7573192665331575E-2</v>
      </c>
      <c r="U13" s="263">
        <v>1.5198023538807535</v>
      </c>
      <c r="V13" s="263">
        <v>0</v>
      </c>
      <c r="W13" s="263">
        <v>1.8565872879071021E-3</v>
      </c>
      <c r="X13" s="278">
        <v>0.18459911555809977</v>
      </c>
      <c r="Y13" s="278">
        <v>1.9725470129527727E-2</v>
      </c>
      <c r="Z13" s="278">
        <v>0.63016195160909283</v>
      </c>
      <c r="AA13" s="278">
        <v>0</v>
      </c>
      <c r="AB13" s="278">
        <v>7.6980448522977402E-4</v>
      </c>
      <c r="AC13" s="279">
        <v>0</v>
      </c>
      <c r="AD13" s="279">
        <v>0</v>
      </c>
      <c r="AE13" s="279">
        <v>0</v>
      </c>
      <c r="AF13" s="279">
        <v>0</v>
      </c>
      <c r="AG13" s="279">
        <v>0</v>
      </c>
      <c r="AH13" s="280">
        <v>0.26061051608202324</v>
      </c>
      <c r="AI13" s="280">
        <v>2.7847722535803844E-2</v>
      </c>
      <c r="AJ13" s="280">
        <v>0.88964040227166052</v>
      </c>
      <c r="AK13" s="280">
        <v>0</v>
      </c>
      <c r="AL13" s="280">
        <v>1.0867828026773279E-3</v>
      </c>
      <c r="AM13" s="281">
        <v>0</v>
      </c>
      <c r="AN13" s="281">
        <v>0</v>
      </c>
      <c r="AO13" s="281">
        <v>0</v>
      </c>
      <c r="AP13" s="281">
        <v>0</v>
      </c>
      <c r="AQ13" s="282">
        <v>0</v>
      </c>
    </row>
    <row r="14" spans="2:43" x14ac:dyDescent="0.2">
      <c r="B14" s="151" t="s">
        <v>244</v>
      </c>
      <c r="C14" s="151" t="s">
        <v>72</v>
      </c>
      <c r="D14" s="151" t="s">
        <v>134</v>
      </c>
      <c r="E14" s="151" t="s">
        <v>475</v>
      </c>
      <c r="F14" s="151" t="s">
        <v>125</v>
      </c>
      <c r="G14" s="151" t="s">
        <v>352</v>
      </c>
      <c r="H14" s="151" t="s">
        <v>17</v>
      </c>
      <c r="I14" s="262">
        <v>0.64150280881728794</v>
      </c>
      <c r="J14" s="263">
        <v>6.8548240088132567E-2</v>
      </c>
      <c r="K14" s="263">
        <v>2.1898840671302415</v>
      </c>
      <c r="L14" s="263">
        <v>0</v>
      </c>
      <c r="M14" s="264">
        <v>2.6751576681288075E-3</v>
      </c>
      <c r="N14" s="262">
        <v>0.63206894398173963</v>
      </c>
      <c r="O14" s="263">
        <v>6.7540177733895326E-2</v>
      </c>
      <c r="P14" s="263">
        <v>2.1576798896724441</v>
      </c>
      <c r="Q14" s="263">
        <v>0</v>
      </c>
      <c r="R14" s="264">
        <v>2.6358171141857372E-3</v>
      </c>
      <c r="S14" s="262">
        <v>0.63206894398173963</v>
      </c>
      <c r="T14" s="263">
        <v>6.7540177733895326E-2</v>
      </c>
      <c r="U14" s="263">
        <v>2.1576798896724441</v>
      </c>
      <c r="V14" s="263">
        <v>0</v>
      </c>
      <c r="W14" s="263">
        <v>2.6358171141857372E-3</v>
      </c>
      <c r="X14" s="278">
        <v>0.13407523054158113</v>
      </c>
      <c r="Y14" s="278">
        <v>1.4326704367795979E-2</v>
      </c>
      <c r="Z14" s="278">
        <v>0.45768967356688206</v>
      </c>
      <c r="AA14" s="278">
        <v>0</v>
      </c>
      <c r="AB14" s="278">
        <v>5.5911272119091402E-4</v>
      </c>
      <c r="AC14" s="279">
        <v>0</v>
      </c>
      <c r="AD14" s="279">
        <v>0</v>
      </c>
      <c r="AE14" s="279">
        <v>0</v>
      </c>
      <c r="AF14" s="279">
        <v>0</v>
      </c>
      <c r="AG14" s="279">
        <v>0</v>
      </c>
      <c r="AH14" s="280">
        <v>0.49799371344015847</v>
      </c>
      <c r="AI14" s="280">
        <v>5.3213473366099343E-2</v>
      </c>
      <c r="AJ14" s="280">
        <v>1.699990216105562</v>
      </c>
      <c r="AK14" s="280">
        <v>0</v>
      </c>
      <c r="AL14" s="280">
        <v>2.0767043929948233E-3</v>
      </c>
      <c r="AM14" s="281">
        <v>0</v>
      </c>
      <c r="AN14" s="281">
        <v>0</v>
      </c>
      <c r="AO14" s="281">
        <v>0</v>
      </c>
      <c r="AP14" s="281">
        <v>0</v>
      </c>
      <c r="AQ14" s="282">
        <v>0</v>
      </c>
    </row>
    <row r="15" spans="2:43" x14ac:dyDescent="0.2">
      <c r="B15" s="151" t="s">
        <v>244</v>
      </c>
      <c r="C15" s="151" t="s">
        <v>72</v>
      </c>
      <c r="D15" s="151" t="s">
        <v>397</v>
      </c>
      <c r="E15" s="151" t="s">
        <v>475</v>
      </c>
      <c r="F15" s="151" t="s">
        <v>130</v>
      </c>
      <c r="G15" s="151" t="s">
        <v>352</v>
      </c>
      <c r="H15" s="151" t="s">
        <v>17</v>
      </c>
      <c r="I15" s="262">
        <v>0.29068096024533363</v>
      </c>
      <c r="J15" s="263">
        <v>3.1060921289935071E-2</v>
      </c>
      <c r="K15" s="263">
        <v>0.99229121791839081</v>
      </c>
      <c r="L15" s="263">
        <v>0</v>
      </c>
      <c r="M15" s="264">
        <v>1.2121808183708661E-3</v>
      </c>
      <c r="N15" s="262">
        <v>0.31490437359911139</v>
      </c>
      <c r="O15" s="263">
        <v>3.3649331397429656E-2</v>
      </c>
      <c r="P15" s="263">
        <v>1.0749821527449233</v>
      </c>
      <c r="Q15" s="263">
        <v>0</v>
      </c>
      <c r="R15" s="264">
        <v>1.3131958865684381E-3</v>
      </c>
      <c r="S15" s="262">
        <v>0.31490437359911139</v>
      </c>
      <c r="T15" s="263">
        <v>3.3649331397429656E-2</v>
      </c>
      <c r="U15" s="263">
        <v>1.0749821527449233</v>
      </c>
      <c r="V15" s="263">
        <v>0</v>
      </c>
      <c r="W15" s="263">
        <v>1.3131958865684381E-3</v>
      </c>
      <c r="X15" s="278">
        <v>1.0858771503417634E-2</v>
      </c>
      <c r="Y15" s="278">
        <v>1.1603217723251606E-3</v>
      </c>
      <c r="Z15" s="278">
        <v>3.7068350094652529E-2</v>
      </c>
      <c r="AA15" s="278">
        <v>0</v>
      </c>
      <c r="AB15" s="278">
        <v>4.5282616778221999E-5</v>
      </c>
      <c r="AC15" s="279">
        <v>0</v>
      </c>
      <c r="AD15" s="279">
        <v>0</v>
      </c>
      <c r="AE15" s="279">
        <v>0</v>
      </c>
      <c r="AF15" s="279">
        <v>0</v>
      </c>
      <c r="AG15" s="279">
        <v>0</v>
      </c>
      <c r="AH15" s="280">
        <v>0.30404560209569376</v>
      </c>
      <c r="AI15" s="280">
        <v>3.2489009625104495E-2</v>
      </c>
      <c r="AJ15" s="280">
        <v>1.0379138026502708</v>
      </c>
      <c r="AK15" s="280">
        <v>0</v>
      </c>
      <c r="AL15" s="280">
        <v>1.2679132697902163E-3</v>
      </c>
      <c r="AM15" s="281">
        <v>0</v>
      </c>
      <c r="AN15" s="281">
        <v>0</v>
      </c>
      <c r="AO15" s="281">
        <v>0</v>
      </c>
      <c r="AP15" s="281">
        <v>0</v>
      </c>
      <c r="AQ15" s="282">
        <v>0</v>
      </c>
    </row>
    <row r="16" spans="2:43" x14ac:dyDescent="0.2">
      <c r="B16" s="151" t="s">
        <v>244</v>
      </c>
      <c r="C16" s="151" t="s">
        <v>72</v>
      </c>
      <c r="D16" s="151" t="s">
        <v>138</v>
      </c>
      <c r="E16" s="151" t="s">
        <v>475</v>
      </c>
      <c r="F16" s="151" t="s">
        <v>126</v>
      </c>
      <c r="G16" s="151" t="s">
        <v>352</v>
      </c>
      <c r="H16" s="151" t="s">
        <v>17</v>
      </c>
      <c r="I16" s="262">
        <v>2.0046962775540248E-2</v>
      </c>
      <c r="J16" s="263">
        <v>2.1421325027541427E-3</v>
      </c>
      <c r="K16" s="263">
        <v>6.8433877097820048E-2</v>
      </c>
      <c r="L16" s="263">
        <v>0</v>
      </c>
      <c r="M16" s="264">
        <v>8.3598677129025236E-5</v>
      </c>
      <c r="N16" s="262">
        <v>1.9752154499429363E-2</v>
      </c>
      <c r="O16" s="263">
        <v>2.1106305541842289E-3</v>
      </c>
      <c r="P16" s="263">
        <v>6.7427496552263877E-2</v>
      </c>
      <c r="Q16" s="263">
        <v>0</v>
      </c>
      <c r="R16" s="264">
        <v>8.2369284818304287E-5</v>
      </c>
      <c r="S16" s="262">
        <v>1.9752154499429363E-2</v>
      </c>
      <c r="T16" s="263">
        <v>2.1106305541842289E-3</v>
      </c>
      <c r="U16" s="263">
        <v>6.7427496552263877E-2</v>
      </c>
      <c r="V16" s="263">
        <v>0</v>
      </c>
      <c r="W16" s="263">
        <v>8.2369284818304287E-5</v>
      </c>
      <c r="X16" s="278">
        <v>0</v>
      </c>
      <c r="Y16" s="278">
        <v>0</v>
      </c>
      <c r="Z16" s="278">
        <v>0</v>
      </c>
      <c r="AA16" s="278">
        <v>0</v>
      </c>
      <c r="AB16" s="278">
        <v>0</v>
      </c>
      <c r="AC16" s="279">
        <v>0</v>
      </c>
      <c r="AD16" s="279">
        <v>0</v>
      </c>
      <c r="AE16" s="279">
        <v>0</v>
      </c>
      <c r="AF16" s="279">
        <v>0</v>
      </c>
      <c r="AG16" s="279">
        <v>0</v>
      </c>
      <c r="AH16" s="280">
        <v>1.9752154499429363E-2</v>
      </c>
      <c r="AI16" s="280">
        <v>2.1106305541842289E-3</v>
      </c>
      <c r="AJ16" s="280">
        <v>6.7427496552263877E-2</v>
      </c>
      <c r="AK16" s="280">
        <v>0</v>
      </c>
      <c r="AL16" s="280">
        <v>8.2369284818304287E-5</v>
      </c>
      <c r="AM16" s="281">
        <v>0</v>
      </c>
      <c r="AN16" s="281">
        <v>0</v>
      </c>
      <c r="AO16" s="281">
        <v>0</v>
      </c>
      <c r="AP16" s="281">
        <v>0</v>
      </c>
      <c r="AQ16" s="282">
        <v>0</v>
      </c>
    </row>
    <row r="17" spans="2:43" x14ac:dyDescent="0.2">
      <c r="B17" s="151" t="s">
        <v>244</v>
      </c>
      <c r="C17" s="151" t="s">
        <v>72</v>
      </c>
      <c r="D17" s="151" t="s">
        <v>140</v>
      </c>
      <c r="E17" s="151" t="s">
        <v>475</v>
      </c>
      <c r="F17" s="151" t="s">
        <v>128</v>
      </c>
      <c r="G17" s="151" t="s">
        <v>352</v>
      </c>
      <c r="H17" s="151" t="s">
        <v>17</v>
      </c>
      <c r="I17" s="262">
        <v>2.0046962775540248E-2</v>
      </c>
      <c r="J17" s="263">
        <v>2.1421325027541427E-3</v>
      </c>
      <c r="K17" s="263">
        <v>6.8433877097820048E-2</v>
      </c>
      <c r="L17" s="263">
        <v>0</v>
      </c>
      <c r="M17" s="264">
        <v>8.3598677129025236E-5</v>
      </c>
      <c r="N17" s="262">
        <v>2.0046962775540248E-2</v>
      </c>
      <c r="O17" s="263">
        <v>2.1421325027541427E-3</v>
      </c>
      <c r="P17" s="263">
        <v>6.8433877097820048E-2</v>
      </c>
      <c r="Q17" s="263">
        <v>0</v>
      </c>
      <c r="R17" s="264">
        <v>8.3598677129025236E-5</v>
      </c>
      <c r="S17" s="262">
        <v>2.0046962775540248E-2</v>
      </c>
      <c r="T17" s="263">
        <v>2.1421325027541427E-3</v>
      </c>
      <c r="U17" s="263">
        <v>6.8433877097820048E-2</v>
      </c>
      <c r="V17" s="263">
        <v>0</v>
      </c>
      <c r="W17" s="263">
        <v>8.3598677129025236E-5</v>
      </c>
      <c r="X17" s="278">
        <v>1.0023481387770124E-2</v>
      </c>
      <c r="Y17" s="278">
        <v>1.0710662513770714E-3</v>
      </c>
      <c r="Z17" s="278">
        <v>3.4216938548910024E-2</v>
      </c>
      <c r="AA17" s="278">
        <v>0</v>
      </c>
      <c r="AB17" s="278">
        <v>4.1799338564512618E-5</v>
      </c>
      <c r="AC17" s="279">
        <v>0</v>
      </c>
      <c r="AD17" s="279">
        <v>0</v>
      </c>
      <c r="AE17" s="279">
        <v>0</v>
      </c>
      <c r="AF17" s="279">
        <v>0</v>
      </c>
      <c r="AG17" s="279">
        <v>0</v>
      </c>
      <c r="AH17" s="280">
        <v>1.0023481387770124E-2</v>
      </c>
      <c r="AI17" s="280">
        <v>1.0710662513770714E-3</v>
      </c>
      <c r="AJ17" s="280">
        <v>3.4216938548910024E-2</v>
      </c>
      <c r="AK17" s="280">
        <v>0</v>
      </c>
      <c r="AL17" s="280">
        <v>4.1799338564512618E-5</v>
      </c>
      <c r="AM17" s="281">
        <v>0</v>
      </c>
      <c r="AN17" s="281">
        <v>0</v>
      </c>
      <c r="AO17" s="281">
        <v>0</v>
      </c>
      <c r="AP17" s="281">
        <v>0</v>
      </c>
      <c r="AQ17" s="282">
        <v>0</v>
      </c>
    </row>
    <row r="18" spans="2:43" x14ac:dyDescent="0.2">
      <c r="B18" s="151" t="s">
        <v>244</v>
      </c>
      <c r="C18" s="151" t="s">
        <v>72</v>
      </c>
      <c r="D18" s="151" t="s">
        <v>135</v>
      </c>
      <c r="E18" s="151" t="s">
        <v>475</v>
      </c>
      <c r="F18" s="151" t="s">
        <v>155</v>
      </c>
      <c r="G18" s="151" t="s">
        <v>352</v>
      </c>
      <c r="H18" s="151" t="s">
        <v>17</v>
      </c>
      <c r="I18" s="262">
        <v>1.0023481387770124E-2</v>
      </c>
      <c r="J18" s="263">
        <v>1.0710662513770714E-3</v>
      </c>
      <c r="K18" s="263">
        <v>3.4216938548910024E-2</v>
      </c>
      <c r="L18" s="263">
        <v>0</v>
      </c>
      <c r="M18" s="264">
        <v>4.1799338564512618E-5</v>
      </c>
      <c r="N18" s="262">
        <v>9.8760772497146817E-3</v>
      </c>
      <c r="O18" s="263">
        <v>1.0553152770921145E-3</v>
      </c>
      <c r="P18" s="263">
        <v>3.3713748276131938E-2</v>
      </c>
      <c r="Q18" s="263">
        <v>0</v>
      </c>
      <c r="R18" s="264">
        <v>4.1184642409152144E-5</v>
      </c>
      <c r="S18" s="262">
        <v>9.8760772497146817E-3</v>
      </c>
      <c r="T18" s="263">
        <v>1.0553152770921145E-3</v>
      </c>
      <c r="U18" s="263">
        <v>3.3713748276131938E-2</v>
      </c>
      <c r="V18" s="263">
        <v>0</v>
      </c>
      <c r="W18" s="263">
        <v>4.1184642409152144E-5</v>
      </c>
      <c r="X18" s="278">
        <v>0</v>
      </c>
      <c r="Y18" s="278">
        <v>0</v>
      </c>
      <c r="Z18" s="278">
        <v>0</v>
      </c>
      <c r="AA18" s="278">
        <v>0</v>
      </c>
      <c r="AB18" s="278">
        <v>0</v>
      </c>
      <c r="AC18" s="279">
        <v>0</v>
      </c>
      <c r="AD18" s="279">
        <v>0</v>
      </c>
      <c r="AE18" s="279">
        <v>0</v>
      </c>
      <c r="AF18" s="279">
        <v>0</v>
      </c>
      <c r="AG18" s="279">
        <v>0</v>
      </c>
      <c r="AH18" s="280">
        <v>9.8760772497146817E-3</v>
      </c>
      <c r="AI18" s="280">
        <v>1.0553152770921145E-3</v>
      </c>
      <c r="AJ18" s="280">
        <v>3.3713748276131938E-2</v>
      </c>
      <c r="AK18" s="280">
        <v>0</v>
      </c>
      <c r="AL18" s="280">
        <v>4.1184642409152144E-5</v>
      </c>
      <c r="AM18" s="281">
        <v>0</v>
      </c>
      <c r="AN18" s="281">
        <v>0</v>
      </c>
      <c r="AO18" s="281">
        <v>0</v>
      </c>
      <c r="AP18" s="281">
        <v>0</v>
      </c>
      <c r="AQ18" s="282">
        <v>0</v>
      </c>
    </row>
    <row r="19" spans="2:43" x14ac:dyDescent="0.2">
      <c r="B19" s="151" t="s">
        <v>244</v>
      </c>
      <c r="C19" s="151" t="s">
        <v>72</v>
      </c>
      <c r="D19" s="151" t="s">
        <v>136</v>
      </c>
      <c r="E19" s="151" t="s">
        <v>475</v>
      </c>
      <c r="F19" s="151" t="s">
        <v>132</v>
      </c>
      <c r="G19" s="151" t="s">
        <v>352</v>
      </c>
      <c r="H19" s="151" t="s">
        <v>17</v>
      </c>
      <c r="I19" s="262">
        <v>0</v>
      </c>
      <c r="J19" s="263">
        <v>0</v>
      </c>
      <c r="K19" s="263">
        <v>0</v>
      </c>
      <c r="L19" s="263">
        <v>0</v>
      </c>
      <c r="M19" s="264">
        <v>0</v>
      </c>
      <c r="N19" s="262">
        <v>0</v>
      </c>
      <c r="O19" s="263">
        <v>0</v>
      </c>
      <c r="P19" s="263">
        <v>0</v>
      </c>
      <c r="Q19" s="263">
        <v>0</v>
      </c>
      <c r="R19" s="264">
        <v>0</v>
      </c>
      <c r="S19" s="262">
        <v>0</v>
      </c>
      <c r="T19" s="263">
        <v>0</v>
      </c>
      <c r="U19" s="263">
        <v>0</v>
      </c>
      <c r="V19" s="263">
        <v>0</v>
      </c>
      <c r="W19" s="263">
        <v>0</v>
      </c>
      <c r="X19" s="278">
        <v>0</v>
      </c>
      <c r="Y19" s="278">
        <v>0</v>
      </c>
      <c r="Z19" s="278">
        <v>0</v>
      </c>
      <c r="AA19" s="278">
        <v>0</v>
      </c>
      <c r="AB19" s="278">
        <v>0</v>
      </c>
      <c r="AC19" s="279">
        <v>0</v>
      </c>
      <c r="AD19" s="279">
        <v>0</v>
      </c>
      <c r="AE19" s="279">
        <v>0</v>
      </c>
      <c r="AF19" s="279">
        <v>0</v>
      </c>
      <c r="AG19" s="279">
        <v>0</v>
      </c>
      <c r="AH19" s="280">
        <v>0</v>
      </c>
      <c r="AI19" s="280">
        <v>0</v>
      </c>
      <c r="AJ19" s="280">
        <v>0</v>
      </c>
      <c r="AK19" s="280">
        <v>0</v>
      </c>
      <c r="AL19" s="280">
        <v>0</v>
      </c>
      <c r="AM19" s="281">
        <v>0</v>
      </c>
      <c r="AN19" s="281">
        <v>0</v>
      </c>
      <c r="AO19" s="281">
        <v>0</v>
      </c>
      <c r="AP19" s="281">
        <v>0</v>
      </c>
      <c r="AQ19" s="282">
        <v>0</v>
      </c>
    </row>
    <row r="20" spans="2:43" x14ac:dyDescent="0.2">
      <c r="B20" s="151" t="s">
        <v>244</v>
      </c>
      <c r="C20" s="151" t="s">
        <v>72</v>
      </c>
      <c r="D20" s="151" t="s">
        <v>398</v>
      </c>
      <c r="E20" s="151" t="s">
        <v>475</v>
      </c>
      <c r="F20" s="151" t="s">
        <v>131</v>
      </c>
      <c r="G20" s="151" t="s">
        <v>352</v>
      </c>
      <c r="H20" s="151" t="s">
        <v>17</v>
      </c>
      <c r="I20" s="262">
        <v>0</v>
      </c>
      <c r="J20" s="263">
        <v>0</v>
      </c>
      <c r="K20" s="263">
        <v>0</v>
      </c>
      <c r="L20" s="263">
        <v>0</v>
      </c>
      <c r="M20" s="264">
        <v>0</v>
      </c>
      <c r="N20" s="262">
        <v>0</v>
      </c>
      <c r="O20" s="263">
        <v>0</v>
      </c>
      <c r="P20" s="263">
        <v>0</v>
      </c>
      <c r="Q20" s="263">
        <v>0</v>
      </c>
      <c r="R20" s="264">
        <v>0</v>
      </c>
      <c r="S20" s="262">
        <v>0</v>
      </c>
      <c r="T20" s="263">
        <v>0</v>
      </c>
      <c r="U20" s="263">
        <v>0</v>
      </c>
      <c r="V20" s="263">
        <v>0</v>
      </c>
      <c r="W20" s="263">
        <v>0</v>
      </c>
      <c r="X20" s="278">
        <v>0</v>
      </c>
      <c r="Y20" s="278">
        <v>0</v>
      </c>
      <c r="Z20" s="278">
        <v>0</v>
      </c>
      <c r="AA20" s="278">
        <v>0</v>
      </c>
      <c r="AB20" s="278">
        <v>0</v>
      </c>
      <c r="AC20" s="279">
        <v>0</v>
      </c>
      <c r="AD20" s="279">
        <v>0</v>
      </c>
      <c r="AE20" s="279">
        <v>0</v>
      </c>
      <c r="AF20" s="279">
        <v>0</v>
      </c>
      <c r="AG20" s="279">
        <v>0</v>
      </c>
      <c r="AH20" s="280">
        <v>0</v>
      </c>
      <c r="AI20" s="280">
        <v>0</v>
      </c>
      <c r="AJ20" s="280">
        <v>0</v>
      </c>
      <c r="AK20" s="280">
        <v>0</v>
      </c>
      <c r="AL20" s="280">
        <v>0</v>
      </c>
      <c r="AM20" s="281">
        <v>0</v>
      </c>
      <c r="AN20" s="281">
        <v>0</v>
      </c>
      <c r="AO20" s="281">
        <v>0</v>
      </c>
      <c r="AP20" s="281">
        <v>0</v>
      </c>
      <c r="AQ20" s="282">
        <v>0</v>
      </c>
    </row>
    <row r="21" spans="2:43" x14ac:dyDescent="0.2">
      <c r="B21" s="151" t="s">
        <v>244</v>
      </c>
      <c r="C21" s="151" t="s">
        <v>109</v>
      </c>
      <c r="D21" s="151" t="s">
        <v>144</v>
      </c>
      <c r="E21" s="151" t="s">
        <v>475</v>
      </c>
      <c r="F21" s="151" t="s">
        <v>122</v>
      </c>
      <c r="G21" s="151" t="s">
        <v>22</v>
      </c>
      <c r="H21" s="151" t="s">
        <v>60</v>
      </c>
      <c r="I21" s="262">
        <v>0</v>
      </c>
      <c r="J21" s="263">
        <v>151.09612505287106</v>
      </c>
      <c r="K21" s="263">
        <v>0</v>
      </c>
      <c r="L21" s="263">
        <v>0</v>
      </c>
      <c r="M21" s="264">
        <v>0</v>
      </c>
      <c r="N21" s="262">
        <v>0</v>
      </c>
      <c r="O21" s="263">
        <v>151.70050955308255</v>
      </c>
      <c r="P21" s="263">
        <v>0</v>
      </c>
      <c r="Q21" s="263">
        <v>0</v>
      </c>
      <c r="R21" s="264">
        <v>0</v>
      </c>
      <c r="S21" s="262">
        <v>0</v>
      </c>
      <c r="T21" s="263">
        <v>151.70050955308255</v>
      </c>
      <c r="U21" s="263">
        <v>0</v>
      </c>
      <c r="V21" s="263">
        <v>0</v>
      </c>
      <c r="W21" s="263">
        <v>0</v>
      </c>
      <c r="X21" s="278">
        <v>0</v>
      </c>
      <c r="Y21" s="278">
        <v>23.547541781374004</v>
      </c>
      <c r="Z21" s="278">
        <v>0</v>
      </c>
      <c r="AA21" s="278">
        <v>0</v>
      </c>
      <c r="AB21" s="278">
        <v>0</v>
      </c>
      <c r="AC21" s="279">
        <v>0</v>
      </c>
      <c r="AD21" s="279">
        <v>0</v>
      </c>
      <c r="AE21" s="279">
        <v>0</v>
      </c>
      <c r="AF21" s="279">
        <v>0</v>
      </c>
      <c r="AG21" s="279">
        <v>0</v>
      </c>
      <c r="AH21" s="280">
        <v>0</v>
      </c>
      <c r="AI21" s="280">
        <v>128.15296777170855</v>
      </c>
      <c r="AJ21" s="280">
        <v>0</v>
      </c>
      <c r="AK21" s="280">
        <v>0</v>
      </c>
      <c r="AL21" s="280">
        <v>0</v>
      </c>
      <c r="AM21" s="281">
        <v>0</v>
      </c>
      <c r="AN21" s="281">
        <v>0</v>
      </c>
      <c r="AO21" s="281">
        <v>0</v>
      </c>
      <c r="AP21" s="281">
        <v>0</v>
      </c>
      <c r="AQ21" s="282">
        <v>0</v>
      </c>
    </row>
    <row r="22" spans="2:43" x14ac:dyDescent="0.2">
      <c r="B22" s="151" t="s">
        <v>244</v>
      </c>
      <c r="C22" s="151" t="s">
        <v>109</v>
      </c>
      <c r="D22" s="151" t="s">
        <v>139</v>
      </c>
      <c r="E22" s="151" t="s">
        <v>475</v>
      </c>
      <c r="F22" s="151" t="s">
        <v>127</v>
      </c>
      <c r="G22" s="151" t="s">
        <v>22</v>
      </c>
      <c r="H22" s="151" t="s">
        <v>60</v>
      </c>
      <c r="I22" s="262">
        <v>0</v>
      </c>
      <c r="J22" s="263">
        <v>15.635817915918997</v>
      </c>
      <c r="K22" s="263">
        <v>0</v>
      </c>
      <c r="L22" s="263">
        <v>0</v>
      </c>
      <c r="M22" s="264">
        <v>0</v>
      </c>
      <c r="N22" s="262">
        <v>0</v>
      </c>
      <c r="O22" s="263">
        <v>15.698361187582673</v>
      </c>
      <c r="P22" s="263">
        <v>0</v>
      </c>
      <c r="Q22" s="263">
        <v>0</v>
      </c>
      <c r="R22" s="264">
        <v>0</v>
      </c>
      <c r="S22" s="262">
        <v>0</v>
      </c>
      <c r="T22" s="263">
        <v>15.698361187582673</v>
      </c>
      <c r="U22" s="263">
        <v>0</v>
      </c>
      <c r="V22" s="263">
        <v>0</v>
      </c>
      <c r="W22" s="263">
        <v>0</v>
      </c>
      <c r="X22" s="278">
        <v>0</v>
      </c>
      <c r="Y22" s="278">
        <v>1.4950820178650164</v>
      </c>
      <c r="Z22" s="278">
        <v>0</v>
      </c>
      <c r="AA22" s="278">
        <v>0</v>
      </c>
      <c r="AB22" s="278">
        <v>0</v>
      </c>
      <c r="AC22" s="279">
        <v>0</v>
      </c>
      <c r="AD22" s="279">
        <v>0</v>
      </c>
      <c r="AE22" s="279">
        <v>0</v>
      </c>
      <c r="AF22" s="279">
        <v>0</v>
      </c>
      <c r="AG22" s="279">
        <v>0</v>
      </c>
      <c r="AH22" s="280">
        <v>0</v>
      </c>
      <c r="AI22" s="280">
        <v>14.203279169717657</v>
      </c>
      <c r="AJ22" s="280">
        <v>0</v>
      </c>
      <c r="AK22" s="280">
        <v>0</v>
      </c>
      <c r="AL22" s="280">
        <v>0</v>
      </c>
      <c r="AM22" s="281">
        <v>0</v>
      </c>
      <c r="AN22" s="281">
        <v>0</v>
      </c>
      <c r="AO22" s="281">
        <v>0</v>
      </c>
      <c r="AP22" s="281">
        <v>0</v>
      </c>
      <c r="AQ22" s="282">
        <v>0</v>
      </c>
    </row>
    <row r="23" spans="2:43" x14ac:dyDescent="0.2">
      <c r="B23" s="151" t="s">
        <v>244</v>
      </c>
      <c r="C23" s="151" t="s">
        <v>109</v>
      </c>
      <c r="D23" s="151" t="s">
        <v>142</v>
      </c>
      <c r="E23" s="151" t="s">
        <v>475</v>
      </c>
      <c r="F23" s="151" t="s">
        <v>133</v>
      </c>
      <c r="G23" s="151" t="s">
        <v>22</v>
      </c>
      <c r="H23" s="151" t="s">
        <v>60</v>
      </c>
      <c r="I23" s="262">
        <v>0</v>
      </c>
      <c r="J23" s="263">
        <v>12.47858545212766</v>
      </c>
      <c r="K23" s="263">
        <v>0</v>
      </c>
      <c r="L23" s="263">
        <v>0</v>
      </c>
      <c r="M23" s="264">
        <v>0</v>
      </c>
      <c r="N23" s="262">
        <v>0</v>
      </c>
      <c r="O23" s="263">
        <v>13.518467573138297</v>
      </c>
      <c r="P23" s="263">
        <v>0</v>
      </c>
      <c r="Q23" s="263">
        <v>0</v>
      </c>
      <c r="R23" s="264">
        <v>0</v>
      </c>
      <c r="S23" s="262">
        <v>0</v>
      </c>
      <c r="T23" s="263">
        <v>13.518467573138297</v>
      </c>
      <c r="U23" s="263">
        <v>0</v>
      </c>
      <c r="V23" s="263">
        <v>0</v>
      </c>
      <c r="W23" s="263">
        <v>0</v>
      </c>
      <c r="X23" s="278">
        <v>0</v>
      </c>
      <c r="Y23" s="278">
        <v>0.97723861974493709</v>
      </c>
      <c r="Z23" s="278">
        <v>0</v>
      </c>
      <c r="AA23" s="278">
        <v>0</v>
      </c>
      <c r="AB23" s="278">
        <v>0</v>
      </c>
      <c r="AC23" s="279">
        <v>0</v>
      </c>
      <c r="AD23" s="279">
        <v>0</v>
      </c>
      <c r="AE23" s="279">
        <v>0</v>
      </c>
      <c r="AF23" s="279">
        <v>0</v>
      </c>
      <c r="AG23" s="279">
        <v>0</v>
      </c>
      <c r="AH23" s="280">
        <v>0</v>
      </c>
      <c r="AI23" s="280">
        <v>12.541228953393359</v>
      </c>
      <c r="AJ23" s="280">
        <v>0</v>
      </c>
      <c r="AK23" s="280">
        <v>0</v>
      </c>
      <c r="AL23" s="280">
        <v>0</v>
      </c>
      <c r="AM23" s="281">
        <v>0</v>
      </c>
      <c r="AN23" s="281">
        <v>0</v>
      </c>
      <c r="AO23" s="281">
        <v>0</v>
      </c>
      <c r="AP23" s="281">
        <v>0</v>
      </c>
      <c r="AQ23" s="282">
        <v>0</v>
      </c>
    </row>
    <row r="24" spans="2:43" x14ac:dyDescent="0.2">
      <c r="B24" s="151" t="s">
        <v>244</v>
      </c>
      <c r="C24" s="151" t="s">
        <v>109</v>
      </c>
      <c r="D24" s="151" t="s">
        <v>143</v>
      </c>
      <c r="E24" s="151" t="s">
        <v>475</v>
      </c>
      <c r="F24" s="151" t="s">
        <v>212</v>
      </c>
      <c r="G24" s="151" t="s">
        <v>22</v>
      </c>
      <c r="H24" s="151" t="s">
        <v>60</v>
      </c>
      <c r="I24" s="262">
        <v>0</v>
      </c>
      <c r="J24" s="263">
        <v>16.23719552806973</v>
      </c>
      <c r="K24" s="263">
        <v>0</v>
      </c>
      <c r="L24" s="263">
        <v>0</v>
      </c>
      <c r="M24" s="264">
        <v>0</v>
      </c>
      <c r="N24" s="262">
        <v>0</v>
      </c>
      <c r="O24" s="263">
        <v>17.590295155408874</v>
      </c>
      <c r="P24" s="263">
        <v>0</v>
      </c>
      <c r="Q24" s="263">
        <v>0</v>
      </c>
      <c r="R24" s="264">
        <v>0</v>
      </c>
      <c r="S24" s="262">
        <v>0</v>
      </c>
      <c r="T24" s="263">
        <v>17.590295155408874</v>
      </c>
      <c r="U24" s="263">
        <v>0</v>
      </c>
      <c r="V24" s="263">
        <v>0</v>
      </c>
      <c r="W24" s="263">
        <v>0</v>
      </c>
      <c r="X24" s="278">
        <v>0</v>
      </c>
      <c r="Y24" s="278">
        <v>0</v>
      </c>
      <c r="Z24" s="278">
        <v>0</v>
      </c>
      <c r="AA24" s="278">
        <v>0</v>
      </c>
      <c r="AB24" s="278">
        <v>0</v>
      </c>
      <c r="AC24" s="279">
        <v>0</v>
      </c>
      <c r="AD24" s="279">
        <v>0</v>
      </c>
      <c r="AE24" s="279">
        <v>0</v>
      </c>
      <c r="AF24" s="279">
        <v>0</v>
      </c>
      <c r="AG24" s="279">
        <v>0</v>
      </c>
      <c r="AH24" s="280">
        <v>0</v>
      </c>
      <c r="AI24" s="280">
        <v>17.590295155408874</v>
      </c>
      <c r="AJ24" s="280">
        <v>0</v>
      </c>
      <c r="AK24" s="280">
        <v>0</v>
      </c>
      <c r="AL24" s="280">
        <v>0</v>
      </c>
      <c r="AM24" s="281">
        <v>0</v>
      </c>
      <c r="AN24" s="281">
        <v>0</v>
      </c>
      <c r="AO24" s="281">
        <v>0</v>
      </c>
      <c r="AP24" s="281">
        <v>0</v>
      </c>
      <c r="AQ24" s="282">
        <v>0</v>
      </c>
    </row>
    <row r="25" spans="2:43" x14ac:dyDescent="0.2">
      <c r="B25" s="151" t="s">
        <v>244</v>
      </c>
      <c r="C25" s="151" t="s">
        <v>109</v>
      </c>
      <c r="D25" s="151" t="s">
        <v>137</v>
      </c>
      <c r="E25" s="151" t="s">
        <v>475</v>
      </c>
      <c r="F25" s="151" t="s">
        <v>124</v>
      </c>
      <c r="G25" s="151" t="s">
        <v>22</v>
      </c>
      <c r="H25" s="151" t="s">
        <v>60</v>
      </c>
      <c r="I25" s="262">
        <v>0</v>
      </c>
      <c r="J25" s="263">
        <v>82.689421670725466</v>
      </c>
      <c r="K25" s="263">
        <v>0</v>
      </c>
      <c r="L25" s="263">
        <v>0</v>
      </c>
      <c r="M25" s="264">
        <v>0</v>
      </c>
      <c r="N25" s="262">
        <v>0</v>
      </c>
      <c r="O25" s="263">
        <v>83.020179357408367</v>
      </c>
      <c r="P25" s="263">
        <v>0</v>
      </c>
      <c r="Q25" s="263">
        <v>0</v>
      </c>
      <c r="R25" s="264">
        <v>0</v>
      </c>
      <c r="S25" s="262">
        <v>0</v>
      </c>
      <c r="T25" s="263">
        <v>83.020179357408367</v>
      </c>
      <c r="U25" s="263">
        <v>0</v>
      </c>
      <c r="V25" s="263">
        <v>0</v>
      </c>
      <c r="W25" s="263">
        <v>0</v>
      </c>
      <c r="X25" s="278">
        <v>0</v>
      </c>
      <c r="Y25" s="278">
        <v>1.5094578064983339</v>
      </c>
      <c r="Z25" s="278">
        <v>0</v>
      </c>
      <c r="AA25" s="278">
        <v>0</v>
      </c>
      <c r="AB25" s="278">
        <v>0</v>
      </c>
      <c r="AC25" s="279">
        <v>0</v>
      </c>
      <c r="AD25" s="279">
        <v>38.491174065707519</v>
      </c>
      <c r="AE25" s="279">
        <v>0</v>
      </c>
      <c r="AF25" s="279">
        <v>0</v>
      </c>
      <c r="AG25" s="279">
        <v>0</v>
      </c>
      <c r="AH25" s="280">
        <v>0</v>
      </c>
      <c r="AI25" s="280">
        <v>43.019547485202516</v>
      </c>
      <c r="AJ25" s="280">
        <v>0</v>
      </c>
      <c r="AK25" s="280">
        <v>0</v>
      </c>
      <c r="AL25" s="280">
        <v>0</v>
      </c>
      <c r="AM25" s="281">
        <v>0</v>
      </c>
      <c r="AN25" s="281">
        <v>0</v>
      </c>
      <c r="AO25" s="281">
        <v>0</v>
      </c>
      <c r="AP25" s="281">
        <v>0</v>
      </c>
      <c r="AQ25" s="282">
        <v>0</v>
      </c>
    </row>
    <row r="26" spans="2:43" x14ac:dyDescent="0.2">
      <c r="B26" s="151" t="s">
        <v>244</v>
      </c>
      <c r="C26" s="151" t="s">
        <v>109</v>
      </c>
      <c r="D26" s="151" t="s">
        <v>141</v>
      </c>
      <c r="E26" s="151" t="s">
        <v>475</v>
      </c>
      <c r="F26" s="151" t="s">
        <v>123</v>
      </c>
      <c r="G26" s="151" t="s">
        <v>22</v>
      </c>
      <c r="H26" s="151" t="s">
        <v>60</v>
      </c>
      <c r="I26" s="262">
        <v>0</v>
      </c>
      <c r="J26" s="263">
        <v>33.526801877403237</v>
      </c>
      <c r="K26" s="263">
        <v>0</v>
      </c>
      <c r="L26" s="263">
        <v>0</v>
      </c>
      <c r="M26" s="264">
        <v>0</v>
      </c>
      <c r="N26" s="262">
        <v>0</v>
      </c>
      <c r="O26" s="263">
        <v>33.660909084912852</v>
      </c>
      <c r="P26" s="263">
        <v>0</v>
      </c>
      <c r="Q26" s="263">
        <v>0</v>
      </c>
      <c r="R26" s="264">
        <v>0</v>
      </c>
      <c r="S26" s="262">
        <v>0</v>
      </c>
      <c r="T26" s="263">
        <v>33.660909084912852</v>
      </c>
      <c r="U26" s="263">
        <v>0</v>
      </c>
      <c r="V26" s="263">
        <v>0</v>
      </c>
      <c r="W26" s="263">
        <v>0</v>
      </c>
      <c r="X26" s="278">
        <v>0</v>
      </c>
      <c r="Y26" s="278">
        <v>0.15027191555764666</v>
      </c>
      <c r="Z26" s="278">
        <v>0</v>
      </c>
      <c r="AA26" s="278">
        <v>0</v>
      </c>
      <c r="AB26" s="278">
        <v>0</v>
      </c>
      <c r="AC26" s="279">
        <v>0</v>
      </c>
      <c r="AD26" s="279">
        <v>3.1557102267105797</v>
      </c>
      <c r="AE26" s="279">
        <v>0</v>
      </c>
      <c r="AF26" s="279">
        <v>0</v>
      </c>
      <c r="AG26" s="279">
        <v>0</v>
      </c>
      <c r="AH26" s="280">
        <v>0</v>
      </c>
      <c r="AI26" s="280">
        <v>30.354926942644624</v>
      </c>
      <c r="AJ26" s="280">
        <v>0</v>
      </c>
      <c r="AK26" s="280">
        <v>0</v>
      </c>
      <c r="AL26" s="280">
        <v>0</v>
      </c>
      <c r="AM26" s="281">
        <v>0</v>
      </c>
      <c r="AN26" s="281">
        <v>0</v>
      </c>
      <c r="AO26" s="281">
        <v>0</v>
      </c>
      <c r="AP26" s="281">
        <v>0</v>
      </c>
      <c r="AQ26" s="282">
        <v>0</v>
      </c>
    </row>
    <row r="27" spans="2:43" x14ac:dyDescent="0.2">
      <c r="B27" s="151" t="s">
        <v>244</v>
      </c>
      <c r="C27" s="151" t="s">
        <v>109</v>
      </c>
      <c r="D27" s="151" t="s">
        <v>395</v>
      </c>
      <c r="E27" s="151" t="s">
        <v>475</v>
      </c>
      <c r="F27" s="151" t="s">
        <v>189</v>
      </c>
      <c r="G27" s="151" t="s">
        <v>22</v>
      </c>
      <c r="H27" s="151" t="s">
        <v>60</v>
      </c>
      <c r="I27" s="262">
        <v>0</v>
      </c>
      <c r="J27" s="263">
        <v>9.4716973913740077</v>
      </c>
      <c r="K27" s="263">
        <v>0</v>
      </c>
      <c r="L27" s="263">
        <v>0</v>
      </c>
      <c r="M27" s="264">
        <v>0</v>
      </c>
      <c r="N27" s="262">
        <v>0</v>
      </c>
      <c r="O27" s="263">
        <v>10.26100550732184</v>
      </c>
      <c r="P27" s="263">
        <v>0</v>
      </c>
      <c r="Q27" s="263">
        <v>0</v>
      </c>
      <c r="R27" s="264">
        <v>0</v>
      </c>
      <c r="S27" s="262">
        <v>0</v>
      </c>
      <c r="T27" s="263">
        <v>10.26100550732184</v>
      </c>
      <c r="U27" s="263">
        <v>0</v>
      </c>
      <c r="V27" s="263">
        <v>0</v>
      </c>
      <c r="W27" s="263">
        <v>0</v>
      </c>
      <c r="X27" s="278">
        <v>0</v>
      </c>
      <c r="Y27" s="278">
        <v>0.81436551645411426</v>
      </c>
      <c r="Z27" s="278">
        <v>0</v>
      </c>
      <c r="AA27" s="278">
        <v>0</v>
      </c>
      <c r="AB27" s="278">
        <v>0</v>
      </c>
      <c r="AC27" s="279">
        <v>0</v>
      </c>
      <c r="AD27" s="279">
        <v>0</v>
      </c>
      <c r="AE27" s="279">
        <v>0</v>
      </c>
      <c r="AF27" s="279">
        <v>0</v>
      </c>
      <c r="AG27" s="279">
        <v>0</v>
      </c>
      <c r="AH27" s="280">
        <v>0</v>
      </c>
      <c r="AI27" s="280">
        <v>9.446639990867725</v>
      </c>
      <c r="AJ27" s="280">
        <v>0</v>
      </c>
      <c r="AK27" s="280">
        <v>0</v>
      </c>
      <c r="AL27" s="280">
        <v>0</v>
      </c>
      <c r="AM27" s="281">
        <v>0</v>
      </c>
      <c r="AN27" s="281">
        <v>0</v>
      </c>
      <c r="AO27" s="281">
        <v>0</v>
      </c>
      <c r="AP27" s="281">
        <v>0</v>
      </c>
      <c r="AQ27" s="282">
        <v>0</v>
      </c>
    </row>
    <row r="28" spans="2:43" x14ac:dyDescent="0.2">
      <c r="B28" s="151" t="s">
        <v>244</v>
      </c>
      <c r="C28" s="151" t="s">
        <v>109</v>
      </c>
      <c r="D28" s="151" t="s">
        <v>396</v>
      </c>
      <c r="E28" s="151" t="s">
        <v>475</v>
      </c>
      <c r="F28" s="151" t="s">
        <v>193</v>
      </c>
      <c r="G28" s="151" t="s">
        <v>22</v>
      </c>
      <c r="H28" s="151" t="s">
        <v>60</v>
      </c>
      <c r="I28" s="262">
        <v>0</v>
      </c>
      <c r="J28" s="263">
        <v>6.1641205245449884</v>
      </c>
      <c r="K28" s="263">
        <v>0</v>
      </c>
      <c r="L28" s="263">
        <v>0</v>
      </c>
      <c r="M28" s="264">
        <v>0</v>
      </c>
      <c r="N28" s="262">
        <v>0</v>
      </c>
      <c r="O28" s="263">
        <v>6.6777972349237373</v>
      </c>
      <c r="P28" s="263">
        <v>0</v>
      </c>
      <c r="Q28" s="263">
        <v>0</v>
      </c>
      <c r="R28" s="264">
        <v>0</v>
      </c>
      <c r="S28" s="262">
        <v>0</v>
      </c>
      <c r="T28" s="263">
        <v>6.6777972349237373</v>
      </c>
      <c r="U28" s="263">
        <v>0</v>
      </c>
      <c r="V28" s="263">
        <v>0</v>
      </c>
      <c r="W28" s="263">
        <v>0</v>
      </c>
      <c r="X28" s="278">
        <v>0</v>
      </c>
      <c r="Y28" s="278">
        <v>2.7688427559439881</v>
      </c>
      <c r="Z28" s="278">
        <v>0</v>
      </c>
      <c r="AA28" s="278">
        <v>0</v>
      </c>
      <c r="AB28" s="278">
        <v>0</v>
      </c>
      <c r="AC28" s="279">
        <v>0</v>
      </c>
      <c r="AD28" s="279">
        <v>0</v>
      </c>
      <c r="AE28" s="279">
        <v>0</v>
      </c>
      <c r="AF28" s="279">
        <v>0</v>
      </c>
      <c r="AG28" s="279">
        <v>0</v>
      </c>
      <c r="AH28" s="280">
        <v>0</v>
      </c>
      <c r="AI28" s="280">
        <v>3.9089544789797483</v>
      </c>
      <c r="AJ28" s="280">
        <v>0</v>
      </c>
      <c r="AK28" s="280">
        <v>0</v>
      </c>
      <c r="AL28" s="280">
        <v>0</v>
      </c>
      <c r="AM28" s="281">
        <v>0</v>
      </c>
      <c r="AN28" s="281">
        <v>0</v>
      </c>
      <c r="AO28" s="281">
        <v>0</v>
      </c>
      <c r="AP28" s="281">
        <v>0</v>
      </c>
      <c r="AQ28" s="282">
        <v>0</v>
      </c>
    </row>
    <row r="29" spans="2:43" x14ac:dyDescent="0.2">
      <c r="B29" s="151" t="s">
        <v>244</v>
      </c>
      <c r="C29" s="151" t="s">
        <v>109</v>
      </c>
      <c r="D29" s="151" t="s">
        <v>134</v>
      </c>
      <c r="E29" s="151" t="s">
        <v>475</v>
      </c>
      <c r="F29" s="151" t="s">
        <v>125</v>
      </c>
      <c r="G29" s="151" t="s">
        <v>22</v>
      </c>
      <c r="H29" s="151" t="s">
        <v>60</v>
      </c>
      <c r="I29" s="262">
        <v>0</v>
      </c>
      <c r="J29" s="263">
        <v>9.6220417944116896</v>
      </c>
      <c r="K29" s="263">
        <v>0</v>
      </c>
      <c r="L29" s="263">
        <v>0</v>
      </c>
      <c r="M29" s="264">
        <v>0</v>
      </c>
      <c r="N29" s="262">
        <v>0</v>
      </c>
      <c r="O29" s="263">
        <v>9.4805411797879895</v>
      </c>
      <c r="P29" s="263">
        <v>0</v>
      </c>
      <c r="Q29" s="263">
        <v>0</v>
      </c>
      <c r="R29" s="264">
        <v>0</v>
      </c>
      <c r="S29" s="262">
        <v>0</v>
      </c>
      <c r="T29" s="263">
        <v>9.4805411797879895</v>
      </c>
      <c r="U29" s="263">
        <v>0</v>
      </c>
      <c r="V29" s="263">
        <v>0</v>
      </c>
      <c r="W29" s="263">
        <v>0</v>
      </c>
      <c r="X29" s="278">
        <v>0</v>
      </c>
      <c r="Y29" s="278">
        <v>2.0110238866216945</v>
      </c>
      <c r="Z29" s="278">
        <v>0</v>
      </c>
      <c r="AA29" s="278">
        <v>0</v>
      </c>
      <c r="AB29" s="278">
        <v>0</v>
      </c>
      <c r="AC29" s="279">
        <v>0</v>
      </c>
      <c r="AD29" s="279">
        <v>0</v>
      </c>
      <c r="AE29" s="279">
        <v>0</v>
      </c>
      <c r="AF29" s="279">
        <v>0</v>
      </c>
      <c r="AG29" s="279">
        <v>0</v>
      </c>
      <c r="AH29" s="280">
        <v>0</v>
      </c>
      <c r="AI29" s="280">
        <v>7.4695172931662936</v>
      </c>
      <c r="AJ29" s="280">
        <v>0</v>
      </c>
      <c r="AK29" s="280">
        <v>0</v>
      </c>
      <c r="AL29" s="280">
        <v>0</v>
      </c>
      <c r="AM29" s="281">
        <v>0</v>
      </c>
      <c r="AN29" s="281">
        <v>0</v>
      </c>
      <c r="AO29" s="281">
        <v>0</v>
      </c>
      <c r="AP29" s="281">
        <v>0</v>
      </c>
      <c r="AQ29" s="282">
        <v>0</v>
      </c>
    </row>
    <row r="30" spans="2:43" x14ac:dyDescent="0.2">
      <c r="B30" s="151" t="s">
        <v>244</v>
      </c>
      <c r="C30" s="151" t="s">
        <v>109</v>
      </c>
      <c r="D30" s="151" t="s">
        <v>397</v>
      </c>
      <c r="E30" s="151" t="s">
        <v>475</v>
      </c>
      <c r="F30" s="151" t="s">
        <v>130</v>
      </c>
      <c r="G30" s="151" t="s">
        <v>22</v>
      </c>
      <c r="H30" s="151" t="s">
        <v>60</v>
      </c>
      <c r="I30" s="262">
        <v>0</v>
      </c>
      <c r="J30" s="263">
        <v>4.3599876880927972</v>
      </c>
      <c r="K30" s="263">
        <v>0</v>
      </c>
      <c r="L30" s="263">
        <v>0</v>
      </c>
      <c r="M30" s="264">
        <v>0</v>
      </c>
      <c r="N30" s="262">
        <v>0</v>
      </c>
      <c r="O30" s="263">
        <v>4.7233199954338634</v>
      </c>
      <c r="P30" s="263">
        <v>0</v>
      </c>
      <c r="Q30" s="263">
        <v>0</v>
      </c>
      <c r="R30" s="264">
        <v>0</v>
      </c>
      <c r="S30" s="262">
        <v>0</v>
      </c>
      <c r="T30" s="263">
        <v>4.7233199954338634</v>
      </c>
      <c r="U30" s="263">
        <v>0</v>
      </c>
      <c r="V30" s="263">
        <v>0</v>
      </c>
      <c r="W30" s="263">
        <v>0</v>
      </c>
      <c r="X30" s="278">
        <v>0</v>
      </c>
      <c r="Y30" s="278">
        <v>0.16287310329082286</v>
      </c>
      <c r="Z30" s="278">
        <v>0</v>
      </c>
      <c r="AA30" s="278">
        <v>0</v>
      </c>
      <c r="AB30" s="278">
        <v>0</v>
      </c>
      <c r="AC30" s="279">
        <v>0</v>
      </c>
      <c r="AD30" s="279">
        <v>0</v>
      </c>
      <c r="AE30" s="279">
        <v>0</v>
      </c>
      <c r="AF30" s="279">
        <v>0</v>
      </c>
      <c r="AG30" s="279">
        <v>0</v>
      </c>
      <c r="AH30" s="280">
        <v>0</v>
      </c>
      <c r="AI30" s="280">
        <v>4.5604468921430401</v>
      </c>
      <c r="AJ30" s="280">
        <v>0</v>
      </c>
      <c r="AK30" s="280">
        <v>0</v>
      </c>
      <c r="AL30" s="280">
        <v>0</v>
      </c>
      <c r="AM30" s="281">
        <v>0</v>
      </c>
      <c r="AN30" s="281">
        <v>0</v>
      </c>
      <c r="AO30" s="281">
        <v>0</v>
      </c>
      <c r="AP30" s="281">
        <v>0</v>
      </c>
      <c r="AQ30" s="282">
        <v>0</v>
      </c>
    </row>
    <row r="31" spans="2:43" x14ac:dyDescent="0.2">
      <c r="B31" s="151" t="s">
        <v>244</v>
      </c>
      <c r="C31" s="151" t="s">
        <v>109</v>
      </c>
      <c r="D31" s="151" t="s">
        <v>138</v>
      </c>
      <c r="E31" s="151" t="s">
        <v>475</v>
      </c>
      <c r="F31" s="151" t="s">
        <v>126</v>
      </c>
      <c r="G31" s="151" t="s">
        <v>22</v>
      </c>
      <c r="H31" s="151" t="s">
        <v>60</v>
      </c>
      <c r="I31" s="262">
        <v>0</v>
      </c>
      <c r="J31" s="263">
        <v>0.3006888060753653</v>
      </c>
      <c r="K31" s="263">
        <v>0</v>
      </c>
      <c r="L31" s="263">
        <v>0</v>
      </c>
      <c r="M31" s="264">
        <v>0</v>
      </c>
      <c r="N31" s="262">
        <v>0</v>
      </c>
      <c r="O31" s="263">
        <v>0.29626691186837467</v>
      </c>
      <c r="P31" s="263">
        <v>0</v>
      </c>
      <c r="Q31" s="263">
        <v>0</v>
      </c>
      <c r="R31" s="264">
        <v>0</v>
      </c>
      <c r="S31" s="262">
        <v>0</v>
      </c>
      <c r="T31" s="263">
        <v>0.29626691186837467</v>
      </c>
      <c r="U31" s="263">
        <v>0</v>
      </c>
      <c r="V31" s="263">
        <v>0</v>
      </c>
      <c r="W31" s="263">
        <v>0</v>
      </c>
      <c r="X31" s="278">
        <v>0</v>
      </c>
      <c r="Y31" s="278">
        <v>0</v>
      </c>
      <c r="Z31" s="278">
        <v>0</v>
      </c>
      <c r="AA31" s="278">
        <v>0</v>
      </c>
      <c r="AB31" s="278">
        <v>0</v>
      </c>
      <c r="AC31" s="279">
        <v>0</v>
      </c>
      <c r="AD31" s="279">
        <v>0</v>
      </c>
      <c r="AE31" s="279">
        <v>0</v>
      </c>
      <c r="AF31" s="279">
        <v>0</v>
      </c>
      <c r="AG31" s="279">
        <v>0</v>
      </c>
      <c r="AH31" s="280">
        <v>0</v>
      </c>
      <c r="AI31" s="280">
        <v>0.29626691186837467</v>
      </c>
      <c r="AJ31" s="280">
        <v>0</v>
      </c>
      <c r="AK31" s="280">
        <v>0</v>
      </c>
      <c r="AL31" s="280">
        <v>0</v>
      </c>
      <c r="AM31" s="281">
        <v>0</v>
      </c>
      <c r="AN31" s="281">
        <v>0</v>
      </c>
      <c r="AO31" s="281">
        <v>0</v>
      </c>
      <c r="AP31" s="281">
        <v>0</v>
      </c>
      <c r="AQ31" s="282">
        <v>0</v>
      </c>
    </row>
    <row r="32" spans="2:43" x14ac:dyDescent="0.2">
      <c r="B32" s="151" t="s">
        <v>244</v>
      </c>
      <c r="C32" s="151" t="s">
        <v>109</v>
      </c>
      <c r="D32" s="151" t="s">
        <v>140</v>
      </c>
      <c r="E32" s="151" t="s">
        <v>475</v>
      </c>
      <c r="F32" s="151" t="s">
        <v>128</v>
      </c>
      <c r="G32" s="151" t="s">
        <v>22</v>
      </c>
      <c r="H32" s="151" t="s">
        <v>60</v>
      </c>
      <c r="I32" s="262">
        <v>0</v>
      </c>
      <c r="J32" s="263">
        <v>0.3006888060753653</v>
      </c>
      <c r="K32" s="263">
        <v>0</v>
      </c>
      <c r="L32" s="263">
        <v>0</v>
      </c>
      <c r="M32" s="264">
        <v>0</v>
      </c>
      <c r="N32" s="262">
        <v>0</v>
      </c>
      <c r="O32" s="263">
        <v>0.3006888060753653</v>
      </c>
      <c r="P32" s="263">
        <v>0</v>
      </c>
      <c r="Q32" s="263">
        <v>0</v>
      </c>
      <c r="R32" s="264">
        <v>0</v>
      </c>
      <c r="S32" s="262">
        <v>0</v>
      </c>
      <c r="T32" s="263">
        <v>0.3006888060753653</v>
      </c>
      <c r="U32" s="263">
        <v>0</v>
      </c>
      <c r="V32" s="263">
        <v>0</v>
      </c>
      <c r="W32" s="263">
        <v>0</v>
      </c>
      <c r="X32" s="278">
        <v>0</v>
      </c>
      <c r="Y32" s="278">
        <v>0.15034440303768265</v>
      </c>
      <c r="Z32" s="278">
        <v>0</v>
      </c>
      <c r="AA32" s="278">
        <v>0</v>
      </c>
      <c r="AB32" s="278">
        <v>0</v>
      </c>
      <c r="AC32" s="279">
        <v>0</v>
      </c>
      <c r="AD32" s="279">
        <v>0</v>
      </c>
      <c r="AE32" s="279">
        <v>0</v>
      </c>
      <c r="AF32" s="279">
        <v>0</v>
      </c>
      <c r="AG32" s="279">
        <v>0</v>
      </c>
      <c r="AH32" s="280">
        <v>0</v>
      </c>
      <c r="AI32" s="280">
        <v>0.15034440303768265</v>
      </c>
      <c r="AJ32" s="280">
        <v>0</v>
      </c>
      <c r="AK32" s="280">
        <v>0</v>
      </c>
      <c r="AL32" s="280">
        <v>0</v>
      </c>
      <c r="AM32" s="281">
        <v>0</v>
      </c>
      <c r="AN32" s="281">
        <v>0</v>
      </c>
      <c r="AO32" s="281">
        <v>0</v>
      </c>
      <c r="AP32" s="281">
        <v>0</v>
      </c>
      <c r="AQ32" s="282">
        <v>0</v>
      </c>
    </row>
    <row r="33" spans="2:43" x14ac:dyDescent="0.2">
      <c r="B33" s="151" t="s">
        <v>244</v>
      </c>
      <c r="C33" s="151" t="s">
        <v>109</v>
      </c>
      <c r="D33" s="151" t="s">
        <v>135</v>
      </c>
      <c r="E33" s="151" t="s">
        <v>475</v>
      </c>
      <c r="F33" s="151" t="s">
        <v>155</v>
      </c>
      <c r="G33" s="151" t="s">
        <v>22</v>
      </c>
      <c r="H33" s="151" t="s">
        <v>60</v>
      </c>
      <c r="I33" s="262">
        <v>0</v>
      </c>
      <c r="J33" s="263">
        <v>0.15034440303768265</v>
      </c>
      <c r="K33" s="263">
        <v>0</v>
      </c>
      <c r="L33" s="263">
        <v>0</v>
      </c>
      <c r="M33" s="264">
        <v>0</v>
      </c>
      <c r="N33" s="262">
        <v>0</v>
      </c>
      <c r="O33" s="263">
        <v>0.14813345593418734</v>
      </c>
      <c r="P33" s="263">
        <v>0</v>
      </c>
      <c r="Q33" s="263">
        <v>0</v>
      </c>
      <c r="R33" s="264">
        <v>0</v>
      </c>
      <c r="S33" s="262">
        <v>0</v>
      </c>
      <c r="T33" s="263">
        <v>0.14813345593418734</v>
      </c>
      <c r="U33" s="263">
        <v>0</v>
      </c>
      <c r="V33" s="263">
        <v>0</v>
      </c>
      <c r="W33" s="263">
        <v>0</v>
      </c>
      <c r="X33" s="278">
        <v>0</v>
      </c>
      <c r="Y33" s="278">
        <v>0</v>
      </c>
      <c r="Z33" s="278">
        <v>0</v>
      </c>
      <c r="AA33" s="278">
        <v>0</v>
      </c>
      <c r="AB33" s="278">
        <v>0</v>
      </c>
      <c r="AC33" s="279">
        <v>0</v>
      </c>
      <c r="AD33" s="279">
        <v>0</v>
      </c>
      <c r="AE33" s="279">
        <v>0</v>
      </c>
      <c r="AF33" s="279">
        <v>0</v>
      </c>
      <c r="AG33" s="279">
        <v>0</v>
      </c>
      <c r="AH33" s="280">
        <v>0</v>
      </c>
      <c r="AI33" s="280">
        <v>0.14813345593418734</v>
      </c>
      <c r="AJ33" s="280">
        <v>0</v>
      </c>
      <c r="AK33" s="280">
        <v>0</v>
      </c>
      <c r="AL33" s="280">
        <v>0</v>
      </c>
      <c r="AM33" s="281">
        <v>0</v>
      </c>
      <c r="AN33" s="281">
        <v>0</v>
      </c>
      <c r="AO33" s="281">
        <v>0</v>
      </c>
      <c r="AP33" s="281">
        <v>0</v>
      </c>
      <c r="AQ33" s="282">
        <v>0</v>
      </c>
    </row>
    <row r="34" spans="2:43" x14ac:dyDescent="0.2">
      <c r="B34" s="151" t="s">
        <v>244</v>
      </c>
      <c r="C34" s="151" t="s">
        <v>109</v>
      </c>
      <c r="D34" s="151" t="s">
        <v>136</v>
      </c>
      <c r="E34" s="151" t="s">
        <v>475</v>
      </c>
      <c r="F34" s="151" t="s">
        <v>132</v>
      </c>
      <c r="G34" s="151" t="s">
        <v>22</v>
      </c>
      <c r="H34" s="151" t="s">
        <v>60</v>
      </c>
      <c r="I34" s="262">
        <v>0</v>
      </c>
      <c r="J34" s="263">
        <v>0</v>
      </c>
      <c r="K34" s="263">
        <v>0</v>
      </c>
      <c r="L34" s="263">
        <v>0</v>
      </c>
      <c r="M34" s="264">
        <v>0</v>
      </c>
      <c r="N34" s="262">
        <v>0</v>
      </c>
      <c r="O34" s="263">
        <v>0</v>
      </c>
      <c r="P34" s="263">
        <v>0</v>
      </c>
      <c r="Q34" s="263">
        <v>0</v>
      </c>
      <c r="R34" s="264">
        <v>0</v>
      </c>
      <c r="S34" s="262">
        <v>0</v>
      </c>
      <c r="T34" s="263">
        <v>0</v>
      </c>
      <c r="U34" s="263">
        <v>0</v>
      </c>
      <c r="V34" s="263">
        <v>0</v>
      </c>
      <c r="W34" s="263">
        <v>0</v>
      </c>
      <c r="X34" s="278">
        <v>0</v>
      </c>
      <c r="Y34" s="278">
        <v>0</v>
      </c>
      <c r="Z34" s="278">
        <v>0</v>
      </c>
      <c r="AA34" s="278">
        <v>0</v>
      </c>
      <c r="AB34" s="278">
        <v>0</v>
      </c>
      <c r="AC34" s="279">
        <v>0</v>
      </c>
      <c r="AD34" s="279">
        <v>0</v>
      </c>
      <c r="AE34" s="279">
        <v>0</v>
      </c>
      <c r="AF34" s="279">
        <v>0</v>
      </c>
      <c r="AG34" s="279">
        <v>0</v>
      </c>
      <c r="AH34" s="280">
        <v>0</v>
      </c>
      <c r="AI34" s="280">
        <v>0</v>
      </c>
      <c r="AJ34" s="280">
        <v>0</v>
      </c>
      <c r="AK34" s="280">
        <v>0</v>
      </c>
      <c r="AL34" s="280">
        <v>0</v>
      </c>
      <c r="AM34" s="281">
        <v>0</v>
      </c>
      <c r="AN34" s="281">
        <v>0</v>
      </c>
      <c r="AO34" s="281">
        <v>0</v>
      </c>
      <c r="AP34" s="281">
        <v>0</v>
      </c>
      <c r="AQ34" s="282">
        <v>0</v>
      </c>
    </row>
    <row r="35" spans="2:43" x14ac:dyDescent="0.2">
      <c r="B35" s="151" t="s">
        <v>244</v>
      </c>
      <c r="C35" s="151" t="s">
        <v>109</v>
      </c>
      <c r="D35" s="151" t="s">
        <v>398</v>
      </c>
      <c r="E35" s="151" t="s">
        <v>475</v>
      </c>
      <c r="F35" s="151" t="s">
        <v>131</v>
      </c>
      <c r="G35" s="151" t="s">
        <v>22</v>
      </c>
      <c r="H35" s="151" t="s">
        <v>60</v>
      </c>
      <c r="I35" s="262">
        <v>0</v>
      </c>
      <c r="J35" s="263">
        <v>0</v>
      </c>
      <c r="K35" s="263">
        <v>0</v>
      </c>
      <c r="L35" s="263">
        <v>0</v>
      </c>
      <c r="M35" s="264">
        <v>0</v>
      </c>
      <c r="N35" s="262">
        <v>0</v>
      </c>
      <c r="O35" s="263">
        <v>0</v>
      </c>
      <c r="P35" s="263">
        <v>0</v>
      </c>
      <c r="Q35" s="263">
        <v>0</v>
      </c>
      <c r="R35" s="264">
        <v>0</v>
      </c>
      <c r="S35" s="262">
        <v>0</v>
      </c>
      <c r="T35" s="263">
        <v>0</v>
      </c>
      <c r="U35" s="263">
        <v>0</v>
      </c>
      <c r="V35" s="263">
        <v>0</v>
      </c>
      <c r="W35" s="263">
        <v>0</v>
      </c>
      <c r="X35" s="278">
        <v>0</v>
      </c>
      <c r="Y35" s="278">
        <v>0</v>
      </c>
      <c r="Z35" s="278">
        <v>0</v>
      </c>
      <c r="AA35" s="278">
        <v>0</v>
      </c>
      <c r="AB35" s="278">
        <v>0</v>
      </c>
      <c r="AC35" s="279">
        <v>0</v>
      </c>
      <c r="AD35" s="279">
        <v>0</v>
      </c>
      <c r="AE35" s="279">
        <v>0</v>
      </c>
      <c r="AF35" s="279">
        <v>0</v>
      </c>
      <c r="AG35" s="279">
        <v>0</v>
      </c>
      <c r="AH35" s="280">
        <v>0</v>
      </c>
      <c r="AI35" s="280">
        <v>0</v>
      </c>
      <c r="AJ35" s="280">
        <v>0</v>
      </c>
      <c r="AK35" s="280">
        <v>0</v>
      </c>
      <c r="AL35" s="280">
        <v>0</v>
      </c>
      <c r="AM35" s="281">
        <v>0</v>
      </c>
      <c r="AN35" s="281">
        <v>0</v>
      </c>
      <c r="AO35" s="281">
        <v>0</v>
      </c>
      <c r="AP35" s="281">
        <v>0</v>
      </c>
      <c r="AQ35" s="282">
        <v>0</v>
      </c>
    </row>
    <row r="36" spans="2:43" x14ac:dyDescent="0.2">
      <c r="B36" s="151" t="s">
        <v>245</v>
      </c>
      <c r="C36" s="151" t="s">
        <v>109</v>
      </c>
      <c r="D36" s="151" t="s">
        <v>144</v>
      </c>
      <c r="E36" s="151" t="s">
        <v>475</v>
      </c>
      <c r="F36" s="151" t="s">
        <v>122</v>
      </c>
      <c r="G36" s="151" t="s">
        <v>353</v>
      </c>
      <c r="H36" s="151" t="s">
        <v>60</v>
      </c>
      <c r="I36" s="262">
        <v>0</v>
      </c>
      <c r="J36" s="263">
        <v>3.3787780370084111</v>
      </c>
      <c r="K36" s="263">
        <v>0</v>
      </c>
      <c r="L36" s="263">
        <v>0</v>
      </c>
      <c r="M36" s="264">
        <v>0</v>
      </c>
      <c r="N36" s="262">
        <v>0</v>
      </c>
      <c r="O36" s="263">
        <v>3.315505040060688</v>
      </c>
      <c r="P36" s="263">
        <v>0</v>
      </c>
      <c r="Q36" s="263">
        <v>0</v>
      </c>
      <c r="R36" s="264">
        <v>0</v>
      </c>
      <c r="S36" s="262">
        <v>0</v>
      </c>
      <c r="T36" s="263">
        <v>3.315505040060688</v>
      </c>
      <c r="U36" s="263">
        <v>0</v>
      </c>
      <c r="V36" s="263">
        <v>0</v>
      </c>
      <c r="W36" s="263">
        <v>0</v>
      </c>
      <c r="X36" s="278">
        <v>0</v>
      </c>
      <c r="Y36" s="278">
        <v>0.15943859008923159</v>
      </c>
      <c r="Z36" s="278">
        <v>0</v>
      </c>
      <c r="AA36" s="278">
        <v>0</v>
      </c>
      <c r="AB36" s="278">
        <v>0</v>
      </c>
      <c r="AC36" s="279">
        <v>0</v>
      </c>
      <c r="AD36" s="279">
        <v>0</v>
      </c>
      <c r="AE36" s="279">
        <v>0</v>
      </c>
      <c r="AF36" s="279">
        <v>0</v>
      </c>
      <c r="AG36" s="279">
        <v>0</v>
      </c>
      <c r="AH36" s="280">
        <v>0</v>
      </c>
      <c r="AI36" s="280">
        <v>3.1560664499714561</v>
      </c>
      <c r="AJ36" s="280">
        <v>0</v>
      </c>
      <c r="AK36" s="280">
        <v>0</v>
      </c>
      <c r="AL36" s="280">
        <v>0</v>
      </c>
      <c r="AM36" s="281">
        <v>0</v>
      </c>
      <c r="AN36" s="281">
        <v>0</v>
      </c>
      <c r="AO36" s="281">
        <v>0</v>
      </c>
      <c r="AP36" s="281">
        <v>0</v>
      </c>
      <c r="AQ36" s="282">
        <v>0</v>
      </c>
    </row>
    <row r="37" spans="2:43" x14ac:dyDescent="0.2">
      <c r="B37" s="151" t="s">
        <v>245</v>
      </c>
      <c r="C37" s="151" t="s">
        <v>109</v>
      </c>
      <c r="D37" s="151" t="s">
        <v>139</v>
      </c>
      <c r="E37" s="151" t="s">
        <v>475</v>
      </c>
      <c r="F37" s="151" t="s">
        <v>127</v>
      </c>
      <c r="G37" s="151" t="s">
        <v>353</v>
      </c>
      <c r="H37" s="151" t="s">
        <v>60</v>
      </c>
      <c r="I37" s="262">
        <v>0</v>
      </c>
      <c r="J37" s="263">
        <v>0.789628323532101</v>
      </c>
      <c r="K37" s="263">
        <v>0</v>
      </c>
      <c r="L37" s="263">
        <v>0</v>
      </c>
      <c r="M37" s="264">
        <v>0</v>
      </c>
      <c r="N37" s="262">
        <v>0</v>
      </c>
      <c r="O37" s="263">
        <v>0.77484127627494548</v>
      </c>
      <c r="P37" s="263">
        <v>0</v>
      </c>
      <c r="Q37" s="263">
        <v>0</v>
      </c>
      <c r="R37" s="264">
        <v>0</v>
      </c>
      <c r="S37" s="262">
        <v>0</v>
      </c>
      <c r="T37" s="263">
        <v>0.77484127627494548</v>
      </c>
      <c r="U37" s="263">
        <v>0</v>
      </c>
      <c r="V37" s="263">
        <v>0</v>
      </c>
      <c r="W37" s="263">
        <v>0</v>
      </c>
      <c r="X37" s="278">
        <v>0</v>
      </c>
      <c r="Y37" s="278">
        <v>6.9327903666705645E-2</v>
      </c>
      <c r="Z37" s="278">
        <v>0</v>
      </c>
      <c r="AA37" s="278">
        <v>0</v>
      </c>
      <c r="AB37" s="278">
        <v>0</v>
      </c>
      <c r="AC37" s="279">
        <v>0</v>
      </c>
      <c r="AD37" s="279">
        <v>0</v>
      </c>
      <c r="AE37" s="279">
        <v>0</v>
      </c>
      <c r="AF37" s="279">
        <v>0</v>
      </c>
      <c r="AG37" s="279">
        <v>0</v>
      </c>
      <c r="AH37" s="280">
        <v>0</v>
      </c>
      <c r="AI37" s="280">
        <v>0.70551337260823987</v>
      </c>
      <c r="AJ37" s="280">
        <v>0</v>
      </c>
      <c r="AK37" s="280">
        <v>0</v>
      </c>
      <c r="AL37" s="280">
        <v>0</v>
      </c>
      <c r="AM37" s="281">
        <v>0</v>
      </c>
      <c r="AN37" s="281">
        <v>0</v>
      </c>
      <c r="AO37" s="281">
        <v>0</v>
      </c>
      <c r="AP37" s="281">
        <v>0</v>
      </c>
      <c r="AQ37" s="282">
        <v>0</v>
      </c>
    </row>
    <row r="38" spans="2:43" x14ac:dyDescent="0.2">
      <c r="B38" s="151" t="s">
        <v>245</v>
      </c>
      <c r="C38" s="151" t="s">
        <v>109</v>
      </c>
      <c r="D38" s="151" t="s">
        <v>142</v>
      </c>
      <c r="E38" s="151" t="s">
        <v>475</v>
      </c>
      <c r="F38" s="151" t="s">
        <v>133</v>
      </c>
      <c r="G38" s="151" t="s">
        <v>353</v>
      </c>
      <c r="H38" s="151" t="s">
        <v>60</v>
      </c>
      <c r="I38" s="262">
        <v>0</v>
      </c>
      <c r="J38" s="263">
        <v>4.1559385449057946E-3</v>
      </c>
      <c r="K38" s="263">
        <v>0</v>
      </c>
      <c r="L38" s="263">
        <v>0</v>
      </c>
      <c r="M38" s="264">
        <v>0</v>
      </c>
      <c r="N38" s="262">
        <v>0</v>
      </c>
      <c r="O38" s="263">
        <v>4.5022667569812776E-3</v>
      </c>
      <c r="P38" s="263">
        <v>0</v>
      </c>
      <c r="Q38" s="263">
        <v>0</v>
      </c>
      <c r="R38" s="264">
        <v>0</v>
      </c>
      <c r="S38" s="262">
        <v>0</v>
      </c>
      <c r="T38" s="263">
        <v>4.5022667569812776E-3</v>
      </c>
      <c r="U38" s="263">
        <v>0</v>
      </c>
      <c r="V38" s="263">
        <v>0</v>
      </c>
      <c r="W38" s="263">
        <v>0</v>
      </c>
      <c r="X38" s="278">
        <v>0</v>
      </c>
      <c r="Y38" s="278">
        <v>0</v>
      </c>
      <c r="Z38" s="278">
        <v>0</v>
      </c>
      <c r="AA38" s="278">
        <v>0</v>
      </c>
      <c r="AB38" s="278">
        <v>0</v>
      </c>
      <c r="AC38" s="279">
        <v>0</v>
      </c>
      <c r="AD38" s="279">
        <v>0</v>
      </c>
      <c r="AE38" s="279">
        <v>0</v>
      </c>
      <c r="AF38" s="279">
        <v>0</v>
      </c>
      <c r="AG38" s="279">
        <v>0</v>
      </c>
      <c r="AH38" s="280">
        <v>0</v>
      </c>
      <c r="AI38" s="280">
        <v>4.5022667569812776E-3</v>
      </c>
      <c r="AJ38" s="280">
        <v>0</v>
      </c>
      <c r="AK38" s="280">
        <v>0</v>
      </c>
      <c r="AL38" s="280">
        <v>0</v>
      </c>
      <c r="AM38" s="281">
        <v>0</v>
      </c>
      <c r="AN38" s="281">
        <v>0</v>
      </c>
      <c r="AO38" s="281">
        <v>0</v>
      </c>
      <c r="AP38" s="281">
        <v>0</v>
      </c>
      <c r="AQ38" s="282">
        <v>0</v>
      </c>
    </row>
    <row r="39" spans="2:43" x14ac:dyDescent="0.2">
      <c r="B39" s="151" t="s">
        <v>245</v>
      </c>
      <c r="C39" s="151" t="s">
        <v>109</v>
      </c>
      <c r="D39" s="151" t="s">
        <v>143</v>
      </c>
      <c r="E39" s="151" t="s">
        <v>475</v>
      </c>
      <c r="F39" s="151" t="s">
        <v>212</v>
      </c>
      <c r="G39" s="151" t="s">
        <v>353</v>
      </c>
      <c r="H39" s="151" t="s">
        <v>60</v>
      </c>
      <c r="I39" s="262">
        <v>0</v>
      </c>
      <c r="J39" s="263">
        <v>1.6623754179623178E-2</v>
      </c>
      <c r="K39" s="263">
        <v>0</v>
      </c>
      <c r="L39" s="263">
        <v>0</v>
      </c>
      <c r="M39" s="264">
        <v>0</v>
      </c>
      <c r="N39" s="262">
        <v>0</v>
      </c>
      <c r="O39" s="263">
        <v>1.800906702792511E-2</v>
      </c>
      <c r="P39" s="263">
        <v>0</v>
      </c>
      <c r="Q39" s="263">
        <v>0</v>
      </c>
      <c r="R39" s="264">
        <v>0</v>
      </c>
      <c r="S39" s="262">
        <v>0</v>
      </c>
      <c r="T39" s="263">
        <v>1.800906702792511E-2</v>
      </c>
      <c r="U39" s="263">
        <v>0</v>
      </c>
      <c r="V39" s="263">
        <v>0</v>
      </c>
      <c r="W39" s="263">
        <v>0</v>
      </c>
      <c r="X39" s="278">
        <v>0</v>
      </c>
      <c r="Y39" s="278">
        <v>0</v>
      </c>
      <c r="Z39" s="278">
        <v>0</v>
      </c>
      <c r="AA39" s="278">
        <v>0</v>
      </c>
      <c r="AB39" s="278">
        <v>0</v>
      </c>
      <c r="AC39" s="279">
        <v>0</v>
      </c>
      <c r="AD39" s="279">
        <v>0</v>
      </c>
      <c r="AE39" s="279">
        <v>0</v>
      </c>
      <c r="AF39" s="279">
        <v>0</v>
      </c>
      <c r="AG39" s="279">
        <v>0</v>
      </c>
      <c r="AH39" s="280">
        <v>0</v>
      </c>
      <c r="AI39" s="280">
        <v>1.800906702792511E-2</v>
      </c>
      <c r="AJ39" s="280">
        <v>0</v>
      </c>
      <c r="AK39" s="280">
        <v>0</v>
      </c>
      <c r="AL39" s="280">
        <v>0</v>
      </c>
      <c r="AM39" s="281">
        <v>0</v>
      </c>
      <c r="AN39" s="281">
        <v>0</v>
      </c>
      <c r="AO39" s="281">
        <v>0</v>
      </c>
      <c r="AP39" s="281">
        <v>0</v>
      </c>
      <c r="AQ39" s="282">
        <v>0</v>
      </c>
    </row>
    <row r="40" spans="2:43" x14ac:dyDescent="0.2">
      <c r="B40" s="151" t="s">
        <v>245</v>
      </c>
      <c r="C40" s="151" t="s">
        <v>109</v>
      </c>
      <c r="D40" s="151" t="s">
        <v>137</v>
      </c>
      <c r="E40" s="151" t="s">
        <v>475</v>
      </c>
      <c r="F40" s="151" t="s">
        <v>124</v>
      </c>
      <c r="G40" s="151" t="s">
        <v>353</v>
      </c>
      <c r="H40" s="151" t="s">
        <v>60</v>
      </c>
      <c r="I40" s="262">
        <v>0</v>
      </c>
      <c r="J40" s="263">
        <v>0.99326931223248494</v>
      </c>
      <c r="K40" s="263">
        <v>0</v>
      </c>
      <c r="L40" s="263">
        <v>0</v>
      </c>
      <c r="M40" s="264">
        <v>0</v>
      </c>
      <c r="N40" s="262">
        <v>0</v>
      </c>
      <c r="O40" s="263">
        <v>0.97466876331427355</v>
      </c>
      <c r="P40" s="263">
        <v>0</v>
      </c>
      <c r="Q40" s="263">
        <v>0</v>
      </c>
      <c r="R40" s="264">
        <v>0</v>
      </c>
      <c r="S40" s="262">
        <v>0</v>
      </c>
      <c r="T40" s="263">
        <v>0.97466876331427355</v>
      </c>
      <c r="U40" s="263">
        <v>0</v>
      </c>
      <c r="V40" s="263">
        <v>0</v>
      </c>
      <c r="W40" s="263">
        <v>0</v>
      </c>
      <c r="X40" s="278">
        <v>0</v>
      </c>
      <c r="Y40" s="278">
        <v>8.1562239607888987E-3</v>
      </c>
      <c r="Z40" s="278">
        <v>0</v>
      </c>
      <c r="AA40" s="278">
        <v>0</v>
      </c>
      <c r="AB40" s="278">
        <v>0</v>
      </c>
      <c r="AC40" s="279">
        <v>0</v>
      </c>
      <c r="AD40" s="279">
        <v>0.15496825525498908</v>
      </c>
      <c r="AE40" s="279">
        <v>0</v>
      </c>
      <c r="AF40" s="279">
        <v>0</v>
      </c>
      <c r="AG40" s="279">
        <v>0</v>
      </c>
      <c r="AH40" s="280">
        <v>0</v>
      </c>
      <c r="AI40" s="280">
        <v>0.81154428409849555</v>
      </c>
      <c r="AJ40" s="280">
        <v>0</v>
      </c>
      <c r="AK40" s="280">
        <v>0</v>
      </c>
      <c r="AL40" s="280">
        <v>0</v>
      </c>
      <c r="AM40" s="281">
        <v>0</v>
      </c>
      <c r="AN40" s="281">
        <v>0</v>
      </c>
      <c r="AO40" s="281">
        <v>0</v>
      </c>
      <c r="AP40" s="281">
        <v>0</v>
      </c>
      <c r="AQ40" s="282">
        <v>0</v>
      </c>
    </row>
    <row r="41" spans="2:43" x14ac:dyDescent="0.2">
      <c r="B41" s="151" t="s">
        <v>245</v>
      </c>
      <c r="C41" s="151" t="s">
        <v>109</v>
      </c>
      <c r="D41" s="151" t="s">
        <v>141</v>
      </c>
      <c r="E41" s="151" t="s">
        <v>475</v>
      </c>
      <c r="F41" s="151" t="s">
        <v>123</v>
      </c>
      <c r="G41" s="151" t="s">
        <v>353</v>
      </c>
      <c r="H41" s="151" t="s">
        <v>60</v>
      </c>
      <c r="I41" s="262">
        <v>0</v>
      </c>
      <c r="J41" s="263">
        <v>0.36572259195170997</v>
      </c>
      <c r="K41" s="263">
        <v>0</v>
      </c>
      <c r="L41" s="263">
        <v>0</v>
      </c>
      <c r="M41" s="264">
        <v>0</v>
      </c>
      <c r="N41" s="262">
        <v>0</v>
      </c>
      <c r="O41" s="263">
        <v>0.35887385427471163</v>
      </c>
      <c r="P41" s="263">
        <v>0</v>
      </c>
      <c r="Q41" s="263">
        <v>0</v>
      </c>
      <c r="R41" s="264">
        <v>0</v>
      </c>
      <c r="S41" s="262">
        <v>0</v>
      </c>
      <c r="T41" s="263">
        <v>0.35887385427471163</v>
      </c>
      <c r="U41" s="263">
        <v>0</v>
      </c>
      <c r="V41" s="263">
        <v>0</v>
      </c>
      <c r="W41" s="263">
        <v>0</v>
      </c>
      <c r="X41" s="278">
        <v>0</v>
      </c>
      <c r="Y41" s="278">
        <v>1.2234335941183351E-2</v>
      </c>
      <c r="Z41" s="278">
        <v>0</v>
      </c>
      <c r="AA41" s="278">
        <v>0</v>
      </c>
      <c r="AB41" s="278">
        <v>0</v>
      </c>
      <c r="AC41" s="279">
        <v>0</v>
      </c>
      <c r="AD41" s="279">
        <v>0</v>
      </c>
      <c r="AE41" s="279">
        <v>0</v>
      </c>
      <c r="AF41" s="279">
        <v>0</v>
      </c>
      <c r="AG41" s="279">
        <v>0</v>
      </c>
      <c r="AH41" s="280">
        <v>0</v>
      </c>
      <c r="AI41" s="280">
        <v>0.3466395183335283</v>
      </c>
      <c r="AJ41" s="280">
        <v>0</v>
      </c>
      <c r="AK41" s="280">
        <v>0</v>
      </c>
      <c r="AL41" s="280">
        <v>0</v>
      </c>
      <c r="AM41" s="281">
        <v>0</v>
      </c>
      <c r="AN41" s="281">
        <v>0</v>
      </c>
      <c r="AO41" s="281">
        <v>0</v>
      </c>
      <c r="AP41" s="281">
        <v>0</v>
      </c>
      <c r="AQ41" s="282">
        <v>0</v>
      </c>
    </row>
    <row r="42" spans="2:43" x14ac:dyDescent="0.2">
      <c r="B42" s="151" t="s">
        <v>245</v>
      </c>
      <c r="C42" s="151" t="s">
        <v>109</v>
      </c>
      <c r="D42" s="151" t="s">
        <v>395</v>
      </c>
      <c r="E42" s="151" t="s">
        <v>475</v>
      </c>
      <c r="F42" s="151" t="s">
        <v>189</v>
      </c>
      <c r="G42" s="151" t="s">
        <v>353</v>
      </c>
      <c r="H42" s="151" t="s">
        <v>60</v>
      </c>
      <c r="I42" s="262">
        <v>0</v>
      </c>
      <c r="J42" s="263">
        <v>0</v>
      </c>
      <c r="K42" s="263">
        <v>0</v>
      </c>
      <c r="L42" s="263">
        <v>0</v>
      </c>
      <c r="M42" s="264">
        <v>0</v>
      </c>
      <c r="N42" s="262">
        <v>0</v>
      </c>
      <c r="O42" s="263">
        <v>0</v>
      </c>
      <c r="P42" s="263">
        <v>0</v>
      </c>
      <c r="Q42" s="263">
        <v>0</v>
      </c>
      <c r="R42" s="264">
        <v>0</v>
      </c>
      <c r="S42" s="262">
        <v>0</v>
      </c>
      <c r="T42" s="263">
        <v>0</v>
      </c>
      <c r="U42" s="263">
        <v>0</v>
      </c>
      <c r="V42" s="263">
        <v>0</v>
      </c>
      <c r="W42" s="263">
        <v>0</v>
      </c>
      <c r="X42" s="278">
        <v>0</v>
      </c>
      <c r="Y42" s="278">
        <v>0</v>
      </c>
      <c r="Z42" s="278">
        <v>0</v>
      </c>
      <c r="AA42" s="278">
        <v>0</v>
      </c>
      <c r="AB42" s="278">
        <v>0</v>
      </c>
      <c r="AC42" s="279">
        <v>0</v>
      </c>
      <c r="AD42" s="279">
        <v>0</v>
      </c>
      <c r="AE42" s="279">
        <v>0</v>
      </c>
      <c r="AF42" s="279">
        <v>0</v>
      </c>
      <c r="AG42" s="279">
        <v>0</v>
      </c>
      <c r="AH42" s="280">
        <v>0</v>
      </c>
      <c r="AI42" s="280">
        <v>0</v>
      </c>
      <c r="AJ42" s="280">
        <v>0</v>
      </c>
      <c r="AK42" s="280">
        <v>0</v>
      </c>
      <c r="AL42" s="280">
        <v>0</v>
      </c>
      <c r="AM42" s="281">
        <v>0</v>
      </c>
      <c r="AN42" s="281">
        <v>0</v>
      </c>
      <c r="AO42" s="281">
        <v>0</v>
      </c>
      <c r="AP42" s="281">
        <v>0</v>
      </c>
      <c r="AQ42" s="282">
        <v>0</v>
      </c>
    </row>
    <row r="43" spans="2:43" x14ac:dyDescent="0.2">
      <c r="B43" s="151" t="s">
        <v>245</v>
      </c>
      <c r="C43" s="151" t="s">
        <v>109</v>
      </c>
      <c r="D43" s="151" t="s">
        <v>396</v>
      </c>
      <c r="E43" s="151" t="s">
        <v>475</v>
      </c>
      <c r="F43" s="151" t="s">
        <v>193</v>
      </c>
      <c r="G43" s="151" t="s">
        <v>353</v>
      </c>
      <c r="H43" s="151" t="s">
        <v>60</v>
      </c>
      <c r="I43" s="262">
        <v>0</v>
      </c>
      <c r="J43" s="263">
        <v>0</v>
      </c>
      <c r="K43" s="263">
        <v>0</v>
      </c>
      <c r="L43" s="263">
        <v>0</v>
      </c>
      <c r="M43" s="264">
        <v>0</v>
      </c>
      <c r="N43" s="262">
        <v>0</v>
      </c>
      <c r="O43" s="263">
        <v>0</v>
      </c>
      <c r="P43" s="263">
        <v>0</v>
      </c>
      <c r="Q43" s="263">
        <v>0</v>
      </c>
      <c r="R43" s="264">
        <v>0</v>
      </c>
      <c r="S43" s="262">
        <v>0</v>
      </c>
      <c r="T43" s="263">
        <v>0</v>
      </c>
      <c r="U43" s="263">
        <v>0</v>
      </c>
      <c r="V43" s="263">
        <v>0</v>
      </c>
      <c r="W43" s="263">
        <v>0</v>
      </c>
      <c r="X43" s="278">
        <v>0</v>
      </c>
      <c r="Y43" s="278">
        <v>0</v>
      </c>
      <c r="Z43" s="278">
        <v>0</v>
      </c>
      <c r="AA43" s="278">
        <v>0</v>
      </c>
      <c r="AB43" s="278">
        <v>0</v>
      </c>
      <c r="AC43" s="279">
        <v>0</v>
      </c>
      <c r="AD43" s="279">
        <v>0</v>
      </c>
      <c r="AE43" s="279">
        <v>0</v>
      </c>
      <c r="AF43" s="279">
        <v>0</v>
      </c>
      <c r="AG43" s="279">
        <v>0</v>
      </c>
      <c r="AH43" s="280">
        <v>0</v>
      </c>
      <c r="AI43" s="280">
        <v>0</v>
      </c>
      <c r="AJ43" s="280">
        <v>0</v>
      </c>
      <c r="AK43" s="280">
        <v>0</v>
      </c>
      <c r="AL43" s="280">
        <v>0</v>
      </c>
      <c r="AM43" s="281">
        <v>0</v>
      </c>
      <c r="AN43" s="281">
        <v>0</v>
      </c>
      <c r="AO43" s="281">
        <v>0</v>
      </c>
      <c r="AP43" s="281">
        <v>0</v>
      </c>
      <c r="AQ43" s="282">
        <v>0</v>
      </c>
    </row>
    <row r="44" spans="2:43" x14ac:dyDescent="0.2">
      <c r="B44" s="151" t="s">
        <v>245</v>
      </c>
      <c r="C44" s="151" t="s">
        <v>109</v>
      </c>
      <c r="D44" s="151" t="s">
        <v>134</v>
      </c>
      <c r="E44" s="151" t="s">
        <v>475</v>
      </c>
      <c r="F44" s="151" t="s">
        <v>125</v>
      </c>
      <c r="G44" s="151" t="s">
        <v>353</v>
      </c>
      <c r="H44" s="151" t="s">
        <v>60</v>
      </c>
      <c r="I44" s="262">
        <v>0</v>
      </c>
      <c r="J44" s="263">
        <v>3.1127979701344404</v>
      </c>
      <c r="K44" s="263">
        <v>0</v>
      </c>
      <c r="L44" s="263">
        <v>0</v>
      </c>
      <c r="M44" s="264">
        <v>0</v>
      </c>
      <c r="N44" s="262">
        <v>0</v>
      </c>
      <c r="O44" s="263">
        <v>3.0383799858757619</v>
      </c>
      <c r="P44" s="263">
        <v>0</v>
      </c>
      <c r="Q44" s="263">
        <v>0</v>
      </c>
      <c r="R44" s="264">
        <v>0</v>
      </c>
      <c r="S44" s="262">
        <v>0</v>
      </c>
      <c r="T44" s="263">
        <v>3.0383799858757619</v>
      </c>
      <c r="U44" s="263">
        <v>0</v>
      </c>
      <c r="V44" s="263">
        <v>0</v>
      </c>
      <c r="W44" s="263">
        <v>0</v>
      </c>
      <c r="X44" s="278">
        <v>0</v>
      </c>
      <c r="Y44" s="278">
        <v>0.62961082595019124</v>
      </c>
      <c r="Z44" s="278">
        <v>0</v>
      </c>
      <c r="AA44" s="278">
        <v>0</v>
      </c>
      <c r="AB44" s="278">
        <v>0</v>
      </c>
      <c r="AC44" s="279">
        <v>0</v>
      </c>
      <c r="AD44" s="279">
        <v>3.2496042629687291E-2</v>
      </c>
      <c r="AE44" s="279">
        <v>0</v>
      </c>
      <c r="AF44" s="279">
        <v>0</v>
      </c>
      <c r="AG44" s="279">
        <v>0</v>
      </c>
      <c r="AH44" s="280">
        <v>0</v>
      </c>
      <c r="AI44" s="280">
        <v>2.3762731172958831</v>
      </c>
      <c r="AJ44" s="280">
        <v>0</v>
      </c>
      <c r="AK44" s="280">
        <v>0</v>
      </c>
      <c r="AL44" s="280">
        <v>0</v>
      </c>
      <c r="AM44" s="281">
        <v>0</v>
      </c>
      <c r="AN44" s="281">
        <v>0</v>
      </c>
      <c r="AO44" s="281">
        <v>0</v>
      </c>
      <c r="AP44" s="281">
        <v>0</v>
      </c>
      <c r="AQ44" s="282">
        <v>0</v>
      </c>
    </row>
    <row r="45" spans="2:43" x14ac:dyDescent="0.2">
      <c r="B45" s="151" t="s">
        <v>245</v>
      </c>
      <c r="C45" s="151" t="s">
        <v>109</v>
      </c>
      <c r="D45" s="151" t="s">
        <v>397</v>
      </c>
      <c r="E45" s="151" t="s">
        <v>475</v>
      </c>
      <c r="F45" s="151" t="s">
        <v>130</v>
      </c>
      <c r="G45" s="151" t="s">
        <v>353</v>
      </c>
      <c r="H45" s="151" t="s">
        <v>60</v>
      </c>
      <c r="I45" s="262">
        <v>0</v>
      </c>
      <c r="J45" s="263">
        <v>0</v>
      </c>
      <c r="K45" s="263">
        <v>0</v>
      </c>
      <c r="L45" s="263">
        <v>0</v>
      </c>
      <c r="M45" s="264">
        <v>0</v>
      </c>
      <c r="N45" s="262">
        <v>0</v>
      </c>
      <c r="O45" s="263">
        <v>0</v>
      </c>
      <c r="P45" s="263">
        <v>0</v>
      </c>
      <c r="Q45" s="263">
        <v>0</v>
      </c>
      <c r="R45" s="264">
        <v>0</v>
      </c>
      <c r="S45" s="262">
        <v>0</v>
      </c>
      <c r="T45" s="263">
        <v>0</v>
      </c>
      <c r="U45" s="263">
        <v>0</v>
      </c>
      <c r="V45" s="263">
        <v>0</v>
      </c>
      <c r="W45" s="263">
        <v>0</v>
      </c>
      <c r="X45" s="278">
        <v>0</v>
      </c>
      <c r="Y45" s="278">
        <v>0</v>
      </c>
      <c r="Z45" s="278">
        <v>0</v>
      </c>
      <c r="AA45" s="278">
        <v>0</v>
      </c>
      <c r="AB45" s="278">
        <v>0</v>
      </c>
      <c r="AC45" s="279">
        <v>0</v>
      </c>
      <c r="AD45" s="279">
        <v>0</v>
      </c>
      <c r="AE45" s="279">
        <v>0</v>
      </c>
      <c r="AF45" s="279">
        <v>0</v>
      </c>
      <c r="AG45" s="279">
        <v>0</v>
      </c>
      <c r="AH45" s="280">
        <v>0</v>
      </c>
      <c r="AI45" s="280">
        <v>0</v>
      </c>
      <c r="AJ45" s="280">
        <v>0</v>
      </c>
      <c r="AK45" s="280">
        <v>0</v>
      </c>
      <c r="AL45" s="280">
        <v>0</v>
      </c>
      <c r="AM45" s="281">
        <v>0</v>
      </c>
      <c r="AN45" s="281">
        <v>0</v>
      </c>
      <c r="AO45" s="281">
        <v>0</v>
      </c>
      <c r="AP45" s="281">
        <v>0</v>
      </c>
      <c r="AQ45" s="282">
        <v>0</v>
      </c>
    </row>
    <row r="46" spans="2:43" x14ac:dyDescent="0.2">
      <c r="B46" s="151" t="s">
        <v>245</v>
      </c>
      <c r="C46" s="151" t="s">
        <v>109</v>
      </c>
      <c r="D46" s="151" t="s">
        <v>138</v>
      </c>
      <c r="E46" s="151" t="s">
        <v>475</v>
      </c>
      <c r="F46" s="151" t="s">
        <v>126</v>
      </c>
      <c r="G46" s="151" t="s">
        <v>353</v>
      </c>
      <c r="H46" s="151" t="s">
        <v>60</v>
      </c>
      <c r="I46" s="262">
        <v>0</v>
      </c>
      <c r="J46" s="263">
        <v>2.4894071883985713</v>
      </c>
      <c r="K46" s="263">
        <v>0</v>
      </c>
      <c r="L46" s="263">
        <v>0</v>
      </c>
      <c r="M46" s="264">
        <v>0</v>
      </c>
      <c r="N46" s="262">
        <v>0</v>
      </c>
      <c r="O46" s="263">
        <v>2.4298926722824854</v>
      </c>
      <c r="P46" s="263">
        <v>0</v>
      </c>
      <c r="Q46" s="263">
        <v>0</v>
      </c>
      <c r="R46" s="264">
        <v>0</v>
      </c>
      <c r="S46" s="262">
        <v>0</v>
      </c>
      <c r="T46" s="263">
        <v>2.4298926722824854</v>
      </c>
      <c r="U46" s="263">
        <v>0</v>
      </c>
      <c r="V46" s="263">
        <v>0</v>
      </c>
      <c r="W46" s="263">
        <v>0</v>
      </c>
      <c r="X46" s="278">
        <v>0</v>
      </c>
      <c r="Y46" s="278">
        <v>6.0848731359327682E-2</v>
      </c>
      <c r="Z46" s="278">
        <v>0</v>
      </c>
      <c r="AA46" s="278">
        <v>0</v>
      </c>
      <c r="AB46" s="278">
        <v>0</v>
      </c>
      <c r="AC46" s="279">
        <v>0</v>
      </c>
      <c r="AD46" s="279">
        <v>0.24745150752793252</v>
      </c>
      <c r="AE46" s="279">
        <v>0</v>
      </c>
      <c r="AF46" s="279">
        <v>0</v>
      </c>
      <c r="AG46" s="279">
        <v>0</v>
      </c>
      <c r="AH46" s="280">
        <v>0</v>
      </c>
      <c r="AI46" s="280">
        <v>2.1215924333952252</v>
      </c>
      <c r="AJ46" s="280">
        <v>0</v>
      </c>
      <c r="AK46" s="280">
        <v>0</v>
      </c>
      <c r="AL46" s="280">
        <v>0</v>
      </c>
      <c r="AM46" s="281">
        <v>0</v>
      </c>
      <c r="AN46" s="281">
        <v>0</v>
      </c>
      <c r="AO46" s="281">
        <v>0</v>
      </c>
      <c r="AP46" s="281">
        <v>0</v>
      </c>
      <c r="AQ46" s="282">
        <v>0</v>
      </c>
    </row>
    <row r="47" spans="2:43" x14ac:dyDescent="0.2">
      <c r="B47" s="151" t="s">
        <v>245</v>
      </c>
      <c r="C47" s="151" t="s">
        <v>109</v>
      </c>
      <c r="D47" s="151" t="s">
        <v>140</v>
      </c>
      <c r="E47" s="151" t="s">
        <v>475</v>
      </c>
      <c r="F47" s="151" t="s">
        <v>128</v>
      </c>
      <c r="G47" s="151" t="s">
        <v>353</v>
      </c>
      <c r="H47" s="151" t="s">
        <v>60</v>
      </c>
      <c r="I47" s="262">
        <v>0</v>
      </c>
      <c r="J47" s="263">
        <v>6.8614545376394673</v>
      </c>
      <c r="K47" s="263">
        <v>0</v>
      </c>
      <c r="L47" s="263">
        <v>0</v>
      </c>
      <c r="M47" s="264">
        <v>0</v>
      </c>
      <c r="N47" s="262">
        <v>0</v>
      </c>
      <c r="O47" s="263">
        <v>6.8240737320470002</v>
      </c>
      <c r="P47" s="263">
        <v>0</v>
      </c>
      <c r="Q47" s="263">
        <v>0</v>
      </c>
      <c r="R47" s="264">
        <v>0</v>
      </c>
      <c r="S47" s="262">
        <v>0</v>
      </c>
      <c r="T47" s="263">
        <v>6.8240737320470002</v>
      </c>
      <c r="U47" s="263">
        <v>0</v>
      </c>
      <c r="V47" s="263">
        <v>0</v>
      </c>
      <c r="W47" s="263">
        <v>0</v>
      </c>
      <c r="X47" s="278">
        <v>0</v>
      </c>
      <c r="Y47" s="278">
        <v>4.6664925763059131</v>
      </c>
      <c r="Z47" s="278">
        <v>0</v>
      </c>
      <c r="AA47" s="278">
        <v>0</v>
      </c>
      <c r="AB47" s="278">
        <v>0</v>
      </c>
      <c r="AC47" s="279">
        <v>0</v>
      </c>
      <c r="AD47" s="279">
        <v>7.0266052964748027E-2</v>
      </c>
      <c r="AE47" s="279">
        <v>0</v>
      </c>
      <c r="AF47" s="279">
        <v>0</v>
      </c>
      <c r="AG47" s="279">
        <v>0</v>
      </c>
      <c r="AH47" s="280">
        <v>0</v>
      </c>
      <c r="AI47" s="280">
        <v>2.0873151027763388</v>
      </c>
      <c r="AJ47" s="280">
        <v>0</v>
      </c>
      <c r="AK47" s="280">
        <v>0</v>
      </c>
      <c r="AL47" s="280">
        <v>0</v>
      </c>
      <c r="AM47" s="281">
        <v>0</v>
      </c>
      <c r="AN47" s="281">
        <v>0</v>
      </c>
      <c r="AO47" s="281">
        <v>0</v>
      </c>
      <c r="AP47" s="281">
        <v>0</v>
      </c>
      <c r="AQ47" s="282">
        <v>0</v>
      </c>
    </row>
    <row r="48" spans="2:43" x14ac:dyDescent="0.2">
      <c r="B48" s="151" t="s">
        <v>245</v>
      </c>
      <c r="C48" s="151" t="s">
        <v>109</v>
      </c>
      <c r="D48" s="151" t="s">
        <v>135</v>
      </c>
      <c r="E48" s="151" t="s">
        <v>475</v>
      </c>
      <c r="F48" s="151" t="s">
        <v>155</v>
      </c>
      <c r="G48" s="151" t="s">
        <v>353</v>
      </c>
      <c r="H48" s="151" t="s">
        <v>60</v>
      </c>
      <c r="I48" s="262">
        <v>0</v>
      </c>
      <c r="J48" s="263">
        <v>0.48208887120907218</v>
      </c>
      <c r="K48" s="263">
        <v>0</v>
      </c>
      <c r="L48" s="263">
        <v>0</v>
      </c>
      <c r="M48" s="264">
        <v>0</v>
      </c>
      <c r="N48" s="262">
        <v>0</v>
      </c>
      <c r="O48" s="263">
        <v>0.47056352251213396</v>
      </c>
      <c r="P48" s="263">
        <v>0</v>
      </c>
      <c r="Q48" s="263">
        <v>0</v>
      </c>
      <c r="R48" s="264">
        <v>0</v>
      </c>
      <c r="S48" s="262">
        <v>0</v>
      </c>
      <c r="T48" s="263">
        <v>0.47056352251213396</v>
      </c>
      <c r="U48" s="263">
        <v>0</v>
      </c>
      <c r="V48" s="263">
        <v>0</v>
      </c>
      <c r="W48" s="263">
        <v>0</v>
      </c>
      <c r="X48" s="278">
        <v>0</v>
      </c>
      <c r="Y48" s="278">
        <v>6.49053134499495E-2</v>
      </c>
      <c r="Z48" s="278">
        <v>0</v>
      </c>
      <c r="AA48" s="278">
        <v>0</v>
      </c>
      <c r="AB48" s="278">
        <v>0</v>
      </c>
      <c r="AC48" s="279">
        <v>0</v>
      </c>
      <c r="AD48" s="279">
        <v>4.0565820906218438E-3</v>
      </c>
      <c r="AE48" s="279">
        <v>0</v>
      </c>
      <c r="AF48" s="279">
        <v>0</v>
      </c>
      <c r="AG48" s="279">
        <v>0</v>
      </c>
      <c r="AH48" s="280">
        <v>0</v>
      </c>
      <c r="AI48" s="280">
        <v>0.40160162697156254</v>
      </c>
      <c r="AJ48" s="280">
        <v>0</v>
      </c>
      <c r="AK48" s="280">
        <v>0</v>
      </c>
      <c r="AL48" s="280">
        <v>0</v>
      </c>
      <c r="AM48" s="281">
        <v>0</v>
      </c>
      <c r="AN48" s="281">
        <v>0</v>
      </c>
      <c r="AO48" s="281">
        <v>0</v>
      </c>
      <c r="AP48" s="281">
        <v>0</v>
      </c>
      <c r="AQ48" s="282">
        <v>0</v>
      </c>
    </row>
    <row r="49" spans="2:43" x14ac:dyDescent="0.2">
      <c r="B49" s="151" t="s">
        <v>245</v>
      </c>
      <c r="C49" s="151" t="s">
        <v>109</v>
      </c>
      <c r="D49" s="151" t="s">
        <v>136</v>
      </c>
      <c r="E49" s="151" t="s">
        <v>475</v>
      </c>
      <c r="F49" s="151" t="s">
        <v>132</v>
      </c>
      <c r="G49" s="151" t="s">
        <v>353</v>
      </c>
      <c r="H49" s="151" t="s">
        <v>60</v>
      </c>
      <c r="I49" s="262">
        <v>0</v>
      </c>
      <c r="J49" s="263">
        <v>2.9091569814340561E-2</v>
      </c>
      <c r="K49" s="263">
        <v>0</v>
      </c>
      <c r="L49" s="263">
        <v>0</v>
      </c>
      <c r="M49" s="264">
        <v>0</v>
      </c>
      <c r="N49" s="262">
        <v>0</v>
      </c>
      <c r="O49" s="263">
        <v>3.151586729886894E-2</v>
      </c>
      <c r="P49" s="263">
        <v>0</v>
      </c>
      <c r="Q49" s="263">
        <v>0</v>
      </c>
      <c r="R49" s="264">
        <v>0</v>
      </c>
      <c r="S49" s="262">
        <v>0</v>
      </c>
      <c r="T49" s="263">
        <v>3.151586729886894E-2</v>
      </c>
      <c r="U49" s="263">
        <v>0</v>
      </c>
      <c r="V49" s="263">
        <v>0</v>
      </c>
      <c r="W49" s="263">
        <v>0</v>
      </c>
      <c r="X49" s="278">
        <v>0</v>
      </c>
      <c r="Y49" s="278">
        <v>3.151586729886894E-2</v>
      </c>
      <c r="Z49" s="278">
        <v>0</v>
      </c>
      <c r="AA49" s="278">
        <v>0</v>
      </c>
      <c r="AB49" s="278">
        <v>0</v>
      </c>
      <c r="AC49" s="279">
        <v>0</v>
      </c>
      <c r="AD49" s="279">
        <v>0</v>
      </c>
      <c r="AE49" s="279">
        <v>0</v>
      </c>
      <c r="AF49" s="279">
        <v>0</v>
      </c>
      <c r="AG49" s="279">
        <v>0</v>
      </c>
      <c r="AH49" s="280">
        <v>0</v>
      </c>
      <c r="AI49" s="280">
        <v>0</v>
      </c>
      <c r="AJ49" s="280">
        <v>0</v>
      </c>
      <c r="AK49" s="280">
        <v>0</v>
      </c>
      <c r="AL49" s="280">
        <v>0</v>
      </c>
      <c r="AM49" s="281">
        <v>0</v>
      </c>
      <c r="AN49" s="281">
        <v>0</v>
      </c>
      <c r="AO49" s="281">
        <v>0</v>
      </c>
      <c r="AP49" s="281">
        <v>0</v>
      </c>
      <c r="AQ49" s="282">
        <v>0</v>
      </c>
    </row>
    <row r="50" spans="2:43" x14ac:dyDescent="0.2">
      <c r="B50" s="151" t="s">
        <v>245</v>
      </c>
      <c r="C50" s="151" t="s">
        <v>109</v>
      </c>
      <c r="D50" s="151" t="s">
        <v>398</v>
      </c>
      <c r="E50" s="151" t="s">
        <v>475</v>
      </c>
      <c r="F50" s="151" t="s">
        <v>131</v>
      </c>
      <c r="G50" s="151" t="s">
        <v>353</v>
      </c>
      <c r="H50" s="151" t="s">
        <v>60</v>
      </c>
      <c r="I50" s="262">
        <v>0</v>
      </c>
      <c r="J50" s="263">
        <v>1.6623754179623178E-2</v>
      </c>
      <c r="K50" s="263">
        <v>0</v>
      </c>
      <c r="L50" s="263">
        <v>0</v>
      </c>
      <c r="M50" s="264">
        <v>0</v>
      </c>
      <c r="N50" s="262">
        <v>0</v>
      </c>
      <c r="O50" s="263">
        <v>1.800906702792511E-2</v>
      </c>
      <c r="P50" s="263">
        <v>0</v>
      </c>
      <c r="Q50" s="263">
        <v>0</v>
      </c>
      <c r="R50" s="264">
        <v>0</v>
      </c>
      <c r="S50" s="262">
        <v>0</v>
      </c>
      <c r="T50" s="263">
        <v>1.800906702792511E-2</v>
      </c>
      <c r="U50" s="263">
        <v>0</v>
      </c>
      <c r="V50" s="263">
        <v>0</v>
      </c>
      <c r="W50" s="263">
        <v>0</v>
      </c>
      <c r="X50" s="278">
        <v>0</v>
      </c>
      <c r="Y50" s="278">
        <v>0</v>
      </c>
      <c r="Z50" s="278">
        <v>0</v>
      </c>
      <c r="AA50" s="278">
        <v>0</v>
      </c>
      <c r="AB50" s="278">
        <v>0</v>
      </c>
      <c r="AC50" s="279">
        <v>0</v>
      </c>
      <c r="AD50" s="279">
        <v>0</v>
      </c>
      <c r="AE50" s="279">
        <v>0</v>
      </c>
      <c r="AF50" s="279">
        <v>0</v>
      </c>
      <c r="AG50" s="279">
        <v>0</v>
      </c>
      <c r="AH50" s="280">
        <v>0</v>
      </c>
      <c r="AI50" s="280">
        <v>1.800906702792511E-2</v>
      </c>
      <c r="AJ50" s="280">
        <v>0</v>
      </c>
      <c r="AK50" s="280">
        <v>0</v>
      </c>
      <c r="AL50" s="280">
        <v>0</v>
      </c>
      <c r="AM50" s="281">
        <v>0</v>
      </c>
      <c r="AN50" s="281">
        <v>0</v>
      </c>
      <c r="AO50" s="281">
        <v>0</v>
      </c>
      <c r="AP50" s="281">
        <v>0</v>
      </c>
      <c r="AQ50" s="282">
        <v>0</v>
      </c>
    </row>
    <row r="51" spans="2:43" x14ac:dyDescent="0.2">
      <c r="B51" s="151" t="s">
        <v>244</v>
      </c>
      <c r="C51" s="151" t="s">
        <v>87</v>
      </c>
      <c r="D51" s="151" t="s">
        <v>144</v>
      </c>
      <c r="E51" s="151" t="s">
        <v>475</v>
      </c>
      <c r="F51" s="151" t="s">
        <v>122</v>
      </c>
      <c r="G51" s="151" t="s">
        <v>22</v>
      </c>
      <c r="H51" s="151" t="s">
        <v>87</v>
      </c>
      <c r="I51" s="262">
        <v>0</v>
      </c>
      <c r="J51" s="263">
        <v>0</v>
      </c>
      <c r="K51" s="263">
        <v>0</v>
      </c>
      <c r="L51" s="263">
        <v>0</v>
      </c>
      <c r="M51" s="264">
        <v>0</v>
      </c>
      <c r="N51" s="262">
        <v>0</v>
      </c>
      <c r="O51" s="263">
        <v>0</v>
      </c>
      <c r="P51" s="263">
        <v>0</v>
      </c>
      <c r="Q51" s="263">
        <v>0</v>
      </c>
      <c r="R51" s="264">
        <v>0</v>
      </c>
      <c r="S51" s="262">
        <v>0</v>
      </c>
      <c r="T51" s="263">
        <v>0</v>
      </c>
      <c r="U51" s="263">
        <v>0</v>
      </c>
      <c r="V51" s="263">
        <v>0</v>
      </c>
      <c r="W51" s="263">
        <v>0</v>
      </c>
      <c r="X51" s="278">
        <v>0</v>
      </c>
      <c r="Y51" s="278">
        <v>0</v>
      </c>
      <c r="Z51" s="278">
        <v>0</v>
      </c>
      <c r="AA51" s="278">
        <v>0</v>
      </c>
      <c r="AB51" s="278">
        <v>0</v>
      </c>
      <c r="AC51" s="279">
        <v>0</v>
      </c>
      <c r="AD51" s="279">
        <v>0</v>
      </c>
      <c r="AE51" s="279">
        <v>0</v>
      </c>
      <c r="AF51" s="279">
        <v>0</v>
      </c>
      <c r="AG51" s="279">
        <v>0</v>
      </c>
      <c r="AH51" s="280">
        <v>0</v>
      </c>
      <c r="AI51" s="280">
        <v>0</v>
      </c>
      <c r="AJ51" s="280">
        <v>0</v>
      </c>
      <c r="AK51" s="280">
        <v>0</v>
      </c>
      <c r="AL51" s="280">
        <v>0</v>
      </c>
      <c r="AM51" s="281">
        <v>0</v>
      </c>
      <c r="AN51" s="281">
        <v>0</v>
      </c>
      <c r="AO51" s="281">
        <v>0</v>
      </c>
      <c r="AP51" s="281">
        <v>0</v>
      </c>
      <c r="AQ51" s="282">
        <v>0</v>
      </c>
    </row>
    <row r="52" spans="2:43" x14ac:dyDescent="0.2">
      <c r="B52" s="151" t="s">
        <v>244</v>
      </c>
      <c r="C52" s="151" t="s">
        <v>87</v>
      </c>
      <c r="D52" s="151" t="s">
        <v>139</v>
      </c>
      <c r="E52" s="151" t="s">
        <v>475</v>
      </c>
      <c r="F52" s="151" t="s">
        <v>127</v>
      </c>
      <c r="G52" s="151" t="s">
        <v>22</v>
      </c>
      <c r="H52" s="151" t="s">
        <v>87</v>
      </c>
      <c r="I52" s="262">
        <v>0</v>
      </c>
      <c r="J52" s="263">
        <v>0</v>
      </c>
      <c r="K52" s="263">
        <v>0</v>
      </c>
      <c r="L52" s="263">
        <v>0</v>
      </c>
      <c r="M52" s="264">
        <v>0</v>
      </c>
      <c r="N52" s="262">
        <v>0</v>
      </c>
      <c r="O52" s="263">
        <v>0</v>
      </c>
      <c r="P52" s="263">
        <v>0</v>
      </c>
      <c r="Q52" s="263">
        <v>0</v>
      </c>
      <c r="R52" s="264">
        <v>0</v>
      </c>
      <c r="S52" s="262">
        <v>0</v>
      </c>
      <c r="T52" s="263">
        <v>0</v>
      </c>
      <c r="U52" s="263">
        <v>0</v>
      </c>
      <c r="V52" s="263">
        <v>0</v>
      </c>
      <c r="W52" s="263">
        <v>0</v>
      </c>
      <c r="X52" s="278">
        <v>0</v>
      </c>
      <c r="Y52" s="278">
        <v>0</v>
      </c>
      <c r="Z52" s="278">
        <v>0</v>
      </c>
      <c r="AA52" s="278">
        <v>0</v>
      </c>
      <c r="AB52" s="278">
        <v>0</v>
      </c>
      <c r="AC52" s="279">
        <v>0</v>
      </c>
      <c r="AD52" s="279">
        <v>0</v>
      </c>
      <c r="AE52" s="279">
        <v>0</v>
      </c>
      <c r="AF52" s="279">
        <v>0</v>
      </c>
      <c r="AG52" s="279">
        <v>0</v>
      </c>
      <c r="AH52" s="280">
        <v>0</v>
      </c>
      <c r="AI52" s="280">
        <v>0</v>
      </c>
      <c r="AJ52" s="280">
        <v>0</v>
      </c>
      <c r="AK52" s="280">
        <v>0</v>
      </c>
      <c r="AL52" s="280">
        <v>0</v>
      </c>
      <c r="AM52" s="281">
        <v>0</v>
      </c>
      <c r="AN52" s="281">
        <v>0</v>
      </c>
      <c r="AO52" s="281">
        <v>0</v>
      </c>
      <c r="AP52" s="281">
        <v>0</v>
      </c>
      <c r="AQ52" s="282">
        <v>0</v>
      </c>
    </row>
    <row r="53" spans="2:43" x14ac:dyDescent="0.2">
      <c r="B53" s="151" t="s">
        <v>244</v>
      </c>
      <c r="C53" s="151" t="s">
        <v>87</v>
      </c>
      <c r="D53" s="151" t="s">
        <v>142</v>
      </c>
      <c r="E53" s="151" t="s">
        <v>475</v>
      </c>
      <c r="F53" s="151" t="s">
        <v>133</v>
      </c>
      <c r="G53" s="151" t="s">
        <v>22</v>
      </c>
      <c r="H53" s="151" t="s">
        <v>87</v>
      </c>
      <c r="I53" s="262">
        <v>0</v>
      </c>
      <c r="J53" s="263">
        <v>0</v>
      </c>
      <c r="K53" s="263">
        <v>0</v>
      </c>
      <c r="L53" s="263">
        <v>0</v>
      </c>
      <c r="M53" s="264">
        <v>0</v>
      </c>
      <c r="N53" s="262">
        <v>0</v>
      </c>
      <c r="O53" s="263">
        <v>0</v>
      </c>
      <c r="P53" s="263">
        <v>0</v>
      </c>
      <c r="Q53" s="263">
        <v>0</v>
      </c>
      <c r="R53" s="264">
        <v>0</v>
      </c>
      <c r="S53" s="262">
        <v>0</v>
      </c>
      <c r="T53" s="263">
        <v>0</v>
      </c>
      <c r="U53" s="263">
        <v>0</v>
      </c>
      <c r="V53" s="263">
        <v>0</v>
      </c>
      <c r="W53" s="263">
        <v>0</v>
      </c>
      <c r="X53" s="278">
        <v>0</v>
      </c>
      <c r="Y53" s="278">
        <v>0</v>
      </c>
      <c r="Z53" s="278">
        <v>0</v>
      </c>
      <c r="AA53" s="278">
        <v>0</v>
      </c>
      <c r="AB53" s="278">
        <v>0</v>
      </c>
      <c r="AC53" s="279">
        <v>0</v>
      </c>
      <c r="AD53" s="279">
        <v>0</v>
      </c>
      <c r="AE53" s="279">
        <v>0</v>
      </c>
      <c r="AF53" s="279">
        <v>0</v>
      </c>
      <c r="AG53" s="279">
        <v>0</v>
      </c>
      <c r="AH53" s="280">
        <v>0</v>
      </c>
      <c r="AI53" s="280">
        <v>0</v>
      </c>
      <c r="AJ53" s="280">
        <v>0</v>
      </c>
      <c r="AK53" s="280">
        <v>0</v>
      </c>
      <c r="AL53" s="280">
        <v>0</v>
      </c>
      <c r="AM53" s="281">
        <v>0</v>
      </c>
      <c r="AN53" s="281">
        <v>0</v>
      </c>
      <c r="AO53" s="281">
        <v>0</v>
      </c>
      <c r="AP53" s="281">
        <v>0</v>
      </c>
      <c r="AQ53" s="282">
        <v>0</v>
      </c>
    </row>
    <row r="54" spans="2:43" x14ac:dyDescent="0.2">
      <c r="B54" s="151" t="s">
        <v>244</v>
      </c>
      <c r="C54" s="151" t="s">
        <v>87</v>
      </c>
      <c r="D54" s="151" t="s">
        <v>143</v>
      </c>
      <c r="E54" s="151" t="s">
        <v>475</v>
      </c>
      <c r="F54" s="151" t="s">
        <v>212</v>
      </c>
      <c r="G54" s="151" t="s">
        <v>22</v>
      </c>
      <c r="H54" s="151" t="s">
        <v>87</v>
      </c>
      <c r="I54" s="262">
        <v>0</v>
      </c>
      <c r="J54" s="263">
        <v>0</v>
      </c>
      <c r="K54" s="263">
        <v>0</v>
      </c>
      <c r="L54" s="263">
        <v>0</v>
      </c>
      <c r="M54" s="264">
        <v>0</v>
      </c>
      <c r="N54" s="262">
        <v>0</v>
      </c>
      <c r="O54" s="263">
        <v>0</v>
      </c>
      <c r="P54" s="263">
        <v>0</v>
      </c>
      <c r="Q54" s="263">
        <v>0</v>
      </c>
      <c r="R54" s="264">
        <v>0</v>
      </c>
      <c r="S54" s="262">
        <v>0</v>
      </c>
      <c r="T54" s="263">
        <v>0</v>
      </c>
      <c r="U54" s="263">
        <v>0</v>
      </c>
      <c r="V54" s="263">
        <v>0</v>
      </c>
      <c r="W54" s="263">
        <v>0</v>
      </c>
      <c r="X54" s="278">
        <v>0</v>
      </c>
      <c r="Y54" s="278">
        <v>0</v>
      </c>
      <c r="Z54" s="278">
        <v>0</v>
      </c>
      <c r="AA54" s="278">
        <v>0</v>
      </c>
      <c r="AB54" s="278">
        <v>0</v>
      </c>
      <c r="AC54" s="279">
        <v>0</v>
      </c>
      <c r="AD54" s="279">
        <v>0</v>
      </c>
      <c r="AE54" s="279">
        <v>0</v>
      </c>
      <c r="AF54" s="279">
        <v>0</v>
      </c>
      <c r="AG54" s="279">
        <v>0</v>
      </c>
      <c r="AH54" s="280">
        <v>0</v>
      </c>
      <c r="AI54" s="280">
        <v>0</v>
      </c>
      <c r="AJ54" s="280">
        <v>0</v>
      </c>
      <c r="AK54" s="280">
        <v>0</v>
      </c>
      <c r="AL54" s="280">
        <v>0</v>
      </c>
      <c r="AM54" s="281">
        <v>0</v>
      </c>
      <c r="AN54" s="281">
        <v>0</v>
      </c>
      <c r="AO54" s="281">
        <v>0</v>
      </c>
      <c r="AP54" s="281">
        <v>0</v>
      </c>
      <c r="AQ54" s="282">
        <v>0</v>
      </c>
    </row>
    <row r="55" spans="2:43" x14ac:dyDescent="0.2">
      <c r="B55" s="151" t="s">
        <v>244</v>
      </c>
      <c r="C55" s="151" t="s">
        <v>87</v>
      </c>
      <c r="D55" s="151" t="s">
        <v>137</v>
      </c>
      <c r="E55" s="151" t="s">
        <v>475</v>
      </c>
      <c r="F55" s="151" t="s">
        <v>124</v>
      </c>
      <c r="G55" s="151" t="s">
        <v>22</v>
      </c>
      <c r="H55" s="151" t="s">
        <v>87</v>
      </c>
      <c r="I55" s="262">
        <v>0</v>
      </c>
      <c r="J55" s="263">
        <v>0</v>
      </c>
      <c r="K55" s="263">
        <v>0</v>
      </c>
      <c r="L55" s="263">
        <v>0</v>
      </c>
      <c r="M55" s="264">
        <v>0</v>
      </c>
      <c r="N55" s="262">
        <v>0</v>
      </c>
      <c r="O55" s="263">
        <v>0</v>
      </c>
      <c r="P55" s="263">
        <v>0</v>
      </c>
      <c r="Q55" s="263">
        <v>0</v>
      </c>
      <c r="R55" s="264">
        <v>0</v>
      </c>
      <c r="S55" s="262">
        <v>0</v>
      </c>
      <c r="T55" s="263">
        <v>0</v>
      </c>
      <c r="U55" s="263">
        <v>0</v>
      </c>
      <c r="V55" s="263">
        <v>0</v>
      </c>
      <c r="W55" s="263">
        <v>0</v>
      </c>
      <c r="X55" s="278">
        <v>0</v>
      </c>
      <c r="Y55" s="278">
        <v>0</v>
      </c>
      <c r="Z55" s="278">
        <v>0</v>
      </c>
      <c r="AA55" s="278">
        <v>0</v>
      </c>
      <c r="AB55" s="278">
        <v>0</v>
      </c>
      <c r="AC55" s="279">
        <v>0</v>
      </c>
      <c r="AD55" s="279">
        <v>0</v>
      </c>
      <c r="AE55" s="279">
        <v>0</v>
      </c>
      <c r="AF55" s="279">
        <v>0</v>
      </c>
      <c r="AG55" s="279">
        <v>0</v>
      </c>
      <c r="AH55" s="280">
        <v>0</v>
      </c>
      <c r="AI55" s="280">
        <v>0</v>
      </c>
      <c r="AJ55" s="280">
        <v>0</v>
      </c>
      <c r="AK55" s="280">
        <v>0</v>
      </c>
      <c r="AL55" s="280">
        <v>0</v>
      </c>
      <c r="AM55" s="281">
        <v>0</v>
      </c>
      <c r="AN55" s="281">
        <v>0</v>
      </c>
      <c r="AO55" s="281">
        <v>0</v>
      </c>
      <c r="AP55" s="281">
        <v>0</v>
      </c>
      <c r="AQ55" s="282">
        <v>0</v>
      </c>
    </row>
    <row r="56" spans="2:43" x14ac:dyDescent="0.2">
      <c r="B56" s="151" t="s">
        <v>244</v>
      </c>
      <c r="C56" s="151" t="s">
        <v>87</v>
      </c>
      <c r="D56" s="151" t="s">
        <v>141</v>
      </c>
      <c r="E56" s="151" t="s">
        <v>475</v>
      </c>
      <c r="F56" s="151" t="s">
        <v>123</v>
      </c>
      <c r="G56" s="151" t="s">
        <v>22</v>
      </c>
      <c r="H56" s="151" t="s">
        <v>87</v>
      </c>
      <c r="I56" s="262">
        <v>0</v>
      </c>
      <c r="J56" s="263">
        <v>0</v>
      </c>
      <c r="K56" s="263">
        <v>0</v>
      </c>
      <c r="L56" s="263">
        <v>0</v>
      </c>
      <c r="M56" s="264">
        <v>0</v>
      </c>
      <c r="N56" s="262">
        <v>0</v>
      </c>
      <c r="O56" s="263">
        <v>0</v>
      </c>
      <c r="P56" s="263">
        <v>0</v>
      </c>
      <c r="Q56" s="263">
        <v>0</v>
      </c>
      <c r="R56" s="264">
        <v>0</v>
      </c>
      <c r="S56" s="262">
        <v>0</v>
      </c>
      <c r="T56" s="263">
        <v>0</v>
      </c>
      <c r="U56" s="263">
        <v>0</v>
      </c>
      <c r="V56" s="263">
        <v>0</v>
      </c>
      <c r="W56" s="263">
        <v>0</v>
      </c>
      <c r="X56" s="278">
        <v>0</v>
      </c>
      <c r="Y56" s="278">
        <v>0</v>
      </c>
      <c r="Z56" s="278">
        <v>0</v>
      </c>
      <c r="AA56" s="278">
        <v>0</v>
      </c>
      <c r="AB56" s="278">
        <v>0</v>
      </c>
      <c r="AC56" s="279">
        <v>0</v>
      </c>
      <c r="AD56" s="279">
        <v>0</v>
      </c>
      <c r="AE56" s="279">
        <v>0</v>
      </c>
      <c r="AF56" s="279">
        <v>0</v>
      </c>
      <c r="AG56" s="279">
        <v>0</v>
      </c>
      <c r="AH56" s="280">
        <v>0</v>
      </c>
      <c r="AI56" s="280">
        <v>0</v>
      </c>
      <c r="AJ56" s="280">
        <v>0</v>
      </c>
      <c r="AK56" s="280">
        <v>0</v>
      </c>
      <c r="AL56" s="280">
        <v>0</v>
      </c>
      <c r="AM56" s="281">
        <v>0</v>
      </c>
      <c r="AN56" s="281">
        <v>0</v>
      </c>
      <c r="AO56" s="281">
        <v>0</v>
      </c>
      <c r="AP56" s="281">
        <v>0</v>
      </c>
      <c r="AQ56" s="282">
        <v>0</v>
      </c>
    </row>
    <row r="57" spans="2:43" x14ac:dyDescent="0.2">
      <c r="B57" s="151" t="s">
        <v>244</v>
      </c>
      <c r="C57" s="151" t="s">
        <v>87</v>
      </c>
      <c r="D57" s="151" t="s">
        <v>395</v>
      </c>
      <c r="E57" s="151" t="s">
        <v>475</v>
      </c>
      <c r="F57" s="151" t="s">
        <v>189</v>
      </c>
      <c r="G57" s="151" t="s">
        <v>22</v>
      </c>
      <c r="H57" s="151" t="s">
        <v>87</v>
      </c>
      <c r="I57" s="262">
        <v>0</v>
      </c>
      <c r="J57" s="263">
        <v>0</v>
      </c>
      <c r="K57" s="263">
        <v>0</v>
      </c>
      <c r="L57" s="263">
        <v>0</v>
      </c>
      <c r="M57" s="264">
        <v>0</v>
      </c>
      <c r="N57" s="262">
        <v>0</v>
      </c>
      <c r="O57" s="263">
        <v>0</v>
      </c>
      <c r="P57" s="263">
        <v>0</v>
      </c>
      <c r="Q57" s="263">
        <v>0</v>
      </c>
      <c r="R57" s="264">
        <v>0</v>
      </c>
      <c r="S57" s="262">
        <v>0</v>
      </c>
      <c r="T57" s="263">
        <v>0</v>
      </c>
      <c r="U57" s="263">
        <v>0</v>
      </c>
      <c r="V57" s="263">
        <v>0</v>
      </c>
      <c r="W57" s="263">
        <v>0</v>
      </c>
      <c r="X57" s="278">
        <v>0</v>
      </c>
      <c r="Y57" s="278">
        <v>0</v>
      </c>
      <c r="Z57" s="278">
        <v>0</v>
      </c>
      <c r="AA57" s="278">
        <v>0</v>
      </c>
      <c r="AB57" s="278">
        <v>0</v>
      </c>
      <c r="AC57" s="279">
        <v>0</v>
      </c>
      <c r="AD57" s="279">
        <v>0</v>
      </c>
      <c r="AE57" s="279">
        <v>0</v>
      </c>
      <c r="AF57" s="279">
        <v>0</v>
      </c>
      <c r="AG57" s="279">
        <v>0</v>
      </c>
      <c r="AH57" s="280">
        <v>0</v>
      </c>
      <c r="AI57" s="280">
        <v>0</v>
      </c>
      <c r="AJ57" s="280">
        <v>0</v>
      </c>
      <c r="AK57" s="280">
        <v>0</v>
      </c>
      <c r="AL57" s="280">
        <v>0</v>
      </c>
      <c r="AM57" s="281">
        <v>0</v>
      </c>
      <c r="AN57" s="281">
        <v>0</v>
      </c>
      <c r="AO57" s="281">
        <v>0</v>
      </c>
      <c r="AP57" s="281">
        <v>0</v>
      </c>
      <c r="AQ57" s="282">
        <v>0</v>
      </c>
    </row>
    <row r="58" spans="2:43" x14ac:dyDescent="0.2">
      <c r="B58" s="151" t="s">
        <v>244</v>
      </c>
      <c r="C58" s="151" t="s">
        <v>87</v>
      </c>
      <c r="D58" s="151" t="s">
        <v>396</v>
      </c>
      <c r="E58" s="151" t="s">
        <v>475</v>
      </c>
      <c r="F58" s="151" t="s">
        <v>193</v>
      </c>
      <c r="G58" s="151" t="s">
        <v>22</v>
      </c>
      <c r="H58" s="151" t="s">
        <v>87</v>
      </c>
      <c r="I58" s="262">
        <v>0</v>
      </c>
      <c r="J58" s="263">
        <v>0</v>
      </c>
      <c r="K58" s="263">
        <v>0</v>
      </c>
      <c r="L58" s="263">
        <v>0</v>
      </c>
      <c r="M58" s="264">
        <v>0</v>
      </c>
      <c r="N58" s="262">
        <v>0</v>
      </c>
      <c r="O58" s="263">
        <v>0</v>
      </c>
      <c r="P58" s="263">
        <v>0</v>
      </c>
      <c r="Q58" s="263">
        <v>0</v>
      </c>
      <c r="R58" s="264">
        <v>0</v>
      </c>
      <c r="S58" s="262">
        <v>0</v>
      </c>
      <c r="T58" s="263">
        <v>0</v>
      </c>
      <c r="U58" s="263">
        <v>0</v>
      </c>
      <c r="V58" s="263">
        <v>0</v>
      </c>
      <c r="W58" s="263">
        <v>0</v>
      </c>
      <c r="X58" s="278">
        <v>0</v>
      </c>
      <c r="Y58" s="278">
        <v>0</v>
      </c>
      <c r="Z58" s="278">
        <v>0</v>
      </c>
      <c r="AA58" s="278">
        <v>0</v>
      </c>
      <c r="AB58" s="278">
        <v>0</v>
      </c>
      <c r="AC58" s="279">
        <v>0</v>
      </c>
      <c r="AD58" s="279">
        <v>0</v>
      </c>
      <c r="AE58" s="279">
        <v>0</v>
      </c>
      <c r="AF58" s="279">
        <v>0</v>
      </c>
      <c r="AG58" s="279">
        <v>0</v>
      </c>
      <c r="AH58" s="280">
        <v>0</v>
      </c>
      <c r="AI58" s="280">
        <v>0</v>
      </c>
      <c r="AJ58" s="280">
        <v>0</v>
      </c>
      <c r="AK58" s="280">
        <v>0</v>
      </c>
      <c r="AL58" s="280">
        <v>0</v>
      </c>
      <c r="AM58" s="281">
        <v>0</v>
      </c>
      <c r="AN58" s="281">
        <v>0</v>
      </c>
      <c r="AO58" s="281">
        <v>0</v>
      </c>
      <c r="AP58" s="281">
        <v>0</v>
      </c>
      <c r="AQ58" s="282">
        <v>0</v>
      </c>
    </row>
    <row r="59" spans="2:43" x14ac:dyDescent="0.2">
      <c r="B59" s="151" t="s">
        <v>244</v>
      </c>
      <c r="C59" s="151" t="s">
        <v>87</v>
      </c>
      <c r="D59" s="151" t="s">
        <v>134</v>
      </c>
      <c r="E59" s="151" t="s">
        <v>475</v>
      </c>
      <c r="F59" s="151" t="s">
        <v>125</v>
      </c>
      <c r="G59" s="151" t="s">
        <v>22</v>
      </c>
      <c r="H59" s="151" t="s">
        <v>87</v>
      </c>
      <c r="I59" s="262">
        <v>0</v>
      </c>
      <c r="J59" s="263">
        <v>0</v>
      </c>
      <c r="K59" s="263">
        <v>0</v>
      </c>
      <c r="L59" s="263">
        <v>0</v>
      </c>
      <c r="M59" s="264">
        <v>0</v>
      </c>
      <c r="N59" s="262">
        <v>0</v>
      </c>
      <c r="O59" s="263">
        <v>0</v>
      </c>
      <c r="P59" s="263">
        <v>0</v>
      </c>
      <c r="Q59" s="263">
        <v>0</v>
      </c>
      <c r="R59" s="264">
        <v>0</v>
      </c>
      <c r="S59" s="262">
        <v>0</v>
      </c>
      <c r="T59" s="263">
        <v>0</v>
      </c>
      <c r="U59" s="263">
        <v>0</v>
      </c>
      <c r="V59" s="263">
        <v>0</v>
      </c>
      <c r="W59" s="263">
        <v>0</v>
      </c>
      <c r="X59" s="278">
        <v>0</v>
      </c>
      <c r="Y59" s="278">
        <v>0</v>
      </c>
      <c r="Z59" s="278">
        <v>0</v>
      </c>
      <c r="AA59" s="278">
        <v>0</v>
      </c>
      <c r="AB59" s="278">
        <v>0</v>
      </c>
      <c r="AC59" s="279">
        <v>0</v>
      </c>
      <c r="AD59" s="279">
        <v>0</v>
      </c>
      <c r="AE59" s="279">
        <v>0</v>
      </c>
      <c r="AF59" s="279">
        <v>0</v>
      </c>
      <c r="AG59" s="279">
        <v>0</v>
      </c>
      <c r="AH59" s="280">
        <v>0</v>
      </c>
      <c r="AI59" s="280">
        <v>0</v>
      </c>
      <c r="AJ59" s="280">
        <v>0</v>
      </c>
      <c r="AK59" s="280">
        <v>0</v>
      </c>
      <c r="AL59" s="280">
        <v>0</v>
      </c>
      <c r="AM59" s="281">
        <v>0</v>
      </c>
      <c r="AN59" s="281">
        <v>0</v>
      </c>
      <c r="AO59" s="281">
        <v>0</v>
      </c>
      <c r="AP59" s="281">
        <v>0</v>
      </c>
      <c r="AQ59" s="282">
        <v>0</v>
      </c>
    </row>
    <row r="60" spans="2:43" x14ac:dyDescent="0.2">
      <c r="B60" s="151" t="s">
        <v>244</v>
      </c>
      <c r="C60" s="151" t="s">
        <v>87</v>
      </c>
      <c r="D60" s="151" t="s">
        <v>397</v>
      </c>
      <c r="E60" s="151" t="s">
        <v>475</v>
      </c>
      <c r="F60" s="151" t="s">
        <v>130</v>
      </c>
      <c r="G60" s="151" t="s">
        <v>22</v>
      </c>
      <c r="H60" s="151" t="s">
        <v>87</v>
      </c>
      <c r="I60" s="262">
        <v>0</v>
      </c>
      <c r="J60" s="263">
        <v>0</v>
      </c>
      <c r="K60" s="263">
        <v>0</v>
      </c>
      <c r="L60" s="263">
        <v>0</v>
      </c>
      <c r="M60" s="264">
        <v>0</v>
      </c>
      <c r="N60" s="262">
        <v>0</v>
      </c>
      <c r="O60" s="263">
        <v>0</v>
      </c>
      <c r="P60" s="263">
        <v>0</v>
      </c>
      <c r="Q60" s="263">
        <v>0</v>
      </c>
      <c r="R60" s="264">
        <v>0</v>
      </c>
      <c r="S60" s="262">
        <v>0</v>
      </c>
      <c r="T60" s="263">
        <v>0</v>
      </c>
      <c r="U60" s="263">
        <v>0</v>
      </c>
      <c r="V60" s="263">
        <v>0</v>
      </c>
      <c r="W60" s="263">
        <v>0</v>
      </c>
      <c r="X60" s="278">
        <v>0</v>
      </c>
      <c r="Y60" s="278">
        <v>0</v>
      </c>
      <c r="Z60" s="278">
        <v>0</v>
      </c>
      <c r="AA60" s="278">
        <v>0</v>
      </c>
      <c r="AB60" s="278">
        <v>0</v>
      </c>
      <c r="AC60" s="279">
        <v>0</v>
      </c>
      <c r="AD60" s="279">
        <v>0</v>
      </c>
      <c r="AE60" s="279">
        <v>0</v>
      </c>
      <c r="AF60" s="279">
        <v>0</v>
      </c>
      <c r="AG60" s="279">
        <v>0</v>
      </c>
      <c r="AH60" s="280">
        <v>0</v>
      </c>
      <c r="AI60" s="280">
        <v>0</v>
      </c>
      <c r="AJ60" s="280">
        <v>0</v>
      </c>
      <c r="AK60" s="280">
        <v>0</v>
      </c>
      <c r="AL60" s="280">
        <v>0</v>
      </c>
      <c r="AM60" s="281">
        <v>0</v>
      </c>
      <c r="AN60" s="281">
        <v>0</v>
      </c>
      <c r="AO60" s="281">
        <v>0</v>
      </c>
      <c r="AP60" s="281">
        <v>0</v>
      </c>
      <c r="AQ60" s="282">
        <v>0</v>
      </c>
    </row>
    <row r="61" spans="2:43" x14ac:dyDescent="0.2">
      <c r="B61" s="151" t="s">
        <v>244</v>
      </c>
      <c r="C61" s="151" t="s">
        <v>87</v>
      </c>
      <c r="D61" s="151" t="s">
        <v>138</v>
      </c>
      <c r="E61" s="151" t="s">
        <v>475</v>
      </c>
      <c r="F61" s="151" t="s">
        <v>126</v>
      </c>
      <c r="G61" s="151" t="s">
        <v>22</v>
      </c>
      <c r="H61" s="151" t="s">
        <v>87</v>
      </c>
      <c r="I61" s="262">
        <v>0</v>
      </c>
      <c r="J61" s="263">
        <v>0</v>
      </c>
      <c r="K61" s="263">
        <v>0</v>
      </c>
      <c r="L61" s="263">
        <v>0</v>
      </c>
      <c r="M61" s="264">
        <v>0</v>
      </c>
      <c r="N61" s="262">
        <v>0</v>
      </c>
      <c r="O61" s="263">
        <v>0</v>
      </c>
      <c r="P61" s="263">
        <v>0</v>
      </c>
      <c r="Q61" s="263">
        <v>0</v>
      </c>
      <c r="R61" s="264">
        <v>0</v>
      </c>
      <c r="S61" s="262">
        <v>0</v>
      </c>
      <c r="T61" s="263">
        <v>0</v>
      </c>
      <c r="U61" s="263">
        <v>0</v>
      </c>
      <c r="V61" s="263">
        <v>0</v>
      </c>
      <c r="W61" s="263">
        <v>0</v>
      </c>
      <c r="X61" s="278">
        <v>0</v>
      </c>
      <c r="Y61" s="278">
        <v>0</v>
      </c>
      <c r="Z61" s="278">
        <v>0</v>
      </c>
      <c r="AA61" s="278">
        <v>0</v>
      </c>
      <c r="AB61" s="278">
        <v>0</v>
      </c>
      <c r="AC61" s="279">
        <v>0</v>
      </c>
      <c r="AD61" s="279">
        <v>0</v>
      </c>
      <c r="AE61" s="279">
        <v>0</v>
      </c>
      <c r="AF61" s="279">
        <v>0</v>
      </c>
      <c r="AG61" s="279">
        <v>0</v>
      </c>
      <c r="AH61" s="280">
        <v>0</v>
      </c>
      <c r="AI61" s="280">
        <v>0</v>
      </c>
      <c r="AJ61" s="280">
        <v>0</v>
      </c>
      <c r="AK61" s="280">
        <v>0</v>
      </c>
      <c r="AL61" s="280">
        <v>0</v>
      </c>
      <c r="AM61" s="281">
        <v>0</v>
      </c>
      <c r="AN61" s="281">
        <v>0</v>
      </c>
      <c r="AO61" s="281">
        <v>0</v>
      </c>
      <c r="AP61" s="281">
        <v>0</v>
      </c>
      <c r="AQ61" s="282">
        <v>0</v>
      </c>
    </row>
    <row r="62" spans="2:43" x14ac:dyDescent="0.2">
      <c r="B62" s="151" t="s">
        <v>244</v>
      </c>
      <c r="C62" s="151" t="s">
        <v>87</v>
      </c>
      <c r="D62" s="151" t="s">
        <v>140</v>
      </c>
      <c r="E62" s="151" t="s">
        <v>475</v>
      </c>
      <c r="F62" s="151" t="s">
        <v>128</v>
      </c>
      <c r="G62" s="151" t="s">
        <v>22</v>
      </c>
      <c r="H62" s="151" t="s">
        <v>87</v>
      </c>
      <c r="I62" s="262">
        <v>0</v>
      </c>
      <c r="J62" s="263">
        <v>0</v>
      </c>
      <c r="K62" s="263">
        <v>0</v>
      </c>
      <c r="L62" s="263">
        <v>0</v>
      </c>
      <c r="M62" s="264">
        <v>0</v>
      </c>
      <c r="N62" s="262">
        <v>0</v>
      </c>
      <c r="O62" s="263">
        <v>0</v>
      </c>
      <c r="P62" s="263">
        <v>0</v>
      </c>
      <c r="Q62" s="263">
        <v>0</v>
      </c>
      <c r="R62" s="264">
        <v>0</v>
      </c>
      <c r="S62" s="262">
        <v>0</v>
      </c>
      <c r="T62" s="263">
        <v>0</v>
      </c>
      <c r="U62" s="263">
        <v>0</v>
      </c>
      <c r="V62" s="263">
        <v>0</v>
      </c>
      <c r="W62" s="263">
        <v>0</v>
      </c>
      <c r="X62" s="278">
        <v>0</v>
      </c>
      <c r="Y62" s="278">
        <v>0</v>
      </c>
      <c r="Z62" s="278">
        <v>0</v>
      </c>
      <c r="AA62" s="278">
        <v>0</v>
      </c>
      <c r="AB62" s="278">
        <v>0</v>
      </c>
      <c r="AC62" s="279">
        <v>0</v>
      </c>
      <c r="AD62" s="279">
        <v>0</v>
      </c>
      <c r="AE62" s="279">
        <v>0</v>
      </c>
      <c r="AF62" s="279">
        <v>0</v>
      </c>
      <c r="AG62" s="279">
        <v>0</v>
      </c>
      <c r="AH62" s="280">
        <v>0</v>
      </c>
      <c r="AI62" s="280">
        <v>0</v>
      </c>
      <c r="AJ62" s="280">
        <v>0</v>
      </c>
      <c r="AK62" s="280">
        <v>0</v>
      </c>
      <c r="AL62" s="280">
        <v>0</v>
      </c>
      <c r="AM62" s="281">
        <v>0</v>
      </c>
      <c r="AN62" s="281">
        <v>0</v>
      </c>
      <c r="AO62" s="281">
        <v>0</v>
      </c>
      <c r="AP62" s="281">
        <v>0</v>
      </c>
      <c r="AQ62" s="282">
        <v>0</v>
      </c>
    </row>
    <row r="63" spans="2:43" x14ac:dyDescent="0.2">
      <c r="B63" s="151" t="s">
        <v>244</v>
      </c>
      <c r="C63" s="151" t="s">
        <v>87</v>
      </c>
      <c r="D63" s="151" t="s">
        <v>135</v>
      </c>
      <c r="E63" s="151" t="s">
        <v>475</v>
      </c>
      <c r="F63" s="151" t="s">
        <v>155</v>
      </c>
      <c r="G63" s="151" t="s">
        <v>22</v>
      </c>
      <c r="H63" s="151" t="s">
        <v>87</v>
      </c>
      <c r="I63" s="262">
        <v>0</v>
      </c>
      <c r="J63" s="263">
        <v>0</v>
      </c>
      <c r="K63" s="263">
        <v>0</v>
      </c>
      <c r="L63" s="263">
        <v>0</v>
      </c>
      <c r="M63" s="264">
        <v>0</v>
      </c>
      <c r="N63" s="262">
        <v>0</v>
      </c>
      <c r="O63" s="263">
        <v>0</v>
      </c>
      <c r="P63" s="263">
        <v>0</v>
      </c>
      <c r="Q63" s="263">
        <v>0</v>
      </c>
      <c r="R63" s="264">
        <v>0</v>
      </c>
      <c r="S63" s="262">
        <v>0</v>
      </c>
      <c r="T63" s="263">
        <v>0</v>
      </c>
      <c r="U63" s="263">
        <v>0</v>
      </c>
      <c r="V63" s="263">
        <v>0</v>
      </c>
      <c r="W63" s="263">
        <v>0</v>
      </c>
      <c r="X63" s="278">
        <v>0</v>
      </c>
      <c r="Y63" s="278">
        <v>0</v>
      </c>
      <c r="Z63" s="278">
        <v>0</v>
      </c>
      <c r="AA63" s="278">
        <v>0</v>
      </c>
      <c r="AB63" s="278">
        <v>0</v>
      </c>
      <c r="AC63" s="279">
        <v>0</v>
      </c>
      <c r="AD63" s="279">
        <v>0</v>
      </c>
      <c r="AE63" s="279">
        <v>0</v>
      </c>
      <c r="AF63" s="279">
        <v>0</v>
      </c>
      <c r="AG63" s="279">
        <v>0</v>
      </c>
      <c r="AH63" s="280">
        <v>0</v>
      </c>
      <c r="AI63" s="280">
        <v>0</v>
      </c>
      <c r="AJ63" s="280">
        <v>0</v>
      </c>
      <c r="AK63" s="280">
        <v>0</v>
      </c>
      <c r="AL63" s="280">
        <v>0</v>
      </c>
      <c r="AM63" s="281">
        <v>0</v>
      </c>
      <c r="AN63" s="281">
        <v>0</v>
      </c>
      <c r="AO63" s="281">
        <v>0</v>
      </c>
      <c r="AP63" s="281">
        <v>0</v>
      </c>
      <c r="AQ63" s="282">
        <v>0</v>
      </c>
    </row>
    <row r="64" spans="2:43" x14ac:dyDescent="0.2">
      <c r="B64" s="151" t="s">
        <v>244</v>
      </c>
      <c r="C64" s="151" t="s">
        <v>87</v>
      </c>
      <c r="D64" s="151" t="s">
        <v>136</v>
      </c>
      <c r="E64" s="151" t="s">
        <v>475</v>
      </c>
      <c r="F64" s="151" t="s">
        <v>132</v>
      </c>
      <c r="G64" s="151" t="s">
        <v>22</v>
      </c>
      <c r="H64" s="151" t="s">
        <v>87</v>
      </c>
      <c r="I64" s="262">
        <v>0</v>
      </c>
      <c r="J64" s="263">
        <v>0</v>
      </c>
      <c r="K64" s="263">
        <v>0</v>
      </c>
      <c r="L64" s="263">
        <v>0</v>
      </c>
      <c r="M64" s="264">
        <v>0</v>
      </c>
      <c r="N64" s="262">
        <v>0</v>
      </c>
      <c r="O64" s="263">
        <v>0</v>
      </c>
      <c r="P64" s="263">
        <v>0</v>
      </c>
      <c r="Q64" s="263">
        <v>0</v>
      </c>
      <c r="R64" s="264">
        <v>0</v>
      </c>
      <c r="S64" s="262">
        <v>0</v>
      </c>
      <c r="T64" s="263">
        <v>0</v>
      </c>
      <c r="U64" s="263">
        <v>0</v>
      </c>
      <c r="V64" s="263">
        <v>0</v>
      </c>
      <c r="W64" s="263">
        <v>0</v>
      </c>
      <c r="X64" s="278">
        <v>0</v>
      </c>
      <c r="Y64" s="278">
        <v>0</v>
      </c>
      <c r="Z64" s="278">
        <v>0</v>
      </c>
      <c r="AA64" s="278">
        <v>0</v>
      </c>
      <c r="AB64" s="278">
        <v>0</v>
      </c>
      <c r="AC64" s="279">
        <v>0</v>
      </c>
      <c r="AD64" s="279">
        <v>0</v>
      </c>
      <c r="AE64" s="279">
        <v>0</v>
      </c>
      <c r="AF64" s="279">
        <v>0</v>
      </c>
      <c r="AG64" s="279">
        <v>0</v>
      </c>
      <c r="AH64" s="280">
        <v>0</v>
      </c>
      <c r="AI64" s="280">
        <v>0</v>
      </c>
      <c r="AJ64" s="280">
        <v>0</v>
      </c>
      <c r="AK64" s="280">
        <v>0</v>
      </c>
      <c r="AL64" s="280">
        <v>0</v>
      </c>
      <c r="AM64" s="281">
        <v>0</v>
      </c>
      <c r="AN64" s="281">
        <v>0</v>
      </c>
      <c r="AO64" s="281">
        <v>0</v>
      </c>
      <c r="AP64" s="281">
        <v>0</v>
      </c>
      <c r="AQ64" s="282">
        <v>0</v>
      </c>
    </row>
    <row r="65" spans="2:43" x14ac:dyDescent="0.2">
      <c r="B65" s="151" t="s">
        <v>244</v>
      </c>
      <c r="C65" s="151" t="s">
        <v>87</v>
      </c>
      <c r="D65" s="151" t="s">
        <v>398</v>
      </c>
      <c r="E65" s="151" t="s">
        <v>475</v>
      </c>
      <c r="F65" s="151" t="s">
        <v>131</v>
      </c>
      <c r="G65" s="151" t="s">
        <v>22</v>
      </c>
      <c r="H65" s="151" t="s">
        <v>87</v>
      </c>
      <c r="I65" s="262">
        <v>0</v>
      </c>
      <c r="J65" s="263">
        <v>0</v>
      </c>
      <c r="K65" s="263">
        <v>0</v>
      </c>
      <c r="L65" s="263">
        <v>0</v>
      </c>
      <c r="M65" s="264">
        <v>0</v>
      </c>
      <c r="N65" s="262">
        <v>0</v>
      </c>
      <c r="O65" s="263">
        <v>0</v>
      </c>
      <c r="P65" s="263">
        <v>0</v>
      </c>
      <c r="Q65" s="263">
        <v>0</v>
      </c>
      <c r="R65" s="264">
        <v>0</v>
      </c>
      <c r="S65" s="262">
        <v>0</v>
      </c>
      <c r="T65" s="263">
        <v>0</v>
      </c>
      <c r="U65" s="263">
        <v>0</v>
      </c>
      <c r="V65" s="263">
        <v>0</v>
      </c>
      <c r="W65" s="263">
        <v>0</v>
      </c>
      <c r="X65" s="278">
        <v>0</v>
      </c>
      <c r="Y65" s="278">
        <v>0</v>
      </c>
      <c r="Z65" s="278">
        <v>0</v>
      </c>
      <c r="AA65" s="278">
        <v>0</v>
      </c>
      <c r="AB65" s="278">
        <v>0</v>
      </c>
      <c r="AC65" s="279">
        <v>0</v>
      </c>
      <c r="AD65" s="279">
        <v>0</v>
      </c>
      <c r="AE65" s="279">
        <v>0</v>
      </c>
      <c r="AF65" s="279">
        <v>0</v>
      </c>
      <c r="AG65" s="279">
        <v>0</v>
      </c>
      <c r="AH65" s="280">
        <v>0</v>
      </c>
      <c r="AI65" s="280">
        <v>0</v>
      </c>
      <c r="AJ65" s="280">
        <v>0</v>
      </c>
      <c r="AK65" s="280">
        <v>0</v>
      </c>
      <c r="AL65" s="280">
        <v>0</v>
      </c>
      <c r="AM65" s="281">
        <v>0</v>
      </c>
      <c r="AN65" s="281">
        <v>0</v>
      </c>
      <c r="AO65" s="281">
        <v>0</v>
      </c>
      <c r="AP65" s="281">
        <v>0</v>
      </c>
      <c r="AQ65" s="282">
        <v>0</v>
      </c>
    </row>
    <row r="66" spans="2:43" x14ac:dyDescent="0.2">
      <c r="B66" s="151" t="s">
        <v>245</v>
      </c>
      <c r="C66" s="151" t="s">
        <v>87</v>
      </c>
      <c r="D66" s="151" t="s">
        <v>144</v>
      </c>
      <c r="E66" s="151" t="s">
        <v>475</v>
      </c>
      <c r="F66" s="151" t="s">
        <v>122</v>
      </c>
      <c r="G66" s="151" t="s">
        <v>353</v>
      </c>
      <c r="H66" s="151" t="s">
        <v>87</v>
      </c>
      <c r="I66" s="262">
        <v>0</v>
      </c>
      <c r="J66" s="263">
        <v>0</v>
      </c>
      <c r="K66" s="263">
        <v>0</v>
      </c>
      <c r="L66" s="263">
        <v>0</v>
      </c>
      <c r="M66" s="264">
        <v>0</v>
      </c>
      <c r="N66" s="262">
        <v>0</v>
      </c>
      <c r="O66" s="263">
        <v>0</v>
      </c>
      <c r="P66" s="263">
        <v>0</v>
      </c>
      <c r="Q66" s="263">
        <v>0</v>
      </c>
      <c r="R66" s="264">
        <v>0</v>
      </c>
      <c r="S66" s="262">
        <v>0</v>
      </c>
      <c r="T66" s="263">
        <v>0</v>
      </c>
      <c r="U66" s="263">
        <v>0</v>
      </c>
      <c r="V66" s="263">
        <v>0</v>
      </c>
      <c r="W66" s="263">
        <v>0</v>
      </c>
      <c r="X66" s="278">
        <v>0</v>
      </c>
      <c r="Y66" s="278">
        <v>0</v>
      </c>
      <c r="Z66" s="278">
        <v>0</v>
      </c>
      <c r="AA66" s="278">
        <v>0</v>
      </c>
      <c r="AB66" s="278">
        <v>0</v>
      </c>
      <c r="AC66" s="279">
        <v>0</v>
      </c>
      <c r="AD66" s="279">
        <v>0</v>
      </c>
      <c r="AE66" s="279">
        <v>0</v>
      </c>
      <c r="AF66" s="279">
        <v>0</v>
      </c>
      <c r="AG66" s="279">
        <v>0</v>
      </c>
      <c r="AH66" s="280">
        <v>0</v>
      </c>
      <c r="AI66" s="280">
        <v>0</v>
      </c>
      <c r="AJ66" s="280">
        <v>0</v>
      </c>
      <c r="AK66" s="280">
        <v>0</v>
      </c>
      <c r="AL66" s="280">
        <v>0</v>
      </c>
      <c r="AM66" s="281">
        <v>0</v>
      </c>
      <c r="AN66" s="281">
        <v>0</v>
      </c>
      <c r="AO66" s="281">
        <v>0</v>
      </c>
      <c r="AP66" s="281">
        <v>0</v>
      </c>
      <c r="AQ66" s="282">
        <v>0</v>
      </c>
    </row>
    <row r="67" spans="2:43" x14ac:dyDescent="0.2">
      <c r="B67" s="151" t="s">
        <v>245</v>
      </c>
      <c r="C67" s="151" t="s">
        <v>87</v>
      </c>
      <c r="D67" s="151" t="s">
        <v>139</v>
      </c>
      <c r="E67" s="151" t="s">
        <v>475</v>
      </c>
      <c r="F67" s="151" t="s">
        <v>127</v>
      </c>
      <c r="G67" s="151" t="s">
        <v>353</v>
      </c>
      <c r="H67" s="151" t="s">
        <v>87</v>
      </c>
      <c r="I67" s="262">
        <v>0</v>
      </c>
      <c r="J67" s="263">
        <v>0</v>
      </c>
      <c r="K67" s="263">
        <v>0</v>
      </c>
      <c r="L67" s="263">
        <v>0</v>
      </c>
      <c r="M67" s="264">
        <v>0</v>
      </c>
      <c r="N67" s="262">
        <v>0</v>
      </c>
      <c r="O67" s="263">
        <v>0</v>
      </c>
      <c r="P67" s="263">
        <v>0</v>
      </c>
      <c r="Q67" s="263">
        <v>0</v>
      </c>
      <c r="R67" s="264">
        <v>0</v>
      </c>
      <c r="S67" s="262">
        <v>0</v>
      </c>
      <c r="T67" s="263">
        <v>0</v>
      </c>
      <c r="U67" s="263">
        <v>0</v>
      </c>
      <c r="V67" s="263">
        <v>0</v>
      </c>
      <c r="W67" s="263">
        <v>0</v>
      </c>
      <c r="X67" s="278">
        <v>0</v>
      </c>
      <c r="Y67" s="278">
        <v>0</v>
      </c>
      <c r="Z67" s="278">
        <v>0</v>
      </c>
      <c r="AA67" s="278">
        <v>0</v>
      </c>
      <c r="AB67" s="278">
        <v>0</v>
      </c>
      <c r="AC67" s="279">
        <v>0</v>
      </c>
      <c r="AD67" s="279">
        <v>0</v>
      </c>
      <c r="AE67" s="279">
        <v>0</v>
      </c>
      <c r="AF67" s="279">
        <v>0</v>
      </c>
      <c r="AG67" s="279">
        <v>0</v>
      </c>
      <c r="AH67" s="280">
        <v>0</v>
      </c>
      <c r="AI67" s="280">
        <v>0</v>
      </c>
      <c r="AJ67" s="280">
        <v>0</v>
      </c>
      <c r="AK67" s="280">
        <v>0</v>
      </c>
      <c r="AL67" s="280">
        <v>0</v>
      </c>
      <c r="AM67" s="281">
        <v>0</v>
      </c>
      <c r="AN67" s="281">
        <v>0</v>
      </c>
      <c r="AO67" s="281">
        <v>0</v>
      </c>
      <c r="AP67" s="281">
        <v>0</v>
      </c>
      <c r="AQ67" s="282">
        <v>0</v>
      </c>
    </row>
    <row r="68" spans="2:43" x14ac:dyDescent="0.2">
      <c r="B68" s="151" t="s">
        <v>245</v>
      </c>
      <c r="C68" s="151" t="s">
        <v>87</v>
      </c>
      <c r="D68" s="151" t="s">
        <v>142</v>
      </c>
      <c r="E68" s="151" t="s">
        <v>475</v>
      </c>
      <c r="F68" s="151" t="s">
        <v>133</v>
      </c>
      <c r="G68" s="151" t="s">
        <v>353</v>
      </c>
      <c r="H68" s="151" t="s">
        <v>87</v>
      </c>
      <c r="I68" s="262">
        <v>0</v>
      </c>
      <c r="J68" s="263">
        <v>0</v>
      </c>
      <c r="K68" s="263">
        <v>0</v>
      </c>
      <c r="L68" s="263">
        <v>0</v>
      </c>
      <c r="M68" s="264">
        <v>0</v>
      </c>
      <c r="N68" s="262">
        <v>0</v>
      </c>
      <c r="O68" s="263">
        <v>0</v>
      </c>
      <c r="P68" s="263">
        <v>0</v>
      </c>
      <c r="Q68" s="263">
        <v>0</v>
      </c>
      <c r="R68" s="264">
        <v>0</v>
      </c>
      <c r="S68" s="262">
        <v>0</v>
      </c>
      <c r="T68" s="263">
        <v>0</v>
      </c>
      <c r="U68" s="263">
        <v>0</v>
      </c>
      <c r="V68" s="263">
        <v>0</v>
      </c>
      <c r="W68" s="263">
        <v>0</v>
      </c>
      <c r="X68" s="278">
        <v>0</v>
      </c>
      <c r="Y68" s="278">
        <v>0</v>
      </c>
      <c r="Z68" s="278">
        <v>0</v>
      </c>
      <c r="AA68" s="278">
        <v>0</v>
      </c>
      <c r="AB68" s="278">
        <v>0</v>
      </c>
      <c r="AC68" s="279">
        <v>0</v>
      </c>
      <c r="AD68" s="279">
        <v>0</v>
      </c>
      <c r="AE68" s="279">
        <v>0</v>
      </c>
      <c r="AF68" s="279">
        <v>0</v>
      </c>
      <c r="AG68" s="279">
        <v>0</v>
      </c>
      <c r="AH68" s="280">
        <v>0</v>
      </c>
      <c r="AI68" s="280">
        <v>0</v>
      </c>
      <c r="AJ68" s="280">
        <v>0</v>
      </c>
      <c r="AK68" s="280">
        <v>0</v>
      </c>
      <c r="AL68" s="280">
        <v>0</v>
      </c>
      <c r="AM68" s="281">
        <v>0</v>
      </c>
      <c r="AN68" s="281">
        <v>0</v>
      </c>
      <c r="AO68" s="281">
        <v>0</v>
      </c>
      <c r="AP68" s="281">
        <v>0</v>
      </c>
      <c r="AQ68" s="282">
        <v>0</v>
      </c>
    </row>
    <row r="69" spans="2:43" x14ac:dyDescent="0.2">
      <c r="B69" s="151" t="s">
        <v>245</v>
      </c>
      <c r="C69" s="151" t="s">
        <v>87</v>
      </c>
      <c r="D69" s="151" t="s">
        <v>143</v>
      </c>
      <c r="E69" s="151" t="s">
        <v>475</v>
      </c>
      <c r="F69" s="151" t="s">
        <v>212</v>
      </c>
      <c r="G69" s="151" t="s">
        <v>353</v>
      </c>
      <c r="H69" s="151" t="s">
        <v>87</v>
      </c>
      <c r="I69" s="262">
        <v>0</v>
      </c>
      <c r="J69" s="263">
        <v>0</v>
      </c>
      <c r="K69" s="263">
        <v>0</v>
      </c>
      <c r="L69" s="263">
        <v>0</v>
      </c>
      <c r="M69" s="264">
        <v>0</v>
      </c>
      <c r="N69" s="262">
        <v>0</v>
      </c>
      <c r="O69" s="263">
        <v>0</v>
      </c>
      <c r="P69" s="263">
        <v>0</v>
      </c>
      <c r="Q69" s="263">
        <v>0</v>
      </c>
      <c r="R69" s="264">
        <v>0</v>
      </c>
      <c r="S69" s="262">
        <v>0</v>
      </c>
      <c r="T69" s="263">
        <v>0</v>
      </c>
      <c r="U69" s="263">
        <v>0</v>
      </c>
      <c r="V69" s="263">
        <v>0</v>
      </c>
      <c r="W69" s="263">
        <v>0</v>
      </c>
      <c r="X69" s="278">
        <v>0</v>
      </c>
      <c r="Y69" s="278">
        <v>0</v>
      </c>
      <c r="Z69" s="278">
        <v>0</v>
      </c>
      <c r="AA69" s="278">
        <v>0</v>
      </c>
      <c r="AB69" s="278">
        <v>0</v>
      </c>
      <c r="AC69" s="279">
        <v>0</v>
      </c>
      <c r="AD69" s="279">
        <v>0</v>
      </c>
      <c r="AE69" s="279">
        <v>0</v>
      </c>
      <c r="AF69" s="279">
        <v>0</v>
      </c>
      <c r="AG69" s="279">
        <v>0</v>
      </c>
      <c r="AH69" s="280">
        <v>0</v>
      </c>
      <c r="AI69" s="280">
        <v>0</v>
      </c>
      <c r="AJ69" s="280">
        <v>0</v>
      </c>
      <c r="AK69" s="280">
        <v>0</v>
      </c>
      <c r="AL69" s="280">
        <v>0</v>
      </c>
      <c r="AM69" s="281">
        <v>0</v>
      </c>
      <c r="AN69" s="281">
        <v>0</v>
      </c>
      <c r="AO69" s="281">
        <v>0</v>
      </c>
      <c r="AP69" s="281">
        <v>0</v>
      </c>
      <c r="AQ69" s="282">
        <v>0</v>
      </c>
    </row>
    <row r="70" spans="2:43" x14ac:dyDescent="0.2">
      <c r="B70" s="151" t="s">
        <v>245</v>
      </c>
      <c r="C70" s="151" t="s">
        <v>87</v>
      </c>
      <c r="D70" s="151" t="s">
        <v>137</v>
      </c>
      <c r="E70" s="151" t="s">
        <v>475</v>
      </c>
      <c r="F70" s="151" t="s">
        <v>124</v>
      </c>
      <c r="G70" s="151" t="s">
        <v>353</v>
      </c>
      <c r="H70" s="151" t="s">
        <v>87</v>
      </c>
      <c r="I70" s="262">
        <v>0</v>
      </c>
      <c r="J70" s="263">
        <v>0</v>
      </c>
      <c r="K70" s="263">
        <v>0</v>
      </c>
      <c r="L70" s="263">
        <v>0</v>
      </c>
      <c r="M70" s="264">
        <v>0</v>
      </c>
      <c r="N70" s="262">
        <v>0</v>
      </c>
      <c r="O70" s="263">
        <v>0</v>
      </c>
      <c r="P70" s="263">
        <v>0</v>
      </c>
      <c r="Q70" s="263">
        <v>0</v>
      </c>
      <c r="R70" s="264">
        <v>0</v>
      </c>
      <c r="S70" s="262">
        <v>0</v>
      </c>
      <c r="T70" s="263">
        <v>0</v>
      </c>
      <c r="U70" s="263">
        <v>0</v>
      </c>
      <c r="V70" s="263">
        <v>0</v>
      </c>
      <c r="W70" s="263">
        <v>0</v>
      </c>
      <c r="X70" s="278">
        <v>0</v>
      </c>
      <c r="Y70" s="278">
        <v>0</v>
      </c>
      <c r="Z70" s="278">
        <v>0</v>
      </c>
      <c r="AA70" s="278">
        <v>0</v>
      </c>
      <c r="AB70" s="278">
        <v>0</v>
      </c>
      <c r="AC70" s="279">
        <v>0</v>
      </c>
      <c r="AD70" s="279">
        <v>0</v>
      </c>
      <c r="AE70" s="279">
        <v>0</v>
      </c>
      <c r="AF70" s="279">
        <v>0</v>
      </c>
      <c r="AG70" s="279">
        <v>0</v>
      </c>
      <c r="AH70" s="280">
        <v>0</v>
      </c>
      <c r="AI70" s="280">
        <v>0</v>
      </c>
      <c r="AJ70" s="280">
        <v>0</v>
      </c>
      <c r="AK70" s="280">
        <v>0</v>
      </c>
      <c r="AL70" s="280">
        <v>0</v>
      </c>
      <c r="AM70" s="281">
        <v>0</v>
      </c>
      <c r="AN70" s="281">
        <v>0</v>
      </c>
      <c r="AO70" s="281">
        <v>0</v>
      </c>
      <c r="AP70" s="281">
        <v>0</v>
      </c>
      <c r="AQ70" s="282">
        <v>0</v>
      </c>
    </row>
    <row r="71" spans="2:43" x14ac:dyDescent="0.2">
      <c r="B71" s="151" t="s">
        <v>245</v>
      </c>
      <c r="C71" s="151" t="s">
        <v>87</v>
      </c>
      <c r="D71" s="151" t="s">
        <v>141</v>
      </c>
      <c r="E71" s="151" t="s">
        <v>475</v>
      </c>
      <c r="F71" s="151" t="s">
        <v>123</v>
      </c>
      <c r="G71" s="151" t="s">
        <v>353</v>
      </c>
      <c r="H71" s="151" t="s">
        <v>87</v>
      </c>
      <c r="I71" s="262">
        <v>0</v>
      </c>
      <c r="J71" s="263">
        <v>0</v>
      </c>
      <c r="K71" s="263">
        <v>0</v>
      </c>
      <c r="L71" s="263">
        <v>0</v>
      </c>
      <c r="M71" s="264">
        <v>0</v>
      </c>
      <c r="N71" s="262">
        <v>0</v>
      </c>
      <c r="O71" s="263">
        <v>0</v>
      </c>
      <c r="P71" s="263">
        <v>0</v>
      </c>
      <c r="Q71" s="263">
        <v>0</v>
      </c>
      <c r="R71" s="264">
        <v>0</v>
      </c>
      <c r="S71" s="262">
        <v>0</v>
      </c>
      <c r="T71" s="263">
        <v>0</v>
      </c>
      <c r="U71" s="263">
        <v>0</v>
      </c>
      <c r="V71" s="263">
        <v>0</v>
      </c>
      <c r="W71" s="263">
        <v>0</v>
      </c>
      <c r="X71" s="278">
        <v>0</v>
      </c>
      <c r="Y71" s="278">
        <v>0</v>
      </c>
      <c r="Z71" s="278">
        <v>0</v>
      </c>
      <c r="AA71" s="278">
        <v>0</v>
      </c>
      <c r="AB71" s="278">
        <v>0</v>
      </c>
      <c r="AC71" s="279">
        <v>0</v>
      </c>
      <c r="AD71" s="279">
        <v>0</v>
      </c>
      <c r="AE71" s="279">
        <v>0</v>
      </c>
      <c r="AF71" s="279">
        <v>0</v>
      </c>
      <c r="AG71" s="279">
        <v>0</v>
      </c>
      <c r="AH71" s="280">
        <v>0</v>
      </c>
      <c r="AI71" s="280">
        <v>0</v>
      </c>
      <c r="AJ71" s="280">
        <v>0</v>
      </c>
      <c r="AK71" s="280">
        <v>0</v>
      </c>
      <c r="AL71" s="280">
        <v>0</v>
      </c>
      <c r="AM71" s="281">
        <v>0</v>
      </c>
      <c r="AN71" s="281">
        <v>0</v>
      </c>
      <c r="AO71" s="281">
        <v>0</v>
      </c>
      <c r="AP71" s="281">
        <v>0</v>
      </c>
      <c r="AQ71" s="282">
        <v>0</v>
      </c>
    </row>
    <row r="72" spans="2:43" x14ac:dyDescent="0.2">
      <c r="B72" s="151" t="s">
        <v>245</v>
      </c>
      <c r="C72" s="151" t="s">
        <v>87</v>
      </c>
      <c r="D72" s="151" t="s">
        <v>395</v>
      </c>
      <c r="E72" s="151" t="s">
        <v>475</v>
      </c>
      <c r="F72" s="151" t="s">
        <v>189</v>
      </c>
      <c r="G72" s="151" t="s">
        <v>353</v>
      </c>
      <c r="H72" s="151" t="s">
        <v>87</v>
      </c>
      <c r="I72" s="262">
        <v>0</v>
      </c>
      <c r="J72" s="263">
        <v>0</v>
      </c>
      <c r="K72" s="263">
        <v>0</v>
      </c>
      <c r="L72" s="263">
        <v>0</v>
      </c>
      <c r="M72" s="264">
        <v>0</v>
      </c>
      <c r="N72" s="262">
        <v>0</v>
      </c>
      <c r="O72" s="263">
        <v>0</v>
      </c>
      <c r="P72" s="263">
        <v>0</v>
      </c>
      <c r="Q72" s="263">
        <v>0</v>
      </c>
      <c r="R72" s="264">
        <v>0</v>
      </c>
      <c r="S72" s="262">
        <v>0</v>
      </c>
      <c r="T72" s="263">
        <v>0</v>
      </c>
      <c r="U72" s="263">
        <v>0</v>
      </c>
      <c r="V72" s="263">
        <v>0</v>
      </c>
      <c r="W72" s="263">
        <v>0</v>
      </c>
      <c r="X72" s="278">
        <v>0</v>
      </c>
      <c r="Y72" s="278">
        <v>0</v>
      </c>
      <c r="Z72" s="278">
        <v>0</v>
      </c>
      <c r="AA72" s="278">
        <v>0</v>
      </c>
      <c r="AB72" s="278">
        <v>0</v>
      </c>
      <c r="AC72" s="279">
        <v>0</v>
      </c>
      <c r="AD72" s="279">
        <v>0</v>
      </c>
      <c r="AE72" s="279">
        <v>0</v>
      </c>
      <c r="AF72" s="279">
        <v>0</v>
      </c>
      <c r="AG72" s="279">
        <v>0</v>
      </c>
      <c r="AH72" s="280">
        <v>0</v>
      </c>
      <c r="AI72" s="280">
        <v>0</v>
      </c>
      <c r="AJ72" s="280">
        <v>0</v>
      </c>
      <c r="AK72" s="280">
        <v>0</v>
      </c>
      <c r="AL72" s="280">
        <v>0</v>
      </c>
      <c r="AM72" s="281">
        <v>0</v>
      </c>
      <c r="AN72" s="281">
        <v>0</v>
      </c>
      <c r="AO72" s="281">
        <v>0</v>
      </c>
      <c r="AP72" s="281">
        <v>0</v>
      </c>
      <c r="AQ72" s="282">
        <v>0</v>
      </c>
    </row>
    <row r="73" spans="2:43" x14ac:dyDescent="0.2">
      <c r="B73" s="151" t="s">
        <v>245</v>
      </c>
      <c r="C73" s="151" t="s">
        <v>87</v>
      </c>
      <c r="D73" s="151" t="s">
        <v>396</v>
      </c>
      <c r="E73" s="151" t="s">
        <v>475</v>
      </c>
      <c r="F73" s="151" t="s">
        <v>193</v>
      </c>
      <c r="G73" s="151" t="s">
        <v>353</v>
      </c>
      <c r="H73" s="151" t="s">
        <v>87</v>
      </c>
      <c r="I73" s="262">
        <v>0</v>
      </c>
      <c r="J73" s="263">
        <v>0</v>
      </c>
      <c r="K73" s="263">
        <v>0</v>
      </c>
      <c r="L73" s="263">
        <v>0</v>
      </c>
      <c r="M73" s="264">
        <v>0</v>
      </c>
      <c r="N73" s="262">
        <v>0</v>
      </c>
      <c r="O73" s="263">
        <v>0</v>
      </c>
      <c r="P73" s="263">
        <v>0</v>
      </c>
      <c r="Q73" s="263">
        <v>0</v>
      </c>
      <c r="R73" s="264">
        <v>0</v>
      </c>
      <c r="S73" s="262">
        <v>0</v>
      </c>
      <c r="T73" s="263">
        <v>0</v>
      </c>
      <c r="U73" s="263">
        <v>0</v>
      </c>
      <c r="V73" s="263">
        <v>0</v>
      </c>
      <c r="W73" s="263">
        <v>0</v>
      </c>
      <c r="X73" s="278">
        <v>0</v>
      </c>
      <c r="Y73" s="278">
        <v>0</v>
      </c>
      <c r="Z73" s="278">
        <v>0</v>
      </c>
      <c r="AA73" s="278">
        <v>0</v>
      </c>
      <c r="AB73" s="278">
        <v>0</v>
      </c>
      <c r="AC73" s="279">
        <v>0</v>
      </c>
      <c r="AD73" s="279">
        <v>0</v>
      </c>
      <c r="AE73" s="279">
        <v>0</v>
      </c>
      <c r="AF73" s="279">
        <v>0</v>
      </c>
      <c r="AG73" s="279">
        <v>0</v>
      </c>
      <c r="AH73" s="280">
        <v>0</v>
      </c>
      <c r="AI73" s="280">
        <v>0</v>
      </c>
      <c r="AJ73" s="280">
        <v>0</v>
      </c>
      <c r="AK73" s="280">
        <v>0</v>
      </c>
      <c r="AL73" s="280">
        <v>0</v>
      </c>
      <c r="AM73" s="281">
        <v>0</v>
      </c>
      <c r="AN73" s="281">
        <v>0</v>
      </c>
      <c r="AO73" s="281">
        <v>0</v>
      </c>
      <c r="AP73" s="281">
        <v>0</v>
      </c>
      <c r="AQ73" s="282">
        <v>0</v>
      </c>
    </row>
    <row r="74" spans="2:43" x14ac:dyDescent="0.2">
      <c r="B74" s="151" t="s">
        <v>245</v>
      </c>
      <c r="C74" s="151" t="s">
        <v>87</v>
      </c>
      <c r="D74" s="151" t="s">
        <v>134</v>
      </c>
      <c r="E74" s="151" t="s">
        <v>475</v>
      </c>
      <c r="F74" s="151" t="s">
        <v>125</v>
      </c>
      <c r="G74" s="151" t="s">
        <v>353</v>
      </c>
      <c r="H74" s="151" t="s">
        <v>87</v>
      </c>
      <c r="I74" s="262">
        <v>0</v>
      </c>
      <c r="J74" s="263">
        <v>0</v>
      </c>
      <c r="K74" s="263">
        <v>0</v>
      </c>
      <c r="L74" s="263">
        <v>0</v>
      </c>
      <c r="M74" s="264">
        <v>0</v>
      </c>
      <c r="N74" s="262">
        <v>0</v>
      </c>
      <c r="O74" s="263">
        <v>0</v>
      </c>
      <c r="P74" s="263">
        <v>0</v>
      </c>
      <c r="Q74" s="263">
        <v>0</v>
      </c>
      <c r="R74" s="264">
        <v>0</v>
      </c>
      <c r="S74" s="262">
        <v>0</v>
      </c>
      <c r="T74" s="263">
        <v>0</v>
      </c>
      <c r="U74" s="263">
        <v>0</v>
      </c>
      <c r="V74" s="263">
        <v>0</v>
      </c>
      <c r="W74" s="263">
        <v>0</v>
      </c>
      <c r="X74" s="278">
        <v>0</v>
      </c>
      <c r="Y74" s="278">
        <v>0</v>
      </c>
      <c r="Z74" s="278">
        <v>0</v>
      </c>
      <c r="AA74" s="278">
        <v>0</v>
      </c>
      <c r="AB74" s="278">
        <v>0</v>
      </c>
      <c r="AC74" s="279">
        <v>0</v>
      </c>
      <c r="AD74" s="279">
        <v>0</v>
      </c>
      <c r="AE74" s="279">
        <v>0</v>
      </c>
      <c r="AF74" s="279">
        <v>0</v>
      </c>
      <c r="AG74" s="279">
        <v>0</v>
      </c>
      <c r="AH74" s="280">
        <v>0</v>
      </c>
      <c r="AI74" s="280">
        <v>0</v>
      </c>
      <c r="AJ74" s="280">
        <v>0</v>
      </c>
      <c r="AK74" s="280">
        <v>0</v>
      </c>
      <c r="AL74" s="280">
        <v>0</v>
      </c>
      <c r="AM74" s="281">
        <v>0</v>
      </c>
      <c r="AN74" s="281">
        <v>0</v>
      </c>
      <c r="AO74" s="281">
        <v>0</v>
      </c>
      <c r="AP74" s="281">
        <v>0</v>
      </c>
      <c r="AQ74" s="282">
        <v>0</v>
      </c>
    </row>
    <row r="75" spans="2:43" x14ac:dyDescent="0.2">
      <c r="B75" s="151" t="s">
        <v>245</v>
      </c>
      <c r="C75" s="151" t="s">
        <v>87</v>
      </c>
      <c r="D75" s="151" t="s">
        <v>397</v>
      </c>
      <c r="E75" s="151" t="s">
        <v>475</v>
      </c>
      <c r="F75" s="151" t="s">
        <v>130</v>
      </c>
      <c r="G75" s="151" t="s">
        <v>353</v>
      </c>
      <c r="H75" s="151" t="s">
        <v>87</v>
      </c>
      <c r="I75" s="262">
        <v>0</v>
      </c>
      <c r="J75" s="263">
        <v>0</v>
      </c>
      <c r="K75" s="263">
        <v>0</v>
      </c>
      <c r="L75" s="263">
        <v>0</v>
      </c>
      <c r="M75" s="264">
        <v>0</v>
      </c>
      <c r="N75" s="262">
        <v>0</v>
      </c>
      <c r="O75" s="263">
        <v>0</v>
      </c>
      <c r="P75" s="263">
        <v>0</v>
      </c>
      <c r="Q75" s="263">
        <v>0</v>
      </c>
      <c r="R75" s="264">
        <v>0</v>
      </c>
      <c r="S75" s="262">
        <v>0</v>
      </c>
      <c r="T75" s="263">
        <v>0</v>
      </c>
      <c r="U75" s="263">
        <v>0</v>
      </c>
      <c r="V75" s="263">
        <v>0</v>
      </c>
      <c r="W75" s="263">
        <v>0</v>
      </c>
      <c r="X75" s="278">
        <v>0</v>
      </c>
      <c r="Y75" s="278">
        <v>0</v>
      </c>
      <c r="Z75" s="278">
        <v>0</v>
      </c>
      <c r="AA75" s="278">
        <v>0</v>
      </c>
      <c r="AB75" s="278">
        <v>0</v>
      </c>
      <c r="AC75" s="279">
        <v>0</v>
      </c>
      <c r="AD75" s="279">
        <v>0</v>
      </c>
      <c r="AE75" s="279">
        <v>0</v>
      </c>
      <c r="AF75" s="279">
        <v>0</v>
      </c>
      <c r="AG75" s="279">
        <v>0</v>
      </c>
      <c r="AH75" s="280">
        <v>0</v>
      </c>
      <c r="AI75" s="280">
        <v>0</v>
      </c>
      <c r="AJ75" s="280">
        <v>0</v>
      </c>
      <c r="AK75" s="280">
        <v>0</v>
      </c>
      <c r="AL75" s="280">
        <v>0</v>
      </c>
      <c r="AM75" s="281">
        <v>0</v>
      </c>
      <c r="AN75" s="281">
        <v>0</v>
      </c>
      <c r="AO75" s="281">
        <v>0</v>
      </c>
      <c r="AP75" s="281">
        <v>0</v>
      </c>
      <c r="AQ75" s="282">
        <v>0</v>
      </c>
    </row>
    <row r="76" spans="2:43" x14ac:dyDescent="0.2">
      <c r="B76" s="151" t="s">
        <v>245</v>
      </c>
      <c r="C76" s="151" t="s">
        <v>87</v>
      </c>
      <c r="D76" s="151" t="s">
        <v>138</v>
      </c>
      <c r="E76" s="151" t="s">
        <v>475</v>
      </c>
      <c r="F76" s="151" t="s">
        <v>126</v>
      </c>
      <c r="G76" s="151" t="s">
        <v>353</v>
      </c>
      <c r="H76" s="151" t="s">
        <v>87</v>
      </c>
      <c r="I76" s="262">
        <v>0</v>
      </c>
      <c r="J76" s="263">
        <v>0</v>
      </c>
      <c r="K76" s="263">
        <v>0</v>
      </c>
      <c r="L76" s="263">
        <v>0</v>
      </c>
      <c r="M76" s="264">
        <v>0</v>
      </c>
      <c r="N76" s="262">
        <v>0</v>
      </c>
      <c r="O76" s="263">
        <v>0</v>
      </c>
      <c r="P76" s="263">
        <v>0</v>
      </c>
      <c r="Q76" s="263">
        <v>0</v>
      </c>
      <c r="R76" s="264">
        <v>0</v>
      </c>
      <c r="S76" s="262">
        <v>0</v>
      </c>
      <c r="T76" s="263">
        <v>0</v>
      </c>
      <c r="U76" s="263">
        <v>0</v>
      </c>
      <c r="V76" s="263">
        <v>0</v>
      </c>
      <c r="W76" s="263">
        <v>0</v>
      </c>
      <c r="X76" s="278">
        <v>0</v>
      </c>
      <c r="Y76" s="278">
        <v>0</v>
      </c>
      <c r="Z76" s="278">
        <v>0</v>
      </c>
      <c r="AA76" s="278">
        <v>0</v>
      </c>
      <c r="AB76" s="278">
        <v>0</v>
      </c>
      <c r="AC76" s="279">
        <v>0</v>
      </c>
      <c r="AD76" s="279">
        <v>0</v>
      </c>
      <c r="AE76" s="279">
        <v>0</v>
      </c>
      <c r="AF76" s="279">
        <v>0</v>
      </c>
      <c r="AG76" s="279">
        <v>0</v>
      </c>
      <c r="AH76" s="280">
        <v>0</v>
      </c>
      <c r="AI76" s="280">
        <v>0</v>
      </c>
      <c r="AJ76" s="280">
        <v>0</v>
      </c>
      <c r="AK76" s="280">
        <v>0</v>
      </c>
      <c r="AL76" s="280">
        <v>0</v>
      </c>
      <c r="AM76" s="281">
        <v>0</v>
      </c>
      <c r="AN76" s="281">
        <v>0</v>
      </c>
      <c r="AO76" s="281">
        <v>0</v>
      </c>
      <c r="AP76" s="281">
        <v>0</v>
      </c>
      <c r="AQ76" s="282">
        <v>0</v>
      </c>
    </row>
    <row r="77" spans="2:43" x14ac:dyDescent="0.2">
      <c r="B77" s="151" t="s">
        <v>245</v>
      </c>
      <c r="C77" s="151" t="s">
        <v>87</v>
      </c>
      <c r="D77" s="151" t="s">
        <v>140</v>
      </c>
      <c r="E77" s="151" t="s">
        <v>475</v>
      </c>
      <c r="F77" s="151" t="s">
        <v>128</v>
      </c>
      <c r="G77" s="151" t="s">
        <v>353</v>
      </c>
      <c r="H77" s="151" t="s">
        <v>87</v>
      </c>
      <c r="I77" s="262">
        <v>0</v>
      </c>
      <c r="J77" s="263">
        <v>0</v>
      </c>
      <c r="K77" s="263">
        <v>0</v>
      </c>
      <c r="L77" s="263">
        <v>0</v>
      </c>
      <c r="M77" s="264">
        <v>0</v>
      </c>
      <c r="N77" s="262">
        <v>0</v>
      </c>
      <c r="O77" s="263">
        <v>0</v>
      </c>
      <c r="P77" s="263">
        <v>0</v>
      </c>
      <c r="Q77" s="263">
        <v>0</v>
      </c>
      <c r="R77" s="264">
        <v>0</v>
      </c>
      <c r="S77" s="262">
        <v>0</v>
      </c>
      <c r="T77" s="263">
        <v>0</v>
      </c>
      <c r="U77" s="263">
        <v>0</v>
      </c>
      <c r="V77" s="263">
        <v>0</v>
      </c>
      <c r="W77" s="263">
        <v>0</v>
      </c>
      <c r="X77" s="278">
        <v>0</v>
      </c>
      <c r="Y77" s="278">
        <v>0</v>
      </c>
      <c r="Z77" s="278">
        <v>0</v>
      </c>
      <c r="AA77" s="278">
        <v>0</v>
      </c>
      <c r="AB77" s="278">
        <v>0</v>
      </c>
      <c r="AC77" s="279">
        <v>0</v>
      </c>
      <c r="AD77" s="279">
        <v>0</v>
      </c>
      <c r="AE77" s="279">
        <v>0</v>
      </c>
      <c r="AF77" s="279">
        <v>0</v>
      </c>
      <c r="AG77" s="279">
        <v>0</v>
      </c>
      <c r="AH77" s="280">
        <v>0</v>
      </c>
      <c r="AI77" s="280">
        <v>0</v>
      </c>
      <c r="AJ77" s="280">
        <v>0</v>
      </c>
      <c r="AK77" s="280">
        <v>0</v>
      </c>
      <c r="AL77" s="280">
        <v>0</v>
      </c>
      <c r="AM77" s="281">
        <v>0</v>
      </c>
      <c r="AN77" s="281">
        <v>0</v>
      </c>
      <c r="AO77" s="281">
        <v>0</v>
      </c>
      <c r="AP77" s="281">
        <v>0</v>
      </c>
      <c r="AQ77" s="282">
        <v>0</v>
      </c>
    </row>
    <row r="78" spans="2:43" x14ac:dyDescent="0.2">
      <c r="B78" s="151" t="s">
        <v>245</v>
      </c>
      <c r="C78" s="151" t="s">
        <v>87</v>
      </c>
      <c r="D78" s="151" t="s">
        <v>135</v>
      </c>
      <c r="E78" s="151" t="s">
        <v>475</v>
      </c>
      <c r="F78" s="151" t="s">
        <v>155</v>
      </c>
      <c r="G78" s="151" t="s">
        <v>353</v>
      </c>
      <c r="H78" s="151" t="s">
        <v>87</v>
      </c>
      <c r="I78" s="262">
        <v>0</v>
      </c>
      <c r="J78" s="263">
        <v>0</v>
      </c>
      <c r="K78" s="263">
        <v>0</v>
      </c>
      <c r="L78" s="263">
        <v>0</v>
      </c>
      <c r="M78" s="264">
        <v>0</v>
      </c>
      <c r="N78" s="262">
        <v>0</v>
      </c>
      <c r="O78" s="263">
        <v>0</v>
      </c>
      <c r="P78" s="263">
        <v>0</v>
      </c>
      <c r="Q78" s="263">
        <v>0</v>
      </c>
      <c r="R78" s="264">
        <v>0</v>
      </c>
      <c r="S78" s="262">
        <v>0</v>
      </c>
      <c r="T78" s="263">
        <v>0</v>
      </c>
      <c r="U78" s="263">
        <v>0</v>
      </c>
      <c r="V78" s="263">
        <v>0</v>
      </c>
      <c r="W78" s="263">
        <v>0</v>
      </c>
      <c r="X78" s="278">
        <v>0</v>
      </c>
      <c r="Y78" s="278">
        <v>0</v>
      </c>
      <c r="Z78" s="278">
        <v>0</v>
      </c>
      <c r="AA78" s="278">
        <v>0</v>
      </c>
      <c r="AB78" s="278">
        <v>0</v>
      </c>
      <c r="AC78" s="279">
        <v>0</v>
      </c>
      <c r="AD78" s="279">
        <v>0</v>
      </c>
      <c r="AE78" s="279">
        <v>0</v>
      </c>
      <c r="AF78" s="279">
        <v>0</v>
      </c>
      <c r="AG78" s="279">
        <v>0</v>
      </c>
      <c r="AH78" s="280">
        <v>0</v>
      </c>
      <c r="AI78" s="280">
        <v>0</v>
      </c>
      <c r="AJ78" s="280">
        <v>0</v>
      </c>
      <c r="AK78" s="280">
        <v>0</v>
      </c>
      <c r="AL78" s="280">
        <v>0</v>
      </c>
      <c r="AM78" s="281">
        <v>0</v>
      </c>
      <c r="AN78" s="281">
        <v>0</v>
      </c>
      <c r="AO78" s="281">
        <v>0</v>
      </c>
      <c r="AP78" s="281">
        <v>0</v>
      </c>
      <c r="AQ78" s="282">
        <v>0</v>
      </c>
    </row>
    <row r="79" spans="2:43" x14ac:dyDescent="0.2">
      <c r="B79" s="151" t="s">
        <v>245</v>
      </c>
      <c r="C79" s="151" t="s">
        <v>87</v>
      </c>
      <c r="D79" s="151" t="s">
        <v>136</v>
      </c>
      <c r="E79" s="151" t="s">
        <v>475</v>
      </c>
      <c r="F79" s="151" t="s">
        <v>132</v>
      </c>
      <c r="G79" s="151" t="s">
        <v>353</v>
      </c>
      <c r="H79" s="151" t="s">
        <v>87</v>
      </c>
      <c r="I79" s="262">
        <v>0</v>
      </c>
      <c r="J79" s="263">
        <v>0</v>
      </c>
      <c r="K79" s="263">
        <v>0</v>
      </c>
      <c r="L79" s="263">
        <v>0</v>
      </c>
      <c r="M79" s="264">
        <v>0</v>
      </c>
      <c r="N79" s="262">
        <v>0</v>
      </c>
      <c r="O79" s="263">
        <v>0</v>
      </c>
      <c r="P79" s="263">
        <v>0</v>
      </c>
      <c r="Q79" s="263">
        <v>0</v>
      </c>
      <c r="R79" s="264">
        <v>0</v>
      </c>
      <c r="S79" s="262">
        <v>0</v>
      </c>
      <c r="T79" s="263">
        <v>0</v>
      </c>
      <c r="U79" s="263">
        <v>0</v>
      </c>
      <c r="V79" s="263">
        <v>0</v>
      </c>
      <c r="W79" s="263">
        <v>0</v>
      </c>
      <c r="X79" s="278">
        <v>0</v>
      </c>
      <c r="Y79" s="278">
        <v>0</v>
      </c>
      <c r="Z79" s="278">
        <v>0</v>
      </c>
      <c r="AA79" s="278">
        <v>0</v>
      </c>
      <c r="AB79" s="278">
        <v>0</v>
      </c>
      <c r="AC79" s="279">
        <v>0</v>
      </c>
      <c r="AD79" s="279">
        <v>0</v>
      </c>
      <c r="AE79" s="279">
        <v>0</v>
      </c>
      <c r="AF79" s="279">
        <v>0</v>
      </c>
      <c r="AG79" s="279">
        <v>0</v>
      </c>
      <c r="AH79" s="280">
        <v>0</v>
      </c>
      <c r="AI79" s="280">
        <v>0</v>
      </c>
      <c r="AJ79" s="280">
        <v>0</v>
      </c>
      <c r="AK79" s="280">
        <v>0</v>
      </c>
      <c r="AL79" s="280">
        <v>0</v>
      </c>
      <c r="AM79" s="281">
        <v>0</v>
      </c>
      <c r="AN79" s="281">
        <v>0</v>
      </c>
      <c r="AO79" s="281">
        <v>0</v>
      </c>
      <c r="AP79" s="281">
        <v>0</v>
      </c>
      <c r="AQ79" s="282">
        <v>0</v>
      </c>
    </row>
    <row r="80" spans="2:43" x14ac:dyDescent="0.2">
      <c r="B80" s="151" t="s">
        <v>245</v>
      </c>
      <c r="C80" s="151" t="s">
        <v>87</v>
      </c>
      <c r="D80" s="151" t="s">
        <v>398</v>
      </c>
      <c r="E80" s="151" t="s">
        <v>475</v>
      </c>
      <c r="F80" s="151" t="s">
        <v>131</v>
      </c>
      <c r="G80" s="151" t="s">
        <v>353</v>
      </c>
      <c r="H80" s="151" t="s">
        <v>87</v>
      </c>
      <c r="I80" s="262">
        <v>0</v>
      </c>
      <c r="J80" s="263">
        <v>0</v>
      </c>
      <c r="K80" s="263">
        <v>0</v>
      </c>
      <c r="L80" s="263">
        <v>0</v>
      </c>
      <c r="M80" s="264">
        <v>0</v>
      </c>
      <c r="N80" s="262">
        <v>0</v>
      </c>
      <c r="O80" s="263">
        <v>0</v>
      </c>
      <c r="P80" s="263">
        <v>0</v>
      </c>
      <c r="Q80" s="263">
        <v>0</v>
      </c>
      <c r="R80" s="264">
        <v>0</v>
      </c>
      <c r="S80" s="262">
        <v>0</v>
      </c>
      <c r="T80" s="263">
        <v>0</v>
      </c>
      <c r="U80" s="263">
        <v>0</v>
      </c>
      <c r="V80" s="263">
        <v>0</v>
      </c>
      <c r="W80" s="263">
        <v>0</v>
      </c>
      <c r="X80" s="278">
        <v>0</v>
      </c>
      <c r="Y80" s="278">
        <v>0</v>
      </c>
      <c r="Z80" s="278">
        <v>0</v>
      </c>
      <c r="AA80" s="278">
        <v>0</v>
      </c>
      <c r="AB80" s="278">
        <v>0</v>
      </c>
      <c r="AC80" s="279">
        <v>0</v>
      </c>
      <c r="AD80" s="279">
        <v>0</v>
      </c>
      <c r="AE80" s="279">
        <v>0</v>
      </c>
      <c r="AF80" s="279">
        <v>0</v>
      </c>
      <c r="AG80" s="279">
        <v>0</v>
      </c>
      <c r="AH80" s="280">
        <v>0</v>
      </c>
      <c r="AI80" s="280">
        <v>0</v>
      </c>
      <c r="AJ80" s="280">
        <v>0</v>
      </c>
      <c r="AK80" s="280">
        <v>0</v>
      </c>
      <c r="AL80" s="280">
        <v>0</v>
      </c>
      <c r="AM80" s="281">
        <v>0</v>
      </c>
      <c r="AN80" s="281">
        <v>0</v>
      </c>
      <c r="AO80" s="281">
        <v>0</v>
      </c>
      <c r="AP80" s="281">
        <v>0</v>
      </c>
      <c r="AQ80" s="282">
        <v>0</v>
      </c>
    </row>
    <row r="81" spans="2:43" x14ac:dyDescent="0.2">
      <c r="B81" s="151" t="s">
        <v>244</v>
      </c>
      <c r="C81" s="151" t="s">
        <v>47</v>
      </c>
      <c r="D81" s="151" t="s">
        <v>144</v>
      </c>
      <c r="E81" s="151" t="s">
        <v>475</v>
      </c>
      <c r="F81" s="151" t="s">
        <v>122</v>
      </c>
      <c r="G81" s="151" t="s">
        <v>329</v>
      </c>
      <c r="H81" s="151" t="s">
        <v>84</v>
      </c>
      <c r="I81" s="262">
        <v>77.138760979950803</v>
      </c>
      <c r="J81" s="263">
        <v>54.118027211840051</v>
      </c>
      <c r="K81" s="263">
        <v>59.733013271213494</v>
      </c>
      <c r="L81" s="263">
        <v>0.11547349632203918</v>
      </c>
      <c r="M81" s="264">
        <v>2.0384058766525688</v>
      </c>
      <c r="N81" s="262">
        <v>77.447316023870613</v>
      </c>
      <c r="O81" s="263">
        <v>54.334499320687414</v>
      </c>
      <c r="P81" s="263">
        <v>59.971945324298346</v>
      </c>
      <c r="Q81" s="263">
        <v>0.11593539030732734</v>
      </c>
      <c r="R81" s="264">
        <v>2.0465595001591792</v>
      </c>
      <c r="S81" s="262">
        <v>77.447316023870613</v>
      </c>
      <c r="T81" s="263">
        <v>54.334499320687414</v>
      </c>
      <c r="U81" s="263">
        <v>59.971945324298346</v>
      </c>
      <c r="V81" s="263">
        <v>0.11593539030732734</v>
      </c>
      <c r="W81" s="263">
        <v>2.0465595001591792</v>
      </c>
      <c r="X81" s="278">
        <v>12.021672935048572</v>
      </c>
      <c r="Y81" s="278">
        <v>8.4340118348529725</v>
      </c>
      <c r="Z81" s="278">
        <v>9.3090780801895932</v>
      </c>
      <c r="AA81" s="278">
        <v>1.7995941182032901E-2</v>
      </c>
      <c r="AB81" s="278">
        <v>0.31767490748739496</v>
      </c>
      <c r="AC81" s="279">
        <v>0</v>
      </c>
      <c r="AD81" s="279">
        <v>0</v>
      </c>
      <c r="AE81" s="279">
        <v>0</v>
      </c>
      <c r="AF81" s="279">
        <v>0</v>
      </c>
      <c r="AG81" s="279">
        <v>0</v>
      </c>
      <c r="AH81" s="280">
        <v>65.425643088822028</v>
      </c>
      <c r="AI81" s="280">
        <v>45.900487485834432</v>
      </c>
      <c r="AJ81" s="280">
        <v>50.662867244108746</v>
      </c>
      <c r="AK81" s="280">
        <v>9.7939449125294425E-2</v>
      </c>
      <c r="AL81" s="280">
        <v>1.728884592671784</v>
      </c>
      <c r="AM81" s="281">
        <v>0</v>
      </c>
      <c r="AN81" s="281">
        <v>0</v>
      </c>
      <c r="AO81" s="281">
        <v>0</v>
      </c>
      <c r="AP81" s="281">
        <v>0</v>
      </c>
      <c r="AQ81" s="282">
        <v>0</v>
      </c>
    </row>
    <row r="82" spans="2:43" x14ac:dyDescent="0.2">
      <c r="B82" s="151" t="s">
        <v>244</v>
      </c>
      <c r="C82" s="151" t="s">
        <v>47</v>
      </c>
      <c r="D82" s="151" t="s">
        <v>139</v>
      </c>
      <c r="E82" s="151" t="s">
        <v>475</v>
      </c>
      <c r="F82" s="151" t="s">
        <v>127</v>
      </c>
      <c r="G82" s="151" t="s">
        <v>329</v>
      </c>
      <c r="H82" s="151" t="s">
        <v>84</v>
      </c>
      <c r="I82" s="262">
        <v>7.9825185491690389</v>
      </c>
      <c r="J82" s="263">
        <v>5.6002734627177766</v>
      </c>
      <c r="K82" s="263">
        <v>6.1813267464738342</v>
      </c>
      <c r="L82" s="263">
        <v>1.1949496136808036E-2</v>
      </c>
      <c r="M82" s="264">
        <v>0.21093951360384791</v>
      </c>
      <c r="N82" s="262">
        <v>8.0144486233657144</v>
      </c>
      <c r="O82" s="263">
        <v>5.622674556568648</v>
      </c>
      <c r="P82" s="263">
        <v>6.2060520534597297</v>
      </c>
      <c r="Q82" s="263">
        <v>1.1997294121355268E-2</v>
      </c>
      <c r="R82" s="264">
        <v>0.2117832716582633</v>
      </c>
      <c r="S82" s="262">
        <v>8.0144486233657144</v>
      </c>
      <c r="T82" s="263">
        <v>5.622674556568648</v>
      </c>
      <c r="U82" s="263">
        <v>6.2060520534597297</v>
      </c>
      <c r="V82" s="263">
        <v>1.1997294121355268E-2</v>
      </c>
      <c r="W82" s="263">
        <v>0.2117832716582633</v>
      </c>
      <c r="X82" s="278">
        <v>0.76328082127292518</v>
      </c>
      <c r="Y82" s="278">
        <v>0.53549281491129974</v>
      </c>
      <c r="Z82" s="278">
        <v>0.59105257651997423</v>
      </c>
      <c r="AA82" s="278">
        <v>1.1425994401290732E-3</v>
      </c>
      <c r="AB82" s="278">
        <v>2.0169835396025078E-2</v>
      </c>
      <c r="AC82" s="279">
        <v>0</v>
      </c>
      <c r="AD82" s="279">
        <v>0</v>
      </c>
      <c r="AE82" s="279">
        <v>0</v>
      </c>
      <c r="AF82" s="279">
        <v>0</v>
      </c>
      <c r="AG82" s="279">
        <v>0</v>
      </c>
      <c r="AH82" s="280">
        <v>7.2511678020927892</v>
      </c>
      <c r="AI82" s="280">
        <v>5.0871817416573482</v>
      </c>
      <c r="AJ82" s="280">
        <v>5.6149994769397553</v>
      </c>
      <c r="AK82" s="280">
        <v>1.0854694681226195E-2</v>
      </c>
      <c r="AL82" s="280">
        <v>0.19161343626223823</v>
      </c>
      <c r="AM82" s="281">
        <v>0</v>
      </c>
      <c r="AN82" s="281">
        <v>0</v>
      </c>
      <c r="AO82" s="281">
        <v>0</v>
      </c>
      <c r="AP82" s="281">
        <v>0</v>
      </c>
      <c r="AQ82" s="282">
        <v>0</v>
      </c>
    </row>
    <row r="83" spans="2:43" x14ac:dyDescent="0.2">
      <c r="B83" s="151" t="s">
        <v>244</v>
      </c>
      <c r="C83" s="151" t="s">
        <v>47</v>
      </c>
      <c r="D83" s="151" t="s">
        <v>142</v>
      </c>
      <c r="E83" s="151" t="s">
        <v>475</v>
      </c>
      <c r="F83" s="151" t="s">
        <v>133</v>
      </c>
      <c r="G83" s="151" t="s">
        <v>329</v>
      </c>
      <c r="H83" s="151" t="s">
        <v>84</v>
      </c>
      <c r="I83" s="262">
        <v>6.3706638421252908</v>
      </c>
      <c r="J83" s="263">
        <v>4.469449013515149</v>
      </c>
      <c r="K83" s="263">
        <v>4.933174230358925</v>
      </c>
      <c r="L83" s="263">
        <v>9.5366171091833367E-3</v>
      </c>
      <c r="M83" s="264">
        <v>0.1683459579723017</v>
      </c>
      <c r="N83" s="262">
        <v>6.9015524956357313</v>
      </c>
      <c r="O83" s="263">
        <v>4.8419030979747442</v>
      </c>
      <c r="P83" s="263">
        <v>5.3442720828888355</v>
      </c>
      <c r="Q83" s="263">
        <v>1.0331335201615281E-2</v>
      </c>
      <c r="R83" s="264">
        <v>0.18237478780332683</v>
      </c>
      <c r="S83" s="262">
        <v>6.9015524956357313</v>
      </c>
      <c r="T83" s="263">
        <v>4.8419030979747442</v>
      </c>
      <c r="U83" s="263">
        <v>5.3442720828888355</v>
      </c>
      <c r="V83" s="263">
        <v>1.0331335201615281E-2</v>
      </c>
      <c r="W83" s="263">
        <v>0.18237478780332683</v>
      </c>
      <c r="X83" s="278">
        <v>0.49890740932306493</v>
      </c>
      <c r="Y83" s="278">
        <v>0.35001709141986098</v>
      </c>
      <c r="Z83" s="278">
        <v>0.38633292165461458</v>
      </c>
      <c r="AA83" s="278">
        <v>7.4684350855050213E-4</v>
      </c>
      <c r="AB83" s="278">
        <v>1.3183719600240493E-2</v>
      </c>
      <c r="AC83" s="279">
        <v>0</v>
      </c>
      <c r="AD83" s="279">
        <v>0</v>
      </c>
      <c r="AE83" s="279">
        <v>0</v>
      </c>
      <c r="AF83" s="279">
        <v>0</v>
      </c>
      <c r="AG83" s="279">
        <v>0</v>
      </c>
      <c r="AH83" s="280">
        <v>6.402645086312666</v>
      </c>
      <c r="AI83" s="280">
        <v>4.4918860065548829</v>
      </c>
      <c r="AJ83" s="280">
        <v>4.9579391612342203</v>
      </c>
      <c r="AK83" s="280">
        <v>9.584491693064778E-3</v>
      </c>
      <c r="AL83" s="280">
        <v>0.16919106820308633</v>
      </c>
      <c r="AM83" s="281">
        <v>0</v>
      </c>
      <c r="AN83" s="281">
        <v>0</v>
      </c>
      <c r="AO83" s="281">
        <v>0</v>
      </c>
      <c r="AP83" s="281">
        <v>0</v>
      </c>
      <c r="AQ83" s="282">
        <v>0</v>
      </c>
    </row>
    <row r="84" spans="2:43" x14ac:dyDescent="0.2">
      <c r="B84" s="151" t="s">
        <v>244</v>
      </c>
      <c r="C84" s="151" t="s">
        <v>47</v>
      </c>
      <c r="D84" s="151" t="s">
        <v>143</v>
      </c>
      <c r="E84" s="151" t="s">
        <v>475</v>
      </c>
      <c r="F84" s="151" t="s">
        <v>212</v>
      </c>
      <c r="G84" s="151" t="s">
        <v>329</v>
      </c>
      <c r="H84" s="151" t="s">
        <v>84</v>
      </c>
      <c r="I84" s="262">
        <v>8.28953849336785</v>
      </c>
      <c r="J84" s="263">
        <v>5.81566859589923</v>
      </c>
      <c r="K84" s="263">
        <v>6.419070082876674</v>
      </c>
      <c r="L84" s="263">
        <v>1.2409092142069884E-2</v>
      </c>
      <c r="M84" s="264">
        <v>0.21905257181938054</v>
      </c>
      <c r="N84" s="262">
        <v>8.9803333678151702</v>
      </c>
      <c r="O84" s="263">
        <v>6.3003076455574991</v>
      </c>
      <c r="P84" s="263">
        <v>6.9539925897830628</v>
      </c>
      <c r="Q84" s="263">
        <v>1.3443183153909039E-2</v>
      </c>
      <c r="R84" s="264">
        <v>0.2373069528043289</v>
      </c>
      <c r="S84" s="262">
        <v>8.9803333678151702</v>
      </c>
      <c r="T84" s="263">
        <v>6.3003076455574991</v>
      </c>
      <c r="U84" s="263">
        <v>6.9539925897830628</v>
      </c>
      <c r="V84" s="263">
        <v>1.3443183153909039E-2</v>
      </c>
      <c r="W84" s="263">
        <v>0.2373069528043289</v>
      </c>
      <c r="X84" s="278">
        <v>0</v>
      </c>
      <c r="Y84" s="278">
        <v>0</v>
      </c>
      <c r="Z84" s="278">
        <v>0</v>
      </c>
      <c r="AA84" s="278">
        <v>0</v>
      </c>
      <c r="AB84" s="278">
        <v>0</v>
      </c>
      <c r="AC84" s="279">
        <v>0</v>
      </c>
      <c r="AD84" s="279">
        <v>0</v>
      </c>
      <c r="AE84" s="279">
        <v>0</v>
      </c>
      <c r="AF84" s="279">
        <v>0</v>
      </c>
      <c r="AG84" s="279">
        <v>0</v>
      </c>
      <c r="AH84" s="280">
        <v>8.9803333678151702</v>
      </c>
      <c r="AI84" s="280">
        <v>6.3003076455574991</v>
      </c>
      <c r="AJ84" s="280">
        <v>6.9539925897830628</v>
      </c>
      <c r="AK84" s="280">
        <v>1.3443183153909039E-2</v>
      </c>
      <c r="AL84" s="280">
        <v>0.2373069528043289</v>
      </c>
      <c r="AM84" s="281">
        <v>0</v>
      </c>
      <c r="AN84" s="281">
        <v>0</v>
      </c>
      <c r="AO84" s="281">
        <v>0</v>
      </c>
      <c r="AP84" s="281">
        <v>0</v>
      </c>
      <c r="AQ84" s="282">
        <v>0</v>
      </c>
    </row>
    <row r="85" spans="2:43" x14ac:dyDescent="0.2">
      <c r="B85" s="151" t="s">
        <v>244</v>
      </c>
      <c r="C85" s="151" t="s">
        <v>47</v>
      </c>
      <c r="D85" s="151" t="s">
        <v>137</v>
      </c>
      <c r="E85" s="151" t="s">
        <v>475</v>
      </c>
      <c r="F85" s="151" t="s">
        <v>124</v>
      </c>
      <c r="G85" s="151" t="s">
        <v>329</v>
      </c>
      <c r="H85" s="151" t="s">
        <v>84</v>
      </c>
      <c r="I85" s="262">
        <v>42.215242327336263</v>
      </c>
      <c r="J85" s="263">
        <v>29.616830812449781</v>
      </c>
      <c r="K85" s="263">
        <v>32.68970875539047</v>
      </c>
      <c r="L85" s="263">
        <v>6.3194450723504034E-2</v>
      </c>
      <c r="M85" s="264">
        <v>1.1155455046357341</v>
      </c>
      <c r="N85" s="262">
        <v>42.384103296645605</v>
      </c>
      <c r="O85" s="263">
        <v>29.73529813569958</v>
      </c>
      <c r="P85" s="263">
        <v>32.820467590412029</v>
      </c>
      <c r="Q85" s="263">
        <v>6.3447228526398045E-2</v>
      </c>
      <c r="R85" s="264">
        <v>1.120007686654277</v>
      </c>
      <c r="S85" s="262">
        <v>42.384103296645605</v>
      </c>
      <c r="T85" s="263">
        <v>29.73529813569958</v>
      </c>
      <c r="U85" s="263">
        <v>32.820467590412029</v>
      </c>
      <c r="V85" s="263">
        <v>6.3447228526398045E-2</v>
      </c>
      <c r="W85" s="263">
        <v>1.120007686654277</v>
      </c>
      <c r="X85" s="278">
        <v>0.77062005993901084</v>
      </c>
      <c r="Y85" s="278">
        <v>0.54064178428544685</v>
      </c>
      <c r="Z85" s="278">
        <v>0.59673577437112768</v>
      </c>
      <c r="AA85" s="278">
        <v>1.1535859732072372E-3</v>
      </c>
      <c r="AB85" s="278">
        <v>2.0363776120986849E-2</v>
      </c>
      <c r="AC85" s="279">
        <v>19.65081152844478</v>
      </c>
      <c r="AD85" s="279">
        <v>13.786365499278896</v>
      </c>
      <c r="AE85" s="279">
        <v>15.216762246463759</v>
      </c>
      <c r="AF85" s="279">
        <v>2.9416442316784547E-2</v>
      </c>
      <c r="AG85" s="279">
        <v>0.51927629108516471</v>
      </c>
      <c r="AH85" s="280">
        <v>21.962671708261816</v>
      </c>
      <c r="AI85" s="280">
        <v>15.408290852135238</v>
      </c>
      <c r="AJ85" s="280">
        <v>17.006969569577144</v>
      </c>
      <c r="AK85" s="280">
        <v>3.2877200236406265E-2</v>
      </c>
      <c r="AL85" s="280">
        <v>0.58036761944812532</v>
      </c>
      <c r="AM85" s="281">
        <v>0</v>
      </c>
      <c r="AN85" s="281">
        <v>0</v>
      </c>
      <c r="AO85" s="281">
        <v>0</v>
      </c>
      <c r="AP85" s="281">
        <v>0</v>
      </c>
      <c r="AQ85" s="282">
        <v>0</v>
      </c>
    </row>
    <row r="86" spans="2:43" x14ac:dyDescent="0.2">
      <c r="B86" s="151" t="s">
        <v>244</v>
      </c>
      <c r="C86" s="151" t="s">
        <v>47</v>
      </c>
      <c r="D86" s="151" t="s">
        <v>141</v>
      </c>
      <c r="E86" s="151" t="s">
        <v>475</v>
      </c>
      <c r="F86" s="151" t="s">
        <v>123</v>
      </c>
      <c r="G86" s="151" t="s">
        <v>329</v>
      </c>
      <c r="H86" s="151" t="s">
        <v>84</v>
      </c>
      <c r="I86" s="262">
        <v>17.116361889083613</v>
      </c>
      <c r="J86" s="263">
        <v>12.008278674866002</v>
      </c>
      <c r="K86" s="263">
        <v>13.254191004458319</v>
      </c>
      <c r="L86" s="263">
        <v>2.5622477293348E-2</v>
      </c>
      <c r="M86" s="264">
        <v>0.45230299551594311</v>
      </c>
      <c r="N86" s="262">
        <v>17.184827336639948</v>
      </c>
      <c r="O86" s="263">
        <v>12.056311789565466</v>
      </c>
      <c r="P86" s="263">
        <v>13.307207768476152</v>
      </c>
      <c r="Q86" s="263">
        <v>2.5724967202521393E-2</v>
      </c>
      <c r="R86" s="264">
        <v>0.4541122074980069</v>
      </c>
      <c r="S86" s="262">
        <v>17.184827336639948</v>
      </c>
      <c r="T86" s="263">
        <v>12.056311789565466</v>
      </c>
      <c r="U86" s="263">
        <v>13.307207768476152</v>
      </c>
      <c r="V86" s="263">
        <v>2.5724967202521393E-2</v>
      </c>
      <c r="W86" s="263">
        <v>0.4541122074980069</v>
      </c>
      <c r="X86" s="278">
        <v>7.6717979181428336E-2</v>
      </c>
      <c r="Y86" s="278">
        <v>5.3822820489131541E-2</v>
      </c>
      <c r="Z86" s="278">
        <v>5.9407177537839966E-2</v>
      </c>
      <c r="AA86" s="278">
        <v>1.1484360358268478E-4</v>
      </c>
      <c r="AB86" s="278">
        <v>2.0272866406161019E-3</v>
      </c>
      <c r="AC86" s="279">
        <v>1.6110775628099951</v>
      </c>
      <c r="AD86" s="279">
        <v>1.1302792302717624</v>
      </c>
      <c r="AE86" s="279">
        <v>1.2475507282946392</v>
      </c>
      <c r="AF86" s="279">
        <v>2.4117156752363807E-3</v>
      </c>
      <c r="AG86" s="279">
        <v>4.2573019452938149E-2</v>
      </c>
      <c r="AH86" s="280">
        <v>15.497031794648525</v>
      </c>
      <c r="AI86" s="280">
        <v>10.872209738804573</v>
      </c>
      <c r="AJ86" s="280">
        <v>12.000249862643674</v>
      </c>
      <c r="AK86" s="280">
        <v>2.3198407923702327E-2</v>
      </c>
      <c r="AL86" s="280">
        <v>0.40951190140445271</v>
      </c>
      <c r="AM86" s="281">
        <v>0</v>
      </c>
      <c r="AN86" s="281">
        <v>0</v>
      </c>
      <c r="AO86" s="281">
        <v>0</v>
      </c>
      <c r="AP86" s="281">
        <v>0</v>
      </c>
      <c r="AQ86" s="282">
        <v>0</v>
      </c>
    </row>
    <row r="87" spans="2:43" x14ac:dyDescent="0.2">
      <c r="B87" s="151" t="s">
        <v>244</v>
      </c>
      <c r="C87" s="151" t="s">
        <v>47</v>
      </c>
      <c r="D87" s="151" t="s">
        <v>395</v>
      </c>
      <c r="E87" s="151" t="s">
        <v>475</v>
      </c>
      <c r="F87" s="151" t="s">
        <v>189</v>
      </c>
      <c r="G87" s="151" t="s">
        <v>329</v>
      </c>
      <c r="H87" s="151" t="s">
        <v>84</v>
      </c>
      <c r="I87" s="262">
        <v>4.8355641211312452</v>
      </c>
      <c r="J87" s="263">
        <v>3.3924733476078841</v>
      </c>
      <c r="K87" s="263">
        <v>3.7444575483447267</v>
      </c>
      <c r="L87" s="263">
        <v>7.2386370828740991E-3</v>
      </c>
      <c r="M87" s="264">
        <v>0.12778066689463863</v>
      </c>
      <c r="N87" s="262">
        <v>5.238527797892182</v>
      </c>
      <c r="O87" s="263">
        <v>3.675179459908541</v>
      </c>
      <c r="P87" s="263">
        <v>4.0564956773734533</v>
      </c>
      <c r="Q87" s="263">
        <v>7.8418568397802743E-3</v>
      </c>
      <c r="R87" s="264">
        <v>0.13842905580252518</v>
      </c>
      <c r="S87" s="262">
        <v>5.238527797892182</v>
      </c>
      <c r="T87" s="263">
        <v>3.675179459908541</v>
      </c>
      <c r="U87" s="263">
        <v>4.0564956773734533</v>
      </c>
      <c r="V87" s="263">
        <v>7.8418568397802743E-3</v>
      </c>
      <c r="W87" s="263">
        <v>0.13842905580252518</v>
      </c>
      <c r="X87" s="278">
        <v>0.41575617443588747</v>
      </c>
      <c r="Y87" s="278">
        <v>0.29168090951655085</v>
      </c>
      <c r="Z87" s="278">
        <v>0.32194410137884549</v>
      </c>
      <c r="AA87" s="278">
        <v>6.2236959045875188E-4</v>
      </c>
      <c r="AB87" s="278">
        <v>1.0986433000200409E-2</v>
      </c>
      <c r="AC87" s="279">
        <v>0</v>
      </c>
      <c r="AD87" s="279">
        <v>0</v>
      </c>
      <c r="AE87" s="279">
        <v>0</v>
      </c>
      <c r="AF87" s="279">
        <v>0</v>
      </c>
      <c r="AG87" s="279">
        <v>0</v>
      </c>
      <c r="AH87" s="280">
        <v>4.8227716234562941</v>
      </c>
      <c r="AI87" s="280">
        <v>3.3834985503919897</v>
      </c>
      <c r="AJ87" s="280">
        <v>3.7345515759946077</v>
      </c>
      <c r="AK87" s="280">
        <v>7.2194872493215228E-3</v>
      </c>
      <c r="AL87" s="280">
        <v>0.12744262280232477</v>
      </c>
      <c r="AM87" s="281">
        <v>0</v>
      </c>
      <c r="AN87" s="281">
        <v>0</v>
      </c>
      <c r="AO87" s="281">
        <v>0</v>
      </c>
      <c r="AP87" s="281">
        <v>0</v>
      </c>
      <c r="AQ87" s="282">
        <v>0</v>
      </c>
    </row>
    <row r="88" spans="2:43" x14ac:dyDescent="0.2">
      <c r="B88" s="151" t="s">
        <v>244</v>
      </c>
      <c r="C88" s="151" t="s">
        <v>47</v>
      </c>
      <c r="D88" s="151" t="s">
        <v>396</v>
      </c>
      <c r="E88" s="151" t="s">
        <v>475</v>
      </c>
      <c r="F88" s="151" t="s">
        <v>193</v>
      </c>
      <c r="G88" s="151" t="s">
        <v>329</v>
      </c>
      <c r="H88" s="151" t="s">
        <v>84</v>
      </c>
      <c r="I88" s="262">
        <v>3.1469544280377941</v>
      </c>
      <c r="J88" s="263">
        <v>2.2078001151098925</v>
      </c>
      <c r="K88" s="263">
        <v>2.4368691981291075</v>
      </c>
      <c r="L88" s="263">
        <v>4.7108590539339367E-3</v>
      </c>
      <c r="M88" s="264">
        <v>8.3158846709209269E-2</v>
      </c>
      <c r="N88" s="262">
        <v>3.4092006303742766</v>
      </c>
      <c r="O88" s="263">
        <v>2.3917834580357167</v>
      </c>
      <c r="P88" s="263">
        <v>2.6399416313065331</v>
      </c>
      <c r="Q88" s="263">
        <v>5.1034306417617643E-3</v>
      </c>
      <c r="R88" s="264">
        <v>9.0088750601643369E-2</v>
      </c>
      <c r="S88" s="262">
        <v>3.4092006303742766</v>
      </c>
      <c r="T88" s="263">
        <v>2.3917834580357167</v>
      </c>
      <c r="U88" s="263">
        <v>2.6399416313065331</v>
      </c>
      <c r="V88" s="263">
        <v>5.1034306417617643E-3</v>
      </c>
      <c r="W88" s="263">
        <v>9.0088750601643369E-2</v>
      </c>
      <c r="X88" s="278">
        <v>1.4135709930820173</v>
      </c>
      <c r="Y88" s="278">
        <v>0.99171509235627286</v>
      </c>
      <c r="Z88" s="278">
        <v>1.0946099446880746</v>
      </c>
      <c r="AA88" s="278">
        <v>2.1160566075597558E-3</v>
      </c>
      <c r="AB88" s="278">
        <v>3.7353872200681398E-2</v>
      </c>
      <c r="AC88" s="279">
        <v>0</v>
      </c>
      <c r="AD88" s="279">
        <v>0</v>
      </c>
      <c r="AE88" s="279">
        <v>0</v>
      </c>
      <c r="AF88" s="279">
        <v>0</v>
      </c>
      <c r="AG88" s="279">
        <v>0</v>
      </c>
      <c r="AH88" s="280">
        <v>1.9956296372922593</v>
      </c>
      <c r="AI88" s="280">
        <v>1.4000683656794437</v>
      </c>
      <c r="AJ88" s="280">
        <v>1.5453316866184581</v>
      </c>
      <c r="AK88" s="280">
        <v>2.9873740342020081E-3</v>
      </c>
      <c r="AL88" s="280">
        <v>5.2734878400961964E-2</v>
      </c>
      <c r="AM88" s="281">
        <v>0</v>
      </c>
      <c r="AN88" s="281">
        <v>0</v>
      </c>
      <c r="AO88" s="281">
        <v>0</v>
      </c>
      <c r="AP88" s="281">
        <v>0</v>
      </c>
      <c r="AQ88" s="282">
        <v>0</v>
      </c>
    </row>
    <row r="89" spans="2:43" x14ac:dyDescent="0.2">
      <c r="B89" s="151" t="s">
        <v>244</v>
      </c>
      <c r="C89" s="151" t="s">
        <v>47</v>
      </c>
      <c r="D89" s="151" t="s">
        <v>134</v>
      </c>
      <c r="E89" s="151" t="s">
        <v>475</v>
      </c>
      <c r="F89" s="151" t="s">
        <v>125</v>
      </c>
      <c r="G89" s="151" t="s">
        <v>329</v>
      </c>
      <c r="H89" s="151" t="s">
        <v>84</v>
      </c>
      <c r="I89" s="262">
        <v>4.9123191071809469</v>
      </c>
      <c r="J89" s="263">
        <v>3.4463221309032472</v>
      </c>
      <c r="K89" s="263">
        <v>3.8038933824454362</v>
      </c>
      <c r="L89" s="263">
        <v>7.3535360841895606E-3</v>
      </c>
      <c r="M89" s="264">
        <v>0.12980893144852179</v>
      </c>
      <c r="N89" s="262">
        <v>4.840079120310639</v>
      </c>
      <c r="O89" s="263">
        <v>3.3956409230958466</v>
      </c>
      <c r="P89" s="263">
        <v>3.7479537738800621</v>
      </c>
      <c r="Q89" s="263">
        <v>7.2453958476573618E-3</v>
      </c>
      <c r="R89" s="264">
        <v>0.12789997657427882</v>
      </c>
      <c r="S89" s="262">
        <v>4.840079120310639</v>
      </c>
      <c r="T89" s="263">
        <v>3.3956409230958466</v>
      </c>
      <c r="U89" s="263">
        <v>3.7479537738800621</v>
      </c>
      <c r="V89" s="263">
        <v>7.2453958476573618E-3</v>
      </c>
      <c r="W89" s="263">
        <v>0.12789997657427882</v>
      </c>
      <c r="X89" s="278">
        <v>1.026683449762863</v>
      </c>
      <c r="Y89" s="278">
        <v>0.72028746853548264</v>
      </c>
      <c r="Z89" s="278">
        <v>0.79502049748971015</v>
      </c>
      <c r="AA89" s="278">
        <v>1.5369021495030767E-3</v>
      </c>
      <c r="AB89" s="278">
        <v>2.7130298061210659E-2</v>
      </c>
      <c r="AC89" s="279">
        <v>0</v>
      </c>
      <c r="AD89" s="279">
        <v>0</v>
      </c>
      <c r="AE89" s="279">
        <v>0</v>
      </c>
      <c r="AF89" s="279">
        <v>0</v>
      </c>
      <c r="AG89" s="279">
        <v>0</v>
      </c>
      <c r="AH89" s="280">
        <v>3.8133956705477763</v>
      </c>
      <c r="AI89" s="280">
        <v>2.6753534545603643</v>
      </c>
      <c r="AJ89" s="280">
        <v>2.9529332763903517</v>
      </c>
      <c r="AK89" s="280">
        <v>5.7084936981542846E-3</v>
      </c>
      <c r="AL89" s="280">
        <v>0.10076967851306814</v>
      </c>
      <c r="AM89" s="281">
        <v>0</v>
      </c>
      <c r="AN89" s="281">
        <v>0</v>
      </c>
      <c r="AO89" s="281">
        <v>0</v>
      </c>
      <c r="AP89" s="281">
        <v>0</v>
      </c>
      <c r="AQ89" s="282">
        <v>0</v>
      </c>
    </row>
    <row r="90" spans="2:43" x14ac:dyDescent="0.2">
      <c r="B90" s="151" t="s">
        <v>244</v>
      </c>
      <c r="C90" s="151" t="s">
        <v>47</v>
      </c>
      <c r="D90" s="151" t="s">
        <v>397</v>
      </c>
      <c r="E90" s="151" t="s">
        <v>475</v>
      </c>
      <c r="F90" s="151" t="s">
        <v>130</v>
      </c>
      <c r="G90" s="151" t="s">
        <v>329</v>
      </c>
      <c r="H90" s="151" t="s">
        <v>84</v>
      </c>
      <c r="I90" s="262">
        <v>2.2258945954413667</v>
      </c>
      <c r="J90" s="263">
        <v>1.561614715565534</v>
      </c>
      <c r="K90" s="263">
        <v>1.7236391889205884</v>
      </c>
      <c r="L90" s="263">
        <v>3.3320710381483949E-3</v>
      </c>
      <c r="M90" s="264">
        <v>5.881967206261144E-2</v>
      </c>
      <c r="N90" s="262">
        <v>2.411385811728147</v>
      </c>
      <c r="O90" s="263">
        <v>1.6917492751959951</v>
      </c>
      <c r="P90" s="263">
        <v>1.8672757879973041</v>
      </c>
      <c r="Q90" s="263">
        <v>3.6097436246607609E-3</v>
      </c>
      <c r="R90" s="264">
        <v>6.3721311401162384E-2</v>
      </c>
      <c r="S90" s="262">
        <v>2.411385811728147</v>
      </c>
      <c r="T90" s="263">
        <v>1.6917492751959951</v>
      </c>
      <c r="U90" s="263">
        <v>1.8672757879973041</v>
      </c>
      <c r="V90" s="263">
        <v>3.6097436246607609E-3</v>
      </c>
      <c r="W90" s="263">
        <v>6.3721311401162384E-2</v>
      </c>
      <c r="X90" s="278">
        <v>8.3151234887177475E-2</v>
      </c>
      <c r="Y90" s="278">
        <v>5.8336181903310171E-2</v>
      </c>
      <c r="Z90" s="278">
        <v>6.4388820275769115E-2</v>
      </c>
      <c r="AA90" s="278">
        <v>1.2447391809175035E-4</v>
      </c>
      <c r="AB90" s="278">
        <v>2.197286600040082E-3</v>
      </c>
      <c r="AC90" s="279">
        <v>0</v>
      </c>
      <c r="AD90" s="279">
        <v>0</v>
      </c>
      <c r="AE90" s="279">
        <v>0</v>
      </c>
      <c r="AF90" s="279">
        <v>0</v>
      </c>
      <c r="AG90" s="279">
        <v>0</v>
      </c>
      <c r="AH90" s="280">
        <v>2.3282345768409698</v>
      </c>
      <c r="AI90" s="280">
        <v>1.6334130932926849</v>
      </c>
      <c r="AJ90" s="280">
        <v>1.8028869677215349</v>
      </c>
      <c r="AK90" s="280">
        <v>3.4852697065690108E-3</v>
      </c>
      <c r="AL90" s="280">
        <v>6.1524024801122304E-2</v>
      </c>
      <c r="AM90" s="281">
        <v>0</v>
      </c>
      <c r="AN90" s="281">
        <v>0</v>
      </c>
      <c r="AO90" s="281">
        <v>0</v>
      </c>
      <c r="AP90" s="281">
        <v>0</v>
      </c>
      <c r="AQ90" s="282">
        <v>0</v>
      </c>
    </row>
    <row r="91" spans="2:43" x14ac:dyDescent="0.2">
      <c r="B91" s="151" t="s">
        <v>244</v>
      </c>
      <c r="C91" s="151" t="s">
        <v>47</v>
      </c>
      <c r="D91" s="151" t="s">
        <v>138</v>
      </c>
      <c r="E91" s="151" t="s">
        <v>475</v>
      </c>
      <c r="F91" s="151" t="s">
        <v>126</v>
      </c>
      <c r="G91" s="151" t="s">
        <v>329</v>
      </c>
      <c r="H91" s="151" t="s">
        <v>84</v>
      </c>
      <c r="I91" s="262">
        <v>0.15350997209940459</v>
      </c>
      <c r="J91" s="263">
        <v>0.10769756659072648</v>
      </c>
      <c r="K91" s="263">
        <v>0.11887166820141988</v>
      </c>
      <c r="L91" s="263">
        <v>2.2979800263092377E-4</v>
      </c>
      <c r="M91" s="264">
        <v>4.056529107766306E-3</v>
      </c>
      <c r="N91" s="262">
        <v>0.15125247250970747</v>
      </c>
      <c r="O91" s="263">
        <v>0.10611377884674521</v>
      </c>
      <c r="P91" s="263">
        <v>0.11712355543375194</v>
      </c>
      <c r="Q91" s="263">
        <v>2.2641862023929256E-4</v>
      </c>
      <c r="R91" s="264">
        <v>3.996874267946213E-3</v>
      </c>
      <c r="S91" s="262">
        <v>0.15125247250970747</v>
      </c>
      <c r="T91" s="263">
        <v>0.10611377884674521</v>
      </c>
      <c r="U91" s="263">
        <v>0.11712355543375194</v>
      </c>
      <c r="V91" s="263">
        <v>2.2641862023929256E-4</v>
      </c>
      <c r="W91" s="263">
        <v>3.996874267946213E-3</v>
      </c>
      <c r="X91" s="278">
        <v>0</v>
      </c>
      <c r="Y91" s="278">
        <v>0</v>
      </c>
      <c r="Z91" s="278">
        <v>0</v>
      </c>
      <c r="AA91" s="278">
        <v>0</v>
      </c>
      <c r="AB91" s="278">
        <v>0</v>
      </c>
      <c r="AC91" s="279">
        <v>0</v>
      </c>
      <c r="AD91" s="279">
        <v>0</v>
      </c>
      <c r="AE91" s="279">
        <v>0</v>
      </c>
      <c r="AF91" s="279">
        <v>0</v>
      </c>
      <c r="AG91" s="279">
        <v>0</v>
      </c>
      <c r="AH91" s="280">
        <v>0.15125247250970747</v>
      </c>
      <c r="AI91" s="280">
        <v>0.10611377884674521</v>
      </c>
      <c r="AJ91" s="280">
        <v>0.11712355543375194</v>
      </c>
      <c r="AK91" s="280">
        <v>2.2641862023929256E-4</v>
      </c>
      <c r="AL91" s="280">
        <v>3.996874267946213E-3</v>
      </c>
      <c r="AM91" s="281">
        <v>0</v>
      </c>
      <c r="AN91" s="281">
        <v>0</v>
      </c>
      <c r="AO91" s="281">
        <v>0</v>
      </c>
      <c r="AP91" s="281">
        <v>0</v>
      </c>
      <c r="AQ91" s="282">
        <v>0</v>
      </c>
    </row>
    <row r="92" spans="2:43" x14ac:dyDescent="0.2">
      <c r="B92" s="151" t="s">
        <v>244</v>
      </c>
      <c r="C92" s="151" t="s">
        <v>47</v>
      </c>
      <c r="D92" s="151" t="s">
        <v>140</v>
      </c>
      <c r="E92" s="151" t="s">
        <v>475</v>
      </c>
      <c r="F92" s="151" t="s">
        <v>128</v>
      </c>
      <c r="G92" s="151" t="s">
        <v>329</v>
      </c>
      <c r="H92" s="151" t="s">
        <v>84</v>
      </c>
      <c r="I92" s="262">
        <v>0.15350997209940459</v>
      </c>
      <c r="J92" s="263">
        <v>0.10769756659072648</v>
      </c>
      <c r="K92" s="263">
        <v>0.11887166820141988</v>
      </c>
      <c r="L92" s="263">
        <v>2.2979800263092377E-4</v>
      </c>
      <c r="M92" s="264">
        <v>4.056529107766306E-3</v>
      </c>
      <c r="N92" s="262">
        <v>0.15350997209940459</v>
      </c>
      <c r="O92" s="263">
        <v>0.10769756659072648</v>
      </c>
      <c r="P92" s="263">
        <v>0.11887166820141988</v>
      </c>
      <c r="Q92" s="263">
        <v>2.2979800263092377E-4</v>
      </c>
      <c r="R92" s="264">
        <v>4.056529107766306E-3</v>
      </c>
      <c r="S92" s="262">
        <v>0.15350997209940459</v>
      </c>
      <c r="T92" s="263">
        <v>0.10769756659072648</v>
      </c>
      <c r="U92" s="263">
        <v>0.11887166820141988</v>
      </c>
      <c r="V92" s="263">
        <v>2.2979800263092377E-4</v>
      </c>
      <c r="W92" s="263">
        <v>4.056529107766306E-3</v>
      </c>
      <c r="X92" s="278">
        <v>7.6754986049702295E-2</v>
      </c>
      <c r="Y92" s="278">
        <v>5.3848783295363238E-2</v>
      </c>
      <c r="Z92" s="278">
        <v>5.943583410070994E-2</v>
      </c>
      <c r="AA92" s="278">
        <v>1.1489900131546188E-4</v>
      </c>
      <c r="AB92" s="278">
        <v>2.028264553883153E-3</v>
      </c>
      <c r="AC92" s="279">
        <v>0</v>
      </c>
      <c r="AD92" s="279">
        <v>0</v>
      </c>
      <c r="AE92" s="279">
        <v>0</v>
      </c>
      <c r="AF92" s="279">
        <v>0</v>
      </c>
      <c r="AG92" s="279">
        <v>0</v>
      </c>
      <c r="AH92" s="280">
        <v>7.6754986049702295E-2</v>
      </c>
      <c r="AI92" s="280">
        <v>5.3848783295363238E-2</v>
      </c>
      <c r="AJ92" s="280">
        <v>5.943583410070994E-2</v>
      </c>
      <c r="AK92" s="280">
        <v>1.1489900131546188E-4</v>
      </c>
      <c r="AL92" s="280">
        <v>2.028264553883153E-3</v>
      </c>
      <c r="AM92" s="281">
        <v>0</v>
      </c>
      <c r="AN92" s="281">
        <v>0</v>
      </c>
      <c r="AO92" s="281">
        <v>0</v>
      </c>
      <c r="AP92" s="281">
        <v>0</v>
      </c>
      <c r="AQ92" s="282">
        <v>0</v>
      </c>
    </row>
    <row r="93" spans="2:43" x14ac:dyDescent="0.2">
      <c r="B93" s="151" t="s">
        <v>244</v>
      </c>
      <c r="C93" s="151" t="s">
        <v>47</v>
      </c>
      <c r="D93" s="151" t="s">
        <v>135</v>
      </c>
      <c r="E93" s="151" t="s">
        <v>475</v>
      </c>
      <c r="F93" s="151" t="s">
        <v>155</v>
      </c>
      <c r="G93" s="151" t="s">
        <v>329</v>
      </c>
      <c r="H93" s="151" t="s">
        <v>84</v>
      </c>
      <c r="I93" s="262">
        <v>7.6754986049702295E-2</v>
      </c>
      <c r="J93" s="263">
        <v>5.3848783295363238E-2</v>
      </c>
      <c r="K93" s="263">
        <v>5.943583410070994E-2</v>
      </c>
      <c r="L93" s="263">
        <v>1.1489900131546188E-4</v>
      </c>
      <c r="M93" s="264">
        <v>2.028264553883153E-3</v>
      </c>
      <c r="N93" s="262">
        <v>7.5626236254853735E-2</v>
      </c>
      <c r="O93" s="263">
        <v>5.3056889423372604E-2</v>
      </c>
      <c r="P93" s="263">
        <v>5.8561777716875971E-2</v>
      </c>
      <c r="Q93" s="263">
        <v>1.1320931011964628E-4</v>
      </c>
      <c r="R93" s="264">
        <v>1.9984371339731065E-3</v>
      </c>
      <c r="S93" s="262">
        <v>7.5626236254853735E-2</v>
      </c>
      <c r="T93" s="263">
        <v>5.3056889423372604E-2</v>
      </c>
      <c r="U93" s="263">
        <v>5.8561777716875971E-2</v>
      </c>
      <c r="V93" s="263">
        <v>1.1320931011964628E-4</v>
      </c>
      <c r="W93" s="263">
        <v>1.9984371339731065E-3</v>
      </c>
      <c r="X93" s="278">
        <v>0</v>
      </c>
      <c r="Y93" s="278">
        <v>0</v>
      </c>
      <c r="Z93" s="278">
        <v>0</v>
      </c>
      <c r="AA93" s="278">
        <v>0</v>
      </c>
      <c r="AB93" s="278">
        <v>0</v>
      </c>
      <c r="AC93" s="279">
        <v>0</v>
      </c>
      <c r="AD93" s="279">
        <v>0</v>
      </c>
      <c r="AE93" s="279">
        <v>0</v>
      </c>
      <c r="AF93" s="279">
        <v>0</v>
      </c>
      <c r="AG93" s="279">
        <v>0</v>
      </c>
      <c r="AH93" s="280">
        <v>7.5626236254853735E-2</v>
      </c>
      <c r="AI93" s="280">
        <v>5.3056889423372604E-2</v>
      </c>
      <c r="AJ93" s="280">
        <v>5.8561777716875971E-2</v>
      </c>
      <c r="AK93" s="280">
        <v>1.1320931011964628E-4</v>
      </c>
      <c r="AL93" s="280">
        <v>1.9984371339731065E-3</v>
      </c>
      <c r="AM93" s="281">
        <v>0</v>
      </c>
      <c r="AN93" s="281">
        <v>0</v>
      </c>
      <c r="AO93" s="281">
        <v>0</v>
      </c>
      <c r="AP93" s="281">
        <v>0</v>
      </c>
      <c r="AQ93" s="282">
        <v>0</v>
      </c>
    </row>
    <row r="94" spans="2:43" x14ac:dyDescent="0.2">
      <c r="B94" s="151" t="s">
        <v>244</v>
      </c>
      <c r="C94" s="151" t="s">
        <v>47</v>
      </c>
      <c r="D94" s="151" t="s">
        <v>136</v>
      </c>
      <c r="E94" s="151" t="s">
        <v>475</v>
      </c>
      <c r="F94" s="151" t="s">
        <v>132</v>
      </c>
      <c r="G94" s="151" t="s">
        <v>329</v>
      </c>
      <c r="H94" s="151" t="s">
        <v>84</v>
      </c>
      <c r="I94" s="262">
        <v>0</v>
      </c>
      <c r="J94" s="263">
        <v>0</v>
      </c>
      <c r="K94" s="263">
        <v>0</v>
      </c>
      <c r="L94" s="263">
        <v>0</v>
      </c>
      <c r="M94" s="264">
        <v>0</v>
      </c>
      <c r="N94" s="262">
        <v>0</v>
      </c>
      <c r="O94" s="263">
        <v>0</v>
      </c>
      <c r="P94" s="263">
        <v>0</v>
      </c>
      <c r="Q94" s="263">
        <v>0</v>
      </c>
      <c r="R94" s="264">
        <v>0</v>
      </c>
      <c r="S94" s="262">
        <v>0</v>
      </c>
      <c r="T94" s="263">
        <v>0</v>
      </c>
      <c r="U94" s="263">
        <v>0</v>
      </c>
      <c r="V94" s="263">
        <v>0</v>
      </c>
      <c r="W94" s="263">
        <v>0</v>
      </c>
      <c r="X94" s="278">
        <v>0</v>
      </c>
      <c r="Y94" s="278">
        <v>0</v>
      </c>
      <c r="Z94" s="278">
        <v>0</v>
      </c>
      <c r="AA94" s="278">
        <v>0</v>
      </c>
      <c r="AB94" s="278">
        <v>0</v>
      </c>
      <c r="AC94" s="279">
        <v>0</v>
      </c>
      <c r="AD94" s="279">
        <v>0</v>
      </c>
      <c r="AE94" s="279">
        <v>0</v>
      </c>
      <c r="AF94" s="279">
        <v>0</v>
      </c>
      <c r="AG94" s="279">
        <v>0</v>
      </c>
      <c r="AH94" s="280">
        <v>0</v>
      </c>
      <c r="AI94" s="280">
        <v>0</v>
      </c>
      <c r="AJ94" s="280">
        <v>0</v>
      </c>
      <c r="AK94" s="280">
        <v>0</v>
      </c>
      <c r="AL94" s="280">
        <v>0</v>
      </c>
      <c r="AM94" s="281">
        <v>0</v>
      </c>
      <c r="AN94" s="281">
        <v>0</v>
      </c>
      <c r="AO94" s="281">
        <v>0</v>
      </c>
      <c r="AP94" s="281">
        <v>0</v>
      </c>
      <c r="AQ94" s="282">
        <v>0</v>
      </c>
    </row>
    <row r="95" spans="2:43" x14ac:dyDescent="0.2">
      <c r="B95" s="151" t="s">
        <v>244</v>
      </c>
      <c r="C95" s="151" t="s">
        <v>47</v>
      </c>
      <c r="D95" s="151" t="s">
        <v>398</v>
      </c>
      <c r="E95" s="151" t="s">
        <v>475</v>
      </c>
      <c r="F95" s="151" t="s">
        <v>131</v>
      </c>
      <c r="G95" s="151" t="s">
        <v>329</v>
      </c>
      <c r="H95" s="151" t="s">
        <v>84</v>
      </c>
      <c r="I95" s="262">
        <v>0</v>
      </c>
      <c r="J95" s="263">
        <v>0</v>
      </c>
      <c r="K95" s="263">
        <v>0</v>
      </c>
      <c r="L95" s="263">
        <v>0</v>
      </c>
      <c r="M95" s="264">
        <v>0</v>
      </c>
      <c r="N95" s="262">
        <v>0</v>
      </c>
      <c r="O95" s="263">
        <v>0</v>
      </c>
      <c r="P95" s="263">
        <v>0</v>
      </c>
      <c r="Q95" s="263">
        <v>0</v>
      </c>
      <c r="R95" s="264">
        <v>0</v>
      </c>
      <c r="S95" s="262">
        <v>0</v>
      </c>
      <c r="T95" s="263">
        <v>0</v>
      </c>
      <c r="U95" s="263">
        <v>0</v>
      </c>
      <c r="V95" s="263">
        <v>0</v>
      </c>
      <c r="W95" s="263">
        <v>0</v>
      </c>
      <c r="X95" s="278">
        <v>0</v>
      </c>
      <c r="Y95" s="278">
        <v>0</v>
      </c>
      <c r="Z95" s="278">
        <v>0</v>
      </c>
      <c r="AA95" s="278">
        <v>0</v>
      </c>
      <c r="AB95" s="278">
        <v>0</v>
      </c>
      <c r="AC95" s="279">
        <v>0</v>
      </c>
      <c r="AD95" s="279">
        <v>0</v>
      </c>
      <c r="AE95" s="279">
        <v>0</v>
      </c>
      <c r="AF95" s="279">
        <v>0</v>
      </c>
      <c r="AG95" s="279">
        <v>0</v>
      </c>
      <c r="AH95" s="280">
        <v>0</v>
      </c>
      <c r="AI95" s="280">
        <v>0</v>
      </c>
      <c r="AJ95" s="280">
        <v>0</v>
      </c>
      <c r="AK95" s="280">
        <v>0</v>
      </c>
      <c r="AL95" s="280">
        <v>0</v>
      </c>
      <c r="AM95" s="281">
        <v>0</v>
      </c>
      <c r="AN95" s="281">
        <v>0</v>
      </c>
      <c r="AO95" s="281">
        <v>0</v>
      </c>
      <c r="AP95" s="281">
        <v>0</v>
      </c>
      <c r="AQ95" s="282">
        <v>0</v>
      </c>
    </row>
    <row r="96" spans="2:43" x14ac:dyDescent="0.2">
      <c r="B96" s="151" t="s">
        <v>245</v>
      </c>
      <c r="C96" s="151" t="s">
        <v>47</v>
      </c>
      <c r="D96" s="151" t="s">
        <v>144</v>
      </c>
      <c r="E96" s="151" t="s">
        <v>475</v>
      </c>
      <c r="F96" s="151" t="s">
        <v>122</v>
      </c>
      <c r="G96" s="151" t="s">
        <v>329</v>
      </c>
      <c r="H96" s="151" t="s">
        <v>84</v>
      </c>
      <c r="I96" s="262">
        <v>14.800456070298521</v>
      </c>
      <c r="J96" s="263">
        <v>10.383515034267136</v>
      </c>
      <c r="K96" s="263">
        <v>11.460850908623415</v>
      </c>
      <c r="L96" s="263">
        <v>2.2155663221532961E-2</v>
      </c>
      <c r="M96" s="264">
        <v>0.39110476040282804</v>
      </c>
      <c r="N96" s="262">
        <v>14.523293971603792</v>
      </c>
      <c r="O96" s="263">
        <v>10.189067187183481</v>
      </c>
      <c r="P96" s="263">
        <v>11.246228232431966</v>
      </c>
      <c r="Q96" s="263">
        <v>2.1740763161204629E-2</v>
      </c>
      <c r="R96" s="264">
        <v>0.38378070121925445</v>
      </c>
      <c r="S96" s="262">
        <v>14.523293971603792</v>
      </c>
      <c r="T96" s="263">
        <v>10.189067187183481</v>
      </c>
      <c r="U96" s="263">
        <v>11.246228232431966</v>
      </c>
      <c r="V96" s="263">
        <v>2.1740763161204629E-2</v>
      </c>
      <c r="W96" s="263">
        <v>0.38378070121925445</v>
      </c>
      <c r="X96" s="278">
        <v>0.69840747828920824</v>
      </c>
      <c r="Y96" s="278">
        <v>0.48997980308280609</v>
      </c>
      <c r="Z96" s="278">
        <v>0.54081738725628437</v>
      </c>
      <c r="AA96" s="278">
        <v>1.0454867611430093E-3</v>
      </c>
      <c r="AB96" s="278">
        <v>1.8455545434711371E-2</v>
      </c>
      <c r="AC96" s="279">
        <v>0</v>
      </c>
      <c r="AD96" s="279">
        <v>0</v>
      </c>
      <c r="AE96" s="279">
        <v>0</v>
      </c>
      <c r="AF96" s="279">
        <v>0</v>
      </c>
      <c r="AG96" s="279">
        <v>0</v>
      </c>
      <c r="AH96" s="280">
        <v>13.824886493314583</v>
      </c>
      <c r="AI96" s="280">
        <v>9.6990873841006753</v>
      </c>
      <c r="AJ96" s="280">
        <v>10.705410845175679</v>
      </c>
      <c r="AK96" s="280">
        <v>2.0695276400061621E-2</v>
      </c>
      <c r="AL96" s="280">
        <v>0.36532515578454305</v>
      </c>
      <c r="AM96" s="281">
        <v>0</v>
      </c>
      <c r="AN96" s="281">
        <v>0</v>
      </c>
      <c r="AO96" s="281">
        <v>0</v>
      </c>
      <c r="AP96" s="281">
        <v>0</v>
      </c>
      <c r="AQ96" s="282">
        <v>0</v>
      </c>
    </row>
    <row r="97" spans="2:43" x14ac:dyDescent="0.2">
      <c r="B97" s="151" t="s">
        <v>245</v>
      </c>
      <c r="C97" s="151" t="s">
        <v>47</v>
      </c>
      <c r="D97" s="151" t="s">
        <v>139</v>
      </c>
      <c r="E97" s="151" t="s">
        <v>475</v>
      </c>
      <c r="F97" s="151" t="s">
        <v>127</v>
      </c>
      <c r="G97" s="151" t="s">
        <v>329</v>
      </c>
      <c r="H97" s="151" t="s">
        <v>84</v>
      </c>
      <c r="I97" s="262">
        <v>3.4589011726404912</v>
      </c>
      <c r="J97" s="263">
        <v>2.4266517300255299</v>
      </c>
      <c r="K97" s="263">
        <v>2.6784276416217083</v>
      </c>
      <c r="L97" s="263">
        <v>5.1778302731749848E-3</v>
      </c>
      <c r="M97" s="264">
        <v>9.1402096527106194E-2</v>
      </c>
      <c r="N97" s="262">
        <v>3.3941277424412308</v>
      </c>
      <c r="O97" s="263">
        <v>2.381208813732917</v>
      </c>
      <c r="P97" s="263">
        <v>2.6282698206175565</v>
      </c>
      <c r="Q97" s="263">
        <v>5.0808671594451162E-3</v>
      </c>
      <c r="R97" s="264">
        <v>8.9690446779407573E-2</v>
      </c>
      <c r="S97" s="262">
        <v>3.3941277424412308</v>
      </c>
      <c r="T97" s="263">
        <v>2.381208813732917</v>
      </c>
      <c r="U97" s="263">
        <v>2.6282698206175565</v>
      </c>
      <c r="V97" s="263">
        <v>5.0808671594451162E-3</v>
      </c>
      <c r="W97" s="263">
        <v>8.9690446779407573E-2</v>
      </c>
      <c r="X97" s="278">
        <v>0.30368511379737329</v>
      </c>
      <c r="Y97" s="278">
        <v>0.21305552543926101</v>
      </c>
      <c r="Z97" s="278">
        <v>0.23516098394999188</v>
      </c>
      <c r="AA97" s="278">
        <v>4.5460390373982618E-4</v>
      </c>
      <c r="AB97" s="278">
        <v>8.0249347118417306E-3</v>
      </c>
      <c r="AC97" s="279">
        <v>0</v>
      </c>
      <c r="AD97" s="279">
        <v>0</v>
      </c>
      <c r="AE97" s="279">
        <v>0</v>
      </c>
      <c r="AF97" s="279">
        <v>0</v>
      </c>
      <c r="AG97" s="279">
        <v>0</v>
      </c>
      <c r="AH97" s="280">
        <v>3.0904426286438582</v>
      </c>
      <c r="AI97" s="280">
        <v>2.1681532882936563</v>
      </c>
      <c r="AJ97" s="280">
        <v>2.3931088366675648</v>
      </c>
      <c r="AK97" s="280">
        <v>4.6262632557052897E-3</v>
      </c>
      <c r="AL97" s="280">
        <v>8.1665512067565851E-2</v>
      </c>
      <c r="AM97" s="281">
        <v>0</v>
      </c>
      <c r="AN97" s="281">
        <v>0</v>
      </c>
      <c r="AO97" s="281">
        <v>0</v>
      </c>
      <c r="AP97" s="281">
        <v>0</v>
      </c>
      <c r="AQ97" s="282">
        <v>0</v>
      </c>
    </row>
    <row r="98" spans="2:43" x14ac:dyDescent="0.2">
      <c r="B98" s="151" t="s">
        <v>245</v>
      </c>
      <c r="C98" s="151" t="s">
        <v>47</v>
      </c>
      <c r="D98" s="151" t="s">
        <v>142</v>
      </c>
      <c r="E98" s="151" t="s">
        <v>475</v>
      </c>
      <c r="F98" s="151" t="s">
        <v>133</v>
      </c>
      <c r="G98" s="151" t="s">
        <v>329</v>
      </c>
      <c r="H98" s="151" t="s">
        <v>84</v>
      </c>
      <c r="I98" s="262">
        <v>1.820474301389732E-2</v>
      </c>
      <c r="J98" s="263">
        <v>1.2771851210660684E-2</v>
      </c>
      <c r="K98" s="263">
        <v>1.4096987587482674E-2</v>
      </c>
      <c r="L98" s="263">
        <v>2.7251738279868342E-5</v>
      </c>
      <c r="M98" s="264">
        <v>4.8106366593213783E-4</v>
      </c>
      <c r="N98" s="262">
        <v>1.9721804931722094E-2</v>
      </c>
      <c r="O98" s="263">
        <v>1.3836172144882407E-2</v>
      </c>
      <c r="P98" s="263">
        <v>1.5271736553106229E-2</v>
      </c>
      <c r="Q98" s="263">
        <v>2.9522716469857367E-5</v>
      </c>
      <c r="R98" s="264">
        <v>5.2115230475981589E-4</v>
      </c>
      <c r="S98" s="262">
        <v>1.9721804931722094E-2</v>
      </c>
      <c r="T98" s="263">
        <v>1.3836172144882407E-2</v>
      </c>
      <c r="U98" s="263">
        <v>1.5271736553106229E-2</v>
      </c>
      <c r="V98" s="263">
        <v>2.9522716469857367E-5</v>
      </c>
      <c r="W98" s="263">
        <v>5.2115230475981589E-4</v>
      </c>
      <c r="X98" s="278">
        <v>0</v>
      </c>
      <c r="Y98" s="278">
        <v>0</v>
      </c>
      <c r="Z98" s="278">
        <v>0</v>
      </c>
      <c r="AA98" s="278">
        <v>0</v>
      </c>
      <c r="AB98" s="278">
        <v>0</v>
      </c>
      <c r="AC98" s="279">
        <v>0</v>
      </c>
      <c r="AD98" s="279">
        <v>0</v>
      </c>
      <c r="AE98" s="279">
        <v>0</v>
      </c>
      <c r="AF98" s="279">
        <v>0</v>
      </c>
      <c r="AG98" s="279">
        <v>0</v>
      </c>
      <c r="AH98" s="280">
        <v>1.9721804931722094E-2</v>
      </c>
      <c r="AI98" s="280">
        <v>1.3836172144882407E-2</v>
      </c>
      <c r="AJ98" s="280">
        <v>1.5271736553106229E-2</v>
      </c>
      <c r="AK98" s="280">
        <v>2.9522716469857367E-5</v>
      </c>
      <c r="AL98" s="280">
        <v>5.2115230475981589E-4</v>
      </c>
      <c r="AM98" s="281">
        <v>0</v>
      </c>
      <c r="AN98" s="281">
        <v>0</v>
      </c>
      <c r="AO98" s="281">
        <v>0</v>
      </c>
      <c r="AP98" s="281">
        <v>0</v>
      </c>
      <c r="AQ98" s="282">
        <v>0</v>
      </c>
    </row>
    <row r="99" spans="2:43" x14ac:dyDescent="0.2">
      <c r="B99" s="151" t="s">
        <v>245</v>
      </c>
      <c r="C99" s="151" t="s">
        <v>47</v>
      </c>
      <c r="D99" s="151" t="s">
        <v>143</v>
      </c>
      <c r="E99" s="151" t="s">
        <v>475</v>
      </c>
      <c r="F99" s="151" t="s">
        <v>212</v>
      </c>
      <c r="G99" s="151" t="s">
        <v>329</v>
      </c>
      <c r="H99" s="151" t="s">
        <v>84</v>
      </c>
      <c r="I99" s="262">
        <v>7.2818972055589279E-2</v>
      </c>
      <c r="J99" s="263">
        <v>5.1087404842642736E-2</v>
      </c>
      <c r="K99" s="263">
        <v>5.6387950349930695E-2</v>
      </c>
      <c r="L99" s="263">
        <v>1.0900695311947337E-4</v>
      </c>
      <c r="M99" s="264">
        <v>1.9242546637285513E-3</v>
      </c>
      <c r="N99" s="262">
        <v>7.8887219726888377E-2</v>
      </c>
      <c r="O99" s="263">
        <v>5.5344688579529629E-2</v>
      </c>
      <c r="P99" s="263">
        <v>6.1086946212424914E-2</v>
      </c>
      <c r="Q99" s="263">
        <v>1.1809086587942947E-4</v>
      </c>
      <c r="R99" s="264">
        <v>2.0846092190392636E-3</v>
      </c>
      <c r="S99" s="262">
        <v>7.8887219726888377E-2</v>
      </c>
      <c r="T99" s="263">
        <v>5.5344688579529629E-2</v>
      </c>
      <c r="U99" s="263">
        <v>6.1086946212424914E-2</v>
      </c>
      <c r="V99" s="263">
        <v>1.1809086587942947E-4</v>
      </c>
      <c r="W99" s="263">
        <v>2.0846092190392636E-3</v>
      </c>
      <c r="X99" s="278">
        <v>0</v>
      </c>
      <c r="Y99" s="278">
        <v>0</v>
      </c>
      <c r="Z99" s="278">
        <v>0</v>
      </c>
      <c r="AA99" s="278">
        <v>0</v>
      </c>
      <c r="AB99" s="278">
        <v>0</v>
      </c>
      <c r="AC99" s="279">
        <v>0</v>
      </c>
      <c r="AD99" s="279">
        <v>0</v>
      </c>
      <c r="AE99" s="279">
        <v>0</v>
      </c>
      <c r="AF99" s="279">
        <v>0</v>
      </c>
      <c r="AG99" s="279">
        <v>0</v>
      </c>
      <c r="AH99" s="280">
        <v>7.8887219726888377E-2</v>
      </c>
      <c r="AI99" s="280">
        <v>5.5344688579529629E-2</v>
      </c>
      <c r="AJ99" s="280">
        <v>6.1086946212424914E-2</v>
      </c>
      <c r="AK99" s="280">
        <v>1.1809086587942947E-4</v>
      </c>
      <c r="AL99" s="280">
        <v>2.0846092190392636E-3</v>
      </c>
      <c r="AM99" s="281">
        <v>0</v>
      </c>
      <c r="AN99" s="281">
        <v>0</v>
      </c>
      <c r="AO99" s="281">
        <v>0</v>
      </c>
      <c r="AP99" s="281">
        <v>0</v>
      </c>
      <c r="AQ99" s="282">
        <v>0</v>
      </c>
    </row>
    <row r="100" spans="2:43" x14ac:dyDescent="0.2">
      <c r="B100" s="151" t="s">
        <v>245</v>
      </c>
      <c r="C100" s="151" t="s">
        <v>47</v>
      </c>
      <c r="D100" s="151" t="s">
        <v>137</v>
      </c>
      <c r="E100" s="151" t="s">
        <v>475</v>
      </c>
      <c r="F100" s="151" t="s">
        <v>124</v>
      </c>
      <c r="G100" s="151" t="s">
        <v>329</v>
      </c>
      <c r="H100" s="151" t="s">
        <v>84</v>
      </c>
      <c r="I100" s="262">
        <v>4.3509335803214597</v>
      </c>
      <c r="J100" s="263">
        <v>3.0524724393479037</v>
      </c>
      <c r="K100" s="263">
        <v>3.3691800334083593</v>
      </c>
      <c r="L100" s="263">
        <v>6.5131654488885336E-3</v>
      </c>
      <c r="M100" s="264">
        <v>0.11497421615778095</v>
      </c>
      <c r="N100" s="262">
        <v>4.2694554233866011</v>
      </c>
      <c r="O100" s="263">
        <v>2.9953100341166694</v>
      </c>
      <c r="P100" s="263">
        <v>3.306086774355768</v>
      </c>
      <c r="Q100" s="263">
        <v>6.3911960584599088E-3</v>
      </c>
      <c r="R100" s="264">
        <v>0.11282114094883373</v>
      </c>
      <c r="S100" s="262">
        <v>4.2694554233866011</v>
      </c>
      <c r="T100" s="263">
        <v>2.9953100341166694</v>
      </c>
      <c r="U100" s="263">
        <v>3.306086774355768</v>
      </c>
      <c r="V100" s="263">
        <v>6.3911960584599088E-3</v>
      </c>
      <c r="W100" s="263">
        <v>0.11282114094883373</v>
      </c>
      <c r="X100" s="278">
        <v>3.5727660446749798E-2</v>
      </c>
      <c r="Y100" s="278">
        <v>2.5065355934030704E-2</v>
      </c>
      <c r="Z100" s="278">
        <v>2.7665998111763748E-2</v>
      </c>
      <c r="AA100" s="278">
        <v>5.3482812204685419E-5</v>
      </c>
      <c r="AB100" s="278">
        <v>9.44109966099027E-4</v>
      </c>
      <c r="AC100" s="279">
        <v>0.67882554848824628</v>
      </c>
      <c r="AD100" s="279">
        <v>0.47624176274658342</v>
      </c>
      <c r="AE100" s="279">
        <v>0.52565396412351129</v>
      </c>
      <c r="AF100" s="279">
        <v>1.016173431889023E-3</v>
      </c>
      <c r="AG100" s="279">
        <v>1.7938089355881516E-2</v>
      </c>
      <c r="AH100" s="280">
        <v>3.5549022144516051</v>
      </c>
      <c r="AI100" s="280">
        <v>2.494002915436055</v>
      </c>
      <c r="AJ100" s="280">
        <v>2.7527668121204929</v>
      </c>
      <c r="AK100" s="280">
        <v>5.3215398143661996E-3</v>
      </c>
      <c r="AL100" s="280">
        <v>9.3938941626853192E-2</v>
      </c>
      <c r="AM100" s="281">
        <v>0</v>
      </c>
      <c r="AN100" s="281">
        <v>0</v>
      </c>
      <c r="AO100" s="281">
        <v>0</v>
      </c>
      <c r="AP100" s="281">
        <v>0</v>
      </c>
      <c r="AQ100" s="282">
        <v>0</v>
      </c>
    </row>
    <row r="101" spans="2:43" x14ac:dyDescent="0.2">
      <c r="B101" s="151" t="s">
        <v>245</v>
      </c>
      <c r="C101" s="151" t="s">
        <v>47</v>
      </c>
      <c r="D101" s="151" t="s">
        <v>141</v>
      </c>
      <c r="E101" s="151" t="s">
        <v>475</v>
      </c>
      <c r="F101" s="151" t="s">
        <v>123</v>
      </c>
      <c r="G101" s="151" t="s">
        <v>329</v>
      </c>
      <c r="H101" s="151" t="s">
        <v>84</v>
      </c>
      <c r="I101" s="262">
        <v>1.6020173852229644</v>
      </c>
      <c r="J101" s="263">
        <v>1.1239229065381402</v>
      </c>
      <c r="K101" s="263">
        <v>1.2405349076984755</v>
      </c>
      <c r="L101" s="263">
        <v>2.3981529686284142E-3</v>
      </c>
      <c r="M101" s="264">
        <v>4.2333602602028134E-2</v>
      </c>
      <c r="N101" s="262">
        <v>1.5720170596569913</v>
      </c>
      <c r="O101" s="263">
        <v>1.1028756610973509</v>
      </c>
      <c r="P101" s="263">
        <v>1.2173039169176052</v>
      </c>
      <c r="Q101" s="263">
        <v>2.3532437370061593E-3</v>
      </c>
      <c r="R101" s="264">
        <v>4.1540838508357193E-2</v>
      </c>
      <c r="S101" s="262">
        <v>1.5720170596569913</v>
      </c>
      <c r="T101" s="263">
        <v>1.1028756610973509</v>
      </c>
      <c r="U101" s="263">
        <v>1.2173039169176052</v>
      </c>
      <c r="V101" s="263">
        <v>2.3532437370061593E-3</v>
      </c>
      <c r="W101" s="263">
        <v>4.1540838508357193E-2</v>
      </c>
      <c r="X101" s="278">
        <v>5.3591490670124697E-2</v>
      </c>
      <c r="Y101" s="278">
        <v>3.7598033901046053E-2</v>
      </c>
      <c r="Z101" s="278">
        <v>4.1498997167645622E-2</v>
      </c>
      <c r="AA101" s="278">
        <v>8.0224218307028158E-5</v>
      </c>
      <c r="AB101" s="278">
        <v>1.4161649491485407E-3</v>
      </c>
      <c r="AC101" s="279">
        <v>0</v>
      </c>
      <c r="AD101" s="279">
        <v>0</v>
      </c>
      <c r="AE101" s="279">
        <v>0</v>
      </c>
      <c r="AF101" s="279">
        <v>0</v>
      </c>
      <c r="AG101" s="279">
        <v>0</v>
      </c>
      <c r="AH101" s="280">
        <v>1.5184255689868666</v>
      </c>
      <c r="AI101" s="280">
        <v>1.0652776271963049</v>
      </c>
      <c r="AJ101" s="280">
        <v>1.1758049197499596</v>
      </c>
      <c r="AK101" s="280">
        <v>2.2730195186991312E-3</v>
      </c>
      <c r="AL101" s="280">
        <v>4.0124673559208651E-2</v>
      </c>
      <c r="AM101" s="281">
        <v>0</v>
      </c>
      <c r="AN101" s="281">
        <v>0</v>
      </c>
      <c r="AO101" s="281">
        <v>0</v>
      </c>
      <c r="AP101" s="281">
        <v>0</v>
      </c>
      <c r="AQ101" s="282">
        <v>0</v>
      </c>
    </row>
    <row r="102" spans="2:43" x14ac:dyDescent="0.2">
      <c r="B102" s="151" t="s">
        <v>245</v>
      </c>
      <c r="C102" s="151" t="s">
        <v>47</v>
      </c>
      <c r="D102" s="151" t="s">
        <v>395</v>
      </c>
      <c r="E102" s="151" t="s">
        <v>475</v>
      </c>
      <c r="F102" s="151" t="s">
        <v>189</v>
      </c>
      <c r="G102" s="151" t="s">
        <v>329</v>
      </c>
      <c r="H102" s="151" t="s">
        <v>84</v>
      </c>
      <c r="I102" s="262">
        <v>0</v>
      </c>
      <c r="J102" s="263">
        <v>0</v>
      </c>
      <c r="K102" s="263">
        <v>0</v>
      </c>
      <c r="L102" s="263">
        <v>0</v>
      </c>
      <c r="M102" s="264">
        <v>0</v>
      </c>
      <c r="N102" s="262">
        <v>0</v>
      </c>
      <c r="O102" s="263">
        <v>0</v>
      </c>
      <c r="P102" s="263">
        <v>0</v>
      </c>
      <c r="Q102" s="263">
        <v>0</v>
      </c>
      <c r="R102" s="264">
        <v>0</v>
      </c>
      <c r="S102" s="262">
        <v>0</v>
      </c>
      <c r="T102" s="263">
        <v>0</v>
      </c>
      <c r="U102" s="263">
        <v>0</v>
      </c>
      <c r="V102" s="263">
        <v>0</v>
      </c>
      <c r="W102" s="263">
        <v>0</v>
      </c>
      <c r="X102" s="278">
        <v>0</v>
      </c>
      <c r="Y102" s="278">
        <v>0</v>
      </c>
      <c r="Z102" s="278">
        <v>0</v>
      </c>
      <c r="AA102" s="278">
        <v>0</v>
      </c>
      <c r="AB102" s="278">
        <v>0</v>
      </c>
      <c r="AC102" s="279">
        <v>0</v>
      </c>
      <c r="AD102" s="279">
        <v>0</v>
      </c>
      <c r="AE102" s="279">
        <v>0</v>
      </c>
      <c r="AF102" s="279">
        <v>0</v>
      </c>
      <c r="AG102" s="279">
        <v>0</v>
      </c>
      <c r="AH102" s="280">
        <v>0</v>
      </c>
      <c r="AI102" s="280">
        <v>0</v>
      </c>
      <c r="AJ102" s="280">
        <v>0</v>
      </c>
      <c r="AK102" s="280">
        <v>0</v>
      </c>
      <c r="AL102" s="280">
        <v>0</v>
      </c>
      <c r="AM102" s="281">
        <v>0</v>
      </c>
      <c r="AN102" s="281">
        <v>0</v>
      </c>
      <c r="AO102" s="281">
        <v>0</v>
      </c>
      <c r="AP102" s="281">
        <v>0</v>
      </c>
      <c r="AQ102" s="282">
        <v>0</v>
      </c>
    </row>
    <row r="103" spans="2:43" x14ac:dyDescent="0.2">
      <c r="B103" s="151" t="s">
        <v>245</v>
      </c>
      <c r="C103" s="151" t="s">
        <v>47</v>
      </c>
      <c r="D103" s="151" t="s">
        <v>396</v>
      </c>
      <c r="E103" s="151" t="s">
        <v>475</v>
      </c>
      <c r="F103" s="151" t="s">
        <v>193</v>
      </c>
      <c r="G103" s="151" t="s">
        <v>329</v>
      </c>
      <c r="H103" s="151" t="s">
        <v>84</v>
      </c>
      <c r="I103" s="262">
        <v>0</v>
      </c>
      <c r="J103" s="263">
        <v>0</v>
      </c>
      <c r="K103" s="263">
        <v>0</v>
      </c>
      <c r="L103" s="263">
        <v>0</v>
      </c>
      <c r="M103" s="264">
        <v>0</v>
      </c>
      <c r="N103" s="262">
        <v>0</v>
      </c>
      <c r="O103" s="263">
        <v>0</v>
      </c>
      <c r="P103" s="263">
        <v>0</v>
      </c>
      <c r="Q103" s="263">
        <v>0</v>
      </c>
      <c r="R103" s="264">
        <v>0</v>
      </c>
      <c r="S103" s="262">
        <v>0</v>
      </c>
      <c r="T103" s="263">
        <v>0</v>
      </c>
      <c r="U103" s="263">
        <v>0</v>
      </c>
      <c r="V103" s="263">
        <v>0</v>
      </c>
      <c r="W103" s="263">
        <v>0</v>
      </c>
      <c r="X103" s="278">
        <v>0</v>
      </c>
      <c r="Y103" s="278">
        <v>0</v>
      </c>
      <c r="Z103" s="278">
        <v>0</v>
      </c>
      <c r="AA103" s="278">
        <v>0</v>
      </c>
      <c r="AB103" s="278">
        <v>0</v>
      </c>
      <c r="AC103" s="279">
        <v>0</v>
      </c>
      <c r="AD103" s="279">
        <v>0</v>
      </c>
      <c r="AE103" s="279">
        <v>0</v>
      </c>
      <c r="AF103" s="279">
        <v>0</v>
      </c>
      <c r="AG103" s="279">
        <v>0</v>
      </c>
      <c r="AH103" s="280">
        <v>0</v>
      </c>
      <c r="AI103" s="280">
        <v>0</v>
      </c>
      <c r="AJ103" s="280">
        <v>0</v>
      </c>
      <c r="AK103" s="280">
        <v>0</v>
      </c>
      <c r="AL103" s="280">
        <v>0</v>
      </c>
      <c r="AM103" s="281">
        <v>0</v>
      </c>
      <c r="AN103" s="281">
        <v>0</v>
      </c>
      <c r="AO103" s="281">
        <v>0</v>
      </c>
      <c r="AP103" s="281">
        <v>0</v>
      </c>
      <c r="AQ103" s="282">
        <v>0</v>
      </c>
    </row>
    <row r="104" spans="2:43" x14ac:dyDescent="0.2">
      <c r="B104" s="151" t="s">
        <v>245</v>
      </c>
      <c r="C104" s="151" t="s">
        <v>47</v>
      </c>
      <c r="D104" s="151" t="s">
        <v>134</v>
      </c>
      <c r="E104" s="151" t="s">
        <v>475</v>
      </c>
      <c r="F104" s="151" t="s">
        <v>125</v>
      </c>
      <c r="G104" s="151" t="s">
        <v>329</v>
      </c>
      <c r="H104" s="151" t="s">
        <v>84</v>
      </c>
      <c r="I104" s="262">
        <v>13.635352517409094</v>
      </c>
      <c r="J104" s="263">
        <v>9.5661165567848538</v>
      </c>
      <c r="K104" s="263">
        <v>10.558643703024524</v>
      </c>
      <c r="L104" s="263">
        <v>2.0411551971621391E-2</v>
      </c>
      <c r="M104" s="264">
        <v>0.36031668578317128</v>
      </c>
      <c r="N104" s="262">
        <v>13.309370729083057</v>
      </c>
      <c r="O104" s="263">
        <v>9.3374184150584405</v>
      </c>
      <c r="P104" s="263">
        <v>10.306217111763692</v>
      </c>
      <c r="Q104" s="263">
        <v>1.9923570879403666E-2</v>
      </c>
      <c r="R104" s="264">
        <v>0.35170255736622386</v>
      </c>
      <c r="S104" s="262">
        <v>13.309370729083057</v>
      </c>
      <c r="T104" s="263">
        <v>9.3374184150584405</v>
      </c>
      <c r="U104" s="263">
        <v>10.306217111763692</v>
      </c>
      <c r="V104" s="263">
        <v>1.9923570879403666E-2</v>
      </c>
      <c r="W104" s="263">
        <v>0.35170255736622386</v>
      </c>
      <c r="X104" s="278">
        <v>2.7579578382458201</v>
      </c>
      <c r="Y104" s="278">
        <v>1.9348928533877785</v>
      </c>
      <c r="Z104" s="278">
        <v>2.1356465940152036</v>
      </c>
      <c r="AA104" s="278">
        <v>4.1285474415876577E-3</v>
      </c>
      <c r="AB104" s="278">
        <v>7.2879540630701456E-2</v>
      </c>
      <c r="AC104" s="279">
        <v>0.1423462110062359</v>
      </c>
      <c r="AD104" s="279">
        <v>9.9865437594207906E-2</v>
      </c>
      <c r="AE104" s="279">
        <v>0.11022692098142986</v>
      </c>
      <c r="AF104" s="279">
        <v>2.1308631956581459E-4</v>
      </c>
      <c r="AG104" s="279">
        <v>3.761524677713624E-3</v>
      </c>
      <c r="AH104" s="280">
        <v>10.409066679831</v>
      </c>
      <c r="AI104" s="280">
        <v>7.3026601240764544</v>
      </c>
      <c r="AJ104" s="280">
        <v>8.0603435967670585</v>
      </c>
      <c r="AK104" s="280">
        <v>1.5581937118250197E-2</v>
      </c>
      <c r="AL104" s="280">
        <v>0.27506149205780878</v>
      </c>
      <c r="AM104" s="281">
        <v>0</v>
      </c>
      <c r="AN104" s="281">
        <v>0</v>
      </c>
      <c r="AO104" s="281">
        <v>0</v>
      </c>
      <c r="AP104" s="281">
        <v>0</v>
      </c>
      <c r="AQ104" s="282">
        <v>0</v>
      </c>
    </row>
    <row r="105" spans="2:43" x14ac:dyDescent="0.2">
      <c r="B105" s="151" t="s">
        <v>245</v>
      </c>
      <c r="C105" s="151" t="s">
        <v>47</v>
      </c>
      <c r="D105" s="151" t="s">
        <v>397</v>
      </c>
      <c r="E105" s="151" t="s">
        <v>475</v>
      </c>
      <c r="F105" s="151" t="s">
        <v>130</v>
      </c>
      <c r="G105" s="151" t="s">
        <v>329</v>
      </c>
      <c r="H105" s="151" t="s">
        <v>84</v>
      </c>
      <c r="I105" s="262">
        <v>0</v>
      </c>
      <c r="J105" s="263">
        <v>0</v>
      </c>
      <c r="K105" s="263">
        <v>0</v>
      </c>
      <c r="L105" s="263">
        <v>0</v>
      </c>
      <c r="M105" s="264">
        <v>0</v>
      </c>
      <c r="N105" s="262">
        <v>0</v>
      </c>
      <c r="O105" s="263">
        <v>0</v>
      </c>
      <c r="P105" s="263">
        <v>0</v>
      </c>
      <c r="Q105" s="263">
        <v>0</v>
      </c>
      <c r="R105" s="264">
        <v>0</v>
      </c>
      <c r="S105" s="262">
        <v>0</v>
      </c>
      <c r="T105" s="263">
        <v>0</v>
      </c>
      <c r="U105" s="263">
        <v>0</v>
      </c>
      <c r="V105" s="263">
        <v>0</v>
      </c>
      <c r="W105" s="263">
        <v>0</v>
      </c>
      <c r="X105" s="278">
        <v>0</v>
      </c>
      <c r="Y105" s="278">
        <v>0</v>
      </c>
      <c r="Z105" s="278">
        <v>0</v>
      </c>
      <c r="AA105" s="278">
        <v>0</v>
      </c>
      <c r="AB105" s="278">
        <v>0</v>
      </c>
      <c r="AC105" s="279">
        <v>0</v>
      </c>
      <c r="AD105" s="279">
        <v>0</v>
      </c>
      <c r="AE105" s="279">
        <v>0</v>
      </c>
      <c r="AF105" s="279">
        <v>0</v>
      </c>
      <c r="AG105" s="279">
        <v>0</v>
      </c>
      <c r="AH105" s="280">
        <v>0</v>
      </c>
      <c r="AI105" s="280">
        <v>0</v>
      </c>
      <c r="AJ105" s="280">
        <v>0</v>
      </c>
      <c r="AK105" s="280">
        <v>0</v>
      </c>
      <c r="AL105" s="280">
        <v>0</v>
      </c>
      <c r="AM105" s="281">
        <v>0</v>
      </c>
      <c r="AN105" s="281">
        <v>0</v>
      </c>
      <c r="AO105" s="281">
        <v>0</v>
      </c>
      <c r="AP105" s="281">
        <v>0</v>
      </c>
      <c r="AQ105" s="282">
        <v>0</v>
      </c>
    </row>
    <row r="106" spans="2:43" x14ac:dyDescent="0.2">
      <c r="B106" s="151" t="s">
        <v>245</v>
      </c>
      <c r="C106" s="151" t="s">
        <v>47</v>
      </c>
      <c r="D106" s="151" t="s">
        <v>138</v>
      </c>
      <c r="E106" s="151" t="s">
        <v>475</v>
      </c>
      <c r="F106" s="151" t="s">
        <v>126</v>
      </c>
      <c r="G106" s="151" t="s">
        <v>329</v>
      </c>
      <c r="H106" s="151" t="s">
        <v>84</v>
      </c>
      <c r="I106" s="262">
        <v>10.904641065324496</v>
      </c>
      <c r="J106" s="263">
        <v>7.6503388751857502</v>
      </c>
      <c r="K106" s="263">
        <v>8.4440955649021223</v>
      </c>
      <c r="L106" s="263">
        <v>1.6323791229641137E-2</v>
      </c>
      <c r="M106" s="264">
        <v>0.28815713589335057</v>
      </c>
      <c r="N106" s="262">
        <v>10.643942679199935</v>
      </c>
      <c r="O106" s="263">
        <v>7.467441429399206</v>
      </c>
      <c r="P106" s="263">
        <v>8.2422216955226322</v>
      </c>
      <c r="Q106" s="263">
        <v>1.5933536657894251E-2</v>
      </c>
      <c r="R106" s="264">
        <v>0.28126813332759426</v>
      </c>
      <c r="S106" s="262">
        <v>10.643942679199935</v>
      </c>
      <c r="T106" s="263">
        <v>7.467441429399206</v>
      </c>
      <c r="U106" s="263">
        <v>8.2422216955226322</v>
      </c>
      <c r="V106" s="263">
        <v>1.5933536657894251E-2</v>
      </c>
      <c r="W106" s="263">
        <v>0.28126813332759426</v>
      </c>
      <c r="X106" s="278">
        <v>0.26654280498831218</v>
      </c>
      <c r="Y106" s="278">
        <v>0.18699769856592335</v>
      </c>
      <c r="Z106" s="278">
        <v>0.20639954162410598</v>
      </c>
      <c r="AA106" s="278">
        <v>3.990034221509412E-4</v>
      </c>
      <c r="AB106" s="278">
        <v>7.0434424038629626E-3</v>
      </c>
      <c r="AC106" s="279">
        <v>1.083940740285803</v>
      </c>
      <c r="AD106" s="279">
        <v>0.7604573075014216</v>
      </c>
      <c r="AE106" s="279">
        <v>0.83935813593803099</v>
      </c>
      <c r="AF106" s="279">
        <v>1.6226139167471608E-3</v>
      </c>
      <c r="AG106" s="279">
        <v>2.8643332442376043E-2</v>
      </c>
      <c r="AH106" s="280">
        <v>9.2934591339258183</v>
      </c>
      <c r="AI106" s="280">
        <v>6.5199864233318605</v>
      </c>
      <c r="AJ106" s="280">
        <v>7.1964640179604951</v>
      </c>
      <c r="AK106" s="280">
        <v>1.3911919318996149E-2</v>
      </c>
      <c r="AL106" s="280">
        <v>0.24558135848135526</v>
      </c>
      <c r="AM106" s="281">
        <v>0</v>
      </c>
      <c r="AN106" s="281">
        <v>0</v>
      </c>
      <c r="AO106" s="281">
        <v>0</v>
      </c>
      <c r="AP106" s="281">
        <v>0</v>
      </c>
      <c r="AQ106" s="282">
        <v>0</v>
      </c>
    </row>
    <row r="107" spans="2:43" x14ac:dyDescent="0.2">
      <c r="B107" s="151" t="s">
        <v>245</v>
      </c>
      <c r="C107" s="151" t="s">
        <v>47</v>
      </c>
      <c r="D107" s="151" t="s">
        <v>140</v>
      </c>
      <c r="E107" s="151" t="s">
        <v>475</v>
      </c>
      <c r="F107" s="151" t="s">
        <v>128</v>
      </c>
      <c r="G107" s="151" t="s">
        <v>329</v>
      </c>
      <c r="H107" s="151" t="s">
        <v>84</v>
      </c>
      <c r="I107" s="262">
        <v>30.056030715944477</v>
      </c>
      <c r="J107" s="263">
        <v>21.086326348800789</v>
      </c>
      <c r="K107" s="263">
        <v>23.274126506933897</v>
      </c>
      <c r="L107" s="263">
        <v>4.4992619900062633E-2</v>
      </c>
      <c r="M107" s="264">
        <v>0.79423611245395953</v>
      </c>
      <c r="N107" s="262">
        <v>29.892287207201438</v>
      </c>
      <c r="O107" s="263">
        <v>20.971449268208048</v>
      </c>
      <c r="P107" s="263">
        <v>23.147330418215734</v>
      </c>
      <c r="Q107" s="263">
        <v>4.4747502721430334E-2</v>
      </c>
      <c r="R107" s="264">
        <v>0.78990916026746705</v>
      </c>
      <c r="S107" s="262">
        <v>29.892287207201438</v>
      </c>
      <c r="T107" s="263">
        <v>20.971449268208048</v>
      </c>
      <c r="U107" s="263">
        <v>23.147330418215734</v>
      </c>
      <c r="V107" s="263">
        <v>4.4747502721430334E-2</v>
      </c>
      <c r="W107" s="263">
        <v>0.78990916026746705</v>
      </c>
      <c r="X107" s="278">
        <v>20.441182469370336</v>
      </c>
      <c r="Y107" s="278">
        <v>14.340863854516586</v>
      </c>
      <c r="Z107" s="278">
        <v>15.828792272662366</v>
      </c>
      <c r="AA107" s="278">
        <v>3.0599594532098637E-2</v>
      </c>
      <c r="AB107" s="278">
        <v>0.54016198785098135</v>
      </c>
      <c r="AC107" s="279">
        <v>0.30779459874162596</v>
      </c>
      <c r="AD107" s="279">
        <v>0.2159386054267334</v>
      </c>
      <c r="AE107" s="279">
        <v>0.23834319631112508</v>
      </c>
      <c r="AF107" s="279">
        <v>4.6075563068704765E-4</v>
      </c>
      <c r="AG107" s="279">
        <v>8.1335286036020218E-3</v>
      </c>
      <c r="AH107" s="280">
        <v>9.1433101390894773</v>
      </c>
      <c r="AI107" s="280">
        <v>6.4146468082647274</v>
      </c>
      <c r="AJ107" s="280">
        <v>7.0801949492422454</v>
      </c>
      <c r="AK107" s="280">
        <v>1.3687152558644652E-2</v>
      </c>
      <c r="AL107" s="280">
        <v>0.24161364381288361</v>
      </c>
      <c r="AM107" s="281">
        <v>0</v>
      </c>
      <c r="AN107" s="281">
        <v>0</v>
      </c>
      <c r="AO107" s="281">
        <v>0</v>
      </c>
      <c r="AP107" s="281">
        <v>0</v>
      </c>
      <c r="AQ107" s="282">
        <v>0</v>
      </c>
    </row>
    <row r="108" spans="2:43" x14ac:dyDescent="0.2">
      <c r="B108" s="151" t="s">
        <v>245</v>
      </c>
      <c r="C108" s="151" t="s">
        <v>47</v>
      </c>
      <c r="D108" s="151" t="s">
        <v>135</v>
      </c>
      <c r="E108" s="151" t="s">
        <v>475</v>
      </c>
      <c r="F108" s="151" t="s">
        <v>155</v>
      </c>
      <c r="G108" s="151" t="s">
        <v>329</v>
      </c>
      <c r="H108" s="151" t="s">
        <v>84</v>
      </c>
      <c r="I108" s="262">
        <v>2.1117501896120894</v>
      </c>
      <c r="J108" s="263">
        <v>1.4815347404366395</v>
      </c>
      <c r="K108" s="263">
        <v>1.6352505601479903</v>
      </c>
      <c r="L108" s="263">
        <v>3.1612016404647279E-3</v>
      </c>
      <c r="M108" s="264">
        <v>5.5803385248127987E-2</v>
      </c>
      <c r="N108" s="262">
        <v>2.0612643585762811</v>
      </c>
      <c r="O108" s="263">
        <v>1.4461155355764739</v>
      </c>
      <c r="P108" s="263">
        <v>1.5961564552264196</v>
      </c>
      <c r="Q108" s="263">
        <v>3.0856264646339456E-3</v>
      </c>
      <c r="R108" s="264">
        <v>5.4469287923206898E-2</v>
      </c>
      <c r="S108" s="262">
        <v>2.0612643585762811</v>
      </c>
      <c r="T108" s="263">
        <v>1.4461155355764739</v>
      </c>
      <c r="U108" s="263">
        <v>1.5961564552264196</v>
      </c>
      <c r="V108" s="263">
        <v>3.0856264646339456E-3</v>
      </c>
      <c r="W108" s="263">
        <v>5.4469287923206898E-2</v>
      </c>
      <c r="X108" s="278">
        <v>0.28431232532086642</v>
      </c>
      <c r="Y108" s="278">
        <v>0.19946421180365156</v>
      </c>
      <c r="Z108" s="278">
        <v>0.22015951106571305</v>
      </c>
      <c r="AA108" s="278">
        <v>4.256036502943373E-4</v>
      </c>
      <c r="AB108" s="278">
        <v>7.5130052307871582E-3</v>
      </c>
      <c r="AC108" s="279">
        <v>1.7769520332554151E-2</v>
      </c>
      <c r="AD108" s="279">
        <v>1.2466513237728223E-2</v>
      </c>
      <c r="AE108" s="279">
        <v>1.3759969441607066E-2</v>
      </c>
      <c r="AF108" s="279">
        <v>2.6600228143396081E-5</v>
      </c>
      <c r="AG108" s="279">
        <v>4.6956282692419739E-4</v>
      </c>
      <c r="AH108" s="280">
        <v>1.7591825129228604</v>
      </c>
      <c r="AI108" s="280">
        <v>1.2341848105350941</v>
      </c>
      <c r="AJ108" s="280">
        <v>1.3622369747190994</v>
      </c>
      <c r="AK108" s="280">
        <v>2.6334225861962125E-3</v>
      </c>
      <c r="AL108" s="280">
        <v>4.6486719865495546E-2</v>
      </c>
      <c r="AM108" s="281">
        <v>0</v>
      </c>
      <c r="AN108" s="281">
        <v>0</v>
      </c>
      <c r="AO108" s="281">
        <v>0</v>
      </c>
      <c r="AP108" s="281">
        <v>0</v>
      </c>
      <c r="AQ108" s="282">
        <v>0</v>
      </c>
    </row>
    <row r="109" spans="2:43" x14ac:dyDescent="0.2">
      <c r="B109" s="151" t="s">
        <v>245</v>
      </c>
      <c r="C109" s="151" t="s">
        <v>47</v>
      </c>
      <c r="D109" s="151" t="s">
        <v>136</v>
      </c>
      <c r="E109" s="151" t="s">
        <v>475</v>
      </c>
      <c r="F109" s="151" t="s">
        <v>132</v>
      </c>
      <c r="G109" s="151" t="s">
        <v>329</v>
      </c>
      <c r="H109" s="151" t="s">
        <v>84</v>
      </c>
      <c r="I109" s="262">
        <v>0.12743320109728123</v>
      </c>
      <c r="J109" s="263">
        <v>8.9402958474624789E-2</v>
      </c>
      <c r="K109" s="263">
        <v>9.8678913112378724E-2</v>
      </c>
      <c r="L109" s="263">
        <v>1.907621679590784E-4</v>
      </c>
      <c r="M109" s="264">
        <v>3.3674456615249647E-3</v>
      </c>
      <c r="N109" s="262">
        <v>0.13805263452205466</v>
      </c>
      <c r="O109" s="263">
        <v>9.6853205014176852E-2</v>
      </c>
      <c r="P109" s="263">
        <v>0.10690215587174361</v>
      </c>
      <c r="Q109" s="263">
        <v>2.0665901528900158E-4</v>
      </c>
      <c r="R109" s="264">
        <v>3.6480661333187117E-3</v>
      </c>
      <c r="S109" s="262">
        <v>0.13805263452205466</v>
      </c>
      <c r="T109" s="263">
        <v>9.6853205014176852E-2</v>
      </c>
      <c r="U109" s="263">
        <v>0.10690215587174361</v>
      </c>
      <c r="V109" s="263">
        <v>2.0665901528900158E-4</v>
      </c>
      <c r="W109" s="263">
        <v>3.6480661333187117E-3</v>
      </c>
      <c r="X109" s="278">
        <v>0.13805263452205466</v>
      </c>
      <c r="Y109" s="278">
        <v>9.6853205014176852E-2</v>
      </c>
      <c r="Z109" s="278">
        <v>0.10690215587174361</v>
      </c>
      <c r="AA109" s="278">
        <v>2.0665901528900158E-4</v>
      </c>
      <c r="AB109" s="278">
        <v>3.6480661333187117E-3</v>
      </c>
      <c r="AC109" s="279">
        <v>0</v>
      </c>
      <c r="AD109" s="279">
        <v>0</v>
      </c>
      <c r="AE109" s="279">
        <v>0</v>
      </c>
      <c r="AF109" s="279">
        <v>0</v>
      </c>
      <c r="AG109" s="279">
        <v>0</v>
      </c>
      <c r="AH109" s="280">
        <v>0</v>
      </c>
      <c r="AI109" s="280">
        <v>0</v>
      </c>
      <c r="AJ109" s="280">
        <v>0</v>
      </c>
      <c r="AK109" s="280">
        <v>0</v>
      </c>
      <c r="AL109" s="280">
        <v>0</v>
      </c>
      <c r="AM109" s="281">
        <v>0</v>
      </c>
      <c r="AN109" s="281">
        <v>0</v>
      </c>
      <c r="AO109" s="281">
        <v>0</v>
      </c>
      <c r="AP109" s="281">
        <v>0</v>
      </c>
      <c r="AQ109" s="282">
        <v>0</v>
      </c>
    </row>
    <row r="110" spans="2:43" x14ac:dyDescent="0.2">
      <c r="B110" s="151" t="s">
        <v>245</v>
      </c>
      <c r="C110" s="151" t="s">
        <v>47</v>
      </c>
      <c r="D110" s="151" t="s">
        <v>398</v>
      </c>
      <c r="E110" s="151" t="s">
        <v>475</v>
      </c>
      <c r="F110" s="151" t="s">
        <v>131</v>
      </c>
      <c r="G110" s="151" t="s">
        <v>329</v>
      </c>
      <c r="H110" s="151" t="s">
        <v>84</v>
      </c>
      <c r="I110" s="262">
        <v>7.2818972055589279E-2</v>
      </c>
      <c r="J110" s="263">
        <v>5.1087404842642736E-2</v>
      </c>
      <c r="K110" s="263">
        <v>5.6387950349930695E-2</v>
      </c>
      <c r="L110" s="263">
        <v>1.0900695311947337E-4</v>
      </c>
      <c r="M110" s="264">
        <v>1.9242546637285513E-3</v>
      </c>
      <c r="N110" s="262">
        <v>7.8887219726888377E-2</v>
      </c>
      <c r="O110" s="263">
        <v>5.5344688579529629E-2</v>
      </c>
      <c r="P110" s="263">
        <v>6.1086946212424914E-2</v>
      </c>
      <c r="Q110" s="263">
        <v>1.1809086587942947E-4</v>
      </c>
      <c r="R110" s="264">
        <v>2.0846092190392636E-3</v>
      </c>
      <c r="S110" s="262">
        <v>7.8887219726888377E-2</v>
      </c>
      <c r="T110" s="263">
        <v>5.5344688579529629E-2</v>
      </c>
      <c r="U110" s="263">
        <v>6.1086946212424914E-2</v>
      </c>
      <c r="V110" s="263">
        <v>1.1809086587942947E-4</v>
      </c>
      <c r="W110" s="263">
        <v>2.0846092190392636E-3</v>
      </c>
      <c r="X110" s="278">
        <v>0</v>
      </c>
      <c r="Y110" s="278">
        <v>0</v>
      </c>
      <c r="Z110" s="278">
        <v>0</v>
      </c>
      <c r="AA110" s="278">
        <v>0</v>
      </c>
      <c r="AB110" s="278">
        <v>0</v>
      </c>
      <c r="AC110" s="279">
        <v>0</v>
      </c>
      <c r="AD110" s="279">
        <v>0</v>
      </c>
      <c r="AE110" s="279">
        <v>0</v>
      </c>
      <c r="AF110" s="279">
        <v>0</v>
      </c>
      <c r="AG110" s="279">
        <v>0</v>
      </c>
      <c r="AH110" s="280">
        <v>7.8887219726888377E-2</v>
      </c>
      <c r="AI110" s="280">
        <v>5.5344688579529629E-2</v>
      </c>
      <c r="AJ110" s="280">
        <v>6.1086946212424914E-2</v>
      </c>
      <c r="AK110" s="280">
        <v>1.1809086587942947E-4</v>
      </c>
      <c r="AL110" s="280">
        <v>2.0846092190392636E-3</v>
      </c>
      <c r="AM110" s="281">
        <v>0</v>
      </c>
      <c r="AN110" s="281">
        <v>0</v>
      </c>
      <c r="AO110" s="281">
        <v>0</v>
      </c>
      <c r="AP110" s="281">
        <v>0</v>
      </c>
      <c r="AQ110" s="282">
        <v>0</v>
      </c>
    </row>
    <row r="111" spans="2:43" x14ac:dyDescent="0.2">
      <c r="B111" s="151" t="s">
        <v>244</v>
      </c>
      <c r="C111" s="151" t="s">
        <v>248</v>
      </c>
      <c r="D111" s="151" t="s">
        <v>144</v>
      </c>
      <c r="E111" s="151" t="s">
        <v>475</v>
      </c>
      <c r="F111" s="151" t="s">
        <v>122</v>
      </c>
      <c r="G111" s="151" t="s">
        <v>22</v>
      </c>
      <c r="H111" s="151" t="s">
        <v>248</v>
      </c>
      <c r="I111" s="262">
        <v>0</v>
      </c>
      <c r="J111" s="263">
        <v>15.159461587883994</v>
      </c>
      <c r="K111" s="263">
        <v>0</v>
      </c>
      <c r="L111" s="263">
        <v>0</v>
      </c>
      <c r="M111" s="264">
        <v>0</v>
      </c>
      <c r="N111" s="262">
        <v>0</v>
      </c>
      <c r="O111" s="263">
        <v>15.22009943423553</v>
      </c>
      <c r="P111" s="263">
        <v>0</v>
      </c>
      <c r="Q111" s="263">
        <v>0</v>
      </c>
      <c r="R111" s="264">
        <v>0</v>
      </c>
      <c r="S111" s="262">
        <v>0</v>
      </c>
      <c r="T111" s="263">
        <v>15.22009943423553</v>
      </c>
      <c r="U111" s="263">
        <v>0</v>
      </c>
      <c r="V111" s="263">
        <v>0</v>
      </c>
      <c r="W111" s="263">
        <v>0</v>
      </c>
      <c r="X111" s="278">
        <v>0</v>
      </c>
      <c r="Y111" s="278">
        <v>2.3625228972544705</v>
      </c>
      <c r="Z111" s="278">
        <v>0</v>
      </c>
      <c r="AA111" s="278">
        <v>0</v>
      </c>
      <c r="AB111" s="278">
        <v>0</v>
      </c>
      <c r="AC111" s="279">
        <v>0</v>
      </c>
      <c r="AD111" s="279">
        <v>0</v>
      </c>
      <c r="AE111" s="279">
        <v>0</v>
      </c>
      <c r="AF111" s="279">
        <v>0</v>
      </c>
      <c r="AG111" s="279">
        <v>0</v>
      </c>
      <c r="AH111" s="280">
        <v>0</v>
      </c>
      <c r="AI111" s="280">
        <v>12.85757653698106</v>
      </c>
      <c r="AJ111" s="280">
        <v>0</v>
      </c>
      <c r="AK111" s="280">
        <v>0</v>
      </c>
      <c r="AL111" s="280">
        <v>0</v>
      </c>
      <c r="AM111" s="281">
        <v>0</v>
      </c>
      <c r="AN111" s="281">
        <v>0</v>
      </c>
      <c r="AO111" s="281">
        <v>0</v>
      </c>
      <c r="AP111" s="281">
        <v>0</v>
      </c>
      <c r="AQ111" s="282">
        <v>0</v>
      </c>
    </row>
    <row r="112" spans="2:43" x14ac:dyDescent="0.2">
      <c r="B112" s="151" t="s">
        <v>244</v>
      </c>
      <c r="C112" s="151" t="s">
        <v>248</v>
      </c>
      <c r="D112" s="151" t="s">
        <v>139</v>
      </c>
      <c r="E112" s="151" t="s">
        <v>475</v>
      </c>
      <c r="F112" s="151" t="s">
        <v>127</v>
      </c>
      <c r="G112" s="151" t="s">
        <v>22</v>
      </c>
      <c r="H112" s="151" t="s">
        <v>248</v>
      </c>
      <c r="I112" s="262">
        <v>0</v>
      </c>
      <c r="J112" s="263">
        <v>1.5687403036218264</v>
      </c>
      <c r="K112" s="263">
        <v>0</v>
      </c>
      <c r="L112" s="263">
        <v>0</v>
      </c>
      <c r="M112" s="264">
        <v>0</v>
      </c>
      <c r="N112" s="262">
        <v>0</v>
      </c>
      <c r="O112" s="263">
        <v>1.5750152648363136</v>
      </c>
      <c r="P112" s="263">
        <v>0</v>
      </c>
      <c r="Q112" s="263">
        <v>0</v>
      </c>
      <c r="R112" s="264">
        <v>0</v>
      </c>
      <c r="S112" s="262">
        <v>0</v>
      </c>
      <c r="T112" s="263">
        <v>1.5750152648363136</v>
      </c>
      <c r="U112" s="263">
        <v>0</v>
      </c>
      <c r="V112" s="263">
        <v>0</v>
      </c>
      <c r="W112" s="263">
        <v>0</v>
      </c>
      <c r="X112" s="278">
        <v>0</v>
      </c>
      <c r="Y112" s="278">
        <v>0.15000145379393462</v>
      </c>
      <c r="Z112" s="278">
        <v>0</v>
      </c>
      <c r="AA112" s="278">
        <v>0</v>
      </c>
      <c r="AB112" s="278">
        <v>0</v>
      </c>
      <c r="AC112" s="279">
        <v>0</v>
      </c>
      <c r="AD112" s="279">
        <v>0</v>
      </c>
      <c r="AE112" s="279">
        <v>0</v>
      </c>
      <c r="AF112" s="279">
        <v>0</v>
      </c>
      <c r="AG112" s="279">
        <v>0</v>
      </c>
      <c r="AH112" s="280">
        <v>0</v>
      </c>
      <c r="AI112" s="280">
        <v>1.4250138110423789</v>
      </c>
      <c r="AJ112" s="280">
        <v>0</v>
      </c>
      <c r="AK112" s="280">
        <v>0</v>
      </c>
      <c r="AL112" s="280">
        <v>0</v>
      </c>
      <c r="AM112" s="281">
        <v>0</v>
      </c>
      <c r="AN112" s="281">
        <v>0</v>
      </c>
      <c r="AO112" s="281">
        <v>0</v>
      </c>
      <c r="AP112" s="281">
        <v>0</v>
      </c>
      <c r="AQ112" s="282">
        <v>0</v>
      </c>
    </row>
    <row r="113" spans="2:43" x14ac:dyDescent="0.2">
      <c r="B113" s="151" t="s">
        <v>244</v>
      </c>
      <c r="C113" s="151" t="s">
        <v>248</v>
      </c>
      <c r="D113" s="151" t="s">
        <v>142</v>
      </c>
      <c r="E113" s="151" t="s">
        <v>475</v>
      </c>
      <c r="F113" s="151" t="s">
        <v>133</v>
      </c>
      <c r="G113" s="151" t="s">
        <v>22</v>
      </c>
      <c r="H113" s="151" t="s">
        <v>248</v>
      </c>
      <c r="I113" s="262">
        <v>0</v>
      </c>
      <c r="J113" s="263">
        <v>1.2519754346212653</v>
      </c>
      <c r="K113" s="263">
        <v>0</v>
      </c>
      <c r="L113" s="263">
        <v>0</v>
      </c>
      <c r="M113" s="264">
        <v>0</v>
      </c>
      <c r="N113" s="262">
        <v>0</v>
      </c>
      <c r="O113" s="263">
        <v>1.3563067208397039</v>
      </c>
      <c r="P113" s="263">
        <v>0</v>
      </c>
      <c r="Q113" s="263">
        <v>0</v>
      </c>
      <c r="R113" s="264">
        <v>0</v>
      </c>
      <c r="S113" s="262">
        <v>0</v>
      </c>
      <c r="T113" s="263">
        <v>1.3563067208397039</v>
      </c>
      <c r="U113" s="263">
        <v>0</v>
      </c>
      <c r="V113" s="263">
        <v>0</v>
      </c>
      <c r="W113" s="263">
        <v>0</v>
      </c>
      <c r="X113" s="278">
        <v>0</v>
      </c>
      <c r="Y113" s="278">
        <v>9.8046268976364148E-2</v>
      </c>
      <c r="Z113" s="278">
        <v>0</v>
      </c>
      <c r="AA113" s="278">
        <v>0</v>
      </c>
      <c r="AB113" s="278">
        <v>0</v>
      </c>
      <c r="AC113" s="279">
        <v>0</v>
      </c>
      <c r="AD113" s="279">
        <v>0</v>
      </c>
      <c r="AE113" s="279">
        <v>0</v>
      </c>
      <c r="AF113" s="279">
        <v>0</v>
      </c>
      <c r="AG113" s="279">
        <v>0</v>
      </c>
      <c r="AH113" s="280">
        <v>0</v>
      </c>
      <c r="AI113" s="280">
        <v>1.2582604518633398</v>
      </c>
      <c r="AJ113" s="280">
        <v>0</v>
      </c>
      <c r="AK113" s="280">
        <v>0</v>
      </c>
      <c r="AL113" s="280">
        <v>0</v>
      </c>
      <c r="AM113" s="281">
        <v>0</v>
      </c>
      <c r="AN113" s="281">
        <v>0</v>
      </c>
      <c r="AO113" s="281">
        <v>0</v>
      </c>
      <c r="AP113" s="281">
        <v>0</v>
      </c>
      <c r="AQ113" s="282">
        <v>0</v>
      </c>
    </row>
    <row r="114" spans="2:43" x14ac:dyDescent="0.2">
      <c r="B114" s="151" t="s">
        <v>244</v>
      </c>
      <c r="C114" s="151" t="s">
        <v>248</v>
      </c>
      <c r="D114" s="151" t="s">
        <v>143</v>
      </c>
      <c r="E114" s="151" t="s">
        <v>475</v>
      </c>
      <c r="F114" s="151" t="s">
        <v>212</v>
      </c>
      <c r="G114" s="151" t="s">
        <v>22</v>
      </c>
      <c r="H114" s="151" t="s">
        <v>248</v>
      </c>
      <c r="I114" s="262">
        <v>0</v>
      </c>
      <c r="J114" s="263">
        <v>1.6290764691457429</v>
      </c>
      <c r="K114" s="263">
        <v>0</v>
      </c>
      <c r="L114" s="263">
        <v>0</v>
      </c>
      <c r="M114" s="264">
        <v>0</v>
      </c>
      <c r="N114" s="262">
        <v>0</v>
      </c>
      <c r="O114" s="263">
        <v>1.7648328415745547</v>
      </c>
      <c r="P114" s="263">
        <v>0</v>
      </c>
      <c r="Q114" s="263">
        <v>0</v>
      </c>
      <c r="R114" s="264">
        <v>0</v>
      </c>
      <c r="S114" s="262">
        <v>0</v>
      </c>
      <c r="T114" s="263">
        <v>1.7648328415745547</v>
      </c>
      <c r="U114" s="263">
        <v>0</v>
      </c>
      <c r="V114" s="263">
        <v>0</v>
      </c>
      <c r="W114" s="263">
        <v>0</v>
      </c>
      <c r="X114" s="278">
        <v>0</v>
      </c>
      <c r="Y114" s="278">
        <v>0</v>
      </c>
      <c r="Z114" s="278">
        <v>0</v>
      </c>
      <c r="AA114" s="278">
        <v>0</v>
      </c>
      <c r="AB114" s="278">
        <v>0</v>
      </c>
      <c r="AC114" s="279">
        <v>0</v>
      </c>
      <c r="AD114" s="279">
        <v>0</v>
      </c>
      <c r="AE114" s="279">
        <v>0</v>
      </c>
      <c r="AF114" s="279">
        <v>0</v>
      </c>
      <c r="AG114" s="279">
        <v>0</v>
      </c>
      <c r="AH114" s="280">
        <v>0</v>
      </c>
      <c r="AI114" s="280">
        <v>1.7648328415745547</v>
      </c>
      <c r="AJ114" s="280">
        <v>0</v>
      </c>
      <c r="AK114" s="280">
        <v>0</v>
      </c>
      <c r="AL114" s="280">
        <v>0</v>
      </c>
      <c r="AM114" s="281">
        <v>0</v>
      </c>
      <c r="AN114" s="281">
        <v>0</v>
      </c>
      <c r="AO114" s="281">
        <v>0</v>
      </c>
      <c r="AP114" s="281">
        <v>0</v>
      </c>
      <c r="AQ114" s="282">
        <v>0</v>
      </c>
    </row>
    <row r="115" spans="2:43" x14ac:dyDescent="0.2">
      <c r="B115" s="151" t="s">
        <v>244</v>
      </c>
      <c r="C115" s="151" t="s">
        <v>248</v>
      </c>
      <c r="D115" s="151" t="s">
        <v>137</v>
      </c>
      <c r="E115" s="151" t="s">
        <v>475</v>
      </c>
      <c r="F115" s="151" t="s">
        <v>124</v>
      </c>
      <c r="G115" s="151" t="s">
        <v>22</v>
      </c>
      <c r="H115" s="151" t="s">
        <v>248</v>
      </c>
      <c r="I115" s="262">
        <v>0</v>
      </c>
      <c r="J115" s="263">
        <v>8.2962227595385052</v>
      </c>
      <c r="K115" s="263">
        <v>0</v>
      </c>
      <c r="L115" s="263">
        <v>0</v>
      </c>
      <c r="M115" s="264">
        <v>0</v>
      </c>
      <c r="N115" s="262">
        <v>0</v>
      </c>
      <c r="O115" s="263">
        <v>8.329407650576659</v>
      </c>
      <c r="P115" s="263">
        <v>0</v>
      </c>
      <c r="Q115" s="263">
        <v>0</v>
      </c>
      <c r="R115" s="264">
        <v>0</v>
      </c>
      <c r="S115" s="262">
        <v>0</v>
      </c>
      <c r="T115" s="263">
        <v>8.329407650576659</v>
      </c>
      <c r="U115" s="263">
        <v>0</v>
      </c>
      <c r="V115" s="263">
        <v>0</v>
      </c>
      <c r="W115" s="263">
        <v>0</v>
      </c>
      <c r="X115" s="278">
        <v>0</v>
      </c>
      <c r="Y115" s="278">
        <v>0.15144377546503016</v>
      </c>
      <c r="Z115" s="278">
        <v>0</v>
      </c>
      <c r="AA115" s="278">
        <v>0</v>
      </c>
      <c r="AB115" s="278">
        <v>0</v>
      </c>
      <c r="AC115" s="279">
        <v>0</v>
      </c>
      <c r="AD115" s="279">
        <v>3.8618162743582691</v>
      </c>
      <c r="AE115" s="279">
        <v>0</v>
      </c>
      <c r="AF115" s="279">
        <v>0</v>
      </c>
      <c r="AG115" s="279">
        <v>0</v>
      </c>
      <c r="AH115" s="280">
        <v>0</v>
      </c>
      <c r="AI115" s="280">
        <v>4.3161476007533599</v>
      </c>
      <c r="AJ115" s="280">
        <v>0</v>
      </c>
      <c r="AK115" s="280">
        <v>0</v>
      </c>
      <c r="AL115" s="280">
        <v>0</v>
      </c>
      <c r="AM115" s="281">
        <v>0</v>
      </c>
      <c r="AN115" s="281">
        <v>0</v>
      </c>
      <c r="AO115" s="281">
        <v>0</v>
      </c>
      <c r="AP115" s="281">
        <v>0</v>
      </c>
      <c r="AQ115" s="282">
        <v>0</v>
      </c>
    </row>
    <row r="116" spans="2:43" x14ac:dyDescent="0.2">
      <c r="B116" s="151" t="s">
        <v>244</v>
      </c>
      <c r="C116" s="151" t="s">
        <v>248</v>
      </c>
      <c r="D116" s="151" t="s">
        <v>141</v>
      </c>
      <c r="E116" s="151" t="s">
        <v>475</v>
      </c>
      <c r="F116" s="151" t="s">
        <v>123</v>
      </c>
      <c r="G116" s="151" t="s">
        <v>22</v>
      </c>
      <c r="H116" s="151" t="s">
        <v>248</v>
      </c>
      <c r="I116" s="262">
        <v>0</v>
      </c>
      <c r="J116" s="263">
        <v>3.3637412279583394</v>
      </c>
      <c r="K116" s="263">
        <v>0</v>
      </c>
      <c r="L116" s="263">
        <v>0</v>
      </c>
      <c r="M116" s="264">
        <v>0</v>
      </c>
      <c r="N116" s="262">
        <v>0</v>
      </c>
      <c r="O116" s="263">
        <v>3.3771961928701728</v>
      </c>
      <c r="P116" s="263">
        <v>0</v>
      </c>
      <c r="Q116" s="263">
        <v>0</v>
      </c>
      <c r="R116" s="264">
        <v>0</v>
      </c>
      <c r="S116" s="262">
        <v>0</v>
      </c>
      <c r="T116" s="263">
        <v>3.3771961928701728</v>
      </c>
      <c r="U116" s="263">
        <v>0</v>
      </c>
      <c r="V116" s="263">
        <v>0</v>
      </c>
      <c r="W116" s="263">
        <v>0</v>
      </c>
      <c r="X116" s="278">
        <v>0</v>
      </c>
      <c r="Y116" s="278">
        <v>1.5076768718170415E-2</v>
      </c>
      <c r="Z116" s="278">
        <v>0</v>
      </c>
      <c r="AA116" s="278">
        <v>0</v>
      </c>
      <c r="AB116" s="278">
        <v>0</v>
      </c>
      <c r="AC116" s="279">
        <v>0</v>
      </c>
      <c r="AD116" s="279">
        <v>0.3166121430815787</v>
      </c>
      <c r="AE116" s="279">
        <v>0</v>
      </c>
      <c r="AF116" s="279">
        <v>0</v>
      </c>
      <c r="AG116" s="279">
        <v>0</v>
      </c>
      <c r="AH116" s="280">
        <v>0</v>
      </c>
      <c r="AI116" s="280">
        <v>3.0455072810704236</v>
      </c>
      <c r="AJ116" s="280">
        <v>0</v>
      </c>
      <c r="AK116" s="280">
        <v>0</v>
      </c>
      <c r="AL116" s="280">
        <v>0</v>
      </c>
      <c r="AM116" s="281">
        <v>0</v>
      </c>
      <c r="AN116" s="281">
        <v>0</v>
      </c>
      <c r="AO116" s="281">
        <v>0</v>
      </c>
      <c r="AP116" s="281">
        <v>0</v>
      </c>
      <c r="AQ116" s="282">
        <v>0</v>
      </c>
    </row>
    <row r="117" spans="2:43" x14ac:dyDescent="0.2">
      <c r="B117" s="151" t="s">
        <v>244</v>
      </c>
      <c r="C117" s="151" t="s">
        <v>248</v>
      </c>
      <c r="D117" s="151" t="s">
        <v>395</v>
      </c>
      <c r="E117" s="151" t="s">
        <v>475</v>
      </c>
      <c r="F117" s="151" t="s">
        <v>189</v>
      </c>
      <c r="G117" s="151" t="s">
        <v>22</v>
      </c>
      <c r="H117" s="151" t="s">
        <v>248</v>
      </c>
      <c r="I117" s="262">
        <v>0</v>
      </c>
      <c r="J117" s="263">
        <v>0.95029460700168322</v>
      </c>
      <c r="K117" s="263">
        <v>0</v>
      </c>
      <c r="L117" s="263">
        <v>0</v>
      </c>
      <c r="M117" s="264">
        <v>0</v>
      </c>
      <c r="N117" s="262">
        <v>0</v>
      </c>
      <c r="O117" s="263">
        <v>1.0294858242518234</v>
      </c>
      <c r="P117" s="263">
        <v>0</v>
      </c>
      <c r="Q117" s="263">
        <v>0</v>
      </c>
      <c r="R117" s="264">
        <v>0</v>
      </c>
      <c r="S117" s="262">
        <v>0</v>
      </c>
      <c r="T117" s="263">
        <v>1.0294858242518234</v>
      </c>
      <c r="U117" s="263">
        <v>0</v>
      </c>
      <c r="V117" s="263">
        <v>0</v>
      </c>
      <c r="W117" s="263">
        <v>0</v>
      </c>
      <c r="X117" s="278">
        <v>0</v>
      </c>
      <c r="Y117" s="278">
        <v>8.1705224146970123E-2</v>
      </c>
      <c r="Z117" s="278">
        <v>0</v>
      </c>
      <c r="AA117" s="278">
        <v>0</v>
      </c>
      <c r="AB117" s="278">
        <v>0</v>
      </c>
      <c r="AC117" s="279">
        <v>0</v>
      </c>
      <c r="AD117" s="279">
        <v>0</v>
      </c>
      <c r="AE117" s="279">
        <v>0</v>
      </c>
      <c r="AF117" s="279">
        <v>0</v>
      </c>
      <c r="AG117" s="279">
        <v>0</v>
      </c>
      <c r="AH117" s="280">
        <v>0</v>
      </c>
      <c r="AI117" s="280">
        <v>0.94778060010485321</v>
      </c>
      <c r="AJ117" s="280">
        <v>0</v>
      </c>
      <c r="AK117" s="280">
        <v>0</v>
      </c>
      <c r="AL117" s="280">
        <v>0</v>
      </c>
      <c r="AM117" s="281">
        <v>0</v>
      </c>
      <c r="AN117" s="281">
        <v>0</v>
      </c>
      <c r="AO117" s="281">
        <v>0</v>
      </c>
      <c r="AP117" s="281">
        <v>0</v>
      </c>
      <c r="AQ117" s="282">
        <v>0</v>
      </c>
    </row>
    <row r="118" spans="2:43" x14ac:dyDescent="0.2">
      <c r="B118" s="151" t="s">
        <v>244</v>
      </c>
      <c r="C118" s="151" t="s">
        <v>248</v>
      </c>
      <c r="D118" s="151" t="s">
        <v>396</v>
      </c>
      <c r="E118" s="151" t="s">
        <v>475</v>
      </c>
      <c r="F118" s="151" t="s">
        <v>193</v>
      </c>
      <c r="G118" s="151" t="s">
        <v>22</v>
      </c>
      <c r="H118" s="151" t="s">
        <v>248</v>
      </c>
      <c r="I118" s="262">
        <v>0</v>
      </c>
      <c r="J118" s="263">
        <v>0.61844569662014304</v>
      </c>
      <c r="K118" s="263">
        <v>0</v>
      </c>
      <c r="L118" s="263">
        <v>0</v>
      </c>
      <c r="M118" s="264">
        <v>0</v>
      </c>
      <c r="N118" s="262">
        <v>0</v>
      </c>
      <c r="O118" s="263">
        <v>0.6699828380051549</v>
      </c>
      <c r="P118" s="263">
        <v>0</v>
      </c>
      <c r="Q118" s="263">
        <v>0</v>
      </c>
      <c r="R118" s="264">
        <v>0</v>
      </c>
      <c r="S118" s="262">
        <v>0</v>
      </c>
      <c r="T118" s="263">
        <v>0.6699828380051549</v>
      </c>
      <c r="U118" s="263">
        <v>0</v>
      </c>
      <c r="V118" s="263">
        <v>0</v>
      </c>
      <c r="W118" s="263">
        <v>0</v>
      </c>
      <c r="X118" s="278">
        <v>0</v>
      </c>
      <c r="Y118" s="278">
        <v>0.27779776209969836</v>
      </c>
      <c r="Z118" s="278">
        <v>0</v>
      </c>
      <c r="AA118" s="278">
        <v>0</v>
      </c>
      <c r="AB118" s="278">
        <v>0</v>
      </c>
      <c r="AC118" s="279">
        <v>0</v>
      </c>
      <c r="AD118" s="279">
        <v>0</v>
      </c>
      <c r="AE118" s="279">
        <v>0</v>
      </c>
      <c r="AF118" s="279">
        <v>0</v>
      </c>
      <c r="AG118" s="279">
        <v>0</v>
      </c>
      <c r="AH118" s="280">
        <v>0</v>
      </c>
      <c r="AI118" s="280">
        <v>0.39218507590545654</v>
      </c>
      <c r="AJ118" s="280">
        <v>0</v>
      </c>
      <c r="AK118" s="280">
        <v>0</v>
      </c>
      <c r="AL118" s="280">
        <v>0</v>
      </c>
      <c r="AM118" s="281">
        <v>0</v>
      </c>
      <c r="AN118" s="281">
        <v>0</v>
      </c>
      <c r="AO118" s="281">
        <v>0</v>
      </c>
      <c r="AP118" s="281">
        <v>0</v>
      </c>
      <c r="AQ118" s="282">
        <v>0</v>
      </c>
    </row>
    <row r="119" spans="2:43" x14ac:dyDescent="0.2">
      <c r="B119" s="151" t="s">
        <v>244</v>
      </c>
      <c r="C119" s="151" t="s">
        <v>248</v>
      </c>
      <c r="D119" s="151" t="s">
        <v>134</v>
      </c>
      <c r="E119" s="151" t="s">
        <v>475</v>
      </c>
      <c r="F119" s="151" t="s">
        <v>125</v>
      </c>
      <c r="G119" s="151" t="s">
        <v>22</v>
      </c>
      <c r="H119" s="151" t="s">
        <v>248</v>
      </c>
      <c r="I119" s="262">
        <v>0</v>
      </c>
      <c r="J119" s="263">
        <v>0.9653786483826623</v>
      </c>
      <c r="K119" s="263">
        <v>0</v>
      </c>
      <c r="L119" s="263">
        <v>0</v>
      </c>
      <c r="M119" s="264">
        <v>0</v>
      </c>
      <c r="N119" s="262">
        <v>0</v>
      </c>
      <c r="O119" s="263">
        <v>0.95118190355350551</v>
      </c>
      <c r="P119" s="263">
        <v>0</v>
      </c>
      <c r="Q119" s="263">
        <v>0</v>
      </c>
      <c r="R119" s="264">
        <v>0</v>
      </c>
      <c r="S119" s="262">
        <v>0</v>
      </c>
      <c r="T119" s="263">
        <v>0.95118190355350551</v>
      </c>
      <c r="U119" s="263">
        <v>0</v>
      </c>
      <c r="V119" s="263">
        <v>0</v>
      </c>
      <c r="W119" s="263">
        <v>0</v>
      </c>
      <c r="X119" s="278">
        <v>0</v>
      </c>
      <c r="Y119" s="278">
        <v>0.20176585832953148</v>
      </c>
      <c r="Z119" s="278">
        <v>0</v>
      </c>
      <c r="AA119" s="278">
        <v>0</v>
      </c>
      <c r="AB119" s="278">
        <v>0</v>
      </c>
      <c r="AC119" s="279">
        <v>0</v>
      </c>
      <c r="AD119" s="279">
        <v>0</v>
      </c>
      <c r="AE119" s="279">
        <v>0</v>
      </c>
      <c r="AF119" s="279">
        <v>0</v>
      </c>
      <c r="AG119" s="279">
        <v>0</v>
      </c>
      <c r="AH119" s="280">
        <v>0</v>
      </c>
      <c r="AI119" s="280">
        <v>0.74941604522397409</v>
      </c>
      <c r="AJ119" s="280">
        <v>0</v>
      </c>
      <c r="AK119" s="280">
        <v>0</v>
      </c>
      <c r="AL119" s="280">
        <v>0</v>
      </c>
      <c r="AM119" s="281">
        <v>0</v>
      </c>
      <c r="AN119" s="281">
        <v>0</v>
      </c>
      <c r="AO119" s="281">
        <v>0</v>
      </c>
      <c r="AP119" s="281">
        <v>0</v>
      </c>
      <c r="AQ119" s="282">
        <v>0</v>
      </c>
    </row>
    <row r="120" spans="2:43" x14ac:dyDescent="0.2">
      <c r="B120" s="151" t="s">
        <v>244</v>
      </c>
      <c r="C120" s="151" t="s">
        <v>248</v>
      </c>
      <c r="D120" s="151" t="s">
        <v>397</v>
      </c>
      <c r="E120" s="151" t="s">
        <v>475</v>
      </c>
      <c r="F120" s="151" t="s">
        <v>130</v>
      </c>
      <c r="G120" s="151" t="s">
        <v>22</v>
      </c>
      <c r="H120" s="151" t="s">
        <v>248</v>
      </c>
      <c r="I120" s="262">
        <v>0</v>
      </c>
      <c r="J120" s="263">
        <v>0.43743720004839393</v>
      </c>
      <c r="K120" s="263">
        <v>0</v>
      </c>
      <c r="L120" s="263">
        <v>0</v>
      </c>
      <c r="M120" s="264">
        <v>0</v>
      </c>
      <c r="N120" s="262">
        <v>0</v>
      </c>
      <c r="O120" s="263">
        <v>0.47389030005242672</v>
      </c>
      <c r="P120" s="263">
        <v>0</v>
      </c>
      <c r="Q120" s="263">
        <v>0</v>
      </c>
      <c r="R120" s="264">
        <v>0</v>
      </c>
      <c r="S120" s="262">
        <v>0</v>
      </c>
      <c r="T120" s="263">
        <v>0.47389030005242672</v>
      </c>
      <c r="U120" s="263">
        <v>0</v>
      </c>
      <c r="V120" s="263">
        <v>0</v>
      </c>
      <c r="W120" s="263">
        <v>0</v>
      </c>
      <c r="X120" s="278">
        <v>0</v>
      </c>
      <c r="Y120" s="278">
        <v>1.6341044829394025E-2</v>
      </c>
      <c r="Z120" s="278">
        <v>0</v>
      </c>
      <c r="AA120" s="278">
        <v>0</v>
      </c>
      <c r="AB120" s="278">
        <v>0</v>
      </c>
      <c r="AC120" s="279">
        <v>0</v>
      </c>
      <c r="AD120" s="279">
        <v>0</v>
      </c>
      <c r="AE120" s="279">
        <v>0</v>
      </c>
      <c r="AF120" s="279">
        <v>0</v>
      </c>
      <c r="AG120" s="279">
        <v>0</v>
      </c>
      <c r="AH120" s="280">
        <v>0</v>
      </c>
      <c r="AI120" s="280">
        <v>0.45754925522303269</v>
      </c>
      <c r="AJ120" s="280">
        <v>0</v>
      </c>
      <c r="AK120" s="280">
        <v>0</v>
      </c>
      <c r="AL120" s="280">
        <v>0</v>
      </c>
      <c r="AM120" s="281">
        <v>0</v>
      </c>
      <c r="AN120" s="281">
        <v>0</v>
      </c>
      <c r="AO120" s="281">
        <v>0</v>
      </c>
      <c r="AP120" s="281">
        <v>0</v>
      </c>
      <c r="AQ120" s="282">
        <v>0</v>
      </c>
    </row>
    <row r="121" spans="2:43" x14ac:dyDescent="0.2">
      <c r="B121" s="151" t="s">
        <v>244</v>
      </c>
      <c r="C121" s="151" t="s">
        <v>248</v>
      </c>
      <c r="D121" s="151" t="s">
        <v>138</v>
      </c>
      <c r="E121" s="151" t="s">
        <v>475</v>
      </c>
      <c r="F121" s="151" t="s">
        <v>126</v>
      </c>
      <c r="G121" s="151" t="s">
        <v>22</v>
      </c>
      <c r="H121" s="151" t="s">
        <v>248</v>
      </c>
      <c r="I121" s="262">
        <v>0</v>
      </c>
      <c r="J121" s="263">
        <v>3.0168082761958197E-2</v>
      </c>
      <c r="K121" s="263">
        <v>0</v>
      </c>
      <c r="L121" s="263">
        <v>0</v>
      </c>
      <c r="M121" s="264">
        <v>0</v>
      </c>
      <c r="N121" s="262">
        <v>0</v>
      </c>
      <c r="O121" s="263">
        <v>2.9724434486047047E-2</v>
      </c>
      <c r="P121" s="263">
        <v>0</v>
      </c>
      <c r="Q121" s="263">
        <v>0</v>
      </c>
      <c r="R121" s="264">
        <v>0</v>
      </c>
      <c r="S121" s="262">
        <v>0</v>
      </c>
      <c r="T121" s="263">
        <v>2.9724434486047047E-2</v>
      </c>
      <c r="U121" s="263">
        <v>0</v>
      </c>
      <c r="V121" s="263">
        <v>0</v>
      </c>
      <c r="W121" s="263">
        <v>0</v>
      </c>
      <c r="X121" s="278">
        <v>0</v>
      </c>
      <c r="Y121" s="278">
        <v>0</v>
      </c>
      <c r="Z121" s="278">
        <v>0</v>
      </c>
      <c r="AA121" s="278">
        <v>0</v>
      </c>
      <c r="AB121" s="278">
        <v>0</v>
      </c>
      <c r="AC121" s="279">
        <v>0</v>
      </c>
      <c r="AD121" s="279">
        <v>0</v>
      </c>
      <c r="AE121" s="279">
        <v>0</v>
      </c>
      <c r="AF121" s="279">
        <v>0</v>
      </c>
      <c r="AG121" s="279">
        <v>0</v>
      </c>
      <c r="AH121" s="280">
        <v>0</v>
      </c>
      <c r="AI121" s="280">
        <v>2.9724434486047047E-2</v>
      </c>
      <c r="AJ121" s="280">
        <v>0</v>
      </c>
      <c r="AK121" s="280">
        <v>0</v>
      </c>
      <c r="AL121" s="280">
        <v>0</v>
      </c>
      <c r="AM121" s="281">
        <v>0</v>
      </c>
      <c r="AN121" s="281">
        <v>0</v>
      </c>
      <c r="AO121" s="281">
        <v>0</v>
      </c>
      <c r="AP121" s="281">
        <v>0</v>
      </c>
      <c r="AQ121" s="282">
        <v>0</v>
      </c>
    </row>
    <row r="122" spans="2:43" x14ac:dyDescent="0.2">
      <c r="B122" s="151" t="s">
        <v>244</v>
      </c>
      <c r="C122" s="151" t="s">
        <v>248</v>
      </c>
      <c r="D122" s="151" t="s">
        <v>140</v>
      </c>
      <c r="E122" s="151" t="s">
        <v>475</v>
      </c>
      <c r="F122" s="151" t="s">
        <v>128</v>
      </c>
      <c r="G122" s="151" t="s">
        <v>22</v>
      </c>
      <c r="H122" s="151" t="s">
        <v>248</v>
      </c>
      <c r="I122" s="262">
        <v>0</v>
      </c>
      <c r="J122" s="263">
        <v>3.0168082761958197E-2</v>
      </c>
      <c r="K122" s="263">
        <v>0</v>
      </c>
      <c r="L122" s="263">
        <v>0</v>
      </c>
      <c r="M122" s="264">
        <v>0</v>
      </c>
      <c r="N122" s="262">
        <v>0</v>
      </c>
      <c r="O122" s="263">
        <v>3.0168082761958197E-2</v>
      </c>
      <c r="P122" s="263">
        <v>0</v>
      </c>
      <c r="Q122" s="263">
        <v>0</v>
      </c>
      <c r="R122" s="264">
        <v>0</v>
      </c>
      <c r="S122" s="262">
        <v>0</v>
      </c>
      <c r="T122" s="263">
        <v>3.0168082761958197E-2</v>
      </c>
      <c r="U122" s="263">
        <v>0</v>
      </c>
      <c r="V122" s="263">
        <v>0</v>
      </c>
      <c r="W122" s="263">
        <v>0</v>
      </c>
      <c r="X122" s="278">
        <v>0</v>
      </c>
      <c r="Y122" s="278">
        <v>1.5084041380979098E-2</v>
      </c>
      <c r="Z122" s="278">
        <v>0</v>
      </c>
      <c r="AA122" s="278">
        <v>0</v>
      </c>
      <c r="AB122" s="278">
        <v>0</v>
      </c>
      <c r="AC122" s="279">
        <v>0</v>
      </c>
      <c r="AD122" s="279">
        <v>0</v>
      </c>
      <c r="AE122" s="279">
        <v>0</v>
      </c>
      <c r="AF122" s="279">
        <v>0</v>
      </c>
      <c r="AG122" s="279">
        <v>0</v>
      </c>
      <c r="AH122" s="280">
        <v>0</v>
      </c>
      <c r="AI122" s="280">
        <v>1.5084041380979098E-2</v>
      </c>
      <c r="AJ122" s="280">
        <v>0</v>
      </c>
      <c r="AK122" s="280">
        <v>0</v>
      </c>
      <c r="AL122" s="280">
        <v>0</v>
      </c>
      <c r="AM122" s="281">
        <v>0</v>
      </c>
      <c r="AN122" s="281">
        <v>0</v>
      </c>
      <c r="AO122" s="281">
        <v>0</v>
      </c>
      <c r="AP122" s="281">
        <v>0</v>
      </c>
      <c r="AQ122" s="282">
        <v>0</v>
      </c>
    </row>
    <row r="123" spans="2:43" x14ac:dyDescent="0.2">
      <c r="B123" s="151" t="s">
        <v>244</v>
      </c>
      <c r="C123" s="151" t="s">
        <v>248</v>
      </c>
      <c r="D123" s="151" t="s">
        <v>135</v>
      </c>
      <c r="E123" s="151" t="s">
        <v>475</v>
      </c>
      <c r="F123" s="151" t="s">
        <v>155</v>
      </c>
      <c r="G123" s="151" t="s">
        <v>22</v>
      </c>
      <c r="H123" s="151" t="s">
        <v>248</v>
      </c>
      <c r="I123" s="262">
        <v>0</v>
      </c>
      <c r="J123" s="263">
        <v>1.5084041380979098E-2</v>
      </c>
      <c r="K123" s="263">
        <v>0</v>
      </c>
      <c r="L123" s="263">
        <v>0</v>
      </c>
      <c r="M123" s="264">
        <v>0</v>
      </c>
      <c r="N123" s="262">
        <v>0</v>
      </c>
      <c r="O123" s="263">
        <v>1.4862217243023524E-2</v>
      </c>
      <c r="P123" s="263">
        <v>0</v>
      </c>
      <c r="Q123" s="263">
        <v>0</v>
      </c>
      <c r="R123" s="264">
        <v>0</v>
      </c>
      <c r="S123" s="262">
        <v>0</v>
      </c>
      <c r="T123" s="263">
        <v>1.4862217243023524E-2</v>
      </c>
      <c r="U123" s="263">
        <v>0</v>
      </c>
      <c r="V123" s="263">
        <v>0</v>
      </c>
      <c r="W123" s="263">
        <v>0</v>
      </c>
      <c r="X123" s="278">
        <v>0</v>
      </c>
      <c r="Y123" s="278">
        <v>0</v>
      </c>
      <c r="Z123" s="278">
        <v>0</v>
      </c>
      <c r="AA123" s="278">
        <v>0</v>
      </c>
      <c r="AB123" s="278">
        <v>0</v>
      </c>
      <c r="AC123" s="279">
        <v>0</v>
      </c>
      <c r="AD123" s="279">
        <v>0</v>
      </c>
      <c r="AE123" s="279">
        <v>0</v>
      </c>
      <c r="AF123" s="279">
        <v>0</v>
      </c>
      <c r="AG123" s="279">
        <v>0</v>
      </c>
      <c r="AH123" s="280">
        <v>0</v>
      </c>
      <c r="AI123" s="280">
        <v>1.4862217243023524E-2</v>
      </c>
      <c r="AJ123" s="280">
        <v>0</v>
      </c>
      <c r="AK123" s="280">
        <v>0</v>
      </c>
      <c r="AL123" s="280">
        <v>0</v>
      </c>
      <c r="AM123" s="281">
        <v>0</v>
      </c>
      <c r="AN123" s="281">
        <v>0</v>
      </c>
      <c r="AO123" s="281">
        <v>0</v>
      </c>
      <c r="AP123" s="281">
        <v>0</v>
      </c>
      <c r="AQ123" s="282">
        <v>0</v>
      </c>
    </row>
    <row r="124" spans="2:43" x14ac:dyDescent="0.2">
      <c r="B124" s="151" t="s">
        <v>244</v>
      </c>
      <c r="C124" s="151" t="s">
        <v>248</v>
      </c>
      <c r="D124" s="151" t="s">
        <v>136</v>
      </c>
      <c r="E124" s="151" t="s">
        <v>475</v>
      </c>
      <c r="F124" s="151" t="s">
        <v>132</v>
      </c>
      <c r="G124" s="151" t="s">
        <v>22</v>
      </c>
      <c r="H124" s="151" t="s">
        <v>248</v>
      </c>
      <c r="I124" s="262">
        <v>0</v>
      </c>
      <c r="J124" s="263">
        <v>0</v>
      </c>
      <c r="K124" s="263">
        <v>0</v>
      </c>
      <c r="L124" s="263">
        <v>0</v>
      </c>
      <c r="M124" s="264">
        <v>0</v>
      </c>
      <c r="N124" s="262">
        <v>0</v>
      </c>
      <c r="O124" s="263">
        <v>0</v>
      </c>
      <c r="P124" s="263">
        <v>0</v>
      </c>
      <c r="Q124" s="263">
        <v>0</v>
      </c>
      <c r="R124" s="264">
        <v>0</v>
      </c>
      <c r="S124" s="262">
        <v>0</v>
      </c>
      <c r="T124" s="263">
        <v>0</v>
      </c>
      <c r="U124" s="263">
        <v>0</v>
      </c>
      <c r="V124" s="263">
        <v>0</v>
      </c>
      <c r="W124" s="263">
        <v>0</v>
      </c>
      <c r="X124" s="278">
        <v>0</v>
      </c>
      <c r="Y124" s="278">
        <v>0</v>
      </c>
      <c r="Z124" s="278">
        <v>0</v>
      </c>
      <c r="AA124" s="278">
        <v>0</v>
      </c>
      <c r="AB124" s="278">
        <v>0</v>
      </c>
      <c r="AC124" s="279">
        <v>0</v>
      </c>
      <c r="AD124" s="279">
        <v>0</v>
      </c>
      <c r="AE124" s="279">
        <v>0</v>
      </c>
      <c r="AF124" s="279">
        <v>0</v>
      </c>
      <c r="AG124" s="279">
        <v>0</v>
      </c>
      <c r="AH124" s="280">
        <v>0</v>
      </c>
      <c r="AI124" s="280">
        <v>0</v>
      </c>
      <c r="AJ124" s="280">
        <v>0</v>
      </c>
      <c r="AK124" s="280">
        <v>0</v>
      </c>
      <c r="AL124" s="280">
        <v>0</v>
      </c>
      <c r="AM124" s="281">
        <v>0</v>
      </c>
      <c r="AN124" s="281">
        <v>0</v>
      </c>
      <c r="AO124" s="281">
        <v>0</v>
      </c>
      <c r="AP124" s="281">
        <v>0</v>
      </c>
      <c r="AQ124" s="282">
        <v>0</v>
      </c>
    </row>
    <row r="125" spans="2:43" x14ac:dyDescent="0.2">
      <c r="B125" s="151" t="s">
        <v>244</v>
      </c>
      <c r="C125" s="151" t="s">
        <v>248</v>
      </c>
      <c r="D125" s="151" t="s">
        <v>398</v>
      </c>
      <c r="E125" s="151" t="s">
        <v>475</v>
      </c>
      <c r="F125" s="151" t="s">
        <v>131</v>
      </c>
      <c r="G125" s="151" t="s">
        <v>22</v>
      </c>
      <c r="H125" s="151" t="s">
        <v>248</v>
      </c>
      <c r="I125" s="262">
        <v>0</v>
      </c>
      <c r="J125" s="263">
        <v>0</v>
      </c>
      <c r="K125" s="263">
        <v>0</v>
      </c>
      <c r="L125" s="263">
        <v>0</v>
      </c>
      <c r="M125" s="264">
        <v>0</v>
      </c>
      <c r="N125" s="262">
        <v>0</v>
      </c>
      <c r="O125" s="263">
        <v>0</v>
      </c>
      <c r="P125" s="263">
        <v>0</v>
      </c>
      <c r="Q125" s="263">
        <v>0</v>
      </c>
      <c r="R125" s="264">
        <v>0</v>
      </c>
      <c r="S125" s="262">
        <v>0</v>
      </c>
      <c r="T125" s="263">
        <v>0</v>
      </c>
      <c r="U125" s="263">
        <v>0</v>
      </c>
      <c r="V125" s="263">
        <v>0</v>
      </c>
      <c r="W125" s="263">
        <v>0</v>
      </c>
      <c r="X125" s="278">
        <v>0</v>
      </c>
      <c r="Y125" s="278">
        <v>0</v>
      </c>
      <c r="Z125" s="278">
        <v>0</v>
      </c>
      <c r="AA125" s="278">
        <v>0</v>
      </c>
      <c r="AB125" s="278">
        <v>0</v>
      </c>
      <c r="AC125" s="279">
        <v>0</v>
      </c>
      <c r="AD125" s="279">
        <v>0</v>
      </c>
      <c r="AE125" s="279">
        <v>0</v>
      </c>
      <c r="AF125" s="279">
        <v>0</v>
      </c>
      <c r="AG125" s="279">
        <v>0</v>
      </c>
      <c r="AH125" s="280">
        <v>0</v>
      </c>
      <c r="AI125" s="280">
        <v>0</v>
      </c>
      <c r="AJ125" s="280">
        <v>0</v>
      </c>
      <c r="AK125" s="280">
        <v>0</v>
      </c>
      <c r="AL125" s="280">
        <v>0</v>
      </c>
      <c r="AM125" s="281">
        <v>0</v>
      </c>
      <c r="AN125" s="281">
        <v>0</v>
      </c>
      <c r="AO125" s="281">
        <v>0</v>
      </c>
      <c r="AP125" s="281">
        <v>0</v>
      </c>
      <c r="AQ125" s="282">
        <v>0</v>
      </c>
    </row>
    <row r="126" spans="2:43" x14ac:dyDescent="0.2">
      <c r="B126" s="151" t="s">
        <v>245</v>
      </c>
      <c r="C126" s="151" t="s">
        <v>248</v>
      </c>
      <c r="D126" s="151" t="s">
        <v>144</v>
      </c>
      <c r="E126" s="151" t="s">
        <v>475</v>
      </c>
      <c r="F126" s="151" t="s">
        <v>122</v>
      </c>
      <c r="G126" s="151" t="s">
        <v>354</v>
      </c>
      <c r="H126" s="151" t="s">
        <v>248</v>
      </c>
      <c r="I126" s="262">
        <v>0</v>
      </c>
      <c r="J126" s="263">
        <v>0.15808758705001891</v>
      </c>
      <c r="K126" s="263">
        <v>0</v>
      </c>
      <c r="L126" s="263">
        <v>0</v>
      </c>
      <c r="M126" s="264">
        <v>0</v>
      </c>
      <c r="N126" s="262">
        <v>0</v>
      </c>
      <c r="O126" s="263">
        <v>0.15512714534496236</v>
      </c>
      <c r="P126" s="263">
        <v>0</v>
      </c>
      <c r="Q126" s="263">
        <v>0</v>
      </c>
      <c r="R126" s="264">
        <v>0</v>
      </c>
      <c r="S126" s="262">
        <v>0</v>
      </c>
      <c r="T126" s="263">
        <v>0.15512714534496236</v>
      </c>
      <c r="U126" s="263">
        <v>0</v>
      </c>
      <c r="V126" s="263">
        <v>0</v>
      </c>
      <c r="W126" s="263">
        <v>0</v>
      </c>
      <c r="X126" s="278">
        <v>0</v>
      </c>
      <c r="Y126" s="278">
        <v>7.4598750535801875E-3</v>
      </c>
      <c r="Z126" s="278">
        <v>0</v>
      </c>
      <c r="AA126" s="278">
        <v>0</v>
      </c>
      <c r="AB126" s="278">
        <v>0</v>
      </c>
      <c r="AC126" s="279">
        <v>0</v>
      </c>
      <c r="AD126" s="279">
        <v>0</v>
      </c>
      <c r="AE126" s="279">
        <v>0</v>
      </c>
      <c r="AF126" s="279">
        <v>0</v>
      </c>
      <c r="AG126" s="279">
        <v>0</v>
      </c>
      <c r="AH126" s="280">
        <v>0</v>
      </c>
      <c r="AI126" s="280">
        <v>0.14766727029138219</v>
      </c>
      <c r="AJ126" s="280">
        <v>0</v>
      </c>
      <c r="AK126" s="280">
        <v>0</v>
      </c>
      <c r="AL126" s="280">
        <v>0</v>
      </c>
      <c r="AM126" s="281">
        <v>0</v>
      </c>
      <c r="AN126" s="281">
        <v>0</v>
      </c>
      <c r="AO126" s="281">
        <v>0</v>
      </c>
      <c r="AP126" s="281">
        <v>0</v>
      </c>
      <c r="AQ126" s="282">
        <v>0</v>
      </c>
    </row>
    <row r="127" spans="2:43" x14ac:dyDescent="0.2">
      <c r="B127" s="151" t="s">
        <v>245</v>
      </c>
      <c r="C127" s="151" t="s">
        <v>248</v>
      </c>
      <c r="D127" s="151" t="s">
        <v>139</v>
      </c>
      <c r="E127" s="151" t="s">
        <v>475</v>
      </c>
      <c r="F127" s="151" t="s">
        <v>127</v>
      </c>
      <c r="G127" s="151" t="s">
        <v>354</v>
      </c>
      <c r="H127" s="151" t="s">
        <v>248</v>
      </c>
      <c r="I127" s="262">
        <v>0</v>
      </c>
      <c r="J127" s="263">
        <v>3.6945438547974899E-2</v>
      </c>
      <c r="K127" s="263">
        <v>0</v>
      </c>
      <c r="L127" s="263">
        <v>0</v>
      </c>
      <c r="M127" s="264">
        <v>0</v>
      </c>
      <c r="N127" s="262">
        <v>0</v>
      </c>
      <c r="O127" s="263">
        <v>3.6253576402881738E-2</v>
      </c>
      <c r="P127" s="263">
        <v>0</v>
      </c>
      <c r="Q127" s="263">
        <v>0</v>
      </c>
      <c r="R127" s="264">
        <v>0</v>
      </c>
      <c r="S127" s="262">
        <v>0</v>
      </c>
      <c r="T127" s="263">
        <v>3.6253576402881738E-2</v>
      </c>
      <c r="U127" s="263">
        <v>0</v>
      </c>
      <c r="V127" s="263">
        <v>0</v>
      </c>
      <c r="W127" s="263">
        <v>0</v>
      </c>
      <c r="X127" s="278">
        <v>0</v>
      </c>
      <c r="Y127" s="278">
        <v>3.2437410465736291E-3</v>
      </c>
      <c r="Z127" s="278">
        <v>0</v>
      </c>
      <c r="AA127" s="278">
        <v>0</v>
      </c>
      <c r="AB127" s="278">
        <v>0</v>
      </c>
      <c r="AC127" s="279">
        <v>0</v>
      </c>
      <c r="AD127" s="279">
        <v>0</v>
      </c>
      <c r="AE127" s="279">
        <v>0</v>
      </c>
      <c r="AF127" s="279">
        <v>0</v>
      </c>
      <c r="AG127" s="279">
        <v>0</v>
      </c>
      <c r="AH127" s="280">
        <v>0</v>
      </c>
      <c r="AI127" s="280">
        <v>3.3009835356308109E-2</v>
      </c>
      <c r="AJ127" s="280">
        <v>0</v>
      </c>
      <c r="AK127" s="280">
        <v>0</v>
      </c>
      <c r="AL127" s="280">
        <v>0</v>
      </c>
      <c r="AM127" s="281">
        <v>0</v>
      </c>
      <c r="AN127" s="281">
        <v>0</v>
      </c>
      <c r="AO127" s="281">
        <v>0</v>
      </c>
      <c r="AP127" s="281">
        <v>0</v>
      </c>
      <c r="AQ127" s="282">
        <v>0</v>
      </c>
    </row>
    <row r="128" spans="2:43" x14ac:dyDescent="0.2">
      <c r="B128" s="151" t="s">
        <v>245</v>
      </c>
      <c r="C128" s="151" t="s">
        <v>248</v>
      </c>
      <c r="D128" s="151" t="s">
        <v>142</v>
      </c>
      <c r="E128" s="151" t="s">
        <v>475</v>
      </c>
      <c r="F128" s="151" t="s">
        <v>133</v>
      </c>
      <c r="G128" s="151" t="s">
        <v>354</v>
      </c>
      <c r="H128" s="151" t="s">
        <v>248</v>
      </c>
      <c r="I128" s="262">
        <v>0</v>
      </c>
      <c r="J128" s="263">
        <v>1.9444967656828891E-4</v>
      </c>
      <c r="K128" s="263">
        <v>0</v>
      </c>
      <c r="L128" s="263">
        <v>0</v>
      </c>
      <c r="M128" s="264">
        <v>0</v>
      </c>
      <c r="N128" s="262">
        <v>0</v>
      </c>
      <c r="O128" s="263">
        <v>2.1065381628231297E-4</v>
      </c>
      <c r="P128" s="263">
        <v>0</v>
      </c>
      <c r="Q128" s="263">
        <v>0</v>
      </c>
      <c r="R128" s="264">
        <v>0</v>
      </c>
      <c r="S128" s="262">
        <v>0</v>
      </c>
      <c r="T128" s="263">
        <v>2.1065381628231297E-4</v>
      </c>
      <c r="U128" s="263">
        <v>0</v>
      </c>
      <c r="V128" s="263">
        <v>0</v>
      </c>
      <c r="W128" s="263">
        <v>0</v>
      </c>
      <c r="X128" s="278">
        <v>0</v>
      </c>
      <c r="Y128" s="278">
        <v>0</v>
      </c>
      <c r="Z128" s="278">
        <v>0</v>
      </c>
      <c r="AA128" s="278">
        <v>0</v>
      </c>
      <c r="AB128" s="278">
        <v>0</v>
      </c>
      <c r="AC128" s="279">
        <v>0</v>
      </c>
      <c r="AD128" s="279">
        <v>0</v>
      </c>
      <c r="AE128" s="279">
        <v>0</v>
      </c>
      <c r="AF128" s="279">
        <v>0</v>
      </c>
      <c r="AG128" s="279">
        <v>0</v>
      </c>
      <c r="AH128" s="280">
        <v>0</v>
      </c>
      <c r="AI128" s="280">
        <v>2.1065381628231297E-4</v>
      </c>
      <c r="AJ128" s="280">
        <v>0</v>
      </c>
      <c r="AK128" s="280">
        <v>0</v>
      </c>
      <c r="AL128" s="280">
        <v>0</v>
      </c>
      <c r="AM128" s="281">
        <v>0</v>
      </c>
      <c r="AN128" s="281">
        <v>0</v>
      </c>
      <c r="AO128" s="281">
        <v>0</v>
      </c>
      <c r="AP128" s="281">
        <v>0</v>
      </c>
      <c r="AQ128" s="282">
        <v>0</v>
      </c>
    </row>
    <row r="129" spans="2:43" x14ac:dyDescent="0.2">
      <c r="B129" s="151" t="s">
        <v>245</v>
      </c>
      <c r="C129" s="151" t="s">
        <v>248</v>
      </c>
      <c r="D129" s="151" t="s">
        <v>143</v>
      </c>
      <c r="E129" s="151" t="s">
        <v>475</v>
      </c>
      <c r="F129" s="151" t="s">
        <v>212</v>
      </c>
      <c r="G129" s="151" t="s">
        <v>354</v>
      </c>
      <c r="H129" s="151" t="s">
        <v>248</v>
      </c>
      <c r="I129" s="262">
        <v>0</v>
      </c>
      <c r="J129" s="263">
        <v>7.7779870627315564E-4</v>
      </c>
      <c r="K129" s="263">
        <v>0</v>
      </c>
      <c r="L129" s="263">
        <v>0</v>
      </c>
      <c r="M129" s="264">
        <v>0</v>
      </c>
      <c r="N129" s="262">
        <v>0</v>
      </c>
      <c r="O129" s="263">
        <v>8.426152651292519E-4</v>
      </c>
      <c r="P129" s="263">
        <v>0</v>
      </c>
      <c r="Q129" s="263">
        <v>0</v>
      </c>
      <c r="R129" s="264">
        <v>0</v>
      </c>
      <c r="S129" s="262">
        <v>0</v>
      </c>
      <c r="T129" s="263">
        <v>8.426152651292519E-4</v>
      </c>
      <c r="U129" s="263">
        <v>0</v>
      </c>
      <c r="V129" s="263">
        <v>0</v>
      </c>
      <c r="W129" s="263">
        <v>0</v>
      </c>
      <c r="X129" s="278">
        <v>0</v>
      </c>
      <c r="Y129" s="278">
        <v>0</v>
      </c>
      <c r="Z129" s="278">
        <v>0</v>
      </c>
      <c r="AA129" s="278">
        <v>0</v>
      </c>
      <c r="AB129" s="278">
        <v>0</v>
      </c>
      <c r="AC129" s="279">
        <v>0</v>
      </c>
      <c r="AD129" s="279">
        <v>0</v>
      </c>
      <c r="AE129" s="279">
        <v>0</v>
      </c>
      <c r="AF129" s="279">
        <v>0</v>
      </c>
      <c r="AG129" s="279">
        <v>0</v>
      </c>
      <c r="AH129" s="280">
        <v>0</v>
      </c>
      <c r="AI129" s="280">
        <v>8.426152651292519E-4</v>
      </c>
      <c r="AJ129" s="280">
        <v>0</v>
      </c>
      <c r="AK129" s="280">
        <v>0</v>
      </c>
      <c r="AL129" s="280">
        <v>0</v>
      </c>
      <c r="AM129" s="281">
        <v>0</v>
      </c>
      <c r="AN129" s="281">
        <v>0</v>
      </c>
      <c r="AO129" s="281">
        <v>0</v>
      </c>
      <c r="AP129" s="281">
        <v>0</v>
      </c>
      <c r="AQ129" s="282">
        <v>0</v>
      </c>
    </row>
    <row r="130" spans="2:43" x14ac:dyDescent="0.2">
      <c r="B130" s="151" t="s">
        <v>245</v>
      </c>
      <c r="C130" s="151" t="s">
        <v>248</v>
      </c>
      <c r="D130" s="151" t="s">
        <v>137</v>
      </c>
      <c r="E130" s="151" t="s">
        <v>475</v>
      </c>
      <c r="F130" s="151" t="s">
        <v>124</v>
      </c>
      <c r="G130" s="151" t="s">
        <v>354</v>
      </c>
      <c r="H130" s="151" t="s">
        <v>248</v>
      </c>
      <c r="I130" s="262">
        <v>0</v>
      </c>
      <c r="J130" s="263">
        <v>4.647347269982105E-2</v>
      </c>
      <c r="K130" s="263">
        <v>0</v>
      </c>
      <c r="L130" s="263">
        <v>0</v>
      </c>
      <c r="M130" s="264">
        <v>0</v>
      </c>
      <c r="N130" s="262">
        <v>0</v>
      </c>
      <c r="O130" s="263">
        <v>4.5603182948888071E-2</v>
      </c>
      <c r="P130" s="263">
        <v>0</v>
      </c>
      <c r="Q130" s="263">
        <v>0</v>
      </c>
      <c r="R130" s="264">
        <v>0</v>
      </c>
      <c r="S130" s="262">
        <v>0</v>
      </c>
      <c r="T130" s="263">
        <v>4.5603182948888071E-2</v>
      </c>
      <c r="U130" s="263">
        <v>0</v>
      </c>
      <c r="V130" s="263">
        <v>0</v>
      </c>
      <c r="W130" s="263">
        <v>0</v>
      </c>
      <c r="X130" s="278">
        <v>0</v>
      </c>
      <c r="Y130" s="278">
        <v>3.8161659371454453E-4</v>
      </c>
      <c r="Z130" s="278">
        <v>0</v>
      </c>
      <c r="AA130" s="278">
        <v>0</v>
      </c>
      <c r="AB130" s="278">
        <v>0</v>
      </c>
      <c r="AC130" s="279">
        <v>0</v>
      </c>
      <c r="AD130" s="279">
        <v>7.2507152805763465E-3</v>
      </c>
      <c r="AE130" s="279">
        <v>0</v>
      </c>
      <c r="AF130" s="279">
        <v>0</v>
      </c>
      <c r="AG130" s="279">
        <v>0</v>
      </c>
      <c r="AH130" s="280">
        <v>0</v>
      </c>
      <c r="AI130" s="280">
        <v>3.7970851074597183E-2</v>
      </c>
      <c r="AJ130" s="280">
        <v>0</v>
      </c>
      <c r="AK130" s="280">
        <v>0</v>
      </c>
      <c r="AL130" s="280">
        <v>0</v>
      </c>
      <c r="AM130" s="281">
        <v>0</v>
      </c>
      <c r="AN130" s="281">
        <v>0</v>
      </c>
      <c r="AO130" s="281">
        <v>0</v>
      </c>
      <c r="AP130" s="281">
        <v>0</v>
      </c>
      <c r="AQ130" s="282">
        <v>0</v>
      </c>
    </row>
    <row r="131" spans="2:43" x14ac:dyDescent="0.2">
      <c r="B131" s="151" t="s">
        <v>245</v>
      </c>
      <c r="C131" s="151" t="s">
        <v>248</v>
      </c>
      <c r="D131" s="151" t="s">
        <v>141</v>
      </c>
      <c r="E131" s="151" t="s">
        <v>475</v>
      </c>
      <c r="F131" s="151" t="s">
        <v>123</v>
      </c>
      <c r="G131" s="151" t="s">
        <v>354</v>
      </c>
      <c r="H131" s="151" t="s">
        <v>248</v>
      </c>
      <c r="I131" s="262">
        <v>0</v>
      </c>
      <c r="J131" s="263">
        <v>1.7111571538009428E-2</v>
      </c>
      <c r="K131" s="263">
        <v>0</v>
      </c>
      <c r="L131" s="263">
        <v>0</v>
      </c>
      <c r="M131" s="264">
        <v>0</v>
      </c>
      <c r="N131" s="262">
        <v>0</v>
      </c>
      <c r="O131" s="263">
        <v>1.6791130123439961E-2</v>
      </c>
      <c r="P131" s="263">
        <v>0</v>
      </c>
      <c r="Q131" s="263">
        <v>0</v>
      </c>
      <c r="R131" s="264">
        <v>0</v>
      </c>
      <c r="S131" s="262">
        <v>0</v>
      </c>
      <c r="T131" s="263">
        <v>1.6791130123439961E-2</v>
      </c>
      <c r="U131" s="263">
        <v>0</v>
      </c>
      <c r="V131" s="263">
        <v>0</v>
      </c>
      <c r="W131" s="263">
        <v>0</v>
      </c>
      <c r="X131" s="278">
        <v>0</v>
      </c>
      <c r="Y131" s="278">
        <v>5.724248905718169E-4</v>
      </c>
      <c r="Z131" s="278">
        <v>0</v>
      </c>
      <c r="AA131" s="278">
        <v>0</v>
      </c>
      <c r="AB131" s="278">
        <v>0</v>
      </c>
      <c r="AC131" s="279">
        <v>0</v>
      </c>
      <c r="AD131" s="279">
        <v>0</v>
      </c>
      <c r="AE131" s="279">
        <v>0</v>
      </c>
      <c r="AF131" s="279">
        <v>0</v>
      </c>
      <c r="AG131" s="279">
        <v>0</v>
      </c>
      <c r="AH131" s="280">
        <v>0</v>
      </c>
      <c r="AI131" s="280">
        <v>1.6218705232868145E-2</v>
      </c>
      <c r="AJ131" s="280">
        <v>0</v>
      </c>
      <c r="AK131" s="280">
        <v>0</v>
      </c>
      <c r="AL131" s="280">
        <v>0</v>
      </c>
      <c r="AM131" s="281">
        <v>0</v>
      </c>
      <c r="AN131" s="281">
        <v>0</v>
      </c>
      <c r="AO131" s="281">
        <v>0</v>
      </c>
      <c r="AP131" s="281">
        <v>0</v>
      </c>
      <c r="AQ131" s="282">
        <v>0</v>
      </c>
    </row>
    <row r="132" spans="2:43" x14ac:dyDescent="0.2">
      <c r="B132" s="151" t="s">
        <v>245</v>
      </c>
      <c r="C132" s="151" t="s">
        <v>248</v>
      </c>
      <c r="D132" s="151" t="s">
        <v>395</v>
      </c>
      <c r="E132" s="151" t="s">
        <v>475</v>
      </c>
      <c r="F132" s="151" t="s">
        <v>189</v>
      </c>
      <c r="G132" s="151" t="s">
        <v>354</v>
      </c>
      <c r="H132" s="151" t="s">
        <v>248</v>
      </c>
      <c r="I132" s="262">
        <v>0</v>
      </c>
      <c r="J132" s="263">
        <v>0</v>
      </c>
      <c r="K132" s="263">
        <v>0</v>
      </c>
      <c r="L132" s="263">
        <v>0</v>
      </c>
      <c r="M132" s="264">
        <v>0</v>
      </c>
      <c r="N132" s="262">
        <v>0</v>
      </c>
      <c r="O132" s="263">
        <v>0</v>
      </c>
      <c r="P132" s="263">
        <v>0</v>
      </c>
      <c r="Q132" s="263">
        <v>0</v>
      </c>
      <c r="R132" s="264">
        <v>0</v>
      </c>
      <c r="S132" s="262">
        <v>0</v>
      </c>
      <c r="T132" s="263">
        <v>0</v>
      </c>
      <c r="U132" s="263">
        <v>0</v>
      </c>
      <c r="V132" s="263">
        <v>0</v>
      </c>
      <c r="W132" s="263">
        <v>0</v>
      </c>
      <c r="X132" s="278">
        <v>0</v>
      </c>
      <c r="Y132" s="278">
        <v>0</v>
      </c>
      <c r="Z132" s="278">
        <v>0</v>
      </c>
      <c r="AA132" s="278">
        <v>0</v>
      </c>
      <c r="AB132" s="278">
        <v>0</v>
      </c>
      <c r="AC132" s="279">
        <v>0</v>
      </c>
      <c r="AD132" s="279">
        <v>0</v>
      </c>
      <c r="AE132" s="279">
        <v>0</v>
      </c>
      <c r="AF132" s="279">
        <v>0</v>
      </c>
      <c r="AG132" s="279">
        <v>0</v>
      </c>
      <c r="AH132" s="280">
        <v>0</v>
      </c>
      <c r="AI132" s="280">
        <v>0</v>
      </c>
      <c r="AJ132" s="280">
        <v>0</v>
      </c>
      <c r="AK132" s="280">
        <v>0</v>
      </c>
      <c r="AL132" s="280">
        <v>0</v>
      </c>
      <c r="AM132" s="281">
        <v>0</v>
      </c>
      <c r="AN132" s="281">
        <v>0</v>
      </c>
      <c r="AO132" s="281">
        <v>0</v>
      </c>
      <c r="AP132" s="281">
        <v>0</v>
      </c>
      <c r="AQ132" s="282">
        <v>0</v>
      </c>
    </row>
    <row r="133" spans="2:43" x14ac:dyDescent="0.2">
      <c r="B133" s="151" t="s">
        <v>245</v>
      </c>
      <c r="C133" s="151" t="s">
        <v>248</v>
      </c>
      <c r="D133" s="151" t="s">
        <v>396</v>
      </c>
      <c r="E133" s="151" t="s">
        <v>475</v>
      </c>
      <c r="F133" s="151" t="s">
        <v>193</v>
      </c>
      <c r="G133" s="151" t="s">
        <v>354</v>
      </c>
      <c r="H133" s="151" t="s">
        <v>248</v>
      </c>
      <c r="I133" s="262">
        <v>0</v>
      </c>
      <c r="J133" s="263">
        <v>0</v>
      </c>
      <c r="K133" s="263">
        <v>0</v>
      </c>
      <c r="L133" s="263">
        <v>0</v>
      </c>
      <c r="M133" s="264">
        <v>0</v>
      </c>
      <c r="N133" s="262">
        <v>0</v>
      </c>
      <c r="O133" s="263">
        <v>0</v>
      </c>
      <c r="P133" s="263">
        <v>0</v>
      </c>
      <c r="Q133" s="263">
        <v>0</v>
      </c>
      <c r="R133" s="264">
        <v>0</v>
      </c>
      <c r="S133" s="262">
        <v>0</v>
      </c>
      <c r="T133" s="263">
        <v>0</v>
      </c>
      <c r="U133" s="263">
        <v>0</v>
      </c>
      <c r="V133" s="263">
        <v>0</v>
      </c>
      <c r="W133" s="263">
        <v>0</v>
      </c>
      <c r="X133" s="278">
        <v>0</v>
      </c>
      <c r="Y133" s="278">
        <v>0</v>
      </c>
      <c r="Z133" s="278">
        <v>0</v>
      </c>
      <c r="AA133" s="278">
        <v>0</v>
      </c>
      <c r="AB133" s="278">
        <v>0</v>
      </c>
      <c r="AC133" s="279">
        <v>0</v>
      </c>
      <c r="AD133" s="279">
        <v>0</v>
      </c>
      <c r="AE133" s="279">
        <v>0</v>
      </c>
      <c r="AF133" s="279">
        <v>0</v>
      </c>
      <c r="AG133" s="279">
        <v>0</v>
      </c>
      <c r="AH133" s="280">
        <v>0</v>
      </c>
      <c r="AI133" s="280">
        <v>0</v>
      </c>
      <c r="AJ133" s="280">
        <v>0</v>
      </c>
      <c r="AK133" s="280">
        <v>0</v>
      </c>
      <c r="AL133" s="280">
        <v>0</v>
      </c>
      <c r="AM133" s="281">
        <v>0</v>
      </c>
      <c r="AN133" s="281">
        <v>0</v>
      </c>
      <c r="AO133" s="281">
        <v>0</v>
      </c>
      <c r="AP133" s="281">
        <v>0</v>
      </c>
      <c r="AQ133" s="282">
        <v>0</v>
      </c>
    </row>
    <row r="134" spans="2:43" x14ac:dyDescent="0.2">
      <c r="B134" s="151" t="s">
        <v>245</v>
      </c>
      <c r="C134" s="151" t="s">
        <v>248</v>
      </c>
      <c r="D134" s="151" t="s">
        <v>134</v>
      </c>
      <c r="E134" s="151" t="s">
        <v>475</v>
      </c>
      <c r="F134" s="151" t="s">
        <v>125</v>
      </c>
      <c r="G134" s="151" t="s">
        <v>354</v>
      </c>
      <c r="H134" s="151" t="s">
        <v>248</v>
      </c>
      <c r="I134" s="262">
        <v>0</v>
      </c>
      <c r="J134" s="263">
        <v>0.14564280774964841</v>
      </c>
      <c r="K134" s="263">
        <v>0</v>
      </c>
      <c r="L134" s="263">
        <v>0</v>
      </c>
      <c r="M134" s="264">
        <v>0</v>
      </c>
      <c r="N134" s="262">
        <v>0</v>
      </c>
      <c r="O134" s="263">
        <v>0.14216091002339315</v>
      </c>
      <c r="P134" s="263">
        <v>0</v>
      </c>
      <c r="Q134" s="263">
        <v>0</v>
      </c>
      <c r="R134" s="264">
        <v>0</v>
      </c>
      <c r="S134" s="262">
        <v>0</v>
      </c>
      <c r="T134" s="263">
        <v>0.14216091002339315</v>
      </c>
      <c r="U134" s="263">
        <v>0</v>
      </c>
      <c r="V134" s="263">
        <v>0</v>
      </c>
      <c r="W134" s="263">
        <v>0</v>
      </c>
      <c r="X134" s="278">
        <v>0</v>
      </c>
      <c r="Y134" s="278">
        <v>2.9458477344419701E-2</v>
      </c>
      <c r="Z134" s="278">
        <v>0</v>
      </c>
      <c r="AA134" s="278">
        <v>0</v>
      </c>
      <c r="AB134" s="278">
        <v>0</v>
      </c>
      <c r="AC134" s="279">
        <v>0</v>
      </c>
      <c r="AD134" s="279">
        <v>1.5204375403571461E-3</v>
      </c>
      <c r="AE134" s="279">
        <v>0</v>
      </c>
      <c r="AF134" s="279">
        <v>0</v>
      </c>
      <c r="AG134" s="279">
        <v>0</v>
      </c>
      <c r="AH134" s="280">
        <v>0</v>
      </c>
      <c r="AI134" s="280">
        <v>0.1111819951386163</v>
      </c>
      <c r="AJ134" s="280">
        <v>0</v>
      </c>
      <c r="AK134" s="280">
        <v>0</v>
      </c>
      <c r="AL134" s="280">
        <v>0</v>
      </c>
      <c r="AM134" s="281">
        <v>0</v>
      </c>
      <c r="AN134" s="281">
        <v>0</v>
      </c>
      <c r="AO134" s="281">
        <v>0</v>
      </c>
      <c r="AP134" s="281">
        <v>0</v>
      </c>
      <c r="AQ134" s="282">
        <v>0</v>
      </c>
    </row>
    <row r="135" spans="2:43" x14ac:dyDescent="0.2">
      <c r="B135" s="151" t="s">
        <v>245</v>
      </c>
      <c r="C135" s="151" t="s">
        <v>248</v>
      </c>
      <c r="D135" s="151" t="s">
        <v>397</v>
      </c>
      <c r="E135" s="151" t="s">
        <v>475</v>
      </c>
      <c r="F135" s="151" t="s">
        <v>130</v>
      </c>
      <c r="G135" s="151" t="s">
        <v>354</v>
      </c>
      <c r="H135" s="151" t="s">
        <v>248</v>
      </c>
      <c r="I135" s="262">
        <v>0</v>
      </c>
      <c r="J135" s="263">
        <v>0</v>
      </c>
      <c r="K135" s="263">
        <v>0</v>
      </c>
      <c r="L135" s="263">
        <v>0</v>
      </c>
      <c r="M135" s="264">
        <v>0</v>
      </c>
      <c r="N135" s="262">
        <v>0</v>
      </c>
      <c r="O135" s="263">
        <v>0</v>
      </c>
      <c r="P135" s="263">
        <v>0</v>
      </c>
      <c r="Q135" s="263">
        <v>0</v>
      </c>
      <c r="R135" s="264">
        <v>0</v>
      </c>
      <c r="S135" s="262">
        <v>0</v>
      </c>
      <c r="T135" s="263">
        <v>0</v>
      </c>
      <c r="U135" s="263">
        <v>0</v>
      </c>
      <c r="V135" s="263">
        <v>0</v>
      </c>
      <c r="W135" s="263">
        <v>0</v>
      </c>
      <c r="X135" s="278">
        <v>0</v>
      </c>
      <c r="Y135" s="278">
        <v>0</v>
      </c>
      <c r="Z135" s="278">
        <v>0</v>
      </c>
      <c r="AA135" s="278">
        <v>0</v>
      </c>
      <c r="AB135" s="278">
        <v>0</v>
      </c>
      <c r="AC135" s="279">
        <v>0</v>
      </c>
      <c r="AD135" s="279">
        <v>0</v>
      </c>
      <c r="AE135" s="279">
        <v>0</v>
      </c>
      <c r="AF135" s="279">
        <v>0</v>
      </c>
      <c r="AG135" s="279">
        <v>0</v>
      </c>
      <c r="AH135" s="280">
        <v>0</v>
      </c>
      <c r="AI135" s="280">
        <v>0</v>
      </c>
      <c r="AJ135" s="280">
        <v>0</v>
      </c>
      <c r="AK135" s="280">
        <v>0</v>
      </c>
      <c r="AL135" s="280">
        <v>0</v>
      </c>
      <c r="AM135" s="281">
        <v>0</v>
      </c>
      <c r="AN135" s="281">
        <v>0</v>
      </c>
      <c r="AO135" s="281">
        <v>0</v>
      </c>
      <c r="AP135" s="281">
        <v>0</v>
      </c>
      <c r="AQ135" s="282">
        <v>0</v>
      </c>
    </row>
    <row r="136" spans="2:43" x14ac:dyDescent="0.2">
      <c r="B136" s="151" t="s">
        <v>245</v>
      </c>
      <c r="C136" s="151" t="s">
        <v>248</v>
      </c>
      <c r="D136" s="151" t="s">
        <v>138</v>
      </c>
      <c r="E136" s="151" t="s">
        <v>475</v>
      </c>
      <c r="F136" s="151" t="s">
        <v>126</v>
      </c>
      <c r="G136" s="151" t="s">
        <v>354</v>
      </c>
      <c r="H136" s="151" t="s">
        <v>248</v>
      </c>
      <c r="I136" s="262">
        <v>0</v>
      </c>
      <c r="J136" s="263">
        <v>0.11647535626440507</v>
      </c>
      <c r="K136" s="263">
        <v>0</v>
      </c>
      <c r="L136" s="263">
        <v>0</v>
      </c>
      <c r="M136" s="264">
        <v>0</v>
      </c>
      <c r="N136" s="262">
        <v>0</v>
      </c>
      <c r="O136" s="263">
        <v>0.11369076782912216</v>
      </c>
      <c r="P136" s="263">
        <v>0</v>
      </c>
      <c r="Q136" s="263">
        <v>0</v>
      </c>
      <c r="R136" s="264">
        <v>0</v>
      </c>
      <c r="S136" s="262">
        <v>0</v>
      </c>
      <c r="T136" s="263">
        <v>0.11369076782912216</v>
      </c>
      <c r="U136" s="263">
        <v>0</v>
      </c>
      <c r="V136" s="263">
        <v>0</v>
      </c>
      <c r="W136" s="263">
        <v>0</v>
      </c>
      <c r="X136" s="278">
        <v>0</v>
      </c>
      <c r="Y136" s="278">
        <v>2.8470142194270995E-3</v>
      </c>
      <c r="Z136" s="278">
        <v>0</v>
      </c>
      <c r="AA136" s="278">
        <v>0</v>
      </c>
      <c r="AB136" s="278">
        <v>0</v>
      </c>
      <c r="AC136" s="279">
        <v>0</v>
      </c>
      <c r="AD136" s="279">
        <v>1.1577857825670203E-2</v>
      </c>
      <c r="AE136" s="279">
        <v>0</v>
      </c>
      <c r="AF136" s="279">
        <v>0</v>
      </c>
      <c r="AG136" s="279">
        <v>0</v>
      </c>
      <c r="AH136" s="280">
        <v>0</v>
      </c>
      <c r="AI136" s="280">
        <v>9.9265895784024852E-2</v>
      </c>
      <c r="AJ136" s="280">
        <v>0</v>
      </c>
      <c r="AK136" s="280">
        <v>0</v>
      </c>
      <c r="AL136" s="280">
        <v>0</v>
      </c>
      <c r="AM136" s="281">
        <v>0</v>
      </c>
      <c r="AN136" s="281">
        <v>0</v>
      </c>
      <c r="AO136" s="281">
        <v>0</v>
      </c>
      <c r="AP136" s="281">
        <v>0</v>
      </c>
      <c r="AQ136" s="282">
        <v>0</v>
      </c>
    </row>
    <row r="137" spans="2:43" x14ac:dyDescent="0.2">
      <c r="B137" s="151" t="s">
        <v>245</v>
      </c>
      <c r="C137" s="151" t="s">
        <v>248</v>
      </c>
      <c r="D137" s="151" t="s">
        <v>140</v>
      </c>
      <c r="E137" s="151" t="s">
        <v>475</v>
      </c>
      <c r="F137" s="151" t="s">
        <v>128</v>
      </c>
      <c r="G137" s="151" t="s">
        <v>354</v>
      </c>
      <c r="H137" s="151" t="s">
        <v>248</v>
      </c>
      <c r="I137" s="262">
        <v>0</v>
      </c>
      <c r="J137" s="263">
        <v>0.32103641601424504</v>
      </c>
      <c r="K137" s="263">
        <v>0</v>
      </c>
      <c r="L137" s="263">
        <v>0</v>
      </c>
      <c r="M137" s="264">
        <v>0</v>
      </c>
      <c r="N137" s="262">
        <v>0</v>
      </c>
      <c r="O137" s="263">
        <v>0.31928742827566864</v>
      </c>
      <c r="P137" s="263">
        <v>0</v>
      </c>
      <c r="Q137" s="263">
        <v>0</v>
      </c>
      <c r="R137" s="264">
        <v>0</v>
      </c>
      <c r="S137" s="262">
        <v>0</v>
      </c>
      <c r="T137" s="263">
        <v>0.31928742827566864</v>
      </c>
      <c r="U137" s="263">
        <v>0</v>
      </c>
      <c r="V137" s="263">
        <v>0</v>
      </c>
      <c r="W137" s="263">
        <v>0</v>
      </c>
      <c r="X137" s="278">
        <v>0</v>
      </c>
      <c r="Y137" s="278">
        <v>0.21833767808796481</v>
      </c>
      <c r="Z137" s="278">
        <v>0</v>
      </c>
      <c r="AA137" s="278">
        <v>0</v>
      </c>
      <c r="AB137" s="278">
        <v>0</v>
      </c>
      <c r="AC137" s="279">
        <v>0</v>
      </c>
      <c r="AD137" s="279">
        <v>3.2876355425114278E-3</v>
      </c>
      <c r="AE137" s="279">
        <v>0</v>
      </c>
      <c r="AF137" s="279">
        <v>0</v>
      </c>
      <c r="AG137" s="279">
        <v>0</v>
      </c>
      <c r="AH137" s="280">
        <v>0</v>
      </c>
      <c r="AI137" s="280">
        <v>9.7662114645192408E-2</v>
      </c>
      <c r="AJ137" s="280">
        <v>0</v>
      </c>
      <c r="AK137" s="280">
        <v>0</v>
      </c>
      <c r="AL137" s="280">
        <v>0</v>
      </c>
      <c r="AM137" s="281">
        <v>0</v>
      </c>
      <c r="AN137" s="281">
        <v>0</v>
      </c>
      <c r="AO137" s="281">
        <v>0</v>
      </c>
      <c r="AP137" s="281">
        <v>0</v>
      </c>
      <c r="AQ137" s="282">
        <v>0</v>
      </c>
    </row>
    <row r="138" spans="2:43" x14ac:dyDescent="0.2">
      <c r="B138" s="151" t="s">
        <v>245</v>
      </c>
      <c r="C138" s="151" t="s">
        <v>248</v>
      </c>
      <c r="D138" s="151" t="s">
        <v>135</v>
      </c>
      <c r="E138" s="151" t="s">
        <v>475</v>
      </c>
      <c r="F138" s="151" t="s">
        <v>155</v>
      </c>
      <c r="G138" s="151" t="s">
        <v>354</v>
      </c>
      <c r="H138" s="151" t="s">
        <v>248</v>
      </c>
      <c r="I138" s="262">
        <v>0</v>
      </c>
      <c r="J138" s="263">
        <v>2.2556162481921514E-2</v>
      </c>
      <c r="K138" s="263">
        <v>0</v>
      </c>
      <c r="L138" s="263">
        <v>0</v>
      </c>
      <c r="M138" s="264">
        <v>0</v>
      </c>
      <c r="N138" s="262">
        <v>0</v>
      </c>
      <c r="O138" s="263">
        <v>2.2016909963569566E-2</v>
      </c>
      <c r="P138" s="263">
        <v>0</v>
      </c>
      <c r="Q138" s="263">
        <v>0</v>
      </c>
      <c r="R138" s="264">
        <v>0</v>
      </c>
      <c r="S138" s="262">
        <v>0</v>
      </c>
      <c r="T138" s="263">
        <v>2.2016909963569566E-2</v>
      </c>
      <c r="U138" s="263">
        <v>0</v>
      </c>
      <c r="V138" s="263">
        <v>0</v>
      </c>
      <c r="W138" s="263">
        <v>0</v>
      </c>
      <c r="X138" s="278">
        <v>0</v>
      </c>
      <c r="Y138" s="278">
        <v>3.0368151673889053E-3</v>
      </c>
      <c r="Z138" s="278">
        <v>0</v>
      </c>
      <c r="AA138" s="278">
        <v>0</v>
      </c>
      <c r="AB138" s="278">
        <v>0</v>
      </c>
      <c r="AC138" s="279">
        <v>0</v>
      </c>
      <c r="AD138" s="279">
        <v>1.8980094796180658E-4</v>
      </c>
      <c r="AE138" s="279">
        <v>0</v>
      </c>
      <c r="AF138" s="279">
        <v>0</v>
      </c>
      <c r="AG138" s="279">
        <v>0</v>
      </c>
      <c r="AH138" s="280">
        <v>0</v>
      </c>
      <c r="AI138" s="280">
        <v>1.8790293848218856E-2</v>
      </c>
      <c r="AJ138" s="280">
        <v>0</v>
      </c>
      <c r="AK138" s="280">
        <v>0</v>
      </c>
      <c r="AL138" s="280">
        <v>0</v>
      </c>
      <c r="AM138" s="281">
        <v>0</v>
      </c>
      <c r="AN138" s="281">
        <v>0</v>
      </c>
      <c r="AO138" s="281">
        <v>0</v>
      </c>
      <c r="AP138" s="281">
        <v>0</v>
      </c>
      <c r="AQ138" s="282">
        <v>0</v>
      </c>
    </row>
    <row r="139" spans="2:43" x14ac:dyDescent="0.2">
      <c r="B139" s="151" t="s">
        <v>245</v>
      </c>
      <c r="C139" s="151" t="s">
        <v>248</v>
      </c>
      <c r="D139" s="151" t="s">
        <v>136</v>
      </c>
      <c r="E139" s="151" t="s">
        <v>475</v>
      </c>
      <c r="F139" s="151" t="s">
        <v>132</v>
      </c>
      <c r="G139" s="151" t="s">
        <v>354</v>
      </c>
      <c r="H139" s="151" t="s">
        <v>248</v>
      </c>
      <c r="I139" s="262">
        <v>0</v>
      </c>
      <c r="J139" s="263">
        <v>1.3611477359780225E-3</v>
      </c>
      <c r="K139" s="263">
        <v>0</v>
      </c>
      <c r="L139" s="263">
        <v>0</v>
      </c>
      <c r="M139" s="264">
        <v>0</v>
      </c>
      <c r="N139" s="262">
        <v>0</v>
      </c>
      <c r="O139" s="263">
        <v>1.4745767139761909E-3</v>
      </c>
      <c r="P139" s="263">
        <v>0</v>
      </c>
      <c r="Q139" s="263">
        <v>0</v>
      </c>
      <c r="R139" s="264">
        <v>0</v>
      </c>
      <c r="S139" s="262">
        <v>0</v>
      </c>
      <c r="T139" s="263">
        <v>1.4745767139761909E-3</v>
      </c>
      <c r="U139" s="263">
        <v>0</v>
      </c>
      <c r="V139" s="263">
        <v>0</v>
      </c>
      <c r="W139" s="263">
        <v>0</v>
      </c>
      <c r="X139" s="278">
        <v>0</v>
      </c>
      <c r="Y139" s="278">
        <v>1.4745767139761909E-3</v>
      </c>
      <c r="Z139" s="278">
        <v>0</v>
      </c>
      <c r="AA139" s="278">
        <v>0</v>
      </c>
      <c r="AB139" s="278">
        <v>0</v>
      </c>
      <c r="AC139" s="279">
        <v>0</v>
      </c>
      <c r="AD139" s="279">
        <v>0</v>
      </c>
      <c r="AE139" s="279">
        <v>0</v>
      </c>
      <c r="AF139" s="279">
        <v>0</v>
      </c>
      <c r="AG139" s="279">
        <v>0</v>
      </c>
      <c r="AH139" s="280">
        <v>0</v>
      </c>
      <c r="AI139" s="280">
        <v>0</v>
      </c>
      <c r="AJ139" s="280">
        <v>0</v>
      </c>
      <c r="AK139" s="280">
        <v>0</v>
      </c>
      <c r="AL139" s="280">
        <v>0</v>
      </c>
      <c r="AM139" s="281">
        <v>0</v>
      </c>
      <c r="AN139" s="281">
        <v>0</v>
      </c>
      <c r="AO139" s="281">
        <v>0</v>
      </c>
      <c r="AP139" s="281">
        <v>0</v>
      </c>
      <c r="AQ139" s="282">
        <v>0</v>
      </c>
    </row>
    <row r="140" spans="2:43" x14ac:dyDescent="0.2">
      <c r="B140" s="151" t="s">
        <v>245</v>
      </c>
      <c r="C140" s="151" t="s">
        <v>248</v>
      </c>
      <c r="D140" s="151" t="s">
        <v>398</v>
      </c>
      <c r="E140" s="151" t="s">
        <v>475</v>
      </c>
      <c r="F140" s="151" t="s">
        <v>131</v>
      </c>
      <c r="G140" s="151" t="s">
        <v>354</v>
      </c>
      <c r="H140" s="151" t="s">
        <v>248</v>
      </c>
      <c r="I140" s="262">
        <v>0</v>
      </c>
      <c r="J140" s="263">
        <v>7.7779870627315564E-4</v>
      </c>
      <c r="K140" s="263">
        <v>0</v>
      </c>
      <c r="L140" s="263">
        <v>0</v>
      </c>
      <c r="M140" s="264">
        <v>0</v>
      </c>
      <c r="N140" s="262">
        <v>0</v>
      </c>
      <c r="O140" s="263">
        <v>8.426152651292519E-4</v>
      </c>
      <c r="P140" s="263">
        <v>0</v>
      </c>
      <c r="Q140" s="263">
        <v>0</v>
      </c>
      <c r="R140" s="264">
        <v>0</v>
      </c>
      <c r="S140" s="262">
        <v>0</v>
      </c>
      <c r="T140" s="263">
        <v>8.426152651292519E-4</v>
      </c>
      <c r="U140" s="263">
        <v>0</v>
      </c>
      <c r="V140" s="263">
        <v>0</v>
      </c>
      <c r="W140" s="263">
        <v>0</v>
      </c>
      <c r="X140" s="278">
        <v>0</v>
      </c>
      <c r="Y140" s="278">
        <v>0</v>
      </c>
      <c r="Z140" s="278">
        <v>0</v>
      </c>
      <c r="AA140" s="278">
        <v>0</v>
      </c>
      <c r="AB140" s="278">
        <v>0</v>
      </c>
      <c r="AC140" s="279">
        <v>0</v>
      </c>
      <c r="AD140" s="279">
        <v>0</v>
      </c>
      <c r="AE140" s="279">
        <v>0</v>
      </c>
      <c r="AF140" s="279">
        <v>0</v>
      </c>
      <c r="AG140" s="279">
        <v>0</v>
      </c>
      <c r="AH140" s="280">
        <v>0</v>
      </c>
      <c r="AI140" s="280">
        <v>8.426152651292519E-4</v>
      </c>
      <c r="AJ140" s="280">
        <v>0</v>
      </c>
      <c r="AK140" s="280">
        <v>0</v>
      </c>
      <c r="AL140" s="280">
        <v>0</v>
      </c>
      <c r="AM140" s="281">
        <v>0</v>
      </c>
      <c r="AN140" s="281">
        <v>0</v>
      </c>
      <c r="AO140" s="281">
        <v>0</v>
      </c>
      <c r="AP140" s="281">
        <v>0</v>
      </c>
      <c r="AQ140" s="282">
        <v>0</v>
      </c>
    </row>
    <row r="141" spans="2:43" x14ac:dyDescent="0.2">
      <c r="B141" s="151" t="s">
        <v>244</v>
      </c>
      <c r="C141" s="151" t="s">
        <v>255</v>
      </c>
      <c r="D141" s="151" t="s">
        <v>144</v>
      </c>
      <c r="E141" s="151" t="s">
        <v>475</v>
      </c>
      <c r="F141" s="151" t="s">
        <v>122</v>
      </c>
      <c r="G141" s="151" t="s">
        <v>473</v>
      </c>
      <c r="H141" s="151" t="s">
        <v>255</v>
      </c>
      <c r="I141" s="262">
        <v>0</v>
      </c>
      <c r="J141" s="263">
        <v>1.3756543515444366</v>
      </c>
      <c r="K141" s="263">
        <v>0</v>
      </c>
      <c r="L141" s="263">
        <v>0</v>
      </c>
      <c r="M141" s="264">
        <v>0</v>
      </c>
      <c r="N141" s="262">
        <v>0</v>
      </c>
      <c r="O141" s="263">
        <v>1.3811569689506145</v>
      </c>
      <c r="P141" s="263">
        <v>0</v>
      </c>
      <c r="Q141" s="263">
        <v>0</v>
      </c>
      <c r="R141" s="264">
        <v>0</v>
      </c>
      <c r="S141" s="262">
        <v>0</v>
      </c>
      <c r="T141" s="263">
        <v>1.3811569689506145</v>
      </c>
      <c r="U141" s="263">
        <v>0</v>
      </c>
      <c r="V141" s="263">
        <v>0</v>
      </c>
      <c r="W141" s="263">
        <v>0</v>
      </c>
      <c r="X141" s="278">
        <v>0</v>
      </c>
      <c r="Y141" s="278">
        <v>0.21438854443412525</v>
      </c>
      <c r="Z141" s="278">
        <v>0</v>
      </c>
      <c r="AA141" s="278">
        <v>0</v>
      </c>
      <c r="AB141" s="278">
        <v>0</v>
      </c>
      <c r="AC141" s="279">
        <v>0</v>
      </c>
      <c r="AD141" s="279">
        <v>0</v>
      </c>
      <c r="AE141" s="279">
        <v>0</v>
      </c>
      <c r="AF141" s="279">
        <v>0</v>
      </c>
      <c r="AG141" s="279">
        <v>0</v>
      </c>
      <c r="AH141" s="280">
        <v>0</v>
      </c>
      <c r="AI141" s="280">
        <v>1.1667684245164891</v>
      </c>
      <c r="AJ141" s="280">
        <v>0</v>
      </c>
      <c r="AK141" s="280">
        <v>0</v>
      </c>
      <c r="AL141" s="280">
        <v>0</v>
      </c>
      <c r="AM141" s="281">
        <v>0</v>
      </c>
      <c r="AN141" s="281">
        <v>0</v>
      </c>
      <c r="AO141" s="281">
        <v>0</v>
      </c>
      <c r="AP141" s="281">
        <v>0</v>
      </c>
      <c r="AQ141" s="282">
        <v>0</v>
      </c>
    </row>
    <row r="142" spans="2:43" x14ac:dyDescent="0.2">
      <c r="B142" s="151" t="s">
        <v>244</v>
      </c>
      <c r="C142" s="151" t="s">
        <v>255</v>
      </c>
      <c r="D142" s="151" t="s">
        <v>139</v>
      </c>
      <c r="E142" s="151" t="s">
        <v>475</v>
      </c>
      <c r="F142" s="151" t="s">
        <v>127</v>
      </c>
      <c r="G142" s="151" t="s">
        <v>473</v>
      </c>
      <c r="H142" s="151" t="s">
        <v>255</v>
      </c>
      <c r="I142" s="262">
        <v>0</v>
      </c>
      <c r="J142" s="263">
        <v>0.14235627120459843</v>
      </c>
      <c r="K142" s="263">
        <v>0</v>
      </c>
      <c r="L142" s="263">
        <v>0</v>
      </c>
      <c r="M142" s="264">
        <v>0</v>
      </c>
      <c r="N142" s="262">
        <v>0</v>
      </c>
      <c r="O142" s="263">
        <v>0.14292569628941681</v>
      </c>
      <c r="P142" s="263">
        <v>0</v>
      </c>
      <c r="Q142" s="263">
        <v>0</v>
      </c>
      <c r="R142" s="264">
        <v>0</v>
      </c>
      <c r="S142" s="262">
        <v>0</v>
      </c>
      <c r="T142" s="263">
        <v>0.14292569628941681</v>
      </c>
      <c r="U142" s="263">
        <v>0</v>
      </c>
      <c r="V142" s="263">
        <v>0</v>
      </c>
      <c r="W142" s="263">
        <v>0</v>
      </c>
      <c r="X142" s="278">
        <v>0</v>
      </c>
      <c r="Y142" s="278">
        <v>1.3611971075182553E-2</v>
      </c>
      <c r="Z142" s="278">
        <v>0</v>
      </c>
      <c r="AA142" s="278">
        <v>0</v>
      </c>
      <c r="AB142" s="278">
        <v>0</v>
      </c>
      <c r="AC142" s="279">
        <v>0</v>
      </c>
      <c r="AD142" s="279">
        <v>0</v>
      </c>
      <c r="AE142" s="279">
        <v>0</v>
      </c>
      <c r="AF142" s="279">
        <v>0</v>
      </c>
      <c r="AG142" s="279">
        <v>0</v>
      </c>
      <c r="AH142" s="280">
        <v>0</v>
      </c>
      <c r="AI142" s="280">
        <v>0.12931372521423426</v>
      </c>
      <c r="AJ142" s="280">
        <v>0</v>
      </c>
      <c r="AK142" s="280">
        <v>0</v>
      </c>
      <c r="AL142" s="280">
        <v>0</v>
      </c>
      <c r="AM142" s="281">
        <v>0</v>
      </c>
      <c r="AN142" s="281">
        <v>0</v>
      </c>
      <c r="AO142" s="281">
        <v>0</v>
      </c>
      <c r="AP142" s="281">
        <v>0</v>
      </c>
      <c r="AQ142" s="282">
        <v>0</v>
      </c>
    </row>
    <row r="143" spans="2:43" x14ac:dyDescent="0.2">
      <c r="B143" s="151" t="s">
        <v>244</v>
      </c>
      <c r="C143" s="151" t="s">
        <v>255</v>
      </c>
      <c r="D143" s="151" t="s">
        <v>142</v>
      </c>
      <c r="E143" s="151" t="s">
        <v>475</v>
      </c>
      <c r="F143" s="151" t="s">
        <v>133</v>
      </c>
      <c r="G143" s="151" t="s">
        <v>473</v>
      </c>
      <c r="H143" s="151" t="s">
        <v>255</v>
      </c>
      <c r="I143" s="262">
        <v>0</v>
      </c>
      <c r="J143" s="263">
        <v>0.1136112549036699</v>
      </c>
      <c r="K143" s="263">
        <v>0</v>
      </c>
      <c r="L143" s="263">
        <v>0</v>
      </c>
      <c r="M143" s="264">
        <v>0</v>
      </c>
      <c r="N143" s="262">
        <v>0</v>
      </c>
      <c r="O143" s="263">
        <v>0.12307885947897572</v>
      </c>
      <c r="P143" s="263">
        <v>0</v>
      </c>
      <c r="Q143" s="263">
        <v>0</v>
      </c>
      <c r="R143" s="264">
        <v>0</v>
      </c>
      <c r="S143" s="262">
        <v>0</v>
      </c>
      <c r="T143" s="263">
        <v>0.12307885947897572</v>
      </c>
      <c r="U143" s="263">
        <v>0</v>
      </c>
      <c r="V143" s="263">
        <v>0</v>
      </c>
      <c r="W143" s="263">
        <v>0</v>
      </c>
      <c r="X143" s="278">
        <v>0</v>
      </c>
      <c r="Y143" s="278">
        <v>8.8972669502874017E-3</v>
      </c>
      <c r="Z143" s="278">
        <v>0</v>
      </c>
      <c r="AA143" s="278">
        <v>0</v>
      </c>
      <c r="AB143" s="278">
        <v>0</v>
      </c>
      <c r="AC143" s="279">
        <v>0</v>
      </c>
      <c r="AD143" s="279">
        <v>0</v>
      </c>
      <c r="AE143" s="279">
        <v>0</v>
      </c>
      <c r="AF143" s="279">
        <v>0</v>
      </c>
      <c r="AG143" s="279">
        <v>0</v>
      </c>
      <c r="AH143" s="280">
        <v>0</v>
      </c>
      <c r="AI143" s="280">
        <v>0.11418159252868831</v>
      </c>
      <c r="AJ143" s="280">
        <v>0</v>
      </c>
      <c r="AK143" s="280">
        <v>0</v>
      </c>
      <c r="AL143" s="280">
        <v>0</v>
      </c>
      <c r="AM143" s="281">
        <v>0</v>
      </c>
      <c r="AN143" s="281">
        <v>0</v>
      </c>
      <c r="AO143" s="281">
        <v>0</v>
      </c>
      <c r="AP143" s="281">
        <v>0</v>
      </c>
      <c r="AQ143" s="282">
        <v>0</v>
      </c>
    </row>
    <row r="144" spans="2:43" x14ac:dyDescent="0.2">
      <c r="B144" s="151" t="s">
        <v>244</v>
      </c>
      <c r="C144" s="151" t="s">
        <v>255</v>
      </c>
      <c r="D144" s="151" t="s">
        <v>143</v>
      </c>
      <c r="E144" s="151" t="s">
        <v>475</v>
      </c>
      <c r="F144" s="151" t="s">
        <v>212</v>
      </c>
      <c r="G144" s="151" t="s">
        <v>473</v>
      </c>
      <c r="H144" s="151" t="s">
        <v>255</v>
      </c>
      <c r="I144" s="262">
        <v>0</v>
      </c>
      <c r="J144" s="263">
        <v>0.14783151240477529</v>
      </c>
      <c r="K144" s="263">
        <v>0</v>
      </c>
      <c r="L144" s="263">
        <v>0</v>
      </c>
      <c r="M144" s="264">
        <v>0</v>
      </c>
      <c r="N144" s="262">
        <v>0</v>
      </c>
      <c r="O144" s="263">
        <v>0.16015080510517324</v>
      </c>
      <c r="P144" s="263">
        <v>0</v>
      </c>
      <c r="Q144" s="263">
        <v>0</v>
      </c>
      <c r="R144" s="264">
        <v>0</v>
      </c>
      <c r="S144" s="262">
        <v>0</v>
      </c>
      <c r="T144" s="263">
        <v>0.16015080510517324</v>
      </c>
      <c r="U144" s="263">
        <v>0</v>
      </c>
      <c r="V144" s="263">
        <v>0</v>
      </c>
      <c r="W144" s="263">
        <v>0</v>
      </c>
      <c r="X144" s="278">
        <v>0</v>
      </c>
      <c r="Y144" s="278">
        <v>0</v>
      </c>
      <c r="Z144" s="278">
        <v>0</v>
      </c>
      <c r="AA144" s="278">
        <v>0</v>
      </c>
      <c r="AB144" s="278">
        <v>0</v>
      </c>
      <c r="AC144" s="279">
        <v>0</v>
      </c>
      <c r="AD144" s="279">
        <v>0</v>
      </c>
      <c r="AE144" s="279">
        <v>0</v>
      </c>
      <c r="AF144" s="279">
        <v>0</v>
      </c>
      <c r="AG144" s="279">
        <v>0</v>
      </c>
      <c r="AH144" s="280">
        <v>0</v>
      </c>
      <c r="AI144" s="280">
        <v>0.16015080510517324</v>
      </c>
      <c r="AJ144" s="280">
        <v>0</v>
      </c>
      <c r="AK144" s="280">
        <v>0</v>
      </c>
      <c r="AL144" s="280">
        <v>0</v>
      </c>
      <c r="AM144" s="281">
        <v>0</v>
      </c>
      <c r="AN144" s="281">
        <v>0</v>
      </c>
      <c r="AO144" s="281">
        <v>0</v>
      </c>
      <c r="AP144" s="281">
        <v>0</v>
      </c>
      <c r="AQ144" s="282">
        <v>0</v>
      </c>
    </row>
    <row r="145" spans="2:43" x14ac:dyDescent="0.2">
      <c r="B145" s="151" t="s">
        <v>244</v>
      </c>
      <c r="C145" s="151" t="s">
        <v>255</v>
      </c>
      <c r="D145" s="151" t="s">
        <v>137</v>
      </c>
      <c r="E145" s="151" t="s">
        <v>475</v>
      </c>
      <c r="F145" s="151" t="s">
        <v>124</v>
      </c>
      <c r="G145" s="151" t="s">
        <v>473</v>
      </c>
      <c r="H145" s="151" t="s">
        <v>255</v>
      </c>
      <c r="I145" s="262">
        <v>0</v>
      </c>
      <c r="J145" s="263">
        <v>0.7528456650243186</v>
      </c>
      <c r="K145" s="263">
        <v>0</v>
      </c>
      <c r="L145" s="263">
        <v>0</v>
      </c>
      <c r="M145" s="264">
        <v>0</v>
      </c>
      <c r="N145" s="262">
        <v>0</v>
      </c>
      <c r="O145" s="263">
        <v>0.75585704768441586</v>
      </c>
      <c r="P145" s="263">
        <v>0</v>
      </c>
      <c r="Q145" s="263">
        <v>0</v>
      </c>
      <c r="R145" s="264">
        <v>0</v>
      </c>
      <c r="S145" s="262">
        <v>0</v>
      </c>
      <c r="T145" s="263">
        <v>0.75585704768441586</v>
      </c>
      <c r="U145" s="263">
        <v>0</v>
      </c>
      <c r="V145" s="263">
        <v>0</v>
      </c>
      <c r="W145" s="263">
        <v>0</v>
      </c>
      <c r="X145" s="278">
        <v>0</v>
      </c>
      <c r="Y145" s="278">
        <v>1.3742855412443923E-2</v>
      </c>
      <c r="Z145" s="278">
        <v>0</v>
      </c>
      <c r="AA145" s="278">
        <v>0</v>
      </c>
      <c r="AB145" s="278">
        <v>0</v>
      </c>
      <c r="AC145" s="279">
        <v>0</v>
      </c>
      <c r="AD145" s="279">
        <v>0.35044281301732011</v>
      </c>
      <c r="AE145" s="279">
        <v>0</v>
      </c>
      <c r="AF145" s="279">
        <v>0</v>
      </c>
      <c r="AG145" s="279">
        <v>0</v>
      </c>
      <c r="AH145" s="280">
        <v>0</v>
      </c>
      <c r="AI145" s="280">
        <v>0.39167137925465184</v>
      </c>
      <c r="AJ145" s="280">
        <v>0</v>
      </c>
      <c r="AK145" s="280">
        <v>0</v>
      </c>
      <c r="AL145" s="280">
        <v>0</v>
      </c>
      <c r="AM145" s="281">
        <v>0</v>
      </c>
      <c r="AN145" s="281">
        <v>0</v>
      </c>
      <c r="AO145" s="281">
        <v>0</v>
      </c>
      <c r="AP145" s="281">
        <v>0</v>
      </c>
      <c r="AQ145" s="282">
        <v>0</v>
      </c>
    </row>
    <row r="146" spans="2:43" x14ac:dyDescent="0.2">
      <c r="B146" s="151" t="s">
        <v>244</v>
      </c>
      <c r="C146" s="151" t="s">
        <v>255</v>
      </c>
      <c r="D146" s="151" t="s">
        <v>141</v>
      </c>
      <c r="E146" s="151" t="s">
        <v>475</v>
      </c>
      <c r="F146" s="151" t="s">
        <v>123</v>
      </c>
      <c r="G146" s="151" t="s">
        <v>473</v>
      </c>
      <c r="H146" s="151" t="s">
        <v>255</v>
      </c>
      <c r="I146" s="262">
        <v>0</v>
      </c>
      <c r="J146" s="263">
        <v>0.30524469690986011</v>
      </c>
      <c r="K146" s="263">
        <v>0</v>
      </c>
      <c r="L146" s="263">
        <v>0</v>
      </c>
      <c r="M146" s="264">
        <v>0</v>
      </c>
      <c r="N146" s="262">
        <v>0</v>
      </c>
      <c r="O146" s="263">
        <v>0.30646567569749955</v>
      </c>
      <c r="P146" s="263">
        <v>0</v>
      </c>
      <c r="Q146" s="263">
        <v>0</v>
      </c>
      <c r="R146" s="264">
        <v>0</v>
      </c>
      <c r="S146" s="262">
        <v>0</v>
      </c>
      <c r="T146" s="263">
        <v>0.30646567569749955</v>
      </c>
      <c r="U146" s="263">
        <v>0</v>
      </c>
      <c r="V146" s="263">
        <v>0</v>
      </c>
      <c r="W146" s="263">
        <v>0</v>
      </c>
      <c r="X146" s="278">
        <v>0</v>
      </c>
      <c r="Y146" s="278">
        <v>1.368150337935266E-3</v>
      </c>
      <c r="Z146" s="278">
        <v>0</v>
      </c>
      <c r="AA146" s="278">
        <v>0</v>
      </c>
      <c r="AB146" s="278">
        <v>0</v>
      </c>
      <c r="AC146" s="279">
        <v>0</v>
      </c>
      <c r="AD146" s="279">
        <v>2.8731157096640585E-2</v>
      </c>
      <c r="AE146" s="279">
        <v>0</v>
      </c>
      <c r="AF146" s="279">
        <v>0</v>
      </c>
      <c r="AG146" s="279">
        <v>0</v>
      </c>
      <c r="AH146" s="280">
        <v>0</v>
      </c>
      <c r="AI146" s="280">
        <v>0.27636636826292371</v>
      </c>
      <c r="AJ146" s="280">
        <v>0</v>
      </c>
      <c r="AK146" s="280">
        <v>0</v>
      </c>
      <c r="AL146" s="280">
        <v>0</v>
      </c>
      <c r="AM146" s="281">
        <v>0</v>
      </c>
      <c r="AN146" s="281">
        <v>0</v>
      </c>
      <c r="AO146" s="281">
        <v>0</v>
      </c>
      <c r="AP146" s="281">
        <v>0</v>
      </c>
      <c r="AQ146" s="282">
        <v>0</v>
      </c>
    </row>
    <row r="147" spans="2:43" x14ac:dyDescent="0.2">
      <c r="B147" s="151" t="s">
        <v>244</v>
      </c>
      <c r="C147" s="151" t="s">
        <v>255</v>
      </c>
      <c r="D147" s="151" t="s">
        <v>395</v>
      </c>
      <c r="E147" s="151" t="s">
        <v>475</v>
      </c>
      <c r="F147" s="151" t="s">
        <v>189</v>
      </c>
      <c r="G147" s="151" t="s">
        <v>473</v>
      </c>
      <c r="H147" s="151" t="s">
        <v>255</v>
      </c>
      <c r="I147" s="262">
        <v>0</v>
      </c>
      <c r="J147" s="263">
        <v>8.6235048902785591E-2</v>
      </c>
      <c r="K147" s="263">
        <v>0</v>
      </c>
      <c r="L147" s="263">
        <v>0</v>
      </c>
      <c r="M147" s="264">
        <v>0</v>
      </c>
      <c r="N147" s="262">
        <v>0</v>
      </c>
      <c r="O147" s="263">
        <v>9.342130297801772E-2</v>
      </c>
      <c r="P147" s="263">
        <v>0</v>
      </c>
      <c r="Q147" s="263">
        <v>0</v>
      </c>
      <c r="R147" s="264">
        <v>0</v>
      </c>
      <c r="S147" s="262">
        <v>0</v>
      </c>
      <c r="T147" s="263">
        <v>9.342130297801772E-2</v>
      </c>
      <c r="U147" s="263">
        <v>0</v>
      </c>
      <c r="V147" s="263">
        <v>0</v>
      </c>
      <c r="W147" s="263">
        <v>0</v>
      </c>
      <c r="X147" s="278">
        <v>0</v>
      </c>
      <c r="Y147" s="278">
        <v>7.4143891252395006E-3</v>
      </c>
      <c r="Z147" s="278">
        <v>0</v>
      </c>
      <c r="AA147" s="278">
        <v>0</v>
      </c>
      <c r="AB147" s="278">
        <v>0</v>
      </c>
      <c r="AC147" s="279">
        <v>0</v>
      </c>
      <c r="AD147" s="279">
        <v>0</v>
      </c>
      <c r="AE147" s="279">
        <v>0</v>
      </c>
      <c r="AF147" s="279">
        <v>0</v>
      </c>
      <c r="AG147" s="279">
        <v>0</v>
      </c>
      <c r="AH147" s="280">
        <v>0</v>
      </c>
      <c r="AI147" s="280">
        <v>8.6006913852778227E-2</v>
      </c>
      <c r="AJ147" s="280">
        <v>0</v>
      </c>
      <c r="AK147" s="280">
        <v>0</v>
      </c>
      <c r="AL147" s="280">
        <v>0</v>
      </c>
      <c r="AM147" s="281">
        <v>0</v>
      </c>
      <c r="AN147" s="281">
        <v>0</v>
      </c>
      <c r="AO147" s="281">
        <v>0</v>
      </c>
      <c r="AP147" s="281">
        <v>0</v>
      </c>
      <c r="AQ147" s="282">
        <v>0</v>
      </c>
    </row>
    <row r="148" spans="2:43" x14ac:dyDescent="0.2">
      <c r="B148" s="151" t="s">
        <v>244</v>
      </c>
      <c r="C148" s="151" t="s">
        <v>255</v>
      </c>
      <c r="D148" s="151" t="s">
        <v>396</v>
      </c>
      <c r="E148" s="151" t="s">
        <v>475</v>
      </c>
      <c r="F148" s="151" t="s">
        <v>193</v>
      </c>
      <c r="G148" s="151" t="s">
        <v>473</v>
      </c>
      <c r="H148" s="151" t="s">
        <v>255</v>
      </c>
      <c r="I148" s="262">
        <v>0</v>
      </c>
      <c r="J148" s="263">
        <v>5.6121222301812837E-2</v>
      </c>
      <c r="K148" s="263">
        <v>0</v>
      </c>
      <c r="L148" s="263">
        <v>0</v>
      </c>
      <c r="M148" s="264">
        <v>0</v>
      </c>
      <c r="N148" s="262">
        <v>0</v>
      </c>
      <c r="O148" s="263">
        <v>6.0797990826963903E-2</v>
      </c>
      <c r="P148" s="263">
        <v>0</v>
      </c>
      <c r="Q148" s="263">
        <v>0</v>
      </c>
      <c r="R148" s="264">
        <v>0</v>
      </c>
      <c r="S148" s="262">
        <v>0</v>
      </c>
      <c r="T148" s="263">
        <v>6.0797990826963903E-2</v>
      </c>
      <c r="U148" s="263">
        <v>0</v>
      </c>
      <c r="V148" s="263">
        <v>0</v>
      </c>
      <c r="W148" s="263">
        <v>0</v>
      </c>
      <c r="X148" s="278">
        <v>0</v>
      </c>
      <c r="Y148" s="278">
        <v>2.52089230258143E-2</v>
      </c>
      <c r="Z148" s="278">
        <v>0</v>
      </c>
      <c r="AA148" s="278">
        <v>0</v>
      </c>
      <c r="AB148" s="278">
        <v>0</v>
      </c>
      <c r="AC148" s="279">
        <v>0</v>
      </c>
      <c r="AD148" s="279">
        <v>0</v>
      </c>
      <c r="AE148" s="279">
        <v>0</v>
      </c>
      <c r="AF148" s="279">
        <v>0</v>
      </c>
      <c r="AG148" s="279">
        <v>0</v>
      </c>
      <c r="AH148" s="280">
        <v>0</v>
      </c>
      <c r="AI148" s="280">
        <v>3.5589067801149607E-2</v>
      </c>
      <c r="AJ148" s="280">
        <v>0</v>
      </c>
      <c r="AK148" s="280">
        <v>0</v>
      </c>
      <c r="AL148" s="280">
        <v>0</v>
      </c>
      <c r="AM148" s="281">
        <v>0</v>
      </c>
      <c r="AN148" s="281">
        <v>0</v>
      </c>
      <c r="AO148" s="281">
        <v>0</v>
      </c>
      <c r="AP148" s="281">
        <v>0</v>
      </c>
      <c r="AQ148" s="282">
        <v>0</v>
      </c>
    </row>
    <row r="149" spans="2:43" x14ac:dyDescent="0.2">
      <c r="B149" s="151" t="s">
        <v>244</v>
      </c>
      <c r="C149" s="151" t="s">
        <v>255</v>
      </c>
      <c r="D149" s="151" t="s">
        <v>134</v>
      </c>
      <c r="E149" s="151" t="s">
        <v>475</v>
      </c>
      <c r="F149" s="151" t="s">
        <v>125</v>
      </c>
      <c r="G149" s="151" t="s">
        <v>473</v>
      </c>
      <c r="H149" s="151" t="s">
        <v>255</v>
      </c>
      <c r="I149" s="262">
        <v>0</v>
      </c>
      <c r="J149" s="263">
        <v>8.7603859202829801E-2</v>
      </c>
      <c r="K149" s="263">
        <v>0</v>
      </c>
      <c r="L149" s="263">
        <v>0</v>
      </c>
      <c r="M149" s="264">
        <v>0</v>
      </c>
      <c r="N149" s="262">
        <v>0</v>
      </c>
      <c r="O149" s="263">
        <v>8.631556715572937E-2</v>
      </c>
      <c r="P149" s="263">
        <v>0</v>
      </c>
      <c r="Q149" s="263">
        <v>0</v>
      </c>
      <c r="R149" s="264">
        <v>0</v>
      </c>
      <c r="S149" s="262">
        <v>0</v>
      </c>
      <c r="T149" s="263">
        <v>8.631556715572937E-2</v>
      </c>
      <c r="U149" s="263">
        <v>0</v>
      </c>
      <c r="V149" s="263">
        <v>0</v>
      </c>
      <c r="W149" s="263">
        <v>0</v>
      </c>
      <c r="X149" s="278">
        <v>0</v>
      </c>
      <c r="Y149" s="278">
        <v>1.8309362730003203E-2</v>
      </c>
      <c r="Z149" s="278">
        <v>0</v>
      </c>
      <c r="AA149" s="278">
        <v>0</v>
      </c>
      <c r="AB149" s="278">
        <v>0</v>
      </c>
      <c r="AC149" s="279">
        <v>0</v>
      </c>
      <c r="AD149" s="279">
        <v>0</v>
      </c>
      <c r="AE149" s="279">
        <v>0</v>
      </c>
      <c r="AF149" s="279">
        <v>0</v>
      </c>
      <c r="AG149" s="279">
        <v>0</v>
      </c>
      <c r="AH149" s="280">
        <v>0</v>
      </c>
      <c r="AI149" s="280">
        <v>6.8006204425726163E-2</v>
      </c>
      <c r="AJ149" s="280">
        <v>0</v>
      </c>
      <c r="AK149" s="280">
        <v>0</v>
      </c>
      <c r="AL149" s="280">
        <v>0</v>
      </c>
      <c r="AM149" s="281">
        <v>0</v>
      </c>
      <c r="AN149" s="281">
        <v>0</v>
      </c>
      <c r="AO149" s="281">
        <v>0</v>
      </c>
      <c r="AP149" s="281">
        <v>0</v>
      </c>
      <c r="AQ149" s="282">
        <v>0</v>
      </c>
    </row>
    <row r="150" spans="2:43" x14ac:dyDescent="0.2">
      <c r="B150" s="151" t="s">
        <v>244</v>
      </c>
      <c r="C150" s="151" t="s">
        <v>255</v>
      </c>
      <c r="D150" s="151" t="s">
        <v>397</v>
      </c>
      <c r="E150" s="151" t="s">
        <v>475</v>
      </c>
      <c r="F150" s="151" t="s">
        <v>130</v>
      </c>
      <c r="G150" s="151" t="s">
        <v>473</v>
      </c>
      <c r="H150" s="151" t="s">
        <v>255</v>
      </c>
      <c r="I150" s="262">
        <v>0</v>
      </c>
      <c r="J150" s="263">
        <v>3.9695498701282257E-2</v>
      </c>
      <c r="K150" s="263">
        <v>0</v>
      </c>
      <c r="L150" s="263">
        <v>0</v>
      </c>
      <c r="M150" s="264">
        <v>0</v>
      </c>
      <c r="N150" s="262">
        <v>0</v>
      </c>
      <c r="O150" s="263">
        <v>4.3003456926389107E-2</v>
      </c>
      <c r="P150" s="263">
        <v>0</v>
      </c>
      <c r="Q150" s="263">
        <v>0</v>
      </c>
      <c r="R150" s="264">
        <v>0</v>
      </c>
      <c r="S150" s="262">
        <v>0</v>
      </c>
      <c r="T150" s="263">
        <v>4.3003456926389107E-2</v>
      </c>
      <c r="U150" s="263">
        <v>0</v>
      </c>
      <c r="V150" s="263">
        <v>0</v>
      </c>
      <c r="W150" s="263">
        <v>0</v>
      </c>
      <c r="X150" s="278">
        <v>0</v>
      </c>
      <c r="Y150" s="278">
        <v>1.4828778250479001E-3</v>
      </c>
      <c r="Z150" s="278">
        <v>0</v>
      </c>
      <c r="AA150" s="278">
        <v>0</v>
      </c>
      <c r="AB150" s="278">
        <v>0</v>
      </c>
      <c r="AC150" s="279">
        <v>0</v>
      </c>
      <c r="AD150" s="279">
        <v>0</v>
      </c>
      <c r="AE150" s="279">
        <v>0</v>
      </c>
      <c r="AF150" s="279">
        <v>0</v>
      </c>
      <c r="AG150" s="279">
        <v>0</v>
      </c>
      <c r="AH150" s="280">
        <v>0</v>
      </c>
      <c r="AI150" s="280">
        <v>4.1520579101341201E-2</v>
      </c>
      <c r="AJ150" s="280">
        <v>0</v>
      </c>
      <c r="AK150" s="280">
        <v>0</v>
      </c>
      <c r="AL150" s="280">
        <v>0</v>
      </c>
      <c r="AM150" s="281">
        <v>0</v>
      </c>
      <c r="AN150" s="281">
        <v>0</v>
      </c>
      <c r="AO150" s="281">
        <v>0</v>
      </c>
      <c r="AP150" s="281">
        <v>0</v>
      </c>
      <c r="AQ150" s="282">
        <v>0</v>
      </c>
    </row>
    <row r="151" spans="2:43" x14ac:dyDescent="0.2">
      <c r="B151" s="151" t="s">
        <v>244</v>
      </c>
      <c r="C151" s="151" t="s">
        <v>255</v>
      </c>
      <c r="D151" s="151" t="s">
        <v>138</v>
      </c>
      <c r="E151" s="151" t="s">
        <v>475</v>
      </c>
      <c r="F151" s="151" t="s">
        <v>126</v>
      </c>
      <c r="G151" s="151" t="s">
        <v>473</v>
      </c>
      <c r="H151" s="151" t="s">
        <v>255</v>
      </c>
      <c r="I151" s="262">
        <v>0</v>
      </c>
      <c r="J151" s="263">
        <v>2.7376206000884313E-3</v>
      </c>
      <c r="K151" s="263">
        <v>0</v>
      </c>
      <c r="L151" s="263">
        <v>0</v>
      </c>
      <c r="M151" s="264">
        <v>0</v>
      </c>
      <c r="N151" s="262">
        <v>0</v>
      </c>
      <c r="O151" s="263">
        <v>2.6973614736165428E-3</v>
      </c>
      <c r="P151" s="263">
        <v>0</v>
      </c>
      <c r="Q151" s="263">
        <v>0</v>
      </c>
      <c r="R151" s="264">
        <v>0</v>
      </c>
      <c r="S151" s="262">
        <v>0</v>
      </c>
      <c r="T151" s="263">
        <v>2.6973614736165428E-3</v>
      </c>
      <c r="U151" s="263">
        <v>0</v>
      </c>
      <c r="V151" s="263">
        <v>0</v>
      </c>
      <c r="W151" s="263">
        <v>0</v>
      </c>
      <c r="X151" s="278">
        <v>0</v>
      </c>
      <c r="Y151" s="278">
        <v>0</v>
      </c>
      <c r="Z151" s="278">
        <v>0</v>
      </c>
      <c r="AA151" s="278">
        <v>0</v>
      </c>
      <c r="AB151" s="278">
        <v>0</v>
      </c>
      <c r="AC151" s="279">
        <v>0</v>
      </c>
      <c r="AD151" s="279">
        <v>0</v>
      </c>
      <c r="AE151" s="279">
        <v>0</v>
      </c>
      <c r="AF151" s="279">
        <v>0</v>
      </c>
      <c r="AG151" s="279">
        <v>0</v>
      </c>
      <c r="AH151" s="280">
        <v>0</v>
      </c>
      <c r="AI151" s="280">
        <v>2.6973614736165428E-3</v>
      </c>
      <c r="AJ151" s="280">
        <v>0</v>
      </c>
      <c r="AK151" s="280">
        <v>0</v>
      </c>
      <c r="AL151" s="280">
        <v>0</v>
      </c>
      <c r="AM151" s="281">
        <v>0</v>
      </c>
      <c r="AN151" s="281">
        <v>0</v>
      </c>
      <c r="AO151" s="281">
        <v>0</v>
      </c>
      <c r="AP151" s="281">
        <v>0</v>
      </c>
      <c r="AQ151" s="282">
        <v>0</v>
      </c>
    </row>
    <row r="152" spans="2:43" x14ac:dyDescent="0.2">
      <c r="B152" s="151" t="s">
        <v>244</v>
      </c>
      <c r="C152" s="151" t="s">
        <v>255</v>
      </c>
      <c r="D152" s="151" t="s">
        <v>140</v>
      </c>
      <c r="E152" s="151" t="s">
        <v>475</v>
      </c>
      <c r="F152" s="151" t="s">
        <v>128</v>
      </c>
      <c r="G152" s="151" t="s">
        <v>473</v>
      </c>
      <c r="H152" s="151" t="s">
        <v>255</v>
      </c>
      <c r="I152" s="262">
        <v>0</v>
      </c>
      <c r="J152" s="263">
        <v>2.7376206000884313E-3</v>
      </c>
      <c r="K152" s="263">
        <v>0</v>
      </c>
      <c r="L152" s="263">
        <v>0</v>
      </c>
      <c r="M152" s="264">
        <v>0</v>
      </c>
      <c r="N152" s="262">
        <v>0</v>
      </c>
      <c r="O152" s="263">
        <v>2.7376206000884313E-3</v>
      </c>
      <c r="P152" s="263">
        <v>0</v>
      </c>
      <c r="Q152" s="263">
        <v>0</v>
      </c>
      <c r="R152" s="264">
        <v>0</v>
      </c>
      <c r="S152" s="262">
        <v>0</v>
      </c>
      <c r="T152" s="263">
        <v>2.7376206000884313E-3</v>
      </c>
      <c r="U152" s="263">
        <v>0</v>
      </c>
      <c r="V152" s="263">
        <v>0</v>
      </c>
      <c r="W152" s="263">
        <v>0</v>
      </c>
      <c r="X152" s="278">
        <v>0</v>
      </c>
      <c r="Y152" s="278">
        <v>1.3688103000442156E-3</v>
      </c>
      <c r="Z152" s="278">
        <v>0</v>
      </c>
      <c r="AA152" s="278">
        <v>0</v>
      </c>
      <c r="AB152" s="278">
        <v>0</v>
      </c>
      <c r="AC152" s="279">
        <v>0</v>
      </c>
      <c r="AD152" s="279">
        <v>0</v>
      </c>
      <c r="AE152" s="279">
        <v>0</v>
      </c>
      <c r="AF152" s="279">
        <v>0</v>
      </c>
      <c r="AG152" s="279">
        <v>0</v>
      </c>
      <c r="AH152" s="280">
        <v>0</v>
      </c>
      <c r="AI152" s="280">
        <v>1.3688103000442156E-3</v>
      </c>
      <c r="AJ152" s="280">
        <v>0</v>
      </c>
      <c r="AK152" s="280">
        <v>0</v>
      </c>
      <c r="AL152" s="280">
        <v>0</v>
      </c>
      <c r="AM152" s="281">
        <v>0</v>
      </c>
      <c r="AN152" s="281">
        <v>0</v>
      </c>
      <c r="AO152" s="281">
        <v>0</v>
      </c>
      <c r="AP152" s="281">
        <v>0</v>
      </c>
      <c r="AQ152" s="282">
        <v>0</v>
      </c>
    </row>
    <row r="153" spans="2:43" x14ac:dyDescent="0.2">
      <c r="B153" s="151" t="s">
        <v>244</v>
      </c>
      <c r="C153" s="151" t="s">
        <v>255</v>
      </c>
      <c r="D153" s="151" t="s">
        <v>135</v>
      </c>
      <c r="E153" s="151" t="s">
        <v>475</v>
      </c>
      <c r="F153" s="151" t="s">
        <v>155</v>
      </c>
      <c r="G153" s="151" t="s">
        <v>473</v>
      </c>
      <c r="H153" s="151" t="s">
        <v>255</v>
      </c>
      <c r="I153" s="262">
        <v>0</v>
      </c>
      <c r="J153" s="263">
        <v>1.3688103000442156E-3</v>
      </c>
      <c r="K153" s="263">
        <v>0</v>
      </c>
      <c r="L153" s="263">
        <v>0</v>
      </c>
      <c r="M153" s="264">
        <v>0</v>
      </c>
      <c r="N153" s="262">
        <v>0</v>
      </c>
      <c r="O153" s="263">
        <v>1.3486807368082714E-3</v>
      </c>
      <c r="P153" s="263">
        <v>0</v>
      </c>
      <c r="Q153" s="263">
        <v>0</v>
      </c>
      <c r="R153" s="264">
        <v>0</v>
      </c>
      <c r="S153" s="262">
        <v>0</v>
      </c>
      <c r="T153" s="263">
        <v>1.3486807368082714E-3</v>
      </c>
      <c r="U153" s="263">
        <v>0</v>
      </c>
      <c r="V153" s="263">
        <v>0</v>
      </c>
      <c r="W153" s="263">
        <v>0</v>
      </c>
      <c r="X153" s="278">
        <v>0</v>
      </c>
      <c r="Y153" s="278">
        <v>0</v>
      </c>
      <c r="Z153" s="278">
        <v>0</v>
      </c>
      <c r="AA153" s="278">
        <v>0</v>
      </c>
      <c r="AB153" s="278">
        <v>0</v>
      </c>
      <c r="AC153" s="279">
        <v>0</v>
      </c>
      <c r="AD153" s="279">
        <v>0</v>
      </c>
      <c r="AE153" s="279">
        <v>0</v>
      </c>
      <c r="AF153" s="279">
        <v>0</v>
      </c>
      <c r="AG153" s="279">
        <v>0</v>
      </c>
      <c r="AH153" s="280">
        <v>0</v>
      </c>
      <c r="AI153" s="280">
        <v>1.3486807368082714E-3</v>
      </c>
      <c r="AJ153" s="280">
        <v>0</v>
      </c>
      <c r="AK153" s="280">
        <v>0</v>
      </c>
      <c r="AL153" s="280">
        <v>0</v>
      </c>
      <c r="AM153" s="281">
        <v>0</v>
      </c>
      <c r="AN153" s="281">
        <v>0</v>
      </c>
      <c r="AO153" s="281">
        <v>0</v>
      </c>
      <c r="AP153" s="281">
        <v>0</v>
      </c>
      <c r="AQ153" s="282">
        <v>0</v>
      </c>
    </row>
    <row r="154" spans="2:43" x14ac:dyDescent="0.2">
      <c r="B154" s="151" t="s">
        <v>244</v>
      </c>
      <c r="C154" s="151" t="s">
        <v>255</v>
      </c>
      <c r="D154" s="151" t="s">
        <v>136</v>
      </c>
      <c r="E154" s="151" t="s">
        <v>475</v>
      </c>
      <c r="F154" s="151" t="s">
        <v>132</v>
      </c>
      <c r="G154" s="151" t="s">
        <v>473</v>
      </c>
      <c r="H154" s="151" t="s">
        <v>255</v>
      </c>
      <c r="I154" s="262">
        <v>0</v>
      </c>
      <c r="J154" s="263">
        <v>0</v>
      </c>
      <c r="K154" s="263">
        <v>0</v>
      </c>
      <c r="L154" s="263">
        <v>0</v>
      </c>
      <c r="M154" s="264">
        <v>0</v>
      </c>
      <c r="N154" s="262">
        <v>0</v>
      </c>
      <c r="O154" s="263">
        <v>0</v>
      </c>
      <c r="P154" s="263">
        <v>0</v>
      </c>
      <c r="Q154" s="263">
        <v>0</v>
      </c>
      <c r="R154" s="264">
        <v>0</v>
      </c>
      <c r="S154" s="262">
        <v>0</v>
      </c>
      <c r="T154" s="263">
        <v>0</v>
      </c>
      <c r="U154" s="263">
        <v>0</v>
      </c>
      <c r="V154" s="263">
        <v>0</v>
      </c>
      <c r="W154" s="263">
        <v>0</v>
      </c>
      <c r="X154" s="278">
        <v>0</v>
      </c>
      <c r="Y154" s="278">
        <v>0</v>
      </c>
      <c r="Z154" s="278">
        <v>0</v>
      </c>
      <c r="AA154" s="278">
        <v>0</v>
      </c>
      <c r="AB154" s="278">
        <v>0</v>
      </c>
      <c r="AC154" s="279">
        <v>0</v>
      </c>
      <c r="AD154" s="279">
        <v>0</v>
      </c>
      <c r="AE154" s="279">
        <v>0</v>
      </c>
      <c r="AF154" s="279">
        <v>0</v>
      </c>
      <c r="AG154" s="279">
        <v>0</v>
      </c>
      <c r="AH154" s="280">
        <v>0</v>
      </c>
      <c r="AI154" s="280">
        <v>0</v>
      </c>
      <c r="AJ154" s="280">
        <v>0</v>
      </c>
      <c r="AK154" s="280">
        <v>0</v>
      </c>
      <c r="AL154" s="280">
        <v>0</v>
      </c>
      <c r="AM154" s="281">
        <v>0</v>
      </c>
      <c r="AN154" s="281">
        <v>0</v>
      </c>
      <c r="AO154" s="281">
        <v>0</v>
      </c>
      <c r="AP154" s="281">
        <v>0</v>
      </c>
      <c r="AQ154" s="282">
        <v>0</v>
      </c>
    </row>
    <row r="155" spans="2:43" x14ac:dyDescent="0.2">
      <c r="B155" s="151" t="s">
        <v>244</v>
      </c>
      <c r="C155" s="151" t="s">
        <v>255</v>
      </c>
      <c r="D155" s="151" t="s">
        <v>398</v>
      </c>
      <c r="E155" s="151" t="s">
        <v>475</v>
      </c>
      <c r="F155" s="151" t="s">
        <v>131</v>
      </c>
      <c r="G155" s="151" t="s">
        <v>473</v>
      </c>
      <c r="H155" s="151" t="s">
        <v>255</v>
      </c>
      <c r="I155" s="262">
        <v>0</v>
      </c>
      <c r="J155" s="263">
        <v>0</v>
      </c>
      <c r="K155" s="263">
        <v>0</v>
      </c>
      <c r="L155" s="263">
        <v>0</v>
      </c>
      <c r="M155" s="264">
        <v>0</v>
      </c>
      <c r="N155" s="262">
        <v>0</v>
      </c>
      <c r="O155" s="263">
        <v>0</v>
      </c>
      <c r="P155" s="263">
        <v>0</v>
      </c>
      <c r="Q155" s="263">
        <v>0</v>
      </c>
      <c r="R155" s="264">
        <v>0</v>
      </c>
      <c r="S155" s="262">
        <v>0</v>
      </c>
      <c r="T155" s="263">
        <v>0</v>
      </c>
      <c r="U155" s="263">
        <v>0</v>
      </c>
      <c r="V155" s="263">
        <v>0</v>
      </c>
      <c r="W155" s="263">
        <v>0</v>
      </c>
      <c r="X155" s="278">
        <v>0</v>
      </c>
      <c r="Y155" s="278">
        <v>0</v>
      </c>
      <c r="Z155" s="278">
        <v>0</v>
      </c>
      <c r="AA155" s="278">
        <v>0</v>
      </c>
      <c r="AB155" s="278">
        <v>0</v>
      </c>
      <c r="AC155" s="279">
        <v>0</v>
      </c>
      <c r="AD155" s="279">
        <v>0</v>
      </c>
      <c r="AE155" s="279">
        <v>0</v>
      </c>
      <c r="AF155" s="279">
        <v>0</v>
      </c>
      <c r="AG155" s="279">
        <v>0</v>
      </c>
      <c r="AH155" s="280">
        <v>0</v>
      </c>
      <c r="AI155" s="280">
        <v>0</v>
      </c>
      <c r="AJ155" s="280">
        <v>0</v>
      </c>
      <c r="AK155" s="280">
        <v>0</v>
      </c>
      <c r="AL155" s="280">
        <v>0</v>
      </c>
      <c r="AM155" s="281">
        <v>0</v>
      </c>
      <c r="AN155" s="281">
        <v>0</v>
      </c>
      <c r="AO155" s="281">
        <v>0</v>
      </c>
      <c r="AP155" s="281">
        <v>0</v>
      </c>
      <c r="AQ155" s="282">
        <v>0</v>
      </c>
    </row>
    <row r="156" spans="2:43" x14ac:dyDescent="0.2">
      <c r="B156" s="151" t="s">
        <v>245</v>
      </c>
      <c r="C156" s="151" t="s">
        <v>255</v>
      </c>
      <c r="D156" s="151" t="s">
        <v>144</v>
      </c>
      <c r="E156" s="151" t="s">
        <v>475</v>
      </c>
      <c r="F156" s="151" t="s">
        <v>122</v>
      </c>
      <c r="G156" s="151" t="s">
        <v>469</v>
      </c>
      <c r="H156" s="151" t="s">
        <v>255</v>
      </c>
      <c r="I156" s="262">
        <v>0</v>
      </c>
      <c r="J156" s="263">
        <v>1.8927987841928801E-2</v>
      </c>
      <c r="K156" s="263">
        <v>0</v>
      </c>
      <c r="L156" s="263">
        <v>0</v>
      </c>
      <c r="M156" s="264">
        <v>0</v>
      </c>
      <c r="N156" s="262">
        <v>0</v>
      </c>
      <c r="O156" s="263">
        <v>1.8573531140769085E-2</v>
      </c>
      <c r="P156" s="263">
        <v>0</v>
      </c>
      <c r="Q156" s="263">
        <v>0</v>
      </c>
      <c r="R156" s="264">
        <v>0</v>
      </c>
      <c r="S156" s="262">
        <v>0</v>
      </c>
      <c r="T156" s="263">
        <v>1.8573531140769085E-2</v>
      </c>
      <c r="U156" s="263">
        <v>0</v>
      </c>
      <c r="V156" s="263">
        <v>0</v>
      </c>
      <c r="W156" s="263">
        <v>0</v>
      </c>
      <c r="X156" s="278">
        <v>0</v>
      </c>
      <c r="Y156" s="278">
        <v>8.9317843956842702E-4</v>
      </c>
      <c r="Z156" s="278">
        <v>0</v>
      </c>
      <c r="AA156" s="278">
        <v>0</v>
      </c>
      <c r="AB156" s="278">
        <v>0</v>
      </c>
      <c r="AC156" s="279">
        <v>0</v>
      </c>
      <c r="AD156" s="279">
        <v>0</v>
      </c>
      <c r="AE156" s="279">
        <v>0</v>
      </c>
      <c r="AF156" s="279">
        <v>0</v>
      </c>
      <c r="AG156" s="279">
        <v>0</v>
      </c>
      <c r="AH156" s="280">
        <v>0</v>
      </c>
      <c r="AI156" s="280">
        <v>1.7680352701200656E-2</v>
      </c>
      <c r="AJ156" s="280">
        <v>0</v>
      </c>
      <c r="AK156" s="280">
        <v>0</v>
      </c>
      <c r="AL156" s="280">
        <v>0</v>
      </c>
      <c r="AM156" s="281">
        <v>0</v>
      </c>
      <c r="AN156" s="281">
        <v>0</v>
      </c>
      <c r="AO156" s="281">
        <v>0</v>
      </c>
      <c r="AP156" s="281">
        <v>0</v>
      </c>
      <c r="AQ156" s="282">
        <v>0</v>
      </c>
    </row>
    <row r="157" spans="2:43" x14ac:dyDescent="0.2">
      <c r="B157" s="151" t="s">
        <v>245</v>
      </c>
      <c r="C157" s="151" t="s">
        <v>255</v>
      </c>
      <c r="D157" s="151" t="s">
        <v>139</v>
      </c>
      <c r="E157" s="151" t="s">
        <v>475</v>
      </c>
      <c r="F157" s="151" t="s">
        <v>127</v>
      </c>
      <c r="G157" s="151" t="s">
        <v>469</v>
      </c>
      <c r="H157" s="151" t="s">
        <v>255</v>
      </c>
      <c r="I157" s="262">
        <v>0</v>
      </c>
      <c r="J157" s="263">
        <v>4.4235149938086993E-3</v>
      </c>
      <c r="K157" s="263">
        <v>0</v>
      </c>
      <c r="L157" s="263">
        <v>0</v>
      </c>
      <c r="M157" s="264">
        <v>0</v>
      </c>
      <c r="N157" s="262">
        <v>0</v>
      </c>
      <c r="O157" s="263">
        <v>4.3406776343740796E-3</v>
      </c>
      <c r="P157" s="263">
        <v>0</v>
      </c>
      <c r="Q157" s="263">
        <v>0</v>
      </c>
      <c r="R157" s="264">
        <v>0</v>
      </c>
      <c r="S157" s="262">
        <v>0</v>
      </c>
      <c r="T157" s="263">
        <v>4.3406776343740796E-3</v>
      </c>
      <c r="U157" s="263">
        <v>0</v>
      </c>
      <c r="V157" s="263">
        <v>0</v>
      </c>
      <c r="W157" s="263">
        <v>0</v>
      </c>
      <c r="X157" s="278">
        <v>0</v>
      </c>
      <c r="Y157" s="278">
        <v>3.8837641991768077E-4</v>
      </c>
      <c r="Z157" s="278">
        <v>0</v>
      </c>
      <c r="AA157" s="278">
        <v>0</v>
      </c>
      <c r="AB157" s="278">
        <v>0</v>
      </c>
      <c r="AC157" s="279">
        <v>0</v>
      </c>
      <c r="AD157" s="279">
        <v>0</v>
      </c>
      <c r="AE157" s="279">
        <v>0</v>
      </c>
      <c r="AF157" s="279">
        <v>0</v>
      </c>
      <c r="AG157" s="279">
        <v>0</v>
      </c>
      <c r="AH157" s="280">
        <v>0</v>
      </c>
      <c r="AI157" s="280">
        <v>3.9523012144563989E-3</v>
      </c>
      <c r="AJ157" s="280">
        <v>0</v>
      </c>
      <c r="AK157" s="280">
        <v>0</v>
      </c>
      <c r="AL157" s="280">
        <v>0</v>
      </c>
      <c r="AM157" s="281">
        <v>0</v>
      </c>
      <c r="AN157" s="281">
        <v>0</v>
      </c>
      <c r="AO157" s="281">
        <v>0</v>
      </c>
      <c r="AP157" s="281">
        <v>0</v>
      </c>
      <c r="AQ157" s="282">
        <v>0</v>
      </c>
    </row>
    <row r="158" spans="2:43" x14ac:dyDescent="0.2">
      <c r="B158" s="151" t="s">
        <v>245</v>
      </c>
      <c r="C158" s="151" t="s">
        <v>255</v>
      </c>
      <c r="D158" s="151" t="s">
        <v>142</v>
      </c>
      <c r="E158" s="151" t="s">
        <v>475</v>
      </c>
      <c r="F158" s="151" t="s">
        <v>133</v>
      </c>
      <c r="G158" s="151" t="s">
        <v>469</v>
      </c>
      <c r="H158" s="151" t="s">
        <v>255</v>
      </c>
      <c r="I158" s="262">
        <v>0</v>
      </c>
      <c r="J158" s="263">
        <v>2.3281657862151049E-5</v>
      </c>
      <c r="K158" s="263">
        <v>0</v>
      </c>
      <c r="L158" s="263">
        <v>0</v>
      </c>
      <c r="M158" s="264">
        <v>0</v>
      </c>
      <c r="N158" s="262">
        <v>0</v>
      </c>
      <c r="O158" s="263">
        <v>2.52217960173303E-5</v>
      </c>
      <c r="P158" s="263">
        <v>0</v>
      </c>
      <c r="Q158" s="263">
        <v>0</v>
      </c>
      <c r="R158" s="264">
        <v>0</v>
      </c>
      <c r="S158" s="262">
        <v>0</v>
      </c>
      <c r="T158" s="263">
        <v>2.52217960173303E-5</v>
      </c>
      <c r="U158" s="263">
        <v>0</v>
      </c>
      <c r="V158" s="263">
        <v>0</v>
      </c>
      <c r="W158" s="263">
        <v>0</v>
      </c>
      <c r="X158" s="278">
        <v>0</v>
      </c>
      <c r="Y158" s="278">
        <v>0</v>
      </c>
      <c r="Z158" s="278">
        <v>0</v>
      </c>
      <c r="AA158" s="278">
        <v>0</v>
      </c>
      <c r="AB158" s="278">
        <v>0</v>
      </c>
      <c r="AC158" s="279">
        <v>0</v>
      </c>
      <c r="AD158" s="279">
        <v>0</v>
      </c>
      <c r="AE158" s="279">
        <v>0</v>
      </c>
      <c r="AF158" s="279">
        <v>0</v>
      </c>
      <c r="AG158" s="279">
        <v>0</v>
      </c>
      <c r="AH158" s="280">
        <v>0</v>
      </c>
      <c r="AI158" s="280">
        <v>2.52217960173303E-5</v>
      </c>
      <c r="AJ158" s="280">
        <v>0</v>
      </c>
      <c r="AK158" s="280">
        <v>0</v>
      </c>
      <c r="AL158" s="280">
        <v>0</v>
      </c>
      <c r="AM158" s="281">
        <v>0</v>
      </c>
      <c r="AN158" s="281">
        <v>0</v>
      </c>
      <c r="AO158" s="281">
        <v>0</v>
      </c>
      <c r="AP158" s="281">
        <v>0</v>
      </c>
      <c r="AQ158" s="282">
        <v>0</v>
      </c>
    </row>
    <row r="159" spans="2:43" x14ac:dyDescent="0.2">
      <c r="B159" s="151" t="s">
        <v>245</v>
      </c>
      <c r="C159" s="151" t="s">
        <v>255</v>
      </c>
      <c r="D159" s="151" t="s">
        <v>143</v>
      </c>
      <c r="E159" s="151" t="s">
        <v>475</v>
      </c>
      <c r="F159" s="151" t="s">
        <v>212</v>
      </c>
      <c r="G159" s="151" t="s">
        <v>469</v>
      </c>
      <c r="H159" s="151" t="s">
        <v>255</v>
      </c>
      <c r="I159" s="262">
        <v>0</v>
      </c>
      <c r="J159" s="263">
        <v>9.3126631448604196E-5</v>
      </c>
      <c r="K159" s="263">
        <v>0</v>
      </c>
      <c r="L159" s="263">
        <v>0</v>
      </c>
      <c r="M159" s="264">
        <v>0</v>
      </c>
      <c r="N159" s="262">
        <v>0</v>
      </c>
      <c r="O159" s="263">
        <v>1.008871840693212E-4</v>
      </c>
      <c r="P159" s="263">
        <v>0</v>
      </c>
      <c r="Q159" s="263">
        <v>0</v>
      </c>
      <c r="R159" s="264">
        <v>0</v>
      </c>
      <c r="S159" s="262">
        <v>0</v>
      </c>
      <c r="T159" s="263">
        <v>1.008871840693212E-4</v>
      </c>
      <c r="U159" s="263">
        <v>0</v>
      </c>
      <c r="V159" s="263">
        <v>0</v>
      </c>
      <c r="W159" s="263">
        <v>0</v>
      </c>
      <c r="X159" s="278">
        <v>0</v>
      </c>
      <c r="Y159" s="278">
        <v>0</v>
      </c>
      <c r="Z159" s="278">
        <v>0</v>
      </c>
      <c r="AA159" s="278">
        <v>0</v>
      </c>
      <c r="AB159" s="278">
        <v>0</v>
      </c>
      <c r="AC159" s="279">
        <v>0</v>
      </c>
      <c r="AD159" s="279">
        <v>0</v>
      </c>
      <c r="AE159" s="279">
        <v>0</v>
      </c>
      <c r="AF159" s="279">
        <v>0</v>
      </c>
      <c r="AG159" s="279">
        <v>0</v>
      </c>
      <c r="AH159" s="280">
        <v>0</v>
      </c>
      <c r="AI159" s="280">
        <v>1.008871840693212E-4</v>
      </c>
      <c r="AJ159" s="280">
        <v>0</v>
      </c>
      <c r="AK159" s="280">
        <v>0</v>
      </c>
      <c r="AL159" s="280">
        <v>0</v>
      </c>
      <c r="AM159" s="281">
        <v>0</v>
      </c>
      <c r="AN159" s="281">
        <v>0</v>
      </c>
      <c r="AO159" s="281">
        <v>0</v>
      </c>
      <c r="AP159" s="281">
        <v>0</v>
      </c>
      <c r="AQ159" s="282">
        <v>0</v>
      </c>
    </row>
    <row r="160" spans="2:43" x14ac:dyDescent="0.2">
      <c r="B160" s="151" t="s">
        <v>245</v>
      </c>
      <c r="C160" s="151" t="s">
        <v>255</v>
      </c>
      <c r="D160" s="151" t="s">
        <v>137</v>
      </c>
      <c r="E160" s="151" t="s">
        <v>475</v>
      </c>
      <c r="F160" s="151" t="s">
        <v>124</v>
      </c>
      <c r="G160" s="151" t="s">
        <v>469</v>
      </c>
      <c r="H160" s="151" t="s">
        <v>255</v>
      </c>
      <c r="I160" s="262">
        <v>0</v>
      </c>
      <c r="J160" s="263">
        <v>5.5643162290541009E-3</v>
      </c>
      <c r="K160" s="263">
        <v>0</v>
      </c>
      <c r="L160" s="263">
        <v>0</v>
      </c>
      <c r="M160" s="264">
        <v>0</v>
      </c>
      <c r="N160" s="262">
        <v>0</v>
      </c>
      <c r="O160" s="263">
        <v>5.4601155506073945E-3</v>
      </c>
      <c r="P160" s="263">
        <v>0</v>
      </c>
      <c r="Q160" s="263">
        <v>0</v>
      </c>
      <c r="R160" s="264">
        <v>0</v>
      </c>
      <c r="S160" s="262">
        <v>0</v>
      </c>
      <c r="T160" s="263">
        <v>5.4601155506073945E-3</v>
      </c>
      <c r="U160" s="263">
        <v>0</v>
      </c>
      <c r="V160" s="263">
        <v>0</v>
      </c>
      <c r="W160" s="263">
        <v>0</v>
      </c>
      <c r="X160" s="278">
        <v>0</v>
      </c>
      <c r="Y160" s="278">
        <v>4.569134351972715E-5</v>
      </c>
      <c r="Z160" s="278">
        <v>0</v>
      </c>
      <c r="AA160" s="278">
        <v>0</v>
      </c>
      <c r="AB160" s="278">
        <v>0</v>
      </c>
      <c r="AC160" s="279">
        <v>0</v>
      </c>
      <c r="AD160" s="279">
        <v>8.6813552687481583E-4</v>
      </c>
      <c r="AE160" s="279">
        <v>0</v>
      </c>
      <c r="AF160" s="279">
        <v>0</v>
      </c>
      <c r="AG160" s="279">
        <v>0</v>
      </c>
      <c r="AH160" s="280">
        <v>0</v>
      </c>
      <c r="AI160" s="280">
        <v>4.5462886802128512E-3</v>
      </c>
      <c r="AJ160" s="280">
        <v>0</v>
      </c>
      <c r="AK160" s="280">
        <v>0</v>
      </c>
      <c r="AL160" s="280">
        <v>0</v>
      </c>
      <c r="AM160" s="281">
        <v>0</v>
      </c>
      <c r="AN160" s="281">
        <v>0</v>
      </c>
      <c r="AO160" s="281">
        <v>0</v>
      </c>
      <c r="AP160" s="281">
        <v>0</v>
      </c>
      <c r="AQ160" s="282">
        <v>0</v>
      </c>
    </row>
    <row r="161" spans="2:43" x14ac:dyDescent="0.2">
      <c r="B161" s="151" t="s">
        <v>245</v>
      </c>
      <c r="C161" s="151" t="s">
        <v>255</v>
      </c>
      <c r="D161" s="151" t="s">
        <v>141</v>
      </c>
      <c r="E161" s="151" t="s">
        <v>475</v>
      </c>
      <c r="F161" s="151" t="s">
        <v>123</v>
      </c>
      <c r="G161" s="151" t="s">
        <v>469</v>
      </c>
      <c r="H161" s="151" t="s">
        <v>255</v>
      </c>
      <c r="I161" s="262">
        <v>0</v>
      </c>
      <c r="J161" s="263">
        <v>2.0487858918692924E-3</v>
      </c>
      <c r="K161" s="263">
        <v>0</v>
      </c>
      <c r="L161" s="263">
        <v>0</v>
      </c>
      <c r="M161" s="264">
        <v>0</v>
      </c>
      <c r="N161" s="262">
        <v>0</v>
      </c>
      <c r="O161" s="263">
        <v>2.0104191148679947E-3</v>
      </c>
      <c r="P161" s="263">
        <v>0</v>
      </c>
      <c r="Q161" s="263">
        <v>0</v>
      </c>
      <c r="R161" s="264">
        <v>0</v>
      </c>
      <c r="S161" s="262">
        <v>0</v>
      </c>
      <c r="T161" s="263">
        <v>2.0104191148679947E-3</v>
      </c>
      <c r="U161" s="263">
        <v>0</v>
      </c>
      <c r="V161" s="263">
        <v>0</v>
      </c>
      <c r="W161" s="263">
        <v>0</v>
      </c>
      <c r="X161" s="278">
        <v>0</v>
      </c>
      <c r="Y161" s="278">
        <v>6.8537015279590728E-5</v>
      </c>
      <c r="Z161" s="278">
        <v>0</v>
      </c>
      <c r="AA161" s="278">
        <v>0</v>
      </c>
      <c r="AB161" s="278">
        <v>0</v>
      </c>
      <c r="AC161" s="279">
        <v>0</v>
      </c>
      <c r="AD161" s="279">
        <v>0</v>
      </c>
      <c r="AE161" s="279">
        <v>0</v>
      </c>
      <c r="AF161" s="279">
        <v>0</v>
      </c>
      <c r="AG161" s="279">
        <v>0</v>
      </c>
      <c r="AH161" s="280">
        <v>0</v>
      </c>
      <c r="AI161" s="280">
        <v>1.941882099588404E-3</v>
      </c>
      <c r="AJ161" s="280">
        <v>0</v>
      </c>
      <c r="AK161" s="280">
        <v>0</v>
      </c>
      <c r="AL161" s="280">
        <v>0</v>
      </c>
      <c r="AM161" s="281">
        <v>0</v>
      </c>
      <c r="AN161" s="281">
        <v>0</v>
      </c>
      <c r="AO161" s="281">
        <v>0</v>
      </c>
      <c r="AP161" s="281">
        <v>0</v>
      </c>
      <c r="AQ161" s="282">
        <v>0</v>
      </c>
    </row>
    <row r="162" spans="2:43" x14ac:dyDescent="0.2">
      <c r="B162" s="151" t="s">
        <v>245</v>
      </c>
      <c r="C162" s="151" t="s">
        <v>255</v>
      </c>
      <c r="D162" s="151" t="s">
        <v>395</v>
      </c>
      <c r="E162" s="151" t="s">
        <v>475</v>
      </c>
      <c r="F162" s="151" t="s">
        <v>189</v>
      </c>
      <c r="G162" s="151" t="s">
        <v>469</v>
      </c>
      <c r="H162" s="151" t="s">
        <v>255</v>
      </c>
      <c r="I162" s="262">
        <v>0</v>
      </c>
      <c r="J162" s="263">
        <v>0</v>
      </c>
      <c r="K162" s="263">
        <v>0</v>
      </c>
      <c r="L162" s="263">
        <v>0</v>
      </c>
      <c r="M162" s="264">
        <v>0</v>
      </c>
      <c r="N162" s="262">
        <v>0</v>
      </c>
      <c r="O162" s="263">
        <v>0</v>
      </c>
      <c r="P162" s="263">
        <v>0</v>
      </c>
      <c r="Q162" s="263">
        <v>0</v>
      </c>
      <c r="R162" s="264">
        <v>0</v>
      </c>
      <c r="S162" s="262">
        <v>0</v>
      </c>
      <c r="T162" s="263">
        <v>0</v>
      </c>
      <c r="U162" s="263">
        <v>0</v>
      </c>
      <c r="V162" s="263">
        <v>0</v>
      </c>
      <c r="W162" s="263">
        <v>0</v>
      </c>
      <c r="X162" s="278">
        <v>0</v>
      </c>
      <c r="Y162" s="278">
        <v>0</v>
      </c>
      <c r="Z162" s="278">
        <v>0</v>
      </c>
      <c r="AA162" s="278">
        <v>0</v>
      </c>
      <c r="AB162" s="278">
        <v>0</v>
      </c>
      <c r="AC162" s="279">
        <v>0</v>
      </c>
      <c r="AD162" s="279">
        <v>0</v>
      </c>
      <c r="AE162" s="279">
        <v>0</v>
      </c>
      <c r="AF162" s="279">
        <v>0</v>
      </c>
      <c r="AG162" s="279">
        <v>0</v>
      </c>
      <c r="AH162" s="280">
        <v>0</v>
      </c>
      <c r="AI162" s="280">
        <v>0</v>
      </c>
      <c r="AJ162" s="280">
        <v>0</v>
      </c>
      <c r="AK162" s="280">
        <v>0</v>
      </c>
      <c r="AL162" s="280">
        <v>0</v>
      </c>
      <c r="AM162" s="281">
        <v>0</v>
      </c>
      <c r="AN162" s="281">
        <v>0</v>
      </c>
      <c r="AO162" s="281">
        <v>0</v>
      </c>
      <c r="AP162" s="281">
        <v>0</v>
      </c>
      <c r="AQ162" s="282">
        <v>0</v>
      </c>
    </row>
    <row r="163" spans="2:43" x14ac:dyDescent="0.2">
      <c r="B163" s="151" t="s">
        <v>245</v>
      </c>
      <c r="C163" s="151" t="s">
        <v>255</v>
      </c>
      <c r="D163" s="151" t="s">
        <v>396</v>
      </c>
      <c r="E163" s="151" t="s">
        <v>475</v>
      </c>
      <c r="F163" s="151" t="s">
        <v>193</v>
      </c>
      <c r="G163" s="151" t="s">
        <v>469</v>
      </c>
      <c r="H163" s="151" t="s">
        <v>255</v>
      </c>
      <c r="I163" s="262">
        <v>0</v>
      </c>
      <c r="J163" s="263">
        <v>0</v>
      </c>
      <c r="K163" s="263">
        <v>0</v>
      </c>
      <c r="L163" s="263">
        <v>0</v>
      </c>
      <c r="M163" s="264">
        <v>0</v>
      </c>
      <c r="N163" s="262">
        <v>0</v>
      </c>
      <c r="O163" s="263">
        <v>0</v>
      </c>
      <c r="P163" s="263">
        <v>0</v>
      </c>
      <c r="Q163" s="263">
        <v>0</v>
      </c>
      <c r="R163" s="264">
        <v>0</v>
      </c>
      <c r="S163" s="262">
        <v>0</v>
      </c>
      <c r="T163" s="263">
        <v>0</v>
      </c>
      <c r="U163" s="263">
        <v>0</v>
      </c>
      <c r="V163" s="263">
        <v>0</v>
      </c>
      <c r="W163" s="263">
        <v>0</v>
      </c>
      <c r="X163" s="278">
        <v>0</v>
      </c>
      <c r="Y163" s="278">
        <v>0</v>
      </c>
      <c r="Z163" s="278">
        <v>0</v>
      </c>
      <c r="AA163" s="278">
        <v>0</v>
      </c>
      <c r="AB163" s="278">
        <v>0</v>
      </c>
      <c r="AC163" s="279">
        <v>0</v>
      </c>
      <c r="AD163" s="279">
        <v>0</v>
      </c>
      <c r="AE163" s="279">
        <v>0</v>
      </c>
      <c r="AF163" s="279">
        <v>0</v>
      </c>
      <c r="AG163" s="279">
        <v>0</v>
      </c>
      <c r="AH163" s="280">
        <v>0</v>
      </c>
      <c r="AI163" s="280">
        <v>0</v>
      </c>
      <c r="AJ163" s="280">
        <v>0</v>
      </c>
      <c r="AK163" s="280">
        <v>0</v>
      </c>
      <c r="AL163" s="280">
        <v>0</v>
      </c>
      <c r="AM163" s="281">
        <v>0</v>
      </c>
      <c r="AN163" s="281">
        <v>0</v>
      </c>
      <c r="AO163" s="281">
        <v>0</v>
      </c>
      <c r="AP163" s="281">
        <v>0</v>
      </c>
      <c r="AQ163" s="282">
        <v>0</v>
      </c>
    </row>
    <row r="164" spans="2:43" x14ac:dyDescent="0.2">
      <c r="B164" s="151" t="s">
        <v>245</v>
      </c>
      <c r="C164" s="151" t="s">
        <v>255</v>
      </c>
      <c r="D164" s="151" t="s">
        <v>134</v>
      </c>
      <c r="E164" s="151" t="s">
        <v>475</v>
      </c>
      <c r="F164" s="151" t="s">
        <v>125</v>
      </c>
      <c r="G164" s="151" t="s">
        <v>469</v>
      </c>
      <c r="H164" s="151" t="s">
        <v>255</v>
      </c>
      <c r="I164" s="262">
        <v>0</v>
      </c>
      <c r="J164" s="263">
        <v>1.7437961738751138E-2</v>
      </c>
      <c r="K164" s="263">
        <v>0</v>
      </c>
      <c r="L164" s="263">
        <v>0</v>
      </c>
      <c r="M164" s="264">
        <v>0</v>
      </c>
      <c r="N164" s="262">
        <v>0</v>
      </c>
      <c r="O164" s="263">
        <v>1.7021070576964056E-2</v>
      </c>
      <c r="P164" s="263">
        <v>0</v>
      </c>
      <c r="Q164" s="263">
        <v>0</v>
      </c>
      <c r="R164" s="264">
        <v>0</v>
      </c>
      <c r="S164" s="262">
        <v>0</v>
      </c>
      <c r="T164" s="263">
        <v>1.7021070576964056E-2</v>
      </c>
      <c r="U164" s="263">
        <v>0</v>
      </c>
      <c r="V164" s="263">
        <v>0</v>
      </c>
      <c r="W164" s="263">
        <v>0</v>
      </c>
      <c r="X164" s="278">
        <v>0</v>
      </c>
      <c r="Y164" s="278">
        <v>3.5270935019110004E-3</v>
      </c>
      <c r="Z164" s="278">
        <v>0</v>
      </c>
      <c r="AA164" s="278">
        <v>0</v>
      </c>
      <c r="AB164" s="278">
        <v>0</v>
      </c>
      <c r="AC164" s="279">
        <v>0</v>
      </c>
      <c r="AD164" s="279">
        <v>1.8204353558250324E-4</v>
      </c>
      <c r="AE164" s="279">
        <v>0</v>
      </c>
      <c r="AF164" s="279">
        <v>0</v>
      </c>
      <c r="AG164" s="279">
        <v>0</v>
      </c>
      <c r="AH164" s="280">
        <v>0</v>
      </c>
      <c r="AI164" s="280">
        <v>1.3311933539470553E-2</v>
      </c>
      <c r="AJ164" s="280">
        <v>0</v>
      </c>
      <c r="AK164" s="280">
        <v>0</v>
      </c>
      <c r="AL164" s="280">
        <v>0</v>
      </c>
      <c r="AM164" s="281">
        <v>0</v>
      </c>
      <c r="AN164" s="281">
        <v>0</v>
      </c>
      <c r="AO164" s="281">
        <v>0</v>
      </c>
      <c r="AP164" s="281">
        <v>0</v>
      </c>
      <c r="AQ164" s="282">
        <v>0</v>
      </c>
    </row>
    <row r="165" spans="2:43" x14ac:dyDescent="0.2">
      <c r="B165" s="151" t="s">
        <v>245</v>
      </c>
      <c r="C165" s="151" t="s">
        <v>255</v>
      </c>
      <c r="D165" s="151" t="s">
        <v>397</v>
      </c>
      <c r="E165" s="151" t="s">
        <v>475</v>
      </c>
      <c r="F165" s="151" t="s">
        <v>130</v>
      </c>
      <c r="G165" s="151" t="s">
        <v>469</v>
      </c>
      <c r="H165" s="151" t="s">
        <v>255</v>
      </c>
      <c r="I165" s="262">
        <v>0</v>
      </c>
      <c r="J165" s="263">
        <v>0</v>
      </c>
      <c r="K165" s="263">
        <v>0</v>
      </c>
      <c r="L165" s="263">
        <v>0</v>
      </c>
      <c r="M165" s="264">
        <v>0</v>
      </c>
      <c r="N165" s="262">
        <v>0</v>
      </c>
      <c r="O165" s="263">
        <v>0</v>
      </c>
      <c r="P165" s="263">
        <v>0</v>
      </c>
      <c r="Q165" s="263">
        <v>0</v>
      </c>
      <c r="R165" s="264">
        <v>0</v>
      </c>
      <c r="S165" s="262">
        <v>0</v>
      </c>
      <c r="T165" s="263">
        <v>0</v>
      </c>
      <c r="U165" s="263">
        <v>0</v>
      </c>
      <c r="V165" s="263">
        <v>0</v>
      </c>
      <c r="W165" s="263">
        <v>0</v>
      </c>
      <c r="X165" s="278">
        <v>0</v>
      </c>
      <c r="Y165" s="278">
        <v>0</v>
      </c>
      <c r="Z165" s="278">
        <v>0</v>
      </c>
      <c r="AA165" s="278">
        <v>0</v>
      </c>
      <c r="AB165" s="278">
        <v>0</v>
      </c>
      <c r="AC165" s="279">
        <v>0</v>
      </c>
      <c r="AD165" s="279">
        <v>0</v>
      </c>
      <c r="AE165" s="279">
        <v>0</v>
      </c>
      <c r="AF165" s="279">
        <v>0</v>
      </c>
      <c r="AG165" s="279">
        <v>0</v>
      </c>
      <c r="AH165" s="280">
        <v>0</v>
      </c>
      <c r="AI165" s="280">
        <v>0</v>
      </c>
      <c r="AJ165" s="280">
        <v>0</v>
      </c>
      <c r="AK165" s="280">
        <v>0</v>
      </c>
      <c r="AL165" s="280">
        <v>0</v>
      </c>
      <c r="AM165" s="281">
        <v>0</v>
      </c>
      <c r="AN165" s="281">
        <v>0</v>
      </c>
      <c r="AO165" s="281">
        <v>0</v>
      </c>
      <c r="AP165" s="281">
        <v>0</v>
      </c>
      <c r="AQ165" s="282">
        <v>0</v>
      </c>
    </row>
    <row r="166" spans="2:43" x14ac:dyDescent="0.2">
      <c r="B166" s="151" t="s">
        <v>245</v>
      </c>
      <c r="C166" s="151" t="s">
        <v>255</v>
      </c>
      <c r="D166" s="151" t="s">
        <v>138</v>
      </c>
      <c r="E166" s="151" t="s">
        <v>475</v>
      </c>
      <c r="F166" s="151" t="s">
        <v>126</v>
      </c>
      <c r="G166" s="151" t="s">
        <v>469</v>
      </c>
      <c r="H166" s="151" t="s">
        <v>255</v>
      </c>
      <c r="I166" s="262">
        <v>0</v>
      </c>
      <c r="J166" s="263">
        <v>1.394571305942848E-2</v>
      </c>
      <c r="K166" s="263">
        <v>0</v>
      </c>
      <c r="L166" s="263">
        <v>0</v>
      </c>
      <c r="M166" s="264">
        <v>0</v>
      </c>
      <c r="N166" s="262">
        <v>0</v>
      </c>
      <c r="O166" s="263">
        <v>1.3612311449401159E-2</v>
      </c>
      <c r="P166" s="263">
        <v>0</v>
      </c>
      <c r="Q166" s="263">
        <v>0</v>
      </c>
      <c r="R166" s="264">
        <v>0</v>
      </c>
      <c r="S166" s="262">
        <v>0</v>
      </c>
      <c r="T166" s="263">
        <v>1.3612311449401159E-2</v>
      </c>
      <c r="U166" s="263">
        <v>0</v>
      </c>
      <c r="V166" s="263">
        <v>0</v>
      </c>
      <c r="W166" s="263">
        <v>0</v>
      </c>
      <c r="X166" s="278">
        <v>0</v>
      </c>
      <c r="Y166" s="278">
        <v>3.4087591275628953E-4</v>
      </c>
      <c r="Z166" s="278">
        <v>0</v>
      </c>
      <c r="AA166" s="278">
        <v>0</v>
      </c>
      <c r="AB166" s="278">
        <v>0</v>
      </c>
      <c r="AC166" s="279">
        <v>0</v>
      </c>
      <c r="AD166" s="279">
        <v>1.3862287118755771E-3</v>
      </c>
      <c r="AE166" s="279">
        <v>0</v>
      </c>
      <c r="AF166" s="279">
        <v>0</v>
      </c>
      <c r="AG166" s="279">
        <v>0</v>
      </c>
      <c r="AH166" s="280">
        <v>0</v>
      </c>
      <c r="AI166" s="280">
        <v>1.1885206824769292E-2</v>
      </c>
      <c r="AJ166" s="280">
        <v>0</v>
      </c>
      <c r="AK166" s="280">
        <v>0</v>
      </c>
      <c r="AL166" s="280">
        <v>0</v>
      </c>
      <c r="AM166" s="281">
        <v>0</v>
      </c>
      <c r="AN166" s="281">
        <v>0</v>
      </c>
      <c r="AO166" s="281">
        <v>0</v>
      </c>
      <c r="AP166" s="281">
        <v>0</v>
      </c>
      <c r="AQ166" s="282">
        <v>0</v>
      </c>
    </row>
    <row r="167" spans="2:43" x14ac:dyDescent="0.2">
      <c r="B167" s="151" t="s">
        <v>245</v>
      </c>
      <c r="C167" s="151" t="s">
        <v>255</v>
      </c>
      <c r="D167" s="151" t="s">
        <v>140</v>
      </c>
      <c r="E167" s="151" t="s">
        <v>475</v>
      </c>
      <c r="F167" s="151" t="s">
        <v>128</v>
      </c>
      <c r="G167" s="151" t="s">
        <v>469</v>
      </c>
      <c r="H167" s="151" t="s">
        <v>255</v>
      </c>
      <c r="I167" s="262">
        <v>0</v>
      </c>
      <c r="J167" s="263">
        <v>3.8438017130411381E-2</v>
      </c>
      <c r="K167" s="263">
        <v>0</v>
      </c>
      <c r="L167" s="263">
        <v>0</v>
      </c>
      <c r="M167" s="264">
        <v>0</v>
      </c>
      <c r="N167" s="262">
        <v>0</v>
      </c>
      <c r="O167" s="263">
        <v>3.8228609046771125E-2</v>
      </c>
      <c r="P167" s="263">
        <v>0</v>
      </c>
      <c r="Q167" s="263">
        <v>0</v>
      </c>
      <c r="R167" s="264">
        <v>0</v>
      </c>
      <c r="S167" s="262">
        <v>0</v>
      </c>
      <c r="T167" s="263">
        <v>3.8228609046771125E-2</v>
      </c>
      <c r="U167" s="263">
        <v>0</v>
      </c>
      <c r="V167" s="263">
        <v>0</v>
      </c>
      <c r="W167" s="263">
        <v>0</v>
      </c>
      <c r="X167" s="278">
        <v>0</v>
      </c>
      <c r="Y167" s="278">
        <v>2.6141792618900424E-2</v>
      </c>
      <c r="Z167" s="278">
        <v>0</v>
      </c>
      <c r="AA167" s="278">
        <v>0</v>
      </c>
      <c r="AB167" s="278">
        <v>0</v>
      </c>
      <c r="AC167" s="279">
        <v>0</v>
      </c>
      <c r="AD167" s="279">
        <v>3.9363195263180447E-4</v>
      </c>
      <c r="AE167" s="279">
        <v>0</v>
      </c>
      <c r="AF167" s="279">
        <v>0</v>
      </c>
      <c r="AG167" s="279">
        <v>0</v>
      </c>
      <c r="AH167" s="280">
        <v>0</v>
      </c>
      <c r="AI167" s="280">
        <v>1.1693184475238896E-2</v>
      </c>
      <c r="AJ167" s="280">
        <v>0</v>
      </c>
      <c r="AK167" s="280">
        <v>0</v>
      </c>
      <c r="AL167" s="280">
        <v>0</v>
      </c>
      <c r="AM167" s="281">
        <v>0</v>
      </c>
      <c r="AN167" s="281">
        <v>0</v>
      </c>
      <c r="AO167" s="281">
        <v>0</v>
      </c>
      <c r="AP167" s="281">
        <v>0</v>
      </c>
      <c r="AQ167" s="282">
        <v>0</v>
      </c>
    </row>
    <row r="168" spans="2:43" x14ac:dyDescent="0.2">
      <c r="B168" s="151" t="s">
        <v>245</v>
      </c>
      <c r="C168" s="151" t="s">
        <v>255</v>
      </c>
      <c r="D168" s="151" t="s">
        <v>135</v>
      </c>
      <c r="E168" s="151" t="s">
        <v>475</v>
      </c>
      <c r="F168" s="151" t="s">
        <v>155</v>
      </c>
      <c r="G168" s="151" t="s">
        <v>469</v>
      </c>
      <c r="H168" s="151" t="s">
        <v>255</v>
      </c>
      <c r="I168" s="262">
        <v>0</v>
      </c>
      <c r="J168" s="263">
        <v>2.7006723120095218E-3</v>
      </c>
      <c r="K168" s="263">
        <v>0</v>
      </c>
      <c r="L168" s="263">
        <v>0</v>
      </c>
      <c r="M168" s="264">
        <v>0</v>
      </c>
      <c r="N168" s="262">
        <v>0</v>
      </c>
      <c r="O168" s="263">
        <v>2.6361070586486384E-3</v>
      </c>
      <c r="P168" s="263">
        <v>0</v>
      </c>
      <c r="Q168" s="263">
        <v>0</v>
      </c>
      <c r="R168" s="264">
        <v>0</v>
      </c>
      <c r="S168" s="262">
        <v>0</v>
      </c>
      <c r="T168" s="263">
        <v>2.6361070586486384E-3</v>
      </c>
      <c r="U168" s="263">
        <v>0</v>
      </c>
      <c r="V168" s="263">
        <v>0</v>
      </c>
      <c r="W168" s="263">
        <v>0</v>
      </c>
      <c r="X168" s="278">
        <v>0</v>
      </c>
      <c r="Y168" s="278">
        <v>3.6360097360670871E-4</v>
      </c>
      <c r="Z168" s="278">
        <v>0</v>
      </c>
      <c r="AA168" s="278">
        <v>0</v>
      </c>
      <c r="AB168" s="278">
        <v>0</v>
      </c>
      <c r="AC168" s="279">
        <v>0</v>
      </c>
      <c r="AD168" s="279">
        <v>2.2725060850419294E-5</v>
      </c>
      <c r="AE168" s="279">
        <v>0</v>
      </c>
      <c r="AF168" s="279">
        <v>0</v>
      </c>
      <c r="AG168" s="279">
        <v>0</v>
      </c>
      <c r="AH168" s="280">
        <v>0</v>
      </c>
      <c r="AI168" s="280">
        <v>2.2497810241915101E-3</v>
      </c>
      <c r="AJ168" s="280">
        <v>0</v>
      </c>
      <c r="AK168" s="280">
        <v>0</v>
      </c>
      <c r="AL168" s="280">
        <v>0</v>
      </c>
      <c r="AM168" s="281">
        <v>0</v>
      </c>
      <c r="AN168" s="281">
        <v>0</v>
      </c>
      <c r="AO168" s="281">
        <v>0</v>
      </c>
      <c r="AP168" s="281">
        <v>0</v>
      </c>
      <c r="AQ168" s="282">
        <v>0</v>
      </c>
    </row>
    <row r="169" spans="2:43" x14ac:dyDescent="0.2">
      <c r="B169" s="151" t="s">
        <v>245</v>
      </c>
      <c r="C169" s="151" t="s">
        <v>255</v>
      </c>
      <c r="D169" s="151" t="s">
        <v>136</v>
      </c>
      <c r="E169" s="151" t="s">
        <v>475</v>
      </c>
      <c r="F169" s="151" t="s">
        <v>132</v>
      </c>
      <c r="G169" s="151" t="s">
        <v>469</v>
      </c>
      <c r="H169" s="151" t="s">
        <v>255</v>
      </c>
      <c r="I169" s="262">
        <v>0</v>
      </c>
      <c r="J169" s="263">
        <v>1.6297160503505733E-4</v>
      </c>
      <c r="K169" s="263">
        <v>0</v>
      </c>
      <c r="L169" s="263">
        <v>0</v>
      </c>
      <c r="M169" s="264">
        <v>0</v>
      </c>
      <c r="N169" s="262">
        <v>0</v>
      </c>
      <c r="O169" s="263">
        <v>1.7655257212131209E-4</v>
      </c>
      <c r="P169" s="263">
        <v>0</v>
      </c>
      <c r="Q169" s="263">
        <v>0</v>
      </c>
      <c r="R169" s="264">
        <v>0</v>
      </c>
      <c r="S169" s="262">
        <v>0</v>
      </c>
      <c r="T169" s="263">
        <v>1.7655257212131209E-4</v>
      </c>
      <c r="U169" s="263">
        <v>0</v>
      </c>
      <c r="V169" s="263">
        <v>0</v>
      </c>
      <c r="W169" s="263">
        <v>0</v>
      </c>
      <c r="X169" s="278">
        <v>0</v>
      </c>
      <c r="Y169" s="278">
        <v>1.7655257212131209E-4</v>
      </c>
      <c r="Z169" s="278">
        <v>0</v>
      </c>
      <c r="AA169" s="278">
        <v>0</v>
      </c>
      <c r="AB169" s="278">
        <v>0</v>
      </c>
      <c r="AC169" s="279">
        <v>0</v>
      </c>
      <c r="AD169" s="279">
        <v>0</v>
      </c>
      <c r="AE169" s="279">
        <v>0</v>
      </c>
      <c r="AF169" s="279">
        <v>0</v>
      </c>
      <c r="AG169" s="279">
        <v>0</v>
      </c>
      <c r="AH169" s="280">
        <v>0</v>
      </c>
      <c r="AI169" s="280">
        <v>0</v>
      </c>
      <c r="AJ169" s="280">
        <v>0</v>
      </c>
      <c r="AK169" s="280">
        <v>0</v>
      </c>
      <c r="AL169" s="280">
        <v>0</v>
      </c>
      <c r="AM169" s="281">
        <v>0</v>
      </c>
      <c r="AN169" s="281">
        <v>0</v>
      </c>
      <c r="AO169" s="281">
        <v>0</v>
      </c>
      <c r="AP169" s="281">
        <v>0</v>
      </c>
      <c r="AQ169" s="282">
        <v>0</v>
      </c>
    </row>
    <row r="170" spans="2:43" x14ac:dyDescent="0.2">
      <c r="B170" s="151" t="s">
        <v>245</v>
      </c>
      <c r="C170" s="151" t="s">
        <v>255</v>
      </c>
      <c r="D170" s="151" t="s">
        <v>398</v>
      </c>
      <c r="E170" s="151" t="s">
        <v>475</v>
      </c>
      <c r="F170" s="151" t="s">
        <v>131</v>
      </c>
      <c r="G170" s="151" t="s">
        <v>469</v>
      </c>
      <c r="H170" s="151" t="s">
        <v>255</v>
      </c>
      <c r="I170" s="262">
        <v>0</v>
      </c>
      <c r="J170" s="263">
        <v>9.3126631448604196E-5</v>
      </c>
      <c r="K170" s="263">
        <v>0</v>
      </c>
      <c r="L170" s="263">
        <v>0</v>
      </c>
      <c r="M170" s="264">
        <v>0</v>
      </c>
      <c r="N170" s="262">
        <v>0</v>
      </c>
      <c r="O170" s="263">
        <v>1.008871840693212E-4</v>
      </c>
      <c r="P170" s="263">
        <v>0</v>
      </c>
      <c r="Q170" s="263">
        <v>0</v>
      </c>
      <c r="R170" s="264">
        <v>0</v>
      </c>
      <c r="S170" s="262">
        <v>0</v>
      </c>
      <c r="T170" s="263">
        <v>1.008871840693212E-4</v>
      </c>
      <c r="U170" s="263">
        <v>0</v>
      </c>
      <c r="V170" s="263">
        <v>0</v>
      </c>
      <c r="W170" s="263">
        <v>0</v>
      </c>
      <c r="X170" s="278">
        <v>0</v>
      </c>
      <c r="Y170" s="278">
        <v>0</v>
      </c>
      <c r="Z170" s="278">
        <v>0</v>
      </c>
      <c r="AA170" s="278">
        <v>0</v>
      </c>
      <c r="AB170" s="278">
        <v>0</v>
      </c>
      <c r="AC170" s="279">
        <v>0</v>
      </c>
      <c r="AD170" s="279">
        <v>0</v>
      </c>
      <c r="AE170" s="279">
        <v>0</v>
      </c>
      <c r="AF170" s="279">
        <v>0</v>
      </c>
      <c r="AG170" s="279">
        <v>0</v>
      </c>
      <c r="AH170" s="280">
        <v>0</v>
      </c>
      <c r="AI170" s="280">
        <v>1.008871840693212E-4</v>
      </c>
      <c r="AJ170" s="280">
        <v>0</v>
      </c>
      <c r="AK170" s="280">
        <v>0</v>
      </c>
      <c r="AL170" s="280">
        <v>0</v>
      </c>
      <c r="AM170" s="281">
        <v>0</v>
      </c>
      <c r="AN170" s="281">
        <v>0</v>
      </c>
      <c r="AO170" s="281">
        <v>0</v>
      </c>
      <c r="AP170" s="281">
        <v>0</v>
      </c>
      <c r="AQ170" s="282">
        <v>0</v>
      </c>
    </row>
    <row r="171" spans="2:43" x14ac:dyDescent="0.2">
      <c r="B171" s="151" t="s">
        <v>244</v>
      </c>
      <c r="C171" s="151" t="s">
        <v>110</v>
      </c>
      <c r="D171" s="151" t="s">
        <v>144</v>
      </c>
      <c r="E171" s="151" t="s">
        <v>475</v>
      </c>
      <c r="F171" s="151" t="s">
        <v>122</v>
      </c>
      <c r="G171" s="151" t="s">
        <v>474</v>
      </c>
      <c r="H171" s="151" t="s">
        <v>110</v>
      </c>
      <c r="I171" s="262">
        <v>0</v>
      </c>
      <c r="J171" s="263">
        <v>79.09672053747677</v>
      </c>
      <c r="K171" s="263">
        <v>0</v>
      </c>
      <c r="L171" s="263">
        <v>0</v>
      </c>
      <c r="M171" s="264">
        <v>0</v>
      </c>
      <c r="N171" s="262">
        <v>0</v>
      </c>
      <c r="O171" s="263">
        <v>104.9848101967094</v>
      </c>
      <c r="P171" s="263">
        <v>0</v>
      </c>
      <c r="Q171" s="263">
        <v>0</v>
      </c>
      <c r="R171" s="264">
        <v>0</v>
      </c>
      <c r="S171" s="262">
        <v>0</v>
      </c>
      <c r="T171" s="263">
        <v>104.9848101967094</v>
      </c>
      <c r="U171" s="263">
        <v>0</v>
      </c>
      <c r="V171" s="263">
        <v>0</v>
      </c>
      <c r="W171" s="263">
        <v>0</v>
      </c>
      <c r="X171" s="278">
        <v>0</v>
      </c>
      <c r="Y171" s="278">
        <v>5.198031651447363</v>
      </c>
      <c r="Z171" s="278">
        <v>0</v>
      </c>
      <c r="AA171" s="278">
        <v>0</v>
      </c>
      <c r="AB171" s="278">
        <v>0</v>
      </c>
      <c r="AC171" s="279">
        <v>0</v>
      </c>
      <c r="AD171" s="279">
        <v>0</v>
      </c>
      <c r="AE171" s="279">
        <v>0</v>
      </c>
      <c r="AF171" s="279">
        <v>0</v>
      </c>
      <c r="AG171" s="279">
        <v>0</v>
      </c>
      <c r="AH171" s="280">
        <v>0</v>
      </c>
      <c r="AI171" s="280">
        <v>99.786778545262052</v>
      </c>
      <c r="AJ171" s="280">
        <v>0</v>
      </c>
      <c r="AK171" s="280">
        <v>0</v>
      </c>
      <c r="AL171" s="280">
        <v>0</v>
      </c>
      <c r="AM171" s="281">
        <v>0</v>
      </c>
      <c r="AN171" s="281">
        <v>0</v>
      </c>
      <c r="AO171" s="281">
        <v>0</v>
      </c>
      <c r="AP171" s="281">
        <v>0</v>
      </c>
      <c r="AQ171" s="282">
        <v>0</v>
      </c>
    </row>
    <row r="172" spans="2:43" x14ac:dyDescent="0.2">
      <c r="B172" s="151" t="s">
        <v>244</v>
      </c>
      <c r="C172" s="151" t="s">
        <v>110</v>
      </c>
      <c r="D172" s="151" t="s">
        <v>139</v>
      </c>
      <c r="E172" s="151" t="s">
        <v>475</v>
      </c>
      <c r="F172" s="151" t="s">
        <v>127</v>
      </c>
      <c r="G172" s="151" t="s">
        <v>474</v>
      </c>
      <c r="H172" s="151" t="s">
        <v>110</v>
      </c>
      <c r="I172" s="262">
        <v>0</v>
      </c>
      <c r="J172" s="263">
        <v>15.945788796928095</v>
      </c>
      <c r="K172" s="263">
        <v>0</v>
      </c>
      <c r="L172" s="263">
        <v>0</v>
      </c>
      <c r="M172" s="264">
        <v>0</v>
      </c>
      <c r="N172" s="262">
        <v>0</v>
      </c>
      <c r="O172" s="263">
        <v>21.164791648841156</v>
      </c>
      <c r="P172" s="263">
        <v>0</v>
      </c>
      <c r="Q172" s="263">
        <v>0</v>
      </c>
      <c r="R172" s="264">
        <v>0</v>
      </c>
      <c r="S172" s="262">
        <v>0</v>
      </c>
      <c r="T172" s="263">
        <v>21.164791648841156</v>
      </c>
      <c r="U172" s="263">
        <v>0</v>
      </c>
      <c r="V172" s="263">
        <v>0</v>
      </c>
      <c r="W172" s="263">
        <v>0</v>
      </c>
      <c r="X172" s="278">
        <v>0</v>
      </c>
      <c r="Y172" s="278">
        <v>4.4781644305073742</v>
      </c>
      <c r="Z172" s="278">
        <v>0</v>
      </c>
      <c r="AA172" s="278">
        <v>0</v>
      </c>
      <c r="AB172" s="278">
        <v>0</v>
      </c>
      <c r="AC172" s="279">
        <v>0</v>
      </c>
      <c r="AD172" s="279">
        <v>0</v>
      </c>
      <c r="AE172" s="279">
        <v>0</v>
      </c>
      <c r="AF172" s="279">
        <v>0</v>
      </c>
      <c r="AG172" s="279">
        <v>0</v>
      </c>
      <c r="AH172" s="280">
        <v>0</v>
      </c>
      <c r="AI172" s="280">
        <v>16.686627218333783</v>
      </c>
      <c r="AJ172" s="280">
        <v>0</v>
      </c>
      <c r="AK172" s="280">
        <v>0</v>
      </c>
      <c r="AL172" s="280">
        <v>0</v>
      </c>
      <c r="AM172" s="281">
        <v>0</v>
      </c>
      <c r="AN172" s="281">
        <v>0</v>
      </c>
      <c r="AO172" s="281">
        <v>0</v>
      </c>
      <c r="AP172" s="281">
        <v>0</v>
      </c>
      <c r="AQ172" s="282">
        <v>0</v>
      </c>
    </row>
    <row r="173" spans="2:43" x14ac:dyDescent="0.2">
      <c r="B173" s="151" t="s">
        <v>244</v>
      </c>
      <c r="C173" s="151" t="s">
        <v>110</v>
      </c>
      <c r="D173" s="151" t="s">
        <v>142</v>
      </c>
      <c r="E173" s="151" t="s">
        <v>475</v>
      </c>
      <c r="F173" s="151" t="s">
        <v>133</v>
      </c>
      <c r="G173" s="151" t="s">
        <v>474</v>
      </c>
      <c r="H173" s="151" t="s">
        <v>110</v>
      </c>
      <c r="I173" s="262">
        <v>0</v>
      </c>
      <c r="J173" s="263">
        <v>3.5015676674861478</v>
      </c>
      <c r="K173" s="263">
        <v>0</v>
      </c>
      <c r="L173" s="263">
        <v>0</v>
      </c>
      <c r="M173" s="264">
        <v>0</v>
      </c>
      <c r="N173" s="262">
        <v>0</v>
      </c>
      <c r="O173" s="263">
        <v>5.1535096281813235</v>
      </c>
      <c r="P173" s="263">
        <v>0</v>
      </c>
      <c r="Q173" s="263">
        <v>0</v>
      </c>
      <c r="R173" s="264">
        <v>0</v>
      </c>
      <c r="S173" s="262">
        <v>0</v>
      </c>
      <c r="T173" s="263">
        <v>5.1535096281813235</v>
      </c>
      <c r="U173" s="263">
        <v>0</v>
      </c>
      <c r="V173" s="263">
        <v>0</v>
      </c>
      <c r="W173" s="263">
        <v>0</v>
      </c>
      <c r="X173" s="278">
        <v>0</v>
      </c>
      <c r="Y173" s="278">
        <v>0.8914503460718215</v>
      </c>
      <c r="Z173" s="278">
        <v>0</v>
      </c>
      <c r="AA173" s="278">
        <v>0</v>
      </c>
      <c r="AB173" s="278">
        <v>0</v>
      </c>
      <c r="AC173" s="279">
        <v>0</v>
      </c>
      <c r="AD173" s="279">
        <v>0</v>
      </c>
      <c r="AE173" s="279">
        <v>0</v>
      </c>
      <c r="AF173" s="279">
        <v>0</v>
      </c>
      <c r="AG173" s="279">
        <v>0</v>
      </c>
      <c r="AH173" s="280">
        <v>0</v>
      </c>
      <c r="AI173" s="280">
        <v>4.2620592821095018</v>
      </c>
      <c r="AJ173" s="280">
        <v>0</v>
      </c>
      <c r="AK173" s="280">
        <v>0</v>
      </c>
      <c r="AL173" s="280">
        <v>0</v>
      </c>
      <c r="AM173" s="281">
        <v>0</v>
      </c>
      <c r="AN173" s="281">
        <v>0</v>
      </c>
      <c r="AO173" s="281">
        <v>0</v>
      </c>
      <c r="AP173" s="281">
        <v>0</v>
      </c>
      <c r="AQ173" s="282">
        <v>0</v>
      </c>
    </row>
    <row r="174" spans="2:43" x14ac:dyDescent="0.2">
      <c r="B174" s="151" t="s">
        <v>244</v>
      </c>
      <c r="C174" s="151" t="s">
        <v>110</v>
      </c>
      <c r="D174" s="151" t="s">
        <v>143</v>
      </c>
      <c r="E174" s="151" t="s">
        <v>475</v>
      </c>
      <c r="F174" s="151" t="s">
        <v>212</v>
      </c>
      <c r="G174" s="151" t="s">
        <v>474</v>
      </c>
      <c r="H174" s="151" t="s">
        <v>110</v>
      </c>
      <c r="I174" s="262">
        <v>0</v>
      </c>
      <c r="J174" s="263">
        <v>2.914815339620534E-4</v>
      </c>
      <c r="K174" s="263">
        <v>0</v>
      </c>
      <c r="L174" s="263">
        <v>0</v>
      </c>
      <c r="M174" s="264">
        <v>0</v>
      </c>
      <c r="N174" s="262">
        <v>0</v>
      </c>
      <c r="O174" s="263">
        <v>4.289943917573731E-4</v>
      </c>
      <c r="P174" s="263">
        <v>0</v>
      </c>
      <c r="Q174" s="263">
        <v>0</v>
      </c>
      <c r="R174" s="264">
        <v>0</v>
      </c>
      <c r="S174" s="262">
        <v>0</v>
      </c>
      <c r="T174" s="263">
        <v>4.289943917573731E-4</v>
      </c>
      <c r="U174" s="263">
        <v>0</v>
      </c>
      <c r="V174" s="263">
        <v>0</v>
      </c>
      <c r="W174" s="263">
        <v>0</v>
      </c>
      <c r="X174" s="278">
        <v>0</v>
      </c>
      <c r="Y174" s="278">
        <v>0</v>
      </c>
      <c r="Z174" s="278">
        <v>0</v>
      </c>
      <c r="AA174" s="278">
        <v>0</v>
      </c>
      <c r="AB174" s="278">
        <v>0</v>
      </c>
      <c r="AC174" s="279">
        <v>0</v>
      </c>
      <c r="AD174" s="279">
        <v>0</v>
      </c>
      <c r="AE174" s="279">
        <v>0</v>
      </c>
      <c r="AF174" s="279">
        <v>0</v>
      </c>
      <c r="AG174" s="279">
        <v>0</v>
      </c>
      <c r="AH174" s="280">
        <v>0</v>
      </c>
      <c r="AI174" s="280">
        <v>4.289943917573731E-4</v>
      </c>
      <c r="AJ174" s="280">
        <v>0</v>
      </c>
      <c r="AK174" s="280">
        <v>0</v>
      </c>
      <c r="AL174" s="280">
        <v>0</v>
      </c>
      <c r="AM174" s="281">
        <v>0</v>
      </c>
      <c r="AN174" s="281">
        <v>0</v>
      </c>
      <c r="AO174" s="281">
        <v>0</v>
      </c>
      <c r="AP174" s="281">
        <v>0</v>
      </c>
      <c r="AQ174" s="282">
        <v>0</v>
      </c>
    </row>
    <row r="175" spans="2:43" x14ac:dyDescent="0.2">
      <c r="B175" s="151" t="s">
        <v>244</v>
      </c>
      <c r="C175" s="151" t="s">
        <v>110</v>
      </c>
      <c r="D175" s="151" t="s">
        <v>137</v>
      </c>
      <c r="E175" s="151" t="s">
        <v>475</v>
      </c>
      <c r="F175" s="151" t="s">
        <v>124</v>
      </c>
      <c r="G175" s="151" t="s">
        <v>474</v>
      </c>
      <c r="H175" s="151" t="s">
        <v>110</v>
      </c>
      <c r="I175" s="262">
        <v>0</v>
      </c>
      <c r="J175" s="263">
        <v>44.956945872171268</v>
      </c>
      <c r="K175" s="263">
        <v>0</v>
      </c>
      <c r="L175" s="263">
        <v>0</v>
      </c>
      <c r="M175" s="264">
        <v>0</v>
      </c>
      <c r="N175" s="262">
        <v>0</v>
      </c>
      <c r="O175" s="263">
        <v>59.671202514361575</v>
      </c>
      <c r="P175" s="263">
        <v>0</v>
      </c>
      <c r="Q175" s="263">
        <v>0</v>
      </c>
      <c r="R175" s="264">
        <v>0</v>
      </c>
      <c r="S175" s="262">
        <v>0</v>
      </c>
      <c r="T175" s="263">
        <v>59.671202514361575</v>
      </c>
      <c r="U175" s="263">
        <v>0</v>
      </c>
      <c r="V175" s="263">
        <v>0</v>
      </c>
      <c r="W175" s="263">
        <v>0</v>
      </c>
      <c r="X175" s="278">
        <v>0</v>
      </c>
      <c r="Y175" s="278">
        <v>0.24373594740558491</v>
      </c>
      <c r="Z175" s="278">
        <v>0</v>
      </c>
      <c r="AA175" s="278">
        <v>0</v>
      </c>
      <c r="AB175" s="278">
        <v>0</v>
      </c>
      <c r="AC175" s="279">
        <v>0</v>
      </c>
      <c r="AD175" s="279">
        <v>55.058016106640629</v>
      </c>
      <c r="AE175" s="279">
        <v>0</v>
      </c>
      <c r="AF175" s="279">
        <v>0</v>
      </c>
      <c r="AG175" s="279">
        <v>0</v>
      </c>
      <c r="AH175" s="280">
        <v>0</v>
      </c>
      <c r="AI175" s="280">
        <v>4.3694504603153588</v>
      </c>
      <c r="AJ175" s="280">
        <v>0</v>
      </c>
      <c r="AK175" s="280">
        <v>0</v>
      </c>
      <c r="AL175" s="280">
        <v>0</v>
      </c>
      <c r="AM175" s="281">
        <v>0</v>
      </c>
      <c r="AN175" s="281">
        <v>0</v>
      </c>
      <c r="AO175" s="281">
        <v>0</v>
      </c>
      <c r="AP175" s="281">
        <v>0</v>
      </c>
      <c r="AQ175" s="282">
        <v>0</v>
      </c>
    </row>
    <row r="176" spans="2:43" x14ac:dyDescent="0.2">
      <c r="B176" s="151" t="s">
        <v>244</v>
      </c>
      <c r="C176" s="151" t="s">
        <v>110</v>
      </c>
      <c r="D176" s="151" t="s">
        <v>141</v>
      </c>
      <c r="E176" s="151" t="s">
        <v>475</v>
      </c>
      <c r="F176" s="151" t="s">
        <v>123</v>
      </c>
      <c r="G176" s="151" t="s">
        <v>474</v>
      </c>
      <c r="H176" s="151" t="s">
        <v>110</v>
      </c>
      <c r="I176" s="262">
        <v>0</v>
      </c>
      <c r="J176" s="263">
        <v>0</v>
      </c>
      <c r="K176" s="263">
        <v>0</v>
      </c>
      <c r="L176" s="263">
        <v>0</v>
      </c>
      <c r="M176" s="264">
        <v>0</v>
      </c>
      <c r="N176" s="262">
        <v>0</v>
      </c>
      <c r="O176" s="263">
        <v>0</v>
      </c>
      <c r="P176" s="263">
        <v>0</v>
      </c>
      <c r="Q176" s="263">
        <v>0</v>
      </c>
      <c r="R176" s="264">
        <v>0</v>
      </c>
      <c r="S176" s="262">
        <v>0</v>
      </c>
      <c r="T176" s="263">
        <v>0</v>
      </c>
      <c r="U176" s="263">
        <v>0</v>
      </c>
      <c r="V176" s="263">
        <v>0</v>
      </c>
      <c r="W176" s="263">
        <v>0</v>
      </c>
      <c r="X176" s="278">
        <v>0</v>
      </c>
      <c r="Y176" s="278">
        <v>0</v>
      </c>
      <c r="Z176" s="278">
        <v>0</v>
      </c>
      <c r="AA176" s="278">
        <v>0</v>
      </c>
      <c r="AB176" s="278">
        <v>0</v>
      </c>
      <c r="AC176" s="279">
        <v>0</v>
      </c>
      <c r="AD176" s="279">
        <v>0</v>
      </c>
      <c r="AE176" s="279">
        <v>0</v>
      </c>
      <c r="AF176" s="279">
        <v>0</v>
      </c>
      <c r="AG176" s="279">
        <v>0</v>
      </c>
      <c r="AH176" s="280">
        <v>0</v>
      </c>
      <c r="AI176" s="280">
        <v>0</v>
      </c>
      <c r="AJ176" s="280">
        <v>0</v>
      </c>
      <c r="AK176" s="280">
        <v>0</v>
      </c>
      <c r="AL176" s="280">
        <v>0</v>
      </c>
      <c r="AM176" s="281">
        <v>0</v>
      </c>
      <c r="AN176" s="281">
        <v>0</v>
      </c>
      <c r="AO176" s="281">
        <v>0</v>
      </c>
      <c r="AP176" s="281">
        <v>0</v>
      </c>
      <c r="AQ176" s="282">
        <v>0</v>
      </c>
    </row>
    <row r="177" spans="2:43" x14ac:dyDescent="0.2">
      <c r="B177" s="151" t="s">
        <v>244</v>
      </c>
      <c r="C177" s="151" t="s">
        <v>110</v>
      </c>
      <c r="D177" s="151" t="s">
        <v>395</v>
      </c>
      <c r="E177" s="151" t="s">
        <v>475</v>
      </c>
      <c r="F177" s="151" t="s">
        <v>189</v>
      </c>
      <c r="G177" s="151" t="s">
        <v>474</v>
      </c>
      <c r="H177" s="151" t="s">
        <v>110</v>
      </c>
      <c r="I177" s="262">
        <v>0</v>
      </c>
      <c r="J177" s="263">
        <v>2.0937118584494296</v>
      </c>
      <c r="K177" s="263">
        <v>0</v>
      </c>
      <c r="L177" s="263">
        <v>0</v>
      </c>
      <c r="M177" s="264">
        <v>0</v>
      </c>
      <c r="N177" s="262">
        <v>0</v>
      </c>
      <c r="O177" s="263">
        <v>3.0814667159932112</v>
      </c>
      <c r="P177" s="263">
        <v>0</v>
      </c>
      <c r="Q177" s="263">
        <v>0</v>
      </c>
      <c r="R177" s="264">
        <v>0</v>
      </c>
      <c r="S177" s="262">
        <v>0</v>
      </c>
      <c r="T177" s="263">
        <v>3.0814667159932112</v>
      </c>
      <c r="U177" s="263">
        <v>0</v>
      </c>
      <c r="V177" s="263">
        <v>0</v>
      </c>
      <c r="W177" s="263">
        <v>0</v>
      </c>
      <c r="X177" s="278">
        <v>0</v>
      </c>
      <c r="Y177" s="278">
        <v>0</v>
      </c>
      <c r="Z177" s="278">
        <v>0</v>
      </c>
      <c r="AA177" s="278">
        <v>0</v>
      </c>
      <c r="AB177" s="278">
        <v>0</v>
      </c>
      <c r="AC177" s="279">
        <v>0</v>
      </c>
      <c r="AD177" s="279">
        <v>0</v>
      </c>
      <c r="AE177" s="279">
        <v>0</v>
      </c>
      <c r="AF177" s="279">
        <v>0</v>
      </c>
      <c r="AG177" s="279">
        <v>0</v>
      </c>
      <c r="AH177" s="280">
        <v>0</v>
      </c>
      <c r="AI177" s="280">
        <v>3.0814667159932112</v>
      </c>
      <c r="AJ177" s="280">
        <v>0</v>
      </c>
      <c r="AK177" s="280">
        <v>0</v>
      </c>
      <c r="AL177" s="280">
        <v>0</v>
      </c>
      <c r="AM177" s="281">
        <v>0</v>
      </c>
      <c r="AN177" s="281">
        <v>0</v>
      </c>
      <c r="AO177" s="281">
        <v>0</v>
      </c>
      <c r="AP177" s="281">
        <v>0</v>
      </c>
      <c r="AQ177" s="282">
        <v>0</v>
      </c>
    </row>
    <row r="178" spans="2:43" x14ac:dyDescent="0.2">
      <c r="B178" s="151" t="s">
        <v>244</v>
      </c>
      <c r="C178" s="151" t="s">
        <v>110</v>
      </c>
      <c r="D178" s="151" t="s">
        <v>396</v>
      </c>
      <c r="E178" s="151" t="s">
        <v>475</v>
      </c>
      <c r="F178" s="151" t="s">
        <v>193</v>
      </c>
      <c r="G178" s="151" t="s">
        <v>474</v>
      </c>
      <c r="H178" s="151" t="s">
        <v>110</v>
      </c>
      <c r="I178" s="262">
        <v>0</v>
      </c>
      <c r="J178" s="263">
        <v>1.16825798811991</v>
      </c>
      <c r="K178" s="263">
        <v>0</v>
      </c>
      <c r="L178" s="263">
        <v>0</v>
      </c>
      <c r="M178" s="264">
        <v>0</v>
      </c>
      <c r="N178" s="262">
        <v>0</v>
      </c>
      <c r="O178" s="263">
        <v>1.7194095221635515</v>
      </c>
      <c r="P178" s="263">
        <v>0</v>
      </c>
      <c r="Q178" s="263">
        <v>0</v>
      </c>
      <c r="R178" s="264">
        <v>0</v>
      </c>
      <c r="S178" s="262">
        <v>0</v>
      </c>
      <c r="T178" s="263">
        <v>1.7194095221635515</v>
      </c>
      <c r="U178" s="263">
        <v>0</v>
      </c>
      <c r="V178" s="263">
        <v>0</v>
      </c>
      <c r="W178" s="263">
        <v>0</v>
      </c>
      <c r="X178" s="278">
        <v>0</v>
      </c>
      <c r="Y178" s="278">
        <v>0</v>
      </c>
      <c r="Z178" s="278">
        <v>0</v>
      </c>
      <c r="AA178" s="278">
        <v>0</v>
      </c>
      <c r="AB178" s="278">
        <v>0</v>
      </c>
      <c r="AC178" s="279">
        <v>0</v>
      </c>
      <c r="AD178" s="279">
        <v>0</v>
      </c>
      <c r="AE178" s="279">
        <v>0</v>
      </c>
      <c r="AF178" s="279">
        <v>0</v>
      </c>
      <c r="AG178" s="279">
        <v>0</v>
      </c>
      <c r="AH178" s="280">
        <v>0</v>
      </c>
      <c r="AI178" s="280">
        <v>1.7194095221635515</v>
      </c>
      <c r="AJ178" s="280">
        <v>0</v>
      </c>
      <c r="AK178" s="280">
        <v>0</v>
      </c>
      <c r="AL178" s="280">
        <v>0</v>
      </c>
      <c r="AM178" s="281">
        <v>0</v>
      </c>
      <c r="AN178" s="281">
        <v>0</v>
      </c>
      <c r="AO178" s="281">
        <v>0</v>
      </c>
      <c r="AP178" s="281">
        <v>0</v>
      </c>
      <c r="AQ178" s="282">
        <v>0</v>
      </c>
    </row>
    <row r="179" spans="2:43" x14ac:dyDescent="0.2">
      <c r="B179" s="151" t="s">
        <v>244</v>
      </c>
      <c r="C179" s="151" t="s">
        <v>110</v>
      </c>
      <c r="D179" s="151" t="s">
        <v>134</v>
      </c>
      <c r="E179" s="151" t="s">
        <v>475</v>
      </c>
      <c r="F179" s="151" t="s">
        <v>125</v>
      </c>
      <c r="G179" s="151" t="s">
        <v>474</v>
      </c>
      <c r="H179" s="151" t="s">
        <v>110</v>
      </c>
      <c r="I179" s="262">
        <v>0</v>
      </c>
      <c r="J179" s="263">
        <v>10.904324185520418</v>
      </c>
      <c r="K179" s="263">
        <v>0</v>
      </c>
      <c r="L179" s="263">
        <v>0</v>
      </c>
      <c r="M179" s="264">
        <v>0</v>
      </c>
      <c r="N179" s="262">
        <v>0</v>
      </c>
      <c r="O179" s="263">
        <v>8.9615430401645213</v>
      </c>
      <c r="P179" s="263">
        <v>0</v>
      </c>
      <c r="Q179" s="263">
        <v>0</v>
      </c>
      <c r="R179" s="264">
        <v>0</v>
      </c>
      <c r="S179" s="262">
        <v>0</v>
      </c>
      <c r="T179" s="263">
        <v>8.9615430401645213</v>
      </c>
      <c r="U179" s="263">
        <v>0</v>
      </c>
      <c r="V179" s="263">
        <v>0</v>
      </c>
      <c r="W179" s="263">
        <v>0</v>
      </c>
      <c r="X179" s="278">
        <v>0</v>
      </c>
      <c r="Y179" s="278">
        <v>3.9816548326772079</v>
      </c>
      <c r="Z179" s="278">
        <v>0</v>
      </c>
      <c r="AA179" s="278">
        <v>0</v>
      </c>
      <c r="AB179" s="278">
        <v>0</v>
      </c>
      <c r="AC179" s="279">
        <v>0</v>
      </c>
      <c r="AD179" s="279">
        <v>0</v>
      </c>
      <c r="AE179" s="279">
        <v>0</v>
      </c>
      <c r="AF179" s="279">
        <v>0</v>
      </c>
      <c r="AG179" s="279">
        <v>0</v>
      </c>
      <c r="AH179" s="280">
        <v>0</v>
      </c>
      <c r="AI179" s="280">
        <v>4.9798882074873134</v>
      </c>
      <c r="AJ179" s="280">
        <v>0</v>
      </c>
      <c r="AK179" s="280">
        <v>0</v>
      </c>
      <c r="AL179" s="280">
        <v>0</v>
      </c>
      <c r="AM179" s="281">
        <v>0</v>
      </c>
      <c r="AN179" s="281">
        <v>0</v>
      </c>
      <c r="AO179" s="281">
        <v>0</v>
      </c>
      <c r="AP179" s="281">
        <v>0</v>
      </c>
      <c r="AQ179" s="282">
        <v>0</v>
      </c>
    </row>
    <row r="180" spans="2:43" x14ac:dyDescent="0.2">
      <c r="B180" s="151" t="s">
        <v>244</v>
      </c>
      <c r="C180" s="151" t="s">
        <v>110</v>
      </c>
      <c r="D180" s="151" t="s">
        <v>397</v>
      </c>
      <c r="E180" s="151" t="s">
        <v>475</v>
      </c>
      <c r="F180" s="151" t="s">
        <v>130</v>
      </c>
      <c r="G180" s="151" t="s">
        <v>474</v>
      </c>
      <c r="H180" s="151" t="s">
        <v>110</v>
      </c>
      <c r="I180" s="262">
        <v>0</v>
      </c>
      <c r="J180" s="263">
        <v>0</v>
      </c>
      <c r="K180" s="263">
        <v>0</v>
      </c>
      <c r="L180" s="263">
        <v>0</v>
      </c>
      <c r="M180" s="264">
        <v>0</v>
      </c>
      <c r="N180" s="262">
        <v>0</v>
      </c>
      <c r="O180" s="263">
        <v>0</v>
      </c>
      <c r="P180" s="263">
        <v>0</v>
      </c>
      <c r="Q180" s="263">
        <v>0</v>
      </c>
      <c r="R180" s="264">
        <v>0</v>
      </c>
      <c r="S180" s="262">
        <v>0</v>
      </c>
      <c r="T180" s="263">
        <v>0</v>
      </c>
      <c r="U180" s="263">
        <v>0</v>
      </c>
      <c r="V180" s="263">
        <v>0</v>
      </c>
      <c r="W180" s="263">
        <v>0</v>
      </c>
      <c r="X180" s="278">
        <v>0</v>
      </c>
      <c r="Y180" s="278">
        <v>0</v>
      </c>
      <c r="Z180" s="278">
        <v>0</v>
      </c>
      <c r="AA180" s="278">
        <v>0</v>
      </c>
      <c r="AB180" s="278">
        <v>0</v>
      </c>
      <c r="AC180" s="279">
        <v>0</v>
      </c>
      <c r="AD180" s="279">
        <v>0</v>
      </c>
      <c r="AE180" s="279">
        <v>0</v>
      </c>
      <c r="AF180" s="279">
        <v>0</v>
      </c>
      <c r="AG180" s="279">
        <v>0</v>
      </c>
      <c r="AH180" s="280">
        <v>0</v>
      </c>
      <c r="AI180" s="280">
        <v>0</v>
      </c>
      <c r="AJ180" s="280">
        <v>0</v>
      </c>
      <c r="AK180" s="280">
        <v>0</v>
      </c>
      <c r="AL180" s="280">
        <v>0</v>
      </c>
      <c r="AM180" s="281">
        <v>0</v>
      </c>
      <c r="AN180" s="281">
        <v>0</v>
      </c>
      <c r="AO180" s="281">
        <v>0</v>
      </c>
      <c r="AP180" s="281">
        <v>0</v>
      </c>
      <c r="AQ180" s="282">
        <v>0</v>
      </c>
    </row>
    <row r="181" spans="2:43" x14ac:dyDescent="0.2">
      <c r="B181" s="151" t="s">
        <v>244</v>
      </c>
      <c r="C181" s="151" t="s">
        <v>110</v>
      </c>
      <c r="D181" s="151" t="s">
        <v>138</v>
      </c>
      <c r="E181" s="151" t="s">
        <v>475</v>
      </c>
      <c r="F181" s="151" t="s">
        <v>126</v>
      </c>
      <c r="G181" s="151" t="s">
        <v>474</v>
      </c>
      <c r="H181" s="151" t="s">
        <v>110</v>
      </c>
      <c r="I181" s="262">
        <v>0</v>
      </c>
      <c r="J181" s="263">
        <v>0.9732568418992964</v>
      </c>
      <c r="K181" s="263">
        <v>0</v>
      </c>
      <c r="L181" s="263">
        <v>0</v>
      </c>
      <c r="M181" s="264">
        <v>0</v>
      </c>
      <c r="N181" s="262">
        <v>0</v>
      </c>
      <c r="O181" s="263">
        <v>0.79985544536512532</v>
      </c>
      <c r="P181" s="263">
        <v>0</v>
      </c>
      <c r="Q181" s="263">
        <v>0</v>
      </c>
      <c r="R181" s="264">
        <v>0</v>
      </c>
      <c r="S181" s="262">
        <v>0</v>
      </c>
      <c r="T181" s="263">
        <v>0.79985544536512532</v>
      </c>
      <c r="U181" s="263">
        <v>0</v>
      </c>
      <c r="V181" s="263">
        <v>0</v>
      </c>
      <c r="W181" s="263">
        <v>0</v>
      </c>
      <c r="X181" s="278">
        <v>0</v>
      </c>
      <c r="Y181" s="278">
        <v>0</v>
      </c>
      <c r="Z181" s="278">
        <v>0</v>
      </c>
      <c r="AA181" s="278">
        <v>0</v>
      </c>
      <c r="AB181" s="278">
        <v>0</v>
      </c>
      <c r="AC181" s="279">
        <v>0</v>
      </c>
      <c r="AD181" s="279">
        <v>0</v>
      </c>
      <c r="AE181" s="279">
        <v>0</v>
      </c>
      <c r="AF181" s="279">
        <v>0</v>
      </c>
      <c r="AG181" s="279">
        <v>0</v>
      </c>
      <c r="AH181" s="280">
        <v>0</v>
      </c>
      <c r="AI181" s="280">
        <v>0.79985544536512532</v>
      </c>
      <c r="AJ181" s="280">
        <v>0</v>
      </c>
      <c r="AK181" s="280">
        <v>0</v>
      </c>
      <c r="AL181" s="280">
        <v>0</v>
      </c>
      <c r="AM181" s="281">
        <v>0</v>
      </c>
      <c r="AN181" s="281">
        <v>0</v>
      </c>
      <c r="AO181" s="281">
        <v>0</v>
      </c>
      <c r="AP181" s="281">
        <v>0</v>
      </c>
      <c r="AQ181" s="282">
        <v>0</v>
      </c>
    </row>
    <row r="182" spans="2:43" x14ac:dyDescent="0.2">
      <c r="B182" s="151" t="s">
        <v>244</v>
      </c>
      <c r="C182" s="151" t="s">
        <v>110</v>
      </c>
      <c r="D182" s="151" t="s">
        <v>140</v>
      </c>
      <c r="E182" s="151" t="s">
        <v>475</v>
      </c>
      <c r="F182" s="151" t="s">
        <v>128</v>
      </c>
      <c r="G182" s="151" t="s">
        <v>474</v>
      </c>
      <c r="H182" s="151" t="s">
        <v>110</v>
      </c>
      <c r="I182" s="262">
        <v>0</v>
      </c>
      <c r="J182" s="263">
        <v>1.8937555261514611</v>
      </c>
      <c r="K182" s="263">
        <v>0</v>
      </c>
      <c r="L182" s="263">
        <v>0</v>
      </c>
      <c r="M182" s="264">
        <v>0</v>
      </c>
      <c r="N182" s="262">
        <v>0</v>
      </c>
      <c r="O182" s="263">
        <v>1.5582602805611376</v>
      </c>
      <c r="P182" s="263">
        <v>0</v>
      </c>
      <c r="Q182" s="263">
        <v>0</v>
      </c>
      <c r="R182" s="264">
        <v>0</v>
      </c>
      <c r="S182" s="262">
        <v>0</v>
      </c>
      <c r="T182" s="263">
        <v>1.5582602805611376</v>
      </c>
      <c r="U182" s="263">
        <v>0</v>
      </c>
      <c r="V182" s="263">
        <v>0</v>
      </c>
      <c r="W182" s="263">
        <v>0</v>
      </c>
      <c r="X182" s="278">
        <v>0</v>
      </c>
      <c r="Y182" s="278">
        <v>0.25543284574382202</v>
      </c>
      <c r="Z182" s="278">
        <v>0</v>
      </c>
      <c r="AA182" s="278">
        <v>0</v>
      </c>
      <c r="AB182" s="278">
        <v>0</v>
      </c>
      <c r="AC182" s="279">
        <v>0</v>
      </c>
      <c r="AD182" s="279">
        <v>0</v>
      </c>
      <c r="AE182" s="279">
        <v>0</v>
      </c>
      <c r="AF182" s="279">
        <v>0</v>
      </c>
      <c r="AG182" s="279">
        <v>0</v>
      </c>
      <c r="AH182" s="280">
        <v>0</v>
      </c>
      <c r="AI182" s="280">
        <v>1.3028274348173157</v>
      </c>
      <c r="AJ182" s="280">
        <v>0</v>
      </c>
      <c r="AK182" s="280">
        <v>0</v>
      </c>
      <c r="AL182" s="280">
        <v>0</v>
      </c>
      <c r="AM182" s="281">
        <v>0</v>
      </c>
      <c r="AN182" s="281">
        <v>0</v>
      </c>
      <c r="AO182" s="281">
        <v>0</v>
      </c>
      <c r="AP182" s="281">
        <v>0</v>
      </c>
      <c r="AQ182" s="282">
        <v>0</v>
      </c>
    </row>
    <row r="183" spans="2:43" x14ac:dyDescent="0.2">
      <c r="B183" s="151" t="s">
        <v>244</v>
      </c>
      <c r="C183" s="151" t="s">
        <v>110</v>
      </c>
      <c r="D183" s="151" t="s">
        <v>135</v>
      </c>
      <c r="E183" s="151" t="s">
        <v>475</v>
      </c>
      <c r="F183" s="151" t="s">
        <v>155</v>
      </c>
      <c r="G183" s="151" t="s">
        <v>474</v>
      </c>
      <c r="H183" s="151" t="s">
        <v>110</v>
      </c>
      <c r="I183" s="262">
        <v>0</v>
      </c>
      <c r="J183" s="263">
        <v>0.68206678947120492</v>
      </c>
      <c r="K183" s="263">
        <v>0</v>
      </c>
      <c r="L183" s="263">
        <v>0</v>
      </c>
      <c r="M183" s="264">
        <v>0</v>
      </c>
      <c r="N183" s="262">
        <v>0</v>
      </c>
      <c r="O183" s="263">
        <v>0.56054559513458913</v>
      </c>
      <c r="P183" s="263">
        <v>0</v>
      </c>
      <c r="Q183" s="263">
        <v>0</v>
      </c>
      <c r="R183" s="264">
        <v>0</v>
      </c>
      <c r="S183" s="262">
        <v>0</v>
      </c>
      <c r="T183" s="263">
        <v>0.56054559513458913</v>
      </c>
      <c r="U183" s="263">
        <v>0</v>
      </c>
      <c r="V183" s="263">
        <v>0</v>
      </c>
      <c r="W183" s="263">
        <v>0</v>
      </c>
      <c r="X183" s="278">
        <v>0</v>
      </c>
      <c r="Y183" s="278">
        <v>0</v>
      </c>
      <c r="Z183" s="278">
        <v>0</v>
      </c>
      <c r="AA183" s="278">
        <v>0</v>
      </c>
      <c r="AB183" s="278">
        <v>0</v>
      </c>
      <c r="AC183" s="279">
        <v>0</v>
      </c>
      <c r="AD183" s="279">
        <v>0</v>
      </c>
      <c r="AE183" s="279">
        <v>0</v>
      </c>
      <c r="AF183" s="279">
        <v>0</v>
      </c>
      <c r="AG183" s="279">
        <v>0</v>
      </c>
      <c r="AH183" s="280">
        <v>0</v>
      </c>
      <c r="AI183" s="280">
        <v>0.56054559513458913</v>
      </c>
      <c r="AJ183" s="280">
        <v>0</v>
      </c>
      <c r="AK183" s="280">
        <v>0</v>
      </c>
      <c r="AL183" s="280">
        <v>0</v>
      </c>
      <c r="AM183" s="281">
        <v>0</v>
      </c>
      <c r="AN183" s="281">
        <v>0</v>
      </c>
      <c r="AO183" s="281">
        <v>0</v>
      </c>
      <c r="AP183" s="281">
        <v>0</v>
      </c>
      <c r="AQ183" s="282">
        <v>0</v>
      </c>
    </row>
    <row r="184" spans="2:43" x14ac:dyDescent="0.2">
      <c r="B184" s="151" t="s">
        <v>244</v>
      </c>
      <c r="C184" s="151" t="s">
        <v>110</v>
      </c>
      <c r="D184" s="151" t="s">
        <v>136</v>
      </c>
      <c r="E184" s="151" t="s">
        <v>475</v>
      </c>
      <c r="F184" s="151" t="s">
        <v>132</v>
      </c>
      <c r="G184" s="151" t="s">
        <v>474</v>
      </c>
      <c r="H184" s="151" t="s">
        <v>110</v>
      </c>
      <c r="I184" s="262">
        <v>0</v>
      </c>
      <c r="J184" s="263">
        <v>0</v>
      </c>
      <c r="K184" s="263">
        <v>0</v>
      </c>
      <c r="L184" s="263">
        <v>0</v>
      </c>
      <c r="M184" s="264">
        <v>0</v>
      </c>
      <c r="N184" s="262">
        <v>0</v>
      </c>
      <c r="O184" s="263">
        <v>0</v>
      </c>
      <c r="P184" s="263">
        <v>0</v>
      </c>
      <c r="Q184" s="263">
        <v>0</v>
      </c>
      <c r="R184" s="264">
        <v>0</v>
      </c>
      <c r="S184" s="262">
        <v>0</v>
      </c>
      <c r="T184" s="263">
        <v>0</v>
      </c>
      <c r="U184" s="263">
        <v>0</v>
      </c>
      <c r="V184" s="263">
        <v>0</v>
      </c>
      <c r="W184" s="263">
        <v>0</v>
      </c>
      <c r="X184" s="278">
        <v>0</v>
      </c>
      <c r="Y184" s="278">
        <v>0</v>
      </c>
      <c r="Z184" s="278">
        <v>0</v>
      </c>
      <c r="AA184" s="278">
        <v>0</v>
      </c>
      <c r="AB184" s="278">
        <v>0</v>
      </c>
      <c r="AC184" s="279">
        <v>0</v>
      </c>
      <c r="AD184" s="279">
        <v>0</v>
      </c>
      <c r="AE184" s="279">
        <v>0</v>
      </c>
      <c r="AF184" s="279">
        <v>0</v>
      </c>
      <c r="AG184" s="279">
        <v>0</v>
      </c>
      <c r="AH184" s="280">
        <v>0</v>
      </c>
      <c r="AI184" s="280">
        <v>0</v>
      </c>
      <c r="AJ184" s="280">
        <v>0</v>
      </c>
      <c r="AK184" s="280">
        <v>0</v>
      </c>
      <c r="AL184" s="280">
        <v>0</v>
      </c>
      <c r="AM184" s="281">
        <v>0</v>
      </c>
      <c r="AN184" s="281">
        <v>0</v>
      </c>
      <c r="AO184" s="281">
        <v>0</v>
      </c>
      <c r="AP184" s="281">
        <v>0</v>
      </c>
      <c r="AQ184" s="282">
        <v>0</v>
      </c>
    </row>
    <row r="185" spans="2:43" x14ac:dyDescent="0.2">
      <c r="B185" s="151" t="s">
        <v>244</v>
      </c>
      <c r="C185" s="151" t="s">
        <v>110</v>
      </c>
      <c r="D185" s="151" t="s">
        <v>398</v>
      </c>
      <c r="E185" s="151" t="s">
        <v>475</v>
      </c>
      <c r="F185" s="151" t="s">
        <v>131</v>
      </c>
      <c r="G185" s="151" t="s">
        <v>474</v>
      </c>
      <c r="H185" s="151" t="s">
        <v>110</v>
      </c>
      <c r="I185" s="262">
        <v>0</v>
      </c>
      <c r="J185" s="263">
        <v>0</v>
      </c>
      <c r="K185" s="263">
        <v>0</v>
      </c>
      <c r="L185" s="263">
        <v>0</v>
      </c>
      <c r="M185" s="264">
        <v>0</v>
      </c>
      <c r="N185" s="262">
        <v>0</v>
      </c>
      <c r="O185" s="263">
        <v>0</v>
      </c>
      <c r="P185" s="263">
        <v>0</v>
      </c>
      <c r="Q185" s="263">
        <v>0</v>
      </c>
      <c r="R185" s="264">
        <v>0</v>
      </c>
      <c r="S185" s="262">
        <v>0</v>
      </c>
      <c r="T185" s="263">
        <v>0</v>
      </c>
      <c r="U185" s="263">
        <v>0</v>
      </c>
      <c r="V185" s="263">
        <v>0</v>
      </c>
      <c r="W185" s="263">
        <v>0</v>
      </c>
      <c r="X185" s="278">
        <v>0</v>
      </c>
      <c r="Y185" s="278">
        <v>0</v>
      </c>
      <c r="Z185" s="278">
        <v>0</v>
      </c>
      <c r="AA185" s="278">
        <v>0</v>
      </c>
      <c r="AB185" s="278">
        <v>0</v>
      </c>
      <c r="AC185" s="279">
        <v>0</v>
      </c>
      <c r="AD185" s="279">
        <v>0</v>
      </c>
      <c r="AE185" s="279">
        <v>0</v>
      </c>
      <c r="AF185" s="279">
        <v>0</v>
      </c>
      <c r="AG185" s="279">
        <v>0</v>
      </c>
      <c r="AH185" s="280">
        <v>0</v>
      </c>
      <c r="AI185" s="280">
        <v>0</v>
      </c>
      <c r="AJ185" s="280">
        <v>0</v>
      </c>
      <c r="AK185" s="280">
        <v>0</v>
      </c>
      <c r="AL185" s="280">
        <v>0</v>
      </c>
      <c r="AM185" s="281">
        <v>0</v>
      </c>
      <c r="AN185" s="281">
        <v>0</v>
      </c>
      <c r="AO185" s="281">
        <v>0</v>
      </c>
      <c r="AP185" s="281">
        <v>0</v>
      </c>
      <c r="AQ185" s="282">
        <v>0</v>
      </c>
    </row>
    <row r="186" spans="2:43" x14ac:dyDescent="0.2">
      <c r="B186" s="151" t="s">
        <v>244</v>
      </c>
      <c r="C186" s="151" t="s">
        <v>111</v>
      </c>
      <c r="D186" s="151" t="s">
        <v>144</v>
      </c>
      <c r="E186" s="151" t="s">
        <v>475</v>
      </c>
      <c r="F186" s="151" t="s">
        <v>122</v>
      </c>
      <c r="G186" s="151" t="s">
        <v>474</v>
      </c>
      <c r="H186" s="151" t="s">
        <v>111</v>
      </c>
      <c r="I186" s="262">
        <v>0.21821594581372356</v>
      </c>
      <c r="J186" s="263">
        <v>0</v>
      </c>
      <c r="K186" s="263">
        <v>1.1873514698687899</v>
      </c>
      <c r="L186" s="263">
        <v>0</v>
      </c>
      <c r="M186" s="264">
        <v>0</v>
      </c>
      <c r="N186" s="262">
        <v>0.28963728834110791</v>
      </c>
      <c r="O186" s="263">
        <v>0</v>
      </c>
      <c r="P186" s="263">
        <v>1.5759675983266166</v>
      </c>
      <c r="Q186" s="263">
        <v>0</v>
      </c>
      <c r="R186" s="264">
        <v>0</v>
      </c>
      <c r="S186" s="262">
        <v>0.28963728834110791</v>
      </c>
      <c r="T186" s="263">
        <v>0</v>
      </c>
      <c r="U186" s="263">
        <v>1.5759675983266166</v>
      </c>
      <c r="V186" s="263">
        <v>0</v>
      </c>
      <c r="W186" s="263">
        <v>0</v>
      </c>
      <c r="X186" s="278">
        <v>1.4340586885050676E-2</v>
      </c>
      <c r="Y186" s="278">
        <v>0</v>
      </c>
      <c r="Z186" s="278">
        <v>7.8029663933363969E-2</v>
      </c>
      <c r="AA186" s="278">
        <v>0</v>
      </c>
      <c r="AB186" s="278">
        <v>0</v>
      </c>
      <c r="AC186" s="279">
        <v>0</v>
      </c>
      <c r="AD186" s="279">
        <v>0</v>
      </c>
      <c r="AE186" s="279">
        <v>0</v>
      </c>
      <c r="AF186" s="279">
        <v>0</v>
      </c>
      <c r="AG186" s="279">
        <v>0</v>
      </c>
      <c r="AH186" s="280">
        <v>0.27529670145605728</v>
      </c>
      <c r="AI186" s="280">
        <v>0</v>
      </c>
      <c r="AJ186" s="280">
        <v>1.4979379343932526</v>
      </c>
      <c r="AK186" s="280">
        <v>0</v>
      </c>
      <c r="AL186" s="280">
        <v>0</v>
      </c>
      <c r="AM186" s="281">
        <v>0</v>
      </c>
      <c r="AN186" s="281">
        <v>0</v>
      </c>
      <c r="AO186" s="281">
        <v>0</v>
      </c>
      <c r="AP186" s="281">
        <v>0</v>
      </c>
      <c r="AQ186" s="282">
        <v>0</v>
      </c>
    </row>
    <row r="187" spans="2:43" x14ac:dyDescent="0.2">
      <c r="B187" s="151" t="s">
        <v>244</v>
      </c>
      <c r="C187" s="151" t="s">
        <v>111</v>
      </c>
      <c r="D187" s="151" t="s">
        <v>139</v>
      </c>
      <c r="E187" s="151" t="s">
        <v>475</v>
      </c>
      <c r="F187" s="151" t="s">
        <v>127</v>
      </c>
      <c r="G187" s="151" t="s">
        <v>474</v>
      </c>
      <c r="H187" s="151" t="s">
        <v>111</v>
      </c>
      <c r="I187" s="262">
        <v>4.3992031027618415E-2</v>
      </c>
      <c r="J187" s="263">
        <v>0</v>
      </c>
      <c r="K187" s="263">
        <v>0.23936840412086491</v>
      </c>
      <c r="L187" s="263">
        <v>0</v>
      </c>
      <c r="M187" s="264">
        <v>0</v>
      </c>
      <c r="N187" s="262">
        <v>5.8390474298033429E-2</v>
      </c>
      <c r="O187" s="263">
        <v>0</v>
      </c>
      <c r="P187" s="263">
        <v>0.3177128748569466</v>
      </c>
      <c r="Q187" s="263">
        <v>0</v>
      </c>
      <c r="R187" s="264">
        <v>0</v>
      </c>
      <c r="S187" s="262">
        <v>5.8390474298033429E-2</v>
      </c>
      <c r="T187" s="263">
        <v>0</v>
      </c>
      <c r="U187" s="263">
        <v>0.3177128748569466</v>
      </c>
      <c r="V187" s="263">
        <v>0</v>
      </c>
      <c r="W187" s="263">
        <v>0</v>
      </c>
      <c r="X187" s="278">
        <v>1.2354581581540177E-2</v>
      </c>
      <c r="Y187" s="278">
        <v>0</v>
      </c>
      <c r="Z187" s="278">
        <v>6.7223458605439199E-2</v>
      </c>
      <c r="AA187" s="278">
        <v>0</v>
      </c>
      <c r="AB187" s="278">
        <v>0</v>
      </c>
      <c r="AC187" s="279">
        <v>0</v>
      </c>
      <c r="AD187" s="279">
        <v>0</v>
      </c>
      <c r="AE187" s="279">
        <v>0</v>
      </c>
      <c r="AF187" s="279">
        <v>0</v>
      </c>
      <c r="AG187" s="279">
        <v>0</v>
      </c>
      <c r="AH187" s="280">
        <v>4.6035892716493255E-2</v>
      </c>
      <c r="AI187" s="280">
        <v>0</v>
      </c>
      <c r="AJ187" s="280">
        <v>0.25048941625150739</v>
      </c>
      <c r="AK187" s="280">
        <v>0</v>
      </c>
      <c r="AL187" s="280">
        <v>0</v>
      </c>
      <c r="AM187" s="281">
        <v>0</v>
      </c>
      <c r="AN187" s="281">
        <v>0</v>
      </c>
      <c r="AO187" s="281">
        <v>0</v>
      </c>
      <c r="AP187" s="281">
        <v>0</v>
      </c>
      <c r="AQ187" s="282">
        <v>0</v>
      </c>
    </row>
    <row r="188" spans="2:43" x14ac:dyDescent="0.2">
      <c r="B188" s="151" t="s">
        <v>244</v>
      </c>
      <c r="C188" s="151" t="s">
        <v>111</v>
      </c>
      <c r="D188" s="151" t="s">
        <v>142</v>
      </c>
      <c r="E188" s="151" t="s">
        <v>475</v>
      </c>
      <c r="F188" s="151" t="s">
        <v>133</v>
      </c>
      <c r="G188" s="151" t="s">
        <v>474</v>
      </c>
      <c r="H188" s="151" t="s">
        <v>111</v>
      </c>
      <c r="I188" s="262">
        <v>9.6602981160161597E-3</v>
      </c>
      <c r="J188" s="263">
        <v>0</v>
      </c>
      <c r="K188" s="263">
        <v>5.2563386807734987E-2</v>
      </c>
      <c r="L188" s="263">
        <v>0</v>
      </c>
      <c r="M188" s="264">
        <v>0</v>
      </c>
      <c r="N188" s="262">
        <v>1.4217757324602133E-2</v>
      </c>
      <c r="O188" s="263">
        <v>0</v>
      </c>
      <c r="P188" s="263">
        <v>7.7361326619158663E-2</v>
      </c>
      <c r="Q188" s="263">
        <v>0</v>
      </c>
      <c r="R188" s="264">
        <v>0</v>
      </c>
      <c r="S188" s="262">
        <v>1.4217757324602133E-2</v>
      </c>
      <c r="T188" s="263">
        <v>0</v>
      </c>
      <c r="U188" s="263">
        <v>7.7361326619158663E-2</v>
      </c>
      <c r="V188" s="263">
        <v>0</v>
      </c>
      <c r="W188" s="263">
        <v>0</v>
      </c>
      <c r="X188" s="278">
        <v>2.4593773179491579E-3</v>
      </c>
      <c r="Y188" s="278">
        <v>0</v>
      </c>
      <c r="Z188" s="278">
        <v>1.338190599472336E-2</v>
      </c>
      <c r="AA188" s="278">
        <v>0</v>
      </c>
      <c r="AB188" s="278">
        <v>0</v>
      </c>
      <c r="AC188" s="279">
        <v>0</v>
      </c>
      <c r="AD188" s="279">
        <v>0</v>
      </c>
      <c r="AE188" s="279">
        <v>0</v>
      </c>
      <c r="AF188" s="279">
        <v>0</v>
      </c>
      <c r="AG188" s="279">
        <v>0</v>
      </c>
      <c r="AH188" s="280">
        <v>1.1758380006652976E-2</v>
      </c>
      <c r="AI188" s="280">
        <v>0</v>
      </c>
      <c r="AJ188" s="280">
        <v>6.3979420624435304E-2</v>
      </c>
      <c r="AK188" s="280">
        <v>0</v>
      </c>
      <c r="AL188" s="280">
        <v>0</v>
      </c>
      <c r="AM188" s="281">
        <v>0</v>
      </c>
      <c r="AN188" s="281">
        <v>0</v>
      </c>
      <c r="AO188" s="281">
        <v>0</v>
      </c>
      <c r="AP188" s="281">
        <v>0</v>
      </c>
      <c r="AQ188" s="282">
        <v>0</v>
      </c>
    </row>
    <row r="189" spans="2:43" x14ac:dyDescent="0.2">
      <c r="B189" s="151" t="s">
        <v>244</v>
      </c>
      <c r="C189" s="151" t="s">
        <v>111</v>
      </c>
      <c r="D189" s="151" t="s">
        <v>143</v>
      </c>
      <c r="E189" s="151" t="s">
        <v>475</v>
      </c>
      <c r="F189" s="151" t="s">
        <v>212</v>
      </c>
      <c r="G189" s="151" t="s">
        <v>474</v>
      </c>
      <c r="H189" s="151" t="s">
        <v>111</v>
      </c>
      <c r="I189" s="262">
        <v>8.0415367651845156E-7</v>
      </c>
      <c r="J189" s="263">
        <v>0</v>
      </c>
      <c r="K189" s="263">
        <v>4.3755420634092216E-6</v>
      </c>
      <c r="L189" s="263">
        <v>0</v>
      </c>
      <c r="M189" s="264">
        <v>0</v>
      </c>
      <c r="N189" s="262">
        <v>1.1835309518523376E-6</v>
      </c>
      <c r="O189" s="263">
        <v>0</v>
      </c>
      <c r="P189" s="263">
        <v>6.4398007674318365E-6</v>
      </c>
      <c r="Q189" s="263">
        <v>0</v>
      </c>
      <c r="R189" s="264">
        <v>0</v>
      </c>
      <c r="S189" s="262">
        <v>1.1835309518523376E-6</v>
      </c>
      <c r="T189" s="263">
        <v>0</v>
      </c>
      <c r="U189" s="263">
        <v>6.4398007674318365E-6</v>
      </c>
      <c r="V189" s="263">
        <v>0</v>
      </c>
      <c r="W189" s="263">
        <v>0</v>
      </c>
      <c r="X189" s="278">
        <v>0</v>
      </c>
      <c r="Y189" s="278">
        <v>0</v>
      </c>
      <c r="Z189" s="278">
        <v>0</v>
      </c>
      <c r="AA189" s="278">
        <v>0</v>
      </c>
      <c r="AB189" s="278">
        <v>0</v>
      </c>
      <c r="AC189" s="279">
        <v>0</v>
      </c>
      <c r="AD189" s="279">
        <v>0</v>
      </c>
      <c r="AE189" s="279">
        <v>0</v>
      </c>
      <c r="AF189" s="279">
        <v>0</v>
      </c>
      <c r="AG189" s="279">
        <v>0</v>
      </c>
      <c r="AH189" s="280">
        <v>1.1835309518523376E-6</v>
      </c>
      <c r="AI189" s="280">
        <v>0</v>
      </c>
      <c r="AJ189" s="280">
        <v>6.4398007674318365E-6</v>
      </c>
      <c r="AK189" s="280">
        <v>0</v>
      </c>
      <c r="AL189" s="280">
        <v>0</v>
      </c>
      <c r="AM189" s="281">
        <v>0</v>
      </c>
      <c r="AN189" s="281">
        <v>0</v>
      </c>
      <c r="AO189" s="281">
        <v>0</v>
      </c>
      <c r="AP189" s="281">
        <v>0</v>
      </c>
      <c r="AQ189" s="282">
        <v>0</v>
      </c>
    </row>
    <row r="190" spans="2:43" x14ac:dyDescent="0.2">
      <c r="B190" s="151" t="s">
        <v>244</v>
      </c>
      <c r="C190" s="151" t="s">
        <v>111</v>
      </c>
      <c r="D190" s="151" t="s">
        <v>137</v>
      </c>
      <c r="E190" s="151" t="s">
        <v>475</v>
      </c>
      <c r="F190" s="151" t="s">
        <v>124</v>
      </c>
      <c r="G190" s="151" t="s">
        <v>474</v>
      </c>
      <c r="H190" s="151" t="s">
        <v>111</v>
      </c>
      <c r="I190" s="262">
        <v>0.12402944645149989</v>
      </c>
      <c r="J190" s="263">
        <v>0</v>
      </c>
      <c r="K190" s="263">
        <v>0.6748661056919848</v>
      </c>
      <c r="L190" s="263">
        <v>0</v>
      </c>
      <c r="M190" s="264">
        <v>0</v>
      </c>
      <c r="N190" s="262">
        <v>0.1646238656423698</v>
      </c>
      <c r="O190" s="263">
        <v>0</v>
      </c>
      <c r="P190" s="263">
        <v>0.89574750423054172</v>
      </c>
      <c r="Q190" s="263">
        <v>0</v>
      </c>
      <c r="R190" s="264">
        <v>0</v>
      </c>
      <c r="S190" s="262">
        <v>0.1646238656423698</v>
      </c>
      <c r="T190" s="263">
        <v>0</v>
      </c>
      <c r="U190" s="263">
        <v>0.89574750423054172</v>
      </c>
      <c r="V190" s="263">
        <v>0</v>
      </c>
      <c r="W190" s="263">
        <v>0</v>
      </c>
      <c r="X190" s="278">
        <v>6.7243079018318029E-4</v>
      </c>
      <c r="Y190" s="278">
        <v>0</v>
      </c>
      <c r="Z190" s="278">
        <v>3.6588145936437754E-3</v>
      </c>
      <c r="AA190" s="278">
        <v>0</v>
      </c>
      <c r="AB190" s="278">
        <v>0</v>
      </c>
      <c r="AC190" s="279">
        <v>0.15189677875007734</v>
      </c>
      <c r="AD190" s="279">
        <v>0</v>
      </c>
      <c r="AE190" s="279">
        <v>0.82649717849306803</v>
      </c>
      <c r="AF190" s="279">
        <v>0</v>
      </c>
      <c r="AG190" s="279">
        <v>0</v>
      </c>
      <c r="AH190" s="280">
        <v>1.2054656102109266E-2</v>
      </c>
      <c r="AI190" s="280">
        <v>0</v>
      </c>
      <c r="AJ190" s="280">
        <v>6.5591511143829842E-2</v>
      </c>
      <c r="AK190" s="280">
        <v>0</v>
      </c>
      <c r="AL190" s="280">
        <v>0</v>
      </c>
      <c r="AM190" s="281">
        <v>0</v>
      </c>
      <c r="AN190" s="281">
        <v>0</v>
      </c>
      <c r="AO190" s="281">
        <v>0</v>
      </c>
      <c r="AP190" s="281">
        <v>0</v>
      </c>
      <c r="AQ190" s="282">
        <v>0</v>
      </c>
    </row>
    <row r="191" spans="2:43" x14ac:dyDescent="0.2">
      <c r="B191" s="151" t="s">
        <v>244</v>
      </c>
      <c r="C191" s="151" t="s">
        <v>111</v>
      </c>
      <c r="D191" s="151" t="s">
        <v>141</v>
      </c>
      <c r="E191" s="151" t="s">
        <v>475</v>
      </c>
      <c r="F191" s="151" t="s">
        <v>123</v>
      </c>
      <c r="G191" s="151" t="s">
        <v>474</v>
      </c>
      <c r="H191" s="151" t="s">
        <v>111</v>
      </c>
      <c r="I191" s="262">
        <v>0</v>
      </c>
      <c r="J191" s="263">
        <v>0</v>
      </c>
      <c r="K191" s="263">
        <v>0</v>
      </c>
      <c r="L191" s="263">
        <v>0</v>
      </c>
      <c r="M191" s="264">
        <v>0</v>
      </c>
      <c r="N191" s="262">
        <v>0</v>
      </c>
      <c r="O191" s="263">
        <v>0</v>
      </c>
      <c r="P191" s="263">
        <v>0</v>
      </c>
      <c r="Q191" s="263">
        <v>0</v>
      </c>
      <c r="R191" s="264">
        <v>0</v>
      </c>
      <c r="S191" s="262">
        <v>0</v>
      </c>
      <c r="T191" s="263">
        <v>0</v>
      </c>
      <c r="U191" s="263">
        <v>0</v>
      </c>
      <c r="V191" s="263">
        <v>0</v>
      </c>
      <c r="W191" s="263">
        <v>0</v>
      </c>
      <c r="X191" s="278">
        <v>0</v>
      </c>
      <c r="Y191" s="278">
        <v>0</v>
      </c>
      <c r="Z191" s="278">
        <v>0</v>
      </c>
      <c r="AA191" s="278">
        <v>0</v>
      </c>
      <c r="AB191" s="278">
        <v>0</v>
      </c>
      <c r="AC191" s="279">
        <v>0</v>
      </c>
      <c r="AD191" s="279">
        <v>0</v>
      </c>
      <c r="AE191" s="279">
        <v>0</v>
      </c>
      <c r="AF191" s="279">
        <v>0</v>
      </c>
      <c r="AG191" s="279">
        <v>0</v>
      </c>
      <c r="AH191" s="280">
        <v>0</v>
      </c>
      <c r="AI191" s="280">
        <v>0</v>
      </c>
      <c r="AJ191" s="280">
        <v>0</v>
      </c>
      <c r="AK191" s="280">
        <v>0</v>
      </c>
      <c r="AL191" s="280">
        <v>0</v>
      </c>
      <c r="AM191" s="281">
        <v>0</v>
      </c>
      <c r="AN191" s="281">
        <v>0</v>
      </c>
      <c r="AO191" s="281">
        <v>0</v>
      </c>
      <c r="AP191" s="281">
        <v>0</v>
      </c>
      <c r="AQ191" s="282">
        <v>0</v>
      </c>
    </row>
    <row r="192" spans="2:43" x14ac:dyDescent="0.2">
      <c r="B192" s="151" t="s">
        <v>244</v>
      </c>
      <c r="C192" s="151" t="s">
        <v>111</v>
      </c>
      <c r="D192" s="151" t="s">
        <v>395</v>
      </c>
      <c r="E192" s="151" t="s">
        <v>475</v>
      </c>
      <c r="F192" s="151" t="s">
        <v>189</v>
      </c>
      <c r="G192" s="151" t="s">
        <v>474</v>
      </c>
      <c r="H192" s="151" t="s">
        <v>111</v>
      </c>
      <c r="I192" s="262">
        <v>5.7762358584320375E-3</v>
      </c>
      <c r="J192" s="263">
        <v>0</v>
      </c>
      <c r="K192" s="263">
        <v>3.1429518641468444E-2</v>
      </c>
      <c r="L192" s="263">
        <v>0</v>
      </c>
      <c r="M192" s="264">
        <v>0</v>
      </c>
      <c r="N192" s="262">
        <v>8.5013028271553395E-3</v>
      </c>
      <c r="O192" s="263">
        <v>0</v>
      </c>
      <c r="P192" s="263">
        <v>4.6257088912462892E-2</v>
      </c>
      <c r="Q192" s="263">
        <v>0</v>
      </c>
      <c r="R192" s="264">
        <v>0</v>
      </c>
      <c r="S192" s="262">
        <v>8.5013028271553395E-3</v>
      </c>
      <c r="T192" s="263">
        <v>0</v>
      </c>
      <c r="U192" s="263">
        <v>4.6257088912462892E-2</v>
      </c>
      <c r="V192" s="263">
        <v>0</v>
      </c>
      <c r="W192" s="263">
        <v>0</v>
      </c>
      <c r="X192" s="278">
        <v>0</v>
      </c>
      <c r="Y192" s="278">
        <v>0</v>
      </c>
      <c r="Z192" s="278">
        <v>0</v>
      </c>
      <c r="AA192" s="278">
        <v>0</v>
      </c>
      <c r="AB192" s="278">
        <v>0</v>
      </c>
      <c r="AC192" s="279">
        <v>0</v>
      </c>
      <c r="AD192" s="279">
        <v>0</v>
      </c>
      <c r="AE192" s="279">
        <v>0</v>
      </c>
      <c r="AF192" s="279">
        <v>0</v>
      </c>
      <c r="AG192" s="279">
        <v>0</v>
      </c>
      <c r="AH192" s="280">
        <v>8.5013028271553395E-3</v>
      </c>
      <c r="AI192" s="280">
        <v>0</v>
      </c>
      <c r="AJ192" s="280">
        <v>4.6257088912462892E-2</v>
      </c>
      <c r="AK192" s="280">
        <v>0</v>
      </c>
      <c r="AL192" s="280">
        <v>0</v>
      </c>
      <c r="AM192" s="281">
        <v>0</v>
      </c>
      <c r="AN192" s="281">
        <v>0</v>
      </c>
      <c r="AO192" s="281">
        <v>0</v>
      </c>
      <c r="AP192" s="281">
        <v>0</v>
      </c>
      <c r="AQ192" s="282">
        <v>0</v>
      </c>
    </row>
    <row r="193" spans="2:43" x14ac:dyDescent="0.2">
      <c r="B193" s="151" t="s">
        <v>244</v>
      </c>
      <c r="C193" s="151" t="s">
        <v>111</v>
      </c>
      <c r="D193" s="151" t="s">
        <v>396</v>
      </c>
      <c r="E193" s="151" t="s">
        <v>475</v>
      </c>
      <c r="F193" s="151" t="s">
        <v>193</v>
      </c>
      <c r="G193" s="151" t="s">
        <v>474</v>
      </c>
      <c r="H193" s="151" t="s">
        <v>111</v>
      </c>
      <c r="I193" s="262">
        <v>3.223047935485954E-3</v>
      </c>
      <c r="J193" s="263">
        <v>0</v>
      </c>
      <c r="K193" s="263">
        <v>1.7537172590144163E-2</v>
      </c>
      <c r="L193" s="263">
        <v>0</v>
      </c>
      <c r="M193" s="264">
        <v>0</v>
      </c>
      <c r="N193" s="262">
        <v>4.7435920550241688E-3</v>
      </c>
      <c r="O193" s="263">
        <v>0</v>
      </c>
      <c r="P193" s="263">
        <v>2.5810721475866803E-2</v>
      </c>
      <c r="Q193" s="263">
        <v>0</v>
      </c>
      <c r="R193" s="264">
        <v>0</v>
      </c>
      <c r="S193" s="262">
        <v>4.7435920550241688E-3</v>
      </c>
      <c r="T193" s="263">
        <v>0</v>
      </c>
      <c r="U193" s="263">
        <v>2.5810721475866803E-2</v>
      </c>
      <c r="V193" s="263">
        <v>0</v>
      </c>
      <c r="W193" s="263">
        <v>0</v>
      </c>
      <c r="X193" s="278">
        <v>0</v>
      </c>
      <c r="Y193" s="278">
        <v>0</v>
      </c>
      <c r="Z193" s="278">
        <v>0</v>
      </c>
      <c r="AA193" s="278">
        <v>0</v>
      </c>
      <c r="AB193" s="278">
        <v>0</v>
      </c>
      <c r="AC193" s="279">
        <v>0</v>
      </c>
      <c r="AD193" s="279">
        <v>0</v>
      </c>
      <c r="AE193" s="279">
        <v>0</v>
      </c>
      <c r="AF193" s="279">
        <v>0</v>
      </c>
      <c r="AG193" s="279">
        <v>0</v>
      </c>
      <c r="AH193" s="280">
        <v>4.7435920550241688E-3</v>
      </c>
      <c r="AI193" s="280">
        <v>0</v>
      </c>
      <c r="AJ193" s="280">
        <v>2.5810721475866803E-2</v>
      </c>
      <c r="AK193" s="280">
        <v>0</v>
      </c>
      <c r="AL193" s="280">
        <v>0</v>
      </c>
      <c r="AM193" s="281">
        <v>0</v>
      </c>
      <c r="AN193" s="281">
        <v>0</v>
      </c>
      <c r="AO193" s="281">
        <v>0</v>
      </c>
      <c r="AP193" s="281">
        <v>0</v>
      </c>
      <c r="AQ193" s="282">
        <v>0</v>
      </c>
    </row>
    <row r="194" spans="2:43" x14ac:dyDescent="0.2">
      <c r="B194" s="151" t="s">
        <v>244</v>
      </c>
      <c r="C194" s="151" t="s">
        <v>111</v>
      </c>
      <c r="D194" s="151" t="s">
        <v>134</v>
      </c>
      <c r="E194" s="151" t="s">
        <v>475</v>
      </c>
      <c r="F194" s="151" t="s">
        <v>125</v>
      </c>
      <c r="G194" s="151" t="s">
        <v>474</v>
      </c>
      <c r="H194" s="151" t="s">
        <v>111</v>
      </c>
      <c r="I194" s="262">
        <v>3.0083389038555272E-2</v>
      </c>
      <c r="J194" s="263">
        <v>0</v>
      </c>
      <c r="K194" s="263">
        <v>0.16368902859213899</v>
      </c>
      <c r="L194" s="263">
        <v>0</v>
      </c>
      <c r="M194" s="264">
        <v>0</v>
      </c>
      <c r="N194" s="262">
        <v>2.472354829848266E-2</v>
      </c>
      <c r="O194" s="263">
        <v>0</v>
      </c>
      <c r="P194" s="263">
        <v>0.13452518927115564</v>
      </c>
      <c r="Q194" s="263">
        <v>0</v>
      </c>
      <c r="R194" s="264">
        <v>0</v>
      </c>
      <c r="S194" s="262">
        <v>2.472354829848266E-2</v>
      </c>
      <c r="T194" s="263">
        <v>0</v>
      </c>
      <c r="U194" s="263">
        <v>0.13452518927115564</v>
      </c>
      <c r="V194" s="263">
        <v>0</v>
      </c>
      <c r="W194" s="263">
        <v>0</v>
      </c>
      <c r="X194" s="278">
        <v>1.0984786338957829E-2</v>
      </c>
      <c r="Y194" s="278">
        <v>0</v>
      </c>
      <c r="Z194" s="278">
        <v>5.9770160961976411E-2</v>
      </c>
      <c r="AA194" s="278">
        <v>0</v>
      </c>
      <c r="AB194" s="278">
        <v>0</v>
      </c>
      <c r="AC194" s="279">
        <v>0</v>
      </c>
      <c r="AD194" s="279">
        <v>0</v>
      </c>
      <c r="AE194" s="279">
        <v>0</v>
      </c>
      <c r="AF194" s="279">
        <v>0</v>
      </c>
      <c r="AG194" s="279">
        <v>0</v>
      </c>
      <c r="AH194" s="280">
        <v>1.3738761959524833E-2</v>
      </c>
      <c r="AI194" s="280">
        <v>0</v>
      </c>
      <c r="AJ194" s="280">
        <v>7.4755028309179225E-2</v>
      </c>
      <c r="AK194" s="280">
        <v>0</v>
      </c>
      <c r="AL194" s="280">
        <v>0</v>
      </c>
      <c r="AM194" s="281">
        <v>0</v>
      </c>
      <c r="AN194" s="281">
        <v>0</v>
      </c>
      <c r="AO194" s="281">
        <v>0</v>
      </c>
      <c r="AP194" s="281">
        <v>0</v>
      </c>
      <c r="AQ194" s="282">
        <v>0</v>
      </c>
    </row>
    <row r="195" spans="2:43" x14ac:dyDescent="0.2">
      <c r="B195" s="151" t="s">
        <v>244</v>
      </c>
      <c r="C195" s="151" t="s">
        <v>111</v>
      </c>
      <c r="D195" s="151" t="s">
        <v>397</v>
      </c>
      <c r="E195" s="151" t="s">
        <v>475</v>
      </c>
      <c r="F195" s="151" t="s">
        <v>130</v>
      </c>
      <c r="G195" s="151" t="s">
        <v>474</v>
      </c>
      <c r="H195" s="151" t="s">
        <v>111</v>
      </c>
      <c r="I195" s="262">
        <v>0</v>
      </c>
      <c r="J195" s="263">
        <v>0</v>
      </c>
      <c r="K195" s="263">
        <v>0</v>
      </c>
      <c r="L195" s="263">
        <v>0</v>
      </c>
      <c r="M195" s="264">
        <v>0</v>
      </c>
      <c r="N195" s="262">
        <v>0</v>
      </c>
      <c r="O195" s="263">
        <v>0</v>
      </c>
      <c r="P195" s="263">
        <v>0</v>
      </c>
      <c r="Q195" s="263">
        <v>0</v>
      </c>
      <c r="R195" s="264">
        <v>0</v>
      </c>
      <c r="S195" s="262">
        <v>0</v>
      </c>
      <c r="T195" s="263">
        <v>0</v>
      </c>
      <c r="U195" s="263">
        <v>0</v>
      </c>
      <c r="V195" s="263">
        <v>0</v>
      </c>
      <c r="W195" s="263">
        <v>0</v>
      </c>
      <c r="X195" s="278">
        <v>0</v>
      </c>
      <c r="Y195" s="278">
        <v>0</v>
      </c>
      <c r="Z195" s="278">
        <v>0</v>
      </c>
      <c r="AA195" s="278">
        <v>0</v>
      </c>
      <c r="AB195" s="278">
        <v>0</v>
      </c>
      <c r="AC195" s="279">
        <v>0</v>
      </c>
      <c r="AD195" s="279">
        <v>0</v>
      </c>
      <c r="AE195" s="279">
        <v>0</v>
      </c>
      <c r="AF195" s="279">
        <v>0</v>
      </c>
      <c r="AG195" s="279">
        <v>0</v>
      </c>
      <c r="AH195" s="280">
        <v>0</v>
      </c>
      <c r="AI195" s="280">
        <v>0</v>
      </c>
      <c r="AJ195" s="280">
        <v>0</v>
      </c>
      <c r="AK195" s="280">
        <v>0</v>
      </c>
      <c r="AL195" s="280">
        <v>0</v>
      </c>
      <c r="AM195" s="281">
        <v>0</v>
      </c>
      <c r="AN195" s="281">
        <v>0</v>
      </c>
      <c r="AO195" s="281">
        <v>0</v>
      </c>
      <c r="AP195" s="281">
        <v>0</v>
      </c>
      <c r="AQ195" s="282">
        <v>0</v>
      </c>
    </row>
    <row r="196" spans="2:43" x14ac:dyDescent="0.2">
      <c r="B196" s="151" t="s">
        <v>244</v>
      </c>
      <c r="C196" s="151" t="s">
        <v>111</v>
      </c>
      <c r="D196" s="151" t="s">
        <v>138</v>
      </c>
      <c r="E196" s="151" t="s">
        <v>475</v>
      </c>
      <c r="F196" s="151" t="s">
        <v>126</v>
      </c>
      <c r="G196" s="151" t="s">
        <v>474</v>
      </c>
      <c r="H196" s="151" t="s">
        <v>111</v>
      </c>
      <c r="I196" s="262">
        <v>2.6850691258951099E-3</v>
      </c>
      <c r="J196" s="263">
        <v>0</v>
      </c>
      <c r="K196" s="263">
        <v>1.4609934949723393E-2</v>
      </c>
      <c r="L196" s="263">
        <v>0</v>
      </c>
      <c r="M196" s="264">
        <v>0</v>
      </c>
      <c r="N196" s="262">
        <v>2.2066807743553489E-3</v>
      </c>
      <c r="O196" s="263">
        <v>0</v>
      </c>
      <c r="P196" s="263">
        <v>1.2006939507521753E-2</v>
      </c>
      <c r="Q196" s="263">
        <v>0</v>
      </c>
      <c r="R196" s="264">
        <v>0</v>
      </c>
      <c r="S196" s="262">
        <v>2.2066807743553489E-3</v>
      </c>
      <c r="T196" s="263">
        <v>0</v>
      </c>
      <c r="U196" s="263">
        <v>1.2006939507521753E-2</v>
      </c>
      <c r="V196" s="263">
        <v>0</v>
      </c>
      <c r="W196" s="263">
        <v>0</v>
      </c>
      <c r="X196" s="278">
        <v>0</v>
      </c>
      <c r="Y196" s="278">
        <v>0</v>
      </c>
      <c r="Z196" s="278">
        <v>0</v>
      </c>
      <c r="AA196" s="278">
        <v>0</v>
      </c>
      <c r="AB196" s="278">
        <v>0</v>
      </c>
      <c r="AC196" s="279">
        <v>0</v>
      </c>
      <c r="AD196" s="279">
        <v>0</v>
      </c>
      <c r="AE196" s="279">
        <v>0</v>
      </c>
      <c r="AF196" s="279">
        <v>0</v>
      </c>
      <c r="AG196" s="279">
        <v>0</v>
      </c>
      <c r="AH196" s="280">
        <v>2.2066807743553489E-3</v>
      </c>
      <c r="AI196" s="280">
        <v>0</v>
      </c>
      <c r="AJ196" s="280">
        <v>1.2006939507521753E-2</v>
      </c>
      <c r="AK196" s="280">
        <v>0</v>
      </c>
      <c r="AL196" s="280">
        <v>0</v>
      </c>
      <c r="AM196" s="281">
        <v>0</v>
      </c>
      <c r="AN196" s="281">
        <v>0</v>
      </c>
      <c r="AO196" s="281">
        <v>0</v>
      </c>
      <c r="AP196" s="281">
        <v>0</v>
      </c>
      <c r="AQ196" s="282">
        <v>0</v>
      </c>
    </row>
    <row r="197" spans="2:43" x14ac:dyDescent="0.2">
      <c r="B197" s="151" t="s">
        <v>244</v>
      </c>
      <c r="C197" s="151" t="s">
        <v>111</v>
      </c>
      <c r="D197" s="151" t="s">
        <v>140</v>
      </c>
      <c r="E197" s="151" t="s">
        <v>475</v>
      </c>
      <c r="F197" s="151" t="s">
        <v>128</v>
      </c>
      <c r="G197" s="151" t="s">
        <v>474</v>
      </c>
      <c r="H197" s="151" t="s">
        <v>111</v>
      </c>
      <c r="I197" s="262">
        <v>5.2245864363403803E-3</v>
      </c>
      <c r="J197" s="263">
        <v>0</v>
      </c>
      <c r="K197" s="263">
        <v>2.8427896785969718E-2</v>
      </c>
      <c r="L197" s="263">
        <v>0</v>
      </c>
      <c r="M197" s="264">
        <v>0</v>
      </c>
      <c r="N197" s="262">
        <v>4.2990055546676424E-3</v>
      </c>
      <c r="O197" s="263">
        <v>0</v>
      </c>
      <c r="P197" s="263">
        <v>2.3391647870985705E-2</v>
      </c>
      <c r="Q197" s="263">
        <v>0</v>
      </c>
      <c r="R197" s="264">
        <v>0</v>
      </c>
      <c r="S197" s="262">
        <v>4.2990055546676424E-3</v>
      </c>
      <c r="T197" s="263">
        <v>0</v>
      </c>
      <c r="U197" s="263">
        <v>2.3391647870985705E-2</v>
      </c>
      <c r="V197" s="263">
        <v>0</v>
      </c>
      <c r="W197" s="263">
        <v>0</v>
      </c>
      <c r="X197" s="278">
        <v>7.0470077200570096E-4</v>
      </c>
      <c r="Y197" s="278">
        <v>0</v>
      </c>
      <c r="Z197" s="278">
        <v>3.8344012594427848E-3</v>
      </c>
      <c r="AA197" s="278">
        <v>0</v>
      </c>
      <c r="AB197" s="278">
        <v>0</v>
      </c>
      <c r="AC197" s="279">
        <v>0</v>
      </c>
      <c r="AD197" s="279">
        <v>0</v>
      </c>
      <c r="AE197" s="279">
        <v>0</v>
      </c>
      <c r="AF197" s="279">
        <v>0</v>
      </c>
      <c r="AG197" s="279">
        <v>0</v>
      </c>
      <c r="AH197" s="280">
        <v>3.5943047826619413E-3</v>
      </c>
      <c r="AI197" s="280">
        <v>0</v>
      </c>
      <c r="AJ197" s="280">
        <v>1.9557246611542917E-2</v>
      </c>
      <c r="AK197" s="280">
        <v>0</v>
      </c>
      <c r="AL197" s="280">
        <v>0</v>
      </c>
      <c r="AM197" s="281">
        <v>0</v>
      </c>
      <c r="AN197" s="281">
        <v>0</v>
      </c>
      <c r="AO197" s="281">
        <v>0</v>
      </c>
      <c r="AP197" s="281">
        <v>0</v>
      </c>
      <c r="AQ197" s="282">
        <v>0</v>
      </c>
    </row>
    <row r="198" spans="2:43" x14ac:dyDescent="0.2">
      <c r="B198" s="151" t="s">
        <v>244</v>
      </c>
      <c r="C198" s="151" t="s">
        <v>111</v>
      </c>
      <c r="D198" s="151" t="s">
        <v>135</v>
      </c>
      <c r="E198" s="151" t="s">
        <v>475</v>
      </c>
      <c r="F198" s="151" t="s">
        <v>155</v>
      </c>
      <c r="G198" s="151" t="s">
        <v>474</v>
      </c>
      <c r="H198" s="151" t="s">
        <v>111</v>
      </c>
      <c r="I198" s="262">
        <v>1.8817196030531766E-3</v>
      </c>
      <c r="J198" s="263">
        <v>0</v>
      </c>
      <c r="K198" s="263">
        <v>1.0238768428377579E-2</v>
      </c>
      <c r="L198" s="263">
        <v>0</v>
      </c>
      <c r="M198" s="264">
        <v>0</v>
      </c>
      <c r="N198" s="262">
        <v>1.5464609200333981E-3</v>
      </c>
      <c r="O198" s="263">
        <v>0</v>
      </c>
      <c r="P198" s="263">
        <v>8.4145667707699601E-3</v>
      </c>
      <c r="Q198" s="263">
        <v>0</v>
      </c>
      <c r="R198" s="264">
        <v>0</v>
      </c>
      <c r="S198" s="262">
        <v>1.5464609200333981E-3</v>
      </c>
      <c r="T198" s="263">
        <v>0</v>
      </c>
      <c r="U198" s="263">
        <v>8.4145667707699601E-3</v>
      </c>
      <c r="V198" s="263">
        <v>0</v>
      </c>
      <c r="W198" s="263">
        <v>0</v>
      </c>
      <c r="X198" s="278">
        <v>0</v>
      </c>
      <c r="Y198" s="278">
        <v>0</v>
      </c>
      <c r="Z198" s="278">
        <v>0</v>
      </c>
      <c r="AA198" s="278">
        <v>0</v>
      </c>
      <c r="AB198" s="278">
        <v>0</v>
      </c>
      <c r="AC198" s="279">
        <v>0</v>
      </c>
      <c r="AD198" s="279">
        <v>0</v>
      </c>
      <c r="AE198" s="279">
        <v>0</v>
      </c>
      <c r="AF198" s="279">
        <v>0</v>
      </c>
      <c r="AG198" s="279">
        <v>0</v>
      </c>
      <c r="AH198" s="280">
        <v>1.5464609200333981E-3</v>
      </c>
      <c r="AI198" s="280">
        <v>0</v>
      </c>
      <c r="AJ198" s="280">
        <v>8.4145667707699601E-3</v>
      </c>
      <c r="AK198" s="280">
        <v>0</v>
      </c>
      <c r="AL198" s="280">
        <v>0</v>
      </c>
      <c r="AM198" s="281">
        <v>0</v>
      </c>
      <c r="AN198" s="281">
        <v>0</v>
      </c>
      <c r="AO198" s="281">
        <v>0</v>
      </c>
      <c r="AP198" s="281">
        <v>0</v>
      </c>
      <c r="AQ198" s="282">
        <v>0</v>
      </c>
    </row>
    <row r="199" spans="2:43" x14ac:dyDescent="0.2">
      <c r="B199" s="151" t="s">
        <v>244</v>
      </c>
      <c r="C199" s="151" t="s">
        <v>111</v>
      </c>
      <c r="D199" s="151" t="s">
        <v>136</v>
      </c>
      <c r="E199" s="151" t="s">
        <v>475</v>
      </c>
      <c r="F199" s="151" t="s">
        <v>132</v>
      </c>
      <c r="G199" s="151" t="s">
        <v>474</v>
      </c>
      <c r="H199" s="151" t="s">
        <v>111</v>
      </c>
      <c r="I199" s="262">
        <v>0</v>
      </c>
      <c r="J199" s="263">
        <v>0</v>
      </c>
      <c r="K199" s="263">
        <v>0</v>
      </c>
      <c r="L199" s="263">
        <v>0</v>
      </c>
      <c r="M199" s="264">
        <v>0</v>
      </c>
      <c r="N199" s="262">
        <v>0</v>
      </c>
      <c r="O199" s="263">
        <v>0</v>
      </c>
      <c r="P199" s="263">
        <v>0</v>
      </c>
      <c r="Q199" s="263">
        <v>0</v>
      </c>
      <c r="R199" s="264">
        <v>0</v>
      </c>
      <c r="S199" s="262">
        <v>0</v>
      </c>
      <c r="T199" s="263">
        <v>0</v>
      </c>
      <c r="U199" s="263">
        <v>0</v>
      </c>
      <c r="V199" s="263">
        <v>0</v>
      </c>
      <c r="W199" s="263">
        <v>0</v>
      </c>
      <c r="X199" s="278">
        <v>0</v>
      </c>
      <c r="Y199" s="278">
        <v>0</v>
      </c>
      <c r="Z199" s="278">
        <v>0</v>
      </c>
      <c r="AA199" s="278">
        <v>0</v>
      </c>
      <c r="AB199" s="278">
        <v>0</v>
      </c>
      <c r="AC199" s="279">
        <v>0</v>
      </c>
      <c r="AD199" s="279">
        <v>0</v>
      </c>
      <c r="AE199" s="279">
        <v>0</v>
      </c>
      <c r="AF199" s="279">
        <v>0</v>
      </c>
      <c r="AG199" s="279">
        <v>0</v>
      </c>
      <c r="AH199" s="280">
        <v>0</v>
      </c>
      <c r="AI199" s="280">
        <v>0</v>
      </c>
      <c r="AJ199" s="280">
        <v>0</v>
      </c>
      <c r="AK199" s="280">
        <v>0</v>
      </c>
      <c r="AL199" s="280">
        <v>0</v>
      </c>
      <c r="AM199" s="281">
        <v>0</v>
      </c>
      <c r="AN199" s="281">
        <v>0</v>
      </c>
      <c r="AO199" s="281">
        <v>0</v>
      </c>
      <c r="AP199" s="281">
        <v>0</v>
      </c>
      <c r="AQ199" s="282">
        <v>0</v>
      </c>
    </row>
    <row r="200" spans="2:43" x14ac:dyDescent="0.2">
      <c r="B200" s="151" t="s">
        <v>244</v>
      </c>
      <c r="C200" s="151" t="s">
        <v>111</v>
      </c>
      <c r="D200" s="151" t="s">
        <v>398</v>
      </c>
      <c r="E200" s="151" t="s">
        <v>475</v>
      </c>
      <c r="F200" s="151" t="s">
        <v>131</v>
      </c>
      <c r="G200" s="151" t="s">
        <v>474</v>
      </c>
      <c r="H200" s="151" t="s">
        <v>111</v>
      </c>
      <c r="I200" s="262">
        <v>0</v>
      </c>
      <c r="J200" s="263">
        <v>0</v>
      </c>
      <c r="K200" s="263">
        <v>0</v>
      </c>
      <c r="L200" s="263">
        <v>0</v>
      </c>
      <c r="M200" s="264">
        <v>0</v>
      </c>
      <c r="N200" s="262">
        <v>0</v>
      </c>
      <c r="O200" s="263">
        <v>0</v>
      </c>
      <c r="P200" s="263">
        <v>0</v>
      </c>
      <c r="Q200" s="263">
        <v>0</v>
      </c>
      <c r="R200" s="264">
        <v>0</v>
      </c>
      <c r="S200" s="262">
        <v>0</v>
      </c>
      <c r="T200" s="263">
        <v>0</v>
      </c>
      <c r="U200" s="263">
        <v>0</v>
      </c>
      <c r="V200" s="263">
        <v>0</v>
      </c>
      <c r="W200" s="263">
        <v>0</v>
      </c>
      <c r="X200" s="278">
        <v>0</v>
      </c>
      <c r="Y200" s="278">
        <v>0</v>
      </c>
      <c r="Z200" s="278">
        <v>0</v>
      </c>
      <c r="AA200" s="278">
        <v>0</v>
      </c>
      <c r="AB200" s="278">
        <v>0</v>
      </c>
      <c r="AC200" s="279">
        <v>0</v>
      </c>
      <c r="AD200" s="279">
        <v>0</v>
      </c>
      <c r="AE200" s="279">
        <v>0</v>
      </c>
      <c r="AF200" s="279">
        <v>0</v>
      </c>
      <c r="AG200" s="279">
        <v>0</v>
      </c>
      <c r="AH200" s="280">
        <v>0</v>
      </c>
      <c r="AI200" s="280">
        <v>0</v>
      </c>
      <c r="AJ200" s="280">
        <v>0</v>
      </c>
      <c r="AK200" s="280">
        <v>0</v>
      </c>
      <c r="AL200" s="280">
        <v>0</v>
      </c>
      <c r="AM200" s="281">
        <v>0</v>
      </c>
      <c r="AN200" s="281">
        <v>0</v>
      </c>
      <c r="AO200" s="281">
        <v>0</v>
      </c>
      <c r="AP200" s="281">
        <v>0</v>
      </c>
      <c r="AQ200" s="282">
        <v>0</v>
      </c>
    </row>
    <row r="201" spans="2:43" x14ac:dyDescent="0.2">
      <c r="B201" s="151" t="s">
        <v>245</v>
      </c>
      <c r="C201" s="151" t="s">
        <v>69</v>
      </c>
      <c r="D201" s="151" t="s">
        <v>144</v>
      </c>
      <c r="E201" s="151" t="s">
        <v>475</v>
      </c>
      <c r="F201" s="151" t="s">
        <v>122</v>
      </c>
      <c r="G201" s="151" t="s">
        <v>355</v>
      </c>
      <c r="H201" s="151" t="s">
        <v>54</v>
      </c>
      <c r="I201" s="262">
        <v>0</v>
      </c>
      <c r="J201" s="263">
        <v>9.6352445577635191</v>
      </c>
      <c r="K201" s="263">
        <v>0</v>
      </c>
      <c r="L201" s="263">
        <v>0</v>
      </c>
      <c r="M201" s="264">
        <v>0</v>
      </c>
      <c r="N201" s="262">
        <v>0</v>
      </c>
      <c r="O201" s="263">
        <v>7.1397722469056024</v>
      </c>
      <c r="P201" s="263">
        <v>0</v>
      </c>
      <c r="Q201" s="263">
        <v>0</v>
      </c>
      <c r="R201" s="264">
        <v>0</v>
      </c>
      <c r="S201" s="262">
        <v>0</v>
      </c>
      <c r="T201" s="263">
        <v>7.1397722469056024</v>
      </c>
      <c r="U201" s="263">
        <v>0</v>
      </c>
      <c r="V201" s="263">
        <v>0</v>
      </c>
      <c r="W201" s="263">
        <v>0</v>
      </c>
      <c r="X201" s="278">
        <v>0</v>
      </c>
      <c r="Y201" s="278">
        <v>3.2500715318971944</v>
      </c>
      <c r="Z201" s="278">
        <v>0</v>
      </c>
      <c r="AA201" s="278">
        <v>0</v>
      </c>
      <c r="AB201" s="278">
        <v>0</v>
      </c>
      <c r="AC201" s="279">
        <v>0</v>
      </c>
      <c r="AD201" s="279">
        <v>0</v>
      </c>
      <c r="AE201" s="279">
        <v>0</v>
      </c>
      <c r="AF201" s="279">
        <v>0</v>
      </c>
      <c r="AG201" s="279">
        <v>0</v>
      </c>
      <c r="AH201" s="280">
        <v>0</v>
      </c>
      <c r="AI201" s="280">
        <v>3.889700715008408</v>
      </c>
      <c r="AJ201" s="280">
        <v>0</v>
      </c>
      <c r="AK201" s="280">
        <v>0</v>
      </c>
      <c r="AL201" s="280">
        <v>0</v>
      </c>
      <c r="AM201" s="281">
        <v>0</v>
      </c>
      <c r="AN201" s="281">
        <v>0</v>
      </c>
      <c r="AO201" s="281">
        <v>0</v>
      </c>
      <c r="AP201" s="281">
        <v>0</v>
      </c>
      <c r="AQ201" s="282">
        <v>0</v>
      </c>
    </row>
    <row r="202" spans="2:43" x14ac:dyDescent="0.2">
      <c r="B202" s="151" t="s">
        <v>245</v>
      </c>
      <c r="C202" s="151" t="s">
        <v>69</v>
      </c>
      <c r="D202" s="151" t="s">
        <v>139</v>
      </c>
      <c r="E202" s="151" t="s">
        <v>475</v>
      </c>
      <c r="F202" s="151" t="s">
        <v>127</v>
      </c>
      <c r="G202" s="151" t="s">
        <v>355</v>
      </c>
      <c r="H202" s="151" t="s">
        <v>54</v>
      </c>
      <c r="I202" s="262">
        <v>0</v>
      </c>
      <c r="J202" s="263">
        <v>37.133117703936236</v>
      </c>
      <c r="K202" s="263">
        <v>0</v>
      </c>
      <c r="L202" s="263">
        <v>0</v>
      </c>
      <c r="M202" s="264">
        <v>0</v>
      </c>
      <c r="N202" s="262">
        <v>0</v>
      </c>
      <c r="O202" s="263">
        <v>27.515856150223314</v>
      </c>
      <c r="P202" s="263">
        <v>0</v>
      </c>
      <c r="Q202" s="263">
        <v>0</v>
      </c>
      <c r="R202" s="264">
        <v>0</v>
      </c>
      <c r="S202" s="262">
        <v>0</v>
      </c>
      <c r="T202" s="263">
        <v>27.515856150223314</v>
      </c>
      <c r="U202" s="263">
        <v>0</v>
      </c>
      <c r="V202" s="263">
        <v>0</v>
      </c>
      <c r="W202" s="263">
        <v>0</v>
      </c>
      <c r="X202" s="278">
        <v>0</v>
      </c>
      <c r="Y202" s="278">
        <v>0</v>
      </c>
      <c r="Z202" s="278">
        <v>0</v>
      </c>
      <c r="AA202" s="278">
        <v>0</v>
      </c>
      <c r="AB202" s="278">
        <v>0</v>
      </c>
      <c r="AC202" s="279">
        <v>0</v>
      </c>
      <c r="AD202" s="279">
        <v>0</v>
      </c>
      <c r="AE202" s="279">
        <v>0</v>
      </c>
      <c r="AF202" s="279">
        <v>0</v>
      </c>
      <c r="AG202" s="279">
        <v>0</v>
      </c>
      <c r="AH202" s="280">
        <v>0</v>
      </c>
      <c r="AI202" s="280">
        <v>27.515856150223314</v>
      </c>
      <c r="AJ202" s="280">
        <v>0</v>
      </c>
      <c r="AK202" s="280">
        <v>0</v>
      </c>
      <c r="AL202" s="280">
        <v>0</v>
      </c>
      <c r="AM202" s="281">
        <v>0</v>
      </c>
      <c r="AN202" s="281">
        <v>0</v>
      </c>
      <c r="AO202" s="281">
        <v>0</v>
      </c>
      <c r="AP202" s="281">
        <v>0</v>
      </c>
      <c r="AQ202" s="282">
        <v>0</v>
      </c>
    </row>
    <row r="203" spans="2:43" x14ac:dyDescent="0.2">
      <c r="B203" s="151" t="s">
        <v>245</v>
      </c>
      <c r="C203" s="151" t="s">
        <v>69</v>
      </c>
      <c r="D203" s="151" t="s">
        <v>142</v>
      </c>
      <c r="E203" s="151" t="s">
        <v>475</v>
      </c>
      <c r="F203" s="151" t="s">
        <v>133</v>
      </c>
      <c r="G203" s="151" t="s">
        <v>355</v>
      </c>
      <c r="H203" s="151" t="s">
        <v>54</v>
      </c>
      <c r="I203" s="262">
        <v>0</v>
      </c>
      <c r="J203" s="263">
        <v>20.605089931957753</v>
      </c>
      <c r="K203" s="263">
        <v>0</v>
      </c>
      <c r="L203" s="263">
        <v>0</v>
      </c>
      <c r="M203" s="264">
        <v>0</v>
      </c>
      <c r="N203" s="262">
        <v>0</v>
      </c>
      <c r="O203" s="263">
        <v>14.129568548178172</v>
      </c>
      <c r="P203" s="263">
        <v>0</v>
      </c>
      <c r="Q203" s="263">
        <v>0</v>
      </c>
      <c r="R203" s="264">
        <v>0</v>
      </c>
      <c r="S203" s="262">
        <v>0</v>
      </c>
      <c r="T203" s="263">
        <v>14.129568548178172</v>
      </c>
      <c r="U203" s="263">
        <v>0</v>
      </c>
      <c r="V203" s="263">
        <v>0</v>
      </c>
      <c r="W203" s="263">
        <v>0</v>
      </c>
      <c r="X203" s="278">
        <v>0</v>
      </c>
      <c r="Y203" s="278">
        <v>0</v>
      </c>
      <c r="Z203" s="278">
        <v>0</v>
      </c>
      <c r="AA203" s="278">
        <v>0</v>
      </c>
      <c r="AB203" s="278">
        <v>0</v>
      </c>
      <c r="AC203" s="279">
        <v>0</v>
      </c>
      <c r="AD203" s="279">
        <v>0</v>
      </c>
      <c r="AE203" s="279">
        <v>0</v>
      </c>
      <c r="AF203" s="279">
        <v>0</v>
      </c>
      <c r="AG203" s="279">
        <v>0</v>
      </c>
      <c r="AH203" s="280">
        <v>0</v>
      </c>
      <c r="AI203" s="280">
        <v>14.129568548178172</v>
      </c>
      <c r="AJ203" s="280">
        <v>0</v>
      </c>
      <c r="AK203" s="280">
        <v>0</v>
      </c>
      <c r="AL203" s="280">
        <v>0</v>
      </c>
      <c r="AM203" s="281">
        <v>0</v>
      </c>
      <c r="AN203" s="281">
        <v>0</v>
      </c>
      <c r="AO203" s="281">
        <v>0</v>
      </c>
      <c r="AP203" s="281">
        <v>0</v>
      </c>
      <c r="AQ203" s="282">
        <v>0</v>
      </c>
    </row>
    <row r="204" spans="2:43" x14ac:dyDescent="0.2">
      <c r="B204" s="151" t="s">
        <v>245</v>
      </c>
      <c r="C204" s="151" t="s">
        <v>69</v>
      </c>
      <c r="D204" s="151" t="s">
        <v>143</v>
      </c>
      <c r="E204" s="151" t="s">
        <v>475</v>
      </c>
      <c r="F204" s="151" t="s">
        <v>212</v>
      </c>
      <c r="G204" s="151" t="s">
        <v>355</v>
      </c>
      <c r="H204" s="151" t="s">
        <v>54</v>
      </c>
      <c r="I204" s="262">
        <v>0</v>
      </c>
      <c r="J204" s="263">
        <v>0.25481638499870463</v>
      </c>
      <c r="K204" s="263">
        <v>0</v>
      </c>
      <c r="L204" s="263">
        <v>0</v>
      </c>
      <c r="M204" s="264">
        <v>0</v>
      </c>
      <c r="N204" s="262">
        <v>0</v>
      </c>
      <c r="O204" s="263">
        <v>0.17473573718569388</v>
      </c>
      <c r="P204" s="263">
        <v>0</v>
      </c>
      <c r="Q204" s="263">
        <v>0</v>
      </c>
      <c r="R204" s="264">
        <v>0</v>
      </c>
      <c r="S204" s="262">
        <v>0</v>
      </c>
      <c r="T204" s="263">
        <v>0.17473573718569388</v>
      </c>
      <c r="U204" s="263">
        <v>0</v>
      </c>
      <c r="V204" s="263">
        <v>0</v>
      </c>
      <c r="W204" s="263">
        <v>0</v>
      </c>
      <c r="X204" s="278">
        <v>0</v>
      </c>
      <c r="Y204" s="278">
        <v>0</v>
      </c>
      <c r="Z204" s="278">
        <v>0</v>
      </c>
      <c r="AA204" s="278">
        <v>0</v>
      </c>
      <c r="AB204" s="278">
        <v>0</v>
      </c>
      <c r="AC204" s="279">
        <v>0</v>
      </c>
      <c r="AD204" s="279">
        <v>0</v>
      </c>
      <c r="AE204" s="279">
        <v>0</v>
      </c>
      <c r="AF204" s="279">
        <v>0</v>
      </c>
      <c r="AG204" s="279">
        <v>0</v>
      </c>
      <c r="AH204" s="280">
        <v>0</v>
      </c>
      <c r="AI204" s="280">
        <v>0.17473573718569388</v>
      </c>
      <c r="AJ204" s="280">
        <v>0</v>
      </c>
      <c r="AK204" s="280">
        <v>0</v>
      </c>
      <c r="AL204" s="280">
        <v>0</v>
      </c>
      <c r="AM204" s="281">
        <v>0</v>
      </c>
      <c r="AN204" s="281">
        <v>0</v>
      </c>
      <c r="AO204" s="281">
        <v>0</v>
      </c>
      <c r="AP204" s="281">
        <v>0</v>
      </c>
      <c r="AQ204" s="282">
        <v>0</v>
      </c>
    </row>
    <row r="205" spans="2:43" x14ac:dyDescent="0.2">
      <c r="B205" s="151" t="s">
        <v>245</v>
      </c>
      <c r="C205" s="151" t="s">
        <v>69</v>
      </c>
      <c r="D205" s="151" t="s">
        <v>137</v>
      </c>
      <c r="E205" s="151" t="s">
        <v>475</v>
      </c>
      <c r="F205" s="151" t="s">
        <v>124</v>
      </c>
      <c r="G205" s="151" t="s">
        <v>355</v>
      </c>
      <c r="H205" s="151" t="s">
        <v>54</v>
      </c>
      <c r="I205" s="262">
        <v>0</v>
      </c>
      <c r="J205" s="263">
        <v>0.80267161274591969</v>
      </c>
      <c r="K205" s="263">
        <v>0</v>
      </c>
      <c r="L205" s="263">
        <v>0</v>
      </c>
      <c r="M205" s="264">
        <v>0</v>
      </c>
      <c r="N205" s="262">
        <v>0</v>
      </c>
      <c r="O205" s="263">
        <v>0.59478433263478081</v>
      </c>
      <c r="P205" s="263">
        <v>0</v>
      </c>
      <c r="Q205" s="263">
        <v>0</v>
      </c>
      <c r="R205" s="264">
        <v>0</v>
      </c>
      <c r="S205" s="262">
        <v>0</v>
      </c>
      <c r="T205" s="263">
        <v>0.59478433263478081</v>
      </c>
      <c r="U205" s="263">
        <v>0</v>
      </c>
      <c r="V205" s="263">
        <v>0</v>
      </c>
      <c r="W205" s="263">
        <v>0</v>
      </c>
      <c r="X205" s="278">
        <v>0</v>
      </c>
      <c r="Y205" s="278">
        <v>0</v>
      </c>
      <c r="Z205" s="278">
        <v>0</v>
      </c>
      <c r="AA205" s="278">
        <v>0</v>
      </c>
      <c r="AB205" s="278">
        <v>0</v>
      </c>
      <c r="AC205" s="279">
        <v>0</v>
      </c>
      <c r="AD205" s="279">
        <v>0</v>
      </c>
      <c r="AE205" s="279">
        <v>0</v>
      </c>
      <c r="AF205" s="279">
        <v>0</v>
      </c>
      <c r="AG205" s="279">
        <v>0</v>
      </c>
      <c r="AH205" s="280">
        <v>0</v>
      </c>
      <c r="AI205" s="280">
        <v>0.59478433263478081</v>
      </c>
      <c r="AJ205" s="280">
        <v>0</v>
      </c>
      <c r="AK205" s="280">
        <v>0</v>
      </c>
      <c r="AL205" s="280">
        <v>0</v>
      </c>
      <c r="AM205" s="281">
        <v>0</v>
      </c>
      <c r="AN205" s="281">
        <v>0</v>
      </c>
      <c r="AO205" s="281">
        <v>0</v>
      </c>
      <c r="AP205" s="281">
        <v>0</v>
      </c>
      <c r="AQ205" s="282">
        <v>0</v>
      </c>
    </row>
    <row r="206" spans="2:43" x14ac:dyDescent="0.2">
      <c r="B206" s="151" t="s">
        <v>245</v>
      </c>
      <c r="C206" s="151" t="s">
        <v>69</v>
      </c>
      <c r="D206" s="151" t="s">
        <v>141</v>
      </c>
      <c r="E206" s="151" t="s">
        <v>475</v>
      </c>
      <c r="F206" s="151" t="s">
        <v>123</v>
      </c>
      <c r="G206" s="151" t="s">
        <v>355</v>
      </c>
      <c r="H206" s="151" t="s">
        <v>54</v>
      </c>
      <c r="I206" s="262">
        <v>0</v>
      </c>
      <c r="J206" s="263">
        <v>2.0449014896146047</v>
      </c>
      <c r="K206" s="263">
        <v>0</v>
      </c>
      <c r="L206" s="263">
        <v>0</v>
      </c>
      <c r="M206" s="264">
        <v>0</v>
      </c>
      <c r="N206" s="262">
        <v>0</v>
      </c>
      <c r="O206" s="263">
        <v>1.515283895045751</v>
      </c>
      <c r="P206" s="263">
        <v>0</v>
      </c>
      <c r="Q206" s="263">
        <v>0</v>
      </c>
      <c r="R206" s="264">
        <v>0</v>
      </c>
      <c r="S206" s="262">
        <v>0</v>
      </c>
      <c r="T206" s="263">
        <v>1.515283895045751</v>
      </c>
      <c r="U206" s="263">
        <v>0</v>
      </c>
      <c r="V206" s="263">
        <v>0</v>
      </c>
      <c r="W206" s="263">
        <v>0</v>
      </c>
      <c r="X206" s="278">
        <v>0</v>
      </c>
      <c r="Y206" s="278">
        <v>0</v>
      </c>
      <c r="Z206" s="278">
        <v>0</v>
      </c>
      <c r="AA206" s="278">
        <v>0</v>
      </c>
      <c r="AB206" s="278">
        <v>0</v>
      </c>
      <c r="AC206" s="279">
        <v>0</v>
      </c>
      <c r="AD206" s="279">
        <v>0</v>
      </c>
      <c r="AE206" s="279">
        <v>0</v>
      </c>
      <c r="AF206" s="279">
        <v>0</v>
      </c>
      <c r="AG206" s="279">
        <v>0</v>
      </c>
      <c r="AH206" s="280">
        <v>0</v>
      </c>
      <c r="AI206" s="280">
        <v>1.515283895045751</v>
      </c>
      <c r="AJ206" s="280">
        <v>0</v>
      </c>
      <c r="AK206" s="280">
        <v>0</v>
      </c>
      <c r="AL206" s="280">
        <v>0</v>
      </c>
      <c r="AM206" s="281">
        <v>0</v>
      </c>
      <c r="AN206" s="281">
        <v>0</v>
      </c>
      <c r="AO206" s="281">
        <v>0</v>
      </c>
      <c r="AP206" s="281">
        <v>0</v>
      </c>
      <c r="AQ206" s="282">
        <v>0</v>
      </c>
    </row>
    <row r="207" spans="2:43" x14ac:dyDescent="0.2">
      <c r="B207" s="151" t="s">
        <v>245</v>
      </c>
      <c r="C207" s="151" t="s">
        <v>69</v>
      </c>
      <c r="D207" s="151" t="s">
        <v>395</v>
      </c>
      <c r="E207" s="151" t="s">
        <v>475</v>
      </c>
      <c r="F207" s="151" t="s">
        <v>189</v>
      </c>
      <c r="G207" s="151" t="s">
        <v>355</v>
      </c>
      <c r="H207" s="151" t="s">
        <v>54</v>
      </c>
      <c r="I207" s="262">
        <v>0</v>
      </c>
      <c r="J207" s="263">
        <v>0</v>
      </c>
      <c r="K207" s="263">
        <v>0</v>
      </c>
      <c r="L207" s="263">
        <v>0</v>
      </c>
      <c r="M207" s="264">
        <v>0</v>
      </c>
      <c r="N207" s="262">
        <v>0</v>
      </c>
      <c r="O207" s="263">
        <v>0</v>
      </c>
      <c r="P207" s="263">
        <v>0</v>
      </c>
      <c r="Q207" s="263">
        <v>0</v>
      </c>
      <c r="R207" s="264">
        <v>0</v>
      </c>
      <c r="S207" s="262">
        <v>0</v>
      </c>
      <c r="T207" s="263">
        <v>0</v>
      </c>
      <c r="U207" s="263">
        <v>0</v>
      </c>
      <c r="V207" s="263">
        <v>0</v>
      </c>
      <c r="W207" s="263">
        <v>0</v>
      </c>
      <c r="X207" s="278">
        <v>0</v>
      </c>
      <c r="Y207" s="278">
        <v>0</v>
      </c>
      <c r="Z207" s="278">
        <v>0</v>
      </c>
      <c r="AA207" s="278">
        <v>0</v>
      </c>
      <c r="AB207" s="278">
        <v>0</v>
      </c>
      <c r="AC207" s="279">
        <v>0</v>
      </c>
      <c r="AD207" s="279">
        <v>0</v>
      </c>
      <c r="AE207" s="279">
        <v>0</v>
      </c>
      <c r="AF207" s="279">
        <v>0</v>
      </c>
      <c r="AG207" s="279">
        <v>0</v>
      </c>
      <c r="AH207" s="280">
        <v>0</v>
      </c>
      <c r="AI207" s="280">
        <v>0</v>
      </c>
      <c r="AJ207" s="280">
        <v>0</v>
      </c>
      <c r="AK207" s="280">
        <v>0</v>
      </c>
      <c r="AL207" s="280">
        <v>0</v>
      </c>
      <c r="AM207" s="281">
        <v>0</v>
      </c>
      <c r="AN207" s="281">
        <v>0</v>
      </c>
      <c r="AO207" s="281">
        <v>0</v>
      </c>
      <c r="AP207" s="281">
        <v>0</v>
      </c>
      <c r="AQ207" s="282">
        <v>0</v>
      </c>
    </row>
    <row r="208" spans="2:43" x14ac:dyDescent="0.2">
      <c r="B208" s="151" t="s">
        <v>245</v>
      </c>
      <c r="C208" s="151" t="s">
        <v>69</v>
      </c>
      <c r="D208" s="151" t="s">
        <v>396</v>
      </c>
      <c r="E208" s="151" t="s">
        <v>475</v>
      </c>
      <c r="F208" s="151" t="s">
        <v>193</v>
      </c>
      <c r="G208" s="151" t="s">
        <v>355</v>
      </c>
      <c r="H208" s="151" t="s">
        <v>54</v>
      </c>
      <c r="I208" s="262">
        <v>0</v>
      </c>
      <c r="J208" s="263">
        <v>0</v>
      </c>
      <c r="K208" s="263">
        <v>0</v>
      </c>
      <c r="L208" s="263">
        <v>0</v>
      </c>
      <c r="M208" s="264">
        <v>0</v>
      </c>
      <c r="N208" s="262">
        <v>0</v>
      </c>
      <c r="O208" s="263">
        <v>0</v>
      </c>
      <c r="P208" s="263">
        <v>0</v>
      </c>
      <c r="Q208" s="263">
        <v>0</v>
      </c>
      <c r="R208" s="264">
        <v>0</v>
      </c>
      <c r="S208" s="262">
        <v>0</v>
      </c>
      <c r="T208" s="263">
        <v>0</v>
      </c>
      <c r="U208" s="263">
        <v>0</v>
      </c>
      <c r="V208" s="263">
        <v>0</v>
      </c>
      <c r="W208" s="263">
        <v>0</v>
      </c>
      <c r="X208" s="278">
        <v>0</v>
      </c>
      <c r="Y208" s="278">
        <v>0</v>
      </c>
      <c r="Z208" s="278">
        <v>0</v>
      </c>
      <c r="AA208" s="278">
        <v>0</v>
      </c>
      <c r="AB208" s="278">
        <v>0</v>
      </c>
      <c r="AC208" s="279">
        <v>0</v>
      </c>
      <c r="AD208" s="279">
        <v>0</v>
      </c>
      <c r="AE208" s="279">
        <v>0</v>
      </c>
      <c r="AF208" s="279">
        <v>0</v>
      </c>
      <c r="AG208" s="279">
        <v>0</v>
      </c>
      <c r="AH208" s="280">
        <v>0</v>
      </c>
      <c r="AI208" s="280">
        <v>0</v>
      </c>
      <c r="AJ208" s="280">
        <v>0</v>
      </c>
      <c r="AK208" s="280">
        <v>0</v>
      </c>
      <c r="AL208" s="280">
        <v>0</v>
      </c>
      <c r="AM208" s="281">
        <v>0</v>
      </c>
      <c r="AN208" s="281">
        <v>0</v>
      </c>
      <c r="AO208" s="281">
        <v>0</v>
      </c>
      <c r="AP208" s="281">
        <v>0</v>
      </c>
      <c r="AQ208" s="282">
        <v>0</v>
      </c>
    </row>
    <row r="209" spans="2:43" x14ac:dyDescent="0.2">
      <c r="B209" s="151" t="s">
        <v>245</v>
      </c>
      <c r="C209" s="151" t="s">
        <v>69</v>
      </c>
      <c r="D209" s="151" t="s">
        <v>134</v>
      </c>
      <c r="E209" s="151" t="s">
        <v>475</v>
      </c>
      <c r="F209" s="151" t="s">
        <v>125</v>
      </c>
      <c r="G209" s="151" t="s">
        <v>355</v>
      </c>
      <c r="H209" s="151" t="s">
        <v>54</v>
      </c>
      <c r="I209" s="262">
        <v>0</v>
      </c>
      <c r="J209" s="263">
        <v>0</v>
      </c>
      <c r="K209" s="263">
        <v>0</v>
      </c>
      <c r="L209" s="263">
        <v>0</v>
      </c>
      <c r="M209" s="264">
        <v>0</v>
      </c>
      <c r="N209" s="262">
        <v>0</v>
      </c>
      <c r="O209" s="263">
        <v>0</v>
      </c>
      <c r="P209" s="263">
        <v>0</v>
      </c>
      <c r="Q209" s="263">
        <v>0</v>
      </c>
      <c r="R209" s="264">
        <v>0</v>
      </c>
      <c r="S209" s="262">
        <v>0</v>
      </c>
      <c r="T209" s="263">
        <v>0</v>
      </c>
      <c r="U209" s="263">
        <v>0</v>
      </c>
      <c r="V209" s="263">
        <v>0</v>
      </c>
      <c r="W209" s="263">
        <v>0</v>
      </c>
      <c r="X209" s="278">
        <v>0</v>
      </c>
      <c r="Y209" s="278">
        <v>0</v>
      </c>
      <c r="Z209" s="278">
        <v>0</v>
      </c>
      <c r="AA209" s="278">
        <v>0</v>
      </c>
      <c r="AB209" s="278">
        <v>0</v>
      </c>
      <c r="AC209" s="279">
        <v>0</v>
      </c>
      <c r="AD209" s="279">
        <v>0</v>
      </c>
      <c r="AE209" s="279">
        <v>0</v>
      </c>
      <c r="AF209" s="279">
        <v>0</v>
      </c>
      <c r="AG209" s="279">
        <v>0</v>
      </c>
      <c r="AH209" s="280">
        <v>0</v>
      </c>
      <c r="AI209" s="280">
        <v>0</v>
      </c>
      <c r="AJ209" s="280">
        <v>0</v>
      </c>
      <c r="AK209" s="280">
        <v>0</v>
      </c>
      <c r="AL209" s="280">
        <v>0</v>
      </c>
      <c r="AM209" s="281">
        <v>0</v>
      </c>
      <c r="AN209" s="281">
        <v>0</v>
      </c>
      <c r="AO209" s="281">
        <v>0</v>
      </c>
      <c r="AP209" s="281">
        <v>0</v>
      </c>
      <c r="AQ209" s="282">
        <v>0</v>
      </c>
    </row>
    <row r="210" spans="2:43" x14ac:dyDescent="0.2">
      <c r="B210" s="151" t="s">
        <v>245</v>
      </c>
      <c r="C210" s="151" t="s">
        <v>69</v>
      </c>
      <c r="D210" s="151" t="s">
        <v>397</v>
      </c>
      <c r="E210" s="151" t="s">
        <v>475</v>
      </c>
      <c r="F210" s="151" t="s">
        <v>130</v>
      </c>
      <c r="G210" s="151" t="s">
        <v>355</v>
      </c>
      <c r="H210" s="151" t="s">
        <v>54</v>
      </c>
      <c r="I210" s="262">
        <v>0</v>
      </c>
      <c r="J210" s="263">
        <v>0</v>
      </c>
      <c r="K210" s="263">
        <v>0</v>
      </c>
      <c r="L210" s="263">
        <v>0</v>
      </c>
      <c r="M210" s="264">
        <v>0</v>
      </c>
      <c r="N210" s="262">
        <v>0</v>
      </c>
      <c r="O210" s="263">
        <v>0</v>
      </c>
      <c r="P210" s="263">
        <v>0</v>
      </c>
      <c r="Q210" s="263">
        <v>0</v>
      </c>
      <c r="R210" s="264">
        <v>0</v>
      </c>
      <c r="S210" s="262">
        <v>0</v>
      </c>
      <c r="T210" s="263">
        <v>0</v>
      </c>
      <c r="U210" s="263">
        <v>0</v>
      </c>
      <c r="V210" s="263">
        <v>0</v>
      </c>
      <c r="W210" s="263">
        <v>0</v>
      </c>
      <c r="X210" s="278">
        <v>0</v>
      </c>
      <c r="Y210" s="278">
        <v>0</v>
      </c>
      <c r="Z210" s="278">
        <v>0</v>
      </c>
      <c r="AA210" s="278">
        <v>0</v>
      </c>
      <c r="AB210" s="278">
        <v>0</v>
      </c>
      <c r="AC210" s="279">
        <v>0</v>
      </c>
      <c r="AD210" s="279">
        <v>0</v>
      </c>
      <c r="AE210" s="279">
        <v>0</v>
      </c>
      <c r="AF210" s="279">
        <v>0</v>
      </c>
      <c r="AG210" s="279">
        <v>0</v>
      </c>
      <c r="AH210" s="280">
        <v>0</v>
      </c>
      <c r="AI210" s="280">
        <v>0</v>
      </c>
      <c r="AJ210" s="280">
        <v>0</v>
      </c>
      <c r="AK210" s="280">
        <v>0</v>
      </c>
      <c r="AL210" s="280">
        <v>0</v>
      </c>
      <c r="AM210" s="281">
        <v>0</v>
      </c>
      <c r="AN210" s="281">
        <v>0</v>
      </c>
      <c r="AO210" s="281">
        <v>0</v>
      </c>
      <c r="AP210" s="281">
        <v>0</v>
      </c>
      <c r="AQ210" s="282">
        <v>0</v>
      </c>
    </row>
    <row r="211" spans="2:43" x14ac:dyDescent="0.2">
      <c r="B211" s="151" t="s">
        <v>245</v>
      </c>
      <c r="C211" s="151" t="s">
        <v>69</v>
      </c>
      <c r="D211" s="151" t="s">
        <v>138</v>
      </c>
      <c r="E211" s="151" t="s">
        <v>475</v>
      </c>
      <c r="F211" s="151" t="s">
        <v>126</v>
      </c>
      <c r="G211" s="151" t="s">
        <v>355</v>
      </c>
      <c r="H211" s="151" t="s">
        <v>54</v>
      </c>
      <c r="I211" s="262">
        <v>0</v>
      </c>
      <c r="J211" s="263">
        <v>1.6786029361789669</v>
      </c>
      <c r="K211" s="263">
        <v>0</v>
      </c>
      <c r="L211" s="263">
        <v>0</v>
      </c>
      <c r="M211" s="264">
        <v>0</v>
      </c>
      <c r="N211" s="262">
        <v>0</v>
      </c>
      <c r="O211" s="263">
        <v>6.6953005158409651</v>
      </c>
      <c r="P211" s="263">
        <v>0</v>
      </c>
      <c r="Q211" s="263">
        <v>0</v>
      </c>
      <c r="R211" s="264">
        <v>0</v>
      </c>
      <c r="S211" s="262">
        <v>0</v>
      </c>
      <c r="T211" s="263">
        <v>6.6953005158409651</v>
      </c>
      <c r="U211" s="263">
        <v>0</v>
      </c>
      <c r="V211" s="263">
        <v>0</v>
      </c>
      <c r="W211" s="263">
        <v>0</v>
      </c>
      <c r="X211" s="278">
        <v>0</v>
      </c>
      <c r="Y211" s="278">
        <v>0</v>
      </c>
      <c r="Z211" s="278">
        <v>0</v>
      </c>
      <c r="AA211" s="278">
        <v>0</v>
      </c>
      <c r="AB211" s="278">
        <v>0</v>
      </c>
      <c r="AC211" s="279">
        <v>0</v>
      </c>
      <c r="AD211" s="279">
        <v>0</v>
      </c>
      <c r="AE211" s="279">
        <v>0</v>
      </c>
      <c r="AF211" s="279">
        <v>0</v>
      </c>
      <c r="AG211" s="279">
        <v>0</v>
      </c>
      <c r="AH211" s="280">
        <v>0</v>
      </c>
      <c r="AI211" s="280">
        <v>6.695300515840966</v>
      </c>
      <c r="AJ211" s="280">
        <v>0</v>
      </c>
      <c r="AK211" s="280">
        <v>0</v>
      </c>
      <c r="AL211" s="280">
        <v>0</v>
      </c>
      <c r="AM211" s="281">
        <v>0</v>
      </c>
      <c r="AN211" s="281">
        <v>0</v>
      </c>
      <c r="AO211" s="281">
        <v>0</v>
      </c>
      <c r="AP211" s="281">
        <v>0</v>
      </c>
      <c r="AQ211" s="282">
        <v>0</v>
      </c>
    </row>
    <row r="212" spans="2:43" x14ac:dyDescent="0.2">
      <c r="B212" s="151" t="s">
        <v>245</v>
      </c>
      <c r="C212" s="151" t="s">
        <v>69</v>
      </c>
      <c r="D212" s="151" t="s">
        <v>140</v>
      </c>
      <c r="E212" s="151" t="s">
        <v>475</v>
      </c>
      <c r="F212" s="151" t="s">
        <v>128</v>
      </c>
      <c r="G212" s="151" t="s">
        <v>355</v>
      </c>
      <c r="H212" s="151" t="s">
        <v>54</v>
      </c>
      <c r="I212" s="262">
        <v>0</v>
      </c>
      <c r="J212" s="263">
        <v>0</v>
      </c>
      <c r="K212" s="263">
        <v>0</v>
      </c>
      <c r="L212" s="263">
        <v>0</v>
      </c>
      <c r="M212" s="264">
        <v>0</v>
      </c>
      <c r="N212" s="262">
        <v>0</v>
      </c>
      <c r="O212" s="263">
        <v>0</v>
      </c>
      <c r="P212" s="263">
        <v>0</v>
      </c>
      <c r="Q212" s="263">
        <v>0</v>
      </c>
      <c r="R212" s="264">
        <v>0</v>
      </c>
      <c r="S212" s="262">
        <v>0</v>
      </c>
      <c r="T212" s="263">
        <v>0</v>
      </c>
      <c r="U212" s="263">
        <v>0</v>
      </c>
      <c r="V212" s="263">
        <v>0</v>
      </c>
      <c r="W212" s="263">
        <v>0</v>
      </c>
      <c r="X212" s="278">
        <v>0</v>
      </c>
      <c r="Y212" s="278">
        <v>0</v>
      </c>
      <c r="Z212" s="278">
        <v>0</v>
      </c>
      <c r="AA212" s="278">
        <v>0</v>
      </c>
      <c r="AB212" s="278">
        <v>0</v>
      </c>
      <c r="AC212" s="279">
        <v>0</v>
      </c>
      <c r="AD212" s="279">
        <v>0</v>
      </c>
      <c r="AE212" s="279">
        <v>0</v>
      </c>
      <c r="AF212" s="279">
        <v>0</v>
      </c>
      <c r="AG212" s="279">
        <v>0</v>
      </c>
      <c r="AH212" s="280">
        <v>0</v>
      </c>
      <c r="AI212" s="280">
        <v>0</v>
      </c>
      <c r="AJ212" s="280">
        <v>0</v>
      </c>
      <c r="AK212" s="280">
        <v>0</v>
      </c>
      <c r="AL212" s="280">
        <v>0</v>
      </c>
      <c r="AM212" s="281">
        <v>0</v>
      </c>
      <c r="AN212" s="281">
        <v>0</v>
      </c>
      <c r="AO212" s="281">
        <v>0</v>
      </c>
      <c r="AP212" s="281">
        <v>0</v>
      </c>
      <c r="AQ212" s="282">
        <v>0</v>
      </c>
    </row>
    <row r="213" spans="2:43" x14ac:dyDescent="0.2">
      <c r="B213" s="151" t="s">
        <v>245</v>
      </c>
      <c r="C213" s="151" t="s">
        <v>69</v>
      </c>
      <c r="D213" s="151" t="s">
        <v>135</v>
      </c>
      <c r="E213" s="151" t="s">
        <v>475</v>
      </c>
      <c r="F213" s="151" t="s">
        <v>155</v>
      </c>
      <c r="G213" s="151" t="s">
        <v>355</v>
      </c>
      <c r="H213" s="151" t="s">
        <v>54</v>
      </c>
      <c r="I213" s="262">
        <v>0</v>
      </c>
      <c r="J213" s="263">
        <v>0</v>
      </c>
      <c r="K213" s="263">
        <v>0</v>
      </c>
      <c r="L213" s="263">
        <v>0</v>
      </c>
      <c r="M213" s="264">
        <v>0</v>
      </c>
      <c r="N213" s="262">
        <v>0</v>
      </c>
      <c r="O213" s="263">
        <v>0</v>
      </c>
      <c r="P213" s="263">
        <v>0</v>
      </c>
      <c r="Q213" s="263">
        <v>0</v>
      </c>
      <c r="R213" s="264">
        <v>0</v>
      </c>
      <c r="S213" s="262">
        <v>0</v>
      </c>
      <c r="T213" s="263">
        <v>0</v>
      </c>
      <c r="U213" s="263">
        <v>0</v>
      </c>
      <c r="V213" s="263">
        <v>0</v>
      </c>
      <c r="W213" s="263">
        <v>0</v>
      </c>
      <c r="X213" s="278">
        <v>0</v>
      </c>
      <c r="Y213" s="278">
        <v>0</v>
      </c>
      <c r="Z213" s="278">
        <v>0</v>
      </c>
      <c r="AA213" s="278">
        <v>0</v>
      </c>
      <c r="AB213" s="278">
        <v>0</v>
      </c>
      <c r="AC213" s="279">
        <v>0</v>
      </c>
      <c r="AD213" s="279">
        <v>0</v>
      </c>
      <c r="AE213" s="279">
        <v>0</v>
      </c>
      <c r="AF213" s="279">
        <v>0</v>
      </c>
      <c r="AG213" s="279">
        <v>0</v>
      </c>
      <c r="AH213" s="280">
        <v>0</v>
      </c>
      <c r="AI213" s="280">
        <v>0</v>
      </c>
      <c r="AJ213" s="280">
        <v>0</v>
      </c>
      <c r="AK213" s="280">
        <v>0</v>
      </c>
      <c r="AL213" s="280">
        <v>0</v>
      </c>
      <c r="AM213" s="281">
        <v>0</v>
      </c>
      <c r="AN213" s="281">
        <v>0</v>
      </c>
      <c r="AO213" s="281">
        <v>0</v>
      </c>
      <c r="AP213" s="281">
        <v>0</v>
      </c>
      <c r="AQ213" s="282">
        <v>0</v>
      </c>
    </row>
    <row r="214" spans="2:43" x14ac:dyDescent="0.2">
      <c r="B214" s="151" t="s">
        <v>245</v>
      </c>
      <c r="C214" s="151" t="s">
        <v>69</v>
      </c>
      <c r="D214" s="151" t="s">
        <v>136</v>
      </c>
      <c r="E214" s="151" t="s">
        <v>475</v>
      </c>
      <c r="F214" s="151" t="s">
        <v>132</v>
      </c>
      <c r="G214" s="151" t="s">
        <v>355</v>
      </c>
      <c r="H214" s="151" t="s">
        <v>54</v>
      </c>
      <c r="I214" s="262">
        <v>0</v>
      </c>
      <c r="J214" s="263">
        <v>0</v>
      </c>
      <c r="K214" s="263">
        <v>0</v>
      </c>
      <c r="L214" s="263">
        <v>0</v>
      </c>
      <c r="M214" s="264">
        <v>0</v>
      </c>
      <c r="N214" s="262">
        <v>0</v>
      </c>
      <c r="O214" s="263">
        <v>0</v>
      </c>
      <c r="P214" s="263">
        <v>0</v>
      </c>
      <c r="Q214" s="263">
        <v>0</v>
      </c>
      <c r="R214" s="264">
        <v>0</v>
      </c>
      <c r="S214" s="262">
        <v>0</v>
      </c>
      <c r="T214" s="263">
        <v>0</v>
      </c>
      <c r="U214" s="263">
        <v>0</v>
      </c>
      <c r="V214" s="263">
        <v>0</v>
      </c>
      <c r="W214" s="263">
        <v>0</v>
      </c>
      <c r="X214" s="278">
        <v>0</v>
      </c>
      <c r="Y214" s="278">
        <v>0</v>
      </c>
      <c r="Z214" s="278">
        <v>0</v>
      </c>
      <c r="AA214" s="278">
        <v>0</v>
      </c>
      <c r="AB214" s="278">
        <v>0</v>
      </c>
      <c r="AC214" s="279">
        <v>0</v>
      </c>
      <c r="AD214" s="279">
        <v>0</v>
      </c>
      <c r="AE214" s="279">
        <v>0</v>
      </c>
      <c r="AF214" s="279">
        <v>0</v>
      </c>
      <c r="AG214" s="279">
        <v>0</v>
      </c>
      <c r="AH214" s="280">
        <v>0</v>
      </c>
      <c r="AI214" s="280">
        <v>0</v>
      </c>
      <c r="AJ214" s="280">
        <v>0</v>
      </c>
      <c r="AK214" s="280">
        <v>0</v>
      </c>
      <c r="AL214" s="280">
        <v>0</v>
      </c>
      <c r="AM214" s="281">
        <v>0</v>
      </c>
      <c r="AN214" s="281">
        <v>0</v>
      </c>
      <c r="AO214" s="281">
        <v>0</v>
      </c>
      <c r="AP214" s="281">
        <v>0</v>
      </c>
      <c r="AQ214" s="282">
        <v>0</v>
      </c>
    </row>
    <row r="215" spans="2:43" x14ac:dyDescent="0.2">
      <c r="B215" s="151" t="s">
        <v>245</v>
      </c>
      <c r="C215" s="151" t="s">
        <v>69</v>
      </c>
      <c r="D215" s="151" t="s">
        <v>398</v>
      </c>
      <c r="E215" s="151" t="s">
        <v>475</v>
      </c>
      <c r="F215" s="151" t="s">
        <v>131</v>
      </c>
      <c r="G215" s="151" t="s">
        <v>355</v>
      </c>
      <c r="H215" s="151" t="s">
        <v>54</v>
      </c>
      <c r="I215" s="262">
        <v>0</v>
      </c>
      <c r="J215" s="263">
        <v>0</v>
      </c>
      <c r="K215" s="263">
        <v>0</v>
      </c>
      <c r="L215" s="263">
        <v>0</v>
      </c>
      <c r="M215" s="264">
        <v>0</v>
      </c>
      <c r="N215" s="262">
        <v>0</v>
      </c>
      <c r="O215" s="263">
        <v>0</v>
      </c>
      <c r="P215" s="263">
        <v>0</v>
      </c>
      <c r="Q215" s="263">
        <v>0</v>
      </c>
      <c r="R215" s="264">
        <v>0</v>
      </c>
      <c r="S215" s="262">
        <v>0</v>
      </c>
      <c r="T215" s="263">
        <v>0</v>
      </c>
      <c r="U215" s="263">
        <v>0</v>
      </c>
      <c r="V215" s="263">
        <v>0</v>
      </c>
      <c r="W215" s="263">
        <v>0</v>
      </c>
      <c r="X215" s="278">
        <v>0</v>
      </c>
      <c r="Y215" s="278">
        <v>0</v>
      </c>
      <c r="Z215" s="278">
        <v>0</v>
      </c>
      <c r="AA215" s="278">
        <v>0</v>
      </c>
      <c r="AB215" s="278">
        <v>0</v>
      </c>
      <c r="AC215" s="279">
        <v>0</v>
      </c>
      <c r="AD215" s="279">
        <v>0</v>
      </c>
      <c r="AE215" s="279">
        <v>0</v>
      </c>
      <c r="AF215" s="279">
        <v>0</v>
      </c>
      <c r="AG215" s="279">
        <v>0</v>
      </c>
      <c r="AH215" s="280">
        <v>0</v>
      </c>
      <c r="AI215" s="280">
        <v>0</v>
      </c>
      <c r="AJ215" s="280">
        <v>0</v>
      </c>
      <c r="AK215" s="280">
        <v>0</v>
      </c>
      <c r="AL215" s="280">
        <v>0</v>
      </c>
      <c r="AM215" s="281">
        <v>0</v>
      </c>
      <c r="AN215" s="281">
        <v>0</v>
      </c>
      <c r="AO215" s="281">
        <v>0</v>
      </c>
      <c r="AP215" s="281">
        <v>0</v>
      </c>
      <c r="AQ215" s="282">
        <v>0</v>
      </c>
    </row>
    <row r="216" spans="2:43" x14ac:dyDescent="0.2">
      <c r="B216" s="151" t="s">
        <v>245</v>
      </c>
      <c r="C216" s="151" t="s">
        <v>112</v>
      </c>
      <c r="D216" s="151" t="s">
        <v>144</v>
      </c>
      <c r="E216" s="151" t="s">
        <v>475</v>
      </c>
      <c r="F216" s="151" t="s">
        <v>122</v>
      </c>
      <c r="G216" s="151" t="s">
        <v>470</v>
      </c>
      <c r="H216" s="151" t="s">
        <v>82</v>
      </c>
      <c r="I216" s="262">
        <v>2.5469190448107037E-3</v>
      </c>
      <c r="J216" s="263">
        <v>0</v>
      </c>
      <c r="K216" s="263">
        <v>1.3858235979117067E-2</v>
      </c>
      <c r="L216" s="263">
        <v>0</v>
      </c>
      <c r="M216" s="264">
        <v>0</v>
      </c>
      <c r="N216" s="262">
        <v>1.8872818227123089E-3</v>
      </c>
      <c r="O216" s="263">
        <v>0</v>
      </c>
      <c r="P216" s="263">
        <v>1.0269033447111095E-2</v>
      </c>
      <c r="Q216" s="263">
        <v>0</v>
      </c>
      <c r="R216" s="264">
        <v>0</v>
      </c>
      <c r="S216" s="262">
        <v>1.8872818227123089E-3</v>
      </c>
      <c r="T216" s="263">
        <v>0</v>
      </c>
      <c r="U216" s="263">
        <v>1.0269033447111095E-2</v>
      </c>
      <c r="V216" s="263">
        <v>0</v>
      </c>
      <c r="W216" s="263">
        <v>0</v>
      </c>
      <c r="X216" s="278">
        <v>8.5910316359499145E-4</v>
      </c>
      <c r="Y216" s="278">
        <v>0</v>
      </c>
      <c r="Z216" s="278">
        <v>4.6745319195609846E-3</v>
      </c>
      <c r="AA216" s="278">
        <v>0</v>
      </c>
      <c r="AB216" s="278">
        <v>0</v>
      </c>
      <c r="AC216" s="279">
        <v>0</v>
      </c>
      <c r="AD216" s="279">
        <v>0</v>
      </c>
      <c r="AE216" s="279">
        <v>0</v>
      </c>
      <c r="AF216" s="279">
        <v>0</v>
      </c>
      <c r="AG216" s="279">
        <v>0</v>
      </c>
      <c r="AH216" s="280">
        <v>1.0281786591173176E-3</v>
      </c>
      <c r="AI216" s="280">
        <v>0</v>
      </c>
      <c r="AJ216" s="280">
        <v>5.5945015275501104E-3</v>
      </c>
      <c r="AK216" s="280">
        <v>0</v>
      </c>
      <c r="AL216" s="280">
        <v>0</v>
      </c>
      <c r="AM216" s="281">
        <v>0</v>
      </c>
      <c r="AN216" s="281">
        <v>0</v>
      </c>
      <c r="AO216" s="281">
        <v>0</v>
      </c>
      <c r="AP216" s="281">
        <v>0</v>
      </c>
      <c r="AQ216" s="282">
        <v>0</v>
      </c>
    </row>
    <row r="217" spans="2:43" x14ac:dyDescent="0.2">
      <c r="B217" s="151" t="s">
        <v>245</v>
      </c>
      <c r="C217" s="151" t="s">
        <v>112</v>
      </c>
      <c r="D217" s="151" t="s">
        <v>139</v>
      </c>
      <c r="E217" s="151" t="s">
        <v>475</v>
      </c>
      <c r="F217" s="151" t="s">
        <v>127</v>
      </c>
      <c r="G217" s="151" t="s">
        <v>470</v>
      </c>
      <c r="H217" s="151" t="s">
        <v>82</v>
      </c>
      <c r="I217" s="262">
        <v>9.8155313138522937E-3</v>
      </c>
      <c r="J217" s="263">
        <v>0</v>
      </c>
      <c r="K217" s="263">
        <v>5.3408038031255128E-2</v>
      </c>
      <c r="L217" s="263">
        <v>0</v>
      </c>
      <c r="M217" s="264">
        <v>0</v>
      </c>
      <c r="N217" s="262">
        <v>7.2733657815471408E-3</v>
      </c>
      <c r="O217" s="263">
        <v>0</v>
      </c>
      <c r="P217" s="263">
        <v>3.9575666752535911E-2</v>
      </c>
      <c r="Q217" s="263">
        <v>0</v>
      </c>
      <c r="R217" s="264">
        <v>0</v>
      </c>
      <c r="S217" s="262">
        <v>7.2733657815471408E-3</v>
      </c>
      <c r="T217" s="263">
        <v>0</v>
      </c>
      <c r="U217" s="263">
        <v>3.9575666752535911E-2</v>
      </c>
      <c r="V217" s="263">
        <v>0</v>
      </c>
      <c r="W217" s="263">
        <v>0</v>
      </c>
      <c r="X217" s="278">
        <v>0</v>
      </c>
      <c r="Y217" s="278">
        <v>0</v>
      </c>
      <c r="Z217" s="278">
        <v>0</v>
      </c>
      <c r="AA217" s="278">
        <v>0</v>
      </c>
      <c r="AB217" s="278">
        <v>0</v>
      </c>
      <c r="AC217" s="279">
        <v>0</v>
      </c>
      <c r="AD217" s="279">
        <v>0</v>
      </c>
      <c r="AE217" s="279">
        <v>0</v>
      </c>
      <c r="AF217" s="279">
        <v>0</v>
      </c>
      <c r="AG217" s="279">
        <v>0</v>
      </c>
      <c r="AH217" s="280">
        <v>7.2733657815471408E-3</v>
      </c>
      <c r="AI217" s="280">
        <v>0</v>
      </c>
      <c r="AJ217" s="280">
        <v>3.9575666752535911E-2</v>
      </c>
      <c r="AK217" s="280">
        <v>0</v>
      </c>
      <c r="AL217" s="280">
        <v>0</v>
      </c>
      <c r="AM217" s="281">
        <v>0</v>
      </c>
      <c r="AN217" s="281">
        <v>0</v>
      </c>
      <c r="AO217" s="281">
        <v>0</v>
      </c>
      <c r="AP217" s="281">
        <v>0</v>
      </c>
      <c r="AQ217" s="282">
        <v>0</v>
      </c>
    </row>
    <row r="218" spans="2:43" x14ac:dyDescent="0.2">
      <c r="B218" s="151" t="s">
        <v>245</v>
      </c>
      <c r="C218" s="151" t="s">
        <v>112</v>
      </c>
      <c r="D218" s="151" t="s">
        <v>142</v>
      </c>
      <c r="E218" s="151" t="s">
        <v>475</v>
      </c>
      <c r="F218" s="151" t="s">
        <v>133</v>
      </c>
      <c r="G218" s="151" t="s">
        <v>470</v>
      </c>
      <c r="H218" s="151" t="s">
        <v>82</v>
      </c>
      <c r="I218" s="262">
        <v>5.4466179507042791E-3</v>
      </c>
      <c r="J218" s="263">
        <v>0</v>
      </c>
      <c r="K218" s="263">
        <v>2.9636009437655639E-2</v>
      </c>
      <c r="L218" s="263">
        <v>0</v>
      </c>
      <c r="M218" s="264">
        <v>0</v>
      </c>
      <c r="N218" s="262">
        <v>3.7349199612496807E-3</v>
      </c>
      <c r="O218" s="263">
        <v>0</v>
      </c>
      <c r="P218" s="263">
        <v>2.0322358612682088E-2</v>
      </c>
      <c r="Q218" s="263">
        <v>0</v>
      </c>
      <c r="R218" s="264">
        <v>0</v>
      </c>
      <c r="S218" s="262">
        <v>3.7349199612496807E-3</v>
      </c>
      <c r="T218" s="263">
        <v>0</v>
      </c>
      <c r="U218" s="263">
        <v>2.0322358612682088E-2</v>
      </c>
      <c r="V218" s="263">
        <v>0</v>
      </c>
      <c r="W218" s="263">
        <v>0</v>
      </c>
      <c r="X218" s="278">
        <v>0</v>
      </c>
      <c r="Y218" s="278">
        <v>0</v>
      </c>
      <c r="Z218" s="278">
        <v>0</v>
      </c>
      <c r="AA218" s="278">
        <v>0</v>
      </c>
      <c r="AB218" s="278">
        <v>0</v>
      </c>
      <c r="AC218" s="279">
        <v>0</v>
      </c>
      <c r="AD218" s="279">
        <v>0</v>
      </c>
      <c r="AE218" s="279">
        <v>0</v>
      </c>
      <c r="AF218" s="279">
        <v>0</v>
      </c>
      <c r="AG218" s="279">
        <v>0</v>
      </c>
      <c r="AH218" s="280">
        <v>3.7349199612496807E-3</v>
      </c>
      <c r="AI218" s="280">
        <v>0</v>
      </c>
      <c r="AJ218" s="280">
        <v>2.0322358612682088E-2</v>
      </c>
      <c r="AK218" s="280">
        <v>0</v>
      </c>
      <c r="AL218" s="280">
        <v>0</v>
      </c>
      <c r="AM218" s="281">
        <v>0</v>
      </c>
      <c r="AN218" s="281">
        <v>0</v>
      </c>
      <c r="AO218" s="281">
        <v>0</v>
      </c>
      <c r="AP218" s="281">
        <v>0</v>
      </c>
      <c r="AQ218" s="282">
        <v>0</v>
      </c>
    </row>
    <row r="219" spans="2:43" x14ac:dyDescent="0.2">
      <c r="B219" s="151" t="s">
        <v>245</v>
      </c>
      <c r="C219" s="151" t="s">
        <v>112</v>
      </c>
      <c r="D219" s="151" t="s">
        <v>143</v>
      </c>
      <c r="E219" s="151" t="s">
        <v>475</v>
      </c>
      <c r="F219" s="151" t="s">
        <v>212</v>
      </c>
      <c r="G219" s="151" t="s">
        <v>470</v>
      </c>
      <c r="H219" s="151" t="s">
        <v>82</v>
      </c>
      <c r="I219" s="262">
        <v>6.7356536722266549E-5</v>
      </c>
      <c r="J219" s="263">
        <v>0</v>
      </c>
      <c r="K219" s="263">
        <v>3.6649880275350921E-4</v>
      </c>
      <c r="L219" s="263">
        <v>0</v>
      </c>
      <c r="M219" s="264">
        <v>0</v>
      </c>
      <c r="N219" s="262">
        <v>4.6188529432674979E-5</v>
      </c>
      <c r="O219" s="263">
        <v>0</v>
      </c>
      <c r="P219" s="263">
        <v>2.5131993956014329E-4</v>
      </c>
      <c r="Q219" s="263">
        <v>0</v>
      </c>
      <c r="R219" s="264">
        <v>0</v>
      </c>
      <c r="S219" s="262">
        <v>4.6188529432674979E-5</v>
      </c>
      <c r="T219" s="263">
        <v>0</v>
      </c>
      <c r="U219" s="263">
        <v>2.5131993956014329E-4</v>
      </c>
      <c r="V219" s="263">
        <v>0</v>
      </c>
      <c r="W219" s="263">
        <v>0</v>
      </c>
      <c r="X219" s="278">
        <v>0</v>
      </c>
      <c r="Y219" s="278">
        <v>0</v>
      </c>
      <c r="Z219" s="278">
        <v>0</v>
      </c>
      <c r="AA219" s="278">
        <v>0</v>
      </c>
      <c r="AB219" s="278">
        <v>0</v>
      </c>
      <c r="AC219" s="279">
        <v>0</v>
      </c>
      <c r="AD219" s="279">
        <v>0</v>
      </c>
      <c r="AE219" s="279">
        <v>0</v>
      </c>
      <c r="AF219" s="279">
        <v>0</v>
      </c>
      <c r="AG219" s="279">
        <v>0</v>
      </c>
      <c r="AH219" s="280">
        <v>4.6188529432674979E-5</v>
      </c>
      <c r="AI219" s="280">
        <v>0</v>
      </c>
      <c r="AJ219" s="280">
        <v>2.5131993956014329E-4</v>
      </c>
      <c r="AK219" s="280">
        <v>0</v>
      </c>
      <c r="AL219" s="280">
        <v>0</v>
      </c>
      <c r="AM219" s="281">
        <v>0</v>
      </c>
      <c r="AN219" s="281">
        <v>0</v>
      </c>
      <c r="AO219" s="281">
        <v>0</v>
      </c>
      <c r="AP219" s="281">
        <v>0</v>
      </c>
      <c r="AQ219" s="282">
        <v>0</v>
      </c>
    </row>
    <row r="220" spans="2:43" x14ac:dyDescent="0.2">
      <c r="B220" s="151" t="s">
        <v>245</v>
      </c>
      <c r="C220" s="151" t="s">
        <v>112</v>
      </c>
      <c r="D220" s="151" t="s">
        <v>137</v>
      </c>
      <c r="E220" s="151" t="s">
        <v>475</v>
      </c>
      <c r="F220" s="151" t="s">
        <v>124</v>
      </c>
      <c r="G220" s="151" t="s">
        <v>470</v>
      </c>
      <c r="H220" s="151" t="s">
        <v>82</v>
      </c>
      <c r="I220" s="262">
        <v>2.1217309067513964E-4</v>
      </c>
      <c r="J220" s="263">
        <v>0</v>
      </c>
      <c r="K220" s="263">
        <v>1.1544712286735541E-3</v>
      </c>
      <c r="L220" s="263">
        <v>0</v>
      </c>
      <c r="M220" s="264">
        <v>0</v>
      </c>
      <c r="N220" s="262">
        <v>1.5722149399124031E-4</v>
      </c>
      <c r="O220" s="263">
        <v>0</v>
      </c>
      <c r="P220" s="263">
        <v>8.5546989377586645E-4</v>
      </c>
      <c r="Q220" s="263">
        <v>0</v>
      </c>
      <c r="R220" s="264">
        <v>0</v>
      </c>
      <c r="S220" s="262">
        <v>1.5722149399124031E-4</v>
      </c>
      <c r="T220" s="263">
        <v>0</v>
      </c>
      <c r="U220" s="263">
        <v>8.5546989377586645E-4</v>
      </c>
      <c r="V220" s="263">
        <v>0</v>
      </c>
      <c r="W220" s="263">
        <v>0</v>
      </c>
      <c r="X220" s="278">
        <v>0</v>
      </c>
      <c r="Y220" s="278">
        <v>0</v>
      </c>
      <c r="Z220" s="278">
        <v>0</v>
      </c>
      <c r="AA220" s="278">
        <v>0</v>
      </c>
      <c r="AB220" s="278">
        <v>0</v>
      </c>
      <c r="AC220" s="279">
        <v>0</v>
      </c>
      <c r="AD220" s="279">
        <v>0</v>
      </c>
      <c r="AE220" s="279">
        <v>0</v>
      </c>
      <c r="AF220" s="279">
        <v>0</v>
      </c>
      <c r="AG220" s="279">
        <v>0</v>
      </c>
      <c r="AH220" s="280">
        <v>1.5722149399124031E-4</v>
      </c>
      <c r="AI220" s="280">
        <v>0</v>
      </c>
      <c r="AJ220" s="280">
        <v>8.5546989377586645E-4</v>
      </c>
      <c r="AK220" s="280">
        <v>0</v>
      </c>
      <c r="AL220" s="280">
        <v>0</v>
      </c>
      <c r="AM220" s="281">
        <v>0</v>
      </c>
      <c r="AN220" s="281">
        <v>0</v>
      </c>
      <c r="AO220" s="281">
        <v>0</v>
      </c>
      <c r="AP220" s="281">
        <v>0</v>
      </c>
      <c r="AQ220" s="282">
        <v>0</v>
      </c>
    </row>
    <row r="221" spans="2:43" x14ac:dyDescent="0.2">
      <c r="B221" s="151" t="s">
        <v>245</v>
      </c>
      <c r="C221" s="151" t="s">
        <v>112</v>
      </c>
      <c r="D221" s="151" t="s">
        <v>141</v>
      </c>
      <c r="E221" s="151" t="s">
        <v>475</v>
      </c>
      <c r="F221" s="151" t="s">
        <v>123</v>
      </c>
      <c r="G221" s="151" t="s">
        <v>470</v>
      </c>
      <c r="H221" s="151" t="s">
        <v>82</v>
      </c>
      <c r="I221" s="262">
        <v>5.4053620719618902E-4</v>
      </c>
      <c r="J221" s="263">
        <v>0</v>
      </c>
      <c r="K221" s="263">
        <v>2.9411528920969114E-3</v>
      </c>
      <c r="L221" s="263">
        <v>0</v>
      </c>
      <c r="M221" s="264">
        <v>0</v>
      </c>
      <c r="N221" s="262">
        <v>4.005404727872074E-4</v>
      </c>
      <c r="O221" s="263">
        <v>0</v>
      </c>
      <c r="P221" s="263">
        <v>2.1794113960480407E-3</v>
      </c>
      <c r="Q221" s="263">
        <v>0</v>
      </c>
      <c r="R221" s="264">
        <v>0</v>
      </c>
      <c r="S221" s="262">
        <v>4.005404727872074E-4</v>
      </c>
      <c r="T221" s="263">
        <v>0</v>
      </c>
      <c r="U221" s="263">
        <v>2.1794113960480407E-3</v>
      </c>
      <c r="V221" s="263">
        <v>0</v>
      </c>
      <c r="W221" s="263">
        <v>0</v>
      </c>
      <c r="X221" s="278">
        <v>0</v>
      </c>
      <c r="Y221" s="278">
        <v>0</v>
      </c>
      <c r="Z221" s="278">
        <v>0</v>
      </c>
      <c r="AA221" s="278">
        <v>0</v>
      </c>
      <c r="AB221" s="278">
        <v>0</v>
      </c>
      <c r="AC221" s="279">
        <v>0</v>
      </c>
      <c r="AD221" s="279">
        <v>0</v>
      </c>
      <c r="AE221" s="279">
        <v>0</v>
      </c>
      <c r="AF221" s="279">
        <v>0</v>
      </c>
      <c r="AG221" s="279">
        <v>0</v>
      </c>
      <c r="AH221" s="280">
        <v>4.005404727872074E-4</v>
      </c>
      <c r="AI221" s="280">
        <v>0</v>
      </c>
      <c r="AJ221" s="280">
        <v>2.1794113960480407E-3</v>
      </c>
      <c r="AK221" s="280">
        <v>0</v>
      </c>
      <c r="AL221" s="280">
        <v>0</v>
      </c>
      <c r="AM221" s="281">
        <v>0</v>
      </c>
      <c r="AN221" s="281">
        <v>0</v>
      </c>
      <c r="AO221" s="281">
        <v>0</v>
      </c>
      <c r="AP221" s="281">
        <v>0</v>
      </c>
      <c r="AQ221" s="282">
        <v>0</v>
      </c>
    </row>
    <row r="222" spans="2:43" x14ac:dyDescent="0.2">
      <c r="B222" s="151" t="s">
        <v>245</v>
      </c>
      <c r="C222" s="151" t="s">
        <v>112</v>
      </c>
      <c r="D222" s="151" t="s">
        <v>395</v>
      </c>
      <c r="E222" s="151" t="s">
        <v>475</v>
      </c>
      <c r="F222" s="151" t="s">
        <v>189</v>
      </c>
      <c r="G222" s="151" t="s">
        <v>470</v>
      </c>
      <c r="H222" s="151" t="s">
        <v>82</v>
      </c>
      <c r="I222" s="262">
        <v>0</v>
      </c>
      <c r="J222" s="263">
        <v>0</v>
      </c>
      <c r="K222" s="263">
        <v>0</v>
      </c>
      <c r="L222" s="263">
        <v>0</v>
      </c>
      <c r="M222" s="264">
        <v>0</v>
      </c>
      <c r="N222" s="262">
        <v>0</v>
      </c>
      <c r="O222" s="263">
        <v>0</v>
      </c>
      <c r="P222" s="263">
        <v>0</v>
      </c>
      <c r="Q222" s="263">
        <v>0</v>
      </c>
      <c r="R222" s="264">
        <v>0</v>
      </c>
      <c r="S222" s="262">
        <v>0</v>
      </c>
      <c r="T222" s="263">
        <v>0</v>
      </c>
      <c r="U222" s="263">
        <v>0</v>
      </c>
      <c r="V222" s="263">
        <v>0</v>
      </c>
      <c r="W222" s="263">
        <v>0</v>
      </c>
      <c r="X222" s="278">
        <v>0</v>
      </c>
      <c r="Y222" s="278">
        <v>0</v>
      </c>
      <c r="Z222" s="278">
        <v>0</v>
      </c>
      <c r="AA222" s="278">
        <v>0</v>
      </c>
      <c r="AB222" s="278">
        <v>0</v>
      </c>
      <c r="AC222" s="279">
        <v>0</v>
      </c>
      <c r="AD222" s="279">
        <v>0</v>
      </c>
      <c r="AE222" s="279">
        <v>0</v>
      </c>
      <c r="AF222" s="279">
        <v>0</v>
      </c>
      <c r="AG222" s="279">
        <v>0</v>
      </c>
      <c r="AH222" s="280">
        <v>0</v>
      </c>
      <c r="AI222" s="280">
        <v>0</v>
      </c>
      <c r="AJ222" s="280">
        <v>0</v>
      </c>
      <c r="AK222" s="280">
        <v>0</v>
      </c>
      <c r="AL222" s="280">
        <v>0</v>
      </c>
      <c r="AM222" s="281">
        <v>0</v>
      </c>
      <c r="AN222" s="281">
        <v>0</v>
      </c>
      <c r="AO222" s="281">
        <v>0</v>
      </c>
      <c r="AP222" s="281">
        <v>0</v>
      </c>
      <c r="AQ222" s="282">
        <v>0</v>
      </c>
    </row>
    <row r="223" spans="2:43" x14ac:dyDescent="0.2">
      <c r="B223" s="151" t="s">
        <v>245</v>
      </c>
      <c r="C223" s="151" t="s">
        <v>112</v>
      </c>
      <c r="D223" s="151" t="s">
        <v>396</v>
      </c>
      <c r="E223" s="151" t="s">
        <v>475</v>
      </c>
      <c r="F223" s="151" t="s">
        <v>193</v>
      </c>
      <c r="G223" s="151" t="s">
        <v>470</v>
      </c>
      <c r="H223" s="151" t="s">
        <v>82</v>
      </c>
      <c r="I223" s="262">
        <v>0</v>
      </c>
      <c r="J223" s="263">
        <v>0</v>
      </c>
      <c r="K223" s="263">
        <v>0</v>
      </c>
      <c r="L223" s="263">
        <v>0</v>
      </c>
      <c r="M223" s="264">
        <v>0</v>
      </c>
      <c r="N223" s="262">
        <v>0</v>
      </c>
      <c r="O223" s="263">
        <v>0</v>
      </c>
      <c r="P223" s="263">
        <v>0</v>
      </c>
      <c r="Q223" s="263">
        <v>0</v>
      </c>
      <c r="R223" s="264">
        <v>0</v>
      </c>
      <c r="S223" s="262">
        <v>0</v>
      </c>
      <c r="T223" s="263">
        <v>0</v>
      </c>
      <c r="U223" s="263">
        <v>0</v>
      </c>
      <c r="V223" s="263">
        <v>0</v>
      </c>
      <c r="W223" s="263">
        <v>0</v>
      </c>
      <c r="X223" s="278">
        <v>0</v>
      </c>
      <c r="Y223" s="278">
        <v>0</v>
      </c>
      <c r="Z223" s="278">
        <v>0</v>
      </c>
      <c r="AA223" s="278">
        <v>0</v>
      </c>
      <c r="AB223" s="278">
        <v>0</v>
      </c>
      <c r="AC223" s="279">
        <v>0</v>
      </c>
      <c r="AD223" s="279">
        <v>0</v>
      </c>
      <c r="AE223" s="279">
        <v>0</v>
      </c>
      <c r="AF223" s="279">
        <v>0</v>
      </c>
      <c r="AG223" s="279">
        <v>0</v>
      </c>
      <c r="AH223" s="280">
        <v>0</v>
      </c>
      <c r="AI223" s="280">
        <v>0</v>
      </c>
      <c r="AJ223" s="280">
        <v>0</v>
      </c>
      <c r="AK223" s="280">
        <v>0</v>
      </c>
      <c r="AL223" s="280">
        <v>0</v>
      </c>
      <c r="AM223" s="281">
        <v>0</v>
      </c>
      <c r="AN223" s="281">
        <v>0</v>
      </c>
      <c r="AO223" s="281">
        <v>0</v>
      </c>
      <c r="AP223" s="281">
        <v>0</v>
      </c>
      <c r="AQ223" s="282">
        <v>0</v>
      </c>
    </row>
    <row r="224" spans="2:43" x14ac:dyDescent="0.2">
      <c r="B224" s="151" t="s">
        <v>245</v>
      </c>
      <c r="C224" s="151" t="s">
        <v>112</v>
      </c>
      <c r="D224" s="151" t="s">
        <v>134</v>
      </c>
      <c r="E224" s="151" t="s">
        <v>475</v>
      </c>
      <c r="F224" s="151" t="s">
        <v>125</v>
      </c>
      <c r="G224" s="151" t="s">
        <v>470</v>
      </c>
      <c r="H224" s="151" t="s">
        <v>82</v>
      </c>
      <c r="I224" s="262">
        <v>0</v>
      </c>
      <c r="J224" s="263">
        <v>0</v>
      </c>
      <c r="K224" s="263">
        <v>0</v>
      </c>
      <c r="L224" s="263">
        <v>0</v>
      </c>
      <c r="M224" s="264">
        <v>0</v>
      </c>
      <c r="N224" s="262">
        <v>0</v>
      </c>
      <c r="O224" s="263">
        <v>0</v>
      </c>
      <c r="P224" s="263">
        <v>0</v>
      </c>
      <c r="Q224" s="263">
        <v>0</v>
      </c>
      <c r="R224" s="264">
        <v>0</v>
      </c>
      <c r="S224" s="262">
        <v>0</v>
      </c>
      <c r="T224" s="263">
        <v>0</v>
      </c>
      <c r="U224" s="263">
        <v>0</v>
      </c>
      <c r="V224" s="263">
        <v>0</v>
      </c>
      <c r="W224" s="263">
        <v>0</v>
      </c>
      <c r="X224" s="278">
        <v>0</v>
      </c>
      <c r="Y224" s="278">
        <v>0</v>
      </c>
      <c r="Z224" s="278">
        <v>0</v>
      </c>
      <c r="AA224" s="278">
        <v>0</v>
      </c>
      <c r="AB224" s="278">
        <v>0</v>
      </c>
      <c r="AC224" s="279">
        <v>0</v>
      </c>
      <c r="AD224" s="279">
        <v>0</v>
      </c>
      <c r="AE224" s="279">
        <v>0</v>
      </c>
      <c r="AF224" s="279">
        <v>0</v>
      </c>
      <c r="AG224" s="279">
        <v>0</v>
      </c>
      <c r="AH224" s="280">
        <v>0</v>
      </c>
      <c r="AI224" s="280">
        <v>0</v>
      </c>
      <c r="AJ224" s="280">
        <v>0</v>
      </c>
      <c r="AK224" s="280">
        <v>0</v>
      </c>
      <c r="AL224" s="280">
        <v>0</v>
      </c>
      <c r="AM224" s="281">
        <v>0</v>
      </c>
      <c r="AN224" s="281">
        <v>0</v>
      </c>
      <c r="AO224" s="281">
        <v>0</v>
      </c>
      <c r="AP224" s="281">
        <v>0</v>
      </c>
      <c r="AQ224" s="282">
        <v>0</v>
      </c>
    </row>
    <row r="225" spans="2:43" x14ac:dyDescent="0.2">
      <c r="B225" s="151" t="s">
        <v>245</v>
      </c>
      <c r="C225" s="151" t="s">
        <v>112</v>
      </c>
      <c r="D225" s="151" t="s">
        <v>397</v>
      </c>
      <c r="E225" s="151" t="s">
        <v>475</v>
      </c>
      <c r="F225" s="151" t="s">
        <v>130</v>
      </c>
      <c r="G225" s="151" t="s">
        <v>470</v>
      </c>
      <c r="H225" s="151" t="s">
        <v>82</v>
      </c>
      <c r="I225" s="262">
        <v>0</v>
      </c>
      <c r="J225" s="263">
        <v>0</v>
      </c>
      <c r="K225" s="263">
        <v>0</v>
      </c>
      <c r="L225" s="263">
        <v>0</v>
      </c>
      <c r="M225" s="264">
        <v>0</v>
      </c>
      <c r="N225" s="262">
        <v>0</v>
      </c>
      <c r="O225" s="263">
        <v>0</v>
      </c>
      <c r="P225" s="263">
        <v>0</v>
      </c>
      <c r="Q225" s="263">
        <v>0</v>
      </c>
      <c r="R225" s="264">
        <v>0</v>
      </c>
      <c r="S225" s="262">
        <v>0</v>
      </c>
      <c r="T225" s="263">
        <v>0</v>
      </c>
      <c r="U225" s="263">
        <v>0</v>
      </c>
      <c r="V225" s="263">
        <v>0</v>
      </c>
      <c r="W225" s="263">
        <v>0</v>
      </c>
      <c r="X225" s="278">
        <v>0</v>
      </c>
      <c r="Y225" s="278">
        <v>0</v>
      </c>
      <c r="Z225" s="278">
        <v>0</v>
      </c>
      <c r="AA225" s="278">
        <v>0</v>
      </c>
      <c r="AB225" s="278">
        <v>0</v>
      </c>
      <c r="AC225" s="279">
        <v>0</v>
      </c>
      <c r="AD225" s="279">
        <v>0</v>
      </c>
      <c r="AE225" s="279">
        <v>0</v>
      </c>
      <c r="AF225" s="279">
        <v>0</v>
      </c>
      <c r="AG225" s="279">
        <v>0</v>
      </c>
      <c r="AH225" s="280">
        <v>0</v>
      </c>
      <c r="AI225" s="280">
        <v>0</v>
      </c>
      <c r="AJ225" s="280">
        <v>0</v>
      </c>
      <c r="AK225" s="280">
        <v>0</v>
      </c>
      <c r="AL225" s="280">
        <v>0</v>
      </c>
      <c r="AM225" s="281">
        <v>0</v>
      </c>
      <c r="AN225" s="281">
        <v>0</v>
      </c>
      <c r="AO225" s="281">
        <v>0</v>
      </c>
      <c r="AP225" s="281">
        <v>0</v>
      </c>
      <c r="AQ225" s="282">
        <v>0</v>
      </c>
    </row>
    <row r="226" spans="2:43" x14ac:dyDescent="0.2">
      <c r="B226" s="151" t="s">
        <v>245</v>
      </c>
      <c r="C226" s="151" t="s">
        <v>112</v>
      </c>
      <c r="D226" s="151" t="s">
        <v>138</v>
      </c>
      <c r="E226" s="151" t="s">
        <v>475</v>
      </c>
      <c r="F226" s="151" t="s">
        <v>126</v>
      </c>
      <c r="G226" s="151" t="s">
        <v>470</v>
      </c>
      <c r="H226" s="151" t="s">
        <v>82</v>
      </c>
      <c r="I226" s="262">
        <v>4.4371118565793088E-4</v>
      </c>
      <c r="J226" s="263">
        <v>0</v>
      </c>
      <c r="K226" s="263">
        <v>2.4143108631387417E-3</v>
      </c>
      <c r="L226" s="263">
        <v>0</v>
      </c>
      <c r="M226" s="264">
        <v>0</v>
      </c>
      <c r="N226" s="262">
        <v>1.7697930023775536E-3</v>
      </c>
      <c r="O226" s="263">
        <v>0</v>
      </c>
      <c r="P226" s="263">
        <v>9.6297560423484543E-3</v>
      </c>
      <c r="Q226" s="263">
        <v>0</v>
      </c>
      <c r="R226" s="264">
        <v>0</v>
      </c>
      <c r="S226" s="262">
        <v>1.7697930023775536E-3</v>
      </c>
      <c r="T226" s="263">
        <v>0</v>
      </c>
      <c r="U226" s="263">
        <v>9.6297560423484543E-3</v>
      </c>
      <c r="V226" s="263">
        <v>0</v>
      </c>
      <c r="W226" s="263">
        <v>0</v>
      </c>
      <c r="X226" s="278">
        <v>0</v>
      </c>
      <c r="Y226" s="278">
        <v>0</v>
      </c>
      <c r="Z226" s="278">
        <v>0</v>
      </c>
      <c r="AA226" s="278">
        <v>0</v>
      </c>
      <c r="AB226" s="278">
        <v>0</v>
      </c>
      <c r="AC226" s="279">
        <v>0</v>
      </c>
      <c r="AD226" s="279">
        <v>0</v>
      </c>
      <c r="AE226" s="279">
        <v>0</v>
      </c>
      <c r="AF226" s="279">
        <v>0</v>
      </c>
      <c r="AG226" s="279">
        <v>0</v>
      </c>
      <c r="AH226" s="280">
        <v>1.7697930023775539E-3</v>
      </c>
      <c r="AI226" s="280">
        <v>0</v>
      </c>
      <c r="AJ226" s="280">
        <v>9.6297560423484543E-3</v>
      </c>
      <c r="AK226" s="280">
        <v>0</v>
      </c>
      <c r="AL226" s="280">
        <v>0</v>
      </c>
      <c r="AM226" s="281">
        <v>0</v>
      </c>
      <c r="AN226" s="281">
        <v>0</v>
      </c>
      <c r="AO226" s="281">
        <v>0</v>
      </c>
      <c r="AP226" s="281">
        <v>0</v>
      </c>
      <c r="AQ226" s="282">
        <v>0</v>
      </c>
    </row>
    <row r="227" spans="2:43" x14ac:dyDescent="0.2">
      <c r="B227" s="151" t="s">
        <v>245</v>
      </c>
      <c r="C227" s="151" t="s">
        <v>112</v>
      </c>
      <c r="D227" s="151" t="s">
        <v>140</v>
      </c>
      <c r="E227" s="151" t="s">
        <v>475</v>
      </c>
      <c r="F227" s="151" t="s">
        <v>128</v>
      </c>
      <c r="G227" s="151" t="s">
        <v>470</v>
      </c>
      <c r="H227" s="151" t="s">
        <v>82</v>
      </c>
      <c r="I227" s="262">
        <v>0</v>
      </c>
      <c r="J227" s="263">
        <v>0</v>
      </c>
      <c r="K227" s="263">
        <v>0</v>
      </c>
      <c r="L227" s="263">
        <v>0</v>
      </c>
      <c r="M227" s="264">
        <v>0</v>
      </c>
      <c r="N227" s="262">
        <v>0</v>
      </c>
      <c r="O227" s="263">
        <v>0</v>
      </c>
      <c r="P227" s="263">
        <v>0</v>
      </c>
      <c r="Q227" s="263">
        <v>0</v>
      </c>
      <c r="R227" s="264">
        <v>0</v>
      </c>
      <c r="S227" s="262">
        <v>0</v>
      </c>
      <c r="T227" s="263">
        <v>0</v>
      </c>
      <c r="U227" s="263">
        <v>0</v>
      </c>
      <c r="V227" s="263">
        <v>0</v>
      </c>
      <c r="W227" s="263">
        <v>0</v>
      </c>
      <c r="X227" s="278">
        <v>0</v>
      </c>
      <c r="Y227" s="278">
        <v>0</v>
      </c>
      <c r="Z227" s="278">
        <v>0</v>
      </c>
      <c r="AA227" s="278">
        <v>0</v>
      </c>
      <c r="AB227" s="278">
        <v>0</v>
      </c>
      <c r="AC227" s="279">
        <v>0</v>
      </c>
      <c r="AD227" s="279">
        <v>0</v>
      </c>
      <c r="AE227" s="279">
        <v>0</v>
      </c>
      <c r="AF227" s="279">
        <v>0</v>
      </c>
      <c r="AG227" s="279">
        <v>0</v>
      </c>
      <c r="AH227" s="280">
        <v>0</v>
      </c>
      <c r="AI227" s="280">
        <v>0</v>
      </c>
      <c r="AJ227" s="280">
        <v>0</v>
      </c>
      <c r="AK227" s="280">
        <v>0</v>
      </c>
      <c r="AL227" s="280">
        <v>0</v>
      </c>
      <c r="AM227" s="281">
        <v>0</v>
      </c>
      <c r="AN227" s="281">
        <v>0</v>
      </c>
      <c r="AO227" s="281">
        <v>0</v>
      </c>
      <c r="AP227" s="281">
        <v>0</v>
      </c>
      <c r="AQ227" s="282">
        <v>0</v>
      </c>
    </row>
    <row r="228" spans="2:43" x14ac:dyDescent="0.2">
      <c r="B228" s="151" t="s">
        <v>245</v>
      </c>
      <c r="C228" s="151" t="s">
        <v>112</v>
      </c>
      <c r="D228" s="151" t="s">
        <v>135</v>
      </c>
      <c r="E228" s="151" t="s">
        <v>475</v>
      </c>
      <c r="F228" s="151" t="s">
        <v>155</v>
      </c>
      <c r="G228" s="151" t="s">
        <v>470</v>
      </c>
      <c r="H228" s="151" t="s">
        <v>82</v>
      </c>
      <c r="I228" s="262">
        <v>0</v>
      </c>
      <c r="J228" s="263">
        <v>0</v>
      </c>
      <c r="K228" s="263">
        <v>0</v>
      </c>
      <c r="L228" s="263">
        <v>0</v>
      </c>
      <c r="M228" s="264">
        <v>0</v>
      </c>
      <c r="N228" s="262">
        <v>0</v>
      </c>
      <c r="O228" s="263">
        <v>0</v>
      </c>
      <c r="P228" s="263">
        <v>0</v>
      </c>
      <c r="Q228" s="263">
        <v>0</v>
      </c>
      <c r="R228" s="264">
        <v>0</v>
      </c>
      <c r="S228" s="262">
        <v>0</v>
      </c>
      <c r="T228" s="263">
        <v>0</v>
      </c>
      <c r="U228" s="263">
        <v>0</v>
      </c>
      <c r="V228" s="263">
        <v>0</v>
      </c>
      <c r="W228" s="263">
        <v>0</v>
      </c>
      <c r="X228" s="278">
        <v>0</v>
      </c>
      <c r="Y228" s="278">
        <v>0</v>
      </c>
      <c r="Z228" s="278">
        <v>0</v>
      </c>
      <c r="AA228" s="278">
        <v>0</v>
      </c>
      <c r="AB228" s="278">
        <v>0</v>
      </c>
      <c r="AC228" s="279">
        <v>0</v>
      </c>
      <c r="AD228" s="279">
        <v>0</v>
      </c>
      <c r="AE228" s="279">
        <v>0</v>
      </c>
      <c r="AF228" s="279">
        <v>0</v>
      </c>
      <c r="AG228" s="279">
        <v>0</v>
      </c>
      <c r="AH228" s="280">
        <v>0</v>
      </c>
      <c r="AI228" s="280">
        <v>0</v>
      </c>
      <c r="AJ228" s="280">
        <v>0</v>
      </c>
      <c r="AK228" s="280">
        <v>0</v>
      </c>
      <c r="AL228" s="280">
        <v>0</v>
      </c>
      <c r="AM228" s="281">
        <v>0</v>
      </c>
      <c r="AN228" s="281">
        <v>0</v>
      </c>
      <c r="AO228" s="281">
        <v>0</v>
      </c>
      <c r="AP228" s="281">
        <v>0</v>
      </c>
      <c r="AQ228" s="282">
        <v>0</v>
      </c>
    </row>
    <row r="229" spans="2:43" x14ac:dyDescent="0.2">
      <c r="B229" s="151" t="s">
        <v>245</v>
      </c>
      <c r="C229" s="151" t="s">
        <v>112</v>
      </c>
      <c r="D229" s="151" t="s">
        <v>136</v>
      </c>
      <c r="E229" s="151" t="s">
        <v>475</v>
      </c>
      <c r="F229" s="151" t="s">
        <v>132</v>
      </c>
      <c r="G229" s="151" t="s">
        <v>470</v>
      </c>
      <c r="H229" s="151" t="s">
        <v>82</v>
      </c>
      <c r="I229" s="262">
        <v>0</v>
      </c>
      <c r="J229" s="263">
        <v>0</v>
      </c>
      <c r="K229" s="263">
        <v>0</v>
      </c>
      <c r="L229" s="263">
        <v>0</v>
      </c>
      <c r="M229" s="264">
        <v>0</v>
      </c>
      <c r="N229" s="262">
        <v>0</v>
      </c>
      <c r="O229" s="263">
        <v>0</v>
      </c>
      <c r="P229" s="263">
        <v>0</v>
      </c>
      <c r="Q229" s="263">
        <v>0</v>
      </c>
      <c r="R229" s="264">
        <v>0</v>
      </c>
      <c r="S229" s="262">
        <v>0</v>
      </c>
      <c r="T229" s="263">
        <v>0</v>
      </c>
      <c r="U229" s="263">
        <v>0</v>
      </c>
      <c r="V229" s="263">
        <v>0</v>
      </c>
      <c r="W229" s="263">
        <v>0</v>
      </c>
      <c r="X229" s="278">
        <v>0</v>
      </c>
      <c r="Y229" s="278">
        <v>0</v>
      </c>
      <c r="Z229" s="278">
        <v>0</v>
      </c>
      <c r="AA229" s="278">
        <v>0</v>
      </c>
      <c r="AB229" s="278">
        <v>0</v>
      </c>
      <c r="AC229" s="279">
        <v>0</v>
      </c>
      <c r="AD229" s="279">
        <v>0</v>
      </c>
      <c r="AE229" s="279">
        <v>0</v>
      </c>
      <c r="AF229" s="279">
        <v>0</v>
      </c>
      <c r="AG229" s="279">
        <v>0</v>
      </c>
      <c r="AH229" s="280">
        <v>0</v>
      </c>
      <c r="AI229" s="280">
        <v>0</v>
      </c>
      <c r="AJ229" s="280">
        <v>0</v>
      </c>
      <c r="AK229" s="280">
        <v>0</v>
      </c>
      <c r="AL229" s="280">
        <v>0</v>
      </c>
      <c r="AM229" s="281">
        <v>0</v>
      </c>
      <c r="AN229" s="281">
        <v>0</v>
      </c>
      <c r="AO229" s="281">
        <v>0</v>
      </c>
      <c r="AP229" s="281">
        <v>0</v>
      </c>
      <c r="AQ229" s="282">
        <v>0</v>
      </c>
    </row>
    <row r="230" spans="2:43" x14ac:dyDescent="0.2">
      <c r="B230" s="151" t="s">
        <v>245</v>
      </c>
      <c r="C230" s="151" t="s">
        <v>112</v>
      </c>
      <c r="D230" s="151" t="s">
        <v>398</v>
      </c>
      <c r="E230" s="151" t="s">
        <v>475</v>
      </c>
      <c r="F230" s="151" t="s">
        <v>131</v>
      </c>
      <c r="G230" s="151" t="s">
        <v>470</v>
      </c>
      <c r="H230" s="151" t="s">
        <v>82</v>
      </c>
      <c r="I230" s="262">
        <v>0</v>
      </c>
      <c r="J230" s="263">
        <v>0</v>
      </c>
      <c r="K230" s="263">
        <v>0</v>
      </c>
      <c r="L230" s="263">
        <v>0</v>
      </c>
      <c r="M230" s="264">
        <v>0</v>
      </c>
      <c r="N230" s="262">
        <v>0</v>
      </c>
      <c r="O230" s="263">
        <v>0</v>
      </c>
      <c r="P230" s="263">
        <v>0</v>
      </c>
      <c r="Q230" s="263">
        <v>0</v>
      </c>
      <c r="R230" s="264">
        <v>0</v>
      </c>
      <c r="S230" s="262">
        <v>0</v>
      </c>
      <c r="T230" s="263">
        <v>0</v>
      </c>
      <c r="U230" s="263">
        <v>0</v>
      </c>
      <c r="V230" s="263">
        <v>0</v>
      </c>
      <c r="W230" s="263">
        <v>0</v>
      </c>
      <c r="X230" s="278">
        <v>0</v>
      </c>
      <c r="Y230" s="278">
        <v>0</v>
      </c>
      <c r="Z230" s="278">
        <v>0</v>
      </c>
      <c r="AA230" s="278">
        <v>0</v>
      </c>
      <c r="AB230" s="278">
        <v>0</v>
      </c>
      <c r="AC230" s="279">
        <v>0</v>
      </c>
      <c r="AD230" s="279">
        <v>0</v>
      </c>
      <c r="AE230" s="279">
        <v>0</v>
      </c>
      <c r="AF230" s="279">
        <v>0</v>
      </c>
      <c r="AG230" s="279">
        <v>0</v>
      </c>
      <c r="AH230" s="280">
        <v>0</v>
      </c>
      <c r="AI230" s="280">
        <v>0</v>
      </c>
      <c r="AJ230" s="280">
        <v>0</v>
      </c>
      <c r="AK230" s="280">
        <v>0</v>
      </c>
      <c r="AL230" s="280">
        <v>0</v>
      </c>
      <c r="AM230" s="281">
        <v>0</v>
      </c>
      <c r="AN230" s="281">
        <v>0</v>
      </c>
      <c r="AO230" s="281">
        <v>0</v>
      </c>
      <c r="AP230" s="281">
        <v>0</v>
      </c>
      <c r="AQ230" s="282">
        <v>0</v>
      </c>
    </row>
    <row r="231" spans="2:43" x14ac:dyDescent="0.2">
      <c r="B231" s="151" t="s">
        <v>244</v>
      </c>
      <c r="C231" s="151" t="s">
        <v>73</v>
      </c>
      <c r="D231" s="151" t="s">
        <v>144</v>
      </c>
      <c r="E231" s="151" t="s">
        <v>475</v>
      </c>
      <c r="F231" s="151" t="s">
        <v>122</v>
      </c>
      <c r="G231" s="151" t="s">
        <v>22</v>
      </c>
      <c r="H231" s="151" t="s">
        <v>50</v>
      </c>
      <c r="I231" s="262">
        <v>0</v>
      </c>
      <c r="J231" s="263">
        <v>2.9272003715822303</v>
      </c>
      <c r="K231" s="263">
        <v>0</v>
      </c>
      <c r="L231" s="263">
        <v>0</v>
      </c>
      <c r="M231" s="264">
        <v>0</v>
      </c>
      <c r="N231" s="262">
        <v>0</v>
      </c>
      <c r="O231" s="263">
        <v>3.8852631731133602</v>
      </c>
      <c r="P231" s="263">
        <v>0</v>
      </c>
      <c r="Q231" s="263">
        <v>0</v>
      </c>
      <c r="R231" s="264">
        <v>0</v>
      </c>
      <c r="S231" s="262">
        <v>0</v>
      </c>
      <c r="T231" s="263">
        <v>3.8852631731133602</v>
      </c>
      <c r="U231" s="263">
        <v>0</v>
      </c>
      <c r="V231" s="263">
        <v>0</v>
      </c>
      <c r="W231" s="263">
        <v>0</v>
      </c>
      <c r="X231" s="278">
        <v>0</v>
      </c>
      <c r="Y231" s="278">
        <v>0.19236802838625378</v>
      </c>
      <c r="Z231" s="278">
        <v>0</v>
      </c>
      <c r="AA231" s="278">
        <v>0</v>
      </c>
      <c r="AB231" s="278">
        <v>0</v>
      </c>
      <c r="AC231" s="279">
        <v>0</v>
      </c>
      <c r="AD231" s="279">
        <v>0</v>
      </c>
      <c r="AE231" s="279">
        <v>0</v>
      </c>
      <c r="AF231" s="279">
        <v>0</v>
      </c>
      <c r="AG231" s="279">
        <v>0</v>
      </c>
      <c r="AH231" s="280">
        <v>0</v>
      </c>
      <c r="AI231" s="280">
        <v>3.6928951447271068</v>
      </c>
      <c r="AJ231" s="280">
        <v>0</v>
      </c>
      <c r="AK231" s="280">
        <v>0</v>
      </c>
      <c r="AL231" s="280">
        <v>0</v>
      </c>
      <c r="AM231" s="281">
        <v>0</v>
      </c>
      <c r="AN231" s="281">
        <v>0</v>
      </c>
      <c r="AO231" s="281">
        <v>0</v>
      </c>
      <c r="AP231" s="281">
        <v>0</v>
      </c>
      <c r="AQ231" s="282">
        <v>0</v>
      </c>
    </row>
    <row r="232" spans="2:43" x14ac:dyDescent="0.2">
      <c r="B232" s="151" t="s">
        <v>244</v>
      </c>
      <c r="C232" s="151" t="s">
        <v>73</v>
      </c>
      <c r="D232" s="151" t="s">
        <v>139</v>
      </c>
      <c r="E232" s="151" t="s">
        <v>475</v>
      </c>
      <c r="F232" s="151" t="s">
        <v>127</v>
      </c>
      <c r="G232" s="151" t="s">
        <v>22</v>
      </c>
      <c r="H232" s="151" t="s">
        <v>50</v>
      </c>
      <c r="I232" s="262">
        <v>0</v>
      </c>
      <c r="J232" s="263">
        <v>0.59011952169905579</v>
      </c>
      <c r="K232" s="263">
        <v>0</v>
      </c>
      <c r="L232" s="263">
        <v>0</v>
      </c>
      <c r="M232" s="264">
        <v>0</v>
      </c>
      <c r="N232" s="262">
        <v>0</v>
      </c>
      <c r="O232" s="263">
        <v>0.78326364933921777</v>
      </c>
      <c r="P232" s="263">
        <v>0</v>
      </c>
      <c r="Q232" s="263">
        <v>0</v>
      </c>
      <c r="R232" s="264">
        <v>0</v>
      </c>
      <c r="S232" s="262">
        <v>0</v>
      </c>
      <c r="T232" s="263">
        <v>0.78326364933921777</v>
      </c>
      <c r="U232" s="263">
        <v>0</v>
      </c>
      <c r="V232" s="263">
        <v>0</v>
      </c>
      <c r="W232" s="263">
        <v>0</v>
      </c>
      <c r="X232" s="278">
        <v>0</v>
      </c>
      <c r="Y232" s="278">
        <v>0.16572728295070824</v>
      </c>
      <c r="Z232" s="278">
        <v>0</v>
      </c>
      <c r="AA232" s="278">
        <v>0</v>
      </c>
      <c r="AB232" s="278">
        <v>0</v>
      </c>
      <c r="AC232" s="279">
        <v>0</v>
      </c>
      <c r="AD232" s="279">
        <v>0</v>
      </c>
      <c r="AE232" s="279">
        <v>0</v>
      </c>
      <c r="AF232" s="279">
        <v>0</v>
      </c>
      <c r="AG232" s="279">
        <v>0</v>
      </c>
      <c r="AH232" s="280">
        <v>0</v>
      </c>
      <c r="AI232" s="280">
        <v>0.61753636638850951</v>
      </c>
      <c r="AJ232" s="280">
        <v>0</v>
      </c>
      <c r="AK232" s="280">
        <v>0</v>
      </c>
      <c r="AL232" s="280">
        <v>0</v>
      </c>
      <c r="AM232" s="281">
        <v>0</v>
      </c>
      <c r="AN232" s="281">
        <v>0</v>
      </c>
      <c r="AO232" s="281">
        <v>0</v>
      </c>
      <c r="AP232" s="281">
        <v>0</v>
      </c>
      <c r="AQ232" s="282">
        <v>0</v>
      </c>
    </row>
    <row r="233" spans="2:43" x14ac:dyDescent="0.2">
      <c r="B233" s="151" t="s">
        <v>244</v>
      </c>
      <c r="C233" s="151" t="s">
        <v>73</v>
      </c>
      <c r="D233" s="151" t="s">
        <v>142</v>
      </c>
      <c r="E233" s="151" t="s">
        <v>475</v>
      </c>
      <c r="F233" s="151" t="s">
        <v>133</v>
      </c>
      <c r="G233" s="151" t="s">
        <v>22</v>
      </c>
      <c r="H233" s="151" t="s">
        <v>50</v>
      </c>
      <c r="I233" s="262">
        <v>0</v>
      </c>
      <c r="J233" s="263">
        <v>0.12958552652672026</v>
      </c>
      <c r="K233" s="263">
        <v>0</v>
      </c>
      <c r="L233" s="263">
        <v>0</v>
      </c>
      <c r="M233" s="264">
        <v>0</v>
      </c>
      <c r="N233" s="262">
        <v>0</v>
      </c>
      <c r="O233" s="263">
        <v>0.19072036357585001</v>
      </c>
      <c r="P233" s="263">
        <v>0</v>
      </c>
      <c r="Q233" s="263">
        <v>0</v>
      </c>
      <c r="R233" s="264">
        <v>0</v>
      </c>
      <c r="S233" s="262">
        <v>0</v>
      </c>
      <c r="T233" s="263">
        <v>0.19072036357585001</v>
      </c>
      <c r="U233" s="263">
        <v>0</v>
      </c>
      <c r="V233" s="263">
        <v>0</v>
      </c>
      <c r="W233" s="263">
        <v>0</v>
      </c>
      <c r="X233" s="278">
        <v>0</v>
      </c>
      <c r="Y233" s="278">
        <v>3.299066973367322E-2</v>
      </c>
      <c r="Z233" s="278">
        <v>0</v>
      </c>
      <c r="AA233" s="278">
        <v>0</v>
      </c>
      <c r="AB233" s="278">
        <v>0</v>
      </c>
      <c r="AC233" s="279">
        <v>0</v>
      </c>
      <c r="AD233" s="279">
        <v>0</v>
      </c>
      <c r="AE233" s="279">
        <v>0</v>
      </c>
      <c r="AF233" s="279">
        <v>0</v>
      </c>
      <c r="AG233" s="279">
        <v>0</v>
      </c>
      <c r="AH233" s="280">
        <v>0</v>
      </c>
      <c r="AI233" s="280">
        <v>0.1577296938421768</v>
      </c>
      <c r="AJ233" s="280">
        <v>0</v>
      </c>
      <c r="AK233" s="280">
        <v>0</v>
      </c>
      <c r="AL233" s="280">
        <v>0</v>
      </c>
      <c r="AM233" s="281">
        <v>0</v>
      </c>
      <c r="AN233" s="281">
        <v>0</v>
      </c>
      <c r="AO233" s="281">
        <v>0</v>
      </c>
      <c r="AP233" s="281">
        <v>0</v>
      </c>
      <c r="AQ233" s="282">
        <v>0</v>
      </c>
    </row>
    <row r="234" spans="2:43" x14ac:dyDescent="0.2">
      <c r="B234" s="151" t="s">
        <v>244</v>
      </c>
      <c r="C234" s="151" t="s">
        <v>73</v>
      </c>
      <c r="D234" s="151" t="s">
        <v>143</v>
      </c>
      <c r="E234" s="151" t="s">
        <v>475</v>
      </c>
      <c r="F234" s="151" t="s">
        <v>212</v>
      </c>
      <c r="G234" s="151" t="s">
        <v>22</v>
      </c>
      <c r="H234" s="151" t="s">
        <v>50</v>
      </c>
      <c r="I234" s="262">
        <v>0</v>
      </c>
      <c r="J234" s="263">
        <v>1.0787107843729313E-5</v>
      </c>
      <c r="K234" s="263">
        <v>0</v>
      </c>
      <c r="L234" s="263">
        <v>0</v>
      </c>
      <c r="M234" s="264">
        <v>0</v>
      </c>
      <c r="N234" s="262">
        <v>0</v>
      </c>
      <c r="O234" s="263">
        <v>1.5876164453163237E-5</v>
      </c>
      <c r="P234" s="263">
        <v>0</v>
      </c>
      <c r="Q234" s="263">
        <v>0</v>
      </c>
      <c r="R234" s="264">
        <v>0</v>
      </c>
      <c r="S234" s="262">
        <v>0</v>
      </c>
      <c r="T234" s="263">
        <v>1.5876164453163237E-5</v>
      </c>
      <c r="U234" s="263">
        <v>0</v>
      </c>
      <c r="V234" s="263">
        <v>0</v>
      </c>
      <c r="W234" s="263">
        <v>0</v>
      </c>
      <c r="X234" s="278">
        <v>0</v>
      </c>
      <c r="Y234" s="278">
        <v>0</v>
      </c>
      <c r="Z234" s="278">
        <v>0</v>
      </c>
      <c r="AA234" s="278">
        <v>0</v>
      </c>
      <c r="AB234" s="278">
        <v>0</v>
      </c>
      <c r="AC234" s="279">
        <v>0</v>
      </c>
      <c r="AD234" s="279">
        <v>0</v>
      </c>
      <c r="AE234" s="279">
        <v>0</v>
      </c>
      <c r="AF234" s="279">
        <v>0</v>
      </c>
      <c r="AG234" s="279">
        <v>0</v>
      </c>
      <c r="AH234" s="280">
        <v>0</v>
      </c>
      <c r="AI234" s="280">
        <v>1.5876164453163237E-5</v>
      </c>
      <c r="AJ234" s="280">
        <v>0</v>
      </c>
      <c r="AK234" s="280">
        <v>0</v>
      </c>
      <c r="AL234" s="280">
        <v>0</v>
      </c>
      <c r="AM234" s="281">
        <v>0</v>
      </c>
      <c r="AN234" s="281">
        <v>0</v>
      </c>
      <c r="AO234" s="281">
        <v>0</v>
      </c>
      <c r="AP234" s="281">
        <v>0</v>
      </c>
      <c r="AQ234" s="282">
        <v>0</v>
      </c>
    </row>
    <row r="235" spans="2:43" x14ac:dyDescent="0.2">
      <c r="B235" s="151" t="s">
        <v>244</v>
      </c>
      <c r="C235" s="151" t="s">
        <v>73</v>
      </c>
      <c r="D235" s="151" t="s">
        <v>137</v>
      </c>
      <c r="E235" s="151" t="s">
        <v>475</v>
      </c>
      <c r="F235" s="151" t="s">
        <v>124</v>
      </c>
      <c r="G235" s="151" t="s">
        <v>22</v>
      </c>
      <c r="H235" s="151" t="s">
        <v>50</v>
      </c>
      <c r="I235" s="262">
        <v>0</v>
      </c>
      <c r="J235" s="263">
        <v>1.6637603653854343</v>
      </c>
      <c r="K235" s="263">
        <v>0</v>
      </c>
      <c r="L235" s="263">
        <v>0</v>
      </c>
      <c r="M235" s="264">
        <v>0</v>
      </c>
      <c r="N235" s="262">
        <v>0</v>
      </c>
      <c r="O235" s="263">
        <v>2.2083035173378347</v>
      </c>
      <c r="P235" s="263">
        <v>0</v>
      </c>
      <c r="Q235" s="263">
        <v>0</v>
      </c>
      <c r="R235" s="264">
        <v>0</v>
      </c>
      <c r="S235" s="262">
        <v>0</v>
      </c>
      <c r="T235" s="263">
        <v>2.2083035173378347</v>
      </c>
      <c r="U235" s="263">
        <v>0</v>
      </c>
      <c r="V235" s="263">
        <v>0</v>
      </c>
      <c r="W235" s="263">
        <v>0</v>
      </c>
      <c r="X235" s="278">
        <v>0</v>
      </c>
      <c r="Y235" s="278">
        <v>9.0201458539046382E-3</v>
      </c>
      <c r="Z235" s="278">
        <v>0</v>
      </c>
      <c r="AA235" s="278">
        <v>0</v>
      </c>
      <c r="AB235" s="278">
        <v>0</v>
      </c>
      <c r="AC235" s="279">
        <v>0</v>
      </c>
      <c r="AD235" s="279">
        <v>2.0375793599379</v>
      </c>
      <c r="AE235" s="279">
        <v>0</v>
      </c>
      <c r="AF235" s="279">
        <v>0</v>
      </c>
      <c r="AG235" s="279">
        <v>0</v>
      </c>
      <c r="AH235" s="280">
        <v>0</v>
      </c>
      <c r="AI235" s="280">
        <v>0.16170401154603015</v>
      </c>
      <c r="AJ235" s="280">
        <v>0</v>
      </c>
      <c r="AK235" s="280">
        <v>0</v>
      </c>
      <c r="AL235" s="280">
        <v>0</v>
      </c>
      <c r="AM235" s="281">
        <v>0</v>
      </c>
      <c r="AN235" s="281">
        <v>0</v>
      </c>
      <c r="AO235" s="281">
        <v>0</v>
      </c>
      <c r="AP235" s="281">
        <v>0</v>
      </c>
      <c r="AQ235" s="282">
        <v>0</v>
      </c>
    </row>
    <row r="236" spans="2:43" x14ac:dyDescent="0.2">
      <c r="B236" s="151" t="s">
        <v>244</v>
      </c>
      <c r="C236" s="151" t="s">
        <v>73</v>
      </c>
      <c r="D236" s="151" t="s">
        <v>141</v>
      </c>
      <c r="E236" s="151" t="s">
        <v>475</v>
      </c>
      <c r="F236" s="151" t="s">
        <v>123</v>
      </c>
      <c r="G236" s="151" t="s">
        <v>22</v>
      </c>
      <c r="H236" s="151" t="s">
        <v>50</v>
      </c>
      <c r="I236" s="262">
        <v>0</v>
      </c>
      <c r="J236" s="263">
        <v>0</v>
      </c>
      <c r="K236" s="263">
        <v>0</v>
      </c>
      <c r="L236" s="263">
        <v>0</v>
      </c>
      <c r="M236" s="264">
        <v>0</v>
      </c>
      <c r="N236" s="262">
        <v>0</v>
      </c>
      <c r="O236" s="263">
        <v>0</v>
      </c>
      <c r="P236" s="263">
        <v>0</v>
      </c>
      <c r="Q236" s="263">
        <v>0</v>
      </c>
      <c r="R236" s="264">
        <v>0</v>
      </c>
      <c r="S236" s="262">
        <v>0</v>
      </c>
      <c r="T236" s="263">
        <v>0</v>
      </c>
      <c r="U236" s="263">
        <v>0</v>
      </c>
      <c r="V236" s="263">
        <v>0</v>
      </c>
      <c r="W236" s="263">
        <v>0</v>
      </c>
      <c r="X236" s="278">
        <v>0</v>
      </c>
      <c r="Y236" s="278">
        <v>0</v>
      </c>
      <c r="Z236" s="278">
        <v>0</v>
      </c>
      <c r="AA236" s="278">
        <v>0</v>
      </c>
      <c r="AB236" s="278">
        <v>0</v>
      </c>
      <c r="AC236" s="279">
        <v>0</v>
      </c>
      <c r="AD236" s="279">
        <v>0</v>
      </c>
      <c r="AE236" s="279">
        <v>0</v>
      </c>
      <c r="AF236" s="279">
        <v>0</v>
      </c>
      <c r="AG236" s="279">
        <v>0</v>
      </c>
      <c r="AH236" s="280">
        <v>0</v>
      </c>
      <c r="AI236" s="280">
        <v>0</v>
      </c>
      <c r="AJ236" s="280">
        <v>0</v>
      </c>
      <c r="AK236" s="280">
        <v>0</v>
      </c>
      <c r="AL236" s="280">
        <v>0</v>
      </c>
      <c r="AM236" s="281">
        <v>0</v>
      </c>
      <c r="AN236" s="281">
        <v>0</v>
      </c>
      <c r="AO236" s="281">
        <v>0</v>
      </c>
      <c r="AP236" s="281">
        <v>0</v>
      </c>
      <c r="AQ236" s="282">
        <v>0</v>
      </c>
    </row>
    <row r="237" spans="2:43" x14ac:dyDescent="0.2">
      <c r="B237" s="151" t="s">
        <v>244</v>
      </c>
      <c r="C237" s="151" t="s">
        <v>73</v>
      </c>
      <c r="D237" s="151" t="s">
        <v>395</v>
      </c>
      <c r="E237" s="151" t="s">
        <v>475</v>
      </c>
      <c r="F237" s="151" t="s">
        <v>189</v>
      </c>
      <c r="G237" s="151" t="s">
        <v>22</v>
      </c>
      <c r="H237" s="151" t="s">
        <v>50</v>
      </c>
      <c r="I237" s="262">
        <v>0</v>
      </c>
      <c r="J237" s="263">
        <v>7.7483795641507661E-2</v>
      </c>
      <c r="K237" s="263">
        <v>0</v>
      </c>
      <c r="L237" s="263">
        <v>0</v>
      </c>
      <c r="M237" s="264">
        <v>0</v>
      </c>
      <c r="N237" s="262">
        <v>0</v>
      </c>
      <c r="O237" s="263">
        <v>0.11403848926707155</v>
      </c>
      <c r="P237" s="263">
        <v>0</v>
      </c>
      <c r="Q237" s="263">
        <v>0</v>
      </c>
      <c r="R237" s="264">
        <v>0</v>
      </c>
      <c r="S237" s="262">
        <v>0</v>
      </c>
      <c r="T237" s="263">
        <v>0.11403848926707155</v>
      </c>
      <c r="U237" s="263">
        <v>0</v>
      </c>
      <c r="V237" s="263">
        <v>0</v>
      </c>
      <c r="W237" s="263">
        <v>0</v>
      </c>
      <c r="X237" s="278">
        <v>0</v>
      </c>
      <c r="Y237" s="278">
        <v>0</v>
      </c>
      <c r="Z237" s="278">
        <v>0</v>
      </c>
      <c r="AA237" s="278">
        <v>0</v>
      </c>
      <c r="AB237" s="278">
        <v>0</v>
      </c>
      <c r="AC237" s="279">
        <v>0</v>
      </c>
      <c r="AD237" s="279">
        <v>0</v>
      </c>
      <c r="AE237" s="279">
        <v>0</v>
      </c>
      <c r="AF237" s="279">
        <v>0</v>
      </c>
      <c r="AG237" s="279">
        <v>0</v>
      </c>
      <c r="AH237" s="280">
        <v>0</v>
      </c>
      <c r="AI237" s="280">
        <v>0.11403848926707155</v>
      </c>
      <c r="AJ237" s="280">
        <v>0</v>
      </c>
      <c r="AK237" s="280">
        <v>0</v>
      </c>
      <c r="AL237" s="280">
        <v>0</v>
      </c>
      <c r="AM237" s="281">
        <v>0</v>
      </c>
      <c r="AN237" s="281">
        <v>0</v>
      </c>
      <c r="AO237" s="281">
        <v>0</v>
      </c>
      <c r="AP237" s="281">
        <v>0</v>
      </c>
      <c r="AQ237" s="282">
        <v>0</v>
      </c>
    </row>
    <row r="238" spans="2:43" x14ac:dyDescent="0.2">
      <c r="B238" s="151" t="s">
        <v>244</v>
      </c>
      <c r="C238" s="151" t="s">
        <v>73</v>
      </c>
      <c r="D238" s="151" t="s">
        <v>396</v>
      </c>
      <c r="E238" s="151" t="s">
        <v>475</v>
      </c>
      <c r="F238" s="151" t="s">
        <v>193</v>
      </c>
      <c r="G238" s="151" t="s">
        <v>22</v>
      </c>
      <c r="H238" s="151" t="s">
        <v>50</v>
      </c>
      <c r="I238" s="262">
        <v>0</v>
      </c>
      <c r="J238" s="263">
        <v>4.3234728237667087E-2</v>
      </c>
      <c r="K238" s="263">
        <v>0</v>
      </c>
      <c r="L238" s="263">
        <v>0</v>
      </c>
      <c r="M238" s="264">
        <v>0</v>
      </c>
      <c r="N238" s="262">
        <v>0</v>
      </c>
      <c r="O238" s="263">
        <v>6.3631667128278266E-2</v>
      </c>
      <c r="P238" s="263">
        <v>0</v>
      </c>
      <c r="Q238" s="263">
        <v>0</v>
      </c>
      <c r="R238" s="264">
        <v>0</v>
      </c>
      <c r="S238" s="262">
        <v>0</v>
      </c>
      <c r="T238" s="263">
        <v>6.3631667128278266E-2</v>
      </c>
      <c r="U238" s="263">
        <v>0</v>
      </c>
      <c r="V238" s="263">
        <v>0</v>
      </c>
      <c r="W238" s="263">
        <v>0</v>
      </c>
      <c r="X238" s="278">
        <v>0</v>
      </c>
      <c r="Y238" s="278">
        <v>0</v>
      </c>
      <c r="Z238" s="278">
        <v>0</v>
      </c>
      <c r="AA238" s="278">
        <v>0</v>
      </c>
      <c r="AB238" s="278">
        <v>0</v>
      </c>
      <c r="AC238" s="279">
        <v>0</v>
      </c>
      <c r="AD238" s="279">
        <v>0</v>
      </c>
      <c r="AE238" s="279">
        <v>0</v>
      </c>
      <c r="AF238" s="279">
        <v>0</v>
      </c>
      <c r="AG238" s="279">
        <v>0</v>
      </c>
      <c r="AH238" s="280">
        <v>0</v>
      </c>
      <c r="AI238" s="280">
        <v>6.3631667128278266E-2</v>
      </c>
      <c r="AJ238" s="280">
        <v>0</v>
      </c>
      <c r="AK238" s="280">
        <v>0</v>
      </c>
      <c r="AL238" s="280">
        <v>0</v>
      </c>
      <c r="AM238" s="281">
        <v>0</v>
      </c>
      <c r="AN238" s="281">
        <v>0</v>
      </c>
      <c r="AO238" s="281">
        <v>0</v>
      </c>
      <c r="AP238" s="281">
        <v>0</v>
      </c>
      <c r="AQ238" s="282">
        <v>0</v>
      </c>
    </row>
    <row r="239" spans="2:43" x14ac:dyDescent="0.2">
      <c r="B239" s="151" t="s">
        <v>244</v>
      </c>
      <c r="C239" s="151" t="s">
        <v>73</v>
      </c>
      <c r="D239" s="151" t="s">
        <v>134</v>
      </c>
      <c r="E239" s="151" t="s">
        <v>475</v>
      </c>
      <c r="F239" s="151" t="s">
        <v>125</v>
      </c>
      <c r="G239" s="151" t="s">
        <v>22</v>
      </c>
      <c r="H239" s="151" t="s">
        <v>50</v>
      </c>
      <c r="I239" s="262">
        <v>0</v>
      </c>
      <c r="J239" s="263">
        <v>0.40354570443391358</v>
      </c>
      <c r="K239" s="263">
        <v>0</v>
      </c>
      <c r="L239" s="263">
        <v>0</v>
      </c>
      <c r="M239" s="264">
        <v>0</v>
      </c>
      <c r="N239" s="262">
        <v>0</v>
      </c>
      <c r="O239" s="263">
        <v>0.33164753151416249</v>
      </c>
      <c r="P239" s="263">
        <v>0</v>
      </c>
      <c r="Q239" s="263">
        <v>0</v>
      </c>
      <c r="R239" s="264">
        <v>0</v>
      </c>
      <c r="S239" s="262">
        <v>0</v>
      </c>
      <c r="T239" s="263">
        <v>0.33164753151416249</v>
      </c>
      <c r="U239" s="263">
        <v>0</v>
      </c>
      <c r="V239" s="263">
        <v>0</v>
      </c>
      <c r="W239" s="263">
        <v>0</v>
      </c>
      <c r="X239" s="278">
        <v>0</v>
      </c>
      <c r="Y239" s="278">
        <v>0.14735252519353956</v>
      </c>
      <c r="Z239" s="278">
        <v>0</v>
      </c>
      <c r="AA239" s="278">
        <v>0</v>
      </c>
      <c r="AB239" s="278">
        <v>0</v>
      </c>
      <c r="AC239" s="279">
        <v>0</v>
      </c>
      <c r="AD239" s="279">
        <v>0</v>
      </c>
      <c r="AE239" s="279">
        <v>0</v>
      </c>
      <c r="AF239" s="279">
        <v>0</v>
      </c>
      <c r="AG239" s="279">
        <v>0</v>
      </c>
      <c r="AH239" s="280">
        <v>0</v>
      </c>
      <c r="AI239" s="280">
        <v>0.18429500632062296</v>
      </c>
      <c r="AJ239" s="280">
        <v>0</v>
      </c>
      <c r="AK239" s="280">
        <v>0</v>
      </c>
      <c r="AL239" s="280">
        <v>0</v>
      </c>
      <c r="AM239" s="281">
        <v>0</v>
      </c>
      <c r="AN239" s="281">
        <v>0</v>
      </c>
      <c r="AO239" s="281">
        <v>0</v>
      </c>
      <c r="AP239" s="281">
        <v>0</v>
      </c>
      <c r="AQ239" s="282">
        <v>0</v>
      </c>
    </row>
    <row r="240" spans="2:43" x14ac:dyDescent="0.2">
      <c r="B240" s="151" t="s">
        <v>244</v>
      </c>
      <c r="C240" s="151" t="s">
        <v>73</v>
      </c>
      <c r="D240" s="151" t="s">
        <v>397</v>
      </c>
      <c r="E240" s="151" t="s">
        <v>475</v>
      </c>
      <c r="F240" s="151" t="s">
        <v>130</v>
      </c>
      <c r="G240" s="151" t="s">
        <v>22</v>
      </c>
      <c r="H240" s="151" t="s">
        <v>50</v>
      </c>
      <c r="I240" s="262">
        <v>0</v>
      </c>
      <c r="J240" s="263">
        <v>0</v>
      </c>
      <c r="K240" s="263">
        <v>0</v>
      </c>
      <c r="L240" s="263">
        <v>0</v>
      </c>
      <c r="M240" s="264">
        <v>0</v>
      </c>
      <c r="N240" s="262">
        <v>0</v>
      </c>
      <c r="O240" s="263">
        <v>0</v>
      </c>
      <c r="P240" s="263">
        <v>0</v>
      </c>
      <c r="Q240" s="263">
        <v>0</v>
      </c>
      <c r="R240" s="264">
        <v>0</v>
      </c>
      <c r="S240" s="262">
        <v>0</v>
      </c>
      <c r="T240" s="263">
        <v>0</v>
      </c>
      <c r="U240" s="263">
        <v>0</v>
      </c>
      <c r="V240" s="263">
        <v>0</v>
      </c>
      <c r="W240" s="263">
        <v>0</v>
      </c>
      <c r="X240" s="278">
        <v>0</v>
      </c>
      <c r="Y240" s="278">
        <v>0</v>
      </c>
      <c r="Z240" s="278">
        <v>0</v>
      </c>
      <c r="AA240" s="278">
        <v>0</v>
      </c>
      <c r="AB240" s="278">
        <v>0</v>
      </c>
      <c r="AC240" s="279">
        <v>0</v>
      </c>
      <c r="AD240" s="279">
        <v>0</v>
      </c>
      <c r="AE240" s="279">
        <v>0</v>
      </c>
      <c r="AF240" s="279">
        <v>0</v>
      </c>
      <c r="AG240" s="279">
        <v>0</v>
      </c>
      <c r="AH240" s="280">
        <v>0</v>
      </c>
      <c r="AI240" s="280">
        <v>0</v>
      </c>
      <c r="AJ240" s="280">
        <v>0</v>
      </c>
      <c r="AK240" s="280">
        <v>0</v>
      </c>
      <c r="AL240" s="280">
        <v>0</v>
      </c>
      <c r="AM240" s="281">
        <v>0</v>
      </c>
      <c r="AN240" s="281">
        <v>0</v>
      </c>
      <c r="AO240" s="281">
        <v>0</v>
      </c>
      <c r="AP240" s="281">
        <v>0</v>
      </c>
      <c r="AQ240" s="282">
        <v>0</v>
      </c>
    </row>
    <row r="241" spans="2:43" x14ac:dyDescent="0.2">
      <c r="B241" s="151" t="s">
        <v>244</v>
      </c>
      <c r="C241" s="151" t="s">
        <v>73</v>
      </c>
      <c r="D241" s="151" t="s">
        <v>138</v>
      </c>
      <c r="E241" s="151" t="s">
        <v>475</v>
      </c>
      <c r="F241" s="151" t="s">
        <v>126</v>
      </c>
      <c r="G241" s="151" t="s">
        <v>22</v>
      </c>
      <c r="H241" s="151" t="s">
        <v>50</v>
      </c>
      <c r="I241" s="262">
        <v>0</v>
      </c>
      <c r="J241" s="263">
        <v>3.6018153090212182E-2</v>
      </c>
      <c r="K241" s="263">
        <v>0</v>
      </c>
      <c r="L241" s="263">
        <v>0</v>
      </c>
      <c r="M241" s="264">
        <v>0</v>
      </c>
      <c r="N241" s="262">
        <v>0</v>
      </c>
      <c r="O241" s="263">
        <v>2.9600938458321006E-2</v>
      </c>
      <c r="P241" s="263">
        <v>0</v>
      </c>
      <c r="Q241" s="263">
        <v>0</v>
      </c>
      <c r="R241" s="264">
        <v>0</v>
      </c>
      <c r="S241" s="262">
        <v>0</v>
      </c>
      <c r="T241" s="263">
        <v>2.9600938458321006E-2</v>
      </c>
      <c r="U241" s="263">
        <v>0</v>
      </c>
      <c r="V241" s="263">
        <v>0</v>
      </c>
      <c r="W241" s="263">
        <v>0</v>
      </c>
      <c r="X241" s="278">
        <v>0</v>
      </c>
      <c r="Y241" s="278">
        <v>0</v>
      </c>
      <c r="Z241" s="278">
        <v>0</v>
      </c>
      <c r="AA241" s="278">
        <v>0</v>
      </c>
      <c r="AB241" s="278">
        <v>0</v>
      </c>
      <c r="AC241" s="279">
        <v>0</v>
      </c>
      <c r="AD241" s="279">
        <v>0</v>
      </c>
      <c r="AE241" s="279">
        <v>0</v>
      </c>
      <c r="AF241" s="279">
        <v>0</v>
      </c>
      <c r="AG241" s="279">
        <v>0</v>
      </c>
      <c r="AH241" s="280">
        <v>0</v>
      </c>
      <c r="AI241" s="280">
        <v>2.9600938458321006E-2</v>
      </c>
      <c r="AJ241" s="280">
        <v>0</v>
      </c>
      <c r="AK241" s="280">
        <v>0</v>
      </c>
      <c r="AL241" s="280">
        <v>0</v>
      </c>
      <c r="AM241" s="281">
        <v>0</v>
      </c>
      <c r="AN241" s="281">
        <v>0</v>
      </c>
      <c r="AO241" s="281">
        <v>0</v>
      </c>
      <c r="AP241" s="281">
        <v>0</v>
      </c>
      <c r="AQ241" s="282">
        <v>0</v>
      </c>
    </row>
    <row r="242" spans="2:43" x14ac:dyDescent="0.2">
      <c r="B242" s="151" t="s">
        <v>244</v>
      </c>
      <c r="C242" s="151" t="s">
        <v>73</v>
      </c>
      <c r="D242" s="151" t="s">
        <v>140</v>
      </c>
      <c r="E242" s="151" t="s">
        <v>475</v>
      </c>
      <c r="F242" s="151" t="s">
        <v>128</v>
      </c>
      <c r="G242" s="151" t="s">
        <v>22</v>
      </c>
      <c r="H242" s="151" t="s">
        <v>50</v>
      </c>
      <c r="I242" s="262">
        <v>0</v>
      </c>
      <c r="J242" s="263">
        <v>7.0083839660709357E-2</v>
      </c>
      <c r="K242" s="263">
        <v>0</v>
      </c>
      <c r="L242" s="263">
        <v>0</v>
      </c>
      <c r="M242" s="264">
        <v>0</v>
      </c>
      <c r="N242" s="262">
        <v>0</v>
      </c>
      <c r="O242" s="263">
        <v>5.7667878532576919E-2</v>
      </c>
      <c r="P242" s="263">
        <v>0</v>
      </c>
      <c r="Q242" s="263">
        <v>0</v>
      </c>
      <c r="R242" s="264">
        <v>0</v>
      </c>
      <c r="S242" s="262">
        <v>0</v>
      </c>
      <c r="T242" s="263">
        <v>5.7667878532576919E-2</v>
      </c>
      <c r="U242" s="263">
        <v>0</v>
      </c>
      <c r="V242" s="263">
        <v>0</v>
      </c>
      <c r="W242" s="263">
        <v>0</v>
      </c>
      <c r="X242" s="278">
        <v>0</v>
      </c>
      <c r="Y242" s="278">
        <v>9.4530230317368662E-3</v>
      </c>
      <c r="Z242" s="278">
        <v>0</v>
      </c>
      <c r="AA242" s="278">
        <v>0</v>
      </c>
      <c r="AB242" s="278">
        <v>0</v>
      </c>
      <c r="AC242" s="279">
        <v>0</v>
      </c>
      <c r="AD242" s="279">
        <v>0</v>
      </c>
      <c r="AE242" s="279">
        <v>0</v>
      </c>
      <c r="AF242" s="279">
        <v>0</v>
      </c>
      <c r="AG242" s="279">
        <v>0</v>
      </c>
      <c r="AH242" s="280">
        <v>0</v>
      </c>
      <c r="AI242" s="280">
        <v>4.8214855500840051E-2</v>
      </c>
      <c r="AJ242" s="280">
        <v>0</v>
      </c>
      <c r="AK242" s="280">
        <v>0</v>
      </c>
      <c r="AL242" s="280">
        <v>0</v>
      </c>
      <c r="AM242" s="281">
        <v>0</v>
      </c>
      <c r="AN242" s="281">
        <v>0</v>
      </c>
      <c r="AO242" s="281">
        <v>0</v>
      </c>
      <c r="AP242" s="281">
        <v>0</v>
      </c>
      <c r="AQ242" s="282">
        <v>0</v>
      </c>
    </row>
    <row r="243" spans="2:43" x14ac:dyDescent="0.2">
      <c r="B243" s="151" t="s">
        <v>244</v>
      </c>
      <c r="C243" s="151" t="s">
        <v>73</v>
      </c>
      <c r="D243" s="151" t="s">
        <v>135</v>
      </c>
      <c r="E243" s="151" t="s">
        <v>475</v>
      </c>
      <c r="F243" s="151" t="s">
        <v>155</v>
      </c>
      <c r="G243" s="151" t="s">
        <v>22</v>
      </c>
      <c r="H243" s="151" t="s">
        <v>50</v>
      </c>
      <c r="I243" s="262">
        <v>0</v>
      </c>
      <c r="J243" s="263">
        <v>2.5241832354326591E-2</v>
      </c>
      <c r="K243" s="263">
        <v>0</v>
      </c>
      <c r="L243" s="263">
        <v>0</v>
      </c>
      <c r="M243" s="264">
        <v>0</v>
      </c>
      <c r="N243" s="262">
        <v>0</v>
      </c>
      <c r="O243" s="263">
        <v>2.074459298965892E-2</v>
      </c>
      <c r="P243" s="263">
        <v>0</v>
      </c>
      <c r="Q243" s="263">
        <v>0</v>
      </c>
      <c r="R243" s="264">
        <v>0</v>
      </c>
      <c r="S243" s="262">
        <v>0</v>
      </c>
      <c r="T243" s="263">
        <v>2.074459298965892E-2</v>
      </c>
      <c r="U243" s="263">
        <v>0</v>
      </c>
      <c r="V243" s="263">
        <v>0</v>
      </c>
      <c r="W243" s="263">
        <v>0</v>
      </c>
      <c r="X243" s="278">
        <v>0</v>
      </c>
      <c r="Y243" s="278">
        <v>0</v>
      </c>
      <c r="Z243" s="278">
        <v>0</v>
      </c>
      <c r="AA243" s="278">
        <v>0</v>
      </c>
      <c r="AB243" s="278">
        <v>0</v>
      </c>
      <c r="AC243" s="279">
        <v>0</v>
      </c>
      <c r="AD243" s="279">
        <v>0</v>
      </c>
      <c r="AE243" s="279">
        <v>0</v>
      </c>
      <c r="AF243" s="279">
        <v>0</v>
      </c>
      <c r="AG243" s="279">
        <v>0</v>
      </c>
      <c r="AH243" s="280">
        <v>0</v>
      </c>
      <c r="AI243" s="280">
        <v>2.0744592989658917E-2</v>
      </c>
      <c r="AJ243" s="280">
        <v>0</v>
      </c>
      <c r="AK243" s="280">
        <v>0</v>
      </c>
      <c r="AL243" s="280">
        <v>0</v>
      </c>
      <c r="AM243" s="281">
        <v>0</v>
      </c>
      <c r="AN243" s="281">
        <v>0</v>
      </c>
      <c r="AO243" s="281">
        <v>0</v>
      </c>
      <c r="AP243" s="281">
        <v>0</v>
      </c>
      <c r="AQ243" s="282">
        <v>0</v>
      </c>
    </row>
    <row r="244" spans="2:43" x14ac:dyDescent="0.2">
      <c r="B244" s="151" t="s">
        <v>244</v>
      </c>
      <c r="C244" s="151" t="s">
        <v>73</v>
      </c>
      <c r="D244" s="151" t="s">
        <v>136</v>
      </c>
      <c r="E244" s="151" t="s">
        <v>475</v>
      </c>
      <c r="F244" s="151" t="s">
        <v>132</v>
      </c>
      <c r="G244" s="151" t="s">
        <v>22</v>
      </c>
      <c r="H244" s="151" t="s">
        <v>50</v>
      </c>
      <c r="I244" s="262">
        <v>0</v>
      </c>
      <c r="J244" s="263">
        <v>0</v>
      </c>
      <c r="K244" s="263">
        <v>0</v>
      </c>
      <c r="L244" s="263">
        <v>0</v>
      </c>
      <c r="M244" s="264">
        <v>0</v>
      </c>
      <c r="N244" s="262">
        <v>0</v>
      </c>
      <c r="O244" s="263">
        <v>0</v>
      </c>
      <c r="P244" s="263">
        <v>0</v>
      </c>
      <c r="Q244" s="263">
        <v>0</v>
      </c>
      <c r="R244" s="264">
        <v>0</v>
      </c>
      <c r="S244" s="262">
        <v>0</v>
      </c>
      <c r="T244" s="263">
        <v>0</v>
      </c>
      <c r="U244" s="263">
        <v>0</v>
      </c>
      <c r="V244" s="263">
        <v>0</v>
      </c>
      <c r="W244" s="263">
        <v>0</v>
      </c>
      <c r="X244" s="278">
        <v>0</v>
      </c>
      <c r="Y244" s="278">
        <v>0</v>
      </c>
      <c r="Z244" s="278">
        <v>0</v>
      </c>
      <c r="AA244" s="278">
        <v>0</v>
      </c>
      <c r="AB244" s="278">
        <v>0</v>
      </c>
      <c r="AC244" s="279">
        <v>0</v>
      </c>
      <c r="AD244" s="279">
        <v>0</v>
      </c>
      <c r="AE244" s="279">
        <v>0</v>
      </c>
      <c r="AF244" s="279">
        <v>0</v>
      </c>
      <c r="AG244" s="279">
        <v>0</v>
      </c>
      <c r="AH244" s="280">
        <v>0</v>
      </c>
      <c r="AI244" s="280">
        <v>0</v>
      </c>
      <c r="AJ244" s="280">
        <v>0</v>
      </c>
      <c r="AK244" s="280">
        <v>0</v>
      </c>
      <c r="AL244" s="280">
        <v>0</v>
      </c>
      <c r="AM244" s="281">
        <v>0</v>
      </c>
      <c r="AN244" s="281">
        <v>0</v>
      </c>
      <c r="AO244" s="281">
        <v>0</v>
      </c>
      <c r="AP244" s="281">
        <v>0</v>
      </c>
      <c r="AQ244" s="282">
        <v>0</v>
      </c>
    </row>
    <row r="245" spans="2:43" x14ac:dyDescent="0.2">
      <c r="B245" s="151" t="s">
        <v>244</v>
      </c>
      <c r="C245" s="151" t="s">
        <v>73</v>
      </c>
      <c r="D245" s="151" t="s">
        <v>398</v>
      </c>
      <c r="E245" s="151" t="s">
        <v>475</v>
      </c>
      <c r="F245" s="151" t="s">
        <v>131</v>
      </c>
      <c r="G245" s="151" t="s">
        <v>22</v>
      </c>
      <c r="H245" s="151" t="s">
        <v>50</v>
      </c>
      <c r="I245" s="262">
        <v>0</v>
      </c>
      <c r="J245" s="263">
        <v>0</v>
      </c>
      <c r="K245" s="263">
        <v>0</v>
      </c>
      <c r="L245" s="263">
        <v>0</v>
      </c>
      <c r="M245" s="264">
        <v>0</v>
      </c>
      <c r="N245" s="262">
        <v>0</v>
      </c>
      <c r="O245" s="263">
        <v>0</v>
      </c>
      <c r="P245" s="263">
        <v>0</v>
      </c>
      <c r="Q245" s="263">
        <v>0</v>
      </c>
      <c r="R245" s="264">
        <v>0</v>
      </c>
      <c r="S245" s="262">
        <v>0</v>
      </c>
      <c r="T245" s="263">
        <v>0</v>
      </c>
      <c r="U245" s="263">
        <v>0</v>
      </c>
      <c r="V245" s="263">
        <v>0</v>
      </c>
      <c r="W245" s="263">
        <v>0</v>
      </c>
      <c r="X245" s="278">
        <v>0</v>
      </c>
      <c r="Y245" s="278">
        <v>0</v>
      </c>
      <c r="Z245" s="278">
        <v>0</v>
      </c>
      <c r="AA245" s="278">
        <v>0</v>
      </c>
      <c r="AB245" s="278">
        <v>0</v>
      </c>
      <c r="AC245" s="279">
        <v>0</v>
      </c>
      <c r="AD245" s="279">
        <v>0</v>
      </c>
      <c r="AE245" s="279">
        <v>0</v>
      </c>
      <c r="AF245" s="279">
        <v>0</v>
      </c>
      <c r="AG245" s="279">
        <v>0</v>
      </c>
      <c r="AH245" s="280">
        <v>0</v>
      </c>
      <c r="AI245" s="280">
        <v>0</v>
      </c>
      <c r="AJ245" s="280">
        <v>0</v>
      </c>
      <c r="AK245" s="280">
        <v>0</v>
      </c>
      <c r="AL245" s="280">
        <v>0</v>
      </c>
      <c r="AM245" s="281">
        <v>0</v>
      </c>
      <c r="AN245" s="281">
        <v>0</v>
      </c>
      <c r="AO245" s="281">
        <v>0</v>
      </c>
      <c r="AP245" s="281">
        <v>0</v>
      </c>
      <c r="AQ245" s="282">
        <v>0</v>
      </c>
    </row>
    <row r="246" spans="2:43" x14ac:dyDescent="0.2">
      <c r="B246" s="151" t="s">
        <v>245</v>
      </c>
      <c r="C246" s="151" t="s">
        <v>73</v>
      </c>
      <c r="D246" s="151" t="s">
        <v>144</v>
      </c>
      <c r="E246" s="151" t="s">
        <v>475</v>
      </c>
      <c r="F246" s="151" t="s">
        <v>122</v>
      </c>
      <c r="G246" s="151" t="s">
        <v>356</v>
      </c>
      <c r="H246" s="151" t="s">
        <v>50</v>
      </c>
      <c r="I246" s="262">
        <v>0</v>
      </c>
      <c r="J246" s="263">
        <v>21.284279600000001</v>
      </c>
      <c r="K246" s="263">
        <v>0</v>
      </c>
      <c r="L246" s="263">
        <v>0</v>
      </c>
      <c r="M246" s="264">
        <v>0</v>
      </c>
      <c r="N246" s="262">
        <v>0</v>
      </c>
      <c r="O246" s="263">
        <v>19.677673406827886</v>
      </c>
      <c r="P246" s="263">
        <v>0</v>
      </c>
      <c r="Q246" s="263">
        <v>0</v>
      </c>
      <c r="R246" s="264">
        <v>0</v>
      </c>
      <c r="S246" s="262">
        <v>0</v>
      </c>
      <c r="T246" s="263">
        <v>19.677673406827886</v>
      </c>
      <c r="U246" s="263">
        <v>0</v>
      </c>
      <c r="V246" s="263">
        <v>0</v>
      </c>
      <c r="W246" s="263">
        <v>0</v>
      </c>
      <c r="X246" s="278">
        <v>0</v>
      </c>
      <c r="Y246" s="278">
        <v>1.1639759894775303</v>
      </c>
      <c r="Z246" s="278">
        <v>0</v>
      </c>
      <c r="AA246" s="278">
        <v>0</v>
      </c>
      <c r="AB246" s="278">
        <v>0</v>
      </c>
      <c r="AC246" s="279">
        <v>0</v>
      </c>
      <c r="AD246" s="279">
        <v>0</v>
      </c>
      <c r="AE246" s="279">
        <v>0</v>
      </c>
      <c r="AF246" s="279">
        <v>0</v>
      </c>
      <c r="AG246" s="279">
        <v>0</v>
      </c>
      <c r="AH246" s="280">
        <v>0</v>
      </c>
      <c r="AI246" s="280">
        <v>18.513697417350354</v>
      </c>
      <c r="AJ246" s="280">
        <v>0</v>
      </c>
      <c r="AK246" s="280">
        <v>0</v>
      </c>
      <c r="AL246" s="280">
        <v>0</v>
      </c>
      <c r="AM246" s="281">
        <v>0</v>
      </c>
      <c r="AN246" s="281">
        <v>0</v>
      </c>
      <c r="AO246" s="281">
        <v>0</v>
      </c>
      <c r="AP246" s="281">
        <v>0</v>
      </c>
      <c r="AQ246" s="282">
        <v>0</v>
      </c>
    </row>
    <row r="247" spans="2:43" x14ac:dyDescent="0.2">
      <c r="B247" s="151" t="s">
        <v>245</v>
      </c>
      <c r="C247" s="151" t="s">
        <v>73</v>
      </c>
      <c r="D247" s="151" t="s">
        <v>139</v>
      </c>
      <c r="E247" s="151" t="s">
        <v>475</v>
      </c>
      <c r="F247" s="151" t="s">
        <v>127</v>
      </c>
      <c r="G247" s="151" t="s">
        <v>356</v>
      </c>
      <c r="H247" s="151" t="s">
        <v>50</v>
      </c>
      <c r="I247" s="262">
        <v>0</v>
      </c>
      <c r="J247" s="263">
        <v>9.7489006000000007</v>
      </c>
      <c r="K247" s="263">
        <v>0</v>
      </c>
      <c r="L247" s="263">
        <v>0</v>
      </c>
      <c r="M247" s="264">
        <v>0</v>
      </c>
      <c r="N247" s="262">
        <v>0</v>
      </c>
      <c r="O247" s="263">
        <v>9.0130220842629978</v>
      </c>
      <c r="P247" s="263">
        <v>0</v>
      </c>
      <c r="Q247" s="263">
        <v>0</v>
      </c>
      <c r="R247" s="264">
        <v>0</v>
      </c>
      <c r="S247" s="262">
        <v>0</v>
      </c>
      <c r="T247" s="263">
        <v>9.0130220842629978</v>
      </c>
      <c r="U247" s="263">
        <v>0</v>
      </c>
      <c r="V247" s="263">
        <v>0</v>
      </c>
      <c r="W247" s="263">
        <v>0</v>
      </c>
      <c r="X247" s="278">
        <v>0</v>
      </c>
      <c r="Y247" s="278">
        <v>0.262129164038576</v>
      </c>
      <c r="Z247" s="278">
        <v>0</v>
      </c>
      <c r="AA247" s="278">
        <v>0</v>
      </c>
      <c r="AB247" s="278">
        <v>0</v>
      </c>
      <c r="AC247" s="279">
        <v>0</v>
      </c>
      <c r="AD247" s="279">
        <v>0</v>
      </c>
      <c r="AE247" s="279">
        <v>0</v>
      </c>
      <c r="AF247" s="279">
        <v>0</v>
      </c>
      <c r="AG247" s="279">
        <v>0</v>
      </c>
      <c r="AH247" s="280">
        <v>0</v>
      </c>
      <c r="AI247" s="280">
        <v>8.7508929202244214</v>
      </c>
      <c r="AJ247" s="280">
        <v>0</v>
      </c>
      <c r="AK247" s="280">
        <v>0</v>
      </c>
      <c r="AL247" s="280">
        <v>0</v>
      </c>
      <c r="AM247" s="281">
        <v>0</v>
      </c>
      <c r="AN247" s="281">
        <v>0</v>
      </c>
      <c r="AO247" s="281">
        <v>0</v>
      </c>
      <c r="AP247" s="281">
        <v>0</v>
      </c>
      <c r="AQ247" s="282">
        <v>0</v>
      </c>
    </row>
    <row r="248" spans="2:43" x14ac:dyDescent="0.2">
      <c r="B248" s="151" t="s">
        <v>245</v>
      </c>
      <c r="C248" s="151" t="s">
        <v>73</v>
      </c>
      <c r="D248" s="151" t="s">
        <v>142</v>
      </c>
      <c r="E248" s="151" t="s">
        <v>475</v>
      </c>
      <c r="F248" s="151" t="s">
        <v>133</v>
      </c>
      <c r="G248" s="151" t="s">
        <v>356</v>
      </c>
      <c r="H248" s="151" t="s">
        <v>50</v>
      </c>
      <c r="I248" s="262">
        <v>0</v>
      </c>
      <c r="J248" s="263">
        <v>0</v>
      </c>
      <c r="K248" s="263">
        <v>0</v>
      </c>
      <c r="L248" s="263">
        <v>0</v>
      </c>
      <c r="M248" s="264">
        <v>0</v>
      </c>
      <c r="N248" s="262">
        <v>0</v>
      </c>
      <c r="O248" s="263">
        <v>0</v>
      </c>
      <c r="P248" s="263">
        <v>0</v>
      </c>
      <c r="Q248" s="263">
        <v>0</v>
      </c>
      <c r="R248" s="264">
        <v>0</v>
      </c>
      <c r="S248" s="262">
        <v>0</v>
      </c>
      <c r="T248" s="263">
        <v>0</v>
      </c>
      <c r="U248" s="263">
        <v>0</v>
      </c>
      <c r="V248" s="263">
        <v>0</v>
      </c>
      <c r="W248" s="263">
        <v>0</v>
      </c>
      <c r="X248" s="278">
        <v>0</v>
      </c>
      <c r="Y248" s="278">
        <v>0</v>
      </c>
      <c r="Z248" s="278">
        <v>0</v>
      </c>
      <c r="AA248" s="278">
        <v>0</v>
      </c>
      <c r="AB248" s="278">
        <v>0</v>
      </c>
      <c r="AC248" s="279">
        <v>0</v>
      </c>
      <c r="AD248" s="279">
        <v>0</v>
      </c>
      <c r="AE248" s="279">
        <v>0</v>
      </c>
      <c r="AF248" s="279">
        <v>0</v>
      </c>
      <c r="AG248" s="279">
        <v>0</v>
      </c>
      <c r="AH248" s="280">
        <v>0</v>
      </c>
      <c r="AI248" s="280">
        <v>0</v>
      </c>
      <c r="AJ248" s="280">
        <v>0</v>
      </c>
      <c r="AK248" s="280">
        <v>0</v>
      </c>
      <c r="AL248" s="280">
        <v>0</v>
      </c>
      <c r="AM248" s="281">
        <v>0</v>
      </c>
      <c r="AN248" s="281">
        <v>0</v>
      </c>
      <c r="AO248" s="281">
        <v>0</v>
      </c>
      <c r="AP248" s="281">
        <v>0</v>
      </c>
      <c r="AQ248" s="282">
        <v>0</v>
      </c>
    </row>
    <row r="249" spans="2:43" x14ac:dyDescent="0.2">
      <c r="B249" s="151" t="s">
        <v>245</v>
      </c>
      <c r="C249" s="151" t="s">
        <v>73</v>
      </c>
      <c r="D249" s="151" t="s">
        <v>143</v>
      </c>
      <c r="E249" s="151" t="s">
        <v>475</v>
      </c>
      <c r="F249" s="151" t="s">
        <v>212</v>
      </c>
      <c r="G249" s="151" t="s">
        <v>356</v>
      </c>
      <c r="H249" s="151" t="s">
        <v>50</v>
      </c>
      <c r="I249" s="262">
        <v>0</v>
      </c>
      <c r="J249" s="263">
        <v>6.593400000000001E-3</v>
      </c>
      <c r="K249" s="263">
        <v>0</v>
      </c>
      <c r="L249" s="263">
        <v>0</v>
      </c>
      <c r="M249" s="264">
        <v>0</v>
      </c>
      <c r="N249" s="262">
        <v>0</v>
      </c>
      <c r="O249" s="263">
        <v>5.2435563661638986E-3</v>
      </c>
      <c r="P249" s="263">
        <v>0</v>
      </c>
      <c r="Q249" s="263">
        <v>0</v>
      </c>
      <c r="R249" s="264">
        <v>0</v>
      </c>
      <c r="S249" s="262">
        <v>0</v>
      </c>
      <c r="T249" s="263">
        <v>5.2435563661638986E-3</v>
      </c>
      <c r="U249" s="263">
        <v>0</v>
      </c>
      <c r="V249" s="263">
        <v>0</v>
      </c>
      <c r="W249" s="263">
        <v>0</v>
      </c>
      <c r="X249" s="278">
        <v>0</v>
      </c>
      <c r="Y249" s="278">
        <v>0</v>
      </c>
      <c r="Z249" s="278">
        <v>0</v>
      </c>
      <c r="AA249" s="278">
        <v>0</v>
      </c>
      <c r="AB249" s="278">
        <v>0</v>
      </c>
      <c r="AC249" s="279">
        <v>0</v>
      </c>
      <c r="AD249" s="279">
        <v>0</v>
      </c>
      <c r="AE249" s="279">
        <v>0</v>
      </c>
      <c r="AF249" s="279">
        <v>0</v>
      </c>
      <c r="AG249" s="279">
        <v>0</v>
      </c>
      <c r="AH249" s="280">
        <v>0</v>
      </c>
      <c r="AI249" s="280">
        <v>5.2435563661638986E-3</v>
      </c>
      <c r="AJ249" s="280">
        <v>0</v>
      </c>
      <c r="AK249" s="280">
        <v>0</v>
      </c>
      <c r="AL249" s="280">
        <v>0</v>
      </c>
      <c r="AM249" s="281">
        <v>0</v>
      </c>
      <c r="AN249" s="281">
        <v>0</v>
      </c>
      <c r="AO249" s="281">
        <v>0</v>
      </c>
      <c r="AP249" s="281">
        <v>0</v>
      </c>
      <c r="AQ249" s="282">
        <v>0</v>
      </c>
    </row>
    <row r="250" spans="2:43" x14ac:dyDescent="0.2">
      <c r="B250" s="151" t="s">
        <v>245</v>
      </c>
      <c r="C250" s="151" t="s">
        <v>73</v>
      </c>
      <c r="D250" s="151" t="s">
        <v>137</v>
      </c>
      <c r="E250" s="151" t="s">
        <v>475</v>
      </c>
      <c r="F250" s="151" t="s">
        <v>124</v>
      </c>
      <c r="G250" s="151" t="s">
        <v>356</v>
      </c>
      <c r="H250" s="151" t="s">
        <v>50</v>
      </c>
      <c r="I250" s="262">
        <v>0</v>
      </c>
      <c r="J250" s="263">
        <v>9.8491187999999994</v>
      </c>
      <c r="K250" s="263">
        <v>0</v>
      </c>
      <c r="L250" s="263">
        <v>0</v>
      </c>
      <c r="M250" s="264">
        <v>0</v>
      </c>
      <c r="N250" s="262">
        <v>0</v>
      </c>
      <c r="O250" s="263">
        <v>9.1056754907245505</v>
      </c>
      <c r="P250" s="263">
        <v>0</v>
      </c>
      <c r="Q250" s="263">
        <v>0</v>
      </c>
      <c r="R250" s="264">
        <v>0</v>
      </c>
      <c r="S250" s="262">
        <v>0</v>
      </c>
      <c r="T250" s="263">
        <v>9.1056754907245505</v>
      </c>
      <c r="U250" s="263">
        <v>0</v>
      </c>
      <c r="V250" s="263">
        <v>0</v>
      </c>
      <c r="W250" s="263">
        <v>0</v>
      </c>
      <c r="X250" s="278">
        <v>0</v>
      </c>
      <c r="Y250" s="278">
        <v>5.8206836164431792E-2</v>
      </c>
      <c r="Z250" s="278">
        <v>0</v>
      </c>
      <c r="AA250" s="278">
        <v>0</v>
      </c>
      <c r="AB250" s="278">
        <v>0</v>
      </c>
      <c r="AC250" s="279">
        <v>0</v>
      </c>
      <c r="AD250" s="279">
        <v>1.1721343480507682</v>
      </c>
      <c r="AE250" s="279">
        <v>0</v>
      </c>
      <c r="AF250" s="279">
        <v>0</v>
      </c>
      <c r="AG250" s="279">
        <v>0</v>
      </c>
      <c r="AH250" s="280">
        <v>0</v>
      </c>
      <c r="AI250" s="280">
        <v>7.87533430650935</v>
      </c>
      <c r="AJ250" s="280">
        <v>0</v>
      </c>
      <c r="AK250" s="280">
        <v>0</v>
      </c>
      <c r="AL250" s="280">
        <v>0</v>
      </c>
      <c r="AM250" s="281">
        <v>0</v>
      </c>
      <c r="AN250" s="281">
        <v>0</v>
      </c>
      <c r="AO250" s="281">
        <v>0</v>
      </c>
      <c r="AP250" s="281">
        <v>0</v>
      </c>
      <c r="AQ250" s="282">
        <v>0</v>
      </c>
    </row>
    <row r="251" spans="2:43" x14ac:dyDescent="0.2">
      <c r="B251" s="151" t="s">
        <v>245</v>
      </c>
      <c r="C251" s="151" t="s">
        <v>73</v>
      </c>
      <c r="D251" s="151" t="s">
        <v>141</v>
      </c>
      <c r="E251" s="151" t="s">
        <v>475</v>
      </c>
      <c r="F251" s="151" t="s">
        <v>123</v>
      </c>
      <c r="G251" s="151" t="s">
        <v>356</v>
      </c>
      <c r="H251" s="151" t="s">
        <v>50</v>
      </c>
      <c r="I251" s="262">
        <v>0</v>
      </c>
      <c r="J251" s="263">
        <v>1.7922134000000001</v>
      </c>
      <c r="K251" s="263">
        <v>0</v>
      </c>
      <c r="L251" s="263">
        <v>0</v>
      </c>
      <c r="M251" s="264">
        <v>0</v>
      </c>
      <c r="N251" s="262">
        <v>0</v>
      </c>
      <c r="O251" s="263">
        <v>1.65693134197225</v>
      </c>
      <c r="P251" s="263">
        <v>0</v>
      </c>
      <c r="Q251" s="263">
        <v>0</v>
      </c>
      <c r="R251" s="264">
        <v>0</v>
      </c>
      <c r="S251" s="262">
        <v>0</v>
      </c>
      <c r="T251" s="263">
        <v>1.65693134197225</v>
      </c>
      <c r="U251" s="263">
        <v>0</v>
      </c>
      <c r="V251" s="263">
        <v>0</v>
      </c>
      <c r="W251" s="263">
        <v>0</v>
      </c>
      <c r="X251" s="278">
        <v>0</v>
      </c>
      <c r="Y251" s="278">
        <v>1.0474220282997777E-2</v>
      </c>
      <c r="Z251" s="278">
        <v>0</v>
      </c>
      <c r="AA251" s="278">
        <v>0</v>
      </c>
      <c r="AB251" s="278">
        <v>0</v>
      </c>
      <c r="AC251" s="279">
        <v>0</v>
      </c>
      <c r="AD251" s="279">
        <v>0</v>
      </c>
      <c r="AE251" s="279">
        <v>0</v>
      </c>
      <c r="AF251" s="279">
        <v>0</v>
      </c>
      <c r="AG251" s="279">
        <v>0</v>
      </c>
      <c r="AH251" s="280">
        <v>0</v>
      </c>
      <c r="AI251" s="280">
        <v>1.6464571216892523</v>
      </c>
      <c r="AJ251" s="280">
        <v>0</v>
      </c>
      <c r="AK251" s="280">
        <v>0</v>
      </c>
      <c r="AL251" s="280">
        <v>0</v>
      </c>
      <c r="AM251" s="281">
        <v>0</v>
      </c>
      <c r="AN251" s="281">
        <v>0</v>
      </c>
      <c r="AO251" s="281">
        <v>0</v>
      </c>
      <c r="AP251" s="281">
        <v>0</v>
      </c>
      <c r="AQ251" s="282">
        <v>0</v>
      </c>
    </row>
    <row r="252" spans="2:43" x14ac:dyDescent="0.2">
      <c r="B252" s="151" t="s">
        <v>245</v>
      </c>
      <c r="C252" s="151" t="s">
        <v>73</v>
      </c>
      <c r="D252" s="151" t="s">
        <v>395</v>
      </c>
      <c r="E252" s="151" t="s">
        <v>475</v>
      </c>
      <c r="F252" s="151" t="s">
        <v>189</v>
      </c>
      <c r="G252" s="151" t="s">
        <v>356</v>
      </c>
      <c r="H252" s="151" t="s">
        <v>50</v>
      </c>
      <c r="I252" s="262">
        <v>0</v>
      </c>
      <c r="J252" s="263">
        <v>0</v>
      </c>
      <c r="K252" s="263">
        <v>0</v>
      </c>
      <c r="L252" s="263">
        <v>0</v>
      </c>
      <c r="M252" s="264">
        <v>0</v>
      </c>
      <c r="N252" s="262">
        <v>0</v>
      </c>
      <c r="O252" s="263">
        <v>0</v>
      </c>
      <c r="P252" s="263">
        <v>0</v>
      </c>
      <c r="Q252" s="263">
        <v>0</v>
      </c>
      <c r="R252" s="264">
        <v>0</v>
      </c>
      <c r="S252" s="262">
        <v>0</v>
      </c>
      <c r="T252" s="263">
        <v>0</v>
      </c>
      <c r="U252" s="263">
        <v>0</v>
      </c>
      <c r="V252" s="263">
        <v>0</v>
      </c>
      <c r="W252" s="263">
        <v>0</v>
      </c>
      <c r="X252" s="278">
        <v>0</v>
      </c>
      <c r="Y252" s="278">
        <v>0</v>
      </c>
      <c r="Z252" s="278">
        <v>0</v>
      </c>
      <c r="AA252" s="278">
        <v>0</v>
      </c>
      <c r="AB252" s="278">
        <v>0</v>
      </c>
      <c r="AC252" s="279">
        <v>0</v>
      </c>
      <c r="AD252" s="279">
        <v>0</v>
      </c>
      <c r="AE252" s="279">
        <v>0</v>
      </c>
      <c r="AF252" s="279">
        <v>0</v>
      </c>
      <c r="AG252" s="279">
        <v>0</v>
      </c>
      <c r="AH252" s="280">
        <v>0</v>
      </c>
      <c r="AI252" s="280">
        <v>0</v>
      </c>
      <c r="AJ252" s="280">
        <v>0</v>
      </c>
      <c r="AK252" s="280">
        <v>0</v>
      </c>
      <c r="AL252" s="280">
        <v>0</v>
      </c>
      <c r="AM252" s="281">
        <v>0</v>
      </c>
      <c r="AN252" s="281">
        <v>0</v>
      </c>
      <c r="AO252" s="281">
        <v>0</v>
      </c>
      <c r="AP252" s="281">
        <v>0</v>
      </c>
      <c r="AQ252" s="282">
        <v>0</v>
      </c>
    </row>
    <row r="253" spans="2:43" x14ac:dyDescent="0.2">
      <c r="B253" s="151" t="s">
        <v>245</v>
      </c>
      <c r="C253" s="151" t="s">
        <v>73</v>
      </c>
      <c r="D253" s="151" t="s">
        <v>396</v>
      </c>
      <c r="E253" s="151" t="s">
        <v>475</v>
      </c>
      <c r="F253" s="151" t="s">
        <v>193</v>
      </c>
      <c r="G253" s="151" t="s">
        <v>356</v>
      </c>
      <c r="H253" s="151" t="s">
        <v>50</v>
      </c>
      <c r="I253" s="262">
        <v>0</v>
      </c>
      <c r="J253" s="263">
        <v>0</v>
      </c>
      <c r="K253" s="263">
        <v>0</v>
      </c>
      <c r="L253" s="263">
        <v>0</v>
      </c>
      <c r="M253" s="264">
        <v>0</v>
      </c>
      <c r="N253" s="262">
        <v>0</v>
      </c>
      <c r="O253" s="263">
        <v>0</v>
      </c>
      <c r="P253" s="263">
        <v>0</v>
      </c>
      <c r="Q253" s="263">
        <v>0</v>
      </c>
      <c r="R253" s="264">
        <v>0</v>
      </c>
      <c r="S253" s="262">
        <v>0</v>
      </c>
      <c r="T253" s="263">
        <v>0</v>
      </c>
      <c r="U253" s="263">
        <v>0</v>
      </c>
      <c r="V253" s="263">
        <v>0</v>
      </c>
      <c r="W253" s="263">
        <v>0</v>
      </c>
      <c r="X253" s="278">
        <v>0</v>
      </c>
      <c r="Y253" s="278">
        <v>0</v>
      </c>
      <c r="Z253" s="278">
        <v>0</v>
      </c>
      <c r="AA253" s="278">
        <v>0</v>
      </c>
      <c r="AB253" s="278">
        <v>0</v>
      </c>
      <c r="AC253" s="279">
        <v>0</v>
      </c>
      <c r="AD253" s="279">
        <v>0</v>
      </c>
      <c r="AE253" s="279">
        <v>0</v>
      </c>
      <c r="AF253" s="279">
        <v>0</v>
      </c>
      <c r="AG253" s="279">
        <v>0</v>
      </c>
      <c r="AH253" s="280">
        <v>0</v>
      </c>
      <c r="AI253" s="280">
        <v>0</v>
      </c>
      <c r="AJ253" s="280">
        <v>0</v>
      </c>
      <c r="AK253" s="280">
        <v>0</v>
      </c>
      <c r="AL253" s="280">
        <v>0</v>
      </c>
      <c r="AM253" s="281">
        <v>0</v>
      </c>
      <c r="AN253" s="281">
        <v>0</v>
      </c>
      <c r="AO253" s="281">
        <v>0</v>
      </c>
      <c r="AP253" s="281">
        <v>0</v>
      </c>
      <c r="AQ253" s="282">
        <v>0</v>
      </c>
    </row>
    <row r="254" spans="2:43" x14ac:dyDescent="0.2">
      <c r="B254" s="151" t="s">
        <v>245</v>
      </c>
      <c r="C254" s="151" t="s">
        <v>73</v>
      </c>
      <c r="D254" s="151" t="s">
        <v>134</v>
      </c>
      <c r="E254" s="151" t="s">
        <v>475</v>
      </c>
      <c r="F254" s="151" t="s">
        <v>125</v>
      </c>
      <c r="G254" s="151" t="s">
        <v>356</v>
      </c>
      <c r="H254" s="151" t="s">
        <v>50</v>
      </c>
      <c r="I254" s="262">
        <v>0</v>
      </c>
      <c r="J254" s="263">
        <v>60.744639000000006</v>
      </c>
      <c r="K254" s="263">
        <v>0</v>
      </c>
      <c r="L254" s="263">
        <v>0</v>
      </c>
      <c r="M254" s="264">
        <v>0</v>
      </c>
      <c r="N254" s="262">
        <v>0</v>
      </c>
      <c r="O254" s="263">
        <v>49.636691089864065</v>
      </c>
      <c r="P254" s="263">
        <v>0</v>
      </c>
      <c r="Q254" s="263">
        <v>0</v>
      </c>
      <c r="R254" s="264">
        <v>0</v>
      </c>
      <c r="S254" s="262">
        <v>0</v>
      </c>
      <c r="T254" s="263">
        <v>49.636691089864065</v>
      </c>
      <c r="U254" s="263">
        <v>0</v>
      </c>
      <c r="V254" s="263">
        <v>0</v>
      </c>
      <c r="W254" s="263">
        <v>0</v>
      </c>
      <c r="X254" s="278">
        <v>0</v>
      </c>
      <c r="Y254" s="278">
        <v>13.660215150590838</v>
      </c>
      <c r="Z254" s="278">
        <v>0</v>
      </c>
      <c r="AA254" s="278">
        <v>0</v>
      </c>
      <c r="AB254" s="278">
        <v>0</v>
      </c>
      <c r="AC254" s="279">
        <v>0</v>
      </c>
      <c r="AD254" s="279">
        <v>0.17973297109315656</v>
      </c>
      <c r="AE254" s="279">
        <v>0</v>
      </c>
      <c r="AF254" s="279">
        <v>0</v>
      </c>
      <c r="AG254" s="279">
        <v>0</v>
      </c>
      <c r="AH254" s="280">
        <v>0</v>
      </c>
      <c r="AI254" s="280">
        <v>35.79674296818007</v>
      </c>
      <c r="AJ254" s="280">
        <v>0</v>
      </c>
      <c r="AK254" s="280">
        <v>0</v>
      </c>
      <c r="AL254" s="280">
        <v>0</v>
      </c>
      <c r="AM254" s="281">
        <v>0</v>
      </c>
      <c r="AN254" s="281">
        <v>0</v>
      </c>
      <c r="AO254" s="281">
        <v>0</v>
      </c>
      <c r="AP254" s="281">
        <v>0</v>
      </c>
      <c r="AQ254" s="282">
        <v>0</v>
      </c>
    </row>
    <row r="255" spans="2:43" x14ac:dyDescent="0.2">
      <c r="B255" s="151" t="s">
        <v>245</v>
      </c>
      <c r="C255" s="151" t="s">
        <v>73</v>
      </c>
      <c r="D255" s="151" t="s">
        <v>397</v>
      </c>
      <c r="E255" s="151" t="s">
        <v>475</v>
      </c>
      <c r="F255" s="151" t="s">
        <v>130</v>
      </c>
      <c r="G255" s="151" t="s">
        <v>356</v>
      </c>
      <c r="H255" s="151" t="s">
        <v>50</v>
      </c>
      <c r="I255" s="262">
        <v>0</v>
      </c>
      <c r="J255" s="263">
        <v>0</v>
      </c>
      <c r="K255" s="263">
        <v>0</v>
      </c>
      <c r="L255" s="263">
        <v>0</v>
      </c>
      <c r="M255" s="264">
        <v>0</v>
      </c>
      <c r="N255" s="262">
        <v>0</v>
      </c>
      <c r="O255" s="263">
        <v>0</v>
      </c>
      <c r="P255" s="263">
        <v>0</v>
      </c>
      <c r="Q255" s="263">
        <v>0</v>
      </c>
      <c r="R255" s="264">
        <v>0</v>
      </c>
      <c r="S255" s="262">
        <v>0</v>
      </c>
      <c r="T255" s="263">
        <v>0</v>
      </c>
      <c r="U255" s="263">
        <v>0</v>
      </c>
      <c r="V255" s="263">
        <v>0</v>
      </c>
      <c r="W255" s="263">
        <v>0</v>
      </c>
      <c r="X255" s="278">
        <v>0</v>
      </c>
      <c r="Y255" s="278">
        <v>0</v>
      </c>
      <c r="Z255" s="278">
        <v>0</v>
      </c>
      <c r="AA255" s="278">
        <v>0</v>
      </c>
      <c r="AB255" s="278">
        <v>0</v>
      </c>
      <c r="AC255" s="279">
        <v>0</v>
      </c>
      <c r="AD255" s="279">
        <v>0</v>
      </c>
      <c r="AE255" s="279">
        <v>0</v>
      </c>
      <c r="AF255" s="279">
        <v>0</v>
      </c>
      <c r="AG255" s="279">
        <v>0</v>
      </c>
      <c r="AH255" s="280">
        <v>0</v>
      </c>
      <c r="AI255" s="280">
        <v>0</v>
      </c>
      <c r="AJ255" s="280">
        <v>0</v>
      </c>
      <c r="AK255" s="280">
        <v>0</v>
      </c>
      <c r="AL255" s="280">
        <v>0</v>
      </c>
      <c r="AM255" s="281">
        <v>0</v>
      </c>
      <c r="AN255" s="281">
        <v>0</v>
      </c>
      <c r="AO255" s="281">
        <v>0</v>
      </c>
      <c r="AP255" s="281">
        <v>0</v>
      </c>
      <c r="AQ255" s="282">
        <v>0</v>
      </c>
    </row>
    <row r="256" spans="2:43" x14ac:dyDescent="0.2">
      <c r="B256" s="151" t="s">
        <v>245</v>
      </c>
      <c r="C256" s="151" t="s">
        <v>73</v>
      </c>
      <c r="D256" s="151" t="s">
        <v>138</v>
      </c>
      <c r="E256" s="151" t="s">
        <v>475</v>
      </c>
      <c r="F256" s="151" t="s">
        <v>126</v>
      </c>
      <c r="G256" s="151" t="s">
        <v>356</v>
      </c>
      <c r="H256" s="151" t="s">
        <v>50</v>
      </c>
      <c r="I256" s="262">
        <v>0</v>
      </c>
      <c r="J256" s="263">
        <v>50.987738999999998</v>
      </c>
      <c r="K256" s="263">
        <v>0</v>
      </c>
      <c r="L256" s="263">
        <v>0</v>
      </c>
      <c r="M256" s="264">
        <v>0</v>
      </c>
      <c r="N256" s="262">
        <v>0</v>
      </c>
      <c r="O256" s="263">
        <v>41.663967253367233</v>
      </c>
      <c r="P256" s="263">
        <v>0</v>
      </c>
      <c r="Q256" s="263">
        <v>0</v>
      </c>
      <c r="R256" s="264">
        <v>0</v>
      </c>
      <c r="S256" s="262">
        <v>0</v>
      </c>
      <c r="T256" s="263">
        <v>41.663967253367233</v>
      </c>
      <c r="U256" s="263">
        <v>0</v>
      </c>
      <c r="V256" s="263">
        <v>0</v>
      </c>
      <c r="W256" s="263">
        <v>0</v>
      </c>
      <c r="X256" s="278">
        <v>0</v>
      </c>
      <c r="Y256" s="278">
        <v>0.99493667602074409</v>
      </c>
      <c r="Z256" s="278">
        <v>0</v>
      </c>
      <c r="AA256" s="278">
        <v>0</v>
      </c>
      <c r="AB256" s="278">
        <v>0</v>
      </c>
      <c r="AC256" s="279">
        <v>0</v>
      </c>
      <c r="AD256" s="279">
        <v>4.7696238346025597</v>
      </c>
      <c r="AE256" s="279">
        <v>0</v>
      </c>
      <c r="AF256" s="279">
        <v>0</v>
      </c>
      <c r="AG256" s="279">
        <v>0</v>
      </c>
      <c r="AH256" s="280">
        <v>0</v>
      </c>
      <c r="AI256" s="280">
        <v>35.899406742743928</v>
      </c>
      <c r="AJ256" s="280">
        <v>0</v>
      </c>
      <c r="AK256" s="280">
        <v>0</v>
      </c>
      <c r="AL256" s="280">
        <v>0</v>
      </c>
      <c r="AM256" s="281">
        <v>0</v>
      </c>
      <c r="AN256" s="281">
        <v>0</v>
      </c>
      <c r="AO256" s="281">
        <v>0</v>
      </c>
      <c r="AP256" s="281">
        <v>0</v>
      </c>
      <c r="AQ256" s="282">
        <v>0</v>
      </c>
    </row>
    <row r="257" spans="2:43" x14ac:dyDescent="0.2">
      <c r="B257" s="151" t="s">
        <v>245</v>
      </c>
      <c r="C257" s="151" t="s">
        <v>73</v>
      </c>
      <c r="D257" s="151" t="s">
        <v>140</v>
      </c>
      <c r="E257" s="151" t="s">
        <v>475</v>
      </c>
      <c r="F257" s="151" t="s">
        <v>128</v>
      </c>
      <c r="G257" s="151" t="s">
        <v>356</v>
      </c>
      <c r="H257" s="151" t="s">
        <v>50</v>
      </c>
      <c r="I257" s="262">
        <v>0</v>
      </c>
      <c r="J257" s="263">
        <v>100.52221420000001</v>
      </c>
      <c r="K257" s="263">
        <v>0</v>
      </c>
      <c r="L257" s="263">
        <v>0</v>
      </c>
      <c r="M257" s="264">
        <v>0</v>
      </c>
      <c r="N257" s="262">
        <v>0</v>
      </c>
      <c r="O257" s="263">
        <v>74.439130800000015</v>
      </c>
      <c r="P257" s="263">
        <v>0</v>
      </c>
      <c r="Q257" s="263">
        <v>0</v>
      </c>
      <c r="R257" s="264">
        <v>0</v>
      </c>
      <c r="S257" s="262">
        <v>0</v>
      </c>
      <c r="T257" s="263">
        <v>74.439130800000015</v>
      </c>
      <c r="U257" s="263">
        <v>0</v>
      </c>
      <c r="V257" s="263">
        <v>0</v>
      </c>
      <c r="W257" s="263">
        <v>0</v>
      </c>
      <c r="X257" s="278">
        <v>0</v>
      </c>
      <c r="Y257" s="278">
        <v>48.166694965026331</v>
      </c>
      <c r="Z257" s="278">
        <v>0</v>
      </c>
      <c r="AA257" s="278">
        <v>0</v>
      </c>
      <c r="AB257" s="278">
        <v>0</v>
      </c>
      <c r="AC257" s="279">
        <v>0</v>
      </c>
      <c r="AD257" s="279">
        <v>0.2242366475776098</v>
      </c>
      <c r="AE257" s="279">
        <v>0</v>
      </c>
      <c r="AF257" s="279">
        <v>0</v>
      </c>
      <c r="AG257" s="279">
        <v>0</v>
      </c>
      <c r="AH257" s="280">
        <v>0</v>
      </c>
      <c r="AI257" s="280">
        <v>26.048199187396076</v>
      </c>
      <c r="AJ257" s="280">
        <v>0</v>
      </c>
      <c r="AK257" s="280">
        <v>0</v>
      </c>
      <c r="AL257" s="280">
        <v>0</v>
      </c>
      <c r="AM257" s="281">
        <v>0</v>
      </c>
      <c r="AN257" s="281">
        <v>0</v>
      </c>
      <c r="AO257" s="281">
        <v>0</v>
      </c>
      <c r="AP257" s="281">
        <v>0</v>
      </c>
      <c r="AQ257" s="282">
        <v>0</v>
      </c>
    </row>
    <row r="258" spans="2:43" x14ac:dyDescent="0.2">
      <c r="B258" s="151" t="s">
        <v>245</v>
      </c>
      <c r="C258" s="151" t="s">
        <v>73</v>
      </c>
      <c r="D258" s="151" t="s">
        <v>135</v>
      </c>
      <c r="E258" s="151" t="s">
        <v>475</v>
      </c>
      <c r="F258" s="151" t="s">
        <v>155</v>
      </c>
      <c r="G258" s="151" t="s">
        <v>356</v>
      </c>
      <c r="H258" s="151" t="s">
        <v>50</v>
      </c>
      <c r="I258" s="262">
        <v>0</v>
      </c>
      <c r="J258" s="263">
        <v>7.8730153999999999</v>
      </c>
      <c r="K258" s="263">
        <v>0</v>
      </c>
      <c r="L258" s="263">
        <v>0</v>
      </c>
      <c r="M258" s="264">
        <v>0</v>
      </c>
      <c r="N258" s="262">
        <v>0</v>
      </c>
      <c r="O258" s="263">
        <v>6.4333320567687053</v>
      </c>
      <c r="P258" s="263">
        <v>0</v>
      </c>
      <c r="Q258" s="263">
        <v>0</v>
      </c>
      <c r="R258" s="264">
        <v>0</v>
      </c>
      <c r="S258" s="262">
        <v>0</v>
      </c>
      <c r="T258" s="263">
        <v>6.4333320567687053</v>
      </c>
      <c r="U258" s="263">
        <v>0</v>
      </c>
      <c r="V258" s="263">
        <v>0</v>
      </c>
      <c r="W258" s="263">
        <v>0</v>
      </c>
      <c r="X258" s="278">
        <v>0</v>
      </c>
      <c r="Y258" s="278">
        <v>0.81628961267189126</v>
      </c>
      <c r="Z258" s="278">
        <v>0</v>
      </c>
      <c r="AA258" s="278">
        <v>0</v>
      </c>
      <c r="AB258" s="278">
        <v>0</v>
      </c>
      <c r="AC258" s="279">
        <v>0</v>
      </c>
      <c r="AD258" s="279">
        <v>1.5086800130496457E-2</v>
      </c>
      <c r="AE258" s="279">
        <v>0</v>
      </c>
      <c r="AF258" s="279">
        <v>0</v>
      </c>
      <c r="AG258" s="279">
        <v>0</v>
      </c>
      <c r="AH258" s="280">
        <v>0</v>
      </c>
      <c r="AI258" s="280">
        <v>5.6019556439663178</v>
      </c>
      <c r="AJ258" s="280">
        <v>0</v>
      </c>
      <c r="AK258" s="280">
        <v>0</v>
      </c>
      <c r="AL258" s="280">
        <v>0</v>
      </c>
      <c r="AM258" s="281">
        <v>0</v>
      </c>
      <c r="AN258" s="281">
        <v>0</v>
      </c>
      <c r="AO258" s="281">
        <v>0</v>
      </c>
      <c r="AP258" s="281">
        <v>0</v>
      </c>
      <c r="AQ258" s="282">
        <v>0</v>
      </c>
    </row>
    <row r="259" spans="2:43" x14ac:dyDescent="0.2">
      <c r="B259" s="151" t="s">
        <v>245</v>
      </c>
      <c r="C259" s="151" t="s">
        <v>73</v>
      </c>
      <c r="D259" s="151" t="s">
        <v>136</v>
      </c>
      <c r="E259" s="151" t="s">
        <v>475</v>
      </c>
      <c r="F259" s="151" t="s">
        <v>132</v>
      </c>
      <c r="G259" s="151" t="s">
        <v>356</v>
      </c>
      <c r="H259" s="151" t="s">
        <v>50</v>
      </c>
      <c r="I259" s="262">
        <v>0</v>
      </c>
      <c r="J259" s="263">
        <v>0.22009820000000002</v>
      </c>
      <c r="K259" s="263">
        <v>0</v>
      </c>
      <c r="L259" s="263">
        <v>0</v>
      </c>
      <c r="M259" s="264">
        <v>0</v>
      </c>
      <c r="N259" s="262">
        <v>0</v>
      </c>
      <c r="O259" s="263">
        <v>0.17503826823660248</v>
      </c>
      <c r="P259" s="263">
        <v>0</v>
      </c>
      <c r="Q259" s="263">
        <v>0</v>
      </c>
      <c r="R259" s="264">
        <v>0</v>
      </c>
      <c r="S259" s="262">
        <v>0</v>
      </c>
      <c r="T259" s="263">
        <v>0.17503826823660248</v>
      </c>
      <c r="U259" s="263">
        <v>0</v>
      </c>
      <c r="V259" s="263">
        <v>0</v>
      </c>
      <c r="W259" s="263">
        <v>0</v>
      </c>
      <c r="X259" s="278">
        <v>0</v>
      </c>
      <c r="Y259" s="278">
        <v>0.17503826823660248</v>
      </c>
      <c r="Z259" s="278">
        <v>0</v>
      </c>
      <c r="AA259" s="278">
        <v>0</v>
      </c>
      <c r="AB259" s="278">
        <v>0</v>
      </c>
      <c r="AC259" s="279">
        <v>0</v>
      </c>
      <c r="AD259" s="279">
        <v>0</v>
      </c>
      <c r="AE259" s="279">
        <v>0</v>
      </c>
      <c r="AF259" s="279">
        <v>0</v>
      </c>
      <c r="AG259" s="279">
        <v>0</v>
      </c>
      <c r="AH259" s="280">
        <v>0</v>
      </c>
      <c r="AI259" s="280">
        <v>0</v>
      </c>
      <c r="AJ259" s="280">
        <v>0</v>
      </c>
      <c r="AK259" s="280">
        <v>0</v>
      </c>
      <c r="AL259" s="280">
        <v>0</v>
      </c>
      <c r="AM259" s="281">
        <v>0</v>
      </c>
      <c r="AN259" s="281">
        <v>0</v>
      </c>
      <c r="AO259" s="281">
        <v>0</v>
      </c>
      <c r="AP259" s="281">
        <v>0</v>
      </c>
      <c r="AQ259" s="282">
        <v>0</v>
      </c>
    </row>
    <row r="260" spans="2:43" x14ac:dyDescent="0.2">
      <c r="B260" s="151" t="s">
        <v>245</v>
      </c>
      <c r="C260" s="151" t="s">
        <v>73</v>
      </c>
      <c r="D260" s="151" t="s">
        <v>398</v>
      </c>
      <c r="E260" s="151" t="s">
        <v>475</v>
      </c>
      <c r="F260" s="151" t="s">
        <v>131</v>
      </c>
      <c r="G260" s="151" t="s">
        <v>356</v>
      </c>
      <c r="H260" s="151" t="s">
        <v>50</v>
      </c>
      <c r="I260" s="262">
        <v>0</v>
      </c>
      <c r="J260" s="263">
        <v>1.3768587999999999</v>
      </c>
      <c r="K260" s="263">
        <v>0</v>
      </c>
      <c r="L260" s="263">
        <v>0</v>
      </c>
      <c r="M260" s="264">
        <v>0</v>
      </c>
      <c r="N260" s="262">
        <v>0</v>
      </c>
      <c r="O260" s="263">
        <v>1.0949793317633973</v>
      </c>
      <c r="P260" s="263">
        <v>0</v>
      </c>
      <c r="Q260" s="263">
        <v>0</v>
      </c>
      <c r="R260" s="264">
        <v>0</v>
      </c>
      <c r="S260" s="262">
        <v>0</v>
      </c>
      <c r="T260" s="263">
        <v>1.0949793317633973</v>
      </c>
      <c r="U260" s="263">
        <v>0</v>
      </c>
      <c r="V260" s="263">
        <v>0</v>
      </c>
      <c r="W260" s="263">
        <v>0</v>
      </c>
      <c r="X260" s="278">
        <v>0</v>
      </c>
      <c r="Y260" s="278">
        <v>0</v>
      </c>
      <c r="Z260" s="278">
        <v>0</v>
      </c>
      <c r="AA260" s="278">
        <v>0</v>
      </c>
      <c r="AB260" s="278">
        <v>0</v>
      </c>
      <c r="AC260" s="279">
        <v>0</v>
      </c>
      <c r="AD260" s="279">
        <v>0</v>
      </c>
      <c r="AE260" s="279">
        <v>0</v>
      </c>
      <c r="AF260" s="279">
        <v>0</v>
      </c>
      <c r="AG260" s="279">
        <v>0</v>
      </c>
      <c r="AH260" s="280">
        <v>0</v>
      </c>
      <c r="AI260" s="280">
        <v>1.0949793317633973</v>
      </c>
      <c r="AJ260" s="280">
        <v>0</v>
      </c>
      <c r="AK260" s="280">
        <v>0</v>
      </c>
      <c r="AL260" s="280">
        <v>0</v>
      </c>
      <c r="AM260" s="281">
        <v>0</v>
      </c>
      <c r="AN260" s="281">
        <v>0</v>
      </c>
      <c r="AO260" s="281">
        <v>0</v>
      </c>
      <c r="AP260" s="281">
        <v>0</v>
      </c>
      <c r="AQ260" s="282">
        <v>0</v>
      </c>
    </row>
    <row r="261" spans="2:43" x14ac:dyDescent="0.2">
      <c r="B261" s="151" t="s">
        <v>244</v>
      </c>
      <c r="C261" s="151" t="s">
        <v>51</v>
      </c>
      <c r="D261" s="151" t="s">
        <v>144</v>
      </c>
      <c r="E261" s="151" t="s">
        <v>475</v>
      </c>
      <c r="F261" s="151" t="s">
        <v>122</v>
      </c>
      <c r="G261" s="151" t="s">
        <v>22</v>
      </c>
      <c r="H261" s="151" t="s">
        <v>51</v>
      </c>
      <c r="I261" s="262">
        <v>0</v>
      </c>
      <c r="J261" s="263">
        <v>0</v>
      </c>
      <c r="K261" s="263">
        <v>0</v>
      </c>
      <c r="L261" s="263">
        <v>0</v>
      </c>
      <c r="M261" s="264">
        <v>0</v>
      </c>
      <c r="N261" s="262">
        <v>0</v>
      </c>
      <c r="O261" s="263">
        <v>0</v>
      </c>
      <c r="P261" s="263">
        <v>0</v>
      </c>
      <c r="Q261" s="263">
        <v>0</v>
      </c>
      <c r="R261" s="264">
        <v>0</v>
      </c>
      <c r="S261" s="262">
        <v>0</v>
      </c>
      <c r="T261" s="263">
        <v>0</v>
      </c>
      <c r="U261" s="263">
        <v>0</v>
      </c>
      <c r="V261" s="263">
        <v>0</v>
      </c>
      <c r="W261" s="263">
        <v>0</v>
      </c>
      <c r="X261" s="278">
        <v>0</v>
      </c>
      <c r="Y261" s="278">
        <v>0</v>
      </c>
      <c r="Z261" s="278">
        <v>0</v>
      </c>
      <c r="AA261" s="278">
        <v>0</v>
      </c>
      <c r="AB261" s="278">
        <v>0</v>
      </c>
      <c r="AC261" s="279">
        <v>0</v>
      </c>
      <c r="AD261" s="279">
        <v>0</v>
      </c>
      <c r="AE261" s="279">
        <v>0</v>
      </c>
      <c r="AF261" s="279">
        <v>0</v>
      </c>
      <c r="AG261" s="279">
        <v>0</v>
      </c>
      <c r="AH261" s="280">
        <v>0</v>
      </c>
      <c r="AI261" s="280">
        <v>0</v>
      </c>
      <c r="AJ261" s="280">
        <v>0</v>
      </c>
      <c r="AK261" s="280">
        <v>0</v>
      </c>
      <c r="AL261" s="280">
        <v>0</v>
      </c>
      <c r="AM261" s="281">
        <v>0</v>
      </c>
      <c r="AN261" s="281">
        <v>0</v>
      </c>
      <c r="AO261" s="281">
        <v>0</v>
      </c>
      <c r="AP261" s="281">
        <v>0</v>
      </c>
      <c r="AQ261" s="282">
        <v>0</v>
      </c>
    </row>
    <row r="262" spans="2:43" x14ac:dyDescent="0.2">
      <c r="B262" s="151" t="s">
        <v>244</v>
      </c>
      <c r="C262" s="151" t="s">
        <v>51</v>
      </c>
      <c r="D262" s="151" t="s">
        <v>139</v>
      </c>
      <c r="E262" s="151" t="s">
        <v>475</v>
      </c>
      <c r="F262" s="151" t="s">
        <v>127</v>
      </c>
      <c r="G262" s="151" t="s">
        <v>22</v>
      </c>
      <c r="H262" s="151" t="s">
        <v>51</v>
      </c>
      <c r="I262" s="262">
        <v>0</v>
      </c>
      <c r="J262" s="263">
        <v>0</v>
      </c>
      <c r="K262" s="263">
        <v>0</v>
      </c>
      <c r="L262" s="263">
        <v>0</v>
      </c>
      <c r="M262" s="264">
        <v>0</v>
      </c>
      <c r="N262" s="262">
        <v>0</v>
      </c>
      <c r="O262" s="263">
        <v>0</v>
      </c>
      <c r="P262" s="263">
        <v>0</v>
      </c>
      <c r="Q262" s="263">
        <v>0</v>
      </c>
      <c r="R262" s="264">
        <v>0</v>
      </c>
      <c r="S262" s="262">
        <v>0</v>
      </c>
      <c r="T262" s="263">
        <v>0</v>
      </c>
      <c r="U262" s="263">
        <v>0</v>
      </c>
      <c r="V262" s="263">
        <v>0</v>
      </c>
      <c r="W262" s="263">
        <v>0</v>
      </c>
      <c r="X262" s="278">
        <v>0</v>
      </c>
      <c r="Y262" s="278">
        <v>0</v>
      </c>
      <c r="Z262" s="278">
        <v>0</v>
      </c>
      <c r="AA262" s="278">
        <v>0</v>
      </c>
      <c r="AB262" s="278">
        <v>0</v>
      </c>
      <c r="AC262" s="279">
        <v>0</v>
      </c>
      <c r="AD262" s="279">
        <v>0</v>
      </c>
      <c r="AE262" s="279">
        <v>0</v>
      </c>
      <c r="AF262" s="279">
        <v>0</v>
      </c>
      <c r="AG262" s="279">
        <v>0</v>
      </c>
      <c r="AH262" s="280">
        <v>0</v>
      </c>
      <c r="AI262" s="280">
        <v>0</v>
      </c>
      <c r="AJ262" s="280">
        <v>0</v>
      </c>
      <c r="AK262" s="280">
        <v>0</v>
      </c>
      <c r="AL262" s="280">
        <v>0</v>
      </c>
      <c r="AM262" s="281">
        <v>0</v>
      </c>
      <c r="AN262" s="281">
        <v>0</v>
      </c>
      <c r="AO262" s="281">
        <v>0</v>
      </c>
      <c r="AP262" s="281">
        <v>0</v>
      </c>
      <c r="AQ262" s="282">
        <v>0</v>
      </c>
    </row>
    <row r="263" spans="2:43" x14ac:dyDescent="0.2">
      <c r="B263" s="151" t="s">
        <v>244</v>
      </c>
      <c r="C263" s="151" t="s">
        <v>51</v>
      </c>
      <c r="D263" s="151" t="s">
        <v>142</v>
      </c>
      <c r="E263" s="151" t="s">
        <v>475</v>
      </c>
      <c r="F263" s="151" t="s">
        <v>133</v>
      </c>
      <c r="G263" s="151" t="s">
        <v>22</v>
      </c>
      <c r="H263" s="151" t="s">
        <v>51</v>
      </c>
      <c r="I263" s="262">
        <v>0</v>
      </c>
      <c r="J263" s="263">
        <v>0</v>
      </c>
      <c r="K263" s="263">
        <v>0</v>
      </c>
      <c r="L263" s="263">
        <v>0</v>
      </c>
      <c r="M263" s="264">
        <v>0</v>
      </c>
      <c r="N263" s="262">
        <v>0</v>
      </c>
      <c r="O263" s="263">
        <v>0</v>
      </c>
      <c r="P263" s="263">
        <v>0</v>
      </c>
      <c r="Q263" s="263">
        <v>0</v>
      </c>
      <c r="R263" s="264">
        <v>0</v>
      </c>
      <c r="S263" s="262">
        <v>0</v>
      </c>
      <c r="T263" s="263">
        <v>0</v>
      </c>
      <c r="U263" s="263">
        <v>0</v>
      </c>
      <c r="V263" s="263">
        <v>0</v>
      </c>
      <c r="W263" s="263">
        <v>0</v>
      </c>
      <c r="X263" s="278">
        <v>0</v>
      </c>
      <c r="Y263" s="278">
        <v>0</v>
      </c>
      <c r="Z263" s="278">
        <v>0</v>
      </c>
      <c r="AA263" s="278">
        <v>0</v>
      </c>
      <c r="AB263" s="278">
        <v>0</v>
      </c>
      <c r="AC263" s="279">
        <v>0</v>
      </c>
      <c r="AD263" s="279">
        <v>0</v>
      </c>
      <c r="AE263" s="279">
        <v>0</v>
      </c>
      <c r="AF263" s="279">
        <v>0</v>
      </c>
      <c r="AG263" s="279">
        <v>0</v>
      </c>
      <c r="AH263" s="280">
        <v>0</v>
      </c>
      <c r="AI263" s="280">
        <v>0</v>
      </c>
      <c r="AJ263" s="280">
        <v>0</v>
      </c>
      <c r="AK263" s="280">
        <v>0</v>
      </c>
      <c r="AL263" s="280">
        <v>0</v>
      </c>
      <c r="AM263" s="281">
        <v>0</v>
      </c>
      <c r="AN263" s="281">
        <v>0</v>
      </c>
      <c r="AO263" s="281">
        <v>0</v>
      </c>
      <c r="AP263" s="281">
        <v>0</v>
      </c>
      <c r="AQ263" s="282">
        <v>0</v>
      </c>
    </row>
    <row r="264" spans="2:43" x14ac:dyDescent="0.2">
      <c r="B264" s="151" t="s">
        <v>244</v>
      </c>
      <c r="C264" s="151" t="s">
        <v>51</v>
      </c>
      <c r="D264" s="151" t="s">
        <v>143</v>
      </c>
      <c r="E264" s="151" t="s">
        <v>475</v>
      </c>
      <c r="F264" s="151" t="s">
        <v>212</v>
      </c>
      <c r="G264" s="151" t="s">
        <v>22</v>
      </c>
      <c r="H264" s="151" t="s">
        <v>51</v>
      </c>
      <c r="I264" s="262">
        <v>0</v>
      </c>
      <c r="J264" s="263">
        <v>0</v>
      </c>
      <c r="K264" s="263">
        <v>0</v>
      </c>
      <c r="L264" s="263">
        <v>0</v>
      </c>
      <c r="M264" s="264">
        <v>0</v>
      </c>
      <c r="N264" s="262">
        <v>0</v>
      </c>
      <c r="O264" s="263">
        <v>0</v>
      </c>
      <c r="P264" s="263">
        <v>0</v>
      </c>
      <c r="Q264" s="263">
        <v>0</v>
      </c>
      <c r="R264" s="264">
        <v>0</v>
      </c>
      <c r="S264" s="262">
        <v>0</v>
      </c>
      <c r="T264" s="263">
        <v>0</v>
      </c>
      <c r="U264" s="263">
        <v>0</v>
      </c>
      <c r="V264" s="263">
        <v>0</v>
      </c>
      <c r="W264" s="263">
        <v>0</v>
      </c>
      <c r="X264" s="278">
        <v>0</v>
      </c>
      <c r="Y264" s="278">
        <v>0</v>
      </c>
      <c r="Z264" s="278">
        <v>0</v>
      </c>
      <c r="AA264" s="278">
        <v>0</v>
      </c>
      <c r="AB264" s="278">
        <v>0</v>
      </c>
      <c r="AC264" s="279">
        <v>0</v>
      </c>
      <c r="AD264" s="279">
        <v>0</v>
      </c>
      <c r="AE264" s="279">
        <v>0</v>
      </c>
      <c r="AF264" s="279">
        <v>0</v>
      </c>
      <c r="AG264" s="279">
        <v>0</v>
      </c>
      <c r="AH264" s="280">
        <v>0</v>
      </c>
      <c r="AI264" s="280">
        <v>0</v>
      </c>
      <c r="AJ264" s="280">
        <v>0</v>
      </c>
      <c r="AK264" s="280">
        <v>0</v>
      </c>
      <c r="AL264" s="280">
        <v>0</v>
      </c>
      <c r="AM264" s="281">
        <v>0</v>
      </c>
      <c r="AN264" s="281">
        <v>0</v>
      </c>
      <c r="AO264" s="281">
        <v>0</v>
      </c>
      <c r="AP264" s="281">
        <v>0</v>
      </c>
      <c r="AQ264" s="282">
        <v>0</v>
      </c>
    </row>
    <row r="265" spans="2:43" x14ac:dyDescent="0.2">
      <c r="B265" s="151" t="s">
        <v>244</v>
      </c>
      <c r="C265" s="151" t="s">
        <v>51</v>
      </c>
      <c r="D265" s="151" t="s">
        <v>137</v>
      </c>
      <c r="E265" s="151" t="s">
        <v>475</v>
      </c>
      <c r="F265" s="151" t="s">
        <v>124</v>
      </c>
      <c r="G265" s="151" t="s">
        <v>22</v>
      </c>
      <c r="H265" s="151" t="s">
        <v>51</v>
      </c>
      <c r="I265" s="262">
        <v>0</v>
      </c>
      <c r="J265" s="263">
        <v>0</v>
      </c>
      <c r="K265" s="263">
        <v>0</v>
      </c>
      <c r="L265" s="263">
        <v>0</v>
      </c>
      <c r="M265" s="264">
        <v>0</v>
      </c>
      <c r="N265" s="262">
        <v>0</v>
      </c>
      <c r="O265" s="263">
        <v>0</v>
      </c>
      <c r="P265" s="263">
        <v>0</v>
      </c>
      <c r="Q265" s="263">
        <v>0</v>
      </c>
      <c r="R265" s="264">
        <v>0</v>
      </c>
      <c r="S265" s="262">
        <v>0</v>
      </c>
      <c r="T265" s="263">
        <v>0</v>
      </c>
      <c r="U265" s="263">
        <v>0</v>
      </c>
      <c r="V265" s="263">
        <v>0</v>
      </c>
      <c r="W265" s="263">
        <v>0</v>
      </c>
      <c r="X265" s="278">
        <v>0</v>
      </c>
      <c r="Y265" s="278">
        <v>0</v>
      </c>
      <c r="Z265" s="278">
        <v>0</v>
      </c>
      <c r="AA265" s="278">
        <v>0</v>
      </c>
      <c r="AB265" s="278">
        <v>0</v>
      </c>
      <c r="AC265" s="279">
        <v>0</v>
      </c>
      <c r="AD265" s="279">
        <v>0</v>
      </c>
      <c r="AE265" s="279">
        <v>0</v>
      </c>
      <c r="AF265" s="279">
        <v>0</v>
      </c>
      <c r="AG265" s="279">
        <v>0</v>
      </c>
      <c r="AH265" s="280">
        <v>0</v>
      </c>
      <c r="AI265" s="280">
        <v>0</v>
      </c>
      <c r="AJ265" s="280">
        <v>0</v>
      </c>
      <c r="AK265" s="280">
        <v>0</v>
      </c>
      <c r="AL265" s="280">
        <v>0</v>
      </c>
      <c r="AM265" s="281">
        <v>0</v>
      </c>
      <c r="AN265" s="281">
        <v>0</v>
      </c>
      <c r="AO265" s="281">
        <v>0</v>
      </c>
      <c r="AP265" s="281">
        <v>0</v>
      </c>
      <c r="AQ265" s="282">
        <v>0</v>
      </c>
    </row>
    <row r="266" spans="2:43" x14ac:dyDescent="0.2">
      <c r="B266" s="151" t="s">
        <v>244</v>
      </c>
      <c r="C266" s="151" t="s">
        <v>51</v>
      </c>
      <c r="D266" s="151" t="s">
        <v>141</v>
      </c>
      <c r="E266" s="151" t="s">
        <v>475</v>
      </c>
      <c r="F266" s="151" t="s">
        <v>123</v>
      </c>
      <c r="G266" s="151" t="s">
        <v>22</v>
      </c>
      <c r="H266" s="151" t="s">
        <v>51</v>
      </c>
      <c r="I266" s="262">
        <v>0</v>
      </c>
      <c r="J266" s="263">
        <v>0</v>
      </c>
      <c r="K266" s="263">
        <v>0</v>
      </c>
      <c r="L266" s="263">
        <v>0</v>
      </c>
      <c r="M266" s="264">
        <v>0</v>
      </c>
      <c r="N266" s="262">
        <v>0</v>
      </c>
      <c r="O266" s="263">
        <v>0</v>
      </c>
      <c r="P266" s="263">
        <v>0</v>
      </c>
      <c r="Q266" s="263">
        <v>0</v>
      </c>
      <c r="R266" s="264">
        <v>0</v>
      </c>
      <c r="S266" s="262">
        <v>0</v>
      </c>
      <c r="T266" s="263">
        <v>0</v>
      </c>
      <c r="U266" s="263">
        <v>0</v>
      </c>
      <c r="V266" s="263">
        <v>0</v>
      </c>
      <c r="W266" s="263">
        <v>0</v>
      </c>
      <c r="X266" s="278">
        <v>0</v>
      </c>
      <c r="Y266" s="278">
        <v>0</v>
      </c>
      <c r="Z266" s="278">
        <v>0</v>
      </c>
      <c r="AA266" s="278">
        <v>0</v>
      </c>
      <c r="AB266" s="278">
        <v>0</v>
      </c>
      <c r="AC266" s="279">
        <v>0</v>
      </c>
      <c r="AD266" s="279">
        <v>0</v>
      </c>
      <c r="AE266" s="279">
        <v>0</v>
      </c>
      <c r="AF266" s="279">
        <v>0</v>
      </c>
      <c r="AG266" s="279">
        <v>0</v>
      </c>
      <c r="AH266" s="280">
        <v>0</v>
      </c>
      <c r="AI266" s="280">
        <v>0</v>
      </c>
      <c r="AJ266" s="280">
        <v>0</v>
      </c>
      <c r="AK266" s="280">
        <v>0</v>
      </c>
      <c r="AL266" s="280">
        <v>0</v>
      </c>
      <c r="AM266" s="281">
        <v>0</v>
      </c>
      <c r="AN266" s="281">
        <v>0</v>
      </c>
      <c r="AO266" s="281">
        <v>0</v>
      </c>
      <c r="AP266" s="281">
        <v>0</v>
      </c>
      <c r="AQ266" s="282">
        <v>0</v>
      </c>
    </row>
    <row r="267" spans="2:43" x14ac:dyDescent="0.2">
      <c r="B267" s="151" t="s">
        <v>244</v>
      </c>
      <c r="C267" s="151" t="s">
        <v>51</v>
      </c>
      <c r="D267" s="151" t="s">
        <v>395</v>
      </c>
      <c r="E267" s="151" t="s">
        <v>475</v>
      </c>
      <c r="F267" s="151" t="s">
        <v>189</v>
      </c>
      <c r="G267" s="151" t="s">
        <v>22</v>
      </c>
      <c r="H267" s="151" t="s">
        <v>51</v>
      </c>
      <c r="I267" s="262">
        <v>0</v>
      </c>
      <c r="J267" s="263">
        <v>0</v>
      </c>
      <c r="K267" s="263">
        <v>0</v>
      </c>
      <c r="L267" s="263">
        <v>0</v>
      </c>
      <c r="M267" s="264">
        <v>0</v>
      </c>
      <c r="N267" s="262">
        <v>0</v>
      </c>
      <c r="O267" s="263">
        <v>0</v>
      </c>
      <c r="P267" s="263">
        <v>0</v>
      </c>
      <c r="Q267" s="263">
        <v>0</v>
      </c>
      <c r="R267" s="264">
        <v>0</v>
      </c>
      <c r="S267" s="262">
        <v>0</v>
      </c>
      <c r="T267" s="263">
        <v>0</v>
      </c>
      <c r="U267" s="263">
        <v>0</v>
      </c>
      <c r="V267" s="263">
        <v>0</v>
      </c>
      <c r="W267" s="263">
        <v>0</v>
      </c>
      <c r="X267" s="278">
        <v>0</v>
      </c>
      <c r="Y267" s="278">
        <v>0</v>
      </c>
      <c r="Z267" s="278">
        <v>0</v>
      </c>
      <c r="AA267" s="278">
        <v>0</v>
      </c>
      <c r="AB267" s="278">
        <v>0</v>
      </c>
      <c r="AC267" s="279">
        <v>0</v>
      </c>
      <c r="AD267" s="279">
        <v>0</v>
      </c>
      <c r="AE267" s="279">
        <v>0</v>
      </c>
      <c r="AF267" s="279">
        <v>0</v>
      </c>
      <c r="AG267" s="279">
        <v>0</v>
      </c>
      <c r="AH267" s="280">
        <v>0</v>
      </c>
      <c r="AI267" s="280">
        <v>0</v>
      </c>
      <c r="AJ267" s="280">
        <v>0</v>
      </c>
      <c r="AK267" s="280">
        <v>0</v>
      </c>
      <c r="AL267" s="280">
        <v>0</v>
      </c>
      <c r="AM267" s="281">
        <v>0</v>
      </c>
      <c r="AN267" s="281">
        <v>0</v>
      </c>
      <c r="AO267" s="281">
        <v>0</v>
      </c>
      <c r="AP267" s="281">
        <v>0</v>
      </c>
      <c r="AQ267" s="282">
        <v>0</v>
      </c>
    </row>
    <row r="268" spans="2:43" x14ac:dyDescent="0.2">
      <c r="B268" s="151" t="s">
        <v>244</v>
      </c>
      <c r="C268" s="151" t="s">
        <v>51</v>
      </c>
      <c r="D268" s="151" t="s">
        <v>396</v>
      </c>
      <c r="E268" s="151" t="s">
        <v>475</v>
      </c>
      <c r="F268" s="151" t="s">
        <v>193</v>
      </c>
      <c r="G268" s="151" t="s">
        <v>22</v>
      </c>
      <c r="H268" s="151" t="s">
        <v>51</v>
      </c>
      <c r="I268" s="262">
        <v>0</v>
      </c>
      <c r="J268" s="263">
        <v>0</v>
      </c>
      <c r="K268" s="263">
        <v>0</v>
      </c>
      <c r="L268" s="263">
        <v>0</v>
      </c>
      <c r="M268" s="264">
        <v>0</v>
      </c>
      <c r="N268" s="262">
        <v>0</v>
      </c>
      <c r="O268" s="263">
        <v>0</v>
      </c>
      <c r="P268" s="263">
        <v>0</v>
      </c>
      <c r="Q268" s="263">
        <v>0</v>
      </c>
      <c r="R268" s="264">
        <v>0</v>
      </c>
      <c r="S268" s="262">
        <v>0</v>
      </c>
      <c r="T268" s="263">
        <v>0</v>
      </c>
      <c r="U268" s="263">
        <v>0</v>
      </c>
      <c r="V268" s="263">
        <v>0</v>
      </c>
      <c r="W268" s="263">
        <v>0</v>
      </c>
      <c r="X268" s="278">
        <v>0</v>
      </c>
      <c r="Y268" s="278">
        <v>0</v>
      </c>
      <c r="Z268" s="278">
        <v>0</v>
      </c>
      <c r="AA268" s="278">
        <v>0</v>
      </c>
      <c r="AB268" s="278">
        <v>0</v>
      </c>
      <c r="AC268" s="279">
        <v>0</v>
      </c>
      <c r="AD268" s="279">
        <v>0</v>
      </c>
      <c r="AE268" s="279">
        <v>0</v>
      </c>
      <c r="AF268" s="279">
        <v>0</v>
      </c>
      <c r="AG268" s="279">
        <v>0</v>
      </c>
      <c r="AH268" s="280">
        <v>0</v>
      </c>
      <c r="AI268" s="280">
        <v>0</v>
      </c>
      <c r="AJ268" s="280">
        <v>0</v>
      </c>
      <c r="AK268" s="280">
        <v>0</v>
      </c>
      <c r="AL268" s="280">
        <v>0</v>
      </c>
      <c r="AM268" s="281">
        <v>0</v>
      </c>
      <c r="AN268" s="281">
        <v>0</v>
      </c>
      <c r="AO268" s="281">
        <v>0</v>
      </c>
      <c r="AP268" s="281">
        <v>0</v>
      </c>
      <c r="AQ268" s="282">
        <v>0</v>
      </c>
    </row>
    <row r="269" spans="2:43" x14ac:dyDescent="0.2">
      <c r="B269" s="151" t="s">
        <v>244</v>
      </c>
      <c r="C269" s="151" t="s">
        <v>51</v>
      </c>
      <c r="D269" s="151" t="s">
        <v>134</v>
      </c>
      <c r="E269" s="151" t="s">
        <v>475</v>
      </c>
      <c r="F269" s="151" t="s">
        <v>125</v>
      </c>
      <c r="G269" s="151" t="s">
        <v>22</v>
      </c>
      <c r="H269" s="151" t="s">
        <v>51</v>
      </c>
      <c r="I269" s="262">
        <v>0</v>
      </c>
      <c r="J269" s="263">
        <v>0</v>
      </c>
      <c r="K269" s="263">
        <v>0</v>
      </c>
      <c r="L269" s="263">
        <v>0</v>
      </c>
      <c r="M269" s="264">
        <v>0</v>
      </c>
      <c r="N269" s="262">
        <v>0</v>
      </c>
      <c r="O269" s="263">
        <v>0</v>
      </c>
      <c r="P269" s="263">
        <v>0</v>
      </c>
      <c r="Q269" s="263">
        <v>0</v>
      </c>
      <c r="R269" s="264">
        <v>0</v>
      </c>
      <c r="S269" s="262">
        <v>0</v>
      </c>
      <c r="T269" s="263">
        <v>0</v>
      </c>
      <c r="U269" s="263">
        <v>0</v>
      </c>
      <c r="V269" s="263">
        <v>0</v>
      </c>
      <c r="W269" s="263">
        <v>0</v>
      </c>
      <c r="X269" s="278">
        <v>0</v>
      </c>
      <c r="Y269" s="278">
        <v>0</v>
      </c>
      <c r="Z269" s="278">
        <v>0</v>
      </c>
      <c r="AA269" s="278">
        <v>0</v>
      </c>
      <c r="AB269" s="278">
        <v>0</v>
      </c>
      <c r="AC269" s="279">
        <v>0</v>
      </c>
      <c r="AD269" s="279">
        <v>0</v>
      </c>
      <c r="AE269" s="279">
        <v>0</v>
      </c>
      <c r="AF269" s="279">
        <v>0</v>
      </c>
      <c r="AG269" s="279">
        <v>0</v>
      </c>
      <c r="AH269" s="280">
        <v>0</v>
      </c>
      <c r="AI269" s="280">
        <v>0</v>
      </c>
      <c r="AJ269" s="280">
        <v>0</v>
      </c>
      <c r="AK269" s="280">
        <v>0</v>
      </c>
      <c r="AL269" s="280">
        <v>0</v>
      </c>
      <c r="AM269" s="281">
        <v>0</v>
      </c>
      <c r="AN269" s="281">
        <v>0</v>
      </c>
      <c r="AO269" s="281">
        <v>0</v>
      </c>
      <c r="AP269" s="281">
        <v>0</v>
      </c>
      <c r="AQ269" s="282">
        <v>0</v>
      </c>
    </row>
    <row r="270" spans="2:43" x14ac:dyDescent="0.2">
      <c r="B270" s="151" t="s">
        <v>244</v>
      </c>
      <c r="C270" s="151" t="s">
        <v>51</v>
      </c>
      <c r="D270" s="151" t="s">
        <v>397</v>
      </c>
      <c r="E270" s="151" t="s">
        <v>475</v>
      </c>
      <c r="F270" s="151" t="s">
        <v>130</v>
      </c>
      <c r="G270" s="151" t="s">
        <v>22</v>
      </c>
      <c r="H270" s="151" t="s">
        <v>51</v>
      </c>
      <c r="I270" s="262">
        <v>0</v>
      </c>
      <c r="J270" s="263">
        <v>0</v>
      </c>
      <c r="K270" s="263">
        <v>0</v>
      </c>
      <c r="L270" s="263">
        <v>0</v>
      </c>
      <c r="M270" s="264">
        <v>0</v>
      </c>
      <c r="N270" s="262">
        <v>0</v>
      </c>
      <c r="O270" s="263">
        <v>0</v>
      </c>
      <c r="P270" s="263">
        <v>0</v>
      </c>
      <c r="Q270" s="263">
        <v>0</v>
      </c>
      <c r="R270" s="264">
        <v>0</v>
      </c>
      <c r="S270" s="262">
        <v>0</v>
      </c>
      <c r="T270" s="263">
        <v>0</v>
      </c>
      <c r="U270" s="263">
        <v>0</v>
      </c>
      <c r="V270" s="263">
        <v>0</v>
      </c>
      <c r="W270" s="263">
        <v>0</v>
      </c>
      <c r="X270" s="278">
        <v>0</v>
      </c>
      <c r="Y270" s="278">
        <v>0</v>
      </c>
      <c r="Z270" s="278">
        <v>0</v>
      </c>
      <c r="AA270" s="278">
        <v>0</v>
      </c>
      <c r="AB270" s="278">
        <v>0</v>
      </c>
      <c r="AC270" s="279">
        <v>0</v>
      </c>
      <c r="AD270" s="279">
        <v>0</v>
      </c>
      <c r="AE270" s="279">
        <v>0</v>
      </c>
      <c r="AF270" s="279">
        <v>0</v>
      </c>
      <c r="AG270" s="279">
        <v>0</v>
      </c>
      <c r="AH270" s="280">
        <v>0</v>
      </c>
      <c r="AI270" s="280">
        <v>0</v>
      </c>
      <c r="AJ270" s="280">
        <v>0</v>
      </c>
      <c r="AK270" s="280">
        <v>0</v>
      </c>
      <c r="AL270" s="280">
        <v>0</v>
      </c>
      <c r="AM270" s="281">
        <v>0</v>
      </c>
      <c r="AN270" s="281">
        <v>0</v>
      </c>
      <c r="AO270" s="281">
        <v>0</v>
      </c>
      <c r="AP270" s="281">
        <v>0</v>
      </c>
      <c r="AQ270" s="282">
        <v>0</v>
      </c>
    </row>
    <row r="271" spans="2:43" x14ac:dyDescent="0.2">
      <c r="B271" s="151" t="s">
        <v>244</v>
      </c>
      <c r="C271" s="151" t="s">
        <v>51</v>
      </c>
      <c r="D271" s="151" t="s">
        <v>138</v>
      </c>
      <c r="E271" s="151" t="s">
        <v>475</v>
      </c>
      <c r="F271" s="151" t="s">
        <v>126</v>
      </c>
      <c r="G271" s="151" t="s">
        <v>22</v>
      </c>
      <c r="H271" s="151" t="s">
        <v>51</v>
      </c>
      <c r="I271" s="262">
        <v>0</v>
      </c>
      <c r="J271" s="263">
        <v>0</v>
      </c>
      <c r="K271" s="263">
        <v>0</v>
      </c>
      <c r="L271" s="263">
        <v>0</v>
      </c>
      <c r="M271" s="264">
        <v>0</v>
      </c>
      <c r="N271" s="262">
        <v>0</v>
      </c>
      <c r="O271" s="263">
        <v>0</v>
      </c>
      <c r="P271" s="263">
        <v>0</v>
      </c>
      <c r="Q271" s="263">
        <v>0</v>
      </c>
      <c r="R271" s="264">
        <v>0</v>
      </c>
      <c r="S271" s="262">
        <v>0</v>
      </c>
      <c r="T271" s="263">
        <v>0</v>
      </c>
      <c r="U271" s="263">
        <v>0</v>
      </c>
      <c r="V271" s="263">
        <v>0</v>
      </c>
      <c r="W271" s="263">
        <v>0</v>
      </c>
      <c r="X271" s="278">
        <v>0</v>
      </c>
      <c r="Y271" s="278">
        <v>0</v>
      </c>
      <c r="Z271" s="278">
        <v>0</v>
      </c>
      <c r="AA271" s="278">
        <v>0</v>
      </c>
      <c r="AB271" s="278">
        <v>0</v>
      </c>
      <c r="AC271" s="279">
        <v>0</v>
      </c>
      <c r="AD271" s="279">
        <v>0</v>
      </c>
      <c r="AE271" s="279">
        <v>0</v>
      </c>
      <c r="AF271" s="279">
        <v>0</v>
      </c>
      <c r="AG271" s="279">
        <v>0</v>
      </c>
      <c r="AH271" s="280">
        <v>0</v>
      </c>
      <c r="AI271" s="280">
        <v>0</v>
      </c>
      <c r="AJ271" s="280">
        <v>0</v>
      </c>
      <c r="AK271" s="280">
        <v>0</v>
      </c>
      <c r="AL271" s="280">
        <v>0</v>
      </c>
      <c r="AM271" s="281">
        <v>0</v>
      </c>
      <c r="AN271" s="281">
        <v>0</v>
      </c>
      <c r="AO271" s="281">
        <v>0</v>
      </c>
      <c r="AP271" s="281">
        <v>0</v>
      </c>
      <c r="AQ271" s="282">
        <v>0</v>
      </c>
    </row>
    <row r="272" spans="2:43" x14ac:dyDescent="0.2">
      <c r="B272" s="151" t="s">
        <v>244</v>
      </c>
      <c r="C272" s="151" t="s">
        <v>51</v>
      </c>
      <c r="D272" s="151" t="s">
        <v>140</v>
      </c>
      <c r="E272" s="151" t="s">
        <v>475</v>
      </c>
      <c r="F272" s="151" t="s">
        <v>128</v>
      </c>
      <c r="G272" s="151" t="s">
        <v>22</v>
      </c>
      <c r="H272" s="151" t="s">
        <v>51</v>
      </c>
      <c r="I272" s="262">
        <v>0</v>
      </c>
      <c r="J272" s="263">
        <v>0</v>
      </c>
      <c r="K272" s="263">
        <v>0</v>
      </c>
      <c r="L272" s="263">
        <v>0</v>
      </c>
      <c r="M272" s="264">
        <v>0</v>
      </c>
      <c r="N272" s="262">
        <v>0</v>
      </c>
      <c r="O272" s="263">
        <v>0</v>
      </c>
      <c r="P272" s="263">
        <v>0</v>
      </c>
      <c r="Q272" s="263">
        <v>0</v>
      </c>
      <c r="R272" s="264">
        <v>0</v>
      </c>
      <c r="S272" s="262">
        <v>0</v>
      </c>
      <c r="T272" s="263">
        <v>0</v>
      </c>
      <c r="U272" s="263">
        <v>0</v>
      </c>
      <c r="V272" s="263">
        <v>0</v>
      </c>
      <c r="W272" s="263">
        <v>0</v>
      </c>
      <c r="X272" s="278">
        <v>0</v>
      </c>
      <c r="Y272" s="278">
        <v>0</v>
      </c>
      <c r="Z272" s="278">
        <v>0</v>
      </c>
      <c r="AA272" s="278">
        <v>0</v>
      </c>
      <c r="AB272" s="278">
        <v>0</v>
      </c>
      <c r="AC272" s="279">
        <v>0</v>
      </c>
      <c r="AD272" s="279">
        <v>0</v>
      </c>
      <c r="AE272" s="279">
        <v>0</v>
      </c>
      <c r="AF272" s="279">
        <v>0</v>
      </c>
      <c r="AG272" s="279">
        <v>0</v>
      </c>
      <c r="AH272" s="280">
        <v>0</v>
      </c>
      <c r="AI272" s="280">
        <v>0</v>
      </c>
      <c r="AJ272" s="280">
        <v>0</v>
      </c>
      <c r="AK272" s="280">
        <v>0</v>
      </c>
      <c r="AL272" s="280">
        <v>0</v>
      </c>
      <c r="AM272" s="281">
        <v>0</v>
      </c>
      <c r="AN272" s="281">
        <v>0</v>
      </c>
      <c r="AO272" s="281">
        <v>0</v>
      </c>
      <c r="AP272" s="281">
        <v>0</v>
      </c>
      <c r="AQ272" s="282">
        <v>0</v>
      </c>
    </row>
    <row r="273" spans="2:43" x14ac:dyDescent="0.2">
      <c r="B273" s="151" t="s">
        <v>244</v>
      </c>
      <c r="C273" s="151" t="s">
        <v>51</v>
      </c>
      <c r="D273" s="151" t="s">
        <v>135</v>
      </c>
      <c r="E273" s="151" t="s">
        <v>475</v>
      </c>
      <c r="F273" s="151" t="s">
        <v>155</v>
      </c>
      <c r="G273" s="151" t="s">
        <v>22</v>
      </c>
      <c r="H273" s="151" t="s">
        <v>51</v>
      </c>
      <c r="I273" s="262">
        <v>0</v>
      </c>
      <c r="J273" s="263">
        <v>0</v>
      </c>
      <c r="K273" s="263">
        <v>0</v>
      </c>
      <c r="L273" s="263">
        <v>0</v>
      </c>
      <c r="M273" s="264">
        <v>0</v>
      </c>
      <c r="N273" s="262">
        <v>0</v>
      </c>
      <c r="O273" s="263">
        <v>0</v>
      </c>
      <c r="P273" s="263">
        <v>0</v>
      </c>
      <c r="Q273" s="263">
        <v>0</v>
      </c>
      <c r="R273" s="264">
        <v>0</v>
      </c>
      <c r="S273" s="262">
        <v>0</v>
      </c>
      <c r="T273" s="263">
        <v>0</v>
      </c>
      <c r="U273" s="263">
        <v>0</v>
      </c>
      <c r="V273" s="263">
        <v>0</v>
      </c>
      <c r="W273" s="263">
        <v>0</v>
      </c>
      <c r="X273" s="278">
        <v>0</v>
      </c>
      <c r="Y273" s="278">
        <v>0</v>
      </c>
      <c r="Z273" s="278">
        <v>0</v>
      </c>
      <c r="AA273" s="278">
        <v>0</v>
      </c>
      <c r="AB273" s="278">
        <v>0</v>
      </c>
      <c r="AC273" s="279">
        <v>0</v>
      </c>
      <c r="AD273" s="279">
        <v>0</v>
      </c>
      <c r="AE273" s="279">
        <v>0</v>
      </c>
      <c r="AF273" s="279">
        <v>0</v>
      </c>
      <c r="AG273" s="279">
        <v>0</v>
      </c>
      <c r="AH273" s="280">
        <v>0</v>
      </c>
      <c r="AI273" s="280">
        <v>0</v>
      </c>
      <c r="AJ273" s="280">
        <v>0</v>
      </c>
      <c r="AK273" s="280">
        <v>0</v>
      </c>
      <c r="AL273" s="280">
        <v>0</v>
      </c>
      <c r="AM273" s="281">
        <v>0</v>
      </c>
      <c r="AN273" s="281">
        <v>0</v>
      </c>
      <c r="AO273" s="281">
        <v>0</v>
      </c>
      <c r="AP273" s="281">
        <v>0</v>
      </c>
      <c r="AQ273" s="282">
        <v>0</v>
      </c>
    </row>
    <row r="274" spans="2:43" x14ac:dyDescent="0.2">
      <c r="B274" s="151" t="s">
        <v>244</v>
      </c>
      <c r="C274" s="151" t="s">
        <v>51</v>
      </c>
      <c r="D274" s="151" t="s">
        <v>136</v>
      </c>
      <c r="E274" s="151" t="s">
        <v>475</v>
      </c>
      <c r="F274" s="151" t="s">
        <v>132</v>
      </c>
      <c r="G274" s="151" t="s">
        <v>22</v>
      </c>
      <c r="H274" s="151" t="s">
        <v>51</v>
      </c>
      <c r="I274" s="262">
        <v>0</v>
      </c>
      <c r="J274" s="263">
        <v>0</v>
      </c>
      <c r="K274" s="263">
        <v>0</v>
      </c>
      <c r="L274" s="263">
        <v>0</v>
      </c>
      <c r="M274" s="264">
        <v>0</v>
      </c>
      <c r="N274" s="262">
        <v>0</v>
      </c>
      <c r="O274" s="263">
        <v>0</v>
      </c>
      <c r="P274" s="263">
        <v>0</v>
      </c>
      <c r="Q274" s="263">
        <v>0</v>
      </c>
      <c r="R274" s="264">
        <v>0</v>
      </c>
      <c r="S274" s="262">
        <v>0</v>
      </c>
      <c r="T274" s="263">
        <v>0</v>
      </c>
      <c r="U274" s="263">
        <v>0</v>
      </c>
      <c r="V274" s="263">
        <v>0</v>
      </c>
      <c r="W274" s="263">
        <v>0</v>
      </c>
      <c r="X274" s="278">
        <v>0</v>
      </c>
      <c r="Y274" s="278">
        <v>0</v>
      </c>
      <c r="Z274" s="278">
        <v>0</v>
      </c>
      <c r="AA274" s="278">
        <v>0</v>
      </c>
      <c r="AB274" s="278">
        <v>0</v>
      </c>
      <c r="AC274" s="279">
        <v>0</v>
      </c>
      <c r="AD274" s="279">
        <v>0</v>
      </c>
      <c r="AE274" s="279">
        <v>0</v>
      </c>
      <c r="AF274" s="279">
        <v>0</v>
      </c>
      <c r="AG274" s="279">
        <v>0</v>
      </c>
      <c r="AH274" s="280">
        <v>0</v>
      </c>
      <c r="AI274" s="280">
        <v>0</v>
      </c>
      <c r="AJ274" s="280">
        <v>0</v>
      </c>
      <c r="AK274" s="280">
        <v>0</v>
      </c>
      <c r="AL274" s="280">
        <v>0</v>
      </c>
      <c r="AM274" s="281">
        <v>0</v>
      </c>
      <c r="AN274" s="281">
        <v>0</v>
      </c>
      <c r="AO274" s="281">
        <v>0</v>
      </c>
      <c r="AP274" s="281">
        <v>0</v>
      </c>
      <c r="AQ274" s="282">
        <v>0</v>
      </c>
    </row>
    <row r="275" spans="2:43" x14ac:dyDescent="0.2">
      <c r="B275" s="151" t="s">
        <v>244</v>
      </c>
      <c r="C275" s="151" t="s">
        <v>51</v>
      </c>
      <c r="D275" s="151" t="s">
        <v>398</v>
      </c>
      <c r="E275" s="151" t="s">
        <v>475</v>
      </c>
      <c r="F275" s="151" t="s">
        <v>131</v>
      </c>
      <c r="G275" s="151" t="s">
        <v>22</v>
      </c>
      <c r="H275" s="151" t="s">
        <v>51</v>
      </c>
      <c r="I275" s="262">
        <v>0</v>
      </c>
      <c r="J275" s="263">
        <v>0</v>
      </c>
      <c r="K275" s="263">
        <v>0</v>
      </c>
      <c r="L275" s="263">
        <v>0</v>
      </c>
      <c r="M275" s="264">
        <v>0</v>
      </c>
      <c r="N275" s="262">
        <v>0</v>
      </c>
      <c r="O275" s="263">
        <v>0</v>
      </c>
      <c r="P275" s="263">
        <v>0</v>
      </c>
      <c r="Q275" s="263">
        <v>0</v>
      </c>
      <c r="R275" s="264">
        <v>0</v>
      </c>
      <c r="S275" s="262">
        <v>0</v>
      </c>
      <c r="T275" s="263">
        <v>0</v>
      </c>
      <c r="U275" s="263">
        <v>0</v>
      </c>
      <c r="V275" s="263">
        <v>0</v>
      </c>
      <c r="W275" s="263">
        <v>0</v>
      </c>
      <c r="X275" s="278">
        <v>0</v>
      </c>
      <c r="Y275" s="278">
        <v>0</v>
      </c>
      <c r="Z275" s="278">
        <v>0</v>
      </c>
      <c r="AA275" s="278">
        <v>0</v>
      </c>
      <c r="AB275" s="278">
        <v>0</v>
      </c>
      <c r="AC275" s="279">
        <v>0</v>
      </c>
      <c r="AD275" s="279">
        <v>0</v>
      </c>
      <c r="AE275" s="279">
        <v>0</v>
      </c>
      <c r="AF275" s="279">
        <v>0</v>
      </c>
      <c r="AG275" s="279">
        <v>0</v>
      </c>
      <c r="AH275" s="280">
        <v>0</v>
      </c>
      <c r="AI275" s="280">
        <v>0</v>
      </c>
      <c r="AJ275" s="280">
        <v>0</v>
      </c>
      <c r="AK275" s="280">
        <v>0</v>
      </c>
      <c r="AL275" s="280">
        <v>0</v>
      </c>
      <c r="AM275" s="281">
        <v>0</v>
      </c>
      <c r="AN275" s="281">
        <v>0</v>
      </c>
      <c r="AO275" s="281">
        <v>0</v>
      </c>
      <c r="AP275" s="281">
        <v>0</v>
      </c>
      <c r="AQ275" s="282">
        <v>0</v>
      </c>
    </row>
    <row r="276" spans="2:43" x14ac:dyDescent="0.2">
      <c r="B276" s="151" t="s">
        <v>245</v>
      </c>
      <c r="C276" s="151" t="s">
        <v>51</v>
      </c>
      <c r="D276" s="151" t="s">
        <v>144</v>
      </c>
      <c r="E276" s="151" t="s">
        <v>475</v>
      </c>
      <c r="F276" s="151" t="s">
        <v>122</v>
      </c>
      <c r="G276" s="151" t="s">
        <v>471</v>
      </c>
      <c r="H276" s="151" t="s">
        <v>51</v>
      </c>
      <c r="I276" s="262">
        <v>0</v>
      </c>
      <c r="J276" s="263">
        <v>0</v>
      </c>
      <c r="K276" s="263">
        <v>0</v>
      </c>
      <c r="L276" s="263">
        <v>0</v>
      </c>
      <c r="M276" s="264">
        <v>0</v>
      </c>
      <c r="N276" s="262">
        <v>0</v>
      </c>
      <c r="O276" s="263">
        <v>0</v>
      </c>
      <c r="P276" s="263">
        <v>0</v>
      </c>
      <c r="Q276" s="263">
        <v>0</v>
      </c>
      <c r="R276" s="264">
        <v>0</v>
      </c>
      <c r="S276" s="262">
        <v>0</v>
      </c>
      <c r="T276" s="263">
        <v>0</v>
      </c>
      <c r="U276" s="263">
        <v>0</v>
      </c>
      <c r="V276" s="263">
        <v>0</v>
      </c>
      <c r="W276" s="263">
        <v>0</v>
      </c>
      <c r="X276" s="278">
        <v>0</v>
      </c>
      <c r="Y276" s="278">
        <v>0</v>
      </c>
      <c r="Z276" s="278">
        <v>0</v>
      </c>
      <c r="AA276" s="278">
        <v>0</v>
      </c>
      <c r="AB276" s="278">
        <v>0</v>
      </c>
      <c r="AC276" s="279">
        <v>0</v>
      </c>
      <c r="AD276" s="279">
        <v>0</v>
      </c>
      <c r="AE276" s="279">
        <v>0</v>
      </c>
      <c r="AF276" s="279">
        <v>0</v>
      </c>
      <c r="AG276" s="279">
        <v>0</v>
      </c>
      <c r="AH276" s="280">
        <v>0</v>
      </c>
      <c r="AI276" s="280">
        <v>0</v>
      </c>
      <c r="AJ276" s="280">
        <v>0</v>
      </c>
      <c r="AK276" s="280">
        <v>0</v>
      </c>
      <c r="AL276" s="280">
        <v>0</v>
      </c>
      <c r="AM276" s="281">
        <v>0</v>
      </c>
      <c r="AN276" s="281">
        <v>0</v>
      </c>
      <c r="AO276" s="281">
        <v>0</v>
      </c>
      <c r="AP276" s="281">
        <v>0</v>
      </c>
      <c r="AQ276" s="282">
        <v>0</v>
      </c>
    </row>
    <row r="277" spans="2:43" x14ac:dyDescent="0.2">
      <c r="B277" s="151" t="s">
        <v>245</v>
      </c>
      <c r="C277" s="151" t="s">
        <v>51</v>
      </c>
      <c r="D277" s="151" t="s">
        <v>139</v>
      </c>
      <c r="E277" s="151" t="s">
        <v>475</v>
      </c>
      <c r="F277" s="151" t="s">
        <v>127</v>
      </c>
      <c r="G277" s="151" t="s">
        <v>471</v>
      </c>
      <c r="H277" s="151" t="s">
        <v>51</v>
      </c>
      <c r="I277" s="262">
        <v>0</v>
      </c>
      <c r="J277" s="263">
        <v>0</v>
      </c>
      <c r="K277" s="263">
        <v>0</v>
      </c>
      <c r="L277" s="263">
        <v>0</v>
      </c>
      <c r="M277" s="264">
        <v>0</v>
      </c>
      <c r="N277" s="262">
        <v>0</v>
      </c>
      <c r="O277" s="263">
        <v>0</v>
      </c>
      <c r="P277" s="263">
        <v>0</v>
      </c>
      <c r="Q277" s="263">
        <v>0</v>
      </c>
      <c r="R277" s="264">
        <v>0</v>
      </c>
      <c r="S277" s="262">
        <v>0</v>
      </c>
      <c r="T277" s="263">
        <v>0</v>
      </c>
      <c r="U277" s="263">
        <v>0</v>
      </c>
      <c r="V277" s="263">
        <v>0</v>
      </c>
      <c r="W277" s="263">
        <v>0</v>
      </c>
      <c r="X277" s="278">
        <v>0</v>
      </c>
      <c r="Y277" s="278">
        <v>0</v>
      </c>
      <c r="Z277" s="278">
        <v>0</v>
      </c>
      <c r="AA277" s="278">
        <v>0</v>
      </c>
      <c r="AB277" s="278">
        <v>0</v>
      </c>
      <c r="AC277" s="279">
        <v>0</v>
      </c>
      <c r="AD277" s="279">
        <v>0</v>
      </c>
      <c r="AE277" s="279">
        <v>0</v>
      </c>
      <c r="AF277" s="279">
        <v>0</v>
      </c>
      <c r="AG277" s="279">
        <v>0</v>
      </c>
      <c r="AH277" s="280">
        <v>0</v>
      </c>
      <c r="AI277" s="280">
        <v>0</v>
      </c>
      <c r="AJ277" s="280">
        <v>0</v>
      </c>
      <c r="AK277" s="280">
        <v>0</v>
      </c>
      <c r="AL277" s="280">
        <v>0</v>
      </c>
      <c r="AM277" s="281">
        <v>0</v>
      </c>
      <c r="AN277" s="281">
        <v>0</v>
      </c>
      <c r="AO277" s="281">
        <v>0</v>
      </c>
      <c r="AP277" s="281">
        <v>0</v>
      </c>
      <c r="AQ277" s="282">
        <v>0</v>
      </c>
    </row>
    <row r="278" spans="2:43" x14ac:dyDescent="0.2">
      <c r="B278" s="151" t="s">
        <v>245</v>
      </c>
      <c r="C278" s="151" t="s">
        <v>51</v>
      </c>
      <c r="D278" s="151" t="s">
        <v>142</v>
      </c>
      <c r="E278" s="151" t="s">
        <v>475</v>
      </c>
      <c r="F278" s="151" t="s">
        <v>133</v>
      </c>
      <c r="G278" s="151" t="s">
        <v>471</v>
      </c>
      <c r="H278" s="151" t="s">
        <v>51</v>
      </c>
      <c r="I278" s="262">
        <v>0</v>
      </c>
      <c r="J278" s="263">
        <v>0</v>
      </c>
      <c r="K278" s="263">
        <v>0</v>
      </c>
      <c r="L278" s="263">
        <v>0</v>
      </c>
      <c r="M278" s="264">
        <v>0</v>
      </c>
      <c r="N278" s="262">
        <v>0</v>
      </c>
      <c r="O278" s="263">
        <v>0</v>
      </c>
      <c r="P278" s="263">
        <v>0</v>
      </c>
      <c r="Q278" s="263">
        <v>0</v>
      </c>
      <c r="R278" s="264">
        <v>0</v>
      </c>
      <c r="S278" s="262">
        <v>0</v>
      </c>
      <c r="T278" s="263">
        <v>0</v>
      </c>
      <c r="U278" s="263">
        <v>0</v>
      </c>
      <c r="V278" s="263">
        <v>0</v>
      </c>
      <c r="W278" s="263">
        <v>0</v>
      </c>
      <c r="X278" s="278">
        <v>0</v>
      </c>
      <c r="Y278" s="278">
        <v>0</v>
      </c>
      <c r="Z278" s="278">
        <v>0</v>
      </c>
      <c r="AA278" s="278">
        <v>0</v>
      </c>
      <c r="AB278" s="278">
        <v>0</v>
      </c>
      <c r="AC278" s="279">
        <v>0</v>
      </c>
      <c r="AD278" s="279">
        <v>0</v>
      </c>
      <c r="AE278" s="279">
        <v>0</v>
      </c>
      <c r="AF278" s="279">
        <v>0</v>
      </c>
      <c r="AG278" s="279">
        <v>0</v>
      </c>
      <c r="AH278" s="280">
        <v>0</v>
      </c>
      <c r="AI278" s="280">
        <v>0</v>
      </c>
      <c r="AJ278" s="280">
        <v>0</v>
      </c>
      <c r="AK278" s="280">
        <v>0</v>
      </c>
      <c r="AL278" s="280">
        <v>0</v>
      </c>
      <c r="AM278" s="281">
        <v>0</v>
      </c>
      <c r="AN278" s="281">
        <v>0</v>
      </c>
      <c r="AO278" s="281">
        <v>0</v>
      </c>
      <c r="AP278" s="281">
        <v>0</v>
      </c>
      <c r="AQ278" s="282">
        <v>0</v>
      </c>
    </row>
    <row r="279" spans="2:43" x14ac:dyDescent="0.2">
      <c r="B279" s="151" t="s">
        <v>245</v>
      </c>
      <c r="C279" s="151" t="s">
        <v>51</v>
      </c>
      <c r="D279" s="151" t="s">
        <v>143</v>
      </c>
      <c r="E279" s="151" t="s">
        <v>475</v>
      </c>
      <c r="F279" s="151" t="s">
        <v>212</v>
      </c>
      <c r="G279" s="151" t="s">
        <v>471</v>
      </c>
      <c r="H279" s="151" t="s">
        <v>51</v>
      </c>
      <c r="I279" s="262">
        <v>0</v>
      </c>
      <c r="J279" s="263">
        <v>0</v>
      </c>
      <c r="K279" s="263">
        <v>0</v>
      </c>
      <c r="L279" s="263">
        <v>0</v>
      </c>
      <c r="M279" s="264">
        <v>0</v>
      </c>
      <c r="N279" s="262">
        <v>0</v>
      </c>
      <c r="O279" s="263">
        <v>0</v>
      </c>
      <c r="P279" s="263">
        <v>0</v>
      </c>
      <c r="Q279" s="263">
        <v>0</v>
      </c>
      <c r="R279" s="264">
        <v>0</v>
      </c>
      <c r="S279" s="262">
        <v>0</v>
      </c>
      <c r="T279" s="263">
        <v>0</v>
      </c>
      <c r="U279" s="263">
        <v>0</v>
      </c>
      <c r="V279" s="263">
        <v>0</v>
      </c>
      <c r="W279" s="263">
        <v>0</v>
      </c>
      <c r="X279" s="278">
        <v>0</v>
      </c>
      <c r="Y279" s="278">
        <v>0</v>
      </c>
      <c r="Z279" s="278">
        <v>0</v>
      </c>
      <c r="AA279" s="278">
        <v>0</v>
      </c>
      <c r="AB279" s="278">
        <v>0</v>
      </c>
      <c r="AC279" s="279">
        <v>0</v>
      </c>
      <c r="AD279" s="279">
        <v>0</v>
      </c>
      <c r="AE279" s="279">
        <v>0</v>
      </c>
      <c r="AF279" s="279">
        <v>0</v>
      </c>
      <c r="AG279" s="279">
        <v>0</v>
      </c>
      <c r="AH279" s="280">
        <v>0</v>
      </c>
      <c r="AI279" s="280">
        <v>0</v>
      </c>
      <c r="AJ279" s="280">
        <v>0</v>
      </c>
      <c r="AK279" s="280">
        <v>0</v>
      </c>
      <c r="AL279" s="280">
        <v>0</v>
      </c>
      <c r="AM279" s="281">
        <v>0</v>
      </c>
      <c r="AN279" s="281">
        <v>0</v>
      </c>
      <c r="AO279" s="281">
        <v>0</v>
      </c>
      <c r="AP279" s="281">
        <v>0</v>
      </c>
      <c r="AQ279" s="282">
        <v>0</v>
      </c>
    </row>
    <row r="280" spans="2:43" x14ac:dyDescent="0.2">
      <c r="B280" s="151" t="s">
        <v>245</v>
      </c>
      <c r="C280" s="151" t="s">
        <v>51</v>
      </c>
      <c r="D280" s="151" t="s">
        <v>137</v>
      </c>
      <c r="E280" s="151" t="s">
        <v>475</v>
      </c>
      <c r="F280" s="151" t="s">
        <v>124</v>
      </c>
      <c r="G280" s="151" t="s">
        <v>471</v>
      </c>
      <c r="H280" s="151" t="s">
        <v>51</v>
      </c>
      <c r="I280" s="262">
        <v>0</v>
      </c>
      <c r="J280" s="263">
        <v>0</v>
      </c>
      <c r="K280" s="263">
        <v>0</v>
      </c>
      <c r="L280" s="263">
        <v>0</v>
      </c>
      <c r="M280" s="264">
        <v>0</v>
      </c>
      <c r="N280" s="262">
        <v>0</v>
      </c>
      <c r="O280" s="263">
        <v>0</v>
      </c>
      <c r="P280" s="263">
        <v>0</v>
      </c>
      <c r="Q280" s="263">
        <v>0</v>
      </c>
      <c r="R280" s="264">
        <v>0</v>
      </c>
      <c r="S280" s="262">
        <v>0</v>
      </c>
      <c r="T280" s="263">
        <v>0</v>
      </c>
      <c r="U280" s="263">
        <v>0</v>
      </c>
      <c r="V280" s="263">
        <v>0</v>
      </c>
      <c r="W280" s="263">
        <v>0</v>
      </c>
      <c r="X280" s="278">
        <v>0</v>
      </c>
      <c r="Y280" s="278">
        <v>0</v>
      </c>
      <c r="Z280" s="278">
        <v>0</v>
      </c>
      <c r="AA280" s="278">
        <v>0</v>
      </c>
      <c r="AB280" s="278">
        <v>0</v>
      </c>
      <c r="AC280" s="279">
        <v>0</v>
      </c>
      <c r="AD280" s="279">
        <v>0</v>
      </c>
      <c r="AE280" s="279">
        <v>0</v>
      </c>
      <c r="AF280" s="279">
        <v>0</v>
      </c>
      <c r="AG280" s="279">
        <v>0</v>
      </c>
      <c r="AH280" s="280">
        <v>0</v>
      </c>
      <c r="AI280" s="280">
        <v>0</v>
      </c>
      <c r="AJ280" s="280">
        <v>0</v>
      </c>
      <c r="AK280" s="280">
        <v>0</v>
      </c>
      <c r="AL280" s="280">
        <v>0</v>
      </c>
      <c r="AM280" s="281">
        <v>0</v>
      </c>
      <c r="AN280" s="281">
        <v>0</v>
      </c>
      <c r="AO280" s="281">
        <v>0</v>
      </c>
      <c r="AP280" s="281">
        <v>0</v>
      </c>
      <c r="AQ280" s="282">
        <v>0</v>
      </c>
    </row>
    <row r="281" spans="2:43" x14ac:dyDescent="0.2">
      <c r="B281" s="151" t="s">
        <v>245</v>
      </c>
      <c r="C281" s="151" t="s">
        <v>51</v>
      </c>
      <c r="D281" s="151" t="s">
        <v>141</v>
      </c>
      <c r="E281" s="151" t="s">
        <v>475</v>
      </c>
      <c r="F281" s="151" t="s">
        <v>123</v>
      </c>
      <c r="G281" s="151" t="s">
        <v>471</v>
      </c>
      <c r="H281" s="151" t="s">
        <v>51</v>
      </c>
      <c r="I281" s="262">
        <v>0</v>
      </c>
      <c r="J281" s="263">
        <v>0</v>
      </c>
      <c r="K281" s="263">
        <v>0</v>
      </c>
      <c r="L281" s="263">
        <v>0</v>
      </c>
      <c r="M281" s="264">
        <v>0</v>
      </c>
      <c r="N281" s="262">
        <v>0</v>
      </c>
      <c r="O281" s="263">
        <v>0</v>
      </c>
      <c r="P281" s="263">
        <v>0</v>
      </c>
      <c r="Q281" s="263">
        <v>0</v>
      </c>
      <c r="R281" s="264">
        <v>0</v>
      </c>
      <c r="S281" s="262">
        <v>0</v>
      </c>
      <c r="T281" s="263">
        <v>0</v>
      </c>
      <c r="U281" s="263">
        <v>0</v>
      </c>
      <c r="V281" s="263">
        <v>0</v>
      </c>
      <c r="W281" s="263">
        <v>0</v>
      </c>
      <c r="X281" s="278">
        <v>0</v>
      </c>
      <c r="Y281" s="278">
        <v>0</v>
      </c>
      <c r="Z281" s="278">
        <v>0</v>
      </c>
      <c r="AA281" s="278">
        <v>0</v>
      </c>
      <c r="AB281" s="278">
        <v>0</v>
      </c>
      <c r="AC281" s="279">
        <v>0</v>
      </c>
      <c r="AD281" s="279">
        <v>0</v>
      </c>
      <c r="AE281" s="279">
        <v>0</v>
      </c>
      <c r="AF281" s="279">
        <v>0</v>
      </c>
      <c r="AG281" s="279">
        <v>0</v>
      </c>
      <c r="AH281" s="280">
        <v>0</v>
      </c>
      <c r="AI281" s="280">
        <v>0</v>
      </c>
      <c r="AJ281" s="280">
        <v>0</v>
      </c>
      <c r="AK281" s="280">
        <v>0</v>
      </c>
      <c r="AL281" s="280">
        <v>0</v>
      </c>
      <c r="AM281" s="281">
        <v>0</v>
      </c>
      <c r="AN281" s="281">
        <v>0</v>
      </c>
      <c r="AO281" s="281">
        <v>0</v>
      </c>
      <c r="AP281" s="281">
        <v>0</v>
      </c>
      <c r="AQ281" s="282">
        <v>0</v>
      </c>
    </row>
    <row r="282" spans="2:43" x14ac:dyDescent="0.2">
      <c r="B282" s="151" t="s">
        <v>245</v>
      </c>
      <c r="C282" s="151" t="s">
        <v>51</v>
      </c>
      <c r="D282" s="151" t="s">
        <v>395</v>
      </c>
      <c r="E282" s="151" t="s">
        <v>475</v>
      </c>
      <c r="F282" s="151" t="s">
        <v>189</v>
      </c>
      <c r="G282" s="151" t="s">
        <v>471</v>
      </c>
      <c r="H282" s="151" t="s">
        <v>51</v>
      </c>
      <c r="I282" s="262">
        <v>0</v>
      </c>
      <c r="J282" s="263">
        <v>0</v>
      </c>
      <c r="K282" s="263">
        <v>0</v>
      </c>
      <c r="L282" s="263">
        <v>0</v>
      </c>
      <c r="M282" s="264">
        <v>0</v>
      </c>
      <c r="N282" s="262">
        <v>0</v>
      </c>
      <c r="O282" s="263">
        <v>0</v>
      </c>
      <c r="P282" s="263">
        <v>0</v>
      </c>
      <c r="Q282" s="263">
        <v>0</v>
      </c>
      <c r="R282" s="264">
        <v>0</v>
      </c>
      <c r="S282" s="262">
        <v>0</v>
      </c>
      <c r="T282" s="263">
        <v>0</v>
      </c>
      <c r="U282" s="263">
        <v>0</v>
      </c>
      <c r="V282" s="263">
        <v>0</v>
      </c>
      <c r="W282" s="263">
        <v>0</v>
      </c>
      <c r="X282" s="278">
        <v>0</v>
      </c>
      <c r="Y282" s="278">
        <v>0</v>
      </c>
      <c r="Z282" s="278">
        <v>0</v>
      </c>
      <c r="AA282" s="278">
        <v>0</v>
      </c>
      <c r="AB282" s="278">
        <v>0</v>
      </c>
      <c r="AC282" s="279">
        <v>0</v>
      </c>
      <c r="AD282" s="279">
        <v>0</v>
      </c>
      <c r="AE282" s="279">
        <v>0</v>
      </c>
      <c r="AF282" s="279">
        <v>0</v>
      </c>
      <c r="AG282" s="279">
        <v>0</v>
      </c>
      <c r="AH282" s="280">
        <v>0</v>
      </c>
      <c r="AI282" s="280">
        <v>0</v>
      </c>
      <c r="AJ282" s="280">
        <v>0</v>
      </c>
      <c r="AK282" s="280">
        <v>0</v>
      </c>
      <c r="AL282" s="280">
        <v>0</v>
      </c>
      <c r="AM282" s="281">
        <v>0</v>
      </c>
      <c r="AN282" s="281">
        <v>0</v>
      </c>
      <c r="AO282" s="281">
        <v>0</v>
      </c>
      <c r="AP282" s="281">
        <v>0</v>
      </c>
      <c r="AQ282" s="282">
        <v>0</v>
      </c>
    </row>
    <row r="283" spans="2:43" x14ac:dyDescent="0.2">
      <c r="B283" s="151" t="s">
        <v>245</v>
      </c>
      <c r="C283" s="151" t="s">
        <v>51</v>
      </c>
      <c r="D283" s="151" t="s">
        <v>396</v>
      </c>
      <c r="E283" s="151" t="s">
        <v>475</v>
      </c>
      <c r="F283" s="151" t="s">
        <v>193</v>
      </c>
      <c r="G283" s="151" t="s">
        <v>471</v>
      </c>
      <c r="H283" s="151" t="s">
        <v>51</v>
      </c>
      <c r="I283" s="262">
        <v>0</v>
      </c>
      <c r="J283" s="263">
        <v>0</v>
      </c>
      <c r="K283" s="263">
        <v>0</v>
      </c>
      <c r="L283" s="263">
        <v>0</v>
      </c>
      <c r="M283" s="264">
        <v>0</v>
      </c>
      <c r="N283" s="262">
        <v>0</v>
      </c>
      <c r="O283" s="263">
        <v>0</v>
      </c>
      <c r="P283" s="263">
        <v>0</v>
      </c>
      <c r="Q283" s="263">
        <v>0</v>
      </c>
      <c r="R283" s="264">
        <v>0</v>
      </c>
      <c r="S283" s="262">
        <v>0</v>
      </c>
      <c r="T283" s="263">
        <v>0</v>
      </c>
      <c r="U283" s="263">
        <v>0</v>
      </c>
      <c r="V283" s="263">
        <v>0</v>
      </c>
      <c r="W283" s="263">
        <v>0</v>
      </c>
      <c r="X283" s="278">
        <v>0</v>
      </c>
      <c r="Y283" s="278">
        <v>0</v>
      </c>
      <c r="Z283" s="278">
        <v>0</v>
      </c>
      <c r="AA283" s="278">
        <v>0</v>
      </c>
      <c r="AB283" s="278">
        <v>0</v>
      </c>
      <c r="AC283" s="279">
        <v>0</v>
      </c>
      <c r="AD283" s="279">
        <v>0</v>
      </c>
      <c r="AE283" s="279">
        <v>0</v>
      </c>
      <c r="AF283" s="279">
        <v>0</v>
      </c>
      <c r="AG283" s="279">
        <v>0</v>
      </c>
      <c r="AH283" s="280">
        <v>0</v>
      </c>
      <c r="AI283" s="280">
        <v>0</v>
      </c>
      <c r="AJ283" s="280">
        <v>0</v>
      </c>
      <c r="AK283" s="280">
        <v>0</v>
      </c>
      <c r="AL283" s="280">
        <v>0</v>
      </c>
      <c r="AM283" s="281">
        <v>0</v>
      </c>
      <c r="AN283" s="281">
        <v>0</v>
      </c>
      <c r="AO283" s="281">
        <v>0</v>
      </c>
      <c r="AP283" s="281">
        <v>0</v>
      </c>
      <c r="AQ283" s="282">
        <v>0</v>
      </c>
    </row>
    <row r="284" spans="2:43" x14ac:dyDescent="0.2">
      <c r="B284" s="151" t="s">
        <v>245</v>
      </c>
      <c r="C284" s="151" t="s">
        <v>51</v>
      </c>
      <c r="D284" s="151" t="s">
        <v>134</v>
      </c>
      <c r="E284" s="151" t="s">
        <v>475</v>
      </c>
      <c r="F284" s="151" t="s">
        <v>125</v>
      </c>
      <c r="G284" s="151" t="s">
        <v>471</v>
      </c>
      <c r="H284" s="151" t="s">
        <v>51</v>
      </c>
      <c r="I284" s="262">
        <v>0</v>
      </c>
      <c r="J284" s="263">
        <v>0</v>
      </c>
      <c r="K284" s="263">
        <v>0</v>
      </c>
      <c r="L284" s="263">
        <v>0</v>
      </c>
      <c r="M284" s="264">
        <v>0</v>
      </c>
      <c r="N284" s="262">
        <v>0</v>
      </c>
      <c r="O284" s="263">
        <v>0</v>
      </c>
      <c r="P284" s="263">
        <v>0</v>
      </c>
      <c r="Q284" s="263">
        <v>0</v>
      </c>
      <c r="R284" s="264">
        <v>0</v>
      </c>
      <c r="S284" s="262">
        <v>0</v>
      </c>
      <c r="T284" s="263">
        <v>0</v>
      </c>
      <c r="U284" s="263">
        <v>0</v>
      </c>
      <c r="V284" s="263">
        <v>0</v>
      </c>
      <c r="W284" s="263">
        <v>0</v>
      </c>
      <c r="X284" s="278">
        <v>0</v>
      </c>
      <c r="Y284" s="278">
        <v>0</v>
      </c>
      <c r="Z284" s="278">
        <v>0</v>
      </c>
      <c r="AA284" s="278">
        <v>0</v>
      </c>
      <c r="AB284" s="278">
        <v>0</v>
      </c>
      <c r="AC284" s="279">
        <v>0</v>
      </c>
      <c r="AD284" s="279">
        <v>0</v>
      </c>
      <c r="AE284" s="279">
        <v>0</v>
      </c>
      <c r="AF284" s="279">
        <v>0</v>
      </c>
      <c r="AG284" s="279">
        <v>0</v>
      </c>
      <c r="AH284" s="280">
        <v>0</v>
      </c>
      <c r="AI284" s="280">
        <v>0</v>
      </c>
      <c r="AJ284" s="280">
        <v>0</v>
      </c>
      <c r="AK284" s="280">
        <v>0</v>
      </c>
      <c r="AL284" s="280">
        <v>0</v>
      </c>
      <c r="AM284" s="281">
        <v>0</v>
      </c>
      <c r="AN284" s="281">
        <v>0</v>
      </c>
      <c r="AO284" s="281">
        <v>0</v>
      </c>
      <c r="AP284" s="281">
        <v>0</v>
      </c>
      <c r="AQ284" s="282">
        <v>0</v>
      </c>
    </row>
    <row r="285" spans="2:43" x14ac:dyDescent="0.2">
      <c r="B285" s="151" t="s">
        <v>245</v>
      </c>
      <c r="C285" s="151" t="s">
        <v>51</v>
      </c>
      <c r="D285" s="151" t="s">
        <v>397</v>
      </c>
      <c r="E285" s="151" t="s">
        <v>475</v>
      </c>
      <c r="F285" s="151" t="s">
        <v>130</v>
      </c>
      <c r="G285" s="151" t="s">
        <v>471</v>
      </c>
      <c r="H285" s="151" t="s">
        <v>51</v>
      </c>
      <c r="I285" s="262">
        <v>0</v>
      </c>
      <c r="J285" s="263">
        <v>0</v>
      </c>
      <c r="K285" s="263">
        <v>0</v>
      </c>
      <c r="L285" s="263">
        <v>0</v>
      </c>
      <c r="M285" s="264">
        <v>0</v>
      </c>
      <c r="N285" s="262">
        <v>0</v>
      </c>
      <c r="O285" s="263">
        <v>0</v>
      </c>
      <c r="P285" s="263">
        <v>0</v>
      </c>
      <c r="Q285" s="263">
        <v>0</v>
      </c>
      <c r="R285" s="264">
        <v>0</v>
      </c>
      <c r="S285" s="262">
        <v>0</v>
      </c>
      <c r="T285" s="263">
        <v>0</v>
      </c>
      <c r="U285" s="263">
        <v>0</v>
      </c>
      <c r="V285" s="263">
        <v>0</v>
      </c>
      <c r="W285" s="263">
        <v>0</v>
      </c>
      <c r="X285" s="278">
        <v>0</v>
      </c>
      <c r="Y285" s="278">
        <v>0</v>
      </c>
      <c r="Z285" s="278">
        <v>0</v>
      </c>
      <c r="AA285" s="278">
        <v>0</v>
      </c>
      <c r="AB285" s="278">
        <v>0</v>
      </c>
      <c r="AC285" s="279">
        <v>0</v>
      </c>
      <c r="AD285" s="279">
        <v>0</v>
      </c>
      <c r="AE285" s="279">
        <v>0</v>
      </c>
      <c r="AF285" s="279">
        <v>0</v>
      </c>
      <c r="AG285" s="279">
        <v>0</v>
      </c>
      <c r="AH285" s="280">
        <v>0</v>
      </c>
      <c r="AI285" s="280">
        <v>0</v>
      </c>
      <c r="AJ285" s="280">
        <v>0</v>
      </c>
      <c r="AK285" s="280">
        <v>0</v>
      </c>
      <c r="AL285" s="280">
        <v>0</v>
      </c>
      <c r="AM285" s="281">
        <v>0</v>
      </c>
      <c r="AN285" s="281">
        <v>0</v>
      </c>
      <c r="AO285" s="281">
        <v>0</v>
      </c>
      <c r="AP285" s="281">
        <v>0</v>
      </c>
      <c r="AQ285" s="282">
        <v>0</v>
      </c>
    </row>
    <row r="286" spans="2:43" x14ac:dyDescent="0.2">
      <c r="B286" s="151" t="s">
        <v>245</v>
      </c>
      <c r="C286" s="151" t="s">
        <v>51</v>
      </c>
      <c r="D286" s="151" t="s">
        <v>138</v>
      </c>
      <c r="E286" s="151" t="s">
        <v>475</v>
      </c>
      <c r="F286" s="151" t="s">
        <v>126</v>
      </c>
      <c r="G286" s="151" t="s">
        <v>471</v>
      </c>
      <c r="H286" s="151" t="s">
        <v>51</v>
      </c>
      <c r="I286" s="262">
        <v>0</v>
      </c>
      <c r="J286" s="263">
        <v>0</v>
      </c>
      <c r="K286" s="263">
        <v>0</v>
      </c>
      <c r="L286" s="263">
        <v>0</v>
      </c>
      <c r="M286" s="264">
        <v>0</v>
      </c>
      <c r="N286" s="262">
        <v>0</v>
      </c>
      <c r="O286" s="263">
        <v>0</v>
      </c>
      <c r="P286" s="263">
        <v>0</v>
      </c>
      <c r="Q286" s="263">
        <v>0</v>
      </c>
      <c r="R286" s="264">
        <v>0</v>
      </c>
      <c r="S286" s="262">
        <v>0</v>
      </c>
      <c r="T286" s="263">
        <v>0</v>
      </c>
      <c r="U286" s="263">
        <v>0</v>
      </c>
      <c r="V286" s="263">
        <v>0</v>
      </c>
      <c r="W286" s="263">
        <v>0</v>
      </c>
      <c r="X286" s="278">
        <v>0</v>
      </c>
      <c r="Y286" s="278">
        <v>0</v>
      </c>
      <c r="Z286" s="278">
        <v>0</v>
      </c>
      <c r="AA286" s="278">
        <v>0</v>
      </c>
      <c r="AB286" s="278">
        <v>0</v>
      </c>
      <c r="AC286" s="279">
        <v>0</v>
      </c>
      <c r="AD286" s="279">
        <v>0</v>
      </c>
      <c r="AE286" s="279">
        <v>0</v>
      </c>
      <c r="AF286" s="279">
        <v>0</v>
      </c>
      <c r="AG286" s="279">
        <v>0</v>
      </c>
      <c r="AH286" s="280">
        <v>0</v>
      </c>
      <c r="AI286" s="280">
        <v>0</v>
      </c>
      <c r="AJ286" s="280">
        <v>0</v>
      </c>
      <c r="AK286" s="280">
        <v>0</v>
      </c>
      <c r="AL286" s="280">
        <v>0</v>
      </c>
      <c r="AM286" s="281">
        <v>0</v>
      </c>
      <c r="AN286" s="281">
        <v>0</v>
      </c>
      <c r="AO286" s="281">
        <v>0</v>
      </c>
      <c r="AP286" s="281">
        <v>0</v>
      </c>
      <c r="AQ286" s="282">
        <v>0</v>
      </c>
    </row>
    <row r="287" spans="2:43" x14ac:dyDescent="0.2">
      <c r="B287" s="151" t="s">
        <v>245</v>
      </c>
      <c r="C287" s="151" t="s">
        <v>51</v>
      </c>
      <c r="D287" s="151" t="s">
        <v>140</v>
      </c>
      <c r="E287" s="151" t="s">
        <v>475</v>
      </c>
      <c r="F287" s="151" t="s">
        <v>128</v>
      </c>
      <c r="G287" s="151" t="s">
        <v>471</v>
      </c>
      <c r="H287" s="151" t="s">
        <v>51</v>
      </c>
      <c r="I287" s="262">
        <v>0</v>
      </c>
      <c r="J287" s="263">
        <v>0</v>
      </c>
      <c r="K287" s="263">
        <v>0</v>
      </c>
      <c r="L287" s="263">
        <v>0</v>
      </c>
      <c r="M287" s="264">
        <v>0</v>
      </c>
      <c r="N287" s="262">
        <v>0</v>
      </c>
      <c r="O287" s="263">
        <v>0</v>
      </c>
      <c r="P287" s="263">
        <v>0</v>
      </c>
      <c r="Q287" s="263">
        <v>0</v>
      </c>
      <c r="R287" s="264">
        <v>0</v>
      </c>
      <c r="S287" s="262">
        <v>0</v>
      </c>
      <c r="T287" s="263">
        <v>0</v>
      </c>
      <c r="U287" s="263">
        <v>0</v>
      </c>
      <c r="V287" s="263">
        <v>0</v>
      </c>
      <c r="W287" s="263">
        <v>0</v>
      </c>
      <c r="X287" s="278">
        <v>0</v>
      </c>
      <c r="Y287" s="278">
        <v>0</v>
      </c>
      <c r="Z287" s="278">
        <v>0</v>
      </c>
      <c r="AA287" s="278">
        <v>0</v>
      </c>
      <c r="AB287" s="278">
        <v>0</v>
      </c>
      <c r="AC287" s="279">
        <v>0</v>
      </c>
      <c r="AD287" s="279">
        <v>0</v>
      </c>
      <c r="AE287" s="279">
        <v>0</v>
      </c>
      <c r="AF287" s="279">
        <v>0</v>
      </c>
      <c r="AG287" s="279">
        <v>0</v>
      </c>
      <c r="AH287" s="280">
        <v>0</v>
      </c>
      <c r="AI287" s="280">
        <v>0</v>
      </c>
      <c r="AJ287" s="280">
        <v>0</v>
      </c>
      <c r="AK287" s="280">
        <v>0</v>
      </c>
      <c r="AL287" s="280">
        <v>0</v>
      </c>
      <c r="AM287" s="281">
        <v>0</v>
      </c>
      <c r="AN287" s="281">
        <v>0</v>
      </c>
      <c r="AO287" s="281">
        <v>0</v>
      </c>
      <c r="AP287" s="281">
        <v>0</v>
      </c>
      <c r="AQ287" s="282">
        <v>0</v>
      </c>
    </row>
    <row r="288" spans="2:43" x14ac:dyDescent="0.2">
      <c r="B288" s="151" t="s">
        <v>245</v>
      </c>
      <c r="C288" s="151" t="s">
        <v>51</v>
      </c>
      <c r="D288" s="151" t="s">
        <v>135</v>
      </c>
      <c r="E288" s="151" t="s">
        <v>475</v>
      </c>
      <c r="F288" s="151" t="s">
        <v>155</v>
      </c>
      <c r="G288" s="151" t="s">
        <v>471</v>
      </c>
      <c r="H288" s="151" t="s">
        <v>51</v>
      </c>
      <c r="I288" s="262">
        <v>0</v>
      </c>
      <c r="J288" s="263">
        <v>0</v>
      </c>
      <c r="K288" s="263">
        <v>0</v>
      </c>
      <c r="L288" s="263">
        <v>0</v>
      </c>
      <c r="M288" s="264">
        <v>0</v>
      </c>
      <c r="N288" s="262">
        <v>0</v>
      </c>
      <c r="O288" s="263">
        <v>0</v>
      </c>
      <c r="P288" s="263">
        <v>0</v>
      </c>
      <c r="Q288" s="263">
        <v>0</v>
      </c>
      <c r="R288" s="264">
        <v>0</v>
      </c>
      <c r="S288" s="262">
        <v>0</v>
      </c>
      <c r="T288" s="263">
        <v>0</v>
      </c>
      <c r="U288" s="263">
        <v>0</v>
      </c>
      <c r="V288" s="263">
        <v>0</v>
      </c>
      <c r="W288" s="263">
        <v>0</v>
      </c>
      <c r="X288" s="278">
        <v>0</v>
      </c>
      <c r="Y288" s="278">
        <v>0</v>
      </c>
      <c r="Z288" s="278">
        <v>0</v>
      </c>
      <c r="AA288" s="278">
        <v>0</v>
      </c>
      <c r="AB288" s="278">
        <v>0</v>
      </c>
      <c r="AC288" s="279">
        <v>0</v>
      </c>
      <c r="AD288" s="279">
        <v>0</v>
      </c>
      <c r="AE288" s="279">
        <v>0</v>
      </c>
      <c r="AF288" s="279">
        <v>0</v>
      </c>
      <c r="AG288" s="279">
        <v>0</v>
      </c>
      <c r="AH288" s="280">
        <v>0</v>
      </c>
      <c r="AI288" s="280">
        <v>0</v>
      </c>
      <c r="AJ288" s="280">
        <v>0</v>
      </c>
      <c r="AK288" s="280">
        <v>0</v>
      </c>
      <c r="AL288" s="280">
        <v>0</v>
      </c>
      <c r="AM288" s="281">
        <v>0</v>
      </c>
      <c r="AN288" s="281">
        <v>0</v>
      </c>
      <c r="AO288" s="281">
        <v>0</v>
      </c>
      <c r="AP288" s="281">
        <v>0</v>
      </c>
      <c r="AQ288" s="282">
        <v>0</v>
      </c>
    </row>
    <row r="289" spans="2:43" x14ac:dyDescent="0.2">
      <c r="B289" s="151" t="s">
        <v>245</v>
      </c>
      <c r="C289" s="151" t="s">
        <v>51</v>
      </c>
      <c r="D289" s="151" t="s">
        <v>136</v>
      </c>
      <c r="E289" s="151" t="s">
        <v>475</v>
      </c>
      <c r="F289" s="151" t="s">
        <v>132</v>
      </c>
      <c r="G289" s="151" t="s">
        <v>471</v>
      </c>
      <c r="H289" s="151" t="s">
        <v>51</v>
      </c>
      <c r="I289" s="262">
        <v>0</v>
      </c>
      <c r="J289" s="263">
        <v>0</v>
      </c>
      <c r="K289" s="263">
        <v>0</v>
      </c>
      <c r="L289" s="263">
        <v>0</v>
      </c>
      <c r="M289" s="264">
        <v>0</v>
      </c>
      <c r="N289" s="262">
        <v>0</v>
      </c>
      <c r="O289" s="263">
        <v>0</v>
      </c>
      <c r="P289" s="263">
        <v>0</v>
      </c>
      <c r="Q289" s="263">
        <v>0</v>
      </c>
      <c r="R289" s="264">
        <v>0</v>
      </c>
      <c r="S289" s="262">
        <v>0</v>
      </c>
      <c r="T289" s="263">
        <v>0</v>
      </c>
      <c r="U289" s="263">
        <v>0</v>
      </c>
      <c r="V289" s="263">
        <v>0</v>
      </c>
      <c r="W289" s="263">
        <v>0</v>
      </c>
      <c r="X289" s="278">
        <v>0</v>
      </c>
      <c r="Y289" s="278">
        <v>0</v>
      </c>
      <c r="Z289" s="278">
        <v>0</v>
      </c>
      <c r="AA289" s="278">
        <v>0</v>
      </c>
      <c r="AB289" s="278">
        <v>0</v>
      </c>
      <c r="AC289" s="279">
        <v>0</v>
      </c>
      <c r="AD289" s="279">
        <v>0</v>
      </c>
      <c r="AE289" s="279">
        <v>0</v>
      </c>
      <c r="AF289" s="279">
        <v>0</v>
      </c>
      <c r="AG289" s="279">
        <v>0</v>
      </c>
      <c r="AH289" s="280">
        <v>0</v>
      </c>
      <c r="AI289" s="280">
        <v>0</v>
      </c>
      <c r="AJ289" s="280">
        <v>0</v>
      </c>
      <c r="AK289" s="280">
        <v>0</v>
      </c>
      <c r="AL289" s="280">
        <v>0</v>
      </c>
      <c r="AM289" s="281">
        <v>0</v>
      </c>
      <c r="AN289" s="281">
        <v>0</v>
      </c>
      <c r="AO289" s="281">
        <v>0</v>
      </c>
      <c r="AP289" s="281">
        <v>0</v>
      </c>
      <c r="AQ289" s="282">
        <v>0</v>
      </c>
    </row>
    <row r="290" spans="2:43" x14ac:dyDescent="0.2">
      <c r="B290" s="151" t="s">
        <v>245</v>
      </c>
      <c r="C290" s="151" t="s">
        <v>51</v>
      </c>
      <c r="D290" s="151" t="s">
        <v>398</v>
      </c>
      <c r="E290" s="151" t="s">
        <v>475</v>
      </c>
      <c r="F290" s="151" t="s">
        <v>131</v>
      </c>
      <c r="G290" s="151" t="s">
        <v>471</v>
      </c>
      <c r="H290" s="151" t="s">
        <v>51</v>
      </c>
      <c r="I290" s="262">
        <v>0</v>
      </c>
      <c r="J290" s="263">
        <v>0</v>
      </c>
      <c r="K290" s="263">
        <v>0</v>
      </c>
      <c r="L290" s="263">
        <v>0</v>
      </c>
      <c r="M290" s="264">
        <v>0</v>
      </c>
      <c r="N290" s="262">
        <v>0</v>
      </c>
      <c r="O290" s="263">
        <v>0</v>
      </c>
      <c r="P290" s="263">
        <v>0</v>
      </c>
      <c r="Q290" s="263">
        <v>0</v>
      </c>
      <c r="R290" s="264">
        <v>0</v>
      </c>
      <c r="S290" s="262">
        <v>0</v>
      </c>
      <c r="T290" s="263">
        <v>0</v>
      </c>
      <c r="U290" s="263">
        <v>0</v>
      </c>
      <c r="V290" s="263">
        <v>0</v>
      </c>
      <c r="W290" s="263">
        <v>0</v>
      </c>
      <c r="X290" s="278">
        <v>0</v>
      </c>
      <c r="Y290" s="278">
        <v>0</v>
      </c>
      <c r="Z290" s="278">
        <v>0</v>
      </c>
      <c r="AA290" s="278">
        <v>0</v>
      </c>
      <c r="AB290" s="278">
        <v>0</v>
      </c>
      <c r="AC290" s="279">
        <v>0</v>
      </c>
      <c r="AD290" s="279">
        <v>0</v>
      </c>
      <c r="AE290" s="279">
        <v>0</v>
      </c>
      <c r="AF290" s="279">
        <v>0</v>
      </c>
      <c r="AG290" s="279">
        <v>0</v>
      </c>
      <c r="AH290" s="280">
        <v>0</v>
      </c>
      <c r="AI290" s="280">
        <v>0</v>
      </c>
      <c r="AJ290" s="280">
        <v>0</v>
      </c>
      <c r="AK290" s="280">
        <v>0</v>
      </c>
      <c r="AL290" s="280">
        <v>0</v>
      </c>
      <c r="AM290" s="281">
        <v>0</v>
      </c>
      <c r="AN290" s="281">
        <v>0</v>
      </c>
      <c r="AO290" s="281">
        <v>0</v>
      </c>
      <c r="AP290" s="281">
        <v>0</v>
      </c>
      <c r="AQ290" s="282">
        <v>0</v>
      </c>
    </row>
    <row r="291" spans="2:43" x14ac:dyDescent="0.2">
      <c r="B291" s="151" t="s">
        <v>244</v>
      </c>
      <c r="C291" s="151" t="s">
        <v>3</v>
      </c>
      <c r="D291" s="151" t="s">
        <v>144</v>
      </c>
      <c r="E291" s="151" t="s">
        <v>475</v>
      </c>
      <c r="F291" s="151" t="s">
        <v>122</v>
      </c>
      <c r="G291" s="151" t="s">
        <v>326</v>
      </c>
      <c r="H291" s="151" t="s">
        <v>18</v>
      </c>
      <c r="I291" s="262">
        <v>19.26641976747139</v>
      </c>
      <c r="J291" s="263">
        <v>1.2267239839151038</v>
      </c>
      <c r="K291" s="263">
        <v>6.9025477333115424</v>
      </c>
      <c r="L291" s="263">
        <v>1.6058888054828607E-2</v>
      </c>
      <c r="M291" s="264">
        <v>1.0171504312181177</v>
      </c>
      <c r="N291" s="262">
        <v>7.0059708245350514</v>
      </c>
      <c r="O291" s="263">
        <v>0.44608144869640143</v>
      </c>
      <c r="P291" s="263">
        <v>2.5100173575678335</v>
      </c>
      <c r="Q291" s="263">
        <v>5.8395956563013123E-3</v>
      </c>
      <c r="R291" s="264">
        <v>0.36987288407931551</v>
      </c>
      <c r="S291" s="262">
        <v>4.9564175452547348</v>
      </c>
      <c r="T291" s="263">
        <v>0.35526327239522837</v>
      </c>
      <c r="U291" s="263">
        <v>1.713523882009879</v>
      </c>
      <c r="V291" s="263">
        <v>1.8353089044569767E-3</v>
      </c>
      <c r="W291" s="263">
        <v>0.2475353062037185</v>
      </c>
      <c r="X291" s="278">
        <v>0</v>
      </c>
      <c r="Y291" s="278">
        <v>0</v>
      </c>
      <c r="Z291" s="278">
        <v>0</v>
      </c>
      <c r="AA291" s="278">
        <v>0</v>
      </c>
      <c r="AB291" s="278">
        <v>0</v>
      </c>
      <c r="AC291" s="279">
        <v>0</v>
      </c>
      <c r="AD291" s="279">
        <v>0</v>
      </c>
      <c r="AE291" s="279">
        <v>0</v>
      </c>
      <c r="AF291" s="279">
        <v>0</v>
      </c>
      <c r="AG291" s="279">
        <v>0</v>
      </c>
      <c r="AH291" s="280">
        <v>4.9564175452547348</v>
      </c>
      <c r="AI291" s="280">
        <v>0.35526327239522837</v>
      </c>
      <c r="AJ291" s="280">
        <v>1.713523882009879</v>
      </c>
      <c r="AK291" s="280">
        <v>1.8353089044569767E-3</v>
      </c>
      <c r="AL291" s="280">
        <v>0.2475353062037185</v>
      </c>
      <c r="AM291" s="281">
        <v>0</v>
      </c>
      <c r="AN291" s="281">
        <v>0</v>
      </c>
      <c r="AO291" s="281">
        <v>0</v>
      </c>
      <c r="AP291" s="281">
        <v>0</v>
      </c>
      <c r="AQ291" s="282">
        <v>0</v>
      </c>
    </row>
    <row r="292" spans="2:43" x14ac:dyDescent="0.2">
      <c r="B292" s="151" t="s">
        <v>244</v>
      </c>
      <c r="C292" s="151" t="s">
        <v>3</v>
      </c>
      <c r="D292" s="151" t="s">
        <v>139</v>
      </c>
      <c r="E292" s="151" t="s">
        <v>475</v>
      </c>
      <c r="F292" s="151" t="s">
        <v>127</v>
      </c>
      <c r="G292" s="151" t="s">
        <v>326</v>
      </c>
      <c r="H292" s="151" t="s">
        <v>18</v>
      </c>
      <c r="I292" s="262">
        <v>1.3291593073413097</v>
      </c>
      <c r="J292" s="263">
        <v>8.4629714313214449E-2</v>
      </c>
      <c r="K292" s="263">
        <v>0.47619566452033185</v>
      </c>
      <c r="L292" s="263">
        <v>1.107876854197131E-3</v>
      </c>
      <c r="M292" s="264">
        <v>7.0171572037601465E-2</v>
      </c>
      <c r="N292" s="262">
        <v>0.48333065721502172</v>
      </c>
      <c r="O292" s="263">
        <v>3.077444156844162E-2</v>
      </c>
      <c r="P292" s="263">
        <v>0.17316205982557523</v>
      </c>
      <c r="Q292" s="263">
        <v>4.0286431061713857E-4</v>
      </c>
      <c r="R292" s="264">
        <v>2.5516935286400533E-2</v>
      </c>
      <c r="S292" s="262">
        <v>0.34193527343714253</v>
      </c>
      <c r="T292" s="263">
        <v>2.4509041677680758E-2</v>
      </c>
      <c r="U292" s="263">
        <v>0.1182132562049933</v>
      </c>
      <c r="V292" s="263">
        <v>1.2661500899736354E-4</v>
      </c>
      <c r="W292" s="263">
        <v>1.7077062583871785E-2</v>
      </c>
      <c r="X292" s="278">
        <v>0</v>
      </c>
      <c r="Y292" s="278">
        <v>0</v>
      </c>
      <c r="Z292" s="278">
        <v>0</v>
      </c>
      <c r="AA292" s="278">
        <v>0</v>
      </c>
      <c r="AB292" s="278">
        <v>0</v>
      </c>
      <c r="AC292" s="279">
        <v>0</v>
      </c>
      <c r="AD292" s="279">
        <v>0</v>
      </c>
      <c r="AE292" s="279">
        <v>0</v>
      </c>
      <c r="AF292" s="279">
        <v>0</v>
      </c>
      <c r="AG292" s="279">
        <v>0</v>
      </c>
      <c r="AH292" s="280">
        <v>0.34193527343714253</v>
      </c>
      <c r="AI292" s="280">
        <v>2.4509041677680758E-2</v>
      </c>
      <c r="AJ292" s="280">
        <v>0.1182132562049933</v>
      </c>
      <c r="AK292" s="280">
        <v>1.2661500899736354E-4</v>
      </c>
      <c r="AL292" s="280">
        <v>1.7077062583871785E-2</v>
      </c>
      <c r="AM292" s="281">
        <v>0</v>
      </c>
      <c r="AN292" s="281">
        <v>0</v>
      </c>
      <c r="AO292" s="281">
        <v>0</v>
      </c>
      <c r="AP292" s="281">
        <v>0</v>
      </c>
      <c r="AQ292" s="282">
        <v>0</v>
      </c>
    </row>
    <row r="293" spans="2:43" x14ac:dyDescent="0.2">
      <c r="B293" s="151" t="s">
        <v>244</v>
      </c>
      <c r="C293" s="151" t="s">
        <v>3</v>
      </c>
      <c r="D293" s="151" t="s">
        <v>142</v>
      </c>
      <c r="E293" s="151" t="s">
        <v>475</v>
      </c>
      <c r="F293" s="151" t="s">
        <v>133</v>
      </c>
      <c r="G293" s="151" t="s">
        <v>326</v>
      </c>
      <c r="H293" s="151" t="s">
        <v>18</v>
      </c>
      <c r="I293" s="262">
        <v>1.0607713702820067</v>
      </c>
      <c r="J293" s="263">
        <v>6.7541021999969225E-2</v>
      </c>
      <c r="K293" s="263">
        <v>0.38004077072295717</v>
      </c>
      <c r="L293" s="263">
        <v>8.8417095094578727E-4</v>
      </c>
      <c r="M293" s="264">
        <v>5.6002312299239639E-2</v>
      </c>
      <c r="N293" s="262">
        <v>0.65278238171200409</v>
      </c>
      <c r="O293" s="263">
        <v>4.1563705846134905E-2</v>
      </c>
      <c r="P293" s="263">
        <v>0.23387124352181976</v>
      </c>
      <c r="Q293" s="263">
        <v>5.4410520058202291E-4</v>
      </c>
      <c r="R293" s="264">
        <v>3.4462961414916699E-2</v>
      </c>
      <c r="S293" s="262">
        <v>0.46181494770430631</v>
      </c>
      <c r="T293" s="263">
        <v>3.3101708656394273E-2</v>
      </c>
      <c r="U293" s="263">
        <v>0.15965784454905158</v>
      </c>
      <c r="V293" s="263">
        <v>1.7100518227010784E-4</v>
      </c>
      <c r="W293" s="263">
        <v>2.30641392589866E-2</v>
      </c>
      <c r="X293" s="278">
        <v>0</v>
      </c>
      <c r="Y293" s="278">
        <v>0</v>
      </c>
      <c r="Z293" s="278">
        <v>0</v>
      </c>
      <c r="AA293" s="278">
        <v>0</v>
      </c>
      <c r="AB293" s="278">
        <v>0</v>
      </c>
      <c r="AC293" s="279">
        <v>0</v>
      </c>
      <c r="AD293" s="279">
        <v>0</v>
      </c>
      <c r="AE293" s="279">
        <v>0</v>
      </c>
      <c r="AF293" s="279">
        <v>0</v>
      </c>
      <c r="AG293" s="279">
        <v>0</v>
      </c>
      <c r="AH293" s="280">
        <v>0.46181494770430631</v>
      </c>
      <c r="AI293" s="280">
        <v>3.3101708656394273E-2</v>
      </c>
      <c r="AJ293" s="280">
        <v>0.15965784454905158</v>
      </c>
      <c r="AK293" s="280">
        <v>1.7100518227010784E-4</v>
      </c>
      <c r="AL293" s="280">
        <v>2.30641392589866E-2</v>
      </c>
      <c r="AM293" s="281">
        <v>0</v>
      </c>
      <c r="AN293" s="281">
        <v>0</v>
      </c>
      <c r="AO293" s="281">
        <v>0</v>
      </c>
      <c r="AP293" s="281">
        <v>0</v>
      </c>
      <c r="AQ293" s="282">
        <v>0</v>
      </c>
    </row>
    <row r="294" spans="2:43" x14ac:dyDescent="0.2">
      <c r="B294" s="151" t="s">
        <v>244</v>
      </c>
      <c r="C294" s="151" t="s">
        <v>3</v>
      </c>
      <c r="D294" s="151" t="s">
        <v>143</v>
      </c>
      <c r="E294" s="151" t="s">
        <v>475</v>
      </c>
      <c r="F294" s="151" t="s">
        <v>212</v>
      </c>
      <c r="G294" s="151" t="s">
        <v>326</v>
      </c>
      <c r="H294" s="151" t="s">
        <v>18</v>
      </c>
      <c r="I294" s="262">
        <v>0.34507020479053241</v>
      </c>
      <c r="J294" s="263">
        <v>2.1971175831315293E-2</v>
      </c>
      <c r="K294" s="263">
        <v>0.12362772059662465</v>
      </c>
      <c r="L294" s="263">
        <v>2.8762187560887062E-4</v>
      </c>
      <c r="M294" s="264">
        <v>1.8217619663608079E-2</v>
      </c>
      <c r="N294" s="262">
        <v>0.21235089525571221</v>
      </c>
      <c r="O294" s="263">
        <v>1.3520723588501718E-2</v>
      </c>
      <c r="P294" s="263">
        <v>7.6078597290230546E-2</v>
      </c>
      <c r="Q294" s="263">
        <v>1.7699807729776651E-4</v>
      </c>
      <c r="R294" s="264">
        <v>1.1210842869912663E-2</v>
      </c>
      <c r="S294" s="262">
        <v>0.15022895889176233</v>
      </c>
      <c r="T294" s="263">
        <v>1.0768025707501754E-2</v>
      </c>
      <c r="U294" s="263">
        <v>5.1936889190655353E-2</v>
      </c>
      <c r="V294" s="263">
        <v>5.5628191822806171E-5</v>
      </c>
      <c r="W294" s="263">
        <v>7.5027922890679314E-3</v>
      </c>
      <c r="X294" s="278">
        <v>0</v>
      </c>
      <c r="Y294" s="278">
        <v>0</v>
      </c>
      <c r="Z294" s="278">
        <v>0</v>
      </c>
      <c r="AA294" s="278">
        <v>0</v>
      </c>
      <c r="AB294" s="278">
        <v>0</v>
      </c>
      <c r="AC294" s="279">
        <v>0</v>
      </c>
      <c r="AD294" s="279">
        <v>0</v>
      </c>
      <c r="AE294" s="279">
        <v>0</v>
      </c>
      <c r="AF294" s="279">
        <v>0</v>
      </c>
      <c r="AG294" s="279">
        <v>0</v>
      </c>
      <c r="AH294" s="280">
        <v>0.15022895889176233</v>
      </c>
      <c r="AI294" s="280">
        <v>1.0768025707501754E-2</v>
      </c>
      <c r="AJ294" s="280">
        <v>5.1936889190655353E-2</v>
      </c>
      <c r="AK294" s="280">
        <v>5.5628191822806164E-5</v>
      </c>
      <c r="AL294" s="280">
        <v>7.5027922890679314E-3</v>
      </c>
      <c r="AM294" s="281">
        <v>0</v>
      </c>
      <c r="AN294" s="281">
        <v>0</v>
      </c>
      <c r="AO294" s="281">
        <v>0</v>
      </c>
      <c r="AP294" s="281">
        <v>0</v>
      </c>
      <c r="AQ294" s="282">
        <v>0</v>
      </c>
    </row>
    <row r="295" spans="2:43" x14ac:dyDescent="0.2">
      <c r="B295" s="151" t="s">
        <v>244</v>
      </c>
      <c r="C295" s="151" t="s">
        <v>3</v>
      </c>
      <c r="D295" s="151" t="s">
        <v>137</v>
      </c>
      <c r="E295" s="151" t="s">
        <v>475</v>
      </c>
      <c r="F295" s="151" t="s">
        <v>124</v>
      </c>
      <c r="G295" s="151" t="s">
        <v>326</v>
      </c>
      <c r="H295" s="151" t="s">
        <v>18</v>
      </c>
      <c r="I295" s="262">
        <v>17.573019688406738</v>
      </c>
      <c r="J295" s="263">
        <v>1.1189024728910564</v>
      </c>
      <c r="K295" s="263">
        <v>6.295856141494772</v>
      </c>
      <c r="L295" s="263">
        <v>1.4647410331933222E-2</v>
      </c>
      <c r="M295" s="264">
        <v>0.9277491495355964</v>
      </c>
      <c r="N295" s="262">
        <v>6.3901889776024507</v>
      </c>
      <c r="O295" s="263">
        <v>0.40687362650583869</v>
      </c>
      <c r="P295" s="263">
        <v>2.2894022332708261</v>
      </c>
      <c r="Q295" s="263">
        <v>5.3263310297938992E-3</v>
      </c>
      <c r="R295" s="264">
        <v>0.33736332710385325</v>
      </c>
      <c r="S295" s="262">
        <v>4.5207788555391444</v>
      </c>
      <c r="T295" s="263">
        <v>0.32403781064241388</v>
      </c>
      <c r="U295" s="263">
        <v>1.562915646941017</v>
      </c>
      <c r="V295" s="263">
        <v>1.6739965131862967E-3</v>
      </c>
      <c r="W295" s="263">
        <v>0.22577847166176643</v>
      </c>
      <c r="X295" s="278">
        <v>0</v>
      </c>
      <c r="Y295" s="278">
        <v>0</v>
      </c>
      <c r="Z295" s="278">
        <v>0</v>
      </c>
      <c r="AA295" s="278">
        <v>0</v>
      </c>
      <c r="AB295" s="278">
        <v>0</v>
      </c>
      <c r="AC295" s="279">
        <v>4.5207788555391444</v>
      </c>
      <c r="AD295" s="279">
        <v>0.32403781064241388</v>
      </c>
      <c r="AE295" s="279">
        <v>1.562915646941017</v>
      </c>
      <c r="AF295" s="279">
        <v>1.6739965131862967E-3</v>
      </c>
      <c r="AG295" s="279">
        <v>0.22577847166176643</v>
      </c>
      <c r="AH295" s="280">
        <v>0</v>
      </c>
      <c r="AI295" s="280">
        <v>0</v>
      </c>
      <c r="AJ295" s="280">
        <v>0</v>
      </c>
      <c r="AK295" s="280">
        <v>0</v>
      </c>
      <c r="AL295" s="280">
        <v>0</v>
      </c>
      <c r="AM295" s="281">
        <v>0</v>
      </c>
      <c r="AN295" s="281">
        <v>0</v>
      </c>
      <c r="AO295" s="281">
        <v>0</v>
      </c>
      <c r="AP295" s="281">
        <v>0</v>
      </c>
      <c r="AQ295" s="282">
        <v>0</v>
      </c>
    </row>
    <row r="296" spans="2:43" x14ac:dyDescent="0.2">
      <c r="B296" s="151" t="s">
        <v>244</v>
      </c>
      <c r="C296" s="151" t="s">
        <v>3</v>
      </c>
      <c r="D296" s="151" t="s">
        <v>141</v>
      </c>
      <c r="E296" s="151" t="s">
        <v>475</v>
      </c>
      <c r="F296" s="151" t="s">
        <v>123</v>
      </c>
      <c r="G296" s="151" t="s">
        <v>326</v>
      </c>
      <c r="H296" s="151" t="s">
        <v>18</v>
      </c>
      <c r="I296" s="262">
        <v>0.71250607100267338</v>
      </c>
      <c r="J296" s="263">
        <v>4.5366409355401024E-2</v>
      </c>
      <c r="K296" s="263">
        <v>0.25526834900969719</v>
      </c>
      <c r="L296" s="263">
        <v>5.9388590982201986E-4</v>
      </c>
      <c r="M296" s="264">
        <v>3.7616010972079644E-2</v>
      </c>
      <c r="N296" s="262">
        <v>0.25909311672824487</v>
      </c>
      <c r="O296" s="263">
        <v>1.6496876129236736E-2</v>
      </c>
      <c r="P296" s="263">
        <v>9.2824854185344433E-2</v>
      </c>
      <c r="Q296" s="263">
        <v>2.1595851266255269E-4</v>
      </c>
      <c r="R296" s="264">
        <v>1.3678549444392599E-2</v>
      </c>
      <c r="S296" s="262">
        <v>0.18329703359731442</v>
      </c>
      <c r="T296" s="263">
        <v>1.3138260322410602E-2</v>
      </c>
      <c r="U296" s="263">
        <v>6.3369125321426717E-2</v>
      </c>
      <c r="V296" s="263">
        <v>6.7872949534644411E-5</v>
      </c>
      <c r="W296" s="263">
        <v>9.1542907601043499E-3</v>
      </c>
      <c r="X296" s="278">
        <v>0</v>
      </c>
      <c r="Y296" s="278">
        <v>0</v>
      </c>
      <c r="Z296" s="278">
        <v>0</v>
      </c>
      <c r="AA296" s="278">
        <v>0</v>
      </c>
      <c r="AB296" s="278">
        <v>0</v>
      </c>
      <c r="AC296" s="279">
        <v>0</v>
      </c>
      <c r="AD296" s="279">
        <v>0</v>
      </c>
      <c r="AE296" s="279">
        <v>0</v>
      </c>
      <c r="AF296" s="279">
        <v>0</v>
      </c>
      <c r="AG296" s="279">
        <v>0</v>
      </c>
      <c r="AH296" s="280">
        <v>0.18329703359731442</v>
      </c>
      <c r="AI296" s="280">
        <v>1.3138260322410602E-2</v>
      </c>
      <c r="AJ296" s="280">
        <v>6.3369125321426717E-2</v>
      </c>
      <c r="AK296" s="280">
        <v>6.7872949534644411E-5</v>
      </c>
      <c r="AL296" s="280">
        <v>9.1542907601043499E-3</v>
      </c>
      <c r="AM296" s="281">
        <v>0</v>
      </c>
      <c r="AN296" s="281">
        <v>0</v>
      </c>
      <c r="AO296" s="281">
        <v>0</v>
      </c>
      <c r="AP296" s="281">
        <v>0</v>
      </c>
      <c r="AQ296" s="282">
        <v>0</v>
      </c>
    </row>
    <row r="297" spans="2:43" x14ac:dyDescent="0.2">
      <c r="B297" s="151" t="s">
        <v>244</v>
      </c>
      <c r="C297" s="151" t="s">
        <v>3</v>
      </c>
      <c r="D297" s="151" t="s">
        <v>395</v>
      </c>
      <c r="E297" s="151" t="s">
        <v>475</v>
      </c>
      <c r="F297" s="151" t="s">
        <v>189</v>
      </c>
      <c r="G297" s="151" t="s">
        <v>326</v>
      </c>
      <c r="H297" s="151" t="s">
        <v>18</v>
      </c>
      <c r="I297" s="262">
        <v>0.20129095279447717</v>
      </c>
      <c r="J297" s="263">
        <v>1.2816519234933918E-2</v>
      </c>
      <c r="K297" s="263">
        <v>7.2116170348031028E-2</v>
      </c>
      <c r="L297" s="263">
        <v>1.677794274385078E-4</v>
      </c>
      <c r="M297" s="264">
        <v>1.0626944803771377E-2</v>
      </c>
      <c r="N297" s="262">
        <v>0.12387135556583209</v>
      </c>
      <c r="O297" s="263">
        <v>7.8870887599593337E-3</v>
      </c>
      <c r="P297" s="263">
        <v>4.4379181752634472E-2</v>
      </c>
      <c r="Q297" s="263">
        <v>1.032488784236971E-4</v>
      </c>
      <c r="R297" s="264">
        <v>6.5396583407823852E-3</v>
      </c>
      <c r="S297" s="262">
        <v>8.7633559353527998E-2</v>
      </c>
      <c r="T297" s="263">
        <v>6.2813483293760221E-3</v>
      </c>
      <c r="U297" s="263">
        <v>3.0296518694548944E-2</v>
      </c>
      <c r="V297" s="263">
        <v>3.244977856330359E-5</v>
      </c>
      <c r="W297" s="263">
        <v>4.3766288352896253E-3</v>
      </c>
      <c r="X297" s="278">
        <v>0</v>
      </c>
      <c r="Y297" s="278">
        <v>0</v>
      </c>
      <c r="Z297" s="278">
        <v>0</v>
      </c>
      <c r="AA297" s="278">
        <v>0</v>
      </c>
      <c r="AB297" s="278">
        <v>0</v>
      </c>
      <c r="AC297" s="279">
        <v>0</v>
      </c>
      <c r="AD297" s="279">
        <v>0</v>
      </c>
      <c r="AE297" s="279">
        <v>0</v>
      </c>
      <c r="AF297" s="279">
        <v>0</v>
      </c>
      <c r="AG297" s="279">
        <v>0</v>
      </c>
      <c r="AH297" s="280">
        <v>8.7633559353527998E-2</v>
      </c>
      <c r="AI297" s="280">
        <v>6.2813483293760221E-3</v>
      </c>
      <c r="AJ297" s="280">
        <v>3.0296518694548948E-2</v>
      </c>
      <c r="AK297" s="280">
        <v>3.244977856330359E-5</v>
      </c>
      <c r="AL297" s="280">
        <v>4.3766288352896253E-3</v>
      </c>
      <c r="AM297" s="281">
        <v>0</v>
      </c>
      <c r="AN297" s="281">
        <v>0</v>
      </c>
      <c r="AO297" s="281">
        <v>0</v>
      </c>
      <c r="AP297" s="281">
        <v>0</v>
      </c>
      <c r="AQ297" s="282">
        <v>0</v>
      </c>
    </row>
    <row r="298" spans="2:43" x14ac:dyDescent="0.2">
      <c r="B298" s="151" t="s">
        <v>244</v>
      </c>
      <c r="C298" s="151" t="s">
        <v>3</v>
      </c>
      <c r="D298" s="151" t="s">
        <v>396</v>
      </c>
      <c r="E298" s="151" t="s">
        <v>475</v>
      </c>
      <c r="F298" s="151" t="s">
        <v>193</v>
      </c>
      <c r="G298" s="151" t="s">
        <v>326</v>
      </c>
      <c r="H298" s="151" t="s">
        <v>18</v>
      </c>
      <c r="I298" s="262">
        <v>0.91699211828595173</v>
      </c>
      <c r="J298" s="263">
        <v>5.8386365403587853E-2</v>
      </c>
      <c r="K298" s="263">
        <v>0.32852922047436361</v>
      </c>
      <c r="L298" s="263">
        <v>7.6432850277542458E-4</v>
      </c>
      <c r="M298" s="264">
        <v>4.8411637439402945E-2</v>
      </c>
      <c r="N298" s="262">
        <v>0.56430284202212411</v>
      </c>
      <c r="O298" s="263">
        <v>3.5930071017592519E-2</v>
      </c>
      <c r="P298" s="263">
        <v>0.20217182798422373</v>
      </c>
      <c r="Q298" s="263">
        <v>4.7035600170795356E-4</v>
      </c>
      <c r="R298" s="264">
        <v>2.9791776885786422E-2</v>
      </c>
      <c r="S298" s="262">
        <v>0.39921954816607208</v>
      </c>
      <c r="T298" s="263">
        <v>2.8615031278268543E-2</v>
      </c>
      <c r="U298" s="263">
        <v>0.1380174740529452</v>
      </c>
      <c r="V298" s="263">
        <v>1.4782676901060529E-4</v>
      </c>
      <c r="W298" s="263">
        <v>1.9937975805208296E-2</v>
      </c>
      <c r="X298" s="278">
        <v>0</v>
      </c>
      <c r="Y298" s="278">
        <v>0</v>
      </c>
      <c r="Z298" s="278">
        <v>0</v>
      </c>
      <c r="AA298" s="278">
        <v>0</v>
      </c>
      <c r="AB298" s="278">
        <v>0</v>
      </c>
      <c r="AC298" s="279">
        <v>0</v>
      </c>
      <c r="AD298" s="279">
        <v>0</v>
      </c>
      <c r="AE298" s="279">
        <v>0</v>
      </c>
      <c r="AF298" s="279">
        <v>0</v>
      </c>
      <c r="AG298" s="279">
        <v>0</v>
      </c>
      <c r="AH298" s="280">
        <v>0.39921954816607208</v>
      </c>
      <c r="AI298" s="280">
        <v>2.8615031278268543E-2</v>
      </c>
      <c r="AJ298" s="280">
        <v>0.1380174740529452</v>
      </c>
      <c r="AK298" s="280">
        <v>1.4782676901060529E-4</v>
      </c>
      <c r="AL298" s="280">
        <v>1.9937975805208296E-2</v>
      </c>
      <c r="AM298" s="281">
        <v>0</v>
      </c>
      <c r="AN298" s="281">
        <v>0</v>
      </c>
      <c r="AO298" s="281">
        <v>0</v>
      </c>
      <c r="AP298" s="281">
        <v>0</v>
      </c>
      <c r="AQ298" s="282">
        <v>0</v>
      </c>
    </row>
    <row r="299" spans="2:43" x14ac:dyDescent="0.2">
      <c r="B299" s="151" t="s">
        <v>244</v>
      </c>
      <c r="C299" s="151" t="s">
        <v>3</v>
      </c>
      <c r="D299" s="151" t="s">
        <v>134</v>
      </c>
      <c r="E299" s="151" t="s">
        <v>475</v>
      </c>
      <c r="F299" s="151" t="s">
        <v>125</v>
      </c>
      <c r="G299" s="151" t="s">
        <v>326</v>
      </c>
      <c r="H299" s="151" t="s">
        <v>18</v>
      </c>
      <c r="I299" s="262">
        <v>0.81794418913311373</v>
      </c>
      <c r="J299" s="263">
        <v>5.2079824192747357E-2</v>
      </c>
      <c r="K299" s="263">
        <v>0.2930434858586658</v>
      </c>
      <c r="L299" s="263">
        <v>6.8177037181361912E-4</v>
      </c>
      <c r="M299" s="264">
        <v>4.3182505869293217E-2</v>
      </c>
      <c r="N299" s="262">
        <v>0.61345814184983516</v>
      </c>
      <c r="O299" s="263">
        <v>3.9059868144560514E-2</v>
      </c>
      <c r="P299" s="263">
        <v>0.21978261439399932</v>
      </c>
      <c r="Q299" s="263">
        <v>5.1132777886021428E-4</v>
      </c>
      <c r="R299" s="264">
        <v>3.2386879401969909E-2</v>
      </c>
      <c r="S299" s="262">
        <v>0.43399477013175775</v>
      </c>
      <c r="T299" s="263">
        <v>3.1107629821671728E-2</v>
      </c>
      <c r="U299" s="263">
        <v>0.15003990210633766</v>
      </c>
      <c r="V299" s="263">
        <v>1.6070366526588448E-4</v>
      </c>
      <c r="W299" s="263">
        <v>2.1674733279529575E-2</v>
      </c>
      <c r="X299" s="278">
        <v>0</v>
      </c>
      <c r="Y299" s="278">
        <v>0</v>
      </c>
      <c r="Z299" s="278">
        <v>0</v>
      </c>
      <c r="AA299" s="278">
        <v>0</v>
      </c>
      <c r="AB299" s="278">
        <v>0</v>
      </c>
      <c r="AC299" s="279">
        <v>0</v>
      </c>
      <c r="AD299" s="279">
        <v>0</v>
      </c>
      <c r="AE299" s="279">
        <v>0</v>
      </c>
      <c r="AF299" s="279">
        <v>0</v>
      </c>
      <c r="AG299" s="279">
        <v>0</v>
      </c>
      <c r="AH299" s="280">
        <v>0.43399477013175775</v>
      </c>
      <c r="AI299" s="280">
        <v>3.1107629821671728E-2</v>
      </c>
      <c r="AJ299" s="280">
        <v>0.15003990210633766</v>
      </c>
      <c r="AK299" s="280">
        <v>1.6070366526588448E-4</v>
      </c>
      <c r="AL299" s="280">
        <v>2.1674733279529575E-2</v>
      </c>
      <c r="AM299" s="281">
        <v>0</v>
      </c>
      <c r="AN299" s="281">
        <v>0</v>
      </c>
      <c r="AO299" s="281">
        <v>0</v>
      </c>
      <c r="AP299" s="281">
        <v>0</v>
      </c>
      <c r="AQ299" s="282">
        <v>0</v>
      </c>
    </row>
    <row r="300" spans="2:43" x14ac:dyDescent="0.2">
      <c r="B300" s="151" t="s">
        <v>244</v>
      </c>
      <c r="C300" s="151" t="s">
        <v>3</v>
      </c>
      <c r="D300" s="151" t="s">
        <v>397</v>
      </c>
      <c r="E300" s="151" t="s">
        <v>475</v>
      </c>
      <c r="F300" s="151" t="s">
        <v>130</v>
      </c>
      <c r="G300" s="151" t="s">
        <v>326</v>
      </c>
      <c r="H300" s="151" t="s">
        <v>18</v>
      </c>
      <c r="I300" s="262">
        <v>0</v>
      </c>
      <c r="J300" s="263">
        <v>0</v>
      </c>
      <c r="K300" s="263">
        <v>0</v>
      </c>
      <c r="L300" s="263">
        <v>0</v>
      </c>
      <c r="M300" s="264">
        <v>0</v>
      </c>
      <c r="N300" s="262">
        <v>0</v>
      </c>
      <c r="O300" s="263">
        <v>0</v>
      </c>
      <c r="P300" s="263">
        <v>0</v>
      </c>
      <c r="Q300" s="263">
        <v>0</v>
      </c>
      <c r="R300" s="264">
        <v>0</v>
      </c>
      <c r="S300" s="262">
        <v>0</v>
      </c>
      <c r="T300" s="263">
        <v>0</v>
      </c>
      <c r="U300" s="263">
        <v>0</v>
      </c>
      <c r="V300" s="263">
        <v>0</v>
      </c>
      <c r="W300" s="263">
        <v>0</v>
      </c>
      <c r="X300" s="278">
        <v>0</v>
      </c>
      <c r="Y300" s="278">
        <v>0</v>
      </c>
      <c r="Z300" s="278">
        <v>0</v>
      </c>
      <c r="AA300" s="278">
        <v>0</v>
      </c>
      <c r="AB300" s="278">
        <v>0</v>
      </c>
      <c r="AC300" s="279">
        <v>0</v>
      </c>
      <c r="AD300" s="279">
        <v>0</v>
      </c>
      <c r="AE300" s="279">
        <v>0</v>
      </c>
      <c r="AF300" s="279">
        <v>0</v>
      </c>
      <c r="AG300" s="279">
        <v>0</v>
      </c>
      <c r="AH300" s="280">
        <v>0</v>
      </c>
      <c r="AI300" s="280">
        <v>0</v>
      </c>
      <c r="AJ300" s="280">
        <v>0</v>
      </c>
      <c r="AK300" s="280">
        <v>0</v>
      </c>
      <c r="AL300" s="280">
        <v>0</v>
      </c>
      <c r="AM300" s="281">
        <v>0</v>
      </c>
      <c r="AN300" s="281">
        <v>0</v>
      </c>
      <c r="AO300" s="281">
        <v>0</v>
      </c>
      <c r="AP300" s="281">
        <v>0</v>
      </c>
      <c r="AQ300" s="282">
        <v>0</v>
      </c>
    </row>
    <row r="301" spans="2:43" x14ac:dyDescent="0.2">
      <c r="B301" s="151" t="s">
        <v>244</v>
      </c>
      <c r="C301" s="151" t="s">
        <v>3</v>
      </c>
      <c r="D301" s="151" t="s">
        <v>138</v>
      </c>
      <c r="E301" s="151" t="s">
        <v>475</v>
      </c>
      <c r="F301" s="151" t="s">
        <v>126</v>
      </c>
      <c r="G301" s="151" t="s">
        <v>326</v>
      </c>
      <c r="H301" s="151" t="s">
        <v>18</v>
      </c>
      <c r="I301" s="262">
        <v>0</v>
      </c>
      <c r="J301" s="263">
        <v>0</v>
      </c>
      <c r="K301" s="263">
        <v>0</v>
      </c>
      <c r="L301" s="263">
        <v>0</v>
      </c>
      <c r="M301" s="264">
        <v>0</v>
      </c>
      <c r="N301" s="262">
        <v>0</v>
      </c>
      <c r="O301" s="263">
        <v>0</v>
      </c>
      <c r="P301" s="263">
        <v>0</v>
      </c>
      <c r="Q301" s="263">
        <v>0</v>
      </c>
      <c r="R301" s="264">
        <v>0</v>
      </c>
      <c r="S301" s="262">
        <v>0</v>
      </c>
      <c r="T301" s="263">
        <v>0</v>
      </c>
      <c r="U301" s="263">
        <v>0</v>
      </c>
      <c r="V301" s="263">
        <v>0</v>
      </c>
      <c r="W301" s="263">
        <v>0</v>
      </c>
      <c r="X301" s="278">
        <v>0</v>
      </c>
      <c r="Y301" s="278">
        <v>0</v>
      </c>
      <c r="Z301" s="278">
        <v>0</v>
      </c>
      <c r="AA301" s="278">
        <v>0</v>
      </c>
      <c r="AB301" s="278">
        <v>0</v>
      </c>
      <c r="AC301" s="279">
        <v>0</v>
      </c>
      <c r="AD301" s="279">
        <v>0</v>
      </c>
      <c r="AE301" s="279">
        <v>0</v>
      </c>
      <c r="AF301" s="279">
        <v>0</v>
      </c>
      <c r="AG301" s="279">
        <v>0</v>
      </c>
      <c r="AH301" s="280">
        <v>0</v>
      </c>
      <c r="AI301" s="280">
        <v>0</v>
      </c>
      <c r="AJ301" s="280">
        <v>0</v>
      </c>
      <c r="AK301" s="280">
        <v>0</v>
      </c>
      <c r="AL301" s="280">
        <v>0</v>
      </c>
      <c r="AM301" s="281">
        <v>0</v>
      </c>
      <c r="AN301" s="281">
        <v>0</v>
      </c>
      <c r="AO301" s="281">
        <v>0</v>
      </c>
      <c r="AP301" s="281">
        <v>0</v>
      </c>
      <c r="AQ301" s="282">
        <v>0</v>
      </c>
    </row>
    <row r="302" spans="2:43" x14ac:dyDescent="0.2">
      <c r="B302" s="151" t="s">
        <v>244</v>
      </c>
      <c r="C302" s="151" t="s">
        <v>3</v>
      </c>
      <c r="D302" s="151" t="s">
        <v>140</v>
      </c>
      <c r="E302" s="151" t="s">
        <v>475</v>
      </c>
      <c r="F302" s="151" t="s">
        <v>128</v>
      </c>
      <c r="G302" s="151" t="s">
        <v>326</v>
      </c>
      <c r="H302" s="151" t="s">
        <v>18</v>
      </c>
      <c r="I302" s="262">
        <v>6.390188977602451E-3</v>
      </c>
      <c r="J302" s="263">
        <v>4.0687362650583872E-4</v>
      </c>
      <c r="K302" s="263">
        <v>2.2894022332708265E-3</v>
      </c>
      <c r="L302" s="263">
        <v>5.3263310297938994E-6</v>
      </c>
      <c r="M302" s="264">
        <v>3.3736332710385326E-4</v>
      </c>
      <c r="N302" s="262">
        <v>6.390188977602451E-3</v>
      </c>
      <c r="O302" s="263">
        <v>4.0687362650583872E-4</v>
      </c>
      <c r="P302" s="263">
        <v>2.2894022332708265E-3</v>
      </c>
      <c r="Q302" s="263">
        <v>5.3263310297938994E-6</v>
      </c>
      <c r="R302" s="264">
        <v>3.3736332710385326E-4</v>
      </c>
      <c r="S302" s="262">
        <v>4.5207788555391443E-3</v>
      </c>
      <c r="T302" s="263">
        <v>3.2403781064241387E-4</v>
      </c>
      <c r="U302" s="263">
        <v>1.5629156469410175E-3</v>
      </c>
      <c r="V302" s="263">
        <v>1.6739965131862968E-6</v>
      </c>
      <c r="W302" s="263">
        <v>2.2577847166176644E-4</v>
      </c>
      <c r="X302" s="278">
        <v>0</v>
      </c>
      <c r="Y302" s="278">
        <v>0</v>
      </c>
      <c r="Z302" s="278">
        <v>0</v>
      </c>
      <c r="AA302" s="278">
        <v>0</v>
      </c>
      <c r="AB302" s="278">
        <v>0</v>
      </c>
      <c r="AC302" s="279">
        <v>0</v>
      </c>
      <c r="AD302" s="279">
        <v>0</v>
      </c>
      <c r="AE302" s="279">
        <v>0</v>
      </c>
      <c r="AF302" s="279">
        <v>0</v>
      </c>
      <c r="AG302" s="279">
        <v>0</v>
      </c>
      <c r="AH302" s="280">
        <v>4.5207788555391443E-3</v>
      </c>
      <c r="AI302" s="280">
        <v>3.2403781064241393E-4</v>
      </c>
      <c r="AJ302" s="280">
        <v>1.5629156469410175E-3</v>
      </c>
      <c r="AK302" s="280">
        <v>1.6739965131862968E-6</v>
      </c>
      <c r="AL302" s="280">
        <v>2.2577847166176644E-4</v>
      </c>
      <c r="AM302" s="281">
        <v>0</v>
      </c>
      <c r="AN302" s="281">
        <v>0</v>
      </c>
      <c r="AO302" s="281">
        <v>0</v>
      </c>
      <c r="AP302" s="281">
        <v>0</v>
      </c>
      <c r="AQ302" s="282">
        <v>0</v>
      </c>
    </row>
    <row r="303" spans="2:43" x14ac:dyDescent="0.2">
      <c r="B303" s="151" t="s">
        <v>244</v>
      </c>
      <c r="C303" s="151" t="s">
        <v>3</v>
      </c>
      <c r="D303" s="151" t="s">
        <v>135</v>
      </c>
      <c r="E303" s="151" t="s">
        <v>475</v>
      </c>
      <c r="F303" s="151" t="s">
        <v>155</v>
      </c>
      <c r="G303" s="151" t="s">
        <v>326</v>
      </c>
      <c r="H303" s="151" t="s">
        <v>18</v>
      </c>
      <c r="I303" s="262">
        <v>0</v>
      </c>
      <c r="J303" s="263">
        <v>0</v>
      </c>
      <c r="K303" s="263">
        <v>0</v>
      </c>
      <c r="L303" s="263">
        <v>0</v>
      </c>
      <c r="M303" s="264">
        <v>0</v>
      </c>
      <c r="N303" s="262">
        <v>0</v>
      </c>
      <c r="O303" s="263">
        <v>0</v>
      </c>
      <c r="P303" s="263">
        <v>0</v>
      </c>
      <c r="Q303" s="263">
        <v>0</v>
      </c>
      <c r="R303" s="264">
        <v>0</v>
      </c>
      <c r="S303" s="262">
        <v>0</v>
      </c>
      <c r="T303" s="263">
        <v>0</v>
      </c>
      <c r="U303" s="263">
        <v>0</v>
      </c>
      <c r="V303" s="263">
        <v>0</v>
      </c>
      <c r="W303" s="263">
        <v>0</v>
      </c>
      <c r="X303" s="278">
        <v>0</v>
      </c>
      <c r="Y303" s="278">
        <v>0</v>
      </c>
      <c r="Z303" s="278">
        <v>0</v>
      </c>
      <c r="AA303" s="278">
        <v>0</v>
      </c>
      <c r="AB303" s="278">
        <v>0</v>
      </c>
      <c r="AC303" s="279">
        <v>0</v>
      </c>
      <c r="AD303" s="279">
        <v>0</v>
      </c>
      <c r="AE303" s="279">
        <v>0</v>
      </c>
      <c r="AF303" s="279">
        <v>0</v>
      </c>
      <c r="AG303" s="279">
        <v>0</v>
      </c>
      <c r="AH303" s="280">
        <v>0</v>
      </c>
      <c r="AI303" s="280">
        <v>0</v>
      </c>
      <c r="AJ303" s="280">
        <v>0</v>
      </c>
      <c r="AK303" s="280">
        <v>0</v>
      </c>
      <c r="AL303" s="280">
        <v>0</v>
      </c>
      <c r="AM303" s="281">
        <v>0</v>
      </c>
      <c r="AN303" s="281">
        <v>0</v>
      </c>
      <c r="AO303" s="281">
        <v>0</v>
      </c>
      <c r="AP303" s="281">
        <v>0</v>
      </c>
      <c r="AQ303" s="282">
        <v>0</v>
      </c>
    </row>
    <row r="304" spans="2:43" x14ac:dyDescent="0.2">
      <c r="B304" s="151" t="s">
        <v>244</v>
      </c>
      <c r="C304" s="151" t="s">
        <v>3</v>
      </c>
      <c r="D304" s="151" t="s">
        <v>136</v>
      </c>
      <c r="E304" s="151" t="s">
        <v>475</v>
      </c>
      <c r="F304" s="151" t="s">
        <v>132</v>
      </c>
      <c r="G304" s="151" t="s">
        <v>326</v>
      </c>
      <c r="H304" s="151" t="s">
        <v>18</v>
      </c>
      <c r="I304" s="262">
        <v>0</v>
      </c>
      <c r="J304" s="263">
        <v>0</v>
      </c>
      <c r="K304" s="263">
        <v>0</v>
      </c>
      <c r="L304" s="263">
        <v>0</v>
      </c>
      <c r="M304" s="264">
        <v>0</v>
      </c>
      <c r="N304" s="262">
        <v>0</v>
      </c>
      <c r="O304" s="263">
        <v>0</v>
      </c>
      <c r="P304" s="263">
        <v>0</v>
      </c>
      <c r="Q304" s="263">
        <v>0</v>
      </c>
      <c r="R304" s="264">
        <v>0</v>
      </c>
      <c r="S304" s="262">
        <v>0</v>
      </c>
      <c r="T304" s="263">
        <v>0</v>
      </c>
      <c r="U304" s="263">
        <v>0</v>
      </c>
      <c r="V304" s="263">
        <v>0</v>
      </c>
      <c r="W304" s="263">
        <v>0</v>
      </c>
      <c r="X304" s="278">
        <v>0</v>
      </c>
      <c r="Y304" s="278">
        <v>0</v>
      </c>
      <c r="Z304" s="278">
        <v>0</v>
      </c>
      <c r="AA304" s="278">
        <v>0</v>
      </c>
      <c r="AB304" s="278">
        <v>0</v>
      </c>
      <c r="AC304" s="279">
        <v>0</v>
      </c>
      <c r="AD304" s="279">
        <v>0</v>
      </c>
      <c r="AE304" s="279">
        <v>0</v>
      </c>
      <c r="AF304" s="279">
        <v>0</v>
      </c>
      <c r="AG304" s="279">
        <v>0</v>
      </c>
      <c r="AH304" s="280">
        <v>0</v>
      </c>
      <c r="AI304" s="280">
        <v>0</v>
      </c>
      <c r="AJ304" s="280">
        <v>0</v>
      </c>
      <c r="AK304" s="280">
        <v>0</v>
      </c>
      <c r="AL304" s="280">
        <v>0</v>
      </c>
      <c r="AM304" s="281">
        <v>0</v>
      </c>
      <c r="AN304" s="281">
        <v>0</v>
      </c>
      <c r="AO304" s="281">
        <v>0</v>
      </c>
      <c r="AP304" s="281">
        <v>0</v>
      </c>
      <c r="AQ304" s="282">
        <v>0</v>
      </c>
    </row>
    <row r="305" spans="2:43" x14ac:dyDescent="0.2">
      <c r="B305" s="151" t="s">
        <v>244</v>
      </c>
      <c r="C305" s="151" t="s">
        <v>3</v>
      </c>
      <c r="D305" s="151" t="s">
        <v>398</v>
      </c>
      <c r="E305" s="151" t="s">
        <v>475</v>
      </c>
      <c r="F305" s="151" t="s">
        <v>131</v>
      </c>
      <c r="G305" s="151" t="s">
        <v>326</v>
      </c>
      <c r="H305" s="151" t="s">
        <v>18</v>
      </c>
      <c r="I305" s="262">
        <v>0</v>
      </c>
      <c r="J305" s="263">
        <v>0</v>
      </c>
      <c r="K305" s="263">
        <v>0</v>
      </c>
      <c r="L305" s="263">
        <v>0</v>
      </c>
      <c r="M305" s="264">
        <v>0</v>
      </c>
      <c r="N305" s="262">
        <v>0</v>
      </c>
      <c r="O305" s="263">
        <v>0</v>
      </c>
      <c r="P305" s="263">
        <v>0</v>
      </c>
      <c r="Q305" s="263">
        <v>0</v>
      </c>
      <c r="R305" s="264">
        <v>0</v>
      </c>
      <c r="S305" s="262">
        <v>0</v>
      </c>
      <c r="T305" s="263">
        <v>0</v>
      </c>
      <c r="U305" s="263">
        <v>0</v>
      </c>
      <c r="V305" s="263">
        <v>0</v>
      </c>
      <c r="W305" s="263">
        <v>0</v>
      </c>
      <c r="X305" s="278">
        <v>0</v>
      </c>
      <c r="Y305" s="278">
        <v>0</v>
      </c>
      <c r="Z305" s="278">
        <v>0</v>
      </c>
      <c r="AA305" s="278">
        <v>0</v>
      </c>
      <c r="AB305" s="278">
        <v>0</v>
      </c>
      <c r="AC305" s="279">
        <v>0</v>
      </c>
      <c r="AD305" s="279">
        <v>0</v>
      </c>
      <c r="AE305" s="279">
        <v>0</v>
      </c>
      <c r="AF305" s="279">
        <v>0</v>
      </c>
      <c r="AG305" s="279">
        <v>0</v>
      </c>
      <c r="AH305" s="280">
        <v>0</v>
      </c>
      <c r="AI305" s="280">
        <v>0</v>
      </c>
      <c r="AJ305" s="280">
        <v>0</v>
      </c>
      <c r="AK305" s="280">
        <v>0</v>
      </c>
      <c r="AL305" s="280">
        <v>0</v>
      </c>
      <c r="AM305" s="281">
        <v>0</v>
      </c>
      <c r="AN305" s="281">
        <v>0</v>
      </c>
      <c r="AO305" s="281">
        <v>0</v>
      </c>
      <c r="AP305" s="281">
        <v>0</v>
      </c>
      <c r="AQ305" s="282">
        <v>0</v>
      </c>
    </row>
    <row r="306" spans="2:43" x14ac:dyDescent="0.2">
      <c r="B306" s="151" t="s">
        <v>245</v>
      </c>
      <c r="C306" s="151" t="s">
        <v>3</v>
      </c>
      <c r="D306" s="151" t="s">
        <v>144</v>
      </c>
      <c r="E306" s="151" t="s">
        <v>475</v>
      </c>
      <c r="F306" s="151" t="s">
        <v>122</v>
      </c>
      <c r="G306" s="151" t="s">
        <v>326</v>
      </c>
      <c r="H306" s="151" t="s">
        <v>18</v>
      </c>
      <c r="I306" s="262">
        <v>31.643096307484395</v>
      </c>
      <c r="J306" s="263">
        <v>2.0147669174770151</v>
      </c>
      <c r="K306" s="263">
        <v>11.336718774338808</v>
      </c>
      <c r="L306" s="263">
        <v>2.6375058129274036E-2</v>
      </c>
      <c r="M306" s="264">
        <v>1.6705640924825746</v>
      </c>
      <c r="N306" s="262">
        <v>11.506580475448869</v>
      </c>
      <c r="O306" s="263">
        <v>0.73264251544618719</v>
      </c>
      <c r="P306" s="263">
        <v>4.1224431906686565</v>
      </c>
      <c r="Q306" s="263">
        <v>9.5909302288269202E-3</v>
      </c>
      <c r="R306" s="264">
        <v>0.60747785181184522</v>
      </c>
      <c r="S306" s="262">
        <v>8.1404017776772886</v>
      </c>
      <c r="T306" s="263">
        <v>0.58348307981403802</v>
      </c>
      <c r="U306" s="263">
        <v>2.814285263064698</v>
      </c>
      <c r="V306" s="263">
        <v>3.0143045318553109E-3</v>
      </c>
      <c r="W306" s="263">
        <v>0.40655106803659719</v>
      </c>
      <c r="X306" s="278">
        <v>0</v>
      </c>
      <c r="Y306" s="278">
        <v>0</v>
      </c>
      <c r="Z306" s="278">
        <v>0</v>
      </c>
      <c r="AA306" s="278">
        <v>0</v>
      </c>
      <c r="AB306" s="278">
        <v>0</v>
      </c>
      <c r="AC306" s="279">
        <v>0</v>
      </c>
      <c r="AD306" s="279">
        <v>0</v>
      </c>
      <c r="AE306" s="279">
        <v>0</v>
      </c>
      <c r="AF306" s="279">
        <v>0</v>
      </c>
      <c r="AG306" s="279">
        <v>0</v>
      </c>
      <c r="AH306" s="280">
        <v>8.1404017776772886</v>
      </c>
      <c r="AI306" s="280">
        <v>0.58348307981403802</v>
      </c>
      <c r="AJ306" s="280">
        <v>2.814285263064698</v>
      </c>
      <c r="AK306" s="280">
        <v>3.0143045318553109E-3</v>
      </c>
      <c r="AL306" s="280">
        <v>0.40655106803659719</v>
      </c>
      <c r="AM306" s="281">
        <v>0</v>
      </c>
      <c r="AN306" s="281">
        <v>0</v>
      </c>
      <c r="AO306" s="281">
        <v>0</v>
      </c>
      <c r="AP306" s="281">
        <v>0</v>
      </c>
      <c r="AQ306" s="282">
        <v>0</v>
      </c>
    </row>
    <row r="307" spans="2:43" x14ac:dyDescent="0.2">
      <c r="B307" s="151" t="s">
        <v>245</v>
      </c>
      <c r="C307" s="151" t="s">
        <v>3</v>
      </c>
      <c r="D307" s="151" t="s">
        <v>139</v>
      </c>
      <c r="E307" s="151" t="s">
        <v>475</v>
      </c>
      <c r="F307" s="151" t="s">
        <v>127</v>
      </c>
      <c r="G307" s="151" t="s">
        <v>326</v>
      </c>
      <c r="H307" s="151" t="s">
        <v>18</v>
      </c>
      <c r="I307" s="262">
        <v>4.9300437051431194</v>
      </c>
      <c r="J307" s="263">
        <v>0.31390382478116674</v>
      </c>
      <c r="K307" s="263">
        <v>1.7662784478264644</v>
      </c>
      <c r="L307" s="263">
        <v>4.1092751492923874E-3</v>
      </c>
      <c r="M307" s="264">
        <v>0.26027648837366885</v>
      </c>
      <c r="N307" s="262">
        <v>1.7927431655065886</v>
      </c>
      <c r="O307" s="263">
        <v>0.1141468453749697</v>
      </c>
      <c r="P307" s="263">
        <v>0.64228307193689604</v>
      </c>
      <c r="Q307" s="263">
        <v>1.4942818724699588E-3</v>
      </c>
      <c r="R307" s="264">
        <v>9.464599577224321E-2</v>
      </c>
      <c r="S307" s="262">
        <v>1.2682872798349196</v>
      </c>
      <c r="T307" s="263">
        <v>9.0907572910756226E-2</v>
      </c>
      <c r="U307" s="263">
        <v>0.43847002868576679</v>
      </c>
      <c r="V307" s="263">
        <v>4.696333423964814E-4</v>
      </c>
      <c r="W307" s="263">
        <v>6.3341289812999982E-2</v>
      </c>
      <c r="X307" s="278">
        <v>0</v>
      </c>
      <c r="Y307" s="278">
        <v>0</v>
      </c>
      <c r="Z307" s="278">
        <v>0</v>
      </c>
      <c r="AA307" s="278">
        <v>0</v>
      </c>
      <c r="AB307" s="278">
        <v>0</v>
      </c>
      <c r="AC307" s="279">
        <v>0</v>
      </c>
      <c r="AD307" s="279">
        <v>0</v>
      </c>
      <c r="AE307" s="279">
        <v>0</v>
      </c>
      <c r="AF307" s="279">
        <v>0</v>
      </c>
      <c r="AG307" s="279">
        <v>0</v>
      </c>
      <c r="AH307" s="280">
        <v>1.2682872798349196</v>
      </c>
      <c r="AI307" s="280">
        <v>9.0907572910756226E-2</v>
      </c>
      <c r="AJ307" s="280">
        <v>0.43847002868576679</v>
      </c>
      <c r="AK307" s="280">
        <v>4.6963334239648146E-4</v>
      </c>
      <c r="AL307" s="280">
        <v>6.3341289812999982E-2</v>
      </c>
      <c r="AM307" s="281">
        <v>0</v>
      </c>
      <c r="AN307" s="281">
        <v>0</v>
      </c>
      <c r="AO307" s="281">
        <v>0</v>
      </c>
      <c r="AP307" s="281">
        <v>0</v>
      </c>
      <c r="AQ307" s="282">
        <v>0</v>
      </c>
    </row>
    <row r="308" spans="2:43" x14ac:dyDescent="0.2">
      <c r="B308" s="151" t="s">
        <v>245</v>
      </c>
      <c r="C308" s="151" t="s">
        <v>3</v>
      </c>
      <c r="D308" s="151" t="s">
        <v>142</v>
      </c>
      <c r="E308" s="151" t="s">
        <v>475</v>
      </c>
      <c r="F308" s="151" t="s">
        <v>133</v>
      </c>
      <c r="G308" s="151" t="s">
        <v>326</v>
      </c>
      <c r="H308" s="151" t="s">
        <v>18</v>
      </c>
      <c r="I308" s="262">
        <v>2.5947598448121677E-2</v>
      </c>
      <c r="J308" s="263">
        <v>1.6521253935850879E-3</v>
      </c>
      <c r="K308" s="263">
        <v>9.2962023569813906E-3</v>
      </c>
      <c r="L308" s="263">
        <v>2.1627763943644141E-5</v>
      </c>
      <c r="M308" s="264">
        <v>1.3698762545982569E-3</v>
      </c>
      <c r="N308" s="262">
        <v>0</v>
      </c>
      <c r="O308" s="263">
        <v>0</v>
      </c>
      <c r="P308" s="263">
        <v>0</v>
      </c>
      <c r="Q308" s="263">
        <v>0</v>
      </c>
      <c r="R308" s="264">
        <v>0</v>
      </c>
      <c r="S308" s="262">
        <v>0</v>
      </c>
      <c r="T308" s="263">
        <v>0</v>
      </c>
      <c r="U308" s="263">
        <v>0</v>
      </c>
      <c r="V308" s="263">
        <v>0</v>
      </c>
      <c r="W308" s="263">
        <v>0</v>
      </c>
      <c r="X308" s="278">
        <v>0</v>
      </c>
      <c r="Y308" s="278">
        <v>0</v>
      </c>
      <c r="Z308" s="278">
        <v>0</v>
      </c>
      <c r="AA308" s="278">
        <v>0</v>
      </c>
      <c r="AB308" s="278">
        <v>0</v>
      </c>
      <c r="AC308" s="279">
        <v>0</v>
      </c>
      <c r="AD308" s="279">
        <v>0</v>
      </c>
      <c r="AE308" s="279">
        <v>0</v>
      </c>
      <c r="AF308" s="279">
        <v>0</v>
      </c>
      <c r="AG308" s="279">
        <v>0</v>
      </c>
      <c r="AH308" s="280">
        <v>0</v>
      </c>
      <c r="AI308" s="280">
        <v>0</v>
      </c>
      <c r="AJ308" s="280">
        <v>0</v>
      </c>
      <c r="AK308" s="280">
        <v>0</v>
      </c>
      <c r="AL308" s="280">
        <v>0</v>
      </c>
      <c r="AM308" s="281">
        <v>0</v>
      </c>
      <c r="AN308" s="281">
        <v>0</v>
      </c>
      <c r="AO308" s="281">
        <v>0</v>
      </c>
      <c r="AP308" s="281">
        <v>0</v>
      </c>
      <c r="AQ308" s="282">
        <v>0</v>
      </c>
    </row>
    <row r="309" spans="2:43" x14ac:dyDescent="0.2">
      <c r="B309" s="151" t="s">
        <v>245</v>
      </c>
      <c r="C309" s="151" t="s">
        <v>3</v>
      </c>
      <c r="D309" s="151" t="s">
        <v>143</v>
      </c>
      <c r="E309" s="151" t="s">
        <v>475</v>
      </c>
      <c r="F309" s="151" t="s">
        <v>212</v>
      </c>
      <c r="G309" s="151" t="s">
        <v>326</v>
      </c>
      <c r="H309" s="151" t="s">
        <v>18</v>
      </c>
      <c r="I309" s="262">
        <v>2.5947598448121677E-2</v>
      </c>
      <c r="J309" s="263">
        <v>1.6521253935850879E-3</v>
      </c>
      <c r="K309" s="263">
        <v>9.2962023569813906E-3</v>
      </c>
      <c r="L309" s="263">
        <v>2.1627763943644141E-5</v>
      </c>
      <c r="M309" s="264">
        <v>1.3698762545982569E-3</v>
      </c>
      <c r="N309" s="262">
        <v>0</v>
      </c>
      <c r="O309" s="263">
        <v>0</v>
      </c>
      <c r="P309" s="263">
        <v>0</v>
      </c>
      <c r="Q309" s="263">
        <v>0</v>
      </c>
      <c r="R309" s="264">
        <v>0</v>
      </c>
      <c r="S309" s="262">
        <v>0</v>
      </c>
      <c r="T309" s="263">
        <v>0</v>
      </c>
      <c r="U309" s="263">
        <v>0</v>
      </c>
      <c r="V309" s="263">
        <v>0</v>
      </c>
      <c r="W309" s="263">
        <v>0</v>
      </c>
      <c r="X309" s="278">
        <v>0</v>
      </c>
      <c r="Y309" s="278">
        <v>0</v>
      </c>
      <c r="Z309" s="278">
        <v>0</v>
      </c>
      <c r="AA309" s="278">
        <v>0</v>
      </c>
      <c r="AB309" s="278">
        <v>0</v>
      </c>
      <c r="AC309" s="279">
        <v>0</v>
      </c>
      <c r="AD309" s="279">
        <v>0</v>
      </c>
      <c r="AE309" s="279">
        <v>0</v>
      </c>
      <c r="AF309" s="279">
        <v>0</v>
      </c>
      <c r="AG309" s="279">
        <v>0</v>
      </c>
      <c r="AH309" s="280">
        <v>0</v>
      </c>
      <c r="AI309" s="280">
        <v>0</v>
      </c>
      <c r="AJ309" s="280">
        <v>0</v>
      </c>
      <c r="AK309" s="280">
        <v>0</v>
      </c>
      <c r="AL309" s="280">
        <v>0</v>
      </c>
      <c r="AM309" s="281">
        <v>0</v>
      </c>
      <c r="AN309" s="281">
        <v>0</v>
      </c>
      <c r="AO309" s="281">
        <v>0</v>
      </c>
      <c r="AP309" s="281">
        <v>0</v>
      </c>
      <c r="AQ309" s="282">
        <v>0</v>
      </c>
    </row>
    <row r="310" spans="2:43" x14ac:dyDescent="0.2">
      <c r="B310" s="151" t="s">
        <v>245</v>
      </c>
      <c r="C310" s="151" t="s">
        <v>3</v>
      </c>
      <c r="D310" s="151" t="s">
        <v>137</v>
      </c>
      <c r="E310" s="151" t="s">
        <v>475</v>
      </c>
      <c r="F310" s="151" t="s">
        <v>124</v>
      </c>
      <c r="G310" s="151" t="s">
        <v>326</v>
      </c>
      <c r="H310" s="151" t="s">
        <v>18</v>
      </c>
      <c r="I310" s="262">
        <v>15.503690072752704</v>
      </c>
      <c r="J310" s="263">
        <v>0.98714492266709009</v>
      </c>
      <c r="K310" s="263">
        <v>5.5544809082963811</v>
      </c>
      <c r="L310" s="263">
        <v>1.2922588956327375E-2</v>
      </c>
      <c r="M310" s="264">
        <v>0.81850106212245854</v>
      </c>
      <c r="N310" s="262">
        <v>5.6377054810009826</v>
      </c>
      <c r="O310" s="263">
        <v>0.35896179006076001</v>
      </c>
      <c r="P310" s="263">
        <v>2.0198112393805019</v>
      </c>
      <c r="Q310" s="263">
        <v>4.699123256846318E-3</v>
      </c>
      <c r="R310" s="264">
        <v>0.29763674986271216</v>
      </c>
      <c r="S310" s="262">
        <v>3.9884297352703393</v>
      </c>
      <c r="T310" s="263">
        <v>0.28588039375882551</v>
      </c>
      <c r="U310" s="263">
        <v>1.3788728533670824</v>
      </c>
      <c r="V310" s="263">
        <v>1.4768732741152508E-3</v>
      </c>
      <c r="W310" s="263">
        <v>0.1991916877014078</v>
      </c>
      <c r="X310" s="278">
        <v>0</v>
      </c>
      <c r="Y310" s="278">
        <v>0</v>
      </c>
      <c r="Z310" s="278">
        <v>0</v>
      </c>
      <c r="AA310" s="278">
        <v>0</v>
      </c>
      <c r="AB310" s="278">
        <v>0</v>
      </c>
      <c r="AC310" s="279">
        <v>3.9884297352703393</v>
      </c>
      <c r="AD310" s="279">
        <v>0.28588039375882551</v>
      </c>
      <c r="AE310" s="279">
        <v>1.3788728533670824</v>
      </c>
      <c r="AF310" s="279">
        <v>1.4768732741152508E-3</v>
      </c>
      <c r="AG310" s="279">
        <v>0.1991916877014078</v>
      </c>
      <c r="AH310" s="280">
        <v>0</v>
      </c>
      <c r="AI310" s="280">
        <v>0</v>
      </c>
      <c r="AJ310" s="280">
        <v>0</v>
      </c>
      <c r="AK310" s="280">
        <v>0</v>
      </c>
      <c r="AL310" s="280">
        <v>0</v>
      </c>
      <c r="AM310" s="281">
        <v>0</v>
      </c>
      <c r="AN310" s="281">
        <v>0</v>
      </c>
      <c r="AO310" s="281">
        <v>0</v>
      </c>
      <c r="AP310" s="281">
        <v>0</v>
      </c>
      <c r="AQ310" s="282">
        <v>0</v>
      </c>
    </row>
    <row r="311" spans="2:43" x14ac:dyDescent="0.2">
      <c r="B311" s="151" t="s">
        <v>245</v>
      </c>
      <c r="C311" s="151" t="s">
        <v>3</v>
      </c>
      <c r="D311" s="151" t="s">
        <v>141</v>
      </c>
      <c r="E311" s="151" t="s">
        <v>475</v>
      </c>
      <c r="F311" s="151" t="s">
        <v>123</v>
      </c>
      <c r="G311" s="151" t="s">
        <v>326</v>
      </c>
      <c r="H311" s="151" t="s">
        <v>18</v>
      </c>
      <c r="I311" s="262">
        <v>0.57084716585867701</v>
      </c>
      <c r="J311" s="263">
        <v>3.6346758658871943E-2</v>
      </c>
      <c r="K311" s="263">
        <v>0.20451645185359063</v>
      </c>
      <c r="L311" s="263">
        <v>4.7581080676017116E-4</v>
      </c>
      <c r="M311" s="264">
        <v>3.0137277601161656E-2</v>
      </c>
      <c r="N311" s="262">
        <v>0.20758078758497342</v>
      </c>
      <c r="O311" s="263">
        <v>1.3217003148680705E-2</v>
      </c>
      <c r="P311" s="263">
        <v>7.4369618855851125E-2</v>
      </c>
      <c r="Q311" s="263">
        <v>1.7302211154915313E-4</v>
      </c>
      <c r="R311" s="264">
        <v>1.0959010036786055E-2</v>
      </c>
      <c r="S311" s="262">
        <v>0.14685431661246437</v>
      </c>
      <c r="T311" s="263">
        <v>1.052614002124546E-2</v>
      </c>
      <c r="U311" s="263">
        <v>5.0770213847825631E-2</v>
      </c>
      <c r="V311" s="263">
        <v>5.4378597540645219E-5</v>
      </c>
      <c r="W311" s="263">
        <v>7.3342546099263127E-3</v>
      </c>
      <c r="X311" s="278">
        <v>0</v>
      </c>
      <c r="Y311" s="278">
        <v>0</v>
      </c>
      <c r="Z311" s="278">
        <v>0</v>
      </c>
      <c r="AA311" s="278">
        <v>0</v>
      </c>
      <c r="AB311" s="278">
        <v>0</v>
      </c>
      <c r="AC311" s="279">
        <v>0</v>
      </c>
      <c r="AD311" s="279">
        <v>0</v>
      </c>
      <c r="AE311" s="279">
        <v>0</v>
      </c>
      <c r="AF311" s="279">
        <v>0</v>
      </c>
      <c r="AG311" s="279">
        <v>0</v>
      </c>
      <c r="AH311" s="280">
        <v>0.14685431661246437</v>
      </c>
      <c r="AI311" s="280">
        <v>1.052614002124546E-2</v>
      </c>
      <c r="AJ311" s="280">
        <v>5.0770213847825638E-2</v>
      </c>
      <c r="AK311" s="280">
        <v>5.4378597540645219E-5</v>
      </c>
      <c r="AL311" s="280">
        <v>7.3342546099263127E-3</v>
      </c>
      <c r="AM311" s="281">
        <v>0</v>
      </c>
      <c r="AN311" s="281">
        <v>0</v>
      </c>
      <c r="AO311" s="281">
        <v>0</v>
      </c>
      <c r="AP311" s="281">
        <v>0</v>
      </c>
      <c r="AQ311" s="282">
        <v>0</v>
      </c>
    </row>
    <row r="312" spans="2:43" x14ac:dyDescent="0.2">
      <c r="B312" s="151" t="s">
        <v>245</v>
      </c>
      <c r="C312" s="151" t="s">
        <v>3</v>
      </c>
      <c r="D312" s="151" t="s">
        <v>395</v>
      </c>
      <c r="E312" s="151" t="s">
        <v>475</v>
      </c>
      <c r="F312" s="151" t="s">
        <v>189</v>
      </c>
      <c r="G312" s="151" t="s">
        <v>326</v>
      </c>
      <c r="H312" s="151" t="s">
        <v>18</v>
      </c>
      <c r="I312" s="262">
        <v>0</v>
      </c>
      <c r="J312" s="263">
        <v>0</v>
      </c>
      <c r="K312" s="263">
        <v>0</v>
      </c>
      <c r="L312" s="263">
        <v>0</v>
      </c>
      <c r="M312" s="264">
        <v>0</v>
      </c>
      <c r="N312" s="262">
        <v>0</v>
      </c>
      <c r="O312" s="263">
        <v>0</v>
      </c>
      <c r="P312" s="263">
        <v>0</v>
      </c>
      <c r="Q312" s="263">
        <v>0</v>
      </c>
      <c r="R312" s="264">
        <v>0</v>
      </c>
      <c r="S312" s="262">
        <v>0</v>
      </c>
      <c r="T312" s="263">
        <v>0</v>
      </c>
      <c r="U312" s="263">
        <v>0</v>
      </c>
      <c r="V312" s="263">
        <v>0</v>
      </c>
      <c r="W312" s="263">
        <v>0</v>
      </c>
      <c r="X312" s="278">
        <v>0</v>
      </c>
      <c r="Y312" s="278">
        <v>0</v>
      </c>
      <c r="Z312" s="278">
        <v>0</v>
      </c>
      <c r="AA312" s="278">
        <v>0</v>
      </c>
      <c r="AB312" s="278">
        <v>0</v>
      </c>
      <c r="AC312" s="279">
        <v>0</v>
      </c>
      <c r="AD312" s="279">
        <v>0</v>
      </c>
      <c r="AE312" s="279">
        <v>0</v>
      </c>
      <c r="AF312" s="279">
        <v>0</v>
      </c>
      <c r="AG312" s="279">
        <v>0</v>
      </c>
      <c r="AH312" s="280">
        <v>0</v>
      </c>
      <c r="AI312" s="280">
        <v>0</v>
      </c>
      <c r="AJ312" s="280">
        <v>0</v>
      </c>
      <c r="AK312" s="280">
        <v>0</v>
      </c>
      <c r="AL312" s="280">
        <v>0</v>
      </c>
      <c r="AM312" s="281">
        <v>0</v>
      </c>
      <c r="AN312" s="281">
        <v>0</v>
      </c>
      <c r="AO312" s="281">
        <v>0</v>
      </c>
      <c r="AP312" s="281">
        <v>0</v>
      </c>
      <c r="AQ312" s="282">
        <v>0</v>
      </c>
    </row>
    <row r="313" spans="2:43" x14ac:dyDescent="0.2">
      <c r="B313" s="151" t="s">
        <v>245</v>
      </c>
      <c r="C313" s="151" t="s">
        <v>3</v>
      </c>
      <c r="D313" s="151" t="s">
        <v>396</v>
      </c>
      <c r="E313" s="151" t="s">
        <v>475</v>
      </c>
      <c r="F313" s="151" t="s">
        <v>193</v>
      </c>
      <c r="G313" s="151" t="s">
        <v>326</v>
      </c>
      <c r="H313" s="151" t="s">
        <v>18</v>
      </c>
      <c r="I313" s="262">
        <v>0</v>
      </c>
      <c r="J313" s="263">
        <v>0</v>
      </c>
      <c r="K313" s="263">
        <v>0</v>
      </c>
      <c r="L313" s="263">
        <v>0</v>
      </c>
      <c r="M313" s="264">
        <v>0</v>
      </c>
      <c r="N313" s="262">
        <v>0</v>
      </c>
      <c r="O313" s="263">
        <v>0</v>
      </c>
      <c r="P313" s="263">
        <v>0</v>
      </c>
      <c r="Q313" s="263">
        <v>0</v>
      </c>
      <c r="R313" s="264">
        <v>0</v>
      </c>
      <c r="S313" s="262">
        <v>0</v>
      </c>
      <c r="T313" s="263">
        <v>0</v>
      </c>
      <c r="U313" s="263">
        <v>0</v>
      </c>
      <c r="V313" s="263">
        <v>0</v>
      </c>
      <c r="W313" s="263">
        <v>0</v>
      </c>
      <c r="X313" s="278">
        <v>0</v>
      </c>
      <c r="Y313" s="278">
        <v>0</v>
      </c>
      <c r="Z313" s="278">
        <v>0</v>
      </c>
      <c r="AA313" s="278">
        <v>0</v>
      </c>
      <c r="AB313" s="278">
        <v>0</v>
      </c>
      <c r="AC313" s="279">
        <v>0</v>
      </c>
      <c r="AD313" s="279">
        <v>0</v>
      </c>
      <c r="AE313" s="279">
        <v>0</v>
      </c>
      <c r="AF313" s="279">
        <v>0</v>
      </c>
      <c r="AG313" s="279">
        <v>0</v>
      </c>
      <c r="AH313" s="280">
        <v>0</v>
      </c>
      <c r="AI313" s="280">
        <v>0</v>
      </c>
      <c r="AJ313" s="280">
        <v>0</v>
      </c>
      <c r="AK313" s="280">
        <v>0</v>
      </c>
      <c r="AL313" s="280">
        <v>0</v>
      </c>
      <c r="AM313" s="281">
        <v>0</v>
      </c>
      <c r="AN313" s="281">
        <v>0</v>
      </c>
      <c r="AO313" s="281">
        <v>0</v>
      </c>
      <c r="AP313" s="281">
        <v>0</v>
      </c>
      <c r="AQ313" s="282">
        <v>0</v>
      </c>
    </row>
    <row r="314" spans="2:43" x14ac:dyDescent="0.2">
      <c r="B314" s="151" t="s">
        <v>245</v>
      </c>
      <c r="C314" s="151" t="s">
        <v>3</v>
      </c>
      <c r="D314" s="151" t="s">
        <v>134</v>
      </c>
      <c r="E314" s="151" t="s">
        <v>475</v>
      </c>
      <c r="F314" s="151" t="s">
        <v>125</v>
      </c>
      <c r="G314" s="151" t="s">
        <v>326</v>
      </c>
      <c r="H314" s="151" t="s">
        <v>18</v>
      </c>
      <c r="I314" s="262">
        <v>19.434751237643141</v>
      </c>
      <c r="J314" s="263">
        <v>1.2374419197952311</v>
      </c>
      <c r="K314" s="263">
        <v>6.962855565379062</v>
      </c>
      <c r="L314" s="263">
        <v>1.6199195193789463E-2</v>
      </c>
      <c r="M314" s="264">
        <v>1.0260373146940944</v>
      </c>
      <c r="N314" s="262">
        <v>14.576063428232356</v>
      </c>
      <c r="O314" s="263">
        <v>0.92808143984642333</v>
      </c>
      <c r="P314" s="263">
        <v>5.2221416740342965</v>
      </c>
      <c r="Q314" s="263">
        <v>1.2149396395342097E-2</v>
      </c>
      <c r="R314" s="264">
        <v>0.76952798602057082</v>
      </c>
      <c r="S314" s="262">
        <v>10.311926544631485</v>
      </c>
      <c r="T314" s="263">
        <v>0.73913239461682967</v>
      </c>
      <c r="U314" s="263">
        <v>3.5650209536270063</v>
      </c>
      <c r="V314" s="263">
        <v>3.8183971460571818E-3</v>
      </c>
      <c r="W314" s="263">
        <v>0.51500219089076327</v>
      </c>
      <c r="X314" s="278">
        <v>0</v>
      </c>
      <c r="Y314" s="278">
        <v>0</v>
      </c>
      <c r="Z314" s="278">
        <v>0</v>
      </c>
      <c r="AA314" s="278">
        <v>0</v>
      </c>
      <c r="AB314" s="278">
        <v>0</v>
      </c>
      <c r="AC314" s="279">
        <v>0</v>
      </c>
      <c r="AD314" s="279">
        <v>0</v>
      </c>
      <c r="AE314" s="279">
        <v>0</v>
      </c>
      <c r="AF314" s="279">
        <v>0</v>
      </c>
      <c r="AG314" s="279">
        <v>0</v>
      </c>
      <c r="AH314" s="280">
        <v>10.311926544631485</v>
      </c>
      <c r="AI314" s="280">
        <v>0.73913239461682967</v>
      </c>
      <c r="AJ314" s="280">
        <v>3.5650209536270063</v>
      </c>
      <c r="AK314" s="280">
        <v>3.8183971460571818E-3</v>
      </c>
      <c r="AL314" s="280">
        <v>0.51500219089076327</v>
      </c>
      <c r="AM314" s="281">
        <v>0</v>
      </c>
      <c r="AN314" s="281">
        <v>0</v>
      </c>
      <c r="AO314" s="281">
        <v>0</v>
      </c>
      <c r="AP314" s="281">
        <v>0</v>
      </c>
      <c r="AQ314" s="282">
        <v>0</v>
      </c>
    </row>
    <row r="315" spans="2:43" x14ac:dyDescent="0.2">
      <c r="B315" s="151" t="s">
        <v>245</v>
      </c>
      <c r="C315" s="151" t="s">
        <v>3</v>
      </c>
      <c r="D315" s="151" t="s">
        <v>397</v>
      </c>
      <c r="E315" s="151" t="s">
        <v>475</v>
      </c>
      <c r="F315" s="151" t="s">
        <v>130</v>
      </c>
      <c r="G315" s="151" t="s">
        <v>326</v>
      </c>
      <c r="H315" s="151" t="s">
        <v>18</v>
      </c>
      <c r="I315" s="262">
        <v>0</v>
      </c>
      <c r="J315" s="263">
        <v>0</v>
      </c>
      <c r="K315" s="263">
        <v>0</v>
      </c>
      <c r="L315" s="263">
        <v>0</v>
      </c>
      <c r="M315" s="264">
        <v>0</v>
      </c>
      <c r="N315" s="262">
        <v>0</v>
      </c>
      <c r="O315" s="263">
        <v>0</v>
      </c>
      <c r="P315" s="263">
        <v>0</v>
      </c>
      <c r="Q315" s="263">
        <v>0</v>
      </c>
      <c r="R315" s="264">
        <v>0</v>
      </c>
      <c r="S315" s="262">
        <v>0</v>
      </c>
      <c r="T315" s="263">
        <v>0</v>
      </c>
      <c r="U315" s="263">
        <v>0</v>
      </c>
      <c r="V315" s="263">
        <v>0</v>
      </c>
      <c r="W315" s="263">
        <v>0</v>
      </c>
      <c r="X315" s="278">
        <v>0</v>
      </c>
      <c r="Y315" s="278">
        <v>0</v>
      </c>
      <c r="Z315" s="278">
        <v>0</v>
      </c>
      <c r="AA315" s="278">
        <v>0</v>
      </c>
      <c r="AB315" s="278">
        <v>0</v>
      </c>
      <c r="AC315" s="279">
        <v>0</v>
      </c>
      <c r="AD315" s="279">
        <v>0</v>
      </c>
      <c r="AE315" s="279">
        <v>0</v>
      </c>
      <c r="AF315" s="279">
        <v>0</v>
      </c>
      <c r="AG315" s="279">
        <v>0</v>
      </c>
      <c r="AH315" s="280">
        <v>0</v>
      </c>
      <c r="AI315" s="280">
        <v>0</v>
      </c>
      <c r="AJ315" s="280">
        <v>0</v>
      </c>
      <c r="AK315" s="280">
        <v>0</v>
      </c>
      <c r="AL315" s="280">
        <v>0</v>
      </c>
      <c r="AM315" s="281">
        <v>0</v>
      </c>
      <c r="AN315" s="281">
        <v>0</v>
      </c>
      <c r="AO315" s="281">
        <v>0</v>
      </c>
      <c r="AP315" s="281">
        <v>0</v>
      </c>
      <c r="AQ315" s="282">
        <v>0</v>
      </c>
    </row>
    <row r="316" spans="2:43" x14ac:dyDescent="0.2">
      <c r="B316" s="151" t="s">
        <v>245</v>
      </c>
      <c r="C316" s="151" t="s">
        <v>3</v>
      </c>
      <c r="D316" s="151" t="s">
        <v>138</v>
      </c>
      <c r="E316" s="151" t="s">
        <v>475</v>
      </c>
      <c r="F316" s="151" t="s">
        <v>126</v>
      </c>
      <c r="G316" s="151" t="s">
        <v>326</v>
      </c>
      <c r="H316" s="151" t="s">
        <v>18</v>
      </c>
      <c r="I316" s="262">
        <v>0</v>
      </c>
      <c r="J316" s="263">
        <v>0</v>
      </c>
      <c r="K316" s="263">
        <v>0</v>
      </c>
      <c r="L316" s="263">
        <v>0</v>
      </c>
      <c r="M316" s="264">
        <v>0</v>
      </c>
      <c r="N316" s="262">
        <v>0</v>
      </c>
      <c r="O316" s="263">
        <v>0</v>
      </c>
      <c r="P316" s="263">
        <v>0</v>
      </c>
      <c r="Q316" s="263">
        <v>0</v>
      </c>
      <c r="R316" s="264">
        <v>0</v>
      </c>
      <c r="S316" s="262">
        <v>0</v>
      </c>
      <c r="T316" s="263">
        <v>0</v>
      </c>
      <c r="U316" s="263">
        <v>0</v>
      </c>
      <c r="V316" s="263">
        <v>0</v>
      </c>
      <c r="W316" s="263">
        <v>0</v>
      </c>
      <c r="X316" s="278">
        <v>0</v>
      </c>
      <c r="Y316" s="278">
        <v>0</v>
      </c>
      <c r="Z316" s="278">
        <v>0</v>
      </c>
      <c r="AA316" s="278">
        <v>0</v>
      </c>
      <c r="AB316" s="278">
        <v>0</v>
      </c>
      <c r="AC316" s="279">
        <v>0</v>
      </c>
      <c r="AD316" s="279">
        <v>0</v>
      </c>
      <c r="AE316" s="279">
        <v>0</v>
      </c>
      <c r="AF316" s="279">
        <v>0</v>
      </c>
      <c r="AG316" s="279">
        <v>0</v>
      </c>
      <c r="AH316" s="280">
        <v>0</v>
      </c>
      <c r="AI316" s="280">
        <v>0</v>
      </c>
      <c r="AJ316" s="280">
        <v>0</v>
      </c>
      <c r="AK316" s="280">
        <v>0</v>
      </c>
      <c r="AL316" s="280">
        <v>0</v>
      </c>
      <c r="AM316" s="281">
        <v>0</v>
      </c>
      <c r="AN316" s="281">
        <v>0</v>
      </c>
      <c r="AO316" s="281">
        <v>0</v>
      </c>
      <c r="AP316" s="281">
        <v>0</v>
      </c>
      <c r="AQ316" s="282">
        <v>0</v>
      </c>
    </row>
    <row r="317" spans="2:43" x14ac:dyDescent="0.2">
      <c r="B317" s="151" t="s">
        <v>245</v>
      </c>
      <c r="C317" s="151" t="s">
        <v>3</v>
      </c>
      <c r="D317" s="151" t="s">
        <v>140</v>
      </c>
      <c r="E317" s="151" t="s">
        <v>475</v>
      </c>
      <c r="F317" s="151" t="s">
        <v>128</v>
      </c>
      <c r="G317" s="151" t="s">
        <v>326</v>
      </c>
      <c r="H317" s="151" t="s">
        <v>18</v>
      </c>
      <c r="I317" s="262">
        <v>10.709871259462224</v>
      </c>
      <c r="J317" s="263">
        <v>0.68191475620224506</v>
      </c>
      <c r="K317" s="263">
        <v>3.8370075228440692</v>
      </c>
      <c r="L317" s="263">
        <v>8.9268595677391201E-3</v>
      </c>
      <c r="M317" s="264">
        <v>0.56541642408543058</v>
      </c>
      <c r="N317" s="262">
        <v>10.709871259462224</v>
      </c>
      <c r="O317" s="263">
        <v>0.68191475620224506</v>
      </c>
      <c r="P317" s="263">
        <v>3.8370075228440692</v>
      </c>
      <c r="Q317" s="263">
        <v>8.9268595677391201E-3</v>
      </c>
      <c r="R317" s="264">
        <v>0.56541642408543058</v>
      </c>
      <c r="S317" s="262">
        <v>7.5767648977243347</v>
      </c>
      <c r="T317" s="263">
        <v>0.54308303672113289</v>
      </c>
      <c r="U317" s="263">
        <v>2.6194257207112539</v>
      </c>
      <c r="V317" s="263">
        <v>2.8055957668626642E-3</v>
      </c>
      <c r="W317" s="263">
        <v>0.3784016987808857</v>
      </c>
      <c r="X317" s="278">
        <v>0</v>
      </c>
      <c r="Y317" s="278">
        <v>0</v>
      </c>
      <c r="Z317" s="278">
        <v>0</v>
      </c>
      <c r="AA317" s="278">
        <v>0</v>
      </c>
      <c r="AB317" s="278">
        <v>0</v>
      </c>
      <c r="AC317" s="279">
        <v>0</v>
      </c>
      <c r="AD317" s="279">
        <v>0</v>
      </c>
      <c r="AE317" s="279">
        <v>0</v>
      </c>
      <c r="AF317" s="279">
        <v>0</v>
      </c>
      <c r="AG317" s="279">
        <v>0</v>
      </c>
      <c r="AH317" s="280">
        <v>7.5767648977243347</v>
      </c>
      <c r="AI317" s="280">
        <v>0.54308303672113289</v>
      </c>
      <c r="AJ317" s="280">
        <v>2.6194257207112539</v>
      </c>
      <c r="AK317" s="280">
        <v>2.8055957668626642E-3</v>
      </c>
      <c r="AL317" s="280">
        <v>0.3784016987808857</v>
      </c>
      <c r="AM317" s="281">
        <v>0</v>
      </c>
      <c r="AN317" s="281">
        <v>0</v>
      </c>
      <c r="AO317" s="281">
        <v>0</v>
      </c>
      <c r="AP317" s="281">
        <v>0</v>
      </c>
      <c r="AQ317" s="282">
        <v>0</v>
      </c>
    </row>
    <row r="318" spans="2:43" x14ac:dyDescent="0.2">
      <c r="B318" s="151" t="s">
        <v>245</v>
      </c>
      <c r="C318" s="151" t="s">
        <v>3</v>
      </c>
      <c r="D318" s="151" t="s">
        <v>135</v>
      </c>
      <c r="E318" s="151" t="s">
        <v>475</v>
      </c>
      <c r="F318" s="151" t="s">
        <v>155</v>
      </c>
      <c r="G318" s="151" t="s">
        <v>326</v>
      </c>
      <c r="H318" s="151" t="s">
        <v>18</v>
      </c>
      <c r="I318" s="262">
        <v>0</v>
      </c>
      <c r="J318" s="263">
        <v>0</v>
      </c>
      <c r="K318" s="263">
        <v>0</v>
      </c>
      <c r="L318" s="263">
        <v>0</v>
      </c>
      <c r="M318" s="264">
        <v>0</v>
      </c>
      <c r="N318" s="262">
        <v>0</v>
      </c>
      <c r="O318" s="263">
        <v>0</v>
      </c>
      <c r="P318" s="263">
        <v>0</v>
      </c>
      <c r="Q318" s="263">
        <v>0</v>
      </c>
      <c r="R318" s="264">
        <v>0</v>
      </c>
      <c r="S318" s="262">
        <v>0</v>
      </c>
      <c r="T318" s="263">
        <v>0</v>
      </c>
      <c r="U318" s="263">
        <v>0</v>
      </c>
      <c r="V318" s="263">
        <v>0</v>
      </c>
      <c r="W318" s="263">
        <v>0</v>
      </c>
      <c r="X318" s="278">
        <v>0</v>
      </c>
      <c r="Y318" s="278">
        <v>0</v>
      </c>
      <c r="Z318" s="278">
        <v>0</v>
      </c>
      <c r="AA318" s="278">
        <v>0</v>
      </c>
      <c r="AB318" s="278">
        <v>0</v>
      </c>
      <c r="AC318" s="279">
        <v>0</v>
      </c>
      <c r="AD318" s="279">
        <v>0</v>
      </c>
      <c r="AE318" s="279">
        <v>0</v>
      </c>
      <c r="AF318" s="279">
        <v>0</v>
      </c>
      <c r="AG318" s="279">
        <v>0</v>
      </c>
      <c r="AH318" s="280">
        <v>0</v>
      </c>
      <c r="AI318" s="280">
        <v>0</v>
      </c>
      <c r="AJ318" s="280">
        <v>0</v>
      </c>
      <c r="AK318" s="280">
        <v>0</v>
      </c>
      <c r="AL318" s="280">
        <v>0</v>
      </c>
      <c r="AM318" s="281">
        <v>0</v>
      </c>
      <c r="AN318" s="281">
        <v>0</v>
      </c>
      <c r="AO318" s="281">
        <v>0</v>
      </c>
      <c r="AP318" s="281">
        <v>0</v>
      </c>
      <c r="AQ318" s="282">
        <v>0</v>
      </c>
    </row>
    <row r="319" spans="2:43" x14ac:dyDescent="0.2">
      <c r="B319" s="151" t="s">
        <v>245</v>
      </c>
      <c r="C319" s="151" t="s">
        <v>3</v>
      </c>
      <c r="D319" s="151" t="s">
        <v>136</v>
      </c>
      <c r="E319" s="151" t="s">
        <v>475</v>
      </c>
      <c r="F319" s="151" t="s">
        <v>132</v>
      </c>
      <c r="G319" s="151" t="s">
        <v>326</v>
      </c>
      <c r="H319" s="151" t="s">
        <v>18</v>
      </c>
      <c r="I319" s="262">
        <v>0</v>
      </c>
      <c r="J319" s="263">
        <v>0</v>
      </c>
      <c r="K319" s="263">
        <v>0</v>
      </c>
      <c r="L319" s="263">
        <v>0</v>
      </c>
      <c r="M319" s="264">
        <v>0</v>
      </c>
      <c r="N319" s="262">
        <v>0</v>
      </c>
      <c r="O319" s="263">
        <v>0</v>
      </c>
      <c r="P319" s="263">
        <v>0</v>
      </c>
      <c r="Q319" s="263">
        <v>0</v>
      </c>
      <c r="R319" s="264">
        <v>0</v>
      </c>
      <c r="S319" s="262">
        <v>0</v>
      </c>
      <c r="T319" s="263">
        <v>0</v>
      </c>
      <c r="U319" s="263">
        <v>0</v>
      </c>
      <c r="V319" s="263">
        <v>0</v>
      </c>
      <c r="W319" s="263">
        <v>0</v>
      </c>
      <c r="X319" s="278">
        <v>0</v>
      </c>
      <c r="Y319" s="278">
        <v>0</v>
      </c>
      <c r="Z319" s="278">
        <v>0</v>
      </c>
      <c r="AA319" s="278">
        <v>0</v>
      </c>
      <c r="AB319" s="278">
        <v>0</v>
      </c>
      <c r="AC319" s="279">
        <v>0</v>
      </c>
      <c r="AD319" s="279">
        <v>0</v>
      </c>
      <c r="AE319" s="279">
        <v>0</v>
      </c>
      <c r="AF319" s="279">
        <v>0</v>
      </c>
      <c r="AG319" s="279">
        <v>0</v>
      </c>
      <c r="AH319" s="280">
        <v>0</v>
      </c>
      <c r="AI319" s="280">
        <v>0</v>
      </c>
      <c r="AJ319" s="280">
        <v>0</v>
      </c>
      <c r="AK319" s="280">
        <v>0</v>
      </c>
      <c r="AL319" s="280">
        <v>0</v>
      </c>
      <c r="AM319" s="281">
        <v>0</v>
      </c>
      <c r="AN319" s="281">
        <v>0</v>
      </c>
      <c r="AO319" s="281">
        <v>0</v>
      </c>
      <c r="AP319" s="281">
        <v>0</v>
      </c>
      <c r="AQ319" s="282">
        <v>0</v>
      </c>
    </row>
    <row r="320" spans="2:43" x14ac:dyDescent="0.2">
      <c r="B320" s="151" t="s">
        <v>245</v>
      </c>
      <c r="C320" s="151" t="s">
        <v>3</v>
      </c>
      <c r="D320" s="151" t="s">
        <v>398</v>
      </c>
      <c r="E320" s="151" t="s">
        <v>475</v>
      </c>
      <c r="F320" s="151" t="s">
        <v>131</v>
      </c>
      <c r="G320" s="151" t="s">
        <v>326</v>
      </c>
      <c r="H320" s="151" t="s">
        <v>18</v>
      </c>
      <c r="I320" s="262">
        <v>0</v>
      </c>
      <c r="J320" s="263">
        <v>0</v>
      </c>
      <c r="K320" s="263">
        <v>0</v>
      </c>
      <c r="L320" s="263">
        <v>0</v>
      </c>
      <c r="M320" s="264">
        <v>0</v>
      </c>
      <c r="N320" s="262">
        <v>0</v>
      </c>
      <c r="O320" s="263">
        <v>0</v>
      </c>
      <c r="P320" s="263">
        <v>0</v>
      </c>
      <c r="Q320" s="263">
        <v>0</v>
      </c>
      <c r="R320" s="264">
        <v>0</v>
      </c>
      <c r="S320" s="262">
        <v>0</v>
      </c>
      <c r="T320" s="263">
        <v>0</v>
      </c>
      <c r="U320" s="263">
        <v>0</v>
      </c>
      <c r="V320" s="263">
        <v>0</v>
      </c>
      <c r="W320" s="263">
        <v>0</v>
      </c>
      <c r="X320" s="278">
        <v>0</v>
      </c>
      <c r="Y320" s="278">
        <v>0</v>
      </c>
      <c r="Z320" s="278">
        <v>0</v>
      </c>
      <c r="AA320" s="278">
        <v>0</v>
      </c>
      <c r="AB320" s="278">
        <v>0</v>
      </c>
      <c r="AC320" s="279">
        <v>0</v>
      </c>
      <c r="AD320" s="279">
        <v>0</v>
      </c>
      <c r="AE320" s="279">
        <v>0</v>
      </c>
      <c r="AF320" s="279">
        <v>0</v>
      </c>
      <c r="AG320" s="279">
        <v>0</v>
      </c>
      <c r="AH320" s="280">
        <v>0</v>
      </c>
      <c r="AI320" s="280">
        <v>0</v>
      </c>
      <c r="AJ320" s="280">
        <v>0</v>
      </c>
      <c r="AK320" s="280">
        <v>0</v>
      </c>
      <c r="AL320" s="280">
        <v>0</v>
      </c>
      <c r="AM320" s="281">
        <v>0</v>
      </c>
      <c r="AN320" s="281">
        <v>0</v>
      </c>
      <c r="AO320" s="281">
        <v>0</v>
      </c>
      <c r="AP320" s="281">
        <v>0</v>
      </c>
      <c r="AQ320" s="282">
        <v>0</v>
      </c>
    </row>
    <row r="321" spans="2:43" x14ac:dyDescent="0.2">
      <c r="B321" s="151" t="s">
        <v>244</v>
      </c>
      <c r="C321" s="151" t="s">
        <v>113</v>
      </c>
      <c r="D321" s="151" t="s">
        <v>144</v>
      </c>
      <c r="E321" s="151" t="s">
        <v>475</v>
      </c>
      <c r="F321" s="151" t="s">
        <v>122</v>
      </c>
      <c r="G321" s="151" t="s">
        <v>22</v>
      </c>
      <c r="H321" s="151" t="s">
        <v>113</v>
      </c>
      <c r="I321" s="262">
        <v>19.740977453506893</v>
      </c>
      <c r="J321" s="263">
        <v>1.2809028739325736</v>
      </c>
      <c r="K321" s="263">
        <v>6.3342312190289629</v>
      </c>
      <c r="L321" s="263">
        <v>4.9660172823312573E-2</v>
      </c>
      <c r="M321" s="264">
        <v>0.8446381552080543</v>
      </c>
      <c r="N321" s="262">
        <v>7.1785372558206886</v>
      </c>
      <c r="O321" s="263">
        <v>0.46578286324820861</v>
      </c>
      <c r="P321" s="263">
        <v>2.3033568069196231</v>
      </c>
      <c r="Q321" s="263">
        <v>1.8058244663022756E-2</v>
      </c>
      <c r="R321" s="264">
        <v>0.30714114734838338</v>
      </c>
      <c r="S321" s="262">
        <v>5.0785007381722407</v>
      </c>
      <c r="T321" s="263">
        <v>0.37095365590017787</v>
      </c>
      <c r="U321" s="263">
        <v>1.5724420731780249</v>
      </c>
      <c r="V321" s="263">
        <v>5.6754712448533013E-3</v>
      </c>
      <c r="W321" s="263">
        <v>0.20555245120466847</v>
      </c>
      <c r="X321" s="278">
        <v>0</v>
      </c>
      <c r="Y321" s="278">
        <v>0</v>
      </c>
      <c r="Z321" s="278">
        <v>0</v>
      </c>
      <c r="AA321" s="278">
        <v>0</v>
      </c>
      <c r="AB321" s="278">
        <v>0</v>
      </c>
      <c r="AC321" s="279">
        <v>0</v>
      </c>
      <c r="AD321" s="279">
        <v>0</v>
      </c>
      <c r="AE321" s="279">
        <v>0</v>
      </c>
      <c r="AF321" s="279">
        <v>0</v>
      </c>
      <c r="AG321" s="279">
        <v>0</v>
      </c>
      <c r="AH321" s="280">
        <v>5.0785007381722407</v>
      </c>
      <c r="AI321" s="280">
        <v>0.37095365590017787</v>
      </c>
      <c r="AJ321" s="280">
        <v>1.5724420731780249</v>
      </c>
      <c r="AK321" s="280">
        <v>5.6754712448533013E-3</v>
      </c>
      <c r="AL321" s="280">
        <v>0.20555245120466845</v>
      </c>
      <c r="AM321" s="281">
        <v>0</v>
      </c>
      <c r="AN321" s="281">
        <v>0</v>
      </c>
      <c r="AO321" s="281">
        <v>0</v>
      </c>
      <c r="AP321" s="281">
        <v>0</v>
      </c>
      <c r="AQ321" s="282">
        <v>0</v>
      </c>
    </row>
    <row r="322" spans="2:43" x14ac:dyDescent="0.2">
      <c r="B322" s="151" t="s">
        <v>244</v>
      </c>
      <c r="C322" s="151" t="s">
        <v>113</v>
      </c>
      <c r="D322" s="151" t="s">
        <v>139</v>
      </c>
      <c r="E322" s="151" t="s">
        <v>475</v>
      </c>
      <c r="F322" s="151" t="s">
        <v>127</v>
      </c>
      <c r="G322" s="151" t="s">
        <v>22</v>
      </c>
      <c r="H322" s="151" t="s">
        <v>113</v>
      </c>
      <c r="I322" s="262">
        <v>1.3618982787162299</v>
      </c>
      <c r="J322" s="263">
        <v>8.8367428782081356E-2</v>
      </c>
      <c r="K322" s="263">
        <v>0.43698842240730484</v>
      </c>
      <c r="L322" s="263">
        <v>3.4259754385568869E-3</v>
      </c>
      <c r="M322" s="264">
        <v>5.8270227622976872E-2</v>
      </c>
      <c r="N322" s="262">
        <v>0.49523573771499274</v>
      </c>
      <c r="O322" s="263">
        <v>3.2133610466211403E-2</v>
      </c>
      <c r="P322" s="263">
        <v>0.1589048808753836</v>
      </c>
      <c r="Q322" s="263">
        <v>1.2458092503843225E-3</v>
      </c>
      <c r="R322" s="264">
        <v>2.1189173681082498E-2</v>
      </c>
      <c r="S322" s="262">
        <v>0.35035759653062221</v>
      </c>
      <c r="T322" s="263">
        <v>2.5591495995766829E-2</v>
      </c>
      <c r="U322" s="263">
        <v>0.1084802491612037</v>
      </c>
      <c r="V322" s="263">
        <v>3.9154163148573347E-4</v>
      </c>
      <c r="W322" s="263">
        <v>1.418073295209653E-2</v>
      </c>
      <c r="X322" s="278">
        <v>0</v>
      </c>
      <c r="Y322" s="278">
        <v>0</v>
      </c>
      <c r="Z322" s="278">
        <v>0</v>
      </c>
      <c r="AA322" s="278">
        <v>0</v>
      </c>
      <c r="AB322" s="278">
        <v>0</v>
      </c>
      <c r="AC322" s="279">
        <v>0</v>
      </c>
      <c r="AD322" s="279">
        <v>0</v>
      </c>
      <c r="AE322" s="279">
        <v>0</v>
      </c>
      <c r="AF322" s="279">
        <v>0</v>
      </c>
      <c r="AG322" s="279">
        <v>0</v>
      </c>
      <c r="AH322" s="280">
        <v>0.35035759653062221</v>
      </c>
      <c r="AI322" s="280">
        <v>2.5591495995766829E-2</v>
      </c>
      <c r="AJ322" s="280">
        <v>0.1084802491612037</v>
      </c>
      <c r="AK322" s="280">
        <v>3.9154163148573352E-4</v>
      </c>
      <c r="AL322" s="280">
        <v>1.418073295209653E-2</v>
      </c>
      <c r="AM322" s="281">
        <v>0</v>
      </c>
      <c r="AN322" s="281">
        <v>0</v>
      </c>
      <c r="AO322" s="281">
        <v>0</v>
      </c>
      <c r="AP322" s="281">
        <v>0</v>
      </c>
      <c r="AQ322" s="282">
        <v>0</v>
      </c>
    </row>
    <row r="323" spans="2:43" x14ac:dyDescent="0.2">
      <c r="B323" s="151" t="s">
        <v>244</v>
      </c>
      <c r="C323" s="151" t="s">
        <v>113</v>
      </c>
      <c r="D323" s="151" t="s">
        <v>142</v>
      </c>
      <c r="E323" s="151" t="s">
        <v>475</v>
      </c>
      <c r="F323" s="151" t="s">
        <v>133</v>
      </c>
      <c r="G323" s="151" t="s">
        <v>22</v>
      </c>
      <c r="H323" s="151" t="s">
        <v>113</v>
      </c>
      <c r="I323" s="262">
        <v>1.0868995878216068</v>
      </c>
      <c r="J323" s="263">
        <v>7.0524005662622624E-2</v>
      </c>
      <c r="K323" s="263">
        <v>0.34875037557506061</v>
      </c>
      <c r="L323" s="263">
        <v>2.7341919365405924E-3</v>
      </c>
      <c r="M323" s="264">
        <v>4.6504123968337321E-2</v>
      </c>
      <c r="N323" s="262">
        <v>0.66886128481329643</v>
      </c>
      <c r="O323" s="263">
        <v>4.3399388100075459E-2</v>
      </c>
      <c r="P323" s="263">
        <v>0.2146156157384988</v>
      </c>
      <c r="Q323" s="263">
        <v>1.682579653255749E-3</v>
      </c>
      <c r="R323" s="264">
        <v>2.8617922442053734E-2</v>
      </c>
      <c r="S323" s="262">
        <v>0.47319006750363624</v>
      </c>
      <c r="T323" s="263">
        <v>3.4563662491324129E-2</v>
      </c>
      <c r="U323" s="263">
        <v>0.14651252586417005</v>
      </c>
      <c r="V323" s="263">
        <v>5.2881288394448903E-4</v>
      </c>
      <c r="W323" s="263">
        <v>1.9152380451574164E-2</v>
      </c>
      <c r="X323" s="278">
        <v>0</v>
      </c>
      <c r="Y323" s="278">
        <v>0</v>
      </c>
      <c r="Z323" s="278">
        <v>0</v>
      </c>
      <c r="AA323" s="278">
        <v>0</v>
      </c>
      <c r="AB323" s="278">
        <v>0</v>
      </c>
      <c r="AC323" s="279">
        <v>0</v>
      </c>
      <c r="AD323" s="279">
        <v>0</v>
      </c>
      <c r="AE323" s="279">
        <v>0</v>
      </c>
      <c r="AF323" s="279">
        <v>0</v>
      </c>
      <c r="AG323" s="279">
        <v>0</v>
      </c>
      <c r="AH323" s="280">
        <v>0.47319006750363629</v>
      </c>
      <c r="AI323" s="280">
        <v>3.4563662491324129E-2</v>
      </c>
      <c r="AJ323" s="280">
        <v>0.14651252586417005</v>
      </c>
      <c r="AK323" s="280">
        <v>5.2881288394448903E-4</v>
      </c>
      <c r="AL323" s="280">
        <v>1.9152380451574164E-2</v>
      </c>
      <c r="AM323" s="281">
        <v>0</v>
      </c>
      <c r="AN323" s="281">
        <v>0</v>
      </c>
      <c r="AO323" s="281">
        <v>0</v>
      </c>
      <c r="AP323" s="281">
        <v>0</v>
      </c>
      <c r="AQ323" s="282">
        <v>0</v>
      </c>
    </row>
    <row r="324" spans="2:43" x14ac:dyDescent="0.2">
      <c r="B324" s="151" t="s">
        <v>244</v>
      </c>
      <c r="C324" s="151" t="s">
        <v>113</v>
      </c>
      <c r="D324" s="151" t="s">
        <v>143</v>
      </c>
      <c r="E324" s="151" t="s">
        <v>475</v>
      </c>
      <c r="F324" s="151" t="s">
        <v>212</v>
      </c>
      <c r="G324" s="151" t="s">
        <v>22</v>
      </c>
      <c r="H324" s="151" t="s">
        <v>113</v>
      </c>
      <c r="I324" s="262">
        <v>0.35356974543594444</v>
      </c>
      <c r="J324" s="263">
        <v>2.2941544010732666E-2</v>
      </c>
      <c r="K324" s="263">
        <v>0.11344891735574263</v>
      </c>
      <c r="L324" s="263">
        <v>8.8943593116380735E-4</v>
      </c>
      <c r="M324" s="264">
        <v>1.5127847555965154E-2</v>
      </c>
      <c r="N324" s="262">
        <v>0.217581381806735</v>
      </c>
      <c r="O324" s="263">
        <v>1.4117873237373946E-2</v>
      </c>
      <c r="P324" s="263">
        <v>6.9814718372764678E-2</v>
      </c>
      <c r="Q324" s="263">
        <v>5.4734518840849678E-4</v>
      </c>
      <c r="R324" s="264">
        <v>9.3094446498247097E-3</v>
      </c>
      <c r="S324" s="262">
        <v>0.15392929906744793</v>
      </c>
      <c r="T324" s="263">
        <v>1.1243601051394599E-2</v>
      </c>
      <c r="U324" s="263">
        <v>4.7660701184730023E-2</v>
      </c>
      <c r="V324" s="263">
        <v>1.7202346827109889E-4</v>
      </c>
      <c r="W324" s="263">
        <v>6.2302924360542458E-3</v>
      </c>
      <c r="X324" s="278">
        <v>0</v>
      </c>
      <c r="Y324" s="278">
        <v>0</v>
      </c>
      <c r="Z324" s="278">
        <v>0</v>
      </c>
      <c r="AA324" s="278">
        <v>0</v>
      </c>
      <c r="AB324" s="278">
        <v>0</v>
      </c>
      <c r="AC324" s="279">
        <v>0</v>
      </c>
      <c r="AD324" s="279">
        <v>0</v>
      </c>
      <c r="AE324" s="279">
        <v>0</v>
      </c>
      <c r="AF324" s="279">
        <v>0</v>
      </c>
      <c r="AG324" s="279">
        <v>0</v>
      </c>
      <c r="AH324" s="280">
        <v>0.15392929906744793</v>
      </c>
      <c r="AI324" s="280">
        <v>1.1243601051394599E-2</v>
      </c>
      <c r="AJ324" s="280">
        <v>4.7660701184730023E-2</v>
      </c>
      <c r="AK324" s="280">
        <v>1.7202346827109889E-4</v>
      </c>
      <c r="AL324" s="280">
        <v>6.2302924360542458E-3</v>
      </c>
      <c r="AM324" s="281">
        <v>0</v>
      </c>
      <c r="AN324" s="281">
        <v>0</v>
      </c>
      <c r="AO324" s="281">
        <v>0</v>
      </c>
      <c r="AP324" s="281">
        <v>0</v>
      </c>
      <c r="AQ324" s="282">
        <v>0</v>
      </c>
    </row>
    <row r="325" spans="2:43" x14ac:dyDescent="0.2">
      <c r="B325" s="151" t="s">
        <v>244</v>
      </c>
      <c r="C325" s="151" t="s">
        <v>113</v>
      </c>
      <c r="D325" s="151" t="s">
        <v>137</v>
      </c>
      <c r="E325" s="151" t="s">
        <v>475</v>
      </c>
      <c r="F325" s="151" t="s">
        <v>124</v>
      </c>
      <c r="G325" s="151" t="s">
        <v>22</v>
      </c>
      <c r="H325" s="151" t="s">
        <v>113</v>
      </c>
      <c r="I325" s="262">
        <v>18.005866665719388</v>
      </c>
      <c r="J325" s="263">
        <v>1.168319370916941</v>
      </c>
      <c r="K325" s="263">
        <v>5.77749116163504</v>
      </c>
      <c r="L325" s="263">
        <v>4.5295348346304998E-2</v>
      </c>
      <c r="M325" s="264">
        <v>0.77039964405378081</v>
      </c>
      <c r="N325" s="262">
        <v>6.5475878784434141</v>
      </c>
      <c r="O325" s="263">
        <v>0.42484340760616041</v>
      </c>
      <c r="P325" s="263">
        <v>2.1009058769581963</v>
      </c>
      <c r="Q325" s="263">
        <v>1.6471035762292727E-2</v>
      </c>
      <c r="R325" s="264">
        <v>0.28014532511046575</v>
      </c>
      <c r="S325" s="262">
        <v>4.6321316849000533</v>
      </c>
      <c r="T325" s="263">
        <v>0.33834910571326338</v>
      </c>
      <c r="U325" s="263">
        <v>1.4342340634293758</v>
      </c>
      <c r="V325" s="263">
        <v>5.1766321470469575E-3</v>
      </c>
      <c r="W325" s="263">
        <v>0.18748565201089162</v>
      </c>
      <c r="X325" s="278">
        <v>0</v>
      </c>
      <c r="Y325" s="278">
        <v>0</v>
      </c>
      <c r="Z325" s="278">
        <v>0</v>
      </c>
      <c r="AA325" s="278">
        <v>0</v>
      </c>
      <c r="AB325" s="278">
        <v>0</v>
      </c>
      <c r="AC325" s="279">
        <v>4.6321316849000533</v>
      </c>
      <c r="AD325" s="279">
        <v>0.33834910571326338</v>
      </c>
      <c r="AE325" s="279">
        <v>1.434234063429376</v>
      </c>
      <c r="AF325" s="279">
        <v>5.1766321470469575E-3</v>
      </c>
      <c r="AG325" s="279">
        <v>0.18748565201089162</v>
      </c>
      <c r="AH325" s="280">
        <v>0</v>
      </c>
      <c r="AI325" s="280">
        <v>0</v>
      </c>
      <c r="AJ325" s="280">
        <v>0</v>
      </c>
      <c r="AK325" s="280">
        <v>0</v>
      </c>
      <c r="AL325" s="280">
        <v>0</v>
      </c>
      <c r="AM325" s="281">
        <v>0</v>
      </c>
      <c r="AN325" s="281">
        <v>0</v>
      </c>
      <c r="AO325" s="281">
        <v>0</v>
      </c>
      <c r="AP325" s="281">
        <v>0</v>
      </c>
      <c r="AQ325" s="282">
        <v>0</v>
      </c>
    </row>
    <row r="326" spans="2:43" x14ac:dyDescent="0.2">
      <c r="B326" s="151" t="s">
        <v>244</v>
      </c>
      <c r="C326" s="151" t="s">
        <v>113</v>
      </c>
      <c r="D326" s="151" t="s">
        <v>141</v>
      </c>
      <c r="E326" s="151" t="s">
        <v>475</v>
      </c>
      <c r="F326" s="151" t="s">
        <v>123</v>
      </c>
      <c r="G326" s="151" t="s">
        <v>22</v>
      </c>
      <c r="H326" s="151" t="s">
        <v>113</v>
      </c>
      <c r="I326" s="262">
        <v>0.73005604844644079</v>
      </c>
      <c r="J326" s="263">
        <v>4.7370039948086889E-2</v>
      </c>
      <c r="K326" s="263">
        <v>0.23425100528083892</v>
      </c>
      <c r="L326" s="263">
        <v>1.8365204874956392E-3</v>
      </c>
      <c r="M326" s="264">
        <v>3.1236203749816938E-2</v>
      </c>
      <c r="N326" s="262">
        <v>0.26547492670779665</v>
      </c>
      <c r="O326" s="263">
        <v>1.7225469072031596E-2</v>
      </c>
      <c r="P326" s="263">
        <v>8.5182183738486877E-2</v>
      </c>
      <c r="Q326" s="263">
        <v>6.6782563181659615E-4</v>
      </c>
      <c r="R326" s="264">
        <v>1.1358619545387978E-2</v>
      </c>
      <c r="S326" s="262">
        <v>0.18781188467867493</v>
      </c>
      <c r="T326" s="263">
        <v>1.3718518286192315E-2</v>
      </c>
      <c r="U326" s="263">
        <v>5.8151672026318331E-2</v>
      </c>
      <c r="V326" s="263">
        <v>2.0988890341663122E-4</v>
      </c>
      <c r="W326" s="263">
        <v>7.6016909815325171E-3</v>
      </c>
      <c r="X326" s="278">
        <v>0</v>
      </c>
      <c r="Y326" s="278">
        <v>0</v>
      </c>
      <c r="Z326" s="278">
        <v>0</v>
      </c>
      <c r="AA326" s="278">
        <v>0</v>
      </c>
      <c r="AB326" s="278">
        <v>0</v>
      </c>
      <c r="AC326" s="279">
        <v>0</v>
      </c>
      <c r="AD326" s="279">
        <v>0</v>
      </c>
      <c r="AE326" s="279">
        <v>0</v>
      </c>
      <c r="AF326" s="279">
        <v>0</v>
      </c>
      <c r="AG326" s="279">
        <v>0</v>
      </c>
      <c r="AH326" s="280">
        <v>0.18781188467867493</v>
      </c>
      <c r="AI326" s="280">
        <v>1.3718518286192317E-2</v>
      </c>
      <c r="AJ326" s="280">
        <v>5.8151672026318331E-2</v>
      </c>
      <c r="AK326" s="280">
        <v>2.0988890341663122E-4</v>
      </c>
      <c r="AL326" s="280">
        <v>7.6016909815325171E-3</v>
      </c>
      <c r="AM326" s="281">
        <v>0</v>
      </c>
      <c r="AN326" s="281">
        <v>0</v>
      </c>
      <c r="AO326" s="281">
        <v>0</v>
      </c>
      <c r="AP326" s="281">
        <v>0</v>
      </c>
      <c r="AQ326" s="282">
        <v>0</v>
      </c>
    </row>
    <row r="327" spans="2:43" x14ac:dyDescent="0.2">
      <c r="B327" s="151" t="s">
        <v>244</v>
      </c>
      <c r="C327" s="151" t="s">
        <v>113</v>
      </c>
      <c r="D327" s="151" t="s">
        <v>395</v>
      </c>
      <c r="E327" s="151" t="s">
        <v>475</v>
      </c>
      <c r="F327" s="151" t="s">
        <v>189</v>
      </c>
      <c r="G327" s="151" t="s">
        <v>22</v>
      </c>
      <c r="H327" s="151" t="s">
        <v>113</v>
      </c>
      <c r="I327" s="262">
        <v>0.20624901817096752</v>
      </c>
      <c r="J327" s="263">
        <v>1.3382567339594051E-2</v>
      </c>
      <c r="K327" s="263">
        <v>6.6178535124183174E-2</v>
      </c>
      <c r="L327" s="263">
        <v>5.1883762651222087E-4</v>
      </c>
      <c r="M327" s="264">
        <v>8.8245777409796701E-3</v>
      </c>
      <c r="N327" s="262">
        <v>0.1269224727205954</v>
      </c>
      <c r="O327" s="263">
        <v>8.2354260551348001E-3</v>
      </c>
      <c r="P327" s="263">
        <v>4.0725252384112717E-2</v>
      </c>
      <c r="Q327" s="263">
        <v>3.1928469323828972E-4</v>
      </c>
      <c r="R327" s="264">
        <v>5.4305093790644118E-3</v>
      </c>
      <c r="S327" s="262">
        <v>8.9792091122677956E-2</v>
      </c>
      <c r="T327" s="263">
        <v>6.5587672799801806E-3</v>
      </c>
      <c r="U327" s="263">
        <v>2.7802075691092505E-2</v>
      </c>
      <c r="V327" s="263">
        <v>1.0034702315814099E-4</v>
      </c>
      <c r="W327" s="263">
        <v>3.6343372543649753E-3</v>
      </c>
      <c r="X327" s="278">
        <v>0</v>
      </c>
      <c r="Y327" s="278">
        <v>0</v>
      </c>
      <c r="Z327" s="278">
        <v>0</v>
      </c>
      <c r="AA327" s="278">
        <v>0</v>
      </c>
      <c r="AB327" s="278">
        <v>0</v>
      </c>
      <c r="AC327" s="279">
        <v>0</v>
      </c>
      <c r="AD327" s="279">
        <v>0</v>
      </c>
      <c r="AE327" s="279">
        <v>0</v>
      </c>
      <c r="AF327" s="279">
        <v>0</v>
      </c>
      <c r="AG327" s="279">
        <v>0</v>
      </c>
      <c r="AH327" s="280">
        <v>8.9792091122677956E-2</v>
      </c>
      <c r="AI327" s="280">
        <v>6.5587672799801806E-3</v>
      </c>
      <c r="AJ327" s="280">
        <v>2.7802075691092505E-2</v>
      </c>
      <c r="AK327" s="280">
        <v>1.0034702315814099E-4</v>
      </c>
      <c r="AL327" s="280">
        <v>3.6343372543649749E-3</v>
      </c>
      <c r="AM327" s="281">
        <v>0</v>
      </c>
      <c r="AN327" s="281">
        <v>0</v>
      </c>
      <c r="AO327" s="281">
        <v>0</v>
      </c>
      <c r="AP327" s="281">
        <v>0</v>
      </c>
      <c r="AQ327" s="282">
        <v>0</v>
      </c>
    </row>
    <row r="328" spans="2:43" x14ac:dyDescent="0.2">
      <c r="B328" s="151" t="s">
        <v>244</v>
      </c>
      <c r="C328" s="151" t="s">
        <v>113</v>
      </c>
      <c r="D328" s="151" t="s">
        <v>396</v>
      </c>
      <c r="E328" s="151" t="s">
        <v>475</v>
      </c>
      <c r="F328" s="151" t="s">
        <v>193</v>
      </c>
      <c r="G328" s="151" t="s">
        <v>22</v>
      </c>
      <c r="H328" s="151" t="s">
        <v>113</v>
      </c>
      <c r="I328" s="262">
        <v>0.93957886055662998</v>
      </c>
      <c r="J328" s="263">
        <v>6.0965028991484017E-2</v>
      </c>
      <c r="K328" s="263">
        <v>0.30147999334350117</v>
      </c>
      <c r="L328" s="263">
        <v>2.3635936318890062E-3</v>
      </c>
      <c r="M328" s="264">
        <v>4.0200854153351839E-2</v>
      </c>
      <c r="N328" s="262">
        <v>0.57820237572715683</v>
      </c>
      <c r="O328" s="263">
        <v>3.7516940917836313E-2</v>
      </c>
      <c r="P328" s="263">
        <v>0.18552614974984685</v>
      </c>
      <c r="Q328" s="263">
        <v>1.4545191580855421E-3</v>
      </c>
      <c r="R328" s="264">
        <v>2.4738987171293435E-2</v>
      </c>
      <c r="S328" s="262">
        <v>0.40905285955886622</v>
      </c>
      <c r="T328" s="263">
        <v>2.9878828719909715E-2</v>
      </c>
      <c r="U328" s="263">
        <v>0.12665390037053254</v>
      </c>
      <c r="V328" s="263">
        <v>4.5713643883153119E-4</v>
      </c>
      <c r="W328" s="263">
        <v>1.6556425269884888E-2</v>
      </c>
      <c r="X328" s="278">
        <v>0</v>
      </c>
      <c r="Y328" s="278">
        <v>0</v>
      </c>
      <c r="Z328" s="278">
        <v>0</v>
      </c>
      <c r="AA328" s="278">
        <v>0</v>
      </c>
      <c r="AB328" s="278">
        <v>0</v>
      </c>
      <c r="AC328" s="279">
        <v>0</v>
      </c>
      <c r="AD328" s="279">
        <v>0</v>
      </c>
      <c r="AE328" s="279">
        <v>0</v>
      </c>
      <c r="AF328" s="279">
        <v>0</v>
      </c>
      <c r="AG328" s="279">
        <v>0</v>
      </c>
      <c r="AH328" s="280">
        <v>0.40905285955886622</v>
      </c>
      <c r="AI328" s="280">
        <v>2.9878828719909715E-2</v>
      </c>
      <c r="AJ328" s="280">
        <v>0.12665390037053254</v>
      </c>
      <c r="AK328" s="280">
        <v>4.5713643883153119E-4</v>
      </c>
      <c r="AL328" s="280">
        <v>1.6556425269884888E-2</v>
      </c>
      <c r="AM328" s="281">
        <v>0</v>
      </c>
      <c r="AN328" s="281">
        <v>0</v>
      </c>
      <c r="AO328" s="281">
        <v>0</v>
      </c>
      <c r="AP328" s="281">
        <v>0</v>
      </c>
      <c r="AQ328" s="282">
        <v>0</v>
      </c>
    </row>
    <row r="329" spans="2:43" x14ac:dyDescent="0.2">
      <c r="B329" s="151" t="s">
        <v>244</v>
      </c>
      <c r="C329" s="151" t="s">
        <v>113</v>
      </c>
      <c r="D329" s="151" t="s">
        <v>134</v>
      </c>
      <c r="E329" s="151" t="s">
        <v>475</v>
      </c>
      <c r="F329" s="151" t="s">
        <v>125</v>
      </c>
      <c r="G329" s="151" t="s">
        <v>22</v>
      </c>
      <c r="H329" s="151" t="s">
        <v>113</v>
      </c>
      <c r="I329" s="262">
        <v>0.838091248440757</v>
      </c>
      <c r="J329" s="263">
        <v>5.4379956173588533E-2</v>
      </c>
      <c r="K329" s="263">
        <v>0.26891595225064913</v>
      </c>
      <c r="L329" s="263">
        <v>2.108292577573469E-3</v>
      </c>
      <c r="M329" s="264">
        <v>3.5858601614139618E-2</v>
      </c>
      <c r="N329" s="262">
        <v>0.62856843633056769</v>
      </c>
      <c r="O329" s="263">
        <v>4.0784967130191391E-2</v>
      </c>
      <c r="P329" s="263">
        <v>0.20168696418798682</v>
      </c>
      <c r="Q329" s="263">
        <v>1.5812194331801014E-3</v>
      </c>
      <c r="R329" s="264">
        <v>2.689395121060471E-2</v>
      </c>
      <c r="S329" s="262">
        <v>0.44468464175040506</v>
      </c>
      <c r="T329" s="263">
        <v>3.2481514148473278E-2</v>
      </c>
      <c r="U329" s="263">
        <v>0.13768647008922005</v>
      </c>
      <c r="V329" s="263">
        <v>4.969566861165078E-4</v>
      </c>
      <c r="W329" s="263">
        <v>1.7998622593045594E-2</v>
      </c>
      <c r="X329" s="278">
        <v>0</v>
      </c>
      <c r="Y329" s="278">
        <v>0</v>
      </c>
      <c r="Z329" s="278">
        <v>0</v>
      </c>
      <c r="AA329" s="278">
        <v>0</v>
      </c>
      <c r="AB329" s="278">
        <v>0</v>
      </c>
      <c r="AC329" s="279">
        <v>0</v>
      </c>
      <c r="AD329" s="279">
        <v>0</v>
      </c>
      <c r="AE329" s="279">
        <v>0</v>
      </c>
      <c r="AF329" s="279">
        <v>0</v>
      </c>
      <c r="AG329" s="279">
        <v>0</v>
      </c>
      <c r="AH329" s="280">
        <v>0.44468464175040501</v>
      </c>
      <c r="AI329" s="280">
        <v>3.2481514148473278E-2</v>
      </c>
      <c r="AJ329" s="280">
        <v>0.13768647008922005</v>
      </c>
      <c r="AK329" s="280">
        <v>4.969566861165078E-4</v>
      </c>
      <c r="AL329" s="280">
        <v>1.7998622593045594E-2</v>
      </c>
      <c r="AM329" s="281">
        <v>0</v>
      </c>
      <c r="AN329" s="281">
        <v>0</v>
      </c>
      <c r="AO329" s="281">
        <v>0</v>
      </c>
      <c r="AP329" s="281">
        <v>0</v>
      </c>
      <c r="AQ329" s="282">
        <v>0</v>
      </c>
    </row>
    <row r="330" spans="2:43" x14ac:dyDescent="0.2">
      <c r="B330" s="151" t="s">
        <v>244</v>
      </c>
      <c r="C330" s="151" t="s">
        <v>113</v>
      </c>
      <c r="D330" s="151" t="s">
        <v>397</v>
      </c>
      <c r="E330" s="151" t="s">
        <v>475</v>
      </c>
      <c r="F330" s="151" t="s">
        <v>130</v>
      </c>
      <c r="G330" s="151" t="s">
        <v>22</v>
      </c>
      <c r="H330" s="151" t="s">
        <v>113</v>
      </c>
      <c r="I330" s="262">
        <v>0</v>
      </c>
      <c r="J330" s="263">
        <v>0</v>
      </c>
      <c r="K330" s="263">
        <v>0</v>
      </c>
      <c r="L330" s="263">
        <v>0</v>
      </c>
      <c r="M330" s="264">
        <v>0</v>
      </c>
      <c r="N330" s="262">
        <v>0</v>
      </c>
      <c r="O330" s="263">
        <v>0</v>
      </c>
      <c r="P330" s="263">
        <v>0</v>
      </c>
      <c r="Q330" s="263">
        <v>0</v>
      </c>
      <c r="R330" s="264">
        <v>0</v>
      </c>
      <c r="S330" s="262">
        <v>0</v>
      </c>
      <c r="T330" s="263">
        <v>0</v>
      </c>
      <c r="U330" s="263">
        <v>0</v>
      </c>
      <c r="V330" s="263">
        <v>0</v>
      </c>
      <c r="W330" s="263">
        <v>0</v>
      </c>
      <c r="X330" s="278">
        <v>0</v>
      </c>
      <c r="Y330" s="278">
        <v>0</v>
      </c>
      <c r="Z330" s="278">
        <v>0</v>
      </c>
      <c r="AA330" s="278">
        <v>0</v>
      </c>
      <c r="AB330" s="278">
        <v>0</v>
      </c>
      <c r="AC330" s="279">
        <v>0</v>
      </c>
      <c r="AD330" s="279">
        <v>0</v>
      </c>
      <c r="AE330" s="279">
        <v>0</v>
      </c>
      <c r="AF330" s="279">
        <v>0</v>
      </c>
      <c r="AG330" s="279">
        <v>0</v>
      </c>
      <c r="AH330" s="280">
        <v>0</v>
      </c>
      <c r="AI330" s="280">
        <v>0</v>
      </c>
      <c r="AJ330" s="280">
        <v>0</v>
      </c>
      <c r="AK330" s="280">
        <v>0</v>
      </c>
      <c r="AL330" s="280">
        <v>0</v>
      </c>
      <c r="AM330" s="281">
        <v>0</v>
      </c>
      <c r="AN330" s="281">
        <v>0</v>
      </c>
      <c r="AO330" s="281">
        <v>0</v>
      </c>
      <c r="AP330" s="281">
        <v>0</v>
      </c>
      <c r="AQ330" s="282">
        <v>0</v>
      </c>
    </row>
    <row r="331" spans="2:43" x14ac:dyDescent="0.2">
      <c r="B331" s="151" t="s">
        <v>244</v>
      </c>
      <c r="C331" s="151" t="s">
        <v>113</v>
      </c>
      <c r="D331" s="151" t="s">
        <v>138</v>
      </c>
      <c r="E331" s="151" t="s">
        <v>475</v>
      </c>
      <c r="F331" s="151" t="s">
        <v>126</v>
      </c>
      <c r="G331" s="151" t="s">
        <v>22</v>
      </c>
      <c r="H331" s="151" t="s">
        <v>113</v>
      </c>
      <c r="I331" s="262">
        <v>0</v>
      </c>
      <c r="J331" s="263">
        <v>0</v>
      </c>
      <c r="K331" s="263">
        <v>0</v>
      </c>
      <c r="L331" s="263">
        <v>0</v>
      </c>
      <c r="M331" s="264">
        <v>0</v>
      </c>
      <c r="N331" s="262">
        <v>0</v>
      </c>
      <c r="O331" s="263">
        <v>0</v>
      </c>
      <c r="P331" s="263">
        <v>0</v>
      </c>
      <c r="Q331" s="263">
        <v>0</v>
      </c>
      <c r="R331" s="264">
        <v>0</v>
      </c>
      <c r="S331" s="262">
        <v>0</v>
      </c>
      <c r="T331" s="263">
        <v>0</v>
      </c>
      <c r="U331" s="263">
        <v>0</v>
      </c>
      <c r="V331" s="263">
        <v>0</v>
      </c>
      <c r="W331" s="263">
        <v>0</v>
      </c>
      <c r="X331" s="278">
        <v>0</v>
      </c>
      <c r="Y331" s="278">
        <v>0</v>
      </c>
      <c r="Z331" s="278">
        <v>0</v>
      </c>
      <c r="AA331" s="278">
        <v>0</v>
      </c>
      <c r="AB331" s="278">
        <v>0</v>
      </c>
      <c r="AC331" s="279">
        <v>0</v>
      </c>
      <c r="AD331" s="279">
        <v>0</v>
      </c>
      <c r="AE331" s="279">
        <v>0</v>
      </c>
      <c r="AF331" s="279">
        <v>0</v>
      </c>
      <c r="AG331" s="279">
        <v>0</v>
      </c>
      <c r="AH331" s="280">
        <v>0</v>
      </c>
      <c r="AI331" s="280">
        <v>0</v>
      </c>
      <c r="AJ331" s="280">
        <v>0</v>
      </c>
      <c r="AK331" s="280">
        <v>0</v>
      </c>
      <c r="AL331" s="280">
        <v>0</v>
      </c>
      <c r="AM331" s="281">
        <v>0</v>
      </c>
      <c r="AN331" s="281">
        <v>0</v>
      </c>
      <c r="AO331" s="281">
        <v>0</v>
      </c>
      <c r="AP331" s="281">
        <v>0</v>
      </c>
      <c r="AQ331" s="282">
        <v>0</v>
      </c>
    </row>
    <row r="332" spans="2:43" x14ac:dyDescent="0.2">
      <c r="B332" s="151" t="s">
        <v>244</v>
      </c>
      <c r="C332" s="151" t="s">
        <v>113</v>
      </c>
      <c r="D332" s="151" t="s">
        <v>140</v>
      </c>
      <c r="E332" s="151" t="s">
        <v>475</v>
      </c>
      <c r="F332" s="151" t="s">
        <v>128</v>
      </c>
      <c r="G332" s="151" t="s">
        <v>22</v>
      </c>
      <c r="H332" s="151" t="s">
        <v>113</v>
      </c>
      <c r="I332" s="262">
        <v>6.547587878443414E-3</v>
      </c>
      <c r="J332" s="263">
        <v>4.2484340760616041E-4</v>
      </c>
      <c r="K332" s="263">
        <v>2.1009058769581963E-3</v>
      </c>
      <c r="L332" s="263">
        <v>1.6471035762292726E-5</v>
      </c>
      <c r="M332" s="264">
        <v>2.8014532511046577E-4</v>
      </c>
      <c r="N332" s="262">
        <v>6.547587878443414E-3</v>
      </c>
      <c r="O332" s="263">
        <v>4.2484340760616041E-4</v>
      </c>
      <c r="P332" s="263">
        <v>2.1009058769581963E-3</v>
      </c>
      <c r="Q332" s="263">
        <v>1.6471035762292726E-5</v>
      </c>
      <c r="R332" s="264">
        <v>2.8014532511046577E-4</v>
      </c>
      <c r="S332" s="262">
        <v>4.6321316849000536E-3</v>
      </c>
      <c r="T332" s="263">
        <v>3.3834910571326339E-4</v>
      </c>
      <c r="U332" s="263">
        <v>1.4342340634293756E-3</v>
      </c>
      <c r="V332" s="263">
        <v>5.1766321470469573E-6</v>
      </c>
      <c r="W332" s="263">
        <v>1.8748565201089163E-4</v>
      </c>
      <c r="X332" s="278">
        <v>0</v>
      </c>
      <c r="Y332" s="278">
        <v>0</v>
      </c>
      <c r="Z332" s="278">
        <v>0</v>
      </c>
      <c r="AA332" s="278">
        <v>0</v>
      </c>
      <c r="AB332" s="278">
        <v>0</v>
      </c>
      <c r="AC332" s="279">
        <v>0</v>
      </c>
      <c r="AD332" s="279">
        <v>0</v>
      </c>
      <c r="AE332" s="279">
        <v>0</v>
      </c>
      <c r="AF332" s="279">
        <v>0</v>
      </c>
      <c r="AG332" s="279">
        <v>0</v>
      </c>
      <c r="AH332" s="280">
        <v>4.6321316849000536E-3</v>
      </c>
      <c r="AI332" s="280">
        <v>3.3834910571326339E-4</v>
      </c>
      <c r="AJ332" s="280">
        <v>1.4342340634293756E-3</v>
      </c>
      <c r="AK332" s="280">
        <v>5.1766321470469573E-6</v>
      </c>
      <c r="AL332" s="280">
        <v>1.8748565201089163E-4</v>
      </c>
      <c r="AM332" s="281">
        <v>0</v>
      </c>
      <c r="AN332" s="281">
        <v>0</v>
      </c>
      <c r="AO332" s="281">
        <v>0</v>
      </c>
      <c r="AP332" s="281">
        <v>0</v>
      </c>
      <c r="AQ332" s="282">
        <v>0</v>
      </c>
    </row>
    <row r="333" spans="2:43" x14ac:dyDescent="0.2">
      <c r="B333" s="151" t="s">
        <v>244</v>
      </c>
      <c r="C333" s="151" t="s">
        <v>113</v>
      </c>
      <c r="D333" s="151" t="s">
        <v>135</v>
      </c>
      <c r="E333" s="151" t="s">
        <v>475</v>
      </c>
      <c r="F333" s="151" t="s">
        <v>155</v>
      </c>
      <c r="G333" s="151" t="s">
        <v>22</v>
      </c>
      <c r="H333" s="151" t="s">
        <v>113</v>
      </c>
      <c r="I333" s="262">
        <v>0</v>
      </c>
      <c r="J333" s="263">
        <v>0</v>
      </c>
      <c r="K333" s="263">
        <v>0</v>
      </c>
      <c r="L333" s="263">
        <v>0</v>
      </c>
      <c r="M333" s="264">
        <v>0</v>
      </c>
      <c r="N333" s="262">
        <v>0</v>
      </c>
      <c r="O333" s="263">
        <v>0</v>
      </c>
      <c r="P333" s="263">
        <v>0</v>
      </c>
      <c r="Q333" s="263">
        <v>0</v>
      </c>
      <c r="R333" s="264">
        <v>0</v>
      </c>
      <c r="S333" s="262">
        <v>0</v>
      </c>
      <c r="T333" s="263">
        <v>0</v>
      </c>
      <c r="U333" s="263">
        <v>0</v>
      </c>
      <c r="V333" s="263">
        <v>0</v>
      </c>
      <c r="W333" s="263">
        <v>0</v>
      </c>
      <c r="X333" s="278">
        <v>0</v>
      </c>
      <c r="Y333" s="278">
        <v>0</v>
      </c>
      <c r="Z333" s="278">
        <v>0</v>
      </c>
      <c r="AA333" s="278">
        <v>0</v>
      </c>
      <c r="AB333" s="278">
        <v>0</v>
      </c>
      <c r="AC333" s="279">
        <v>0</v>
      </c>
      <c r="AD333" s="279">
        <v>0</v>
      </c>
      <c r="AE333" s="279">
        <v>0</v>
      </c>
      <c r="AF333" s="279">
        <v>0</v>
      </c>
      <c r="AG333" s="279">
        <v>0</v>
      </c>
      <c r="AH333" s="280">
        <v>0</v>
      </c>
      <c r="AI333" s="280">
        <v>0</v>
      </c>
      <c r="AJ333" s="280">
        <v>0</v>
      </c>
      <c r="AK333" s="280">
        <v>0</v>
      </c>
      <c r="AL333" s="280">
        <v>0</v>
      </c>
      <c r="AM333" s="281">
        <v>0</v>
      </c>
      <c r="AN333" s="281">
        <v>0</v>
      </c>
      <c r="AO333" s="281">
        <v>0</v>
      </c>
      <c r="AP333" s="281">
        <v>0</v>
      </c>
      <c r="AQ333" s="282">
        <v>0</v>
      </c>
    </row>
    <row r="334" spans="2:43" x14ac:dyDescent="0.2">
      <c r="B334" s="151" t="s">
        <v>244</v>
      </c>
      <c r="C334" s="151" t="s">
        <v>113</v>
      </c>
      <c r="D334" s="151" t="s">
        <v>136</v>
      </c>
      <c r="E334" s="151" t="s">
        <v>475</v>
      </c>
      <c r="F334" s="151" t="s">
        <v>132</v>
      </c>
      <c r="G334" s="151" t="s">
        <v>22</v>
      </c>
      <c r="H334" s="151" t="s">
        <v>113</v>
      </c>
      <c r="I334" s="262">
        <v>0</v>
      </c>
      <c r="J334" s="263">
        <v>0</v>
      </c>
      <c r="K334" s="263">
        <v>0</v>
      </c>
      <c r="L334" s="263">
        <v>0</v>
      </c>
      <c r="M334" s="264">
        <v>0</v>
      </c>
      <c r="N334" s="262">
        <v>0</v>
      </c>
      <c r="O334" s="263">
        <v>0</v>
      </c>
      <c r="P334" s="263">
        <v>0</v>
      </c>
      <c r="Q334" s="263">
        <v>0</v>
      </c>
      <c r="R334" s="264">
        <v>0</v>
      </c>
      <c r="S334" s="262">
        <v>0</v>
      </c>
      <c r="T334" s="263">
        <v>0</v>
      </c>
      <c r="U334" s="263">
        <v>0</v>
      </c>
      <c r="V334" s="263">
        <v>0</v>
      </c>
      <c r="W334" s="263">
        <v>0</v>
      </c>
      <c r="X334" s="278">
        <v>0</v>
      </c>
      <c r="Y334" s="278">
        <v>0</v>
      </c>
      <c r="Z334" s="278">
        <v>0</v>
      </c>
      <c r="AA334" s="278">
        <v>0</v>
      </c>
      <c r="AB334" s="278">
        <v>0</v>
      </c>
      <c r="AC334" s="279">
        <v>0</v>
      </c>
      <c r="AD334" s="279">
        <v>0</v>
      </c>
      <c r="AE334" s="279">
        <v>0</v>
      </c>
      <c r="AF334" s="279">
        <v>0</v>
      </c>
      <c r="AG334" s="279">
        <v>0</v>
      </c>
      <c r="AH334" s="280">
        <v>0</v>
      </c>
      <c r="AI334" s="280">
        <v>0</v>
      </c>
      <c r="AJ334" s="280">
        <v>0</v>
      </c>
      <c r="AK334" s="280">
        <v>0</v>
      </c>
      <c r="AL334" s="280">
        <v>0</v>
      </c>
      <c r="AM334" s="281">
        <v>0</v>
      </c>
      <c r="AN334" s="281">
        <v>0</v>
      </c>
      <c r="AO334" s="281">
        <v>0</v>
      </c>
      <c r="AP334" s="281">
        <v>0</v>
      </c>
      <c r="AQ334" s="282">
        <v>0</v>
      </c>
    </row>
    <row r="335" spans="2:43" x14ac:dyDescent="0.2">
      <c r="B335" s="151" t="s">
        <v>244</v>
      </c>
      <c r="C335" s="151" t="s">
        <v>113</v>
      </c>
      <c r="D335" s="151" t="s">
        <v>398</v>
      </c>
      <c r="E335" s="151" t="s">
        <v>475</v>
      </c>
      <c r="F335" s="151" t="s">
        <v>131</v>
      </c>
      <c r="G335" s="151" t="s">
        <v>22</v>
      </c>
      <c r="H335" s="151" t="s">
        <v>113</v>
      </c>
      <c r="I335" s="262">
        <v>0</v>
      </c>
      <c r="J335" s="263">
        <v>0</v>
      </c>
      <c r="K335" s="263">
        <v>0</v>
      </c>
      <c r="L335" s="263">
        <v>0</v>
      </c>
      <c r="M335" s="264">
        <v>0</v>
      </c>
      <c r="N335" s="262">
        <v>0</v>
      </c>
      <c r="O335" s="263">
        <v>0</v>
      </c>
      <c r="P335" s="263">
        <v>0</v>
      </c>
      <c r="Q335" s="263">
        <v>0</v>
      </c>
      <c r="R335" s="264">
        <v>0</v>
      </c>
      <c r="S335" s="262">
        <v>0</v>
      </c>
      <c r="T335" s="263">
        <v>0</v>
      </c>
      <c r="U335" s="263">
        <v>0</v>
      </c>
      <c r="V335" s="263">
        <v>0</v>
      </c>
      <c r="W335" s="263">
        <v>0</v>
      </c>
      <c r="X335" s="278">
        <v>0</v>
      </c>
      <c r="Y335" s="278">
        <v>0</v>
      </c>
      <c r="Z335" s="278">
        <v>0</v>
      </c>
      <c r="AA335" s="278">
        <v>0</v>
      </c>
      <c r="AB335" s="278">
        <v>0</v>
      </c>
      <c r="AC335" s="279">
        <v>0</v>
      </c>
      <c r="AD335" s="279">
        <v>0</v>
      </c>
      <c r="AE335" s="279">
        <v>0</v>
      </c>
      <c r="AF335" s="279">
        <v>0</v>
      </c>
      <c r="AG335" s="279">
        <v>0</v>
      </c>
      <c r="AH335" s="280">
        <v>0</v>
      </c>
      <c r="AI335" s="280">
        <v>0</v>
      </c>
      <c r="AJ335" s="280">
        <v>0</v>
      </c>
      <c r="AK335" s="280">
        <v>0</v>
      </c>
      <c r="AL335" s="280">
        <v>0</v>
      </c>
      <c r="AM335" s="281">
        <v>0</v>
      </c>
      <c r="AN335" s="281">
        <v>0</v>
      </c>
      <c r="AO335" s="281">
        <v>0</v>
      </c>
      <c r="AP335" s="281">
        <v>0</v>
      </c>
      <c r="AQ335" s="282">
        <v>0</v>
      </c>
    </row>
    <row r="336" spans="2:43" x14ac:dyDescent="0.2">
      <c r="B336" s="151" t="s">
        <v>245</v>
      </c>
      <c r="C336" s="151" t="s">
        <v>113</v>
      </c>
      <c r="D336" s="151" t="s">
        <v>144</v>
      </c>
      <c r="E336" s="151" t="s">
        <v>475</v>
      </c>
      <c r="F336" s="151" t="s">
        <v>122</v>
      </c>
      <c r="G336" s="151" t="s">
        <v>23</v>
      </c>
      <c r="H336" s="151" t="s">
        <v>113</v>
      </c>
      <c r="I336" s="262">
        <v>32.422508089430075</v>
      </c>
      <c r="J336" s="263">
        <v>2.1037501253249986</v>
      </c>
      <c r="K336" s="263">
        <v>10.40331784092098</v>
      </c>
      <c r="L336" s="263">
        <v>8.1561683502167179E-2</v>
      </c>
      <c r="M336" s="264">
        <v>1.3872305707440831</v>
      </c>
      <c r="N336" s="262">
        <v>11.790002941610934</v>
      </c>
      <c r="O336" s="263">
        <v>0.76500004557272672</v>
      </c>
      <c r="P336" s="263">
        <v>3.7830246694258105</v>
      </c>
      <c r="Q336" s="263">
        <v>2.9658794000788063E-2</v>
      </c>
      <c r="R336" s="264">
        <v>0.50444748027057562</v>
      </c>
      <c r="S336" s="262">
        <v>8.3409107605416644</v>
      </c>
      <c r="T336" s="263">
        <v>0.60925290743851135</v>
      </c>
      <c r="U336" s="263">
        <v>2.5825730239470941</v>
      </c>
      <c r="V336" s="263">
        <v>9.3213729047086687E-3</v>
      </c>
      <c r="W336" s="263">
        <v>0.33759858283013355</v>
      </c>
      <c r="X336" s="278">
        <v>0</v>
      </c>
      <c r="Y336" s="278">
        <v>0</v>
      </c>
      <c r="Z336" s="278">
        <v>0</v>
      </c>
      <c r="AA336" s="278">
        <v>0</v>
      </c>
      <c r="AB336" s="278">
        <v>0</v>
      </c>
      <c r="AC336" s="279">
        <v>0</v>
      </c>
      <c r="AD336" s="279">
        <v>0</v>
      </c>
      <c r="AE336" s="279">
        <v>0</v>
      </c>
      <c r="AF336" s="279">
        <v>0</v>
      </c>
      <c r="AG336" s="279">
        <v>0</v>
      </c>
      <c r="AH336" s="280">
        <v>8.3409107605416644</v>
      </c>
      <c r="AI336" s="280">
        <v>0.60925290743851135</v>
      </c>
      <c r="AJ336" s="280">
        <v>2.5825730239470941</v>
      </c>
      <c r="AK336" s="280">
        <v>9.3213729047086687E-3</v>
      </c>
      <c r="AL336" s="280">
        <v>0.33759858283013355</v>
      </c>
      <c r="AM336" s="281">
        <v>0</v>
      </c>
      <c r="AN336" s="281">
        <v>0</v>
      </c>
      <c r="AO336" s="281">
        <v>0</v>
      </c>
      <c r="AP336" s="281">
        <v>0</v>
      </c>
      <c r="AQ336" s="282">
        <v>0</v>
      </c>
    </row>
    <row r="337" spans="2:43" x14ac:dyDescent="0.2">
      <c r="B337" s="151" t="s">
        <v>245</v>
      </c>
      <c r="C337" s="151" t="s">
        <v>113</v>
      </c>
      <c r="D337" s="151" t="s">
        <v>139</v>
      </c>
      <c r="E337" s="151" t="s">
        <v>475</v>
      </c>
      <c r="F337" s="151" t="s">
        <v>127</v>
      </c>
      <c r="G337" s="151" t="s">
        <v>23</v>
      </c>
      <c r="H337" s="151" t="s">
        <v>113</v>
      </c>
      <c r="I337" s="262">
        <v>5.051477275105956</v>
      </c>
      <c r="J337" s="263">
        <v>0.32776754720110679</v>
      </c>
      <c r="K337" s="263">
        <v>1.62085312814677</v>
      </c>
      <c r="L337" s="263">
        <v>1.2707437364011285E-2</v>
      </c>
      <c r="M337" s="264">
        <v>0.21613268424877061</v>
      </c>
      <c r="N337" s="262">
        <v>1.8369008273112566</v>
      </c>
      <c r="O337" s="263">
        <v>0.11918819898222063</v>
      </c>
      <c r="P337" s="263">
        <v>0.58940113750791623</v>
      </c>
      <c r="Q337" s="263">
        <v>4.6208863141859215E-3</v>
      </c>
      <c r="R337" s="264">
        <v>7.8593703363189299E-2</v>
      </c>
      <c r="S337" s="262">
        <v>1.299526891761309</v>
      </c>
      <c r="T337" s="263">
        <v>9.4922552204442109E-2</v>
      </c>
      <c r="U337" s="263">
        <v>0.4023689008199654</v>
      </c>
      <c r="V337" s="263">
        <v>1.4522844213978245E-3</v>
      </c>
      <c r="W337" s="263">
        <v>5.2598385188786685E-2</v>
      </c>
      <c r="X337" s="278">
        <v>0</v>
      </c>
      <c r="Y337" s="278">
        <v>0</v>
      </c>
      <c r="Z337" s="278">
        <v>0</v>
      </c>
      <c r="AA337" s="278">
        <v>0</v>
      </c>
      <c r="AB337" s="278">
        <v>0</v>
      </c>
      <c r="AC337" s="279">
        <v>0</v>
      </c>
      <c r="AD337" s="279">
        <v>0</v>
      </c>
      <c r="AE337" s="279">
        <v>0</v>
      </c>
      <c r="AF337" s="279">
        <v>0</v>
      </c>
      <c r="AG337" s="279">
        <v>0</v>
      </c>
      <c r="AH337" s="280">
        <v>1.299526891761309</v>
      </c>
      <c r="AI337" s="280">
        <v>9.4922552204442109E-2</v>
      </c>
      <c r="AJ337" s="280">
        <v>0.4023689008199654</v>
      </c>
      <c r="AK337" s="280">
        <v>1.4522844213978245E-3</v>
      </c>
      <c r="AL337" s="280">
        <v>5.2598385188786685E-2</v>
      </c>
      <c r="AM337" s="281">
        <v>0</v>
      </c>
      <c r="AN337" s="281">
        <v>0</v>
      </c>
      <c r="AO337" s="281">
        <v>0</v>
      </c>
      <c r="AP337" s="281">
        <v>0</v>
      </c>
      <c r="AQ337" s="282">
        <v>0</v>
      </c>
    </row>
    <row r="338" spans="2:43" x14ac:dyDescent="0.2">
      <c r="B338" s="151" t="s">
        <v>245</v>
      </c>
      <c r="C338" s="151" t="s">
        <v>113</v>
      </c>
      <c r="D338" s="151" t="s">
        <v>142</v>
      </c>
      <c r="E338" s="151" t="s">
        <v>475</v>
      </c>
      <c r="F338" s="151" t="s">
        <v>133</v>
      </c>
      <c r="G338" s="151" t="s">
        <v>23</v>
      </c>
      <c r="H338" s="151" t="s">
        <v>113</v>
      </c>
      <c r="I338" s="262">
        <v>2.6586722500557661E-2</v>
      </c>
      <c r="J338" s="263">
        <v>1.7250923536900355E-3</v>
      </c>
      <c r="K338" s="263">
        <v>8.5308059376145787E-3</v>
      </c>
      <c r="L338" s="263">
        <v>6.6881249284269915E-5</v>
      </c>
      <c r="M338" s="264">
        <v>1.137540443414582E-3</v>
      </c>
      <c r="N338" s="262">
        <v>0</v>
      </c>
      <c r="O338" s="263">
        <v>0</v>
      </c>
      <c r="P338" s="263">
        <v>0</v>
      </c>
      <c r="Q338" s="263">
        <v>0</v>
      </c>
      <c r="R338" s="264">
        <v>0</v>
      </c>
      <c r="S338" s="262">
        <v>0</v>
      </c>
      <c r="T338" s="263">
        <v>0</v>
      </c>
      <c r="U338" s="263">
        <v>0</v>
      </c>
      <c r="V338" s="263">
        <v>0</v>
      </c>
      <c r="W338" s="263">
        <v>0</v>
      </c>
      <c r="X338" s="278">
        <v>0</v>
      </c>
      <c r="Y338" s="278">
        <v>0</v>
      </c>
      <c r="Z338" s="278">
        <v>0</v>
      </c>
      <c r="AA338" s="278">
        <v>0</v>
      </c>
      <c r="AB338" s="278">
        <v>0</v>
      </c>
      <c r="AC338" s="279">
        <v>0</v>
      </c>
      <c r="AD338" s="279">
        <v>0</v>
      </c>
      <c r="AE338" s="279">
        <v>0</v>
      </c>
      <c r="AF338" s="279">
        <v>0</v>
      </c>
      <c r="AG338" s="279">
        <v>0</v>
      </c>
      <c r="AH338" s="280">
        <v>0</v>
      </c>
      <c r="AI338" s="280">
        <v>0</v>
      </c>
      <c r="AJ338" s="280">
        <v>0</v>
      </c>
      <c r="AK338" s="280">
        <v>0</v>
      </c>
      <c r="AL338" s="280">
        <v>0</v>
      </c>
      <c r="AM338" s="281">
        <v>0</v>
      </c>
      <c r="AN338" s="281">
        <v>0</v>
      </c>
      <c r="AO338" s="281">
        <v>0</v>
      </c>
      <c r="AP338" s="281">
        <v>0</v>
      </c>
      <c r="AQ338" s="282">
        <v>0</v>
      </c>
    </row>
    <row r="339" spans="2:43" x14ac:dyDescent="0.2">
      <c r="B339" s="151" t="s">
        <v>245</v>
      </c>
      <c r="C339" s="151" t="s">
        <v>113</v>
      </c>
      <c r="D339" s="151" t="s">
        <v>143</v>
      </c>
      <c r="E339" s="151" t="s">
        <v>475</v>
      </c>
      <c r="F339" s="151" t="s">
        <v>212</v>
      </c>
      <c r="G339" s="151" t="s">
        <v>23</v>
      </c>
      <c r="H339" s="151" t="s">
        <v>113</v>
      </c>
      <c r="I339" s="262">
        <v>2.6586722500557661E-2</v>
      </c>
      <c r="J339" s="263">
        <v>1.7250923536900355E-3</v>
      </c>
      <c r="K339" s="263">
        <v>8.5308059376145787E-3</v>
      </c>
      <c r="L339" s="263">
        <v>6.6881249284269915E-5</v>
      </c>
      <c r="M339" s="264">
        <v>1.137540443414582E-3</v>
      </c>
      <c r="N339" s="262">
        <v>0</v>
      </c>
      <c r="O339" s="263">
        <v>0</v>
      </c>
      <c r="P339" s="263">
        <v>0</v>
      </c>
      <c r="Q339" s="263">
        <v>0</v>
      </c>
      <c r="R339" s="264">
        <v>0</v>
      </c>
      <c r="S339" s="262">
        <v>0</v>
      </c>
      <c r="T339" s="263">
        <v>0</v>
      </c>
      <c r="U339" s="263">
        <v>0</v>
      </c>
      <c r="V339" s="263">
        <v>0</v>
      </c>
      <c r="W339" s="263">
        <v>0</v>
      </c>
      <c r="X339" s="278">
        <v>0</v>
      </c>
      <c r="Y339" s="278">
        <v>0</v>
      </c>
      <c r="Z339" s="278">
        <v>0</v>
      </c>
      <c r="AA339" s="278">
        <v>0</v>
      </c>
      <c r="AB339" s="278">
        <v>0</v>
      </c>
      <c r="AC339" s="279">
        <v>0</v>
      </c>
      <c r="AD339" s="279">
        <v>0</v>
      </c>
      <c r="AE339" s="279">
        <v>0</v>
      </c>
      <c r="AF339" s="279">
        <v>0</v>
      </c>
      <c r="AG339" s="279">
        <v>0</v>
      </c>
      <c r="AH339" s="280">
        <v>0</v>
      </c>
      <c r="AI339" s="280">
        <v>0</v>
      </c>
      <c r="AJ339" s="280">
        <v>0</v>
      </c>
      <c r="AK339" s="280">
        <v>0</v>
      </c>
      <c r="AL339" s="280">
        <v>0</v>
      </c>
      <c r="AM339" s="281">
        <v>0</v>
      </c>
      <c r="AN339" s="281">
        <v>0</v>
      </c>
      <c r="AO339" s="281">
        <v>0</v>
      </c>
      <c r="AP339" s="281">
        <v>0</v>
      </c>
      <c r="AQ339" s="282">
        <v>0</v>
      </c>
    </row>
    <row r="340" spans="2:43" x14ac:dyDescent="0.2">
      <c r="B340" s="151" t="s">
        <v>245</v>
      </c>
      <c r="C340" s="151" t="s">
        <v>113</v>
      </c>
      <c r="D340" s="151" t="s">
        <v>137</v>
      </c>
      <c r="E340" s="151" t="s">
        <v>475</v>
      </c>
      <c r="F340" s="151" t="s">
        <v>124</v>
      </c>
      <c r="G340" s="151" t="s">
        <v>23</v>
      </c>
      <c r="H340" s="151" t="s">
        <v>113</v>
      </c>
      <c r="I340" s="262">
        <v>15.885566694083202</v>
      </c>
      <c r="J340" s="263">
        <v>1.0307426813297962</v>
      </c>
      <c r="K340" s="263">
        <v>5.0971565477247101</v>
      </c>
      <c r="L340" s="263">
        <v>3.9961546447351275E-2</v>
      </c>
      <c r="M340" s="264">
        <v>0.6796804149402127</v>
      </c>
      <c r="N340" s="262">
        <v>5.7765697069393456</v>
      </c>
      <c r="O340" s="263">
        <v>0.3748155204835622</v>
      </c>
      <c r="P340" s="263">
        <v>1.8535114718998944</v>
      </c>
      <c r="Q340" s="263">
        <v>1.4531471435400461E-2</v>
      </c>
      <c r="R340" s="264">
        <v>0.24715651452371368</v>
      </c>
      <c r="S340" s="262">
        <v>4.0866700938283262</v>
      </c>
      <c r="T340" s="263">
        <v>0.29850644706396923</v>
      </c>
      <c r="U340" s="263">
        <v>1.2653443065259438</v>
      </c>
      <c r="V340" s="263">
        <v>4.5670523251852627E-3</v>
      </c>
      <c r="W340" s="263">
        <v>0.16540807973842125</v>
      </c>
      <c r="X340" s="278">
        <v>0</v>
      </c>
      <c r="Y340" s="278">
        <v>0</v>
      </c>
      <c r="Z340" s="278">
        <v>0</v>
      </c>
      <c r="AA340" s="278">
        <v>0</v>
      </c>
      <c r="AB340" s="278">
        <v>0</v>
      </c>
      <c r="AC340" s="279">
        <v>4.0866700938283262</v>
      </c>
      <c r="AD340" s="279">
        <v>0.29850644706396923</v>
      </c>
      <c r="AE340" s="279">
        <v>1.2653443065259438</v>
      </c>
      <c r="AF340" s="279">
        <v>4.5670523251852627E-3</v>
      </c>
      <c r="AG340" s="279">
        <v>0.16540807973842125</v>
      </c>
      <c r="AH340" s="280">
        <v>0</v>
      </c>
      <c r="AI340" s="280">
        <v>0</v>
      </c>
      <c r="AJ340" s="280">
        <v>0</v>
      </c>
      <c r="AK340" s="280">
        <v>0</v>
      </c>
      <c r="AL340" s="280">
        <v>0</v>
      </c>
      <c r="AM340" s="281">
        <v>0</v>
      </c>
      <c r="AN340" s="281">
        <v>0</v>
      </c>
      <c r="AO340" s="281">
        <v>0</v>
      </c>
      <c r="AP340" s="281">
        <v>0</v>
      </c>
      <c r="AQ340" s="282">
        <v>0</v>
      </c>
    </row>
    <row r="341" spans="2:43" x14ac:dyDescent="0.2">
      <c r="B341" s="151" t="s">
        <v>245</v>
      </c>
      <c r="C341" s="151" t="s">
        <v>113</v>
      </c>
      <c r="D341" s="151" t="s">
        <v>141</v>
      </c>
      <c r="E341" s="151" t="s">
        <v>475</v>
      </c>
      <c r="F341" s="151" t="s">
        <v>123</v>
      </c>
      <c r="G341" s="151" t="s">
        <v>23</v>
      </c>
      <c r="H341" s="151" t="s">
        <v>113</v>
      </c>
      <c r="I341" s="262">
        <v>0.58490789501226859</v>
      </c>
      <c r="J341" s="263">
        <v>3.7952031781180784E-2</v>
      </c>
      <c r="K341" s="263">
        <v>0.18767773062752074</v>
      </c>
      <c r="L341" s="263">
        <v>1.4713874842539382E-3</v>
      </c>
      <c r="M341" s="264">
        <v>2.5025889755120805E-2</v>
      </c>
      <c r="N341" s="262">
        <v>0.21269378000446126</v>
      </c>
      <c r="O341" s="263">
        <v>1.3800738829520284E-2</v>
      </c>
      <c r="P341" s="263">
        <v>6.8246447500916629E-2</v>
      </c>
      <c r="Q341" s="263">
        <v>5.3504999427415921E-4</v>
      </c>
      <c r="R341" s="264">
        <v>9.100323547316656E-3</v>
      </c>
      <c r="S341" s="262">
        <v>0.15047153483551998</v>
      </c>
      <c r="T341" s="263">
        <v>1.0991032360514349E-2</v>
      </c>
      <c r="U341" s="263">
        <v>4.6590083252838109E-2</v>
      </c>
      <c r="V341" s="263">
        <v>1.6815924879343225E-4</v>
      </c>
      <c r="W341" s="263">
        <v>6.0903393376489845E-3</v>
      </c>
      <c r="X341" s="278">
        <v>0</v>
      </c>
      <c r="Y341" s="278">
        <v>0</v>
      </c>
      <c r="Z341" s="278">
        <v>0</v>
      </c>
      <c r="AA341" s="278">
        <v>0</v>
      </c>
      <c r="AB341" s="278">
        <v>0</v>
      </c>
      <c r="AC341" s="279">
        <v>0</v>
      </c>
      <c r="AD341" s="279">
        <v>0</v>
      </c>
      <c r="AE341" s="279">
        <v>0</v>
      </c>
      <c r="AF341" s="279">
        <v>0</v>
      </c>
      <c r="AG341" s="279">
        <v>0</v>
      </c>
      <c r="AH341" s="280">
        <v>0.15047153483551998</v>
      </c>
      <c r="AI341" s="280">
        <v>1.0991032360514349E-2</v>
      </c>
      <c r="AJ341" s="280">
        <v>4.6590083252838109E-2</v>
      </c>
      <c r="AK341" s="280">
        <v>1.6815924879343225E-4</v>
      </c>
      <c r="AL341" s="280">
        <v>6.0903393376489845E-3</v>
      </c>
      <c r="AM341" s="281">
        <v>0</v>
      </c>
      <c r="AN341" s="281">
        <v>0</v>
      </c>
      <c r="AO341" s="281">
        <v>0</v>
      </c>
      <c r="AP341" s="281">
        <v>0</v>
      </c>
      <c r="AQ341" s="282">
        <v>0</v>
      </c>
    </row>
    <row r="342" spans="2:43" x14ac:dyDescent="0.2">
      <c r="B342" s="151" t="s">
        <v>245</v>
      </c>
      <c r="C342" s="151" t="s">
        <v>113</v>
      </c>
      <c r="D342" s="151" t="s">
        <v>395</v>
      </c>
      <c r="E342" s="151" t="s">
        <v>475</v>
      </c>
      <c r="F342" s="151" t="s">
        <v>189</v>
      </c>
      <c r="G342" s="151" t="s">
        <v>23</v>
      </c>
      <c r="H342" s="151" t="s">
        <v>113</v>
      </c>
      <c r="I342" s="262">
        <v>0</v>
      </c>
      <c r="J342" s="263">
        <v>0</v>
      </c>
      <c r="K342" s="263">
        <v>0</v>
      </c>
      <c r="L342" s="263">
        <v>0</v>
      </c>
      <c r="M342" s="264">
        <v>0</v>
      </c>
      <c r="N342" s="262">
        <v>0</v>
      </c>
      <c r="O342" s="263">
        <v>0</v>
      </c>
      <c r="P342" s="263">
        <v>0</v>
      </c>
      <c r="Q342" s="263">
        <v>0</v>
      </c>
      <c r="R342" s="264">
        <v>0</v>
      </c>
      <c r="S342" s="262">
        <v>0</v>
      </c>
      <c r="T342" s="263">
        <v>0</v>
      </c>
      <c r="U342" s="263">
        <v>0</v>
      </c>
      <c r="V342" s="263">
        <v>0</v>
      </c>
      <c r="W342" s="263">
        <v>0</v>
      </c>
      <c r="X342" s="278">
        <v>0</v>
      </c>
      <c r="Y342" s="278">
        <v>0</v>
      </c>
      <c r="Z342" s="278">
        <v>0</v>
      </c>
      <c r="AA342" s="278">
        <v>0</v>
      </c>
      <c r="AB342" s="278">
        <v>0</v>
      </c>
      <c r="AC342" s="279">
        <v>0</v>
      </c>
      <c r="AD342" s="279">
        <v>0</v>
      </c>
      <c r="AE342" s="279">
        <v>0</v>
      </c>
      <c r="AF342" s="279">
        <v>0</v>
      </c>
      <c r="AG342" s="279">
        <v>0</v>
      </c>
      <c r="AH342" s="280">
        <v>0</v>
      </c>
      <c r="AI342" s="280">
        <v>0</v>
      </c>
      <c r="AJ342" s="280">
        <v>0</v>
      </c>
      <c r="AK342" s="280">
        <v>0</v>
      </c>
      <c r="AL342" s="280">
        <v>0</v>
      </c>
      <c r="AM342" s="281">
        <v>0</v>
      </c>
      <c r="AN342" s="281">
        <v>0</v>
      </c>
      <c r="AO342" s="281">
        <v>0</v>
      </c>
      <c r="AP342" s="281">
        <v>0</v>
      </c>
      <c r="AQ342" s="282">
        <v>0</v>
      </c>
    </row>
    <row r="343" spans="2:43" x14ac:dyDescent="0.2">
      <c r="B343" s="151" t="s">
        <v>245</v>
      </c>
      <c r="C343" s="151" t="s">
        <v>113</v>
      </c>
      <c r="D343" s="151" t="s">
        <v>396</v>
      </c>
      <c r="E343" s="151" t="s">
        <v>475</v>
      </c>
      <c r="F343" s="151" t="s">
        <v>193</v>
      </c>
      <c r="G343" s="151" t="s">
        <v>23</v>
      </c>
      <c r="H343" s="151" t="s">
        <v>113</v>
      </c>
      <c r="I343" s="262">
        <v>0</v>
      </c>
      <c r="J343" s="263">
        <v>0</v>
      </c>
      <c r="K343" s="263">
        <v>0</v>
      </c>
      <c r="L343" s="263">
        <v>0</v>
      </c>
      <c r="M343" s="264">
        <v>0</v>
      </c>
      <c r="N343" s="262">
        <v>0</v>
      </c>
      <c r="O343" s="263">
        <v>0</v>
      </c>
      <c r="P343" s="263">
        <v>0</v>
      </c>
      <c r="Q343" s="263">
        <v>0</v>
      </c>
      <c r="R343" s="264">
        <v>0</v>
      </c>
      <c r="S343" s="262">
        <v>0</v>
      </c>
      <c r="T343" s="263">
        <v>0</v>
      </c>
      <c r="U343" s="263">
        <v>0</v>
      </c>
      <c r="V343" s="263">
        <v>0</v>
      </c>
      <c r="W343" s="263">
        <v>0</v>
      </c>
      <c r="X343" s="278">
        <v>0</v>
      </c>
      <c r="Y343" s="278">
        <v>0</v>
      </c>
      <c r="Z343" s="278">
        <v>0</v>
      </c>
      <c r="AA343" s="278">
        <v>0</v>
      </c>
      <c r="AB343" s="278">
        <v>0</v>
      </c>
      <c r="AC343" s="279">
        <v>0</v>
      </c>
      <c r="AD343" s="279">
        <v>0</v>
      </c>
      <c r="AE343" s="279">
        <v>0</v>
      </c>
      <c r="AF343" s="279">
        <v>0</v>
      </c>
      <c r="AG343" s="279">
        <v>0</v>
      </c>
      <c r="AH343" s="280">
        <v>0</v>
      </c>
      <c r="AI343" s="280">
        <v>0</v>
      </c>
      <c r="AJ343" s="280">
        <v>0</v>
      </c>
      <c r="AK343" s="280">
        <v>0</v>
      </c>
      <c r="AL343" s="280">
        <v>0</v>
      </c>
      <c r="AM343" s="281">
        <v>0</v>
      </c>
      <c r="AN343" s="281">
        <v>0</v>
      </c>
      <c r="AO343" s="281">
        <v>0</v>
      </c>
      <c r="AP343" s="281">
        <v>0</v>
      </c>
      <c r="AQ343" s="282">
        <v>0</v>
      </c>
    </row>
    <row r="344" spans="2:43" x14ac:dyDescent="0.2">
      <c r="B344" s="151" t="s">
        <v>245</v>
      </c>
      <c r="C344" s="151" t="s">
        <v>113</v>
      </c>
      <c r="D344" s="151" t="s">
        <v>134</v>
      </c>
      <c r="E344" s="151" t="s">
        <v>475</v>
      </c>
      <c r="F344" s="151" t="s">
        <v>125</v>
      </c>
      <c r="G344" s="151" t="s">
        <v>23</v>
      </c>
      <c r="H344" s="151" t="s">
        <v>113</v>
      </c>
      <c r="I344" s="262">
        <v>19.913455152917692</v>
      </c>
      <c r="J344" s="263">
        <v>1.2920941729138367</v>
      </c>
      <c r="K344" s="263">
        <v>6.3895736472733198</v>
      </c>
      <c r="L344" s="263">
        <v>5.0094055713918166E-2</v>
      </c>
      <c r="M344" s="264">
        <v>0.85201779211752193</v>
      </c>
      <c r="N344" s="262">
        <v>14.935091364688269</v>
      </c>
      <c r="O344" s="263">
        <v>0.96907062968537749</v>
      </c>
      <c r="P344" s="263">
        <v>4.7921802354549898</v>
      </c>
      <c r="Q344" s="263">
        <v>3.7570541785438623E-2</v>
      </c>
      <c r="R344" s="264">
        <v>0.63901334408814148</v>
      </c>
      <c r="S344" s="262">
        <v>10.56592308673167</v>
      </c>
      <c r="T344" s="263">
        <v>0.77177655356486707</v>
      </c>
      <c r="U344" s="263">
        <v>3.2714974084102257</v>
      </c>
      <c r="V344" s="263">
        <v>1.1807932251213824E-2</v>
      </c>
      <c r="W344" s="263">
        <v>0.42765601536553965</v>
      </c>
      <c r="X344" s="278">
        <v>0</v>
      </c>
      <c r="Y344" s="278">
        <v>0</v>
      </c>
      <c r="Z344" s="278">
        <v>0</v>
      </c>
      <c r="AA344" s="278">
        <v>0</v>
      </c>
      <c r="AB344" s="278">
        <v>0</v>
      </c>
      <c r="AC344" s="279">
        <v>0</v>
      </c>
      <c r="AD344" s="279">
        <v>0</v>
      </c>
      <c r="AE344" s="279">
        <v>0</v>
      </c>
      <c r="AF344" s="279">
        <v>0</v>
      </c>
      <c r="AG344" s="279">
        <v>0</v>
      </c>
      <c r="AH344" s="280">
        <v>10.56592308673167</v>
      </c>
      <c r="AI344" s="280">
        <v>0.77177655356486707</v>
      </c>
      <c r="AJ344" s="280">
        <v>3.2714974084102257</v>
      </c>
      <c r="AK344" s="280">
        <v>1.1807932251213824E-2</v>
      </c>
      <c r="AL344" s="280">
        <v>0.42765601536553965</v>
      </c>
      <c r="AM344" s="281">
        <v>0</v>
      </c>
      <c r="AN344" s="281">
        <v>0</v>
      </c>
      <c r="AO344" s="281">
        <v>0</v>
      </c>
      <c r="AP344" s="281">
        <v>0</v>
      </c>
      <c r="AQ344" s="282">
        <v>0</v>
      </c>
    </row>
    <row r="345" spans="2:43" x14ac:dyDescent="0.2">
      <c r="B345" s="151" t="s">
        <v>245</v>
      </c>
      <c r="C345" s="151" t="s">
        <v>113</v>
      </c>
      <c r="D345" s="151" t="s">
        <v>397</v>
      </c>
      <c r="E345" s="151" t="s">
        <v>475</v>
      </c>
      <c r="F345" s="151" t="s">
        <v>130</v>
      </c>
      <c r="G345" s="151" t="s">
        <v>23</v>
      </c>
      <c r="H345" s="151" t="s">
        <v>113</v>
      </c>
      <c r="I345" s="262">
        <v>0</v>
      </c>
      <c r="J345" s="263">
        <v>0</v>
      </c>
      <c r="K345" s="263">
        <v>0</v>
      </c>
      <c r="L345" s="263">
        <v>0</v>
      </c>
      <c r="M345" s="264">
        <v>0</v>
      </c>
      <c r="N345" s="262">
        <v>0</v>
      </c>
      <c r="O345" s="263">
        <v>0</v>
      </c>
      <c r="P345" s="263">
        <v>0</v>
      </c>
      <c r="Q345" s="263">
        <v>0</v>
      </c>
      <c r="R345" s="264">
        <v>0</v>
      </c>
      <c r="S345" s="262">
        <v>0</v>
      </c>
      <c r="T345" s="263">
        <v>0</v>
      </c>
      <c r="U345" s="263">
        <v>0</v>
      </c>
      <c r="V345" s="263">
        <v>0</v>
      </c>
      <c r="W345" s="263">
        <v>0</v>
      </c>
      <c r="X345" s="278">
        <v>0</v>
      </c>
      <c r="Y345" s="278">
        <v>0</v>
      </c>
      <c r="Z345" s="278">
        <v>0</v>
      </c>
      <c r="AA345" s="278">
        <v>0</v>
      </c>
      <c r="AB345" s="278">
        <v>0</v>
      </c>
      <c r="AC345" s="279">
        <v>0</v>
      </c>
      <c r="AD345" s="279">
        <v>0</v>
      </c>
      <c r="AE345" s="279">
        <v>0</v>
      </c>
      <c r="AF345" s="279">
        <v>0</v>
      </c>
      <c r="AG345" s="279">
        <v>0</v>
      </c>
      <c r="AH345" s="280">
        <v>0</v>
      </c>
      <c r="AI345" s="280">
        <v>0</v>
      </c>
      <c r="AJ345" s="280">
        <v>0</v>
      </c>
      <c r="AK345" s="280">
        <v>0</v>
      </c>
      <c r="AL345" s="280">
        <v>0</v>
      </c>
      <c r="AM345" s="281">
        <v>0</v>
      </c>
      <c r="AN345" s="281">
        <v>0</v>
      </c>
      <c r="AO345" s="281">
        <v>0</v>
      </c>
      <c r="AP345" s="281">
        <v>0</v>
      </c>
      <c r="AQ345" s="282">
        <v>0</v>
      </c>
    </row>
    <row r="346" spans="2:43" x14ac:dyDescent="0.2">
      <c r="B346" s="151" t="s">
        <v>245</v>
      </c>
      <c r="C346" s="151" t="s">
        <v>113</v>
      </c>
      <c r="D346" s="151" t="s">
        <v>138</v>
      </c>
      <c r="E346" s="151" t="s">
        <v>475</v>
      </c>
      <c r="F346" s="151" t="s">
        <v>126</v>
      </c>
      <c r="G346" s="151" t="s">
        <v>23</v>
      </c>
      <c r="H346" s="151" t="s">
        <v>113</v>
      </c>
      <c r="I346" s="262">
        <v>0</v>
      </c>
      <c r="J346" s="263">
        <v>0</v>
      </c>
      <c r="K346" s="263">
        <v>0</v>
      </c>
      <c r="L346" s="263">
        <v>0</v>
      </c>
      <c r="M346" s="264">
        <v>0</v>
      </c>
      <c r="N346" s="262">
        <v>0</v>
      </c>
      <c r="O346" s="263">
        <v>0</v>
      </c>
      <c r="P346" s="263">
        <v>0</v>
      </c>
      <c r="Q346" s="263">
        <v>0</v>
      </c>
      <c r="R346" s="264">
        <v>0</v>
      </c>
      <c r="S346" s="262">
        <v>0</v>
      </c>
      <c r="T346" s="263">
        <v>0</v>
      </c>
      <c r="U346" s="263">
        <v>0</v>
      </c>
      <c r="V346" s="263">
        <v>0</v>
      </c>
      <c r="W346" s="263">
        <v>0</v>
      </c>
      <c r="X346" s="278">
        <v>0</v>
      </c>
      <c r="Y346" s="278">
        <v>0</v>
      </c>
      <c r="Z346" s="278">
        <v>0</v>
      </c>
      <c r="AA346" s="278">
        <v>0</v>
      </c>
      <c r="AB346" s="278">
        <v>0</v>
      </c>
      <c r="AC346" s="279">
        <v>0</v>
      </c>
      <c r="AD346" s="279">
        <v>0</v>
      </c>
      <c r="AE346" s="279">
        <v>0</v>
      </c>
      <c r="AF346" s="279">
        <v>0</v>
      </c>
      <c r="AG346" s="279">
        <v>0</v>
      </c>
      <c r="AH346" s="280">
        <v>0</v>
      </c>
      <c r="AI346" s="280">
        <v>0</v>
      </c>
      <c r="AJ346" s="280">
        <v>0</v>
      </c>
      <c r="AK346" s="280">
        <v>0</v>
      </c>
      <c r="AL346" s="280">
        <v>0</v>
      </c>
      <c r="AM346" s="281">
        <v>0</v>
      </c>
      <c r="AN346" s="281">
        <v>0</v>
      </c>
      <c r="AO346" s="281">
        <v>0</v>
      </c>
      <c r="AP346" s="281">
        <v>0</v>
      </c>
      <c r="AQ346" s="282">
        <v>0</v>
      </c>
    </row>
    <row r="347" spans="2:43" x14ac:dyDescent="0.2">
      <c r="B347" s="151" t="s">
        <v>245</v>
      </c>
      <c r="C347" s="151" t="s">
        <v>113</v>
      </c>
      <c r="D347" s="151" t="s">
        <v>140</v>
      </c>
      <c r="E347" s="151" t="s">
        <v>475</v>
      </c>
      <c r="F347" s="151" t="s">
        <v>128</v>
      </c>
      <c r="G347" s="151" t="s">
        <v>23</v>
      </c>
      <c r="H347" s="151" t="s">
        <v>113</v>
      </c>
      <c r="I347" s="262">
        <v>10.973669712105176</v>
      </c>
      <c r="J347" s="263">
        <v>0.71203186898556214</v>
      </c>
      <c r="K347" s="263">
        <v>3.5210901507504171</v>
      </c>
      <c r="L347" s="263">
        <v>2.7605235642082407E-2</v>
      </c>
      <c r="M347" s="264">
        <v>0.46951981801936871</v>
      </c>
      <c r="N347" s="262">
        <v>10.973669712105176</v>
      </c>
      <c r="O347" s="263">
        <v>0.71203186898556214</v>
      </c>
      <c r="P347" s="263">
        <v>3.5210901507504171</v>
      </c>
      <c r="Q347" s="263">
        <v>2.7605235642082407E-2</v>
      </c>
      <c r="R347" s="264">
        <v>0.46951981801936871</v>
      </c>
      <c r="S347" s="262">
        <v>7.7633907504201103</v>
      </c>
      <c r="T347" s="263">
        <v>0.56706857585028725</v>
      </c>
      <c r="U347" s="263">
        <v>2.4037571078261157</v>
      </c>
      <c r="V347" s="263">
        <v>8.6759662424361478E-3</v>
      </c>
      <c r="W347" s="263">
        <v>0.31422344520182727</v>
      </c>
      <c r="X347" s="278">
        <v>0</v>
      </c>
      <c r="Y347" s="278">
        <v>0</v>
      </c>
      <c r="Z347" s="278">
        <v>0</v>
      </c>
      <c r="AA347" s="278">
        <v>0</v>
      </c>
      <c r="AB347" s="278">
        <v>0</v>
      </c>
      <c r="AC347" s="279">
        <v>0</v>
      </c>
      <c r="AD347" s="279">
        <v>0</v>
      </c>
      <c r="AE347" s="279">
        <v>0</v>
      </c>
      <c r="AF347" s="279">
        <v>0</v>
      </c>
      <c r="AG347" s="279">
        <v>0</v>
      </c>
      <c r="AH347" s="280">
        <v>7.7633907504201103</v>
      </c>
      <c r="AI347" s="280">
        <v>0.56706857585028725</v>
      </c>
      <c r="AJ347" s="280">
        <v>2.4037571078261162</v>
      </c>
      <c r="AK347" s="280">
        <v>8.6759662424361478E-3</v>
      </c>
      <c r="AL347" s="280">
        <v>0.31422344520182727</v>
      </c>
      <c r="AM347" s="281">
        <v>0</v>
      </c>
      <c r="AN347" s="281">
        <v>0</v>
      </c>
      <c r="AO347" s="281">
        <v>0</v>
      </c>
      <c r="AP347" s="281">
        <v>0</v>
      </c>
      <c r="AQ347" s="282">
        <v>0</v>
      </c>
    </row>
    <row r="348" spans="2:43" x14ac:dyDescent="0.2">
      <c r="B348" s="151" t="s">
        <v>245</v>
      </c>
      <c r="C348" s="151" t="s">
        <v>113</v>
      </c>
      <c r="D348" s="151" t="s">
        <v>135</v>
      </c>
      <c r="E348" s="151" t="s">
        <v>475</v>
      </c>
      <c r="F348" s="151" t="s">
        <v>155</v>
      </c>
      <c r="G348" s="151" t="s">
        <v>23</v>
      </c>
      <c r="H348" s="151" t="s">
        <v>113</v>
      </c>
      <c r="I348" s="262">
        <v>0</v>
      </c>
      <c r="J348" s="263">
        <v>0</v>
      </c>
      <c r="K348" s="263">
        <v>0</v>
      </c>
      <c r="L348" s="263">
        <v>0</v>
      </c>
      <c r="M348" s="264">
        <v>0</v>
      </c>
      <c r="N348" s="262">
        <v>0</v>
      </c>
      <c r="O348" s="263">
        <v>0</v>
      </c>
      <c r="P348" s="263">
        <v>0</v>
      </c>
      <c r="Q348" s="263">
        <v>0</v>
      </c>
      <c r="R348" s="264">
        <v>0</v>
      </c>
      <c r="S348" s="262">
        <v>0</v>
      </c>
      <c r="T348" s="263">
        <v>0</v>
      </c>
      <c r="U348" s="263">
        <v>0</v>
      </c>
      <c r="V348" s="263">
        <v>0</v>
      </c>
      <c r="W348" s="263">
        <v>0</v>
      </c>
      <c r="X348" s="278">
        <v>0</v>
      </c>
      <c r="Y348" s="278">
        <v>0</v>
      </c>
      <c r="Z348" s="278">
        <v>0</v>
      </c>
      <c r="AA348" s="278">
        <v>0</v>
      </c>
      <c r="AB348" s="278">
        <v>0</v>
      </c>
      <c r="AC348" s="279">
        <v>0</v>
      </c>
      <c r="AD348" s="279">
        <v>0</v>
      </c>
      <c r="AE348" s="279">
        <v>0</v>
      </c>
      <c r="AF348" s="279">
        <v>0</v>
      </c>
      <c r="AG348" s="279">
        <v>0</v>
      </c>
      <c r="AH348" s="280">
        <v>0</v>
      </c>
      <c r="AI348" s="280">
        <v>0</v>
      </c>
      <c r="AJ348" s="280">
        <v>0</v>
      </c>
      <c r="AK348" s="280">
        <v>0</v>
      </c>
      <c r="AL348" s="280">
        <v>0</v>
      </c>
      <c r="AM348" s="281">
        <v>0</v>
      </c>
      <c r="AN348" s="281">
        <v>0</v>
      </c>
      <c r="AO348" s="281">
        <v>0</v>
      </c>
      <c r="AP348" s="281">
        <v>0</v>
      </c>
      <c r="AQ348" s="282">
        <v>0</v>
      </c>
    </row>
    <row r="349" spans="2:43" x14ac:dyDescent="0.2">
      <c r="B349" s="151" t="s">
        <v>245</v>
      </c>
      <c r="C349" s="151" t="s">
        <v>113</v>
      </c>
      <c r="D349" s="151" t="s">
        <v>136</v>
      </c>
      <c r="E349" s="151" t="s">
        <v>475</v>
      </c>
      <c r="F349" s="151" t="s">
        <v>132</v>
      </c>
      <c r="G349" s="151" t="s">
        <v>23</v>
      </c>
      <c r="H349" s="151" t="s">
        <v>113</v>
      </c>
      <c r="I349" s="262">
        <v>0</v>
      </c>
      <c r="J349" s="263">
        <v>0</v>
      </c>
      <c r="K349" s="263">
        <v>0</v>
      </c>
      <c r="L349" s="263">
        <v>0</v>
      </c>
      <c r="M349" s="264">
        <v>0</v>
      </c>
      <c r="N349" s="262">
        <v>0</v>
      </c>
      <c r="O349" s="263">
        <v>0</v>
      </c>
      <c r="P349" s="263">
        <v>0</v>
      </c>
      <c r="Q349" s="263">
        <v>0</v>
      </c>
      <c r="R349" s="264">
        <v>0</v>
      </c>
      <c r="S349" s="262">
        <v>0</v>
      </c>
      <c r="T349" s="263">
        <v>0</v>
      </c>
      <c r="U349" s="263">
        <v>0</v>
      </c>
      <c r="V349" s="263">
        <v>0</v>
      </c>
      <c r="W349" s="263">
        <v>0</v>
      </c>
      <c r="X349" s="278">
        <v>0</v>
      </c>
      <c r="Y349" s="278">
        <v>0</v>
      </c>
      <c r="Z349" s="278">
        <v>0</v>
      </c>
      <c r="AA349" s="278">
        <v>0</v>
      </c>
      <c r="AB349" s="278">
        <v>0</v>
      </c>
      <c r="AC349" s="279">
        <v>0</v>
      </c>
      <c r="AD349" s="279">
        <v>0</v>
      </c>
      <c r="AE349" s="279">
        <v>0</v>
      </c>
      <c r="AF349" s="279">
        <v>0</v>
      </c>
      <c r="AG349" s="279">
        <v>0</v>
      </c>
      <c r="AH349" s="280">
        <v>0</v>
      </c>
      <c r="AI349" s="280">
        <v>0</v>
      </c>
      <c r="AJ349" s="280">
        <v>0</v>
      </c>
      <c r="AK349" s="280">
        <v>0</v>
      </c>
      <c r="AL349" s="280">
        <v>0</v>
      </c>
      <c r="AM349" s="281">
        <v>0</v>
      </c>
      <c r="AN349" s="281">
        <v>0</v>
      </c>
      <c r="AO349" s="281">
        <v>0</v>
      </c>
      <c r="AP349" s="281">
        <v>0</v>
      </c>
      <c r="AQ349" s="282">
        <v>0</v>
      </c>
    </row>
    <row r="350" spans="2:43" x14ac:dyDescent="0.2">
      <c r="B350" s="151" t="s">
        <v>245</v>
      </c>
      <c r="C350" s="151" t="s">
        <v>113</v>
      </c>
      <c r="D350" s="151" t="s">
        <v>398</v>
      </c>
      <c r="E350" s="151" t="s">
        <v>475</v>
      </c>
      <c r="F350" s="151" t="s">
        <v>131</v>
      </c>
      <c r="G350" s="151" t="s">
        <v>23</v>
      </c>
      <c r="H350" s="151" t="s">
        <v>113</v>
      </c>
      <c r="I350" s="262">
        <v>0</v>
      </c>
      <c r="J350" s="263">
        <v>0</v>
      </c>
      <c r="K350" s="263">
        <v>0</v>
      </c>
      <c r="L350" s="263">
        <v>0</v>
      </c>
      <c r="M350" s="264">
        <v>0</v>
      </c>
      <c r="N350" s="262">
        <v>0</v>
      </c>
      <c r="O350" s="263">
        <v>0</v>
      </c>
      <c r="P350" s="263">
        <v>0</v>
      </c>
      <c r="Q350" s="263">
        <v>0</v>
      </c>
      <c r="R350" s="264">
        <v>0</v>
      </c>
      <c r="S350" s="262">
        <v>0</v>
      </c>
      <c r="T350" s="263">
        <v>0</v>
      </c>
      <c r="U350" s="263">
        <v>0</v>
      </c>
      <c r="V350" s="263">
        <v>0</v>
      </c>
      <c r="W350" s="263">
        <v>0</v>
      </c>
      <c r="X350" s="278">
        <v>0</v>
      </c>
      <c r="Y350" s="278">
        <v>0</v>
      </c>
      <c r="Z350" s="278">
        <v>0</v>
      </c>
      <c r="AA350" s="278">
        <v>0</v>
      </c>
      <c r="AB350" s="278">
        <v>0</v>
      </c>
      <c r="AC350" s="279">
        <v>0</v>
      </c>
      <c r="AD350" s="279">
        <v>0</v>
      </c>
      <c r="AE350" s="279">
        <v>0</v>
      </c>
      <c r="AF350" s="279">
        <v>0</v>
      </c>
      <c r="AG350" s="279">
        <v>0</v>
      </c>
      <c r="AH350" s="280">
        <v>0</v>
      </c>
      <c r="AI350" s="280">
        <v>0</v>
      </c>
      <c r="AJ350" s="280">
        <v>0</v>
      </c>
      <c r="AK350" s="280">
        <v>0</v>
      </c>
      <c r="AL350" s="280">
        <v>0</v>
      </c>
      <c r="AM350" s="281">
        <v>0</v>
      </c>
      <c r="AN350" s="281">
        <v>0</v>
      </c>
      <c r="AO350" s="281">
        <v>0</v>
      </c>
      <c r="AP350" s="281">
        <v>0</v>
      </c>
      <c r="AQ350" s="282">
        <v>0</v>
      </c>
    </row>
    <row r="351" spans="2:43" x14ac:dyDescent="0.2">
      <c r="B351" s="151" t="s">
        <v>244</v>
      </c>
      <c r="C351" s="151" t="s">
        <v>57</v>
      </c>
      <c r="D351" s="151" t="s">
        <v>144</v>
      </c>
      <c r="E351" s="151" t="s">
        <v>475</v>
      </c>
      <c r="F351" s="151" t="s">
        <v>122</v>
      </c>
      <c r="G351" s="151" t="s">
        <v>357</v>
      </c>
      <c r="H351" s="151" t="s">
        <v>456</v>
      </c>
      <c r="I351" s="262">
        <v>0</v>
      </c>
      <c r="J351" s="263">
        <v>236.48289824623174</v>
      </c>
      <c r="K351" s="263">
        <v>0</v>
      </c>
      <c r="L351" s="263">
        <v>0</v>
      </c>
      <c r="M351" s="264">
        <v>0</v>
      </c>
      <c r="N351" s="262">
        <v>0</v>
      </c>
      <c r="O351" s="263">
        <v>237.42882983921666</v>
      </c>
      <c r="P351" s="263">
        <v>0</v>
      </c>
      <c r="Q351" s="263">
        <v>0</v>
      </c>
      <c r="R351" s="264">
        <v>0</v>
      </c>
      <c r="S351" s="262">
        <v>0</v>
      </c>
      <c r="T351" s="263">
        <v>237.42882983921666</v>
      </c>
      <c r="U351" s="263">
        <v>0</v>
      </c>
      <c r="V351" s="263">
        <v>0</v>
      </c>
      <c r="W351" s="263">
        <v>0</v>
      </c>
      <c r="X351" s="278">
        <v>0</v>
      </c>
      <c r="Y351" s="278">
        <v>36.854624333251543</v>
      </c>
      <c r="Z351" s="278">
        <v>0</v>
      </c>
      <c r="AA351" s="278">
        <v>0</v>
      </c>
      <c r="AB351" s="278">
        <v>0</v>
      </c>
      <c r="AC351" s="279">
        <v>0</v>
      </c>
      <c r="AD351" s="279">
        <v>0</v>
      </c>
      <c r="AE351" s="279">
        <v>0</v>
      </c>
      <c r="AF351" s="279">
        <v>0</v>
      </c>
      <c r="AG351" s="279">
        <v>0</v>
      </c>
      <c r="AH351" s="280">
        <v>0</v>
      </c>
      <c r="AI351" s="280">
        <v>200.5742055059651</v>
      </c>
      <c r="AJ351" s="280">
        <v>0</v>
      </c>
      <c r="AK351" s="280">
        <v>0</v>
      </c>
      <c r="AL351" s="280">
        <v>0</v>
      </c>
      <c r="AM351" s="281">
        <v>0</v>
      </c>
      <c r="AN351" s="281">
        <v>0</v>
      </c>
      <c r="AO351" s="281">
        <v>0</v>
      </c>
      <c r="AP351" s="281">
        <v>0</v>
      </c>
      <c r="AQ351" s="282">
        <v>0</v>
      </c>
    </row>
    <row r="352" spans="2:43" x14ac:dyDescent="0.2">
      <c r="B352" s="151" t="s">
        <v>244</v>
      </c>
      <c r="C352" s="151" t="s">
        <v>57</v>
      </c>
      <c r="D352" s="151" t="s">
        <v>139</v>
      </c>
      <c r="E352" s="151" t="s">
        <v>475</v>
      </c>
      <c r="F352" s="151" t="s">
        <v>127</v>
      </c>
      <c r="G352" s="151" t="s">
        <v>357</v>
      </c>
      <c r="H352" s="151" t="s">
        <v>456</v>
      </c>
      <c r="I352" s="262">
        <v>0</v>
      </c>
      <c r="J352" s="263">
        <v>24.471862107072738</v>
      </c>
      <c r="K352" s="263">
        <v>0</v>
      </c>
      <c r="L352" s="263">
        <v>0</v>
      </c>
      <c r="M352" s="264">
        <v>0</v>
      </c>
      <c r="N352" s="262">
        <v>0</v>
      </c>
      <c r="O352" s="263">
        <v>24.56974955550103</v>
      </c>
      <c r="P352" s="263">
        <v>0</v>
      </c>
      <c r="Q352" s="263">
        <v>0</v>
      </c>
      <c r="R352" s="264">
        <v>0</v>
      </c>
      <c r="S352" s="262">
        <v>0</v>
      </c>
      <c r="T352" s="263">
        <v>24.56974955550103</v>
      </c>
      <c r="U352" s="263">
        <v>0</v>
      </c>
      <c r="V352" s="263">
        <v>0</v>
      </c>
      <c r="W352" s="263">
        <v>0</v>
      </c>
      <c r="X352" s="278">
        <v>0</v>
      </c>
      <c r="Y352" s="278">
        <v>2.3399761481429553</v>
      </c>
      <c r="Z352" s="278">
        <v>0</v>
      </c>
      <c r="AA352" s="278">
        <v>0</v>
      </c>
      <c r="AB352" s="278">
        <v>0</v>
      </c>
      <c r="AC352" s="279">
        <v>0</v>
      </c>
      <c r="AD352" s="279">
        <v>0</v>
      </c>
      <c r="AE352" s="279">
        <v>0</v>
      </c>
      <c r="AF352" s="279">
        <v>0</v>
      </c>
      <c r="AG352" s="279">
        <v>0</v>
      </c>
      <c r="AH352" s="280">
        <v>0</v>
      </c>
      <c r="AI352" s="280">
        <v>22.229773407358074</v>
      </c>
      <c r="AJ352" s="280">
        <v>0</v>
      </c>
      <c r="AK352" s="280">
        <v>0</v>
      </c>
      <c r="AL352" s="280">
        <v>0</v>
      </c>
      <c r="AM352" s="281">
        <v>0</v>
      </c>
      <c r="AN352" s="281">
        <v>0</v>
      </c>
      <c r="AO352" s="281">
        <v>0</v>
      </c>
      <c r="AP352" s="281">
        <v>0</v>
      </c>
      <c r="AQ352" s="282">
        <v>0</v>
      </c>
    </row>
    <row r="353" spans="2:43" x14ac:dyDescent="0.2">
      <c r="B353" s="151" t="s">
        <v>244</v>
      </c>
      <c r="C353" s="151" t="s">
        <v>57</v>
      </c>
      <c r="D353" s="151" t="s">
        <v>142</v>
      </c>
      <c r="E353" s="151" t="s">
        <v>475</v>
      </c>
      <c r="F353" s="151" t="s">
        <v>133</v>
      </c>
      <c r="G353" s="151" t="s">
        <v>357</v>
      </c>
      <c r="H353" s="151" t="s">
        <v>456</v>
      </c>
      <c r="I353" s="262">
        <v>0</v>
      </c>
      <c r="J353" s="263">
        <v>19.530428412375358</v>
      </c>
      <c r="K353" s="263">
        <v>0</v>
      </c>
      <c r="L353" s="263">
        <v>0</v>
      </c>
      <c r="M353" s="264">
        <v>0</v>
      </c>
      <c r="N353" s="262">
        <v>0</v>
      </c>
      <c r="O353" s="263">
        <v>21.157964113406635</v>
      </c>
      <c r="P353" s="263">
        <v>0</v>
      </c>
      <c r="Q353" s="263">
        <v>0</v>
      </c>
      <c r="R353" s="264">
        <v>0</v>
      </c>
      <c r="S353" s="262">
        <v>0</v>
      </c>
      <c r="T353" s="263">
        <v>21.157964113406635</v>
      </c>
      <c r="U353" s="263">
        <v>0</v>
      </c>
      <c r="V353" s="263">
        <v>0</v>
      </c>
      <c r="W353" s="263">
        <v>0</v>
      </c>
      <c r="X353" s="278">
        <v>0</v>
      </c>
      <c r="Y353" s="278">
        <v>1.5294913816920459</v>
      </c>
      <c r="Z353" s="278">
        <v>0</v>
      </c>
      <c r="AA353" s="278">
        <v>0</v>
      </c>
      <c r="AB353" s="278">
        <v>0</v>
      </c>
      <c r="AC353" s="279">
        <v>0</v>
      </c>
      <c r="AD353" s="279">
        <v>0</v>
      </c>
      <c r="AE353" s="279">
        <v>0</v>
      </c>
      <c r="AF353" s="279">
        <v>0</v>
      </c>
      <c r="AG353" s="279">
        <v>0</v>
      </c>
      <c r="AH353" s="280">
        <v>0</v>
      </c>
      <c r="AI353" s="280">
        <v>19.628472731714588</v>
      </c>
      <c r="AJ353" s="280">
        <v>0</v>
      </c>
      <c r="AK353" s="280">
        <v>0</v>
      </c>
      <c r="AL353" s="280">
        <v>0</v>
      </c>
      <c r="AM353" s="281">
        <v>0</v>
      </c>
      <c r="AN353" s="281">
        <v>0</v>
      </c>
      <c r="AO353" s="281">
        <v>0</v>
      </c>
      <c r="AP353" s="281">
        <v>0</v>
      </c>
      <c r="AQ353" s="282">
        <v>0</v>
      </c>
    </row>
    <row r="354" spans="2:43" x14ac:dyDescent="0.2">
      <c r="B354" s="151" t="s">
        <v>244</v>
      </c>
      <c r="C354" s="151" t="s">
        <v>57</v>
      </c>
      <c r="D354" s="151" t="s">
        <v>143</v>
      </c>
      <c r="E354" s="151" t="s">
        <v>475</v>
      </c>
      <c r="F354" s="151" t="s">
        <v>212</v>
      </c>
      <c r="G354" s="151" t="s">
        <v>357</v>
      </c>
      <c r="H354" s="151" t="s">
        <v>456</v>
      </c>
      <c r="I354" s="262">
        <v>0</v>
      </c>
      <c r="J354" s="263">
        <v>25.413087572729385</v>
      </c>
      <c r="K354" s="263">
        <v>0</v>
      </c>
      <c r="L354" s="263">
        <v>0</v>
      </c>
      <c r="M354" s="264">
        <v>0</v>
      </c>
      <c r="N354" s="262">
        <v>0</v>
      </c>
      <c r="O354" s="263">
        <v>27.530844870456832</v>
      </c>
      <c r="P354" s="263">
        <v>0</v>
      </c>
      <c r="Q354" s="263">
        <v>0</v>
      </c>
      <c r="R354" s="264">
        <v>0</v>
      </c>
      <c r="S354" s="262">
        <v>0</v>
      </c>
      <c r="T354" s="263">
        <v>27.530844870456832</v>
      </c>
      <c r="U354" s="263">
        <v>0</v>
      </c>
      <c r="V354" s="263">
        <v>0</v>
      </c>
      <c r="W354" s="263">
        <v>0</v>
      </c>
      <c r="X354" s="278">
        <v>0</v>
      </c>
      <c r="Y354" s="278">
        <v>0</v>
      </c>
      <c r="Z354" s="278">
        <v>0</v>
      </c>
      <c r="AA354" s="278">
        <v>0</v>
      </c>
      <c r="AB354" s="278">
        <v>0</v>
      </c>
      <c r="AC354" s="279">
        <v>0</v>
      </c>
      <c r="AD354" s="279">
        <v>0</v>
      </c>
      <c r="AE354" s="279">
        <v>0</v>
      </c>
      <c r="AF354" s="279">
        <v>0</v>
      </c>
      <c r="AG354" s="279">
        <v>0</v>
      </c>
      <c r="AH354" s="280">
        <v>0</v>
      </c>
      <c r="AI354" s="280">
        <v>27.530844870456832</v>
      </c>
      <c r="AJ354" s="280">
        <v>0</v>
      </c>
      <c r="AK354" s="280">
        <v>0</v>
      </c>
      <c r="AL354" s="280">
        <v>0</v>
      </c>
      <c r="AM354" s="281">
        <v>0</v>
      </c>
      <c r="AN354" s="281">
        <v>0</v>
      </c>
      <c r="AO354" s="281">
        <v>0</v>
      </c>
      <c r="AP354" s="281">
        <v>0</v>
      </c>
      <c r="AQ354" s="282">
        <v>0</v>
      </c>
    </row>
    <row r="355" spans="2:43" x14ac:dyDescent="0.2">
      <c r="B355" s="151" t="s">
        <v>244</v>
      </c>
      <c r="C355" s="151" t="s">
        <v>57</v>
      </c>
      <c r="D355" s="151" t="s">
        <v>137</v>
      </c>
      <c r="E355" s="151" t="s">
        <v>475</v>
      </c>
      <c r="F355" s="151" t="s">
        <v>124</v>
      </c>
      <c r="G355" s="151" t="s">
        <v>357</v>
      </c>
      <c r="H355" s="151" t="s">
        <v>456</v>
      </c>
      <c r="I355" s="262">
        <v>0</v>
      </c>
      <c r="J355" s="263">
        <v>129.41850152778852</v>
      </c>
      <c r="K355" s="263">
        <v>0</v>
      </c>
      <c r="L355" s="263">
        <v>0</v>
      </c>
      <c r="M355" s="264">
        <v>0</v>
      </c>
      <c r="N355" s="262">
        <v>0</v>
      </c>
      <c r="O355" s="263">
        <v>129.93617553389967</v>
      </c>
      <c r="P355" s="263">
        <v>0</v>
      </c>
      <c r="Q355" s="263">
        <v>0</v>
      </c>
      <c r="R355" s="264">
        <v>0</v>
      </c>
      <c r="S355" s="262">
        <v>0</v>
      </c>
      <c r="T355" s="263">
        <v>129.93617553389967</v>
      </c>
      <c r="U355" s="263">
        <v>0</v>
      </c>
      <c r="V355" s="263">
        <v>0</v>
      </c>
      <c r="W355" s="263">
        <v>0</v>
      </c>
      <c r="X355" s="278">
        <v>0</v>
      </c>
      <c r="Y355" s="278">
        <v>2.3624759187981756</v>
      </c>
      <c r="Z355" s="278">
        <v>0</v>
      </c>
      <c r="AA355" s="278">
        <v>0</v>
      </c>
      <c r="AB355" s="278">
        <v>0</v>
      </c>
      <c r="AC355" s="279">
        <v>0</v>
      </c>
      <c r="AD355" s="279">
        <v>60.243135929353478</v>
      </c>
      <c r="AE355" s="279">
        <v>0</v>
      </c>
      <c r="AF355" s="279">
        <v>0</v>
      </c>
      <c r="AG355" s="279">
        <v>0</v>
      </c>
      <c r="AH355" s="280">
        <v>0</v>
      </c>
      <c r="AI355" s="280">
        <v>67.330563685748018</v>
      </c>
      <c r="AJ355" s="280">
        <v>0</v>
      </c>
      <c r="AK355" s="280">
        <v>0</v>
      </c>
      <c r="AL355" s="280">
        <v>0</v>
      </c>
      <c r="AM355" s="281">
        <v>0</v>
      </c>
      <c r="AN355" s="281">
        <v>0</v>
      </c>
      <c r="AO355" s="281">
        <v>0</v>
      </c>
      <c r="AP355" s="281">
        <v>0</v>
      </c>
      <c r="AQ355" s="282">
        <v>0</v>
      </c>
    </row>
    <row r="356" spans="2:43" x14ac:dyDescent="0.2">
      <c r="B356" s="151" t="s">
        <v>244</v>
      </c>
      <c r="C356" s="151" t="s">
        <v>57</v>
      </c>
      <c r="D356" s="151" t="s">
        <v>141</v>
      </c>
      <c r="E356" s="151" t="s">
        <v>475</v>
      </c>
      <c r="F356" s="151" t="s">
        <v>123</v>
      </c>
      <c r="G356" s="151" t="s">
        <v>357</v>
      </c>
      <c r="H356" s="151" t="s">
        <v>456</v>
      </c>
      <c r="I356" s="262">
        <v>0</v>
      </c>
      <c r="J356" s="263">
        <v>52.473319710357892</v>
      </c>
      <c r="K356" s="263">
        <v>0</v>
      </c>
      <c r="L356" s="263">
        <v>0</v>
      </c>
      <c r="M356" s="264">
        <v>0</v>
      </c>
      <c r="N356" s="262">
        <v>0</v>
      </c>
      <c r="O356" s="263">
        <v>52.683212989199326</v>
      </c>
      <c r="P356" s="263">
        <v>0</v>
      </c>
      <c r="Q356" s="263">
        <v>0</v>
      </c>
      <c r="R356" s="264">
        <v>0</v>
      </c>
      <c r="S356" s="262">
        <v>0</v>
      </c>
      <c r="T356" s="263">
        <v>52.683212989199326</v>
      </c>
      <c r="U356" s="263">
        <v>0</v>
      </c>
      <c r="V356" s="263">
        <v>0</v>
      </c>
      <c r="W356" s="263">
        <v>0</v>
      </c>
      <c r="X356" s="278">
        <v>0</v>
      </c>
      <c r="Y356" s="278">
        <v>0.23519291513035412</v>
      </c>
      <c r="Z356" s="278">
        <v>0</v>
      </c>
      <c r="AA356" s="278">
        <v>0</v>
      </c>
      <c r="AB356" s="278">
        <v>0</v>
      </c>
      <c r="AC356" s="279">
        <v>0</v>
      </c>
      <c r="AD356" s="279">
        <v>4.9390512177374379</v>
      </c>
      <c r="AE356" s="279">
        <v>0</v>
      </c>
      <c r="AF356" s="279">
        <v>0</v>
      </c>
      <c r="AG356" s="279">
        <v>0</v>
      </c>
      <c r="AH356" s="280">
        <v>0</v>
      </c>
      <c r="AI356" s="280">
        <v>47.508968856331542</v>
      </c>
      <c r="AJ356" s="280">
        <v>0</v>
      </c>
      <c r="AK356" s="280">
        <v>0</v>
      </c>
      <c r="AL356" s="280">
        <v>0</v>
      </c>
      <c r="AM356" s="281">
        <v>0</v>
      </c>
      <c r="AN356" s="281">
        <v>0</v>
      </c>
      <c r="AO356" s="281">
        <v>0</v>
      </c>
      <c r="AP356" s="281">
        <v>0</v>
      </c>
      <c r="AQ356" s="282">
        <v>0</v>
      </c>
    </row>
    <row r="357" spans="2:43" x14ac:dyDescent="0.2">
      <c r="B357" s="151" t="s">
        <v>244</v>
      </c>
      <c r="C357" s="151" t="s">
        <v>57</v>
      </c>
      <c r="D357" s="151" t="s">
        <v>395</v>
      </c>
      <c r="E357" s="151" t="s">
        <v>475</v>
      </c>
      <c r="F357" s="151" t="s">
        <v>189</v>
      </c>
      <c r="G357" s="151" t="s">
        <v>357</v>
      </c>
      <c r="H357" s="151" t="s">
        <v>456</v>
      </c>
      <c r="I357" s="262">
        <v>0</v>
      </c>
      <c r="J357" s="263">
        <v>14.82430108409214</v>
      </c>
      <c r="K357" s="263">
        <v>0</v>
      </c>
      <c r="L357" s="263">
        <v>0</v>
      </c>
      <c r="M357" s="264">
        <v>0</v>
      </c>
      <c r="N357" s="262">
        <v>0</v>
      </c>
      <c r="O357" s="263">
        <v>16.059659507766483</v>
      </c>
      <c r="P357" s="263">
        <v>0</v>
      </c>
      <c r="Q357" s="263">
        <v>0</v>
      </c>
      <c r="R357" s="264">
        <v>0</v>
      </c>
      <c r="S357" s="262">
        <v>0</v>
      </c>
      <c r="T357" s="263">
        <v>16.059659507766483</v>
      </c>
      <c r="U357" s="263">
        <v>0</v>
      </c>
      <c r="V357" s="263">
        <v>0</v>
      </c>
      <c r="W357" s="263">
        <v>0</v>
      </c>
      <c r="X357" s="278">
        <v>0</v>
      </c>
      <c r="Y357" s="278">
        <v>1.2745761514100382</v>
      </c>
      <c r="Z357" s="278">
        <v>0</v>
      </c>
      <c r="AA357" s="278">
        <v>0</v>
      </c>
      <c r="AB357" s="278">
        <v>0</v>
      </c>
      <c r="AC357" s="279">
        <v>0</v>
      </c>
      <c r="AD357" s="279">
        <v>0</v>
      </c>
      <c r="AE357" s="279">
        <v>0</v>
      </c>
      <c r="AF357" s="279">
        <v>0</v>
      </c>
      <c r="AG357" s="279">
        <v>0</v>
      </c>
      <c r="AH357" s="280">
        <v>0</v>
      </c>
      <c r="AI357" s="280">
        <v>14.785083356356443</v>
      </c>
      <c r="AJ357" s="280">
        <v>0</v>
      </c>
      <c r="AK357" s="280">
        <v>0</v>
      </c>
      <c r="AL357" s="280">
        <v>0</v>
      </c>
      <c r="AM357" s="281">
        <v>0</v>
      </c>
      <c r="AN357" s="281">
        <v>0</v>
      </c>
      <c r="AO357" s="281">
        <v>0</v>
      </c>
      <c r="AP357" s="281">
        <v>0</v>
      </c>
      <c r="AQ357" s="282">
        <v>0</v>
      </c>
    </row>
    <row r="358" spans="2:43" x14ac:dyDescent="0.2">
      <c r="B358" s="151" t="s">
        <v>244</v>
      </c>
      <c r="C358" s="151" t="s">
        <v>57</v>
      </c>
      <c r="D358" s="151" t="s">
        <v>396</v>
      </c>
      <c r="E358" s="151" t="s">
        <v>475</v>
      </c>
      <c r="F358" s="151" t="s">
        <v>193</v>
      </c>
      <c r="G358" s="151" t="s">
        <v>357</v>
      </c>
      <c r="H358" s="151" t="s">
        <v>456</v>
      </c>
      <c r="I358" s="262">
        <v>0</v>
      </c>
      <c r="J358" s="263">
        <v>9.6475610229805984</v>
      </c>
      <c r="K358" s="263">
        <v>0</v>
      </c>
      <c r="L358" s="263">
        <v>0</v>
      </c>
      <c r="M358" s="264">
        <v>0</v>
      </c>
      <c r="N358" s="262">
        <v>0</v>
      </c>
      <c r="O358" s="263">
        <v>10.451524441562315</v>
      </c>
      <c r="P358" s="263">
        <v>0</v>
      </c>
      <c r="Q358" s="263">
        <v>0</v>
      </c>
      <c r="R358" s="264">
        <v>0</v>
      </c>
      <c r="S358" s="262">
        <v>0</v>
      </c>
      <c r="T358" s="263">
        <v>10.451524441562315</v>
      </c>
      <c r="U358" s="263">
        <v>0</v>
      </c>
      <c r="V358" s="263">
        <v>0</v>
      </c>
      <c r="W358" s="263">
        <v>0</v>
      </c>
      <c r="X358" s="278">
        <v>0</v>
      </c>
      <c r="Y358" s="278">
        <v>4.3335589147941302</v>
      </c>
      <c r="Z358" s="278">
        <v>0</v>
      </c>
      <c r="AA358" s="278">
        <v>0</v>
      </c>
      <c r="AB358" s="278">
        <v>0</v>
      </c>
      <c r="AC358" s="279">
        <v>0</v>
      </c>
      <c r="AD358" s="279">
        <v>0</v>
      </c>
      <c r="AE358" s="279">
        <v>0</v>
      </c>
      <c r="AF358" s="279">
        <v>0</v>
      </c>
      <c r="AG358" s="279">
        <v>0</v>
      </c>
      <c r="AH358" s="280">
        <v>0</v>
      </c>
      <c r="AI358" s="280">
        <v>6.1179655267681836</v>
      </c>
      <c r="AJ358" s="280">
        <v>0</v>
      </c>
      <c r="AK358" s="280">
        <v>0</v>
      </c>
      <c r="AL358" s="280">
        <v>0</v>
      </c>
      <c r="AM358" s="281">
        <v>0</v>
      </c>
      <c r="AN358" s="281">
        <v>0</v>
      </c>
      <c r="AO358" s="281">
        <v>0</v>
      </c>
      <c r="AP358" s="281">
        <v>0</v>
      </c>
      <c r="AQ358" s="282">
        <v>0</v>
      </c>
    </row>
    <row r="359" spans="2:43" x14ac:dyDescent="0.2">
      <c r="B359" s="151" t="s">
        <v>244</v>
      </c>
      <c r="C359" s="151" t="s">
        <v>57</v>
      </c>
      <c r="D359" s="151" t="s">
        <v>134</v>
      </c>
      <c r="E359" s="151" t="s">
        <v>475</v>
      </c>
      <c r="F359" s="151" t="s">
        <v>125</v>
      </c>
      <c r="G359" s="151" t="s">
        <v>357</v>
      </c>
      <c r="H359" s="151" t="s">
        <v>456</v>
      </c>
      <c r="I359" s="262">
        <v>0</v>
      </c>
      <c r="J359" s="263">
        <v>15.0596074505063</v>
      </c>
      <c r="K359" s="263">
        <v>0</v>
      </c>
      <c r="L359" s="263">
        <v>0</v>
      </c>
      <c r="M359" s="264">
        <v>0</v>
      </c>
      <c r="N359" s="262">
        <v>0</v>
      </c>
      <c r="O359" s="263">
        <v>14.838142635057679</v>
      </c>
      <c r="P359" s="263">
        <v>0</v>
      </c>
      <c r="Q359" s="263">
        <v>0</v>
      </c>
      <c r="R359" s="264">
        <v>0</v>
      </c>
      <c r="S359" s="262">
        <v>0</v>
      </c>
      <c r="T359" s="263">
        <v>14.838142635057679</v>
      </c>
      <c r="U359" s="263">
        <v>0</v>
      </c>
      <c r="V359" s="263">
        <v>0</v>
      </c>
      <c r="W359" s="263">
        <v>0</v>
      </c>
      <c r="X359" s="278">
        <v>0</v>
      </c>
      <c r="Y359" s="278">
        <v>3.1474848013758714</v>
      </c>
      <c r="Z359" s="278">
        <v>0</v>
      </c>
      <c r="AA359" s="278">
        <v>0</v>
      </c>
      <c r="AB359" s="278">
        <v>0</v>
      </c>
      <c r="AC359" s="279">
        <v>0</v>
      </c>
      <c r="AD359" s="279">
        <v>0</v>
      </c>
      <c r="AE359" s="279">
        <v>0</v>
      </c>
      <c r="AF359" s="279">
        <v>0</v>
      </c>
      <c r="AG359" s="279">
        <v>0</v>
      </c>
      <c r="AH359" s="280">
        <v>0</v>
      </c>
      <c r="AI359" s="280">
        <v>11.690657833681806</v>
      </c>
      <c r="AJ359" s="280">
        <v>0</v>
      </c>
      <c r="AK359" s="280">
        <v>0</v>
      </c>
      <c r="AL359" s="280">
        <v>0</v>
      </c>
      <c r="AM359" s="281">
        <v>0</v>
      </c>
      <c r="AN359" s="281">
        <v>0</v>
      </c>
      <c r="AO359" s="281">
        <v>0</v>
      </c>
      <c r="AP359" s="281">
        <v>0</v>
      </c>
      <c r="AQ359" s="282">
        <v>0</v>
      </c>
    </row>
    <row r="360" spans="2:43" x14ac:dyDescent="0.2">
      <c r="B360" s="151" t="s">
        <v>244</v>
      </c>
      <c r="C360" s="151" t="s">
        <v>57</v>
      </c>
      <c r="D360" s="151" t="s">
        <v>397</v>
      </c>
      <c r="E360" s="151" t="s">
        <v>475</v>
      </c>
      <c r="F360" s="151" t="s">
        <v>130</v>
      </c>
      <c r="G360" s="151" t="s">
        <v>357</v>
      </c>
      <c r="H360" s="151" t="s">
        <v>456</v>
      </c>
      <c r="I360" s="262">
        <v>0</v>
      </c>
      <c r="J360" s="263">
        <v>6.8238846260106678</v>
      </c>
      <c r="K360" s="263">
        <v>0</v>
      </c>
      <c r="L360" s="263">
        <v>0</v>
      </c>
      <c r="M360" s="264">
        <v>0</v>
      </c>
      <c r="N360" s="262">
        <v>0</v>
      </c>
      <c r="O360" s="263">
        <v>7.3925416781782234</v>
      </c>
      <c r="P360" s="263">
        <v>0</v>
      </c>
      <c r="Q360" s="263">
        <v>0</v>
      </c>
      <c r="R360" s="264">
        <v>0</v>
      </c>
      <c r="S360" s="262">
        <v>0</v>
      </c>
      <c r="T360" s="263">
        <v>7.3925416781782234</v>
      </c>
      <c r="U360" s="263">
        <v>0</v>
      </c>
      <c r="V360" s="263">
        <v>0</v>
      </c>
      <c r="W360" s="263">
        <v>0</v>
      </c>
      <c r="X360" s="278">
        <v>0</v>
      </c>
      <c r="Y360" s="278">
        <v>0.25491523028200769</v>
      </c>
      <c r="Z360" s="278">
        <v>0</v>
      </c>
      <c r="AA360" s="278">
        <v>0</v>
      </c>
      <c r="AB360" s="278">
        <v>0</v>
      </c>
      <c r="AC360" s="279">
        <v>0</v>
      </c>
      <c r="AD360" s="279">
        <v>0</v>
      </c>
      <c r="AE360" s="279">
        <v>0</v>
      </c>
      <c r="AF360" s="279">
        <v>0</v>
      </c>
      <c r="AG360" s="279">
        <v>0</v>
      </c>
      <c r="AH360" s="280">
        <v>0</v>
      </c>
      <c r="AI360" s="280">
        <v>7.1376264478962161</v>
      </c>
      <c r="AJ360" s="280">
        <v>0</v>
      </c>
      <c r="AK360" s="280">
        <v>0</v>
      </c>
      <c r="AL360" s="280">
        <v>0</v>
      </c>
      <c r="AM360" s="281">
        <v>0</v>
      </c>
      <c r="AN360" s="281">
        <v>0</v>
      </c>
      <c r="AO360" s="281">
        <v>0</v>
      </c>
      <c r="AP360" s="281">
        <v>0</v>
      </c>
      <c r="AQ360" s="282">
        <v>0</v>
      </c>
    </row>
    <row r="361" spans="2:43" x14ac:dyDescent="0.2">
      <c r="B361" s="151" t="s">
        <v>244</v>
      </c>
      <c r="C361" s="151" t="s">
        <v>57</v>
      </c>
      <c r="D361" s="151" t="s">
        <v>138</v>
      </c>
      <c r="E361" s="151" t="s">
        <v>475</v>
      </c>
      <c r="F361" s="151" t="s">
        <v>126</v>
      </c>
      <c r="G361" s="151" t="s">
        <v>357</v>
      </c>
      <c r="H361" s="151" t="s">
        <v>456</v>
      </c>
      <c r="I361" s="262">
        <v>0</v>
      </c>
      <c r="J361" s="263">
        <v>0.47061273282832189</v>
      </c>
      <c r="K361" s="263">
        <v>0</v>
      </c>
      <c r="L361" s="263">
        <v>0</v>
      </c>
      <c r="M361" s="264">
        <v>0</v>
      </c>
      <c r="N361" s="262">
        <v>0</v>
      </c>
      <c r="O361" s="263">
        <v>0.46369195734555246</v>
      </c>
      <c r="P361" s="263">
        <v>0</v>
      </c>
      <c r="Q361" s="263">
        <v>0</v>
      </c>
      <c r="R361" s="264">
        <v>0</v>
      </c>
      <c r="S361" s="262">
        <v>0</v>
      </c>
      <c r="T361" s="263">
        <v>0.46369195734555246</v>
      </c>
      <c r="U361" s="263">
        <v>0</v>
      </c>
      <c r="V361" s="263">
        <v>0</v>
      </c>
      <c r="W361" s="263">
        <v>0</v>
      </c>
      <c r="X361" s="278">
        <v>0</v>
      </c>
      <c r="Y361" s="278">
        <v>0</v>
      </c>
      <c r="Z361" s="278">
        <v>0</v>
      </c>
      <c r="AA361" s="278">
        <v>0</v>
      </c>
      <c r="AB361" s="278">
        <v>0</v>
      </c>
      <c r="AC361" s="279">
        <v>0</v>
      </c>
      <c r="AD361" s="279">
        <v>0</v>
      </c>
      <c r="AE361" s="279">
        <v>0</v>
      </c>
      <c r="AF361" s="279">
        <v>0</v>
      </c>
      <c r="AG361" s="279">
        <v>0</v>
      </c>
      <c r="AH361" s="280">
        <v>0</v>
      </c>
      <c r="AI361" s="280">
        <v>0.46369195734555246</v>
      </c>
      <c r="AJ361" s="280">
        <v>0</v>
      </c>
      <c r="AK361" s="280">
        <v>0</v>
      </c>
      <c r="AL361" s="280">
        <v>0</v>
      </c>
      <c r="AM361" s="281">
        <v>0</v>
      </c>
      <c r="AN361" s="281">
        <v>0</v>
      </c>
      <c r="AO361" s="281">
        <v>0</v>
      </c>
      <c r="AP361" s="281">
        <v>0</v>
      </c>
      <c r="AQ361" s="282">
        <v>0</v>
      </c>
    </row>
    <row r="362" spans="2:43" x14ac:dyDescent="0.2">
      <c r="B362" s="151" t="s">
        <v>244</v>
      </c>
      <c r="C362" s="151" t="s">
        <v>57</v>
      </c>
      <c r="D362" s="151" t="s">
        <v>140</v>
      </c>
      <c r="E362" s="151" t="s">
        <v>475</v>
      </c>
      <c r="F362" s="151" t="s">
        <v>128</v>
      </c>
      <c r="G362" s="151" t="s">
        <v>357</v>
      </c>
      <c r="H362" s="151" t="s">
        <v>456</v>
      </c>
      <c r="I362" s="262">
        <v>0</v>
      </c>
      <c r="J362" s="263">
        <v>0.47061273282832189</v>
      </c>
      <c r="K362" s="263">
        <v>0</v>
      </c>
      <c r="L362" s="263">
        <v>0</v>
      </c>
      <c r="M362" s="264">
        <v>0</v>
      </c>
      <c r="N362" s="262">
        <v>0</v>
      </c>
      <c r="O362" s="263">
        <v>0.47061273282832189</v>
      </c>
      <c r="P362" s="263">
        <v>0</v>
      </c>
      <c r="Q362" s="263">
        <v>0</v>
      </c>
      <c r="R362" s="264">
        <v>0</v>
      </c>
      <c r="S362" s="262">
        <v>0</v>
      </c>
      <c r="T362" s="263">
        <v>0.47061273282832189</v>
      </c>
      <c r="U362" s="263">
        <v>0</v>
      </c>
      <c r="V362" s="263">
        <v>0</v>
      </c>
      <c r="W362" s="263">
        <v>0</v>
      </c>
      <c r="X362" s="278">
        <v>0</v>
      </c>
      <c r="Y362" s="278">
        <v>0.23530636641416094</v>
      </c>
      <c r="Z362" s="278">
        <v>0</v>
      </c>
      <c r="AA362" s="278">
        <v>0</v>
      </c>
      <c r="AB362" s="278">
        <v>0</v>
      </c>
      <c r="AC362" s="279">
        <v>0</v>
      </c>
      <c r="AD362" s="279">
        <v>0</v>
      </c>
      <c r="AE362" s="279">
        <v>0</v>
      </c>
      <c r="AF362" s="279">
        <v>0</v>
      </c>
      <c r="AG362" s="279">
        <v>0</v>
      </c>
      <c r="AH362" s="280">
        <v>0</v>
      </c>
      <c r="AI362" s="280">
        <v>0.23530636641416094</v>
      </c>
      <c r="AJ362" s="280">
        <v>0</v>
      </c>
      <c r="AK362" s="280">
        <v>0</v>
      </c>
      <c r="AL362" s="280">
        <v>0</v>
      </c>
      <c r="AM362" s="281">
        <v>0</v>
      </c>
      <c r="AN362" s="281">
        <v>0</v>
      </c>
      <c r="AO362" s="281">
        <v>0</v>
      </c>
      <c r="AP362" s="281">
        <v>0</v>
      </c>
      <c r="AQ362" s="282">
        <v>0</v>
      </c>
    </row>
    <row r="363" spans="2:43" x14ac:dyDescent="0.2">
      <c r="B363" s="151" t="s">
        <v>244</v>
      </c>
      <c r="C363" s="151" t="s">
        <v>57</v>
      </c>
      <c r="D363" s="151" t="s">
        <v>135</v>
      </c>
      <c r="E363" s="151" t="s">
        <v>475</v>
      </c>
      <c r="F363" s="151" t="s">
        <v>155</v>
      </c>
      <c r="G363" s="151" t="s">
        <v>357</v>
      </c>
      <c r="H363" s="151" t="s">
        <v>456</v>
      </c>
      <c r="I363" s="262">
        <v>0</v>
      </c>
      <c r="J363" s="263">
        <v>0.23530636641416094</v>
      </c>
      <c r="K363" s="263">
        <v>0</v>
      </c>
      <c r="L363" s="263">
        <v>0</v>
      </c>
      <c r="M363" s="264">
        <v>0</v>
      </c>
      <c r="N363" s="262">
        <v>0</v>
      </c>
      <c r="O363" s="263">
        <v>0.23184597867277623</v>
      </c>
      <c r="P363" s="263">
        <v>0</v>
      </c>
      <c r="Q363" s="263">
        <v>0</v>
      </c>
      <c r="R363" s="264">
        <v>0</v>
      </c>
      <c r="S363" s="262">
        <v>0</v>
      </c>
      <c r="T363" s="263">
        <v>0.23184597867277623</v>
      </c>
      <c r="U363" s="263">
        <v>0</v>
      </c>
      <c r="V363" s="263">
        <v>0</v>
      </c>
      <c r="W363" s="263">
        <v>0</v>
      </c>
      <c r="X363" s="278">
        <v>0</v>
      </c>
      <c r="Y363" s="278">
        <v>0</v>
      </c>
      <c r="Z363" s="278">
        <v>0</v>
      </c>
      <c r="AA363" s="278">
        <v>0</v>
      </c>
      <c r="AB363" s="278">
        <v>0</v>
      </c>
      <c r="AC363" s="279">
        <v>0</v>
      </c>
      <c r="AD363" s="279">
        <v>0</v>
      </c>
      <c r="AE363" s="279">
        <v>0</v>
      </c>
      <c r="AF363" s="279">
        <v>0</v>
      </c>
      <c r="AG363" s="279">
        <v>0</v>
      </c>
      <c r="AH363" s="280">
        <v>0</v>
      </c>
      <c r="AI363" s="280">
        <v>0.23184597867277623</v>
      </c>
      <c r="AJ363" s="280">
        <v>0</v>
      </c>
      <c r="AK363" s="280">
        <v>0</v>
      </c>
      <c r="AL363" s="280">
        <v>0</v>
      </c>
      <c r="AM363" s="281">
        <v>0</v>
      </c>
      <c r="AN363" s="281">
        <v>0</v>
      </c>
      <c r="AO363" s="281">
        <v>0</v>
      </c>
      <c r="AP363" s="281">
        <v>0</v>
      </c>
      <c r="AQ363" s="282">
        <v>0</v>
      </c>
    </row>
    <row r="364" spans="2:43" x14ac:dyDescent="0.2">
      <c r="B364" s="151" t="s">
        <v>244</v>
      </c>
      <c r="C364" s="151" t="s">
        <v>57</v>
      </c>
      <c r="D364" s="151" t="s">
        <v>136</v>
      </c>
      <c r="E364" s="151" t="s">
        <v>475</v>
      </c>
      <c r="F364" s="151" t="s">
        <v>132</v>
      </c>
      <c r="G364" s="151" t="s">
        <v>357</v>
      </c>
      <c r="H364" s="151" t="s">
        <v>456</v>
      </c>
      <c r="I364" s="262">
        <v>0</v>
      </c>
      <c r="J364" s="263">
        <v>0</v>
      </c>
      <c r="K364" s="263">
        <v>0</v>
      </c>
      <c r="L364" s="263">
        <v>0</v>
      </c>
      <c r="M364" s="264">
        <v>0</v>
      </c>
      <c r="N364" s="262">
        <v>0</v>
      </c>
      <c r="O364" s="263">
        <v>0</v>
      </c>
      <c r="P364" s="263">
        <v>0</v>
      </c>
      <c r="Q364" s="263">
        <v>0</v>
      </c>
      <c r="R364" s="264">
        <v>0</v>
      </c>
      <c r="S364" s="262">
        <v>0</v>
      </c>
      <c r="T364" s="263">
        <v>0</v>
      </c>
      <c r="U364" s="263">
        <v>0</v>
      </c>
      <c r="V364" s="263">
        <v>0</v>
      </c>
      <c r="W364" s="263">
        <v>0</v>
      </c>
      <c r="X364" s="278">
        <v>0</v>
      </c>
      <c r="Y364" s="278">
        <v>0</v>
      </c>
      <c r="Z364" s="278">
        <v>0</v>
      </c>
      <c r="AA364" s="278">
        <v>0</v>
      </c>
      <c r="AB364" s="278">
        <v>0</v>
      </c>
      <c r="AC364" s="279">
        <v>0</v>
      </c>
      <c r="AD364" s="279">
        <v>0</v>
      </c>
      <c r="AE364" s="279">
        <v>0</v>
      </c>
      <c r="AF364" s="279">
        <v>0</v>
      </c>
      <c r="AG364" s="279">
        <v>0</v>
      </c>
      <c r="AH364" s="280">
        <v>0</v>
      </c>
      <c r="AI364" s="280">
        <v>0</v>
      </c>
      <c r="AJ364" s="280">
        <v>0</v>
      </c>
      <c r="AK364" s="280">
        <v>0</v>
      </c>
      <c r="AL364" s="280">
        <v>0</v>
      </c>
      <c r="AM364" s="281">
        <v>0</v>
      </c>
      <c r="AN364" s="281">
        <v>0</v>
      </c>
      <c r="AO364" s="281">
        <v>0</v>
      </c>
      <c r="AP364" s="281">
        <v>0</v>
      </c>
      <c r="AQ364" s="282">
        <v>0</v>
      </c>
    </row>
    <row r="365" spans="2:43" x14ac:dyDescent="0.2">
      <c r="B365" s="151" t="s">
        <v>244</v>
      </c>
      <c r="C365" s="151" t="s">
        <v>57</v>
      </c>
      <c r="D365" s="151" t="s">
        <v>398</v>
      </c>
      <c r="E365" s="151" t="s">
        <v>475</v>
      </c>
      <c r="F365" s="151" t="s">
        <v>131</v>
      </c>
      <c r="G365" s="151" t="s">
        <v>357</v>
      </c>
      <c r="H365" s="151" t="s">
        <v>456</v>
      </c>
      <c r="I365" s="262">
        <v>0</v>
      </c>
      <c r="J365" s="263">
        <v>0</v>
      </c>
      <c r="K365" s="263">
        <v>0</v>
      </c>
      <c r="L365" s="263">
        <v>0</v>
      </c>
      <c r="M365" s="264">
        <v>0</v>
      </c>
      <c r="N365" s="262">
        <v>0</v>
      </c>
      <c r="O365" s="263">
        <v>0</v>
      </c>
      <c r="P365" s="263">
        <v>0</v>
      </c>
      <c r="Q365" s="263">
        <v>0</v>
      </c>
      <c r="R365" s="264">
        <v>0</v>
      </c>
      <c r="S365" s="262">
        <v>0</v>
      </c>
      <c r="T365" s="263">
        <v>0</v>
      </c>
      <c r="U365" s="263">
        <v>0</v>
      </c>
      <c r="V365" s="263">
        <v>0</v>
      </c>
      <c r="W365" s="263">
        <v>0</v>
      </c>
      <c r="X365" s="278">
        <v>0</v>
      </c>
      <c r="Y365" s="278">
        <v>0</v>
      </c>
      <c r="Z365" s="278">
        <v>0</v>
      </c>
      <c r="AA365" s="278">
        <v>0</v>
      </c>
      <c r="AB365" s="278">
        <v>0</v>
      </c>
      <c r="AC365" s="279">
        <v>0</v>
      </c>
      <c r="AD365" s="279">
        <v>0</v>
      </c>
      <c r="AE365" s="279">
        <v>0</v>
      </c>
      <c r="AF365" s="279">
        <v>0</v>
      </c>
      <c r="AG365" s="279">
        <v>0</v>
      </c>
      <c r="AH365" s="280">
        <v>0</v>
      </c>
      <c r="AI365" s="280">
        <v>0</v>
      </c>
      <c r="AJ365" s="280">
        <v>0</v>
      </c>
      <c r="AK365" s="280">
        <v>0</v>
      </c>
      <c r="AL365" s="280">
        <v>0</v>
      </c>
      <c r="AM365" s="281">
        <v>0</v>
      </c>
      <c r="AN365" s="281">
        <v>0</v>
      </c>
      <c r="AO365" s="281">
        <v>0</v>
      </c>
      <c r="AP365" s="281">
        <v>0</v>
      </c>
      <c r="AQ365" s="282">
        <v>0</v>
      </c>
    </row>
    <row r="366" spans="2:43" x14ac:dyDescent="0.2">
      <c r="B366" s="151" t="s">
        <v>245</v>
      </c>
      <c r="C366" s="151" t="s">
        <v>57</v>
      </c>
      <c r="D366" s="151" t="s">
        <v>144</v>
      </c>
      <c r="E366" s="151" t="s">
        <v>475</v>
      </c>
      <c r="F366" s="151" t="s">
        <v>122</v>
      </c>
      <c r="G366" s="151" t="s">
        <v>468</v>
      </c>
      <c r="H366" s="151" t="s">
        <v>456</v>
      </c>
      <c r="I366" s="262">
        <v>0</v>
      </c>
      <c r="J366" s="263">
        <v>7.2208785677385592</v>
      </c>
      <c r="K366" s="263">
        <v>0</v>
      </c>
      <c r="L366" s="263">
        <v>0</v>
      </c>
      <c r="M366" s="264">
        <v>0</v>
      </c>
      <c r="N366" s="262">
        <v>0</v>
      </c>
      <c r="O366" s="263">
        <v>7.085656122649822</v>
      </c>
      <c r="P366" s="263">
        <v>0</v>
      </c>
      <c r="Q366" s="263">
        <v>0</v>
      </c>
      <c r="R366" s="264">
        <v>0</v>
      </c>
      <c r="S366" s="262">
        <v>0</v>
      </c>
      <c r="T366" s="263">
        <v>7.085656122649822</v>
      </c>
      <c r="U366" s="263">
        <v>0</v>
      </c>
      <c r="V366" s="263">
        <v>0</v>
      </c>
      <c r="W366" s="263">
        <v>0</v>
      </c>
      <c r="X366" s="278">
        <v>0</v>
      </c>
      <c r="Y366" s="278">
        <v>0.34074055337033671</v>
      </c>
      <c r="Z366" s="278">
        <v>0</v>
      </c>
      <c r="AA366" s="278">
        <v>0</v>
      </c>
      <c r="AB366" s="278">
        <v>0</v>
      </c>
      <c r="AC366" s="279">
        <v>0</v>
      </c>
      <c r="AD366" s="279">
        <v>0</v>
      </c>
      <c r="AE366" s="279">
        <v>0</v>
      </c>
      <c r="AF366" s="279">
        <v>0</v>
      </c>
      <c r="AG366" s="279">
        <v>0</v>
      </c>
      <c r="AH366" s="280">
        <v>0</v>
      </c>
      <c r="AI366" s="280">
        <v>6.7449155692794855</v>
      </c>
      <c r="AJ366" s="280">
        <v>0</v>
      </c>
      <c r="AK366" s="280">
        <v>0</v>
      </c>
      <c r="AL366" s="280">
        <v>0</v>
      </c>
      <c r="AM366" s="281">
        <v>0</v>
      </c>
      <c r="AN366" s="281">
        <v>0</v>
      </c>
      <c r="AO366" s="281">
        <v>0</v>
      </c>
      <c r="AP366" s="281">
        <v>0</v>
      </c>
      <c r="AQ366" s="282">
        <v>0</v>
      </c>
    </row>
    <row r="367" spans="2:43" x14ac:dyDescent="0.2">
      <c r="B367" s="151" t="s">
        <v>245</v>
      </c>
      <c r="C367" s="151" t="s">
        <v>57</v>
      </c>
      <c r="D367" s="151" t="s">
        <v>139</v>
      </c>
      <c r="E367" s="151" t="s">
        <v>475</v>
      </c>
      <c r="F367" s="151" t="s">
        <v>127</v>
      </c>
      <c r="G367" s="151" t="s">
        <v>468</v>
      </c>
      <c r="H367" s="151" t="s">
        <v>456</v>
      </c>
      <c r="I367" s="262">
        <v>0</v>
      </c>
      <c r="J367" s="263">
        <v>1.6875361966424678</v>
      </c>
      <c r="K367" s="263">
        <v>0</v>
      </c>
      <c r="L367" s="263">
        <v>0</v>
      </c>
      <c r="M367" s="264">
        <v>0</v>
      </c>
      <c r="N367" s="262">
        <v>0</v>
      </c>
      <c r="O367" s="263">
        <v>1.6559343952072154</v>
      </c>
      <c r="P367" s="263">
        <v>0</v>
      </c>
      <c r="Q367" s="263">
        <v>0</v>
      </c>
      <c r="R367" s="264">
        <v>0</v>
      </c>
      <c r="S367" s="262">
        <v>0</v>
      </c>
      <c r="T367" s="263">
        <v>1.6559343952072154</v>
      </c>
      <c r="U367" s="263">
        <v>0</v>
      </c>
      <c r="V367" s="263">
        <v>0</v>
      </c>
      <c r="W367" s="263">
        <v>0</v>
      </c>
      <c r="X367" s="278">
        <v>0</v>
      </c>
      <c r="Y367" s="278">
        <v>0.14816255115011928</v>
      </c>
      <c r="Z367" s="278">
        <v>0</v>
      </c>
      <c r="AA367" s="278">
        <v>0</v>
      </c>
      <c r="AB367" s="278">
        <v>0</v>
      </c>
      <c r="AC367" s="279">
        <v>0</v>
      </c>
      <c r="AD367" s="279">
        <v>0</v>
      </c>
      <c r="AE367" s="279">
        <v>0</v>
      </c>
      <c r="AF367" s="279">
        <v>0</v>
      </c>
      <c r="AG367" s="279">
        <v>0</v>
      </c>
      <c r="AH367" s="280">
        <v>0</v>
      </c>
      <c r="AI367" s="280">
        <v>1.5077718440570962</v>
      </c>
      <c r="AJ367" s="280">
        <v>0</v>
      </c>
      <c r="AK367" s="280">
        <v>0</v>
      </c>
      <c r="AL367" s="280">
        <v>0</v>
      </c>
      <c r="AM367" s="281">
        <v>0</v>
      </c>
      <c r="AN367" s="281">
        <v>0</v>
      </c>
      <c r="AO367" s="281">
        <v>0</v>
      </c>
      <c r="AP367" s="281">
        <v>0</v>
      </c>
      <c r="AQ367" s="282">
        <v>0</v>
      </c>
    </row>
    <row r="368" spans="2:43" x14ac:dyDescent="0.2">
      <c r="B368" s="151" t="s">
        <v>245</v>
      </c>
      <c r="C368" s="151" t="s">
        <v>57</v>
      </c>
      <c r="D368" s="151" t="s">
        <v>142</v>
      </c>
      <c r="E368" s="151" t="s">
        <v>475</v>
      </c>
      <c r="F368" s="151" t="s">
        <v>133</v>
      </c>
      <c r="G368" s="151" t="s">
        <v>468</v>
      </c>
      <c r="H368" s="151" t="s">
        <v>456</v>
      </c>
      <c r="I368" s="262">
        <v>0</v>
      </c>
      <c r="J368" s="263">
        <v>8.8817694560129872E-3</v>
      </c>
      <c r="K368" s="263">
        <v>0</v>
      </c>
      <c r="L368" s="263">
        <v>0</v>
      </c>
      <c r="M368" s="264">
        <v>0</v>
      </c>
      <c r="N368" s="262">
        <v>0</v>
      </c>
      <c r="O368" s="263">
        <v>9.6219169106807351E-3</v>
      </c>
      <c r="P368" s="263">
        <v>0</v>
      </c>
      <c r="Q368" s="263">
        <v>0</v>
      </c>
      <c r="R368" s="264">
        <v>0</v>
      </c>
      <c r="S368" s="262">
        <v>0</v>
      </c>
      <c r="T368" s="263">
        <v>9.6219169106807351E-3</v>
      </c>
      <c r="U368" s="263">
        <v>0</v>
      </c>
      <c r="V368" s="263">
        <v>0</v>
      </c>
      <c r="W368" s="263">
        <v>0</v>
      </c>
      <c r="X368" s="278">
        <v>0</v>
      </c>
      <c r="Y368" s="278">
        <v>0</v>
      </c>
      <c r="Z368" s="278">
        <v>0</v>
      </c>
      <c r="AA368" s="278">
        <v>0</v>
      </c>
      <c r="AB368" s="278">
        <v>0</v>
      </c>
      <c r="AC368" s="279">
        <v>0</v>
      </c>
      <c r="AD368" s="279">
        <v>0</v>
      </c>
      <c r="AE368" s="279">
        <v>0</v>
      </c>
      <c r="AF368" s="279">
        <v>0</v>
      </c>
      <c r="AG368" s="279">
        <v>0</v>
      </c>
      <c r="AH368" s="280">
        <v>0</v>
      </c>
      <c r="AI368" s="280">
        <v>9.6219169106807351E-3</v>
      </c>
      <c r="AJ368" s="280">
        <v>0</v>
      </c>
      <c r="AK368" s="280">
        <v>0</v>
      </c>
      <c r="AL368" s="280">
        <v>0</v>
      </c>
      <c r="AM368" s="281">
        <v>0</v>
      </c>
      <c r="AN368" s="281">
        <v>0</v>
      </c>
      <c r="AO368" s="281">
        <v>0</v>
      </c>
      <c r="AP368" s="281">
        <v>0</v>
      </c>
      <c r="AQ368" s="282">
        <v>0</v>
      </c>
    </row>
    <row r="369" spans="2:43" x14ac:dyDescent="0.2">
      <c r="B369" s="151" t="s">
        <v>245</v>
      </c>
      <c r="C369" s="151" t="s">
        <v>57</v>
      </c>
      <c r="D369" s="151" t="s">
        <v>143</v>
      </c>
      <c r="E369" s="151" t="s">
        <v>475</v>
      </c>
      <c r="F369" s="151" t="s">
        <v>212</v>
      </c>
      <c r="G369" s="151" t="s">
        <v>468</v>
      </c>
      <c r="H369" s="151" t="s">
        <v>456</v>
      </c>
      <c r="I369" s="262">
        <v>0</v>
      </c>
      <c r="J369" s="263">
        <v>3.5527077824051949E-2</v>
      </c>
      <c r="K369" s="263">
        <v>0</v>
      </c>
      <c r="L369" s="263">
        <v>0</v>
      </c>
      <c r="M369" s="264">
        <v>0</v>
      </c>
      <c r="N369" s="262">
        <v>0</v>
      </c>
      <c r="O369" s="263">
        <v>3.8487667642722941E-2</v>
      </c>
      <c r="P369" s="263">
        <v>0</v>
      </c>
      <c r="Q369" s="263">
        <v>0</v>
      </c>
      <c r="R369" s="264">
        <v>0</v>
      </c>
      <c r="S369" s="262">
        <v>0</v>
      </c>
      <c r="T369" s="263">
        <v>3.8487667642722941E-2</v>
      </c>
      <c r="U369" s="263">
        <v>0</v>
      </c>
      <c r="V369" s="263">
        <v>0</v>
      </c>
      <c r="W369" s="263">
        <v>0</v>
      </c>
      <c r="X369" s="278">
        <v>0</v>
      </c>
      <c r="Y369" s="278">
        <v>0</v>
      </c>
      <c r="Z369" s="278">
        <v>0</v>
      </c>
      <c r="AA369" s="278">
        <v>0</v>
      </c>
      <c r="AB369" s="278">
        <v>0</v>
      </c>
      <c r="AC369" s="279">
        <v>0</v>
      </c>
      <c r="AD369" s="279">
        <v>0</v>
      </c>
      <c r="AE369" s="279">
        <v>0</v>
      </c>
      <c r="AF369" s="279">
        <v>0</v>
      </c>
      <c r="AG369" s="279">
        <v>0</v>
      </c>
      <c r="AH369" s="280">
        <v>0</v>
      </c>
      <c r="AI369" s="280">
        <v>3.8487667642722941E-2</v>
      </c>
      <c r="AJ369" s="280">
        <v>0</v>
      </c>
      <c r="AK369" s="280">
        <v>0</v>
      </c>
      <c r="AL369" s="280">
        <v>0</v>
      </c>
      <c r="AM369" s="281">
        <v>0</v>
      </c>
      <c r="AN369" s="281">
        <v>0</v>
      </c>
      <c r="AO369" s="281">
        <v>0</v>
      </c>
      <c r="AP369" s="281">
        <v>0</v>
      </c>
      <c r="AQ369" s="282">
        <v>0</v>
      </c>
    </row>
    <row r="370" spans="2:43" x14ac:dyDescent="0.2">
      <c r="B370" s="151" t="s">
        <v>245</v>
      </c>
      <c r="C370" s="151" t="s">
        <v>57</v>
      </c>
      <c r="D370" s="151" t="s">
        <v>137</v>
      </c>
      <c r="E370" s="151" t="s">
        <v>475</v>
      </c>
      <c r="F370" s="151" t="s">
        <v>124</v>
      </c>
      <c r="G370" s="151" t="s">
        <v>468</v>
      </c>
      <c r="H370" s="151" t="s">
        <v>456</v>
      </c>
      <c r="I370" s="262">
        <v>0</v>
      </c>
      <c r="J370" s="263">
        <v>2.1227428999871041</v>
      </c>
      <c r="K370" s="263">
        <v>0</v>
      </c>
      <c r="L370" s="263">
        <v>0</v>
      </c>
      <c r="M370" s="264">
        <v>0</v>
      </c>
      <c r="N370" s="262">
        <v>0</v>
      </c>
      <c r="O370" s="263">
        <v>2.0829911602869711</v>
      </c>
      <c r="P370" s="263">
        <v>0</v>
      </c>
      <c r="Q370" s="263">
        <v>0</v>
      </c>
      <c r="R370" s="264">
        <v>0</v>
      </c>
      <c r="S370" s="262">
        <v>0</v>
      </c>
      <c r="T370" s="263">
        <v>2.0829911602869711</v>
      </c>
      <c r="U370" s="263">
        <v>0</v>
      </c>
      <c r="V370" s="263">
        <v>0</v>
      </c>
      <c r="W370" s="263">
        <v>0</v>
      </c>
      <c r="X370" s="278">
        <v>0</v>
      </c>
      <c r="Y370" s="278">
        <v>1.7430888370602266E-2</v>
      </c>
      <c r="Z370" s="278">
        <v>0</v>
      </c>
      <c r="AA370" s="278">
        <v>0</v>
      </c>
      <c r="AB370" s="278">
        <v>0</v>
      </c>
      <c r="AC370" s="279">
        <v>0</v>
      </c>
      <c r="AD370" s="279">
        <v>0.33118687904144306</v>
      </c>
      <c r="AE370" s="279">
        <v>0</v>
      </c>
      <c r="AF370" s="279">
        <v>0</v>
      </c>
      <c r="AG370" s="279">
        <v>0</v>
      </c>
      <c r="AH370" s="280">
        <v>0</v>
      </c>
      <c r="AI370" s="280">
        <v>1.7343733928749256</v>
      </c>
      <c r="AJ370" s="280">
        <v>0</v>
      </c>
      <c r="AK370" s="280">
        <v>0</v>
      </c>
      <c r="AL370" s="280">
        <v>0</v>
      </c>
      <c r="AM370" s="281">
        <v>0</v>
      </c>
      <c r="AN370" s="281">
        <v>0</v>
      </c>
      <c r="AO370" s="281">
        <v>0</v>
      </c>
      <c r="AP370" s="281">
        <v>0</v>
      </c>
      <c r="AQ370" s="282">
        <v>0</v>
      </c>
    </row>
    <row r="371" spans="2:43" x14ac:dyDescent="0.2">
      <c r="B371" s="151" t="s">
        <v>245</v>
      </c>
      <c r="C371" s="151" t="s">
        <v>57</v>
      </c>
      <c r="D371" s="151" t="s">
        <v>141</v>
      </c>
      <c r="E371" s="151" t="s">
        <v>475</v>
      </c>
      <c r="F371" s="151" t="s">
        <v>123</v>
      </c>
      <c r="G371" s="151" t="s">
        <v>468</v>
      </c>
      <c r="H371" s="151" t="s">
        <v>456</v>
      </c>
      <c r="I371" s="262">
        <v>0</v>
      </c>
      <c r="J371" s="263">
        <v>0.78159571212914303</v>
      </c>
      <c r="K371" s="263">
        <v>0</v>
      </c>
      <c r="L371" s="263">
        <v>0</v>
      </c>
      <c r="M371" s="264">
        <v>0</v>
      </c>
      <c r="N371" s="262">
        <v>0</v>
      </c>
      <c r="O371" s="263">
        <v>0.76695908830649984</v>
      </c>
      <c r="P371" s="263">
        <v>0</v>
      </c>
      <c r="Q371" s="263">
        <v>0</v>
      </c>
      <c r="R371" s="264">
        <v>0</v>
      </c>
      <c r="S371" s="262">
        <v>0</v>
      </c>
      <c r="T371" s="263">
        <v>0.76695908830649984</v>
      </c>
      <c r="U371" s="263">
        <v>0</v>
      </c>
      <c r="V371" s="263">
        <v>0</v>
      </c>
      <c r="W371" s="263">
        <v>0</v>
      </c>
      <c r="X371" s="278">
        <v>0</v>
      </c>
      <c r="Y371" s="278">
        <v>2.6146332555903401E-2</v>
      </c>
      <c r="Z371" s="278">
        <v>0</v>
      </c>
      <c r="AA371" s="278">
        <v>0</v>
      </c>
      <c r="AB371" s="278">
        <v>0</v>
      </c>
      <c r="AC371" s="279">
        <v>0</v>
      </c>
      <c r="AD371" s="279">
        <v>0</v>
      </c>
      <c r="AE371" s="279">
        <v>0</v>
      </c>
      <c r="AF371" s="279">
        <v>0</v>
      </c>
      <c r="AG371" s="279">
        <v>0</v>
      </c>
      <c r="AH371" s="280">
        <v>0</v>
      </c>
      <c r="AI371" s="280">
        <v>0.74081275575059646</v>
      </c>
      <c r="AJ371" s="280">
        <v>0</v>
      </c>
      <c r="AK371" s="280">
        <v>0</v>
      </c>
      <c r="AL371" s="280">
        <v>0</v>
      </c>
      <c r="AM371" s="281">
        <v>0</v>
      </c>
      <c r="AN371" s="281">
        <v>0</v>
      </c>
      <c r="AO371" s="281">
        <v>0</v>
      </c>
      <c r="AP371" s="281">
        <v>0</v>
      </c>
      <c r="AQ371" s="282">
        <v>0</v>
      </c>
    </row>
    <row r="372" spans="2:43" x14ac:dyDescent="0.2">
      <c r="B372" s="151" t="s">
        <v>245</v>
      </c>
      <c r="C372" s="151" t="s">
        <v>57</v>
      </c>
      <c r="D372" s="151" t="s">
        <v>395</v>
      </c>
      <c r="E372" s="151" t="s">
        <v>475</v>
      </c>
      <c r="F372" s="151" t="s">
        <v>189</v>
      </c>
      <c r="G372" s="151" t="s">
        <v>468</v>
      </c>
      <c r="H372" s="151" t="s">
        <v>456</v>
      </c>
      <c r="I372" s="262">
        <v>0</v>
      </c>
      <c r="J372" s="263">
        <v>0</v>
      </c>
      <c r="K372" s="263">
        <v>0</v>
      </c>
      <c r="L372" s="263">
        <v>0</v>
      </c>
      <c r="M372" s="264">
        <v>0</v>
      </c>
      <c r="N372" s="262">
        <v>0</v>
      </c>
      <c r="O372" s="263">
        <v>0</v>
      </c>
      <c r="P372" s="263">
        <v>0</v>
      </c>
      <c r="Q372" s="263">
        <v>0</v>
      </c>
      <c r="R372" s="264">
        <v>0</v>
      </c>
      <c r="S372" s="262">
        <v>0</v>
      </c>
      <c r="T372" s="263">
        <v>0</v>
      </c>
      <c r="U372" s="263">
        <v>0</v>
      </c>
      <c r="V372" s="263">
        <v>0</v>
      </c>
      <c r="W372" s="263">
        <v>0</v>
      </c>
      <c r="X372" s="278">
        <v>0</v>
      </c>
      <c r="Y372" s="278">
        <v>0</v>
      </c>
      <c r="Z372" s="278">
        <v>0</v>
      </c>
      <c r="AA372" s="278">
        <v>0</v>
      </c>
      <c r="AB372" s="278">
        <v>0</v>
      </c>
      <c r="AC372" s="279">
        <v>0</v>
      </c>
      <c r="AD372" s="279">
        <v>0</v>
      </c>
      <c r="AE372" s="279">
        <v>0</v>
      </c>
      <c r="AF372" s="279">
        <v>0</v>
      </c>
      <c r="AG372" s="279">
        <v>0</v>
      </c>
      <c r="AH372" s="280">
        <v>0</v>
      </c>
      <c r="AI372" s="280">
        <v>0</v>
      </c>
      <c r="AJ372" s="280">
        <v>0</v>
      </c>
      <c r="AK372" s="280">
        <v>0</v>
      </c>
      <c r="AL372" s="280">
        <v>0</v>
      </c>
      <c r="AM372" s="281">
        <v>0</v>
      </c>
      <c r="AN372" s="281">
        <v>0</v>
      </c>
      <c r="AO372" s="281">
        <v>0</v>
      </c>
      <c r="AP372" s="281">
        <v>0</v>
      </c>
      <c r="AQ372" s="282">
        <v>0</v>
      </c>
    </row>
    <row r="373" spans="2:43" x14ac:dyDescent="0.2">
      <c r="B373" s="151" t="s">
        <v>245</v>
      </c>
      <c r="C373" s="151" t="s">
        <v>57</v>
      </c>
      <c r="D373" s="151" t="s">
        <v>396</v>
      </c>
      <c r="E373" s="151" t="s">
        <v>475</v>
      </c>
      <c r="F373" s="151" t="s">
        <v>193</v>
      </c>
      <c r="G373" s="151" t="s">
        <v>468</v>
      </c>
      <c r="H373" s="151" t="s">
        <v>456</v>
      </c>
      <c r="I373" s="262">
        <v>0</v>
      </c>
      <c r="J373" s="263">
        <v>0</v>
      </c>
      <c r="K373" s="263">
        <v>0</v>
      </c>
      <c r="L373" s="263">
        <v>0</v>
      </c>
      <c r="M373" s="264">
        <v>0</v>
      </c>
      <c r="N373" s="262">
        <v>0</v>
      </c>
      <c r="O373" s="263">
        <v>0</v>
      </c>
      <c r="P373" s="263">
        <v>0</v>
      </c>
      <c r="Q373" s="263">
        <v>0</v>
      </c>
      <c r="R373" s="264">
        <v>0</v>
      </c>
      <c r="S373" s="262">
        <v>0</v>
      </c>
      <c r="T373" s="263">
        <v>0</v>
      </c>
      <c r="U373" s="263">
        <v>0</v>
      </c>
      <c r="V373" s="263">
        <v>0</v>
      </c>
      <c r="W373" s="263">
        <v>0</v>
      </c>
      <c r="X373" s="278">
        <v>0</v>
      </c>
      <c r="Y373" s="278">
        <v>0</v>
      </c>
      <c r="Z373" s="278">
        <v>0</v>
      </c>
      <c r="AA373" s="278">
        <v>0</v>
      </c>
      <c r="AB373" s="278">
        <v>0</v>
      </c>
      <c r="AC373" s="279">
        <v>0</v>
      </c>
      <c r="AD373" s="279">
        <v>0</v>
      </c>
      <c r="AE373" s="279">
        <v>0</v>
      </c>
      <c r="AF373" s="279">
        <v>0</v>
      </c>
      <c r="AG373" s="279">
        <v>0</v>
      </c>
      <c r="AH373" s="280">
        <v>0</v>
      </c>
      <c r="AI373" s="280">
        <v>0</v>
      </c>
      <c r="AJ373" s="280">
        <v>0</v>
      </c>
      <c r="AK373" s="280">
        <v>0</v>
      </c>
      <c r="AL373" s="280">
        <v>0</v>
      </c>
      <c r="AM373" s="281">
        <v>0</v>
      </c>
      <c r="AN373" s="281">
        <v>0</v>
      </c>
      <c r="AO373" s="281">
        <v>0</v>
      </c>
      <c r="AP373" s="281">
        <v>0</v>
      </c>
      <c r="AQ373" s="282">
        <v>0</v>
      </c>
    </row>
    <row r="374" spans="2:43" x14ac:dyDescent="0.2">
      <c r="B374" s="151" t="s">
        <v>245</v>
      </c>
      <c r="C374" s="151" t="s">
        <v>57</v>
      </c>
      <c r="D374" s="151" t="s">
        <v>134</v>
      </c>
      <c r="E374" s="151" t="s">
        <v>475</v>
      </c>
      <c r="F374" s="151" t="s">
        <v>125</v>
      </c>
      <c r="G374" s="151" t="s">
        <v>468</v>
      </c>
      <c r="H374" s="151" t="s">
        <v>456</v>
      </c>
      <c r="I374" s="262">
        <v>0</v>
      </c>
      <c r="J374" s="263">
        <v>6.6524453225537288</v>
      </c>
      <c r="K374" s="263">
        <v>0</v>
      </c>
      <c r="L374" s="263">
        <v>0</v>
      </c>
      <c r="M374" s="264">
        <v>0</v>
      </c>
      <c r="N374" s="262">
        <v>0</v>
      </c>
      <c r="O374" s="263">
        <v>6.4934046215363921</v>
      </c>
      <c r="P374" s="263">
        <v>0</v>
      </c>
      <c r="Q374" s="263">
        <v>0</v>
      </c>
      <c r="R374" s="264">
        <v>0</v>
      </c>
      <c r="S374" s="262">
        <v>0</v>
      </c>
      <c r="T374" s="263">
        <v>6.4934046215363921</v>
      </c>
      <c r="U374" s="263">
        <v>0</v>
      </c>
      <c r="V374" s="263">
        <v>0</v>
      </c>
      <c r="W374" s="263">
        <v>0</v>
      </c>
      <c r="X374" s="278">
        <v>0</v>
      </c>
      <c r="Y374" s="278">
        <v>1.3455584443023272</v>
      </c>
      <c r="Z374" s="278">
        <v>0</v>
      </c>
      <c r="AA374" s="278">
        <v>0</v>
      </c>
      <c r="AB374" s="278">
        <v>0</v>
      </c>
      <c r="AC374" s="279">
        <v>0</v>
      </c>
      <c r="AD374" s="279">
        <v>6.9448177770442696E-2</v>
      </c>
      <c r="AE374" s="279">
        <v>0</v>
      </c>
      <c r="AF374" s="279">
        <v>0</v>
      </c>
      <c r="AG374" s="279">
        <v>0</v>
      </c>
      <c r="AH374" s="280">
        <v>0</v>
      </c>
      <c r="AI374" s="280">
        <v>5.0783979994636228</v>
      </c>
      <c r="AJ374" s="280">
        <v>0</v>
      </c>
      <c r="AK374" s="280">
        <v>0</v>
      </c>
      <c r="AL374" s="280">
        <v>0</v>
      </c>
      <c r="AM374" s="281">
        <v>0</v>
      </c>
      <c r="AN374" s="281">
        <v>0</v>
      </c>
      <c r="AO374" s="281">
        <v>0</v>
      </c>
      <c r="AP374" s="281">
        <v>0</v>
      </c>
      <c r="AQ374" s="282">
        <v>0</v>
      </c>
    </row>
    <row r="375" spans="2:43" x14ac:dyDescent="0.2">
      <c r="B375" s="151" t="s">
        <v>245</v>
      </c>
      <c r="C375" s="151" t="s">
        <v>57</v>
      </c>
      <c r="D375" s="151" t="s">
        <v>397</v>
      </c>
      <c r="E375" s="151" t="s">
        <v>475</v>
      </c>
      <c r="F375" s="151" t="s">
        <v>130</v>
      </c>
      <c r="G375" s="151" t="s">
        <v>468</v>
      </c>
      <c r="H375" s="151" t="s">
        <v>456</v>
      </c>
      <c r="I375" s="262">
        <v>0</v>
      </c>
      <c r="J375" s="263">
        <v>0</v>
      </c>
      <c r="K375" s="263">
        <v>0</v>
      </c>
      <c r="L375" s="263">
        <v>0</v>
      </c>
      <c r="M375" s="264">
        <v>0</v>
      </c>
      <c r="N375" s="262">
        <v>0</v>
      </c>
      <c r="O375" s="263">
        <v>0</v>
      </c>
      <c r="P375" s="263">
        <v>0</v>
      </c>
      <c r="Q375" s="263">
        <v>0</v>
      </c>
      <c r="R375" s="264">
        <v>0</v>
      </c>
      <c r="S375" s="262">
        <v>0</v>
      </c>
      <c r="T375" s="263">
        <v>0</v>
      </c>
      <c r="U375" s="263">
        <v>0</v>
      </c>
      <c r="V375" s="263">
        <v>0</v>
      </c>
      <c r="W375" s="263">
        <v>0</v>
      </c>
      <c r="X375" s="278">
        <v>0</v>
      </c>
      <c r="Y375" s="278">
        <v>0</v>
      </c>
      <c r="Z375" s="278">
        <v>0</v>
      </c>
      <c r="AA375" s="278">
        <v>0</v>
      </c>
      <c r="AB375" s="278">
        <v>0</v>
      </c>
      <c r="AC375" s="279">
        <v>0</v>
      </c>
      <c r="AD375" s="279">
        <v>0</v>
      </c>
      <c r="AE375" s="279">
        <v>0</v>
      </c>
      <c r="AF375" s="279">
        <v>0</v>
      </c>
      <c r="AG375" s="279">
        <v>0</v>
      </c>
      <c r="AH375" s="280">
        <v>0</v>
      </c>
      <c r="AI375" s="280">
        <v>0</v>
      </c>
      <c r="AJ375" s="280">
        <v>0</v>
      </c>
      <c r="AK375" s="280">
        <v>0</v>
      </c>
      <c r="AL375" s="280">
        <v>0</v>
      </c>
      <c r="AM375" s="281">
        <v>0</v>
      </c>
      <c r="AN375" s="281">
        <v>0</v>
      </c>
      <c r="AO375" s="281">
        <v>0</v>
      </c>
      <c r="AP375" s="281">
        <v>0</v>
      </c>
      <c r="AQ375" s="282">
        <v>0</v>
      </c>
    </row>
    <row r="376" spans="2:43" x14ac:dyDescent="0.2">
      <c r="B376" s="151" t="s">
        <v>245</v>
      </c>
      <c r="C376" s="151" t="s">
        <v>57</v>
      </c>
      <c r="D376" s="151" t="s">
        <v>138</v>
      </c>
      <c r="E376" s="151" t="s">
        <v>475</v>
      </c>
      <c r="F376" s="151" t="s">
        <v>126</v>
      </c>
      <c r="G376" s="151" t="s">
        <v>468</v>
      </c>
      <c r="H376" s="151" t="s">
        <v>456</v>
      </c>
      <c r="I376" s="262">
        <v>0</v>
      </c>
      <c r="J376" s="263">
        <v>5.3201799041517797</v>
      </c>
      <c r="K376" s="263">
        <v>0</v>
      </c>
      <c r="L376" s="263">
        <v>0</v>
      </c>
      <c r="M376" s="264">
        <v>0</v>
      </c>
      <c r="N376" s="262">
        <v>0</v>
      </c>
      <c r="O376" s="263">
        <v>5.1929898108148178</v>
      </c>
      <c r="P376" s="263">
        <v>0</v>
      </c>
      <c r="Q376" s="263">
        <v>0</v>
      </c>
      <c r="R376" s="264">
        <v>0</v>
      </c>
      <c r="S376" s="262">
        <v>0</v>
      </c>
      <c r="T376" s="263">
        <v>5.1929898108148178</v>
      </c>
      <c r="U376" s="263">
        <v>0</v>
      </c>
      <c r="V376" s="263">
        <v>0</v>
      </c>
      <c r="W376" s="263">
        <v>0</v>
      </c>
      <c r="X376" s="278">
        <v>0</v>
      </c>
      <c r="Y376" s="278">
        <v>0.13004148107215735</v>
      </c>
      <c r="Z376" s="278">
        <v>0</v>
      </c>
      <c r="AA376" s="278">
        <v>0</v>
      </c>
      <c r="AB376" s="278">
        <v>0</v>
      </c>
      <c r="AC376" s="279">
        <v>0</v>
      </c>
      <c r="AD376" s="279">
        <v>0.5288353563601067</v>
      </c>
      <c r="AE376" s="279">
        <v>0</v>
      </c>
      <c r="AF376" s="279">
        <v>0</v>
      </c>
      <c r="AG376" s="279">
        <v>0</v>
      </c>
      <c r="AH376" s="280">
        <v>0</v>
      </c>
      <c r="AI376" s="280">
        <v>4.5341129733825545</v>
      </c>
      <c r="AJ376" s="280">
        <v>0</v>
      </c>
      <c r="AK376" s="280">
        <v>0</v>
      </c>
      <c r="AL376" s="280">
        <v>0</v>
      </c>
      <c r="AM376" s="281">
        <v>0</v>
      </c>
      <c r="AN376" s="281">
        <v>0</v>
      </c>
      <c r="AO376" s="281">
        <v>0</v>
      </c>
      <c r="AP376" s="281">
        <v>0</v>
      </c>
      <c r="AQ376" s="282">
        <v>0</v>
      </c>
    </row>
    <row r="377" spans="2:43" x14ac:dyDescent="0.2">
      <c r="B377" s="151" t="s">
        <v>245</v>
      </c>
      <c r="C377" s="151" t="s">
        <v>57</v>
      </c>
      <c r="D377" s="151" t="s">
        <v>140</v>
      </c>
      <c r="E377" s="151" t="s">
        <v>475</v>
      </c>
      <c r="F377" s="151" t="s">
        <v>128</v>
      </c>
      <c r="G377" s="151" t="s">
        <v>468</v>
      </c>
      <c r="H377" s="151" t="s">
        <v>456</v>
      </c>
      <c r="I377" s="262">
        <v>0</v>
      </c>
      <c r="J377" s="263">
        <v>14.663801371877444</v>
      </c>
      <c r="K377" s="263">
        <v>0</v>
      </c>
      <c r="L377" s="263">
        <v>0</v>
      </c>
      <c r="M377" s="264">
        <v>0</v>
      </c>
      <c r="N377" s="262">
        <v>0</v>
      </c>
      <c r="O377" s="263">
        <v>14.583913834137192</v>
      </c>
      <c r="P377" s="263">
        <v>0</v>
      </c>
      <c r="Q377" s="263">
        <v>0</v>
      </c>
      <c r="R377" s="264">
        <v>0</v>
      </c>
      <c r="S377" s="262">
        <v>0</v>
      </c>
      <c r="T377" s="263">
        <v>14.583913834137192</v>
      </c>
      <c r="U377" s="263">
        <v>0</v>
      </c>
      <c r="V377" s="263">
        <v>0</v>
      </c>
      <c r="W377" s="263">
        <v>0</v>
      </c>
      <c r="X377" s="278">
        <v>0</v>
      </c>
      <c r="Y377" s="278">
        <v>9.97288838203567</v>
      </c>
      <c r="Z377" s="278">
        <v>0</v>
      </c>
      <c r="AA377" s="278">
        <v>0</v>
      </c>
      <c r="AB377" s="278">
        <v>0</v>
      </c>
      <c r="AC377" s="279">
        <v>0</v>
      </c>
      <c r="AD377" s="279">
        <v>0.15016749556652473</v>
      </c>
      <c r="AE377" s="279">
        <v>0</v>
      </c>
      <c r="AF377" s="279">
        <v>0</v>
      </c>
      <c r="AG377" s="279">
        <v>0</v>
      </c>
      <c r="AH377" s="280">
        <v>0</v>
      </c>
      <c r="AI377" s="280">
        <v>4.4608579565349986</v>
      </c>
      <c r="AJ377" s="280">
        <v>0</v>
      </c>
      <c r="AK377" s="280">
        <v>0</v>
      </c>
      <c r="AL377" s="280">
        <v>0</v>
      </c>
      <c r="AM377" s="281">
        <v>0</v>
      </c>
      <c r="AN377" s="281">
        <v>0</v>
      </c>
      <c r="AO377" s="281">
        <v>0</v>
      </c>
      <c r="AP377" s="281">
        <v>0</v>
      </c>
      <c r="AQ377" s="282">
        <v>0</v>
      </c>
    </row>
    <row r="378" spans="2:43" x14ac:dyDescent="0.2">
      <c r="B378" s="151" t="s">
        <v>245</v>
      </c>
      <c r="C378" s="151" t="s">
        <v>57</v>
      </c>
      <c r="D378" s="151" t="s">
        <v>135</v>
      </c>
      <c r="E378" s="151" t="s">
        <v>475</v>
      </c>
      <c r="F378" s="151" t="s">
        <v>155</v>
      </c>
      <c r="G378" s="151" t="s">
        <v>468</v>
      </c>
      <c r="H378" s="151" t="s">
        <v>456</v>
      </c>
      <c r="I378" s="262">
        <v>0</v>
      </c>
      <c r="J378" s="263">
        <v>1.0302852568975067</v>
      </c>
      <c r="K378" s="263">
        <v>0</v>
      </c>
      <c r="L378" s="263">
        <v>0</v>
      </c>
      <c r="M378" s="264">
        <v>0</v>
      </c>
      <c r="N378" s="262">
        <v>0</v>
      </c>
      <c r="O378" s="263">
        <v>1.0056541202913505</v>
      </c>
      <c r="P378" s="263">
        <v>0</v>
      </c>
      <c r="Q378" s="263">
        <v>0</v>
      </c>
      <c r="R378" s="264">
        <v>0</v>
      </c>
      <c r="S378" s="262">
        <v>0</v>
      </c>
      <c r="T378" s="263">
        <v>1.0056541202913505</v>
      </c>
      <c r="U378" s="263">
        <v>0</v>
      </c>
      <c r="V378" s="263">
        <v>0</v>
      </c>
      <c r="W378" s="263">
        <v>0</v>
      </c>
      <c r="X378" s="278">
        <v>0</v>
      </c>
      <c r="Y378" s="278">
        <v>0.13871091314363454</v>
      </c>
      <c r="Z378" s="278">
        <v>0</v>
      </c>
      <c r="AA378" s="278">
        <v>0</v>
      </c>
      <c r="AB378" s="278">
        <v>0</v>
      </c>
      <c r="AC378" s="279">
        <v>0</v>
      </c>
      <c r="AD378" s="279">
        <v>8.6694320714771587E-3</v>
      </c>
      <c r="AE378" s="279">
        <v>0</v>
      </c>
      <c r="AF378" s="279">
        <v>0</v>
      </c>
      <c r="AG378" s="279">
        <v>0</v>
      </c>
      <c r="AH378" s="280">
        <v>0</v>
      </c>
      <c r="AI378" s="280">
        <v>0.8582737750762387</v>
      </c>
      <c r="AJ378" s="280">
        <v>0</v>
      </c>
      <c r="AK378" s="280">
        <v>0</v>
      </c>
      <c r="AL378" s="280">
        <v>0</v>
      </c>
      <c r="AM378" s="281">
        <v>0</v>
      </c>
      <c r="AN378" s="281">
        <v>0</v>
      </c>
      <c r="AO378" s="281">
        <v>0</v>
      </c>
      <c r="AP378" s="281">
        <v>0</v>
      </c>
      <c r="AQ378" s="282">
        <v>0</v>
      </c>
    </row>
    <row r="379" spans="2:43" x14ac:dyDescent="0.2">
      <c r="B379" s="151" t="s">
        <v>245</v>
      </c>
      <c r="C379" s="151" t="s">
        <v>57</v>
      </c>
      <c r="D379" s="151" t="s">
        <v>136</v>
      </c>
      <c r="E379" s="151" t="s">
        <v>475</v>
      </c>
      <c r="F379" s="151" t="s">
        <v>132</v>
      </c>
      <c r="G379" s="151" t="s">
        <v>468</v>
      </c>
      <c r="H379" s="151" t="s">
        <v>456</v>
      </c>
      <c r="I379" s="262">
        <v>0</v>
      </c>
      <c r="J379" s="263">
        <v>6.2172386192090916E-2</v>
      </c>
      <c r="K379" s="263">
        <v>0</v>
      </c>
      <c r="L379" s="263">
        <v>0</v>
      </c>
      <c r="M379" s="264">
        <v>0</v>
      </c>
      <c r="N379" s="262">
        <v>0</v>
      </c>
      <c r="O379" s="263">
        <v>6.7353418374765148E-2</v>
      </c>
      <c r="P379" s="263">
        <v>0</v>
      </c>
      <c r="Q379" s="263">
        <v>0</v>
      </c>
      <c r="R379" s="264">
        <v>0</v>
      </c>
      <c r="S379" s="262">
        <v>0</v>
      </c>
      <c r="T379" s="263">
        <v>6.7353418374765148E-2</v>
      </c>
      <c r="U379" s="263">
        <v>0</v>
      </c>
      <c r="V379" s="263">
        <v>0</v>
      </c>
      <c r="W379" s="263">
        <v>0</v>
      </c>
      <c r="X379" s="278">
        <v>0</v>
      </c>
      <c r="Y379" s="278">
        <v>6.7353418374765148E-2</v>
      </c>
      <c r="Z379" s="278">
        <v>0</v>
      </c>
      <c r="AA379" s="278">
        <v>0</v>
      </c>
      <c r="AB379" s="278">
        <v>0</v>
      </c>
      <c r="AC379" s="279">
        <v>0</v>
      </c>
      <c r="AD379" s="279">
        <v>0</v>
      </c>
      <c r="AE379" s="279">
        <v>0</v>
      </c>
      <c r="AF379" s="279">
        <v>0</v>
      </c>
      <c r="AG379" s="279">
        <v>0</v>
      </c>
      <c r="AH379" s="280">
        <v>0</v>
      </c>
      <c r="AI379" s="280">
        <v>0</v>
      </c>
      <c r="AJ379" s="280">
        <v>0</v>
      </c>
      <c r="AK379" s="280">
        <v>0</v>
      </c>
      <c r="AL379" s="280">
        <v>0</v>
      </c>
      <c r="AM379" s="281">
        <v>0</v>
      </c>
      <c r="AN379" s="281">
        <v>0</v>
      </c>
      <c r="AO379" s="281">
        <v>0</v>
      </c>
      <c r="AP379" s="281">
        <v>0</v>
      </c>
      <c r="AQ379" s="282">
        <v>0</v>
      </c>
    </row>
    <row r="380" spans="2:43" x14ac:dyDescent="0.2">
      <c r="B380" s="151" t="s">
        <v>245</v>
      </c>
      <c r="C380" s="151" t="s">
        <v>57</v>
      </c>
      <c r="D380" s="151" t="s">
        <v>398</v>
      </c>
      <c r="E380" s="151" t="s">
        <v>475</v>
      </c>
      <c r="F380" s="151" t="s">
        <v>131</v>
      </c>
      <c r="G380" s="151" t="s">
        <v>468</v>
      </c>
      <c r="H380" s="151" t="s">
        <v>456</v>
      </c>
      <c r="I380" s="262">
        <v>0</v>
      </c>
      <c r="J380" s="263">
        <v>3.5527077824051949E-2</v>
      </c>
      <c r="K380" s="263">
        <v>0</v>
      </c>
      <c r="L380" s="263">
        <v>0</v>
      </c>
      <c r="M380" s="264">
        <v>0</v>
      </c>
      <c r="N380" s="262">
        <v>0</v>
      </c>
      <c r="O380" s="263">
        <v>3.8487667642722941E-2</v>
      </c>
      <c r="P380" s="263">
        <v>0</v>
      </c>
      <c r="Q380" s="263">
        <v>0</v>
      </c>
      <c r="R380" s="264">
        <v>0</v>
      </c>
      <c r="S380" s="262">
        <v>0</v>
      </c>
      <c r="T380" s="263">
        <v>3.8487667642722941E-2</v>
      </c>
      <c r="U380" s="263">
        <v>0</v>
      </c>
      <c r="V380" s="263">
        <v>0</v>
      </c>
      <c r="W380" s="263">
        <v>0</v>
      </c>
      <c r="X380" s="278">
        <v>0</v>
      </c>
      <c r="Y380" s="278">
        <v>0</v>
      </c>
      <c r="Z380" s="278">
        <v>0</v>
      </c>
      <c r="AA380" s="278">
        <v>0</v>
      </c>
      <c r="AB380" s="278">
        <v>0</v>
      </c>
      <c r="AC380" s="279">
        <v>0</v>
      </c>
      <c r="AD380" s="279">
        <v>0</v>
      </c>
      <c r="AE380" s="279">
        <v>0</v>
      </c>
      <c r="AF380" s="279">
        <v>0</v>
      </c>
      <c r="AG380" s="279">
        <v>0</v>
      </c>
      <c r="AH380" s="280">
        <v>0</v>
      </c>
      <c r="AI380" s="280">
        <v>3.8487667642722941E-2</v>
      </c>
      <c r="AJ380" s="280">
        <v>0</v>
      </c>
      <c r="AK380" s="280">
        <v>0</v>
      </c>
      <c r="AL380" s="280">
        <v>0</v>
      </c>
      <c r="AM380" s="281">
        <v>0</v>
      </c>
      <c r="AN380" s="281">
        <v>0</v>
      </c>
      <c r="AO380" s="281">
        <v>0</v>
      </c>
      <c r="AP380" s="281">
        <v>0</v>
      </c>
      <c r="AQ380" s="282">
        <v>0</v>
      </c>
    </row>
    <row r="381" spans="2:43" x14ac:dyDescent="0.2">
      <c r="B381" s="151" t="s">
        <v>244</v>
      </c>
      <c r="C381" s="151" t="s">
        <v>61</v>
      </c>
      <c r="D381" s="151" t="s">
        <v>144</v>
      </c>
      <c r="E381" s="151" t="s">
        <v>475</v>
      </c>
      <c r="F381" s="151" t="s">
        <v>122</v>
      </c>
      <c r="G381" s="151" t="s">
        <v>358</v>
      </c>
      <c r="H381" s="151" t="s">
        <v>61</v>
      </c>
      <c r="I381" s="262">
        <v>37.767060708978633</v>
      </c>
      <c r="J381" s="263">
        <v>2.077188338993825</v>
      </c>
      <c r="K381" s="263">
        <v>31.724330995542051</v>
      </c>
      <c r="L381" s="263">
        <v>0</v>
      </c>
      <c r="M381" s="264">
        <v>2.8702966138823762</v>
      </c>
      <c r="N381" s="262">
        <v>37.918128951814545</v>
      </c>
      <c r="O381" s="263">
        <v>2.0854970923498004</v>
      </c>
      <c r="P381" s="263">
        <v>31.851228319524218</v>
      </c>
      <c r="Q381" s="263">
        <v>0</v>
      </c>
      <c r="R381" s="264">
        <v>2.8817778003379058</v>
      </c>
      <c r="S381" s="262">
        <v>37.918128951814545</v>
      </c>
      <c r="T381" s="263">
        <v>2.0854970923498004</v>
      </c>
      <c r="U381" s="263">
        <v>31.851228319524218</v>
      </c>
      <c r="V381" s="263">
        <v>0</v>
      </c>
      <c r="W381" s="263">
        <v>2.8817778003379058</v>
      </c>
      <c r="X381" s="278">
        <v>5.8857991208786746</v>
      </c>
      <c r="Y381" s="278">
        <v>0.3237189516483272</v>
      </c>
      <c r="Z381" s="278">
        <v>4.9440712615380873</v>
      </c>
      <c r="AA381" s="278">
        <v>0</v>
      </c>
      <c r="AB381" s="278">
        <v>0.44732073318677945</v>
      </c>
      <c r="AC381" s="279">
        <v>0</v>
      </c>
      <c r="AD381" s="279">
        <v>0</v>
      </c>
      <c r="AE381" s="279">
        <v>0</v>
      </c>
      <c r="AF381" s="279">
        <v>0</v>
      </c>
      <c r="AG381" s="279">
        <v>0</v>
      </c>
      <c r="AH381" s="280">
        <v>32.032329830935872</v>
      </c>
      <c r="AI381" s="280">
        <v>1.761778140701473</v>
      </c>
      <c r="AJ381" s="280">
        <v>26.907157057986129</v>
      </c>
      <c r="AK381" s="280">
        <v>0</v>
      </c>
      <c r="AL381" s="280">
        <v>2.4344570671511261</v>
      </c>
      <c r="AM381" s="281">
        <v>0</v>
      </c>
      <c r="AN381" s="281">
        <v>0</v>
      </c>
      <c r="AO381" s="281">
        <v>0</v>
      </c>
      <c r="AP381" s="281">
        <v>0</v>
      </c>
      <c r="AQ381" s="282">
        <v>0</v>
      </c>
    </row>
    <row r="382" spans="2:43" x14ac:dyDescent="0.2">
      <c r="B382" s="151" t="s">
        <v>244</v>
      </c>
      <c r="C382" s="151" t="s">
        <v>61</v>
      </c>
      <c r="D382" s="151" t="s">
        <v>139</v>
      </c>
      <c r="E382" s="151" t="s">
        <v>475</v>
      </c>
      <c r="F382" s="151" t="s">
        <v>127</v>
      </c>
      <c r="G382" s="151" t="s">
        <v>358</v>
      </c>
      <c r="H382" s="151" t="s">
        <v>61</v>
      </c>
      <c r="I382" s="262">
        <v>3.9082331479938088</v>
      </c>
      <c r="J382" s="263">
        <v>0.21495282313965949</v>
      </c>
      <c r="K382" s="263">
        <v>3.2829158443147994</v>
      </c>
      <c r="L382" s="263">
        <v>0</v>
      </c>
      <c r="M382" s="264">
        <v>0.29702571924752946</v>
      </c>
      <c r="N382" s="262">
        <v>3.9238660805857841</v>
      </c>
      <c r="O382" s="263">
        <v>0.21581263443221813</v>
      </c>
      <c r="P382" s="263">
        <v>3.2960475076920588</v>
      </c>
      <c r="Q382" s="263">
        <v>0</v>
      </c>
      <c r="R382" s="264">
        <v>0.29821382212451958</v>
      </c>
      <c r="S382" s="262">
        <v>3.9238660805857841</v>
      </c>
      <c r="T382" s="263">
        <v>0.21581263443221813</v>
      </c>
      <c r="U382" s="263">
        <v>3.2960475076920588</v>
      </c>
      <c r="V382" s="263">
        <v>0</v>
      </c>
      <c r="W382" s="263">
        <v>0.29821382212451958</v>
      </c>
      <c r="X382" s="278">
        <v>0.37370153148436036</v>
      </c>
      <c r="Y382" s="278">
        <v>2.0553584231639822E-2</v>
      </c>
      <c r="Z382" s="278">
        <v>0.31390928644686272</v>
      </c>
      <c r="AA382" s="278">
        <v>0</v>
      </c>
      <c r="AB382" s="278">
        <v>2.8401316392811387E-2</v>
      </c>
      <c r="AC382" s="279">
        <v>0</v>
      </c>
      <c r="AD382" s="279">
        <v>0</v>
      </c>
      <c r="AE382" s="279">
        <v>0</v>
      </c>
      <c r="AF382" s="279">
        <v>0</v>
      </c>
      <c r="AG382" s="279">
        <v>0</v>
      </c>
      <c r="AH382" s="280">
        <v>3.550164549101424</v>
      </c>
      <c r="AI382" s="280">
        <v>0.19525905020057829</v>
      </c>
      <c r="AJ382" s="280">
        <v>2.9821382212451963</v>
      </c>
      <c r="AK382" s="280">
        <v>0</v>
      </c>
      <c r="AL382" s="280">
        <v>0.26981250573170817</v>
      </c>
      <c r="AM382" s="281">
        <v>0</v>
      </c>
      <c r="AN382" s="281">
        <v>0</v>
      </c>
      <c r="AO382" s="281">
        <v>0</v>
      </c>
      <c r="AP382" s="281">
        <v>0</v>
      </c>
      <c r="AQ382" s="282">
        <v>0</v>
      </c>
    </row>
    <row r="383" spans="2:43" x14ac:dyDescent="0.2">
      <c r="B383" s="151" t="s">
        <v>244</v>
      </c>
      <c r="C383" s="151" t="s">
        <v>61</v>
      </c>
      <c r="D383" s="151" t="s">
        <v>142</v>
      </c>
      <c r="E383" s="151" t="s">
        <v>475</v>
      </c>
      <c r="F383" s="151" t="s">
        <v>133</v>
      </c>
      <c r="G383" s="151" t="s">
        <v>358</v>
      </c>
      <c r="H383" s="151" t="s">
        <v>61</v>
      </c>
      <c r="I383" s="262">
        <v>3.1190706854181363</v>
      </c>
      <c r="J383" s="263">
        <v>0.1715488876979975</v>
      </c>
      <c r="K383" s="263">
        <v>2.6200193757512342</v>
      </c>
      <c r="L383" s="263">
        <v>0</v>
      </c>
      <c r="M383" s="264">
        <v>0.23704937209177834</v>
      </c>
      <c r="N383" s="262">
        <v>3.3789932425363141</v>
      </c>
      <c r="O383" s="263">
        <v>0.18584462833949728</v>
      </c>
      <c r="P383" s="263">
        <v>2.8383543237305036</v>
      </c>
      <c r="Q383" s="263">
        <v>0</v>
      </c>
      <c r="R383" s="264">
        <v>0.25680348643275985</v>
      </c>
      <c r="S383" s="262">
        <v>3.3789932425363141</v>
      </c>
      <c r="T383" s="263">
        <v>0.18584462833949728</v>
      </c>
      <c r="U383" s="263">
        <v>2.8383543237305036</v>
      </c>
      <c r="V383" s="263">
        <v>0</v>
      </c>
      <c r="W383" s="263">
        <v>0.25680348643275985</v>
      </c>
      <c r="X383" s="278">
        <v>0.24426457174961305</v>
      </c>
      <c r="Y383" s="278">
        <v>1.3434551446228717E-2</v>
      </c>
      <c r="Z383" s="278">
        <v>0.20518224026967491</v>
      </c>
      <c r="AA383" s="278">
        <v>0</v>
      </c>
      <c r="AB383" s="278">
        <v>1.8564107452970591E-2</v>
      </c>
      <c r="AC383" s="279">
        <v>0</v>
      </c>
      <c r="AD383" s="279">
        <v>0</v>
      </c>
      <c r="AE383" s="279">
        <v>0</v>
      </c>
      <c r="AF383" s="279">
        <v>0</v>
      </c>
      <c r="AG383" s="279">
        <v>0</v>
      </c>
      <c r="AH383" s="280">
        <v>3.1347286707867008</v>
      </c>
      <c r="AI383" s="280">
        <v>0.17241007689326854</v>
      </c>
      <c r="AJ383" s="280">
        <v>2.6331720834608285</v>
      </c>
      <c r="AK383" s="280">
        <v>0</v>
      </c>
      <c r="AL383" s="280">
        <v>0.23823937897978925</v>
      </c>
      <c r="AM383" s="281">
        <v>0</v>
      </c>
      <c r="AN383" s="281">
        <v>0</v>
      </c>
      <c r="AO383" s="281">
        <v>0</v>
      </c>
      <c r="AP383" s="281">
        <v>0</v>
      </c>
      <c r="AQ383" s="282">
        <v>0</v>
      </c>
    </row>
    <row r="384" spans="2:43" x14ac:dyDescent="0.2">
      <c r="B384" s="151" t="s">
        <v>244</v>
      </c>
      <c r="C384" s="151" t="s">
        <v>61</v>
      </c>
      <c r="D384" s="151" t="s">
        <v>143</v>
      </c>
      <c r="E384" s="151" t="s">
        <v>475</v>
      </c>
      <c r="F384" s="151" t="s">
        <v>212</v>
      </c>
      <c r="G384" s="151" t="s">
        <v>358</v>
      </c>
      <c r="H384" s="151" t="s">
        <v>61</v>
      </c>
      <c r="I384" s="262">
        <v>4.0585498075320325</v>
      </c>
      <c r="J384" s="263">
        <v>0.22322023941426181</v>
      </c>
      <c r="K384" s="263">
        <v>3.4091818383269072</v>
      </c>
      <c r="L384" s="263">
        <v>0</v>
      </c>
      <c r="M384" s="264">
        <v>0.30844978537243445</v>
      </c>
      <c r="N384" s="262">
        <v>4.3967622914930349</v>
      </c>
      <c r="O384" s="263">
        <v>0.24182192603211694</v>
      </c>
      <c r="P384" s="263">
        <v>3.6932803248541495</v>
      </c>
      <c r="Q384" s="263">
        <v>0</v>
      </c>
      <c r="R384" s="264">
        <v>0.33415393415347061</v>
      </c>
      <c r="S384" s="262">
        <v>4.3967622914930349</v>
      </c>
      <c r="T384" s="263">
        <v>0.24182192603211694</v>
      </c>
      <c r="U384" s="263">
        <v>3.6932803248541495</v>
      </c>
      <c r="V384" s="263">
        <v>0</v>
      </c>
      <c r="W384" s="263">
        <v>0.33415393415347061</v>
      </c>
      <c r="X384" s="278">
        <v>0</v>
      </c>
      <c r="Y384" s="278">
        <v>0</v>
      </c>
      <c r="Z384" s="278">
        <v>0</v>
      </c>
      <c r="AA384" s="278">
        <v>0</v>
      </c>
      <c r="AB384" s="278">
        <v>0</v>
      </c>
      <c r="AC384" s="279">
        <v>0</v>
      </c>
      <c r="AD384" s="279">
        <v>0</v>
      </c>
      <c r="AE384" s="279">
        <v>0</v>
      </c>
      <c r="AF384" s="279">
        <v>0</v>
      </c>
      <c r="AG384" s="279">
        <v>0</v>
      </c>
      <c r="AH384" s="280">
        <v>4.3967622914930349</v>
      </c>
      <c r="AI384" s="280">
        <v>0.24182192603211694</v>
      </c>
      <c r="AJ384" s="280">
        <v>3.6932803248541495</v>
      </c>
      <c r="AK384" s="280">
        <v>0</v>
      </c>
      <c r="AL384" s="280">
        <v>0.33415393415347061</v>
      </c>
      <c r="AM384" s="281">
        <v>0</v>
      </c>
      <c r="AN384" s="281">
        <v>0</v>
      </c>
      <c r="AO384" s="281">
        <v>0</v>
      </c>
      <c r="AP384" s="281">
        <v>0</v>
      </c>
      <c r="AQ384" s="282">
        <v>0</v>
      </c>
    </row>
    <row r="385" spans="2:43" x14ac:dyDescent="0.2">
      <c r="B385" s="151" t="s">
        <v>244</v>
      </c>
      <c r="C385" s="151" t="s">
        <v>61</v>
      </c>
      <c r="D385" s="151" t="s">
        <v>137</v>
      </c>
      <c r="E385" s="151" t="s">
        <v>475</v>
      </c>
      <c r="F385" s="151" t="s">
        <v>124</v>
      </c>
      <c r="G385" s="151" t="s">
        <v>358</v>
      </c>
      <c r="H385" s="151" t="s">
        <v>61</v>
      </c>
      <c r="I385" s="262">
        <v>20.668540686505722</v>
      </c>
      <c r="J385" s="263">
        <v>1.1367697377578148</v>
      </c>
      <c r="K385" s="263">
        <v>17.361574176664803</v>
      </c>
      <c r="L385" s="263">
        <v>0</v>
      </c>
      <c r="M385" s="264">
        <v>1.5708090921744347</v>
      </c>
      <c r="N385" s="262">
        <v>20.751214849251745</v>
      </c>
      <c r="O385" s="263">
        <v>1.1413168167088461</v>
      </c>
      <c r="P385" s="263">
        <v>17.431020473371461</v>
      </c>
      <c r="Q385" s="263">
        <v>0</v>
      </c>
      <c r="R385" s="264">
        <v>1.5770923285431324</v>
      </c>
      <c r="S385" s="262">
        <v>20.751214849251745</v>
      </c>
      <c r="T385" s="263">
        <v>1.1413168167088461</v>
      </c>
      <c r="U385" s="263">
        <v>17.431020473371461</v>
      </c>
      <c r="V385" s="263">
        <v>0</v>
      </c>
      <c r="W385" s="263">
        <v>1.5770923285431324</v>
      </c>
      <c r="X385" s="278">
        <v>0.37729481544094079</v>
      </c>
      <c r="Y385" s="278">
        <v>2.0751214849251749E-2</v>
      </c>
      <c r="Z385" s="278">
        <v>0.31692764497039017</v>
      </c>
      <c r="AA385" s="278">
        <v>0</v>
      </c>
      <c r="AB385" s="278">
        <v>2.8674405973511494E-2</v>
      </c>
      <c r="AC385" s="279">
        <v>9.6210177937439898</v>
      </c>
      <c r="AD385" s="279">
        <v>0.52915597865591946</v>
      </c>
      <c r="AE385" s="279">
        <v>8.0816549467449494</v>
      </c>
      <c r="AF385" s="279">
        <v>0</v>
      </c>
      <c r="AG385" s="279">
        <v>0.73119735232454319</v>
      </c>
      <c r="AH385" s="280">
        <v>10.752902240066813</v>
      </c>
      <c r="AI385" s="280">
        <v>0.59140962320367485</v>
      </c>
      <c r="AJ385" s="280">
        <v>9.0324378816561204</v>
      </c>
      <c r="AK385" s="280">
        <v>0</v>
      </c>
      <c r="AL385" s="280">
        <v>0.81722057024507777</v>
      </c>
      <c r="AM385" s="281">
        <v>0</v>
      </c>
      <c r="AN385" s="281">
        <v>0</v>
      </c>
      <c r="AO385" s="281">
        <v>0</v>
      </c>
      <c r="AP385" s="281">
        <v>0</v>
      </c>
      <c r="AQ385" s="282">
        <v>0</v>
      </c>
    </row>
    <row r="386" spans="2:43" x14ac:dyDescent="0.2">
      <c r="B386" s="151" t="s">
        <v>244</v>
      </c>
      <c r="C386" s="151" t="s">
        <v>61</v>
      </c>
      <c r="D386" s="151" t="s">
        <v>141</v>
      </c>
      <c r="E386" s="151" t="s">
        <v>475</v>
      </c>
      <c r="F386" s="151" t="s">
        <v>123</v>
      </c>
      <c r="G386" s="151" t="s">
        <v>358</v>
      </c>
      <c r="H386" s="151" t="s">
        <v>61</v>
      </c>
      <c r="I386" s="262">
        <v>8.3801537692559567</v>
      </c>
      <c r="J386" s="263">
        <v>0.46090845730907759</v>
      </c>
      <c r="K386" s="263">
        <v>7.039329166175003</v>
      </c>
      <c r="L386" s="263">
        <v>0</v>
      </c>
      <c r="M386" s="264">
        <v>0.63689168646345262</v>
      </c>
      <c r="N386" s="262">
        <v>8.41367438433298</v>
      </c>
      <c r="O386" s="263">
        <v>0.46275209113831389</v>
      </c>
      <c r="P386" s="263">
        <v>7.067486482839703</v>
      </c>
      <c r="Q386" s="263">
        <v>0</v>
      </c>
      <c r="R386" s="264">
        <v>0.63943925320930639</v>
      </c>
      <c r="S386" s="262">
        <v>8.41367438433298</v>
      </c>
      <c r="T386" s="263">
        <v>0.46275209113831389</v>
      </c>
      <c r="U386" s="263">
        <v>7.067486482839703</v>
      </c>
      <c r="V386" s="263">
        <v>0</v>
      </c>
      <c r="W386" s="263">
        <v>0.63943925320930639</v>
      </c>
      <c r="X386" s="278">
        <v>3.7561046358629377E-2</v>
      </c>
      <c r="Y386" s="278">
        <v>2.0658575497246156E-3</v>
      </c>
      <c r="Z386" s="278">
        <v>3.1551278941248671E-2</v>
      </c>
      <c r="AA386" s="278">
        <v>0</v>
      </c>
      <c r="AB386" s="278">
        <v>2.8546395232558319E-3</v>
      </c>
      <c r="AC386" s="279">
        <v>0.78878197353121693</v>
      </c>
      <c r="AD386" s="279">
        <v>4.3383008544216929E-2</v>
      </c>
      <c r="AE386" s="279">
        <v>0.66257685776622222</v>
      </c>
      <c r="AF386" s="279">
        <v>0</v>
      </c>
      <c r="AG386" s="279">
        <v>5.9947429988372471E-2</v>
      </c>
      <c r="AH386" s="280">
        <v>7.5873313644431342</v>
      </c>
      <c r="AI386" s="280">
        <v>0.41730322504437234</v>
      </c>
      <c r="AJ386" s="280">
        <v>6.3733583461322327</v>
      </c>
      <c r="AK386" s="280">
        <v>0</v>
      </c>
      <c r="AL386" s="280">
        <v>0.57663718369767814</v>
      </c>
      <c r="AM386" s="281">
        <v>0</v>
      </c>
      <c r="AN386" s="281">
        <v>0</v>
      </c>
      <c r="AO386" s="281">
        <v>0</v>
      </c>
      <c r="AP386" s="281">
        <v>0</v>
      </c>
      <c r="AQ386" s="282">
        <v>0</v>
      </c>
    </row>
    <row r="387" spans="2:43" x14ac:dyDescent="0.2">
      <c r="B387" s="151" t="s">
        <v>244</v>
      </c>
      <c r="C387" s="151" t="s">
        <v>61</v>
      </c>
      <c r="D387" s="151" t="s">
        <v>395</v>
      </c>
      <c r="E387" s="151" t="s">
        <v>475</v>
      </c>
      <c r="F387" s="151" t="s">
        <v>189</v>
      </c>
      <c r="G387" s="151" t="s">
        <v>358</v>
      </c>
      <c r="H387" s="151" t="s">
        <v>61</v>
      </c>
      <c r="I387" s="262">
        <v>2.3674873877270191</v>
      </c>
      <c r="J387" s="263">
        <v>0.13021180632498605</v>
      </c>
      <c r="K387" s="263">
        <v>1.9886894056906959</v>
      </c>
      <c r="L387" s="263">
        <v>0</v>
      </c>
      <c r="M387" s="264">
        <v>0.17992904146725344</v>
      </c>
      <c r="N387" s="262">
        <v>2.5647780033709373</v>
      </c>
      <c r="O387" s="263">
        <v>0.14106279018540155</v>
      </c>
      <c r="P387" s="263">
        <v>2.1544135228315868</v>
      </c>
      <c r="Q387" s="263">
        <v>0</v>
      </c>
      <c r="R387" s="264">
        <v>0.19492312825619121</v>
      </c>
      <c r="S387" s="262">
        <v>2.5647780033709373</v>
      </c>
      <c r="T387" s="263">
        <v>0.14106279018540155</v>
      </c>
      <c r="U387" s="263">
        <v>2.1544135228315868</v>
      </c>
      <c r="V387" s="263">
        <v>0</v>
      </c>
      <c r="W387" s="263">
        <v>0.19492312825619121</v>
      </c>
      <c r="X387" s="278">
        <v>0.20355380979134421</v>
      </c>
      <c r="Y387" s="278">
        <v>1.1195459538523933E-2</v>
      </c>
      <c r="Z387" s="278">
        <v>0.1709852002247291</v>
      </c>
      <c r="AA387" s="278">
        <v>0</v>
      </c>
      <c r="AB387" s="278">
        <v>1.5470089544142158E-2</v>
      </c>
      <c r="AC387" s="279">
        <v>0</v>
      </c>
      <c r="AD387" s="279">
        <v>0</v>
      </c>
      <c r="AE387" s="279">
        <v>0</v>
      </c>
      <c r="AF387" s="279">
        <v>0</v>
      </c>
      <c r="AG387" s="279">
        <v>0</v>
      </c>
      <c r="AH387" s="280">
        <v>2.3612241935795928</v>
      </c>
      <c r="AI387" s="280">
        <v>0.12986733064687764</v>
      </c>
      <c r="AJ387" s="280">
        <v>1.9834283226068576</v>
      </c>
      <c r="AK387" s="280">
        <v>0</v>
      </c>
      <c r="AL387" s="280">
        <v>0.17945303871204904</v>
      </c>
      <c r="AM387" s="281">
        <v>0</v>
      </c>
      <c r="AN387" s="281">
        <v>0</v>
      </c>
      <c r="AO387" s="281">
        <v>0</v>
      </c>
      <c r="AP387" s="281">
        <v>0</v>
      </c>
      <c r="AQ387" s="282">
        <v>0</v>
      </c>
    </row>
    <row r="388" spans="2:43" x14ac:dyDescent="0.2">
      <c r="B388" s="151" t="s">
        <v>244</v>
      </c>
      <c r="C388" s="151" t="s">
        <v>61</v>
      </c>
      <c r="D388" s="151" t="s">
        <v>396</v>
      </c>
      <c r="E388" s="151" t="s">
        <v>475</v>
      </c>
      <c r="F388" s="151" t="s">
        <v>193</v>
      </c>
      <c r="G388" s="151" t="s">
        <v>358</v>
      </c>
      <c r="H388" s="151" t="s">
        <v>61</v>
      </c>
      <c r="I388" s="262">
        <v>1.54074576026679</v>
      </c>
      <c r="J388" s="263">
        <v>8.4741016814673456E-2</v>
      </c>
      <c r="K388" s="263">
        <v>1.2942264386241036</v>
      </c>
      <c r="L388" s="263">
        <v>0</v>
      </c>
      <c r="M388" s="264">
        <v>0.11709667778027603</v>
      </c>
      <c r="N388" s="262">
        <v>1.6691412402890224</v>
      </c>
      <c r="O388" s="263">
        <v>9.1802768215896238E-2</v>
      </c>
      <c r="P388" s="263">
        <v>1.4020786418427789</v>
      </c>
      <c r="Q388" s="263">
        <v>0</v>
      </c>
      <c r="R388" s="264">
        <v>0.1268547342619657</v>
      </c>
      <c r="S388" s="262">
        <v>1.6691412402890224</v>
      </c>
      <c r="T388" s="263">
        <v>9.1802768215896238E-2</v>
      </c>
      <c r="U388" s="263">
        <v>1.4020786418427789</v>
      </c>
      <c r="V388" s="263">
        <v>0</v>
      </c>
      <c r="W388" s="263">
        <v>0.1268547342619657</v>
      </c>
      <c r="X388" s="278">
        <v>0.69208295329057035</v>
      </c>
      <c r="Y388" s="278">
        <v>3.8064562430981365E-2</v>
      </c>
      <c r="Z388" s="278">
        <v>0.58134968076407889</v>
      </c>
      <c r="AA388" s="278">
        <v>0</v>
      </c>
      <c r="AB388" s="278">
        <v>5.2598304450083337E-2</v>
      </c>
      <c r="AC388" s="279">
        <v>0</v>
      </c>
      <c r="AD388" s="279">
        <v>0</v>
      </c>
      <c r="AE388" s="279">
        <v>0</v>
      </c>
      <c r="AF388" s="279">
        <v>0</v>
      </c>
      <c r="AG388" s="279">
        <v>0</v>
      </c>
      <c r="AH388" s="280">
        <v>0.9770582869984521</v>
      </c>
      <c r="AI388" s="280">
        <v>5.3738205784914859E-2</v>
      </c>
      <c r="AJ388" s="280">
        <v>0.82072896107869975</v>
      </c>
      <c r="AK388" s="280">
        <v>0</v>
      </c>
      <c r="AL388" s="280">
        <v>7.4256429811882366E-2</v>
      </c>
      <c r="AM388" s="281">
        <v>0</v>
      </c>
      <c r="AN388" s="281">
        <v>0</v>
      </c>
      <c r="AO388" s="281">
        <v>0</v>
      </c>
      <c r="AP388" s="281">
        <v>0</v>
      </c>
      <c r="AQ388" s="282">
        <v>0</v>
      </c>
    </row>
    <row r="389" spans="2:43" x14ac:dyDescent="0.2">
      <c r="B389" s="151" t="s">
        <v>244</v>
      </c>
      <c r="C389" s="151" t="s">
        <v>61</v>
      </c>
      <c r="D389" s="151" t="s">
        <v>134</v>
      </c>
      <c r="E389" s="151" t="s">
        <v>475</v>
      </c>
      <c r="F389" s="151" t="s">
        <v>125</v>
      </c>
      <c r="G389" s="151" t="s">
        <v>358</v>
      </c>
      <c r="H389" s="151" t="s">
        <v>61</v>
      </c>
      <c r="I389" s="262">
        <v>2.4050665526115749</v>
      </c>
      <c r="J389" s="263">
        <v>0.13227866039363662</v>
      </c>
      <c r="K389" s="263">
        <v>2.0202559041937227</v>
      </c>
      <c r="L389" s="263">
        <v>0</v>
      </c>
      <c r="M389" s="264">
        <v>0.18278505799847969</v>
      </c>
      <c r="N389" s="262">
        <v>2.3696979268378753</v>
      </c>
      <c r="O389" s="263">
        <v>0.13033338597608315</v>
      </c>
      <c r="P389" s="263">
        <v>1.9905462585438152</v>
      </c>
      <c r="Q389" s="263">
        <v>0</v>
      </c>
      <c r="R389" s="264">
        <v>0.18009704243967853</v>
      </c>
      <c r="S389" s="262">
        <v>2.3696979268378753</v>
      </c>
      <c r="T389" s="263">
        <v>0.13033338597608315</v>
      </c>
      <c r="U389" s="263">
        <v>1.9905462585438152</v>
      </c>
      <c r="V389" s="263">
        <v>0</v>
      </c>
      <c r="W389" s="263">
        <v>0.18009704243967853</v>
      </c>
      <c r="X389" s="278">
        <v>0.50266319660197356</v>
      </c>
      <c r="Y389" s="278">
        <v>2.7646475813108549E-2</v>
      </c>
      <c r="Z389" s="278">
        <v>0.42223708514565772</v>
      </c>
      <c r="AA389" s="278">
        <v>0</v>
      </c>
      <c r="AB389" s="278">
        <v>3.8202402941749994E-2</v>
      </c>
      <c r="AC389" s="279">
        <v>0</v>
      </c>
      <c r="AD389" s="279">
        <v>0</v>
      </c>
      <c r="AE389" s="279">
        <v>0</v>
      </c>
      <c r="AF389" s="279">
        <v>0</v>
      </c>
      <c r="AG389" s="279">
        <v>0</v>
      </c>
      <c r="AH389" s="280">
        <v>1.8670347302359014</v>
      </c>
      <c r="AI389" s="280">
        <v>0.1026869101629746</v>
      </c>
      <c r="AJ389" s="280">
        <v>1.5683091733981573</v>
      </c>
      <c r="AK389" s="280">
        <v>0</v>
      </c>
      <c r="AL389" s="280">
        <v>0.14189463949792852</v>
      </c>
      <c r="AM389" s="281">
        <v>0</v>
      </c>
      <c r="AN389" s="281">
        <v>0</v>
      </c>
      <c r="AO389" s="281">
        <v>0</v>
      </c>
      <c r="AP389" s="281">
        <v>0</v>
      </c>
      <c r="AQ389" s="282">
        <v>0</v>
      </c>
    </row>
    <row r="390" spans="2:43" x14ac:dyDescent="0.2">
      <c r="B390" s="151" t="s">
        <v>244</v>
      </c>
      <c r="C390" s="151" t="s">
        <v>61</v>
      </c>
      <c r="D390" s="151" t="s">
        <v>397</v>
      </c>
      <c r="E390" s="151" t="s">
        <v>475</v>
      </c>
      <c r="F390" s="151" t="s">
        <v>130</v>
      </c>
      <c r="G390" s="151" t="s">
        <v>358</v>
      </c>
      <c r="H390" s="151" t="s">
        <v>61</v>
      </c>
      <c r="I390" s="262">
        <v>1.0897957816521198</v>
      </c>
      <c r="J390" s="263">
        <v>5.9938767990866594E-2</v>
      </c>
      <c r="K390" s="263">
        <v>0.9154284565877806</v>
      </c>
      <c r="L390" s="263">
        <v>0</v>
      </c>
      <c r="M390" s="264">
        <v>8.2824479405561105E-2</v>
      </c>
      <c r="N390" s="262">
        <v>1.1806120967897964</v>
      </c>
      <c r="O390" s="263">
        <v>6.4933665323438805E-2</v>
      </c>
      <c r="P390" s="263">
        <v>0.99171416130342893</v>
      </c>
      <c r="Q390" s="263">
        <v>0</v>
      </c>
      <c r="R390" s="264">
        <v>8.972651935602452E-2</v>
      </c>
      <c r="S390" s="262">
        <v>1.1806120967897964</v>
      </c>
      <c r="T390" s="263">
        <v>6.4933665323438805E-2</v>
      </c>
      <c r="U390" s="263">
        <v>0.99171416130342893</v>
      </c>
      <c r="V390" s="263">
        <v>0</v>
      </c>
      <c r="W390" s="263">
        <v>8.972651935602452E-2</v>
      </c>
      <c r="X390" s="278">
        <v>4.0710761958268837E-2</v>
      </c>
      <c r="Y390" s="278">
        <v>2.2390919077047862E-3</v>
      </c>
      <c r="Z390" s="278">
        <v>3.4197040044945823E-2</v>
      </c>
      <c r="AA390" s="278">
        <v>0</v>
      </c>
      <c r="AB390" s="278">
        <v>3.0940179088284319E-3</v>
      </c>
      <c r="AC390" s="279">
        <v>0</v>
      </c>
      <c r="AD390" s="279">
        <v>0</v>
      </c>
      <c r="AE390" s="279">
        <v>0</v>
      </c>
      <c r="AF390" s="279">
        <v>0</v>
      </c>
      <c r="AG390" s="279">
        <v>0</v>
      </c>
      <c r="AH390" s="280">
        <v>1.1399013348315277</v>
      </c>
      <c r="AI390" s="280">
        <v>6.269457341573402E-2</v>
      </c>
      <c r="AJ390" s="280">
        <v>0.95751712125848321</v>
      </c>
      <c r="AK390" s="280">
        <v>0</v>
      </c>
      <c r="AL390" s="280">
        <v>8.6632501447196086E-2</v>
      </c>
      <c r="AM390" s="281">
        <v>0</v>
      </c>
      <c r="AN390" s="281">
        <v>0</v>
      </c>
      <c r="AO390" s="281">
        <v>0</v>
      </c>
      <c r="AP390" s="281">
        <v>0</v>
      </c>
      <c r="AQ390" s="282">
        <v>0</v>
      </c>
    </row>
    <row r="391" spans="2:43" x14ac:dyDescent="0.2">
      <c r="B391" s="151" t="s">
        <v>244</v>
      </c>
      <c r="C391" s="151" t="s">
        <v>61</v>
      </c>
      <c r="D391" s="151" t="s">
        <v>138</v>
      </c>
      <c r="E391" s="151" t="s">
        <v>475</v>
      </c>
      <c r="F391" s="151" t="s">
        <v>126</v>
      </c>
      <c r="G391" s="151" t="s">
        <v>358</v>
      </c>
      <c r="H391" s="151" t="s">
        <v>61</v>
      </c>
      <c r="I391" s="262">
        <v>7.5158329769111715E-2</v>
      </c>
      <c r="J391" s="263">
        <v>4.1337081373011442E-3</v>
      </c>
      <c r="K391" s="263">
        <v>6.3132997006053834E-2</v>
      </c>
      <c r="L391" s="263">
        <v>0</v>
      </c>
      <c r="M391" s="264">
        <v>5.7120330624524903E-3</v>
      </c>
      <c r="N391" s="262">
        <v>7.4053060213683602E-2</v>
      </c>
      <c r="O391" s="263">
        <v>4.0729183117525986E-3</v>
      </c>
      <c r="P391" s="263">
        <v>6.2204570579494224E-2</v>
      </c>
      <c r="Q391" s="263">
        <v>0</v>
      </c>
      <c r="R391" s="264">
        <v>5.628032576239954E-3</v>
      </c>
      <c r="S391" s="262">
        <v>7.4053060213683602E-2</v>
      </c>
      <c r="T391" s="263">
        <v>4.0729183117525986E-3</v>
      </c>
      <c r="U391" s="263">
        <v>6.2204570579494224E-2</v>
      </c>
      <c r="V391" s="263">
        <v>0</v>
      </c>
      <c r="W391" s="263">
        <v>5.628032576239954E-3</v>
      </c>
      <c r="X391" s="278">
        <v>0</v>
      </c>
      <c r="Y391" s="278">
        <v>0</v>
      </c>
      <c r="Z391" s="278">
        <v>0</v>
      </c>
      <c r="AA391" s="278">
        <v>0</v>
      </c>
      <c r="AB391" s="278">
        <v>0</v>
      </c>
      <c r="AC391" s="279">
        <v>0</v>
      </c>
      <c r="AD391" s="279">
        <v>0</v>
      </c>
      <c r="AE391" s="279">
        <v>0</v>
      </c>
      <c r="AF391" s="279">
        <v>0</v>
      </c>
      <c r="AG391" s="279">
        <v>0</v>
      </c>
      <c r="AH391" s="280">
        <v>7.4053060213683602E-2</v>
      </c>
      <c r="AI391" s="280">
        <v>4.0729183117525986E-3</v>
      </c>
      <c r="AJ391" s="280">
        <v>6.2204570579494231E-2</v>
      </c>
      <c r="AK391" s="280">
        <v>0</v>
      </c>
      <c r="AL391" s="280">
        <v>5.628032576239954E-3</v>
      </c>
      <c r="AM391" s="281">
        <v>0</v>
      </c>
      <c r="AN391" s="281">
        <v>0</v>
      </c>
      <c r="AO391" s="281">
        <v>0</v>
      </c>
      <c r="AP391" s="281">
        <v>0</v>
      </c>
      <c r="AQ391" s="282">
        <v>0</v>
      </c>
    </row>
    <row r="392" spans="2:43" x14ac:dyDescent="0.2">
      <c r="B392" s="151" t="s">
        <v>244</v>
      </c>
      <c r="C392" s="151" t="s">
        <v>61</v>
      </c>
      <c r="D392" s="151" t="s">
        <v>140</v>
      </c>
      <c r="E392" s="151" t="s">
        <v>475</v>
      </c>
      <c r="F392" s="151" t="s">
        <v>128</v>
      </c>
      <c r="G392" s="151" t="s">
        <v>358</v>
      </c>
      <c r="H392" s="151" t="s">
        <v>61</v>
      </c>
      <c r="I392" s="262">
        <v>7.5158329769111715E-2</v>
      </c>
      <c r="J392" s="263">
        <v>4.1337081373011442E-3</v>
      </c>
      <c r="K392" s="263">
        <v>6.3132997006053834E-2</v>
      </c>
      <c r="L392" s="263">
        <v>0</v>
      </c>
      <c r="M392" s="264">
        <v>5.7120330624524903E-3</v>
      </c>
      <c r="N392" s="262">
        <v>7.5158329769111715E-2</v>
      </c>
      <c r="O392" s="263">
        <v>4.1337081373011442E-3</v>
      </c>
      <c r="P392" s="263">
        <v>6.3132997006053834E-2</v>
      </c>
      <c r="Q392" s="263">
        <v>0</v>
      </c>
      <c r="R392" s="264">
        <v>5.7120330624524903E-3</v>
      </c>
      <c r="S392" s="262">
        <v>7.5158329769111715E-2</v>
      </c>
      <c r="T392" s="263">
        <v>4.1337081373011442E-3</v>
      </c>
      <c r="U392" s="263">
        <v>6.3132997006053834E-2</v>
      </c>
      <c r="V392" s="263">
        <v>0</v>
      </c>
      <c r="W392" s="263">
        <v>5.7120330624524903E-3</v>
      </c>
      <c r="X392" s="278">
        <v>3.7579164884555857E-2</v>
      </c>
      <c r="Y392" s="278">
        <v>2.0668540686505721E-3</v>
      </c>
      <c r="Z392" s="278">
        <v>3.1566498503026917E-2</v>
      </c>
      <c r="AA392" s="278">
        <v>0</v>
      </c>
      <c r="AB392" s="278">
        <v>2.8560165312262451E-3</v>
      </c>
      <c r="AC392" s="279">
        <v>0</v>
      </c>
      <c r="AD392" s="279">
        <v>0</v>
      </c>
      <c r="AE392" s="279">
        <v>0</v>
      </c>
      <c r="AF392" s="279">
        <v>0</v>
      </c>
      <c r="AG392" s="279">
        <v>0</v>
      </c>
      <c r="AH392" s="280">
        <v>3.7579164884555857E-2</v>
      </c>
      <c r="AI392" s="280">
        <v>2.0668540686505721E-3</v>
      </c>
      <c r="AJ392" s="280">
        <v>3.1566498503026917E-2</v>
      </c>
      <c r="AK392" s="280">
        <v>0</v>
      </c>
      <c r="AL392" s="280">
        <v>2.8560165312262451E-3</v>
      </c>
      <c r="AM392" s="281">
        <v>0</v>
      </c>
      <c r="AN392" s="281">
        <v>0</v>
      </c>
      <c r="AO392" s="281">
        <v>0</v>
      </c>
      <c r="AP392" s="281">
        <v>0</v>
      </c>
      <c r="AQ392" s="282">
        <v>0</v>
      </c>
    </row>
    <row r="393" spans="2:43" x14ac:dyDescent="0.2">
      <c r="B393" s="151" t="s">
        <v>244</v>
      </c>
      <c r="C393" s="151" t="s">
        <v>61</v>
      </c>
      <c r="D393" s="151" t="s">
        <v>135</v>
      </c>
      <c r="E393" s="151" t="s">
        <v>475</v>
      </c>
      <c r="F393" s="151" t="s">
        <v>155</v>
      </c>
      <c r="G393" s="151" t="s">
        <v>358</v>
      </c>
      <c r="H393" s="151" t="s">
        <v>61</v>
      </c>
      <c r="I393" s="262">
        <v>3.7579164884555857E-2</v>
      </c>
      <c r="J393" s="263">
        <v>2.0668540686505721E-3</v>
      </c>
      <c r="K393" s="263">
        <v>3.1566498503026917E-2</v>
      </c>
      <c r="L393" s="263">
        <v>0</v>
      </c>
      <c r="M393" s="264">
        <v>2.8560165312262451E-3</v>
      </c>
      <c r="N393" s="262">
        <v>3.7026530106841801E-2</v>
      </c>
      <c r="O393" s="263">
        <v>2.0364591558762993E-3</v>
      </c>
      <c r="P393" s="263">
        <v>3.1102285289747112E-2</v>
      </c>
      <c r="Q393" s="263">
        <v>0</v>
      </c>
      <c r="R393" s="264">
        <v>2.814016288119977E-3</v>
      </c>
      <c r="S393" s="262">
        <v>3.7026530106841801E-2</v>
      </c>
      <c r="T393" s="263">
        <v>2.0364591558762993E-3</v>
      </c>
      <c r="U393" s="263">
        <v>3.1102285289747112E-2</v>
      </c>
      <c r="V393" s="263">
        <v>0</v>
      </c>
      <c r="W393" s="263">
        <v>2.814016288119977E-3</v>
      </c>
      <c r="X393" s="278">
        <v>0</v>
      </c>
      <c r="Y393" s="278">
        <v>0</v>
      </c>
      <c r="Z393" s="278">
        <v>0</v>
      </c>
      <c r="AA393" s="278">
        <v>0</v>
      </c>
      <c r="AB393" s="278">
        <v>0</v>
      </c>
      <c r="AC393" s="279">
        <v>0</v>
      </c>
      <c r="AD393" s="279">
        <v>0</v>
      </c>
      <c r="AE393" s="279">
        <v>0</v>
      </c>
      <c r="AF393" s="279">
        <v>0</v>
      </c>
      <c r="AG393" s="279">
        <v>0</v>
      </c>
      <c r="AH393" s="280">
        <v>3.7026530106841801E-2</v>
      </c>
      <c r="AI393" s="280">
        <v>2.0364591558762993E-3</v>
      </c>
      <c r="AJ393" s="280">
        <v>3.1102285289747116E-2</v>
      </c>
      <c r="AK393" s="280">
        <v>0</v>
      </c>
      <c r="AL393" s="280">
        <v>2.814016288119977E-3</v>
      </c>
      <c r="AM393" s="281">
        <v>0</v>
      </c>
      <c r="AN393" s="281">
        <v>0</v>
      </c>
      <c r="AO393" s="281">
        <v>0</v>
      </c>
      <c r="AP393" s="281">
        <v>0</v>
      </c>
      <c r="AQ393" s="282">
        <v>0</v>
      </c>
    </row>
    <row r="394" spans="2:43" x14ac:dyDescent="0.2">
      <c r="B394" s="151" t="s">
        <v>244</v>
      </c>
      <c r="C394" s="151" t="s">
        <v>61</v>
      </c>
      <c r="D394" s="151" t="s">
        <v>136</v>
      </c>
      <c r="E394" s="151" t="s">
        <v>475</v>
      </c>
      <c r="F394" s="151" t="s">
        <v>132</v>
      </c>
      <c r="G394" s="151" t="s">
        <v>358</v>
      </c>
      <c r="H394" s="151" t="s">
        <v>61</v>
      </c>
      <c r="I394" s="262">
        <v>0</v>
      </c>
      <c r="J394" s="263">
        <v>0</v>
      </c>
      <c r="K394" s="263">
        <v>0</v>
      </c>
      <c r="L394" s="263">
        <v>0</v>
      </c>
      <c r="M394" s="264">
        <v>0</v>
      </c>
      <c r="N394" s="262">
        <v>0</v>
      </c>
      <c r="O394" s="263">
        <v>0</v>
      </c>
      <c r="P394" s="263">
        <v>0</v>
      </c>
      <c r="Q394" s="263">
        <v>0</v>
      </c>
      <c r="R394" s="264">
        <v>0</v>
      </c>
      <c r="S394" s="262">
        <v>0</v>
      </c>
      <c r="T394" s="263">
        <v>0</v>
      </c>
      <c r="U394" s="263">
        <v>0</v>
      </c>
      <c r="V394" s="263">
        <v>0</v>
      </c>
      <c r="W394" s="263">
        <v>0</v>
      </c>
      <c r="X394" s="278">
        <v>0</v>
      </c>
      <c r="Y394" s="278">
        <v>0</v>
      </c>
      <c r="Z394" s="278">
        <v>0</v>
      </c>
      <c r="AA394" s="278">
        <v>0</v>
      </c>
      <c r="AB394" s="278">
        <v>0</v>
      </c>
      <c r="AC394" s="279">
        <v>0</v>
      </c>
      <c r="AD394" s="279">
        <v>0</v>
      </c>
      <c r="AE394" s="279">
        <v>0</v>
      </c>
      <c r="AF394" s="279">
        <v>0</v>
      </c>
      <c r="AG394" s="279">
        <v>0</v>
      </c>
      <c r="AH394" s="280">
        <v>0</v>
      </c>
      <c r="AI394" s="280">
        <v>0</v>
      </c>
      <c r="AJ394" s="280">
        <v>0</v>
      </c>
      <c r="AK394" s="280">
        <v>0</v>
      </c>
      <c r="AL394" s="280">
        <v>0</v>
      </c>
      <c r="AM394" s="281">
        <v>0</v>
      </c>
      <c r="AN394" s="281">
        <v>0</v>
      </c>
      <c r="AO394" s="281">
        <v>0</v>
      </c>
      <c r="AP394" s="281">
        <v>0</v>
      </c>
      <c r="AQ394" s="282">
        <v>0</v>
      </c>
    </row>
    <row r="395" spans="2:43" x14ac:dyDescent="0.2">
      <c r="B395" s="151" t="s">
        <v>244</v>
      </c>
      <c r="C395" s="151" t="s">
        <v>61</v>
      </c>
      <c r="D395" s="151" t="s">
        <v>398</v>
      </c>
      <c r="E395" s="151" t="s">
        <v>475</v>
      </c>
      <c r="F395" s="151" t="s">
        <v>131</v>
      </c>
      <c r="G395" s="151" t="s">
        <v>358</v>
      </c>
      <c r="H395" s="151" t="s">
        <v>61</v>
      </c>
      <c r="I395" s="262">
        <v>0</v>
      </c>
      <c r="J395" s="263">
        <v>0</v>
      </c>
      <c r="K395" s="263">
        <v>0</v>
      </c>
      <c r="L395" s="263">
        <v>0</v>
      </c>
      <c r="M395" s="264">
        <v>0</v>
      </c>
      <c r="N395" s="262">
        <v>0</v>
      </c>
      <c r="O395" s="263">
        <v>0</v>
      </c>
      <c r="P395" s="263">
        <v>0</v>
      </c>
      <c r="Q395" s="263">
        <v>0</v>
      </c>
      <c r="R395" s="264">
        <v>0</v>
      </c>
      <c r="S395" s="262">
        <v>0</v>
      </c>
      <c r="T395" s="263">
        <v>0</v>
      </c>
      <c r="U395" s="263">
        <v>0</v>
      </c>
      <c r="V395" s="263">
        <v>0</v>
      </c>
      <c r="W395" s="263">
        <v>0</v>
      </c>
      <c r="X395" s="278">
        <v>0</v>
      </c>
      <c r="Y395" s="278">
        <v>0</v>
      </c>
      <c r="Z395" s="278">
        <v>0</v>
      </c>
      <c r="AA395" s="278">
        <v>0</v>
      </c>
      <c r="AB395" s="278">
        <v>0</v>
      </c>
      <c r="AC395" s="279">
        <v>0</v>
      </c>
      <c r="AD395" s="279">
        <v>0</v>
      </c>
      <c r="AE395" s="279">
        <v>0</v>
      </c>
      <c r="AF395" s="279">
        <v>0</v>
      </c>
      <c r="AG395" s="279">
        <v>0</v>
      </c>
      <c r="AH395" s="280">
        <v>0</v>
      </c>
      <c r="AI395" s="280">
        <v>0</v>
      </c>
      <c r="AJ395" s="280">
        <v>0</v>
      </c>
      <c r="AK395" s="280">
        <v>0</v>
      </c>
      <c r="AL395" s="280">
        <v>0</v>
      </c>
      <c r="AM395" s="281">
        <v>0</v>
      </c>
      <c r="AN395" s="281">
        <v>0</v>
      </c>
      <c r="AO395" s="281">
        <v>0</v>
      </c>
      <c r="AP395" s="281">
        <v>0</v>
      </c>
      <c r="AQ395" s="282">
        <v>0</v>
      </c>
    </row>
    <row r="396" spans="2:43" x14ac:dyDescent="0.2">
      <c r="B396" s="151" t="s">
        <v>245</v>
      </c>
      <c r="C396" s="151" t="s">
        <v>61</v>
      </c>
      <c r="D396" s="151" t="s">
        <v>144</v>
      </c>
      <c r="E396" s="151" t="s">
        <v>475</v>
      </c>
      <c r="F396" s="151" t="s">
        <v>122</v>
      </c>
      <c r="G396" s="151" t="s">
        <v>359</v>
      </c>
      <c r="H396" s="151" t="s">
        <v>61</v>
      </c>
      <c r="I396" s="262">
        <v>3.3955551759528957</v>
      </c>
      <c r="J396" s="263">
        <v>0.18675553467740924</v>
      </c>
      <c r="K396" s="263">
        <v>2.8522663478004322</v>
      </c>
      <c r="L396" s="263">
        <v>0</v>
      </c>
      <c r="M396" s="264">
        <v>0.25806219337242009</v>
      </c>
      <c r="N396" s="262">
        <v>3.3319680003732532</v>
      </c>
      <c r="O396" s="263">
        <v>0.1832582400205289</v>
      </c>
      <c r="P396" s="263">
        <v>2.7988531203135327</v>
      </c>
      <c r="Q396" s="263">
        <v>0</v>
      </c>
      <c r="R396" s="264">
        <v>0.25322956802836727</v>
      </c>
      <c r="S396" s="262">
        <v>3.3319680003732532</v>
      </c>
      <c r="T396" s="263">
        <v>0.1832582400205289</v>
      </c>
      <c r="U396" s="263">
        <v>2.7988531203135327</v>
      </c>
      <c r="V396" s="263">
        <v>0</v>
      </c>
      <c r="W396" s="263">
        <v>0.25322956802836727</v>
      </c>
      <c r="X396" s="278">
        <v>0.16023027375407753</v>
      </c>
      <c r="Y396" s="278">
        <v>8.8126650564742635E-3</v>
      </c>
      <c r="Z396" s="278">
        <v>0.13459342995342513</v>
      </c>
      <c r="AA396" s="278">
        <v>0</v>
      </c>
      <c r="AB396" s="278">
        <v>1.2177500805309893E-2</v>
      </c>
      <c r="AC396" s="279">
        <v>0</v>
      </c>
      <c r="AD396" s="279">
        <v>0</v>
      </c>
      <c r="AE396" s="279">
        <v>0</v>
      </c>
      <c r="AF396" s="279">
        <v>0</v>
      </c>
      <c r="AG396" s="279">
        <v>0</v>
      </c>
      <c r="AH396" s="280">
        <v>3.1717377266191757</v>
      </c>
      <c r="AI396" s="280">
        <v>0.17444557496405463</v>
      </c>
      <c r="AJ396" s="280">
        <v>2.6642596903601077</v>
      </c>
      <c r="AK396" s="280">
        <v>0</v>
      </c>
      <c r="AL396" s="280">
        <v>0.24105206722305736</v>
      </c>
      <c r="AM396" s="281">
        <v>0</v>
      </c>
      <c r="AN396" s="281">
        <v>0</v>
      </c>
      <c r="AO396" s="281">
        <v>0</v>
      </c>
      <c r="AP396" s="281">
        <v>0</v>
      </c>
      <c r="AQ396" s="282">
        <v>0</v>
      </c>
    </row>
    <row r="397" spans="2:43" x14ac:dyDescent="0.2">
      <c r="B397" s="151" t="s">
        <v>245</v>
      </c>
      <c r="C397" s="151" t="s">
        <v>61</v>
      </c>
      <c r="D397" s="151" t="s">
        <v>139</v>
      </c>
      <c r="E397" s="151" t="s">
        <v>475</v>
      </c>
      <c r="F397" s="151" t="s">
        <v>127</v>
      </c>
      <c r="G397" s="151" t="s">
        <v>359</v>
      </c>
      <c r="H397" s="151" t="s">
        <v>61</v>
      </c>
      <c r="I397" s="262">
        <v>0.79354918011199282</v>
      </c>
      <c r="J397" s="263">
        <v>4.3645204906159599E-2</v>
      </c>
      <c r="K397" s="263">
        <v>0.66658131129407394</v>
      </c>
      <c r="L397" s="263">
        <v>0</v>
      </c>
      <c r="M397" s="264">
        <v>6.0309737688511465E-2</v>
      </c>
      <c r="N397" s="262">
        <v>0.77868870857431505</v>
      </c>
      <c r="O397" s="263">
        <v>4.2827878971587317E-2</v>
      </c>
      <c r="P397" s="263">
        <v>0.65409851520242457</v>
      </c>
      <c r="Q397" s="263">
        <v>0</v>
      </c>
      <c r="R397" s="264">
        <v>5.9180341851647951E-2</v>
      </c>
      <c r="S397" s="262">
        <v>0.77868870857431505</v>
      </c>
      <c r="T397" s="263">
        <v>4.2827878971587317E-2</v>
      </c>
      <c r="U397" s="263">
        <v>0.65409851520242457</v>
      </c>
      <c r="V397" s="263">
        <v>0</v>
      </c>
      <c r="W397" s="263">
        <v>5.9180341851647951E-2</v>
      </c>
      <c r="X397" s="278">
        <v>6.9672147609280824E-2</v>
      </c>
      <c r="Y397" s="278">
        <v>3.8319681185104443E-3</v>
      </c>
      <c r="Z397" s="278">
        <v>5.8524603991795876E-2</v>
      </c>
      <c r="AA397" s="278">
        <v>0</v>
      </c>
      <c r="AB397" s="278">
        <v>5.2950832183053425E-3</v>
      </c>
      <c r="AC397" s="279">
        <v>0</v>
      </c>
      <c r="AD397" s="279">
        <v>0</v>
      </c>
      <c r="AE397" s="279">
        <v>0</v>
      </c>
      <c r="AF397" s="279">
        <v>0</v>
      </c>
      <c r="AG397" s="279">
        <v>0</v>
      </c>
      <c r="AH397" s="280">
        <v>0.70901656096503418</v>
      </c>
      <c r="AI397" s="280">
        <v>3.8995910853076875E-2</v>
      </c>
      <c r="AJ397" s="280">
        <v>0.59557391121062875</v>
      </c>
      <c r="AK397" s="280">
        <v>0</v>
      </c>
      <c r="AL397" s="280">
        <v>5.3885258633342606E-2</v>
      </c>
      <c r="AM397" s="281">
        <v>0</v>
      </c>
      <c r="AN397" s="281">
        <v>0</v>
      </c>
      <c r="AO397" s="281">
        <v>0</v>
      </c>
      <c r="AP397" s="281">
        <v>0</v>
      </c>
      <c r="AQ397" s="282">
        <v>0</v>
      </c>
    </row>
    <row r="398" spans="2:43" x14ac:dyDescent="0.2">
      <c r="B398" s="151" t="s">
        <v>245</v>
      </c>
      <c r="C398" s="151" t="s">
        <v>61</v>
      </c>
      <c r="D398" s="151" t="s">
        <v>142</v>
      </c>
      <c r="E398" s="151" t="s">
        <v>475</v>
      </c>
      <c r="F398" s="151" t="s">
        <v>133</v>
      </c>
      <c r="G398" s="151" t="s">
        <v>359</v>
      </c>
      <c r="H398" s="151" t="s">
        <v>61</v>
      </c>
      <c r="I398" s="262">
        <v>4.1765746321683834E-3</v>
      </c>
      <c r="J398" s="263">
        <v>2.2971160476926105E-4</v>
      </c>
      <c r="K398" s="263">
        <v>3.5083226910214418E-3</v>
      </c>
      <c r="L398" s="263">
        <v>0</v>
      </c>
      <c r="M398" s="264">
        <v>3.1741967204479719E-4</v>
      </c>
      <c r="N398" s="262">
        <v>4.5246225181824152E-3</v>
      </c>
      <c r="O398" s="263">
        <v>2.4885423850003278E-4</v>
      </c>
      <c r="P398" s="263">
        <v>3.8006829152732284E-3</v>
      </c>
      <c r="Q398" s="263">
        <v>0</v>
      </c>
      <c r="R398" s="264">
        <v>3.4387131138186359E-4</v>
      </c>
      <c r="S398" s="262">
        <v>4.5246225181824152E-3</v>
      </c>
      <c r="T398" s="263">
        <v>2.4885423850003278E-4</v>
      </c>
      <c r="U398" s="263">
        <v>3.8006829152732284E-3</v>
      </c>
      <c r="V398" s="263">
        <v>0</v>
      </c>
      <c r="W398" s="263">
        <v>3.4387131138186359E-4</v>
      </c>
      <c r="X398" s="278">
        <v>0</v>
      </c>
      <c r="Y398" s="278">
        <v>0</v>
      </c>
      <c r="Z398" s="278">
        <v>0</v>
      </c>
      <c r="AA398" s="278">
        <v>0</v>
      </c>
      <c r="AB398" s="278">
        <v>0</v>
      </c>
      <c r="AC398" s="279">
        <v>0</v>
      </c>
      <c r="AD398" s="279">
        <v>0</v>
      </c>
      <c r="AE398" s="279">
        <v>0</v>
      </c>
      <c r="AF398" s="279">
        <v>0</v>
      </c>
      <c r="AG398" s="279">
        <v>0</v>
      </c>
      <c r="AH398" s="280">
        <v>4.5246225181824152E-3</v>
      </c>
      <c r="AI398" s="280">
        <v>2.4885423850003278E-4</v>
      </c>
      <c r="AJ398" s="280">
        <v>3.800682915273228E-3</v>
      </c>
      <c r="AK398" s="280">
        <v>0</v>
      </c>
      <c r="AL398" s="280">
        <v>3.4387131138186359E-4</v>
      </c>
      <c r="AM398" s="281">
        <v>0</v>
      </c>
      <c r="AN398" s="281">
        <v>0</v>
      </c>
      <c r="AO398" s="281">
        <v>0</v>
      </c>
      <c r="AP398" s="281">
        <v>0</v>
      </c>
      <c r="AQ398" s="282">
        <v>0</v>
      </c>
    </row>
    <row r="399" spans="2:43" x14ac:dyDescent="0.2">
      <c r="B399" s="151" t="s">
        <v>245</v>
      </c>
      <c r="C399" s="151" t="s">
        <v>61</v>
      </c>
      <c r="D399" s="151" t="s">
        <v>143</v>
      </c>
      <c r="E399" s="151" t="s">
        <v>475</v>
      </c>
      <c r="F399" s="151" t="s">
        <v>212</v>
      </c>
      <c r="G399" s="151" t="s">
        <v>359</v>
      </c>
      <c r="H399" s="151" t="s">
        <v>61</v>
      </c>
      <c r="I399" s="262">
        <v>1.6706298528673533E-2</v>
      </c>
      <c r="J399" s="263">
        <v>9.1884641907704419E-4</v>
      </c>
      <c r="K399" s="263">
        <v>1.4033290764085767E-2</v>
      </c>
      <c r="L399" s="263">
        <v>0</v>
      </c>
      <c r="M399" s="264">
        <v>1.2696786881791888E-3</v>
      </c>
      <c r="N399" s="262">
        <v>1.8098490072729661E-2</v>
      </c>
      <c r="O399" s="263">
        <v>9.9541695400013112E-4</v>
      </c>
      <c r="P399" s="263">
        <v>1.5202731661092914E-2</v>
      </c>
      <c r="Q399" s="263">
        <v>0</v>
      </c>
      <c r="R399" s="264">
        <v>1.3754852455274543E-3</v>
      </c>
      <c r="S399" s="262">
        <v>1.8098490072729661E-2</v>
      </c>
      <c r="T399" s="263">
        <v>9.9541695400013112E-4</v>
      </c>
      <c r="U399" s="263">
        <v>1.5202731661092914E-2</v>
      </c>
      <c r="V399" s="263">
        <v>0</v>
      </c>
      <c r="W399" s="263">
        <v>1.3754852455274543E-3</v>
      </c>
      <c r="X399" s="278">
        <v>0</v>
      </c>
      <c r="Y399" s="278">
        <v>0</v>
      </c>
      <c r="Z399" s="278">
        <v>0</v>
      </c>
      <c r="AA399" s="278">
        <v>0</v>
      </c>
      <c r="AB399" s="278">
        <v>0</v>
      </c>
      <c r="AC399" s="279">
        <v>0</v>
      </c>
      <c r="AD399" s="279">
        <v>0</v>
      </c>
      <c r="AE399" s="279">
        <v>0</v>
      </c>
      <c r="AF399" s="279">
        <v>0</v>
      </c>
      <c r="AG399" s="279">
        <v>0</v>
      </c>
      <c r="AH399" s="280">
        <v>1.8098490072729661E-2</v>
      </c>
      <c r="AI399" s="280">
        <v>9.9541695400013112E-4</v>
      </c>
      <c r="AJ399" s="280">
        <v>1.5202731661092912E-2</v>
      </c>
      <c r="AK399" s="280">
        <v>0</v>
      </c>
      <c r="AL399" s="280">
        <v>1.3754852455274543E-3</v>
      </c>
      <c r="AM399" s="281">
        <v>0</v>
      </c>
      <c r="AN399" s="281">
        <v>0</v>
      </c>
      <c r="AO399" s="281">
        <v>0</v>
      </c>
      <c r="AP399" s="281">
        <v>0</v>
      </c>
      <c r="AQ399" s="282">
        <v>0</v>
      </c>
    </row>
    <row r="400" spans="2:43" x14ac:dyDescent="0.2">
      <c r="B400" s="151" t="s">
        <v>245</v>
      </c>
      <c r="C400" s="151" t="s">
        <v>61</v>
      </c>
      <c r="D400" s="151" t="s">
        <v>137</v>
      </c>
      <c r="E400" s="151" t="s">
        <v>475</v>
      </c>
      <c r="F400" s="151" t="s">
        <v>124</v>
      </c>
      <c r="G400" s="151" t="s">
        <v>359</v>
      </c>
      <c r="H400" s="151" t="s">
        <v>61</v>
      </c>
      <c r="I400" s="262">
        <v>0.99820133708824366</v>
      </c>
      <c r="J400" s="263">
        <v>5.4901073539853393E-2</v>
      </c>
      <c r="K400" s="263">
        <v>0.8384891231541246</v>
      </c>
      <c r="L400" s="263">
        <v>0</v>
      </c>
      <c r="M400" s="264">
        <v>7.5863301618706525E-2</v>
      </c>
      <c r="N400" s="262">
        <v>0.97950842815400685</v>
      </c>
      <c r="O400" s="263">
        <v>5.3872963548470369E-2</v>
      </c>
      <c r="P400" s="263">
        <v>0.8227870796493657</v>
      </c>
      <c r="Q400" s="263">
        <v>0</v>
      </c>
      <c r="R400" s="264">
        <v>7.4442640539704522E-2</v>
      </c>
      <c r="S400" s="262">
        <v>0.97950842815400685</v>
      </c>
      <c r="T400" s="263">
        <v>5.3872963548470369E-2</v>
      </c>
      <c r="U400" s="263">
        <v>0.8227870796493657</v>
      </c>
      <c r="V400" s="263">
        <v>0</v>
      </c>
      <c r="W400" s="263">
        <v>7.4442640539704522E-2</v>
      </c>
      <c r="X400" s="278">
        <v>8.1967232481506853E-3</v>
      </c>
      <c r="Y400" s="278">
        <v>4.5081977864828754E-4</v>
      </c>
      <c r="Z400" s="278">
        <v>6.8852475284465744E-3</v>
      </c>
      <c r="AA400" s="278">
        <v>0</v>
      </c>
      <c r="AB400" s="278">
        <v>6.2295096685945203E-4</v>
      </c>
      <c r="AC400" s="279">
        <v>0.15573774171486301</v>
      </c>
      <c r="AD400" s="279">
        <v>8.5655757943174649E-3</v>
      </c>
      <c r="AE400" s="279">
        <v>0.13081970304048493</v>
      </c>
      <c r="AF400" s="279">
        <v>0</v>
      </c>
      <c r="AG400" s="279">
        <v>1.1836068370329588E-2</v>
      </c>
      <c r="AH400" s="280">
        <v>0.81557396319099307</v>
      </c>
      <c r="AI400" s="280">
        <v>4.4856567975504615E-2</v>
      </c>
      <c r="AJ400" s="280">
        <v>0.6850821290804342</v>
      </c>
      <c r="AK400" s="280">
        <v>0</v>
      </c>
      <c r="AL400" s="280">
        <v>6.1983621202515472E-2</v>
      </c>
      <c r="AM400" s="281">
        <v>0</v>
      </c>
      <c r="AN400" s="281">
        <v>0</v>
      </c>
      <c r="AO400" s="281">
        <v>0</v>
      </c>
      <c r="AP400" s="281">
        <v>0</v>
      </c>
      <c r="AQ400" s="282">
        <v>0</v>
      </c>
    </row>
    <row r="401" spans="2:43" x14ac:dyDescent="0.2">
      <c r="B401" s="151" t="s">
        <v>245</v>
      </c>
      <c r="C401" s="151" t="s">
        <v>61</v>
      </c>
      <c r="D401" s="151" t="s">
        <v>141</v>
      </c>
      <c r="E401" s="151" t="s">
        <v>475</v>
      </c>
      <c r="F401" s="151" t="s">
        <v>123</v>
      </c>
      <c r="G401" s="151" t="s">
        <v>359</v>
      </c>
      <c r="H401" s="151" t="s">
        <v>61</v>
      </c>
      <c r="I401" s="262">
        <v>0.36753856763081777</v>
      </c>
      <c r="J401" s="263">
        <v>2.0214621219694976E-2</v>
      </c>
      <c r="K401" s="263">
        <v>0.3087323968098869</v>
      </c>
      <c r="L401" s="263">
        <v>0</v>
      </c>
      <c r="M401" s="264">
        <v>2.7932931139942156E-2</v>
      </c>
      <c r="N401" s="262">
        <v>0.36065582291863013</v>
      </c>
      <c r="O401" s="263">
        <v>1.9836070260524658E-2</v>
      </c>
      <c r="P401" s="263">
        <v>0.30295089125164931</v>
      </c>
      <c r="Q401" s="263">
        <v>0</v>
      </c>
      <c r="R401" s="264">
        <v>2.7409842541815898E-2</v>
      </c>
      <c r="S401" s="262">
        <v>0.36065582291863013</v>
      </c>
      <c r="T401" s="263">
        <v>1.9836070260524658E-2</v>
      </c>
      <c r="U401" s="263">
        <v>0.30295089125164931</v>
      </c>
      <c r="V401" s="263">
        <v>0</v>
      </c>
      <c r="W401" s="263">
        <v>2.7409842541815898E-2</v>
      </c>
      <c r="X401" s="278">
        <v>1.2295084872226027E-2</v>
      </c>
      <c r="Y401" s="278">
        <v>6.7622966797243147E-4</v>
      </c>
      <c r="Z401" s="278">
        <v>1.0327871292669861E-2</v>
      </c>
      <c r="AA401" s="278">
        <v>0</v>
      </c>
      <c r="AB401" s="278">
        <v>9.3442645028917826E-4</v>
      </c>
      <c r="AC401" s="279">
        <v>0</v>
      </c>
      <c r="AD401" s="279">
        <v>0</v>
      </c>
      <c r="AE401" s="279">
        <v>0</v>
      </c>
      <c r="AF401" s="279">
        <v>0</v>
      </c>
      <c r="AG401" s="279">
        <v>0</v>
      </c>
      <c r="AH401" s="280">
        <v>0.34836073804640411</v>
      </c>
      <c r="AI401" s="280">
        <v>1.915984059255223E-2</v>
      </c>
      <c r="AJ401" s="280">
        <v>0.29262301995897944</v>
      </c>
      <c r="AK401" s="280">
        <v>0</v>
      </c>
      <c r="AL401" s="280">
        <v>2.6475416091526722E-2</v>
      </c>
      <c r="AM401" s="281">
        <v>0</v>
      </c>
      <c r="AN401" s="281">
        <v>0</v>
      </c>
      <c r="AO401" s="281">
        <v>0</v>
      </c>
      <c r="AP401" s="281">
        <v>0</v>
      </c>
      <c r="AQ401" s="282">
        <v>0</v>
      </c>
    </row>
    <row r="402" spans="2:43" x14ac:dyDescent="0.2">
      <c r="B402" s="151" t="s">
        <v>245</v>
      </c>
      <c r="C402" s="151" t="s">
        <v>61</v>
      </c>
      <c r="D402" s="151" t="s">
        <v>395</v>
      </c>
      <c r="E402" s="151" t="s">
        <v>475</v>
      </c>
      <c r="F402" s="151" t="s">
        <v>189</v>
      </c>
      <c r="G402" s="151" t="s">
        <v>359</v>
      </c>
      <c r="H402" s="151" t="s">
        <v>61</v>
      </c>
      <c r="I402" s="262">
        <v>0</v>
      </c>
      <c r="J402" s="263">
        <v>0</v>
      </c>
      <c r="K402" s="263">
        <v>0</v>
      </c>
      <c r="L402" s="263">
        <v>0</v>
      </c>
      <c r="M402" s="264">
        <v>0</v>
      </c>
      <c r="N402" s="262">
        <v>0</v>
      </c>
      <c r="O402" s="263">
        <v>0</v>
      </c>
      <c r="P402" s="263">
        <v>0</v>
      </c>
      <c r="Q402" s="263">
        <v>0</v>
      </c>
      <c r="R402" s="264">
        <v>0</v>
      </c>
      <c r="S402" s="262">
        <v>0</v>
      </c>
      <c r="T402" s="263">
        <v>0</v>
      </c>
      <c r="U402" s="263">
        <v>0</v>
      </c>
      <c r="V402" s="263">
        <v>0</v>
      </c>
      <c r="W402" s="263">
        <v>0</v>
      </c>
      <c r="X402" s="278">
        <v>0</v>
      </c>
      <c r="Y402" s="278">
        <v>0</v>
      </c>
      <c r="Z402" s="278">
        <v>0</v>
      </c>
      <c r="AA402" s="278">
        <v>0</v>
      </c>
      <c r="AB402" s="278">
        <v>0</v>
      </c>
      <c r="AC402" s="279">
        <v>0</v>
      </c>
      <c r="AD402" s="279">
        <v>0</v>
      </c>
      <c r="AE402" s="279">
        <v>0</v>
      </c>
      <c r="AF402" s="279">
        <v>0</v>
      </c>
      <c r="AG402" s="279">
        <v>0</v>
      </c>
      <c r="AH402" s="280">
        <v>0</v>
      </c>
      <c r="AI402" s="280">
        <v>0</v>
      </c>
      <c r="AJ402" s="280">
        <v>0</v>
      </c>
      <c r="AK402" s="280">
        <v>0</v>
      </c>
      <c r="AL402" s="280">
        <v>0</v>
      </c>
      <c r="AM402" s="281">
        <v>0</v>
      </c>
      <c r="AN402" s="281">
        <v>0</v>
      </c>
      <c r="AO402" s="281">
        <v>0</v>
      </c>
      <c r="AP402" s="281">
        <v>0</v>
      </c>
      <c r="AQ402" s="282">
        <v>0</v>
      </c>
    </row>
    <row r="403" spans="2:43" x14ac:dyDescent="0.2">
      <c r="B403" s="151" t="s">
        <v>245</v>
      </c>
      <c r="C403" s="151" t="s">
        <v>61</v>
      </c>
      <c r="D403" s="151" t="s">
        <v>396</v>
      </c>
      <c r="E403" s="151" t="s">
        <v>475</v>
      </c>
      <c r="F403" s="151" t="s">
        <v>193</v>
      </c>
      <c r="G403" s="151" t="s">
        <v>359</v>
      </c>
      <c r="H403" s="151" t="s">
        <v>61</v>
      </c>
      <c r="I403" s="262">
        <v>0</v>
      </c>
      <c r="J403" s="263">
        <v>0</v>
      </c>
      <c r="K403" s="263">
        <v>0</v>
      </c>
      <c r="L403" s="263">
        <v>0</v>
      </c>
      <c r="M403" s="264">
        <v>0</v>
      </c>
      <c r="N403" s="262">
        <v>0</v>
      </c>
      <c r="O403" s="263">
        <v>0</v>
      </c>
      <c r="P403" s="263">
        <v>0</v>
      </c>
      <c r="Q403" s="263">
        <v>0</v>
      </c>
      <c r="R403" s="264">
        <v>0</v>
      </c>
      <c r="S403" s="262">
        <v>0</v>
      </c>
      <c r="T403" s="263">
        <v>0</v>
      </c>
      <c r="U403" s="263">
        <v>0</v>
      </c>
      <c r="V403" s="263">
        <v>0</v>
      </c>
      <c r="W403" s="263">
        <v>0</v>
      </c>
      <c r="X403" s="278">
        <v>0</v>
      </c>
      <c r="Y403" s="278">
        <v>0</v>
      </c>
      <c r="Z403" s="278">
        <v>0</v>
      </c>
      <c r="AA403" s="278">
        <v>0</v>
      </c>
      <c r="AB403" s="278">
        <v>0</v>
      </c>
      <c r="AC403" s="279">
        <v>0</v>
      </c>
      <c r="AD403" s="279">
        <v>0</v>
      </c>
      <c r="AE403" s="279">
        <v>0</v>
      </c>
      <c r="AF403" s="279">
        <v>0</v>
      </c>
      <c r="AG403" s="279">
        <v>0</v>
      </c>
      <c r="AH403" s="280">
        <v>0</v>
      </c>
      <c r="AI403" s="280">
        <v>0</v>
      </c>
      <c r="AJ403" s="280">
        <v>0</v>
      </c>
      <c r="AK403" s="280">
        <v>0</v>
      </c>
      <c r="AL403" s="280">
        <v>0</v>
      </c>
      <c r="AM403" s="281">
        <v>0</v>
      </c>
      <c r="AN403" s="281">
        <v>0</v>
      </c>
      <c r="AO403" s="281">
        <v>0</v>
      </c>
      <c r="AP403" s="281">
        <v>0</v>
      </c>
      <c r="AQ403" s="282">
        <v>0</v>
      </c>
    </row>
    <row r="404" spans="2:43" x14ac:dyDescent="0.2">
      <c r="B404" s="151" t="s">
        <v>245</v>
      </c>
      <c r="C404" s="151" t="s">
        <v>61</v>
      </c>
      <c r="D404" s="151" t="s">
        <v>134</v>
      </c>
      <c r="E404" s="151" t="s">
        <v>475</v>
      </c>
      <c r="F404" s="151" t="s">
        <v>125</v>
      </c>
      <c r="G404" s="151" t="s">
        <v>359</v>
      </c>
      <c r="H404" s="151" t="s">
        <v>61</v>
      </c>
      <c r="I404" s="262">
        <v>3.1282543994941192</v>
      </c>
      <c r="J404" s="263">
        <v>0.17205399197217655</v>
      </c>
      <c r="K404" s="263">
        <v>2.6277336955750599</v>
      </c>
      <c r="L404" s="263">
        <v>0</v>
      </c>
      <c r="M404" s="264">
        <v>0.23774733436155313</v>
      </c>
      <c r="N404" s="262">
        <v>3.0534668967739731</v>
      </c>
      <c r="O404" s="263">
        <v>0.16794067932256851</v>
      </c>
      <c r="P404" s="263">
        <v>2.5649121932901369</v>
      </c>
      <c r="Q404" s="263">
        <v>0</v>
      </c>
      <c r="R404" s="264">
        <v>0.232063484154822</v>
      </c>
      <c r="S404" s="262">
        <v>3.0534668967739731</v>
      </c>
      <c r="T404" s="263">
        <v>0.16794067932256851</v>
      </c>
      <c r="U404" s="263">
        <v>2.5649121932901369</v>
      </c>
      <c r="V404" s="263">
        <v>0</v>
      </c>
      <c r="W404" s="263">
        <v>0.232063484154822</v>
      </c>
      <c r="X404" s="278">
        <v>0.63273712433150509</v>
      </c>
      <c r="Y404" s="278">
        <v>3.4800541838232779E-2</v>
      </c>
      <c r="Z404" s="278">
        <v>0.53149918443846422</v>
      </c>
      <c r="AA404" s="278">
        <v>0</v>
      </c>
      <c r="AB404" s="278">
        <v>4.8088021449194392E-2</v>
      </c>
      <c r="AC404" s="279">
        <v>3.2657399965497033E-2</v>
      </c>
      <c r="AD404" s="279">
        <v>1.796156998102337E-3</v>
      </c>
      <c r="AE404" s="279">
        <v>2.7432215971017509E-2</v>
      </c>
      <c r="AF404" s="279">
        <v>0</v>
      </c>
      <c r="AG404" s="279">
        <v>2.4819623973777751E-3</v>
      </c>
      <c r="AH404" s="280">
        <v>2.3880723724769708</v>
      </c>
      <c r="AI404" s="280">
        <v>0.13134398048623339</v>
      </c>
      <c r="AJ404" s="280">
        <v>2.005980792880655</v>
      </c>
      <c r="AK404" s="280">
        <v>0</v>
      </c>
      <c r="AL404" s="280">
        <v>0.18149350030824982</v>
      </c>
      <c r="AM404" s="281">
        <v>0</v>
      </c>
      <c r="AN404" s="281">
        <v>0</v>
      </c>
      <c r="AO404" s="281">
        <v>0</v>
      </c>
      <c r="AP404" s="281">
        <v>0</v>
      </c>
      <c r="AQ404" s="282">
        <v>0</v>
      </c>
    </row>
    <row r="405" spans="2:43" x14ac:dyDescent="0.2">
      <c r="B405" s="151" t="s">
        <v>245</v>
      </c>
      <c r="C405" s="151" t="s">
        <v>61</v>
      </c>
      <c r="D405" s="151" t="s">
        <v>397</v>
      </c>
      <c r="E405" s="151" t="s">
        <v>475</v>
      </c>
      <c r="F405" s="151" t="s">
        <v>130</v>
      </c>
      <c r="G405" s="151" t="s">
        <v>359</v>
      </c>
      <c r="H405" s="151" t="s">
        <v>61</v>
      </c>
      <c r="I405" s="262">
        <v>0</v>
      </c>
      <c r="J405" s="263">
        <v>0</v>
      </c>
      <c r="K405" s="263">
        <v>0</v>
      </c>
      <c r="L405" s="263">
        <v>0</v>
      </c>
      <c r="M405" s="264">
        <v>0</v>
      </c>
      <c r="N405" s="262">
        <v>0</v>
      </c>
      <c r="O405" s="263">
        <v>0</v>
      </c>
      <c r="P405" s="263">
        <v>0</v>
      </c>
      <c r="Q405" s="263">
        <v>0</v>
      </c>
      <c r="R405" s="264">
        <v>0</v>
      </c>
      <c r="S405" s="262">
        <v>0</v>
      </c>
      <c r="T405" s="263">
        <v>0</v>
      </c>
      <c r="U405" s="263">
        <v>0</v>
      </c>
      <c r="V405" s="263">
        <v>0</v>
      </c>
      <c r="W405" s="263">
        <v>0</v>
      </c>
      <c r="X405" s="278">
        <v>0</v>
      </c>
      <c r="Y405" s="278">
        <v>0</v>
      </c>
      <c r="Z405" s="278">
        <v>0</v>
      </c>
      <c r="AA405" s="278">
        <v>0</v>
      </c>
      <c r="AB405" s="278">
        <v>0</v>
      </c>
      <c r="AC405" s="279">
        <v>0</v>
      </c>
      <c r="AD405" s="279">
        <v>0</v>
      </c>
      <c r="AE405" s="279">
        <v>0</v>
      </c>
      <c r="AF405" s="279">
        <v>0</v>
      </c>
      <c r="AG405" s="279">
        <v>0</v>
      </c>
      <c r="AH405" s="280">
        <v>0</v>
      </c>
      <c r="AI405" s="280">
        <v>0</v>
      </c>
      <c r="AJ405" s="280">
        <v>0</v>
      </c>
      <c r="AK405" s="280">
        <v>0</v>
      </c>
      <c r="AL405" s="280">
        <v>0</v>
      </c>
      <c r="AM405" s="281">
        <v>0</v>
      </c>
      <c r="AN405" s="281">
        <v>0</v>
      </c>
      <c r="AO405" s="281">
        <v>0</v>
      </c>
      <c r="AP405" s="281">
        <v>0</v>
      </c>
      <c r="AQ405" s="282">
        <v>0</v>
      </c>
    </row>
    <row r="406" spans="2:43" x14ac:dyDescent="0.2">
      <c r="B406" s="151" t="s">
        <v>245</v>
      </c>
      <c r="C406" s="151" t="s">
        <v>61</v>
      </c>
      <c r="D406" s="151" t="s">
        <v>138</v>
      </c>
      <c r="E406" s="151" t="s">
        <v>475</v>
      </c>
      <c r="F406" s="151" t="s">
        <v>126</v>
      </c>
      <c r="G406" s="151" t="s">
        <v>359</v>
      </c>
      <c r="H406" s="151" t="s">
        <v>61</v>
      </c>
      <c r="I406" s="262">
        <v>2.5017682046688616</v>
      </c>
      <c r="J406" s="263">
        <v>0.13759725125678737</v>
      </c>
      <c r="K406" s="263">
        <v>2.1014852919218439</v>
      </c>
      <c r="L406" s="263">
        <v>0</v>
      </c>
      <c r="M406" s="264">
        <v>0.19013438355483353</v>
      </c>
      <c r="N406" s="262">
        <v>2.4419581724534174</v>
      </c>
      <c r="O406" s="263">
        <v>0.13430769948493795</v>
      </c>
      <c r="P406" s="263">
        <v>2.051244864860871</v>
      </c>
      <c r="Q406" s="263">
        <v>0</v>
      </c>
      <c r="R406" s="264">
        <v>0.18558882110645977</v>
      </c>
      <c r="S406" s="262">
        <v>2.4419581724534174</v>
      </c>
      <c r="T406" s="263">
        <v>0.13430769948493795</v>
      </c>
      <c r="U406" s="263">
        <v>2.051244864860871</v>
      </c>
      <c r="V406" s="263">
        <v>0</v>
      </c>
      <c r="W406" s="263">
        <v>0.18558882110645977</v>
      </c>
      <c r="X406" s="278">
        <v>6.1150872432055539E-2</v>
      </c>
      <c r="Y406" s="278">
        <v>3.363297983763054E-3</v>
      </c>
      <c r="Z406" s="278">
        <v>5.136673284292665E-2</v>
      </c>
      <c r="AA406" s="278">
        <v>0</v>
      </c>
      <c r="AB406" s="278">
        <v>4.6474663048362208E-3</v>
      </c>
      <c r="AC406" s="279">
        <v>0.2486802145570258</v>
      </c>
      <c r="AD406" s="279">
        <v>1.3677411800636419E-2</v>
      </c>
      <c r="AE406" s="279">
        <v>0.20889138022790174</v>
      </c>
      <c r="AF406" s="279">
        <v>0</v>
      </c>
      <c r="AG406" s="279">
        <v>1.8899696306333969E-2</v>
      </c>
      <c r="AH406" s="280">
        <v>2.1321270854643362</v>
      </c>
      <c r="AI406" s="280">
        <v>0.11726698970053848</v>
      </c>
      <c r="AJ406" s="280">
        <v>1.7909867517900424</v>
      </c>
      <c r="AK406" s="280">
        <v>0</v>
      </c>
      <c r="AL406" s="280">
        <v>0.16204165849528956</v>
      </c>
      <c r="AM406" s="281">
        <v>0</v>
      </c>
      <c r="AN406" s="281">
        <v>0</v>
      </c>
      <c r="AO406" s="281">
        <v>0</v>
      </c>
      <c r="AP406" s="281">
        <v>0</v>
      </c>
      <c r="AQ406" s="282">
        <v>0</v>
      </c>
    </row>
    <row r="407" spans="2:43" x14ac:dyDescent="0.2">
      <c r="B407" s="151" t="s">
        <v>245</v>
      </c>
      <c r="C407" s="151" t="s">
        <v>61</v>
      </c>
      <c r="D407" s="151" t="s">
        <v>140</v>
      </c>
      <c r="E407" s="151" t="s">
        <v>475</v>
      </c>
      <c r="F407" s="151" t="s">
        <v>128</v>
      </c>
      <c r="G407" s="151" t="s">
        <v>359</v>
      </c>
      <c r="H407" s="151" t="s">
        <v>61</v>
      </c>
      <c r="I407" s="262">
        <v>6.8955247177100008</v>
      </c>
      <c r="J407" s="263">
        <v>0.37925385947404999</v>
      </c>
      <c r="K407" s="263">
        <v>5.7922407628763999</v>
      </c>
      <c r="L407" s="263">
        <v>0</v>
      </c>
      <c r="M407" s="264">
        <v>0.52405987854596014</v>
      </c>
      <c r="N407" s="262">
        <v>6.8579582997563744</v>
      </c>
      <c r="O407" s="263">
        <v>0.37718770648660055</v>
      </c>
      <c r="P407" s="263">
        <v>5.7606849717953539</v>
      </c>
      <c r="Q407" s="263">
        <v>0</v>
      </c>
      <c r="R407" s="264">
        <v>0.52120483078148461</v>
      </c>
      <c r="S407" s="262">
        <v>6.8579582997563744</v>
      </c>
      <c r="T407" s="263">
        <v>0.37718770648660055</v>
      </c>
      <c r="U407" s="263">
        <v>5.7606849717953539</v>
      </c>
      <c r="V407" s="263">
        <v>0</v>
      </c>
      <c r="W407" s="263">
        <v>0.52120483078148461</v>
      </c>
      <c r="X407" s="278">
        <v>4.6896637918988171</v>
      </c>
      <c r="Y407" s="278">
        <v>0.25793150855443492</v>
      </c>
      <c r="Z407" s="278">
        <v>3.9393175851950053</v>
      </c>
      <c r="AA407" s="278">
        <v>0</v>
      </c>
      <c r="AB407" s="278">
        <v>0.35641444818431017</v>
      </c>
      <c r="AC407" s="279">
        <v>7.0614955236740384E-2</v>
      </c>
      <c r="AD407" s="279">
        <v>3.8838225380207207E-3</v>
      </c>
      <c r="AE407" s="279">
        <v>5.9316562398861912E-2</v>
      </c>
      <c r="AF407" s="279">
        <v>0</v>
      </c>
      <c r="AG407" s="279">
        <v>5.3667365979922707E-3</v>
      </c>
      <c r="AH407" s="280">
        <v>2.0976795526208174</v>
      </c>
      <c r="AI407" s="280">
        <v>0.11537237539414492</v>
      </c>
      <c r="AJ407" s="280">
        <v>1.7620508242014863</v>
      </c>
      <c r="AK407" s="280">
        <v>0</v>
      </c>
      <c r="AL407" s="280">
        <v>0.15942364599918216</v>
      </c>
      <c r="AM407" s="281">
        <v>0</v>
      </c>
      <c r="AN407" s="281">
        <v>0</v>
      </c>
      <c r="AO407" s="281">
        <v>0</v>
      </c>
      <c r="AP407" s="281">
        <v>0</v>
      </c>
      <c r="AQ407" s="282">
        <v>0</v>
      </c>
    </row>
    <row r="408" spans="2:43" x14ac:dyDescent="0.2">
      <c r="B408" s="151" t="s">
        <v>245</v>
      </c>
      <c r="C408" s="151" t="s">
        <v>61</v>
      </c>
      <c r="D408" s="151" t="s">
        <v>135</v>
      </c>
      <c r="E408" s="151" t="s">
        <v>475</v>
      </c>
      <c r="F408" s="151" t="s">
        <v>155</v>
      </c>
      <c r="G408" s="151" t="s">
        <v>359</v>
      </c>
      <c r="H408" s="151" t="s">
        <v>61</v>
      </c>
      <c r="I408" s="262">
        <v>0.48448265733153245</v>
      </c>
      <c r="J408" s="263">
        <v>2.6646546153234283E-2</v>
      </c>
      <c r="K408" s="263">
        <v>0.40696543215848724</v>
      </c>
      <c r="L408" s="263">
        <v>0</v>
      </c>
      <c r="M408" s="264">
        <v>3.6820681957196476E-2</v>
      </c>
      <c r="N408" s="262">
        <v>0.47290008014122942</v>
      </c>
      <c r="O408" s="263">
        <v>2.6009504407767618E-2</v>
      </c>
      <c r="P408" s="263">
        <v>0.3972360673186327</v>
      </c>
      <c r="Q408" s="263">
        <v>0</v>
      </c>
      <c r="R408" s="264">
        <v>3.5940406090733443E-2</v>
      </c>
      <c r="S408" s="262">
        <v>0.47290008014122942</v>
      </c>
      <c r="T408" s="263">
        <v>2.6009504407767618E-2</v>
      </c>
      <c r="U408" s="263">
        <v>0.3972360673186327</v>
      </c>
      <c r="V408" s="263">
        <v>0</v>
      </c>
      <c r="W408" s="263">
        <v>3.5940406090733443E-2</v>
      </c>
      <c r="X408" s="278">
        <v>6.5227597260859235E-2</v>
      </c>
      <c r="Y408" s="278">
        <v>3.5875178493472576E-3</v>
      </c>
      <c r="Z408" s="278">
        <v>5.4791181699121748E-2</v>
      </c>
      <c r="AA408" s="278">
        <v>0</v>
      </c>
      <c r="AB408" s="278">
        <v>4.9572973918253025E-3</v>
      </c>
      <c r="AC408" s="279">
        <v>4.0767248288037022E-3</v>
      </c>
      <c r="AD408" s="279">
        <v>2.242198655842036E-4</v>
      </c>
      <c r="AE408" s="279">
        <v>3.4244488561951092E-3</v>
      </c>
      <c r="AF408" s="279">
        <v>0</v>
      </c>
      <c r="AG408" s="279">
        <v>3.0983108698908141E-4</v>
      </c>
      <c r="AH408" s="280">
        <v>0.40359575805156644</v>
      </c>
      <c r="AI408" s="280">
        <v>2.2197766692836157E-2</v>
      </c>
      <c r="AJ408" s="280">
        <v>0.33902043676331589</v>
      </c>
      <c r="AK408" s="280">
        <v>0</v>
      </c>
      <c r="AL408" s="280">
        <v>3.0673277611919059E-2</v>
      </c>
      <c r="AM408" s="281">
        <v>0</v>
      </c>
      <c r="AN408" s="281">
        <v>0</v>
      </c>
      <c r="AO408" s="281">
        <v>0</v>
      </c>
      <c r="AP408" s="281">
        <v>0</v>
      </c>
      <c r="AQ408" s="282">
        <v>0</v>
      </c>
    </row>
    <row r="409" spans="2:43" x14ac:dyDescent="0.2">
      <c r="B409" s="151" t="s">
        <v>245</v>
      </c>
      <c r="C409" s="151" t="s">
        <v>61</v>
      </c>
      <c r="D409" s="151" t="s">
        <v>136</v>
      </c>
      <c r="E409" s="151" t="s">
        <v>475</v>
      </c>
      <c r="F409" s="151" t="s">
        <v>132</v>
      </c>
      <c r="G409" s="151" t="s">
        <v>359</v>
      </c>
      <c r="H409" s="151" t="s">
        <v>61</v>
      </c>
      <c r="I409" s="262">
        <v>2.9236022425178684E-2</v>
      </c>
      <c r="J409" s="263">
        <v>1.6079812333848274E-3</v>
      </c>
      <c r="K409" s="263">
        <v>2.4558258837150092E-2</v>
      </c>
      <c r="L409" s="263">
        <v>0</v>
      </c>
      <c r="M409" s="264">
        <v>2.2219377043135803E-3</v>
      </c>
      <c r="N409" s="262">
        <v>3.1672357627276909E-2</v>
      </c>
      <c r="O409" s="263">
        <v>1.7419796695002296E-3</v>
      </c>
      <c r="P409" s="263">
        <v>2.6604780406912599E-2</v>
      </c>
      <c r="Q409" s="263">
        <v>0</v>
      </c>
      <c r="R409" s="264">
        <v>2.4070991796730453E-3</v>
      </c>
      <c r="S409" s="262">
        <v>3.1672357627276909E-2</v>
      </c>
      <c r="T409" s="263">
        <v>1.7419796695002296E-3</v>
      </c>
      <c r="U409" s="263">
        <v>2.6604780406912599E-2</v>
      </c>
      <c r="V409" s="263">
        <v>0</v>
      </c>
      <c r="W409" s="263">
        <v>2.4070991796730453E-3</v>
      </c>
      <c r="X409" s="278">
        <v>3.1672357627276909E-2</v>
      </c>
      <c r="Y409" s="278">
        <v>1.7419796695002296E-3</v>
      </c>
      <c r="Z409" s="278">
        <v>2.6604780406912595E-2</v>
      </c>
      <c r="AA409" s="278">
        <v>0</v>
      </c>
      <c r="AB409" s="278">
        <v>2.4070991796730453E-3</v>
      </c>
      <c r="AC409" s="279">
        <v>0</v>
      </c>
      <c r="AD409" s="279">
        <v>0</v>
      </c>
      <c r="AE409" s="279">
        <v>0</v>
      </c>
      <c r="AF409" s="279">
        <v>0</v>
      </c>
      <c r="AG409" s="279">
        <v>0</v>
      </c>
      <c r="AH409" s="280">
        <v>0</v>
      </c>
      <c r="AI409" s="280">
        <v>0</v>
      </c>
      <c r="AJ409" s="280">
        <v>0</v>
      </c>
      <c r="AK409" s="280">
        <v>0</v>
      </c>
      <c r="AL409" s="280">
        <v>0</v>
      </c>
      <c r="AM409" s="281">
        <v>0</v>
      </c>
      <c r="AN409" s="281">
        <v>0</v>
      </c>
      <c r="AO409" s="281">
        <v>0</v>
      </c>
      <c r="AP409" s="281">
        <v>0</v>
      </c>
      <c r="AQ409" s="282">
        <v>0</v>
      </c>
    </row>
    <row r="410" spans="2:43" x14ac:dyDescent="0.2">
      <c r="B410" s="151" t="s">
        <v>245</v>
      </c>
      <c r="C410" s="151" t="s">
        <v>61</v>
      </c>
      <c r="D410" s="151" t="s">
        <v>398</v>
      </c>
      <c r="E410" s="151" t="s">
        <v>475</v>
      </c>
      <c r="F410" s="151" t="s">
        <v>131</v>
      </c>
      <c r="G410" s="151" t="s">
        <v>359</v>
      </c>
      <c r="H410" s="151" t="s">
        <v>61</v>
      </c>
      <c r="I410" s="262">
        <v>1.6706298528673533E-2</v>
      </c>
      <c r="J410" s="263">
        <v>9.1884641907704419E-4</v>
      </c>
      <c r="K410" s="263">
        <v>1.4033290764085767E-2</v>
      </c>
      <c r="L410" s="263">
        <v>0</v>
      </c>
      <c r="M410" s="264">
        <v>1.2696786881791888E-3</v>
      </c>
      <c r="N410" s="262">
        <v>1.8098490072729661E-2</v>
      </c>
      <c r="O410" s="263">
        <v>9.9541695400013112E-4</v>
      </c>
      <c r="P410" s="263">
        <v>1.5202731661092914E-2</v>
      </c>
      <c r="Q410" s="263">
        <v>0</v>
      </c>
      <c r="R410" s="264">
        <v>1.3754852455274543E-3</v>
      </c>
      <c r="S410" s="262">
        <v>1.8098490072729661E-2</v>
      </c>
      <c r="T410" s="263">
        <v>9.9541695400013112E-4</v>
      </c>
      <c r="U410" s="263">
        <v>1.5202731661092914E-2</v>
      </c>
      <c r="V410" s="263">
        <v>0</v>
      </c>
      <c r="W410" s="263">
        <v>1.3754852455274543E-3</v>
      </c>
      <c r="X410" s="278">
        <v>0</v>
      </c>
      <c r="Y410" s="278">
        <v>0</v>
      </c>
      <c r="Z410" s="278">
        <v>0</v>
      </c>
      <c r="AA410" s="278">
        <v>0</v>
      </c>
      <c r="AB410" s="278">
        <v>0</v>
      </c>
      <c r="AC410" s="279">
        <v>0</v>
      </c>
      <c r="AD410" s="279">
        <v>0</v>
      </c>
      <c r="AE410" s="279">
        <v>0</v>
      </c>
      <c r="AF410" s="279">
        <v>0</v>
      </c>
      <c r="AG410" s="279">
        <v>0</v>
      </c>
      <c r="AH410" s="280">
        <v>1.8098490072729661E-2</v>
      </c>
      <c r="AI410" s="280">
        <v>9.9541695400013112E-4</v>
      </c>
      <c r="AJ410" s="280">
        <v>1.5202731661092912E-2</v>
      </c>
      <c r="AK410" s="280">
        <v>0</v>
      </c>
      <c r="AL410" s="280">
        <v>1.3754852455274543E-3</v>
      </c>
      <c r="AM410" s="281">
        <v>0</v>
      </c>
      <c r="AN410" s="281">
        <v>0</v>
      </c>
      <c r="AO410" s="281">
        <v>0</v>
      </c>
      <c r="AP410" s="281">
        <v>0</v>
      </c>
      <c r="AQ410" s="282">
        <v>0</v>
      </c>
    </row>
    <row r="411" spans="2:43" x14ac:dyDescent="0.2">
      <c r="B411" s="151" t="s">
        <v>244</v>
      </c>
      <c r="C411" s="151" t="s">
        <v>114</v>
      </c>
      <c r="D411" s="151" t="s">
        <v>144</v>
      </c>
      <c r="E411" s="151" t="s">
        <v>475</v>
      </c>
      <c r="F411" s="151" t="s">
        <v>122</v>
      </c>
      <c r="G411" s="151" t="s">
        <v>467</v>
      </c>
      <c r="H411" s="151" t="s">
        <v>68</v>
      </c>
      <c r="I411" s="262">
        <v>0</v>
      </c>
      <c r="J411" s="263">
        <v>5.2952819643688445</v>
      </c>
      <c r="K411" s="263">
        <v>0</v>
      </c>
      <c r="L411" s="263">
        <v>0</v>
      </c>
      <c r="M411" s="264">
        <v>0</v>
      </c>
      <c r="N411" s="262">
        <v>0</v>
      </c>
      <c r="O411" s="263">
        <v>1.9255570779523072</v>
      </c>
      <c r="P411" s="263">
        <v>0</v>
      </c>
      <c r="Q411" s="263">
        <v>0</v>
      </c>
      <c r="R411" s="264">
        <v>0</v>
      </c>
      <c r="S411" s="262">
        <v>0</v>
      </c>
      <c r="T411" s="263">
        <v>1.9255570779523072</v>
      </c>
      <c r="U411" s="263">
        <v>0</v>
      </c>
      <c r="V411" s="263">
        <v>0</v>
      </c>
      <c r="W411" s="263">
        <v>0</v>
      </c>
      <c r="X411" s="278">
        <v>0</v>
      </c>
      <c r="Y411" s="278">
        <v>0</v>
      </c>
      <c r="Z411" s="278">
        <v>0</v>
      </c>
      <c r="AA411" s="278">
        <v>0</v>
      </c>
      <c r="AB411" s="278">
        <v>0</v>
      </c>
      <c r="AC411" s="279">
        <v>0</v>
      </c>
      <c r="AD411" s="279">
        <v>0</v>
      </c>
      <c r="AE411" s="279">
        <v>0</v>
      </c>
      <c r="AF411" s="279">
        <v>0</v>
      </c>
      <c r="AG411" s="279">
        <v>0</v>
      </c>
      <c r="AH411" s="280">
        <v>0</v>
      </c>
      <c r="AI411" s="280">
        <v>1.9255570779523072</v>
      </c>
      <c r="AJ411" s="280">
        <v>0</v>
      </c>
      <c r="AK411" s="280">
        <v>0</v>
      </c>
      <c r="AL411" s="280">
        <v>0</v>
      </c>
      <c r="AM411" s="281">
        <v>0</v>
      </c>
      <c r="AN411" s="281">
        <v>0</v>
      </c>
      <c r="AO411" s="281">
        <v>0</v>
      </c>
      <c r="AP411" s="281">
        <v>0</v>
      </c>
      <c r="AQ411" s="282">
        <v>0</v>
      </c>
    </row>
    <row r="412" spans="2:43" x14ac:dyDescent="0.2">
      <c r="B412" s="151" t="s">
        <v>244</v>
      </c>
      <c r="C412" s="151" t="s">
        <v>114</v>
      </c>
      <c r="D412" s="151" t="s">
        <v>139</v>
      </c>
      <c r="E412" s="151" t="s">
        <v>475</v>
      </c>
      <c r="F412" s="151" t="s">
        <v>127</v>
      </c>
      <c r="G412" s="151" t="s">
        <v>467</v>
      </c>
      <c r="H412" s="151" t="s">
        <v>68</v>
      </c>
      <c r="I412" s="262">
        <v>0</v>
      </c>
      <c r="J412" s="263">
        <v>0.36531298460654044</v>
      </c>
      <c r="K412" s="263">
        <v>0</v>
      </c>
      <c r="L412" s="263">
        <v>0</v>
      </c>
      <c r="M412" s="264">
        <v>0</v>
      </c>
      <c r="N412" s="262">
        <v>0</v>
      </c>
      <c r="O412" s="263">
        <v>0.13284108531146926</v>
      </c>
      <c r="P412" s="263">
        <v>0</v>
      </c>
      <c r="Q412" s="263">
        <v>0</v>
      </c>
      <c r="R412" s="264">
        <v>0</v>
      </c>
      <c r="S412" s="262">
        <v>0</v>
      </c>
      <c r="T412" s="263">
        <v>0.13284108531146926</v>
      </c>
      <c r="U412" s="263">
        <v>0</v>
      </c>
      <c r="V412" s="263">
        <v>0</v>
      </c>
      <c r="W412" s="263">
        <v>0</v>
      </c>
      <c r="X412" s="278">
        <v>0</v>
      </c>
      <c r="Y412" s="278">
        <v>0</v>
      </c>
      <c r="Z412" s="278">
        <v>0</v>
      </c>
      <c r="AA412" s="278">
        <v>0</v>
      </c>
      <c r="AB412" s="278">
        <v>0</v>
      </c>
      <c r="AC412" s="279">
        <v>0</v>
      </c>
      <c r="AD412" s="279">
        <v>0</v>
      </c>
      <c r="AE412" s="279">
        <v>0</v>
      </c>
      <c r="AF412" s="279">
        <v>0</v>
      </c>
      <c r="AG412" s="279">
        <v>0</v>
      </c>
      <c r="AH412" s="280">
        <v>0</v>
      </c>
      <c r="AI412" s="280">
        <v>0.13284108531146926</v>
      </c>
      <c r="AJ412" s="280">
        <v>0</v>
      </c>
      <c r="AK412" s="280">
        <v>0</v>
      </c>
      <c r="AL412" s="280">
        <v>0</v>
      </c>
      <c r="AM412" s="281">
        <v>0</v>
      </c>
      <c r="AN412" s="281">
        <v>0</v>
      </c>
      <c r="AO412" s="281">
        <v>0</v>
      </c>
      <c r="AP412" s="281">
        <v>0</v>
      </c>
      <c r="AQ412" s="282">
        <v>0</v>
      </c>
    </row>
    <row r="413" spans="2:43" x14ac:dyDescent="0.2">
      <c r="B413" s="151" t="s">
        <v>244</v>
      </c>
      <c r="C413" s="151" t="s">
        <v>114</v>
      </c>
      <c r="D413" s="151" t="s">
        <v>142</v>
      </c>
      <c r="E413" s="151" t="s">
        <v>475</v>
      </c>
      <c r="F413" s="151" t="s">
        <v>133</v>
      </c>
      <c r="G413" s="151" t="s">
        <v>467</v>
      </c>
      <c r="H413" s="151" t="s">
        <v>68</v>
      </c>
      <c r="I413" s="262">
        <v>0</v>
      </c>
      <c r="J413" s="263">
        <v>0.29154786271483518</v>
      </c>
      <c r="K413" s="263">
        <v>0</v>
      </c>
      <c r="L413" s="263">
        <v>0</v>
      </c>
      <c r="M413" s="264">
        <v>0</v>
      </c>
      <c r="N413" s="262">
        <v>0</v>
      </c>
      <c r="O413" s="263">
        <v>0.17941406936297546</v>
      </c>
      <c r="P413" s="263">
        <v>0</v>
      </c>
      <c r="Q413" s="263">
        <v>0</v>
      </c>
      <c r="R413" s="264">
        <v>0</v>
      </c>
      <c r="S413" s="262">
        <v>0</v>
      </c>
      <c r="T413" s="263">
        <v>0.17941406936297546</v>
      </c>
      <c r="U413" s="263">
        <v>0</v>
      </c>
      <c r="V413" s="263">
        <v>0</v>
      </c>
      <c r="W413" s="263">
        <v>0</v>
      </c>
      <c r="X413" s="278">
        <v>0</v>
      </c>
      <c r="Y413" s="278">
        <v>0</v>
      </c>
      <c r="Z413" s="278">
        <v>0</v>
      </c>
      <c r="AA413" s="278">
        <v>0</v>
      </c>
      <c r="AB413" s="278">
        <v>0</v>
      </c>
      <c r="AC413" s="279">
        <v>0</v>
      </c>
      <c r="AD413" s="279">
        <v>0</v>
      </c>
      <c r="AE413" s="279">
        <v>0</v>
      </c>
      <c r="AF413" s="279">
        <v>0</v>
      </c>
      <c r="AG413" s="279">
        <v>0</v>
      </c>
      <c r="AH413" s="280">
        <v>0</v>
      </c>
      <c r="AI413" s="280">
        <v>0.17941406936297546</v>
      </c>
      <c r="AJ413" s="280">
        <v>0</v>
      </c>
      <c r="AK413" s="280">
        <v>0</v>
      </c>
      <c r="AL413" s="280">
        <v>0</v>
      </c>
      <c r="AM413" s="281">
        <v>0</v>
      </c>
      <c r="AN413" s="281">
        <v>0</v>
      </c>
      <c r="AO413" s="281">
        <v>0</v>
      </c>
      <c r="AP413" s="281">
        <v>0</v>
      </c>
      <c r="AQ413" s="282">
        <v>0</v>
      </c>
    </row>
    <row r="414" spans="2:43" x14ac:dyDescent="0.2">
      <c r="B414" s="151" t="s">
        <v>244</v>
      </c>
      <c r="C414" s="151" t="s">
        <v>114</v>
      </c>
      <c r="D414" s="151" t="s">
        <v>143</v>
      </c>
      <c r="E414" s="151" t="s">
        <v>475</v>
      </c>
      <c r="F414" s="151" t="s">
        <v>212</v>
      </c>
      <c r="G414" s="151" t="s">
        <v>467</v>
      </c>
      <c r="H414" s="151" t="s">
        <v>68</v>
      </c>
      <c r="I414" s="262">
        <v>0</v>
      </c>
      <c r="J414" s="263">
        <v>9.4840871003621097E-2</v>
      </c>
      <c r="K414" s="263">
        <v>0</v>
      </c>
      <c r="L414" s="263">
        <v>0</v>
      </c>
      <c r="M414" s="264">
        <v>0</v>
      </c>
      <c r="N414" s="262">
        <v>0</v>
      </c>
      <c r="O414" s="263">
        <v>5.8363612925305286E-2</v>
      </c>
      <c r="P414" s="263">
        <v>0</v>
      </c>
      <c r="Q414" s="263">
        <v>0</v>
      </c>
      <c r="R414" s="264">
        <v>0</v>
      </c>
      <c r="S414" s="262">
        <v>0</v>
      </c>
      <c r="T414" s="263">
        <v>5.8363612925305286E-2</v>
      </c>
      <c r="U414" s="263">
        <v>0</v>
      </c>
      <c r="V414" s="263">
        <v>0</v>
      </c>
      <c r="W414" s="263">
        <v>0</v>
      </c>
      <c r="X414" s="278">
        <v>0</v>
      </c>
      <c r="Y414" s="278">
        <v>0</v>
      </c>
      <c r="Z414" s="278">
        <v>0</v>
      </c>
      <c r="AA414" s="278">
        <v>0</v>
      </c>
      <c r="AB414" s="278">
        <v>0</v>
      </c>
      <c r="AC414" s="279">
        <v>0</v>
      </c>
      <c r="AD414" s="279">
        <v>0</v>
      </c>
      <c r="AE414" s="279">
        <v>0</v>
      </c>
      <c r="AF414" s="279">
        <v>0</v>
      </c>
      <c r="AG414" s="279">
        <v>0</v>
      </c>
      <c r="AH414" s="280">
        <v>0</v>
      </c>
      <c r="AI414" s="280">
        <v>5.8363612925305286E-2</v>
      </c>
      <c r="AJ414" s="280">
        <v>0</v>
      </c>
      <c r="AK414" s="280">
        <v>0</v>
      </c>
      <c r="AL414" s="280">
        <v>0</v>
      </c>
      <c r="AM414" s="281">
        <v>0</v>
      </c>
      <c r="AN414" s="281">
        <v>0</v>
      </c>
      <c r="AO414" s="281">
        <v>0</v>
      </c>
      <c r="AP414" s="281">
        <v>0</v>
      </c>
      <c r="AQ414" s="282">
        <v>0</v>
      </c>
    </row>
    <row r="415" spans="2:43" x14ac:dyDescent="0.2">
      <c r="B415" s="151" t="s">
        <v>244</v>
      </c>
      <c r="C415" s="151" t="s">
        <v>114</v>
      </c>
      <c r="D415" s="151" t="s">
        <v>137</v>
      </c>
      <c r="E415" s="151" t="s">
        <v>475</v>
      </c>
      <c r="F415" s="151" t="s">
        <v>124</v>
      </c>
      <c r="G415" s="151" t="s">
        <v>467</v>
      </c>
      <c r="H415" s="151" t="s">
        <v>68</v>
      </c>
      <c r="I415" s="262">
        <v>0</v>
      </c>
      <c r="J415" s="263">
        <v>4.8298591714807033</v>
      </c>
      <c r="K415" s="263">
        <v>0</v>
      </c>
      <c r="L415" s="263">
        <v>0</v>
      </c>
      <c r="M415" s="264">
        <v>0</v>
      </c>
      <c r="N415" s="262">
        <v>0</v>
      </c>
      <c r="O415" s="263">
        <v>1.756312425992983</v>
      </c>
      <c r="P415" s="263">
        <v>0</v>
      </c>
      <c r="Q415" s="263">
        <v>0</v>
      </c>
      <c r="R415" s="264">
        <v>0</v>
      </c>
      <c r="S415" s="262">
        <v>0</v>
      </c>
      <c r="T415" s="263">
        <v>1.756312425992983</v>
      </c>
      <c r="U415" s="263">
        <v>0</v>
      </c>
      <c r="V415" s="263">
        <v>0</v>
      </c>
      <c r="W415" s="263">
        <v>0</v>
      </c>
      <c r="X415" s="278">
        <v>0</v>
      </c>
      <c r="Y415" s="278">
        <v>0</v>
      </c>
      <c r="Z415" s="278">
        <v>0</v>
      </c>
      <c r="AA415" s="278">
        <v>0</v>
      </c>
      <c r="AB415" s="278">
        <v>0</v>
      </c>
      <c r="AC415" s="279">
        <v>0</v>
      </c>
      <c r="AD415" s="279">
        <v>1.756312425992983</v>
      </c>
      <c r="AE415" s="279">
        <v>0</v>
      </c>
      <c r="AF415" s="279">
        <v>0</v>
      </c>
      <c r="AG415" s="279">
        <v>0</v>
      </c>
      <c r="AH415" s="280">
        <v>0</v>
      </c>
      <c r="AI415" s="280">
        <v>0</v>
      </c>
      <c r="AJ415" s="280">
        <v>0</v>
      </c>
      <c r="AK415" s="280">
        <v>0</v>
      </c>
      <c r="AL415" s="280">
        <v>0</v>
      </c>
      <c r="AM415" s="281">
        <v>0</v>
      </c>
      <c r="AN415" s="281">
        <v>0</v>
      </c>
      <c r="AO415" s="281">
        <v>0</v>
      </c>
      <c r="AP415" s="281">
        <v>0</v>
      </c>
      <c r="AQ415" s="282">
        <v>0</v>
      </c>
    </row>
    <row r="416" spans="2:43" x14ac:dyDescent="0.2">
      <c r="B416" s="151" t="s">
        <v>244</v>
      </c>
      <c r="C416" s="151" t="s">
        <v>114</v>
      </c>
      <c r="D416" s="151" t="s">
        <v>141</v>
      </c>
      <c r="E416" s="151" t="s">
        <v>475</v>
      </c>
      <c r="F416" s="151" t="s">
        <v>123</v>
      </c>
      <c r="G416" s="151" t="s">
        <v>467</v>
      </c>
      <c r="H416" s="151" t="s">
        <v>68</v>
      </c>
      <c r="I416" s="262">
        <v>0</v>
      </c>
      <c r="J416" s="263">
        <v>0.19582883549821764</v>
      </c>
      <c r="K416" s="263">
        <v>0</v>
      </c>
      <c r="L416" s="263">
        <v>0</v>
      </c>
      <c r="M416" s="264">
        <v>0</v>
      </c>
      <c r="N416" s="262">
        <v>0</v>
      </c>
      <c r="O416" s="263">
        <v>7.1210485635715512E-2</v>
      </c>
      <c r="P416" s="263">
        <v>0</v>
      </c>
      <c r="Q416" s="263">
        <v>0</v>
      </c>
      <c r="R416" s="264">
        <v>0</v>
      </c>
      <c r="S416" s="262">
        <v>0</v>
      </c>
      <c r="T416" s="263">
        <v>7.1210485635715512E-2</v>
      </c>
      <c r="U416" s="263">
        <v>0</v>
      </c>
      <c r="V416" s="263">
        <v>0</v>
      </c>
      <c r="W416" s="263">
        <v>0</v>
      </c>
      <c r="X416" s="278">
        <v>0</v>
      </c>
      <c r="Y416" s="278">
        <v>0</v>
      </c>
      <c r="Z416" s="278">
        <v>0</v>
      </c>
      <c r="AA416" s="278">
        <v>0</v>
      </c>
      <c r="AB416" s="278">
        <v>0</v>
      </c>
      <c r="AC416" s="279">
        <v>0</v>
      </c>
      <c r="AD416" s="279">
        <v>0</v>
      </c>
      <c r="AE416" s="279">
        <v>0</v>
      </c>
      <c r="AF416" s="279">
        <v>0</v>
      </c>
      <c r="AG416" s="279">
        <v>0</v>
      </c>
      <c r="AH416" s="280">
        <v>0</v>
      </c>
      <c r="AI416" s="280">
        <v>7.1210485635715512E-2</v>
      </c>
      <c r="AJ416" s="280">
        <v>0</v>
      </c>
      <c r="AK416" s="280">
        <v>0</v>
      </c>
      <c r="AL416" s="280">
        <v>0</v>
      </c>
      <c r="AM416" s="281">
        <v>0</v>
      </c>
      <c r="AN416" s="281">
        <v>0</v>
      </c>
      <c r="AO416" s="281">
        <v>0</v>
      </c>
      <c r="AP416" s="281">
        <v>0</v>
      </c>
      <c r="AQ416" s="282">
        <v>0</v>
      </c>
    </row>
    <row r="417" spans="2:43" x14ac:dyDescent="0.2">
      <c r="B417" s="151" t="s">
        <v>244</v>
      </c>
      <c r="C417" s="151" t="s">
        <v>114</v>
      </c>
      <c r="D417" s="151" t="s">
        <v>395</v>
      </c>
      <c r="E417" s="151" t="s">
        <v>475</v>
      </c>
      <c r="F417" s="151" t="s">
        <v>189</v>
      </c>
      <c r="G417" s="151" t="s">
        <v>467</v>
      </c>
      <c r="H417" s="151" t="s">
        <v>68</v>
      </c>
      <c r="I417" s="262">
        <v>0</v>
      </c>
      <c r="J417" s="263">
        <v>5.5323841418778961E-2</v>
      </c>
      <c r="K417" s="263">
        <v>0</v>
      </c>
      <c r="L417" s="263">
        <v>0</v>
      </c>
      <c r="M417" s="264">
        <v>0</v>
      </c>
      <c r="N417" s="262">
        <v>0</v>
      </c>
      <c r="O417" s="263">
        <v>3.4045440873094739E-2</v>
      </c>
      <c r="P417" s="263">
        <v>0</v>
      </c>
      <c r="Q417" s="263">
        <v>0</v>
      </c>
      <c r="R417" s="264">
        <v>0</v>
      </c>
      <c r="S417" s="262">
        <v>0</v>
      </c>
      <c r="T417" s="263">
        <v>3.4045440873094739E-2</v>
      </c>
      <c r="U417" s="263">
        <v>0</v>
      </c>
      <c r="V417" s="263">
        <v>0</v>
      </c>
      <c r="W417" s="263">
        <v>0</v>
      </c>
      <c r="X417" s="278">
        <v>0</v>
      </c>
      <c r="Y417" s="278">
        <v>0</v>
      </c>
      <c r="Z417" s="278">
        <v>0</v>
      </c>
      <c r="AA417" s="278">
        <v>0</v>
      </c>
      <c r="AB417" s="278">
        <v>0</v>
      </c>
      <c r="AC417" s="279">
        <v>0</v>
      </c>
      <c r="AD417" s="279">
        <v>0</v>
      </c>
      <c r="AE417" s="279">
        <v>0</v>
      </c>
      <c r="AF417" s="279">
        <v>0</v>
      </c>
      <c r="AG417" s="279">
        <v>0</v>
      </c>
      <c r="AH417" s="280">
        <v>0</v>
      </c>
      <c r="AI417" s="280">
        <v>3.4045440873094739E-2</v>
      </c>
      <c r="AJ417" s="280">
        <v>0</v>
      </c>
      <c r="AK417" s="280">
        <v>0</v>
      </c>
      <c r="AL417" s="280">
        <v>0</v>
      </c>
      <c r="AM417" s="281">
        <v>0</v>
      </c>
      <c r="AN417" s="281">
        <v>0</v>
      </c>
      <c r="AO417" s="281">
        <v>0</v>
      </c>
      <c r="AP417" s="281">
        <v>0</v>
      </c>
      <c r="AQ417" s="282">
        <v>0</v>
      </c>
    </row>
    <row r="418" spans="2:43" x14ac:dyDescent="0.2">
      <c r="B418" s="151" t="s">
        <v>244</v>
      </c>
      <c r="C418" s="151" t="s">
        <v>114</v>
      </c>
      <c r="D418" s="151" t="s">
        <v>396</v>
      </c>
      <c r="E418" s="151" t="s">
        <v>475</v>
      </c>
      <c r="F418" s="151" t="s">
        <v>193</v>
      </c>
      <c r="G418" s="151" t="s">
        <v>467</v>
      </c>
      <c r="H418" s="151" t="s">
        <v>68</v>
      </c>
      <c r="I418" s="262">
        <v>0</v>
      </c>
      <c r="J418" s="263">
        <v>0.25203083312999308</v>
      </c>
      <c r="K418" s="263">
        <v>0</v>
      </c>
      <c r="L418" s="263">
        <v>0</v>
      </c>
      <c r="M418" s="264">
        <v>0</v>
      </c>
      <c r="N418" s="262">
        <v>0</v>
      </c>
      <c r="O418" s="263">
        <v>0.15509589731076495</v>
      </c>
      <c r="P418" s="263">
        <v>0</v>
      </c>
      <c r="Q418" s="263">
        <v>0</v>
      </c>
      <c r="R418" s="264">
        <v>0</v>
      </c>
      <c r="S418" s="262">
        <v>0</v>
      </c>
      <c r="T418" s="263">
        <v>0.15509589731076495</v>
      </c>
      <c r="U418" s="263">
        <v>0</v>
      </c>
      <c r="V418" s="263">
        <v>0</v>
      </c>
      <c r="W418" s="263">
        <v>0</v>
      </c>
      <c r="X418" s="278">
        <v>0</v>
      </c>
      <c r="Y418" s="278">
        <v>0</v>
      </c>
      <c r="Z418" s="278">
        <v>0</v>
      </c>
      <c r="AA418" s="278">
        <v>0</v>
      </c>
      <c r="AB418" s="278">
        <v>0</v>
      </c>
      <c r="AC418" s="279">
        <v>0</v>
      </c>
      <c r="AD418" s="279">
        <v>0</v>
      </c>
      <c r="AE418" s="279">
        <v>0</v>
      </c>
      <c r="AF418" s="279">
        <v>0</v>
      </c>
      <c r="AG418" s="279">
        <v>0</v>
      </c>
      <c r="AH418" s="280">
        <v>0</v>
      </c>
      <c r="AI418" s="280">
        <v>0.15509589731076495</v>
      </c>
      <c r="AJ418" s="280">
        <v>0</v>
      </c>
      <c r="AK418" s="280">
        <v>0</v>
      </c>
      <c r="AL418" s="280">
        <v>0</v>
      </c>
      <c r="AM418" s="281">
        <v>0</v>
      </c>
      <c r="AN418" s="281">
        <v>0</v>
      </c>
      <c r="AO418" s="281">
        <v>0</v>
      </c>
      <c r="AP418" s="281">
        <v>0</v>
      </c>
      <c r="AQ418" s="282">
        <v>0</v>
      </c>
    </row>
    <row r="419" spans="2:43" x14ac:dyDescent="0.2">
      <c r="B419" s="151" t="s">
        <v>244</v>
      </c>
      <c r="C419" s="151" t="s">
        <v>114</v>
      </c>
      <c r="D419" s="151" t="s">
        <v>134</v>
      </c>
      <c r="E419" s="151" t="s">
        <v>475</v>
      </c>
      <c r="F419" s="151" t="s">
        <v>125</v>
      </c>
      <c r="G419" s="151" t="s">
        <v>467</v>
      </c>
      <c r="H419" s="151" t="s">
        <v>68</v>
      </c>
      <c r="I419" s="262">
        <v>0</v>
      </c>
      <c r="J419" s="263">
        <v>0.22480799052710185</v>
      </c>
      <c r="K419" s="263">
        <v>0</v>
      </c>
      <c r="L419" s="263">
        <v>0</v>
      </c>
      <c r="M419" s="264">
        <v>0</v>
      </c>
      <c r="N419" s="262">
        <v>0</v>
      </c>
      <c r="O419" s="263">
        <v>0.16860599289532635</v>
      </c>
      <c r="P419" s="263">
        <v>0</v>
      </c>
      <c r="Q419" s="263">
        <v>0</v>
      </c>
      <c r="R419" s="264">
        <v>0</v>
      </c>
      <c r="S419" s="262">
        <v>0</v>
      </c>
      <c r="T419" s="263">
        <v>0.16860599289532635</v>
      </c>
      <c r="U419" s="263">
        <v>0</v>
      </c>
      <c r="V419" s="263">
        <v>0</v>
      </c>
      <c r="W419" s="263">
        <v>0</v>
      </c>
      <c r="X419" s="278">
        <v>0</v>
      </c>
      <c r="Y419" s="278">
        <v>0</v>
      </c>
      <c r="Z419" s="278">
        <v>0</v>
      </c>
      <c r="AA419" s="278">
        <v>0</v>
      </c>
      <c r="AB419" s="278">
        <v>0</v>
      </c>
      <c r="AC419" s="279">
        <v>0</v>
      </c>
      <c r="AD419" s="279">
        <v>0</v>
      </c>
      <c r="AE419" s="279">
        <v>0</v>
      </c>
      <c r="AF419" s="279">
        <v>0</v>
      </c>
      <c r="AG419" s="279">
        <v>0</v>
      </c>
      <c r="AH419" s="280">
        <v>0</v>
      </c>
      <c r="AI419" s="280">
        <v>0.16860599289532635</v>
      </c>
      <c r="AJ419" s="280">
        <v>0</v>
      </c>
      <c r="AK419" s="280">
        <v>0</v>
      </c>
      <c r="AL419" s="280">
        <v>0</v>
      </c>
      <c r="AM419" s="281">
        <v>0</v>
      </c>
      <c r="AN419" s="281">
        <v>0</v>
      </c>
      <c r="AO419" s="281">
        <v>0</v>
      </c>
      <c r="AP419" s="281">
        <v>0</v>
      </c>
      <c r="AQ419" s="282">
        <v>0</v>
      </c>
    </row>
    <row r="420" spans="2:43" x14ac:dyDescent="0.2">
      <c r="B420" s="151" t="s">
        <v>244</v>
      </c>
      <c r="C420" s="151" t="s">
        <v>114</v>
      </c>
      <c r="D420" s="151" t="s">
        <v>397</v>
      </c>
      <c r="E420" s="151" t="s">
        <v>475</v>
      </c>
      <c r="F420" s="151" t="s">
        <v>130</v>
      </c>
      <c r="G420" s="151" t="s">
        <v>467</v>
      </c>
      <c r="H420" s="151" t="s">
        <v>68</v>
      </c>
      <c r="I420" s="262">
        <v>0</v>
      </c>
      <c r="J420" s="263">
        <v>0</v>
      </c>
      <c r="K420" s="263">
        <v>0</v>
      </c>
      <c r="L420" s="263">
        <v>0</v>
      </c>
      <c r="M420" s="264">
        <v>0</v>
      </c>
      <c r="N420" s="262">
        <v>0</v>
      </c>
      <c r="O420" s="263">
        <v>0</v>
      </c>
      <c r="P420" s="263">
        <v>0</v>
      </c>
      <c r="Q420" s="263">
        <v>0</v>
      </c>
      <c r="R420" s="264">
        <v>0</v>
      </c>
      <c r="S420" s="262">
        <v>0</v>
      </c>
      <c r="T420" s="263">
        <v>0</v>
      </c>
      <c r="U420" s="263">
        <v>0</v>
      </c>
      <c r="V420" s="263">
        <v>0</v>
      </c>
      <c r="W420" s="263">
        <v>0</v>
      </c>
      <c r="X420" s="278">
        <v>0</v>
      </c>
      <c r="Y420" s="278">
        <v>0</v>
      </c>
      <c r="Z420" s="278">
        <v>0</v>
      </c>
      <c r="AA420" s="278">
        <v>0</v>
      </c>
      <c r="AB420" s="278">
        <v>0</v>
      </c>
      <c r="AC420" s="279">
        <v>0</v>
      </c>
      <c r="AD420" s="279">
        <v>0</v>
      </c>
      <c r="AE420" s="279">
        <v>0</v>
      </c>
      <c r="AF420" s="279">
        <v>0</v>
      </c>
      <c r="AG420" s="279">
        <v>0</v>
      </c>
      <c r="AH420" s="280">
        <v>0</v>
      </c>
      <c r="AI420" s="280">
        <v>0</v>
      </c>
      <c r="AJ420" s="280">
        <v>0</v>
      </c>
      <c r="AK420" s="280">
        <v>0</v>
      </c>
      <c r="AL420" s="280">
        <v>0</v>
      </c>
      <c r="AM420" s="281">
        <v>0</v>
      </c>
      <c r="AN420" s="281">
        <v>0</v>
      </c>
      <c r="AO420" s="281">
        <v>0</v>
      </c>
      <c r="AP420" s="281">
        <v>0</v>
      </c>
      <c r="AQ420" s="282">
        <v>0</v>
      </c>
    </row>
    <row r="421" spans="2:43" x14ac:dyDescent="0.2">
      <c r="B421" s="151" t="s">
        <v>244</v>
      </c>
      <c r="C421" s="151" t="s">
        <v>114</v>
      </c>
      <c r="D421" s="151" t="s">
        <v>138</v>
      </c>
      <c r="E421" s="151" t="s">
        <v>475</v>
      </c>
      <c r="F421" s="151" t="s">
        <v>126</v>
      </c>
      <c r="G421" s="151" t="s">
        <v>467</v>
      </c>
      <c r="H421" s="151" t="s">
        <v>68</v>
      </c>
      <c r="I421" s="262">
        <v>0</v>
      </c>
      <c r="J421" s="263">
        <v>0</v>
      </c>
      <c r="K421" s="263">
        <v>0</v>
      </c>
      <c r="L421" s="263">
        <v>0</v>
      </c>
      <c r="M421" s="264">
        <v>0</v>
      </c>
      <c r="N421" s="262">
        <v>0</v>
      </c>
      <c r="O421" s="263">
        <v>0</v>
      </c>
      <c r="P421" s="263">
        <v>0</v>
      </c>
      <c r="Q421" s="263">
        <v>0</v>
      </c>
      <c r="R421" s="264">
        <v>0</v>
      </c>
      <c r="S421" s="262">
        <v>0</v>
      </c>
      <c r="T421" s="263">
        <v>0</v>
      </c>
      <c r="U421" s="263">
        <v>0</v>
      </c>
      <c r="V421" s="263">
        <v>0</v>
      </c>
      <c r="W421" s="263">
        <v>0</v>
      </c>
      <c r="X421" s="278">
        <v>0</v>
      </c>
      <c r="Y421" s="278">
        <v>0</v>
      </c>
      <c r="Z421" s="278">
        <v>0</v>
      </c>
      <c r="AA421" s="278">
        <v>0</v>
      </c>
      <c r="AB421" s="278">
        <v>0</v>
      </c>
      <c r="AC421" s="279">
        <v>0</v>
      </c>
      <c r="AD421" s="279">
        <v>0</v>
      </c>
      <c r="AE421" s="279">
        <v>0</v>
      </c>
      <c r="AF421" s="279">
        <v>0</v>
      </c>
      <c r="AG421" s="279">
        <v>0</v>
      </c>
      <c r="AH421" s="280">
        <v>0</v>
      </c>
      <c r="AI421" s="280">
        <v>0</v>
      </c>
      <c r="AJ421" s="280">
        <v>0</v>
      </c>
      <c r="AK421" s="280">
        <v>0</v>
      </c>
      <c r="AL421" s="280">
        <v>0</v>
      </c>
      <c r="AM421" s="281">
        <v>0</v>
      </c>
      <c r="AN421" s="281">
        <v>0</v>
      </c>
      <c r="AO421" s="281">
        <v>0</v>
      </c>
      <c r="AP421" s="281">
        <v>0</v>
      </c>
      <c r="AQ421" s="282">
        <v>0</v>
      </c>
    </row>
    <row r="422" spans="2:43" x14ac:dyDescent="0.2">
      <c r="B422" s="151" t="s">
        <v>244</v>
      </c>
      <c r="C422" s="151" t="s">
        <v>114</v>
      </c>
      <c r="D422" s="151" t="s">
        <v>140</v>
      </c>
      <c r="E422" s="151" t="s">
        <v>475</v>
      </c>
      <c r="F422" s="151" t="s">
        <v>128</v>
      </c>
      <c r="G422" s="151" t="s">
        <v>467</v>
      </c>
      <c r="H422" s="151" t="s">
        <v>68</v>
      </c>
      <c r="I422" s="262">
        <v>0</v>
      </c>
      <c r="J422" s="263">
        <v>1.7563124259929832E-3</v>
      </c>
      <c r="K422" s="263">
        <v>0</v>
      </c>
      <c r="L422" s="263">
        <v>0</v>
      </c>
      <c r="M422" s="264">
        <v>0</v>
      </c>
      <c r="N422" s="262">
        <v>0</v>
      </c>
      <c r="O422" s="263">
        <v>1.7563124259929832E-3</v>
      </c>
      <c r="P422" s="263">
        <v>0</v>
      </c>
      <c r="Q422" s="263">
        <v>0</v>
      </c>
      <c r="R422" s="264">
        <v>0</v>
      </c>
      <c r="S422" s="262">
        <v>0</v>
      </c>
      <c r="T422" s="263">
        <v>1.7563124259929832E-3</v>
      </c>
      <c r="U422" s="263">
        <v>0</v>
      </c>
      <c r="V422" s="263">
        <v>0</v>
      </c>
      <c r="W422" s="263">
        <v>0</v>
      </c>
      <c r="X422" s="278">
        <v>0</v>
      </c>
      <c r="Y422" s="278">
        <v>0</v>
      </c>
      <c r="Z422" s="278">
        <v>0</v>
      </c>
      <c r="AA422" s="278">
        <v>0</v>
      </c>
      <c r="AB422" s="278">
        <v>0</v>
      </c>
      <c r="AC422" s="279">
        <v>0</v>
      </c>
      <c r="AD422" s="279">
        <v>0</v>
      </c>
      <c r="AE422" s="279">
        <v>0</v>
      </c>
      <c r="AF422" s="279">
        <v>0</v>
      </c>
      <c r="AG422" s="279">
        <v>0</v>
      </c>
      <c r="AH422" s="280">
        <v>0</v>
      </c>
      <c r="AI422" s="280">
        <v>1.7563124259929832E-3</v>
      </c>
      <c r="AJ422" s="280">
        <v>0</v>
      </c>
      <c r="AK422" s="280">
        <v>0</v>
      </c>
      <c r="AL422" s="280">
        <v>0</v>
      </c>
      <c r="AM422" s="281">
        <v>0</v>
      </c>
      <c r="AN422" s="281">
        <v>0</v>
      </c>
      <c r="AO422" s="281">
        <v>0</v>
      </c>
      <c r="AP422" s="281">
        <v>0</v>
      </c>
      <c r="AQ422" s="282">
        <v>0</v>
      </c>
    </row>
    <row r="423" spans="2:43" x14ac:dyDescent="0.2">
      <c r="B423" s="151" t="s">
        <v>244</v>
      </c>
      <c r="C423" s="151" t="s">
        <v>114</v>
      </c>
      <c r="D423" s="151" t="s">
        <v>135</v>
      </c>
      <c r="E423" s="151" t="s">
        <v>475</v>
      </c>
      <c r="F423" s="151" t="s">
        <v>155</v>
      </c>
      <c r="G423" s="151" t="s">
        <v>467</v>
      </c>
      <c r="H423" s="151" t="s">
        <v>68</v>
      </c>
      <c r="I423" s="262">
        <v>0</v>
      </c>
      <c r="J423" s="263">
        <v>0</v>
      </c>
      <c r="K423" s="263">
        <v>0</v>
      </c>
      <c r="L423" s="263">
        <v>0</v>
      </c>
      <c r="M423" s="264">
        <v>0</v>
      </c>
      <c r="N423" s="262">
        <v>0</v>
      </c>
      <c r="O423" s="263">
        <v>0</v>
      </c>
      <c r="P423" s="263">
        <v>0</v>
      </c>
      <c r="Q423" s="263">
        <v>0</v>
      </c>
      <c r="R423" s="264">
        <v>0</v>
      </c>
      <c r="S423" s="262">
        <v>0</v>
      </c>
      <c r="T423" s="263">
        <v>0</v>
      </c>
      <c r="U423" s="263">
        <v>0</v>
      </c>
      <c r="V423" s="263">
        <v>0</v>
      </c>
      <c r="W423" s="263">
        <v>0</v>
      </c>
      <c r="X423" s="278">
        <v>0</v>
      </c>
      <c r="Y423" s="278">
        <v>0</v>
      </c>
      <c r="Z423" s="278">
        <v>0</v>
      </c>
      <c r="AA423" s="278">
        <v>0</v>
      </c>
      <c r="AB423" s="278">
        <v>0</v>
      </c>
      <c r="AC423" s="279">
        <v>0</v>
      </c>
      <c r="AD423" s="279">
        <v>0</v>
      </c>
      <c r="AE423" s="279">
        <v>0</v>
      </c>
      <c r="AF423" s="279">
        <v>0</v>
      </c>
      <c r="AG423" s="279">
        <v>0</v>
      </c>
      <c r="AH423" s="280">
        <v>0</v>
      </c>
      <c r="AI423" s="280">
        <v>0</v>
      </c>
      <c r="AJ423" s="280">
        <v>0</v>
      </c>
      <c r="AK423" s="280">
        <v>0</v>
      </c>
      <c r="AL423" s="280">
        <v>0</v>
      </c>
      <c r="AM423" s="281">
        <v>0</v>
      </c>
      <c r="AN423" s="281">
        <v>0</v>
      </c>
      <c r="AO423" s="281">
        <v>0</v>
      </c>
      <c r="AP423" s="281">
        <v>0</v>
      </c>
      <c r="AQ423" s="282">
        <v>0</v>
      </c>
    </row>
    <row r="424" spans="2:43" x14ac:dyDescent="0.2">
      <c r="B424" s="151" t="s">
        <v>244</v>
      </c>
      <c r="C424" s="151" t="s">
        <v>114</v>
      </c>
      <c r="D424" s="151" t="s">
        <v>136</v>
      </c>
      <c r="E424" s="151" t="s">
        <v>475</v>
      </c>
      <c r="F424" s="151" t="s">
        <v>132</v>
      </c>
      <c r="G424" s="151" t="s">
        <v>467</v>
      </c>
      <c r="H424" s="151" t="s">
        <v>68</v>
      </c>
      <c r="I424" s="262">
        <v>0</v>
      </c>
      <c r="J424" s="263">
        <v>0</v>
      </c>
      <c r="K424" s="263">
        <v>0</v>
      </c>
      <c r="L424" s="263">
        <v>0</v>
      </c>
      <c r="M424" s="264">
        <v>0</v>
      </c>
      <c r="N424" s="262">
        <v>0</v>
      </c>
      <c r="O424" s="263">
        <v>0</v>
      </c>
      <c r="P424" s="263">
        <v>0</v>
      </c>
      <c r="Q424" s="263">
        <v>0</v>
      </c>
      <c r="R424" s="264">
        <v>0</v>
      </c>
      <c r="S424" s="262">
        <v>0</v>
      </c>
      <c r="T424" s="263">
        <v>0</v>
      </c>
      <c r="U424" s="263">
        <v>0</v>
      </c>
      <c r="V424" s="263">
        <v>0</v>
      </c>
      <c r="W424" s="263">
        <v>0</v>
      </c>
      <c r="X424" s="278">
        <v>0</v>
      </c>
      <c r="Y424" s="278">
        <v>0</v>
      </c>
      <c r="Z424" s="278">
        <v>0</v>
      </c>
      <c r="AA424" s="278">
        <v>0</v>
      </c>
      <c r="AB424" s="278">
        <v>0</v>
      </c>
      <c r="AC424" s="279">
        <v>0</v>
      </c>
      <c r="AD424" s="279">
        <v>0</v>
      </c>
      <c r="AE424" s="279">
        <v>0</v>
      </c>
      <c r="AF424" s="279">
        <v>0</v>
      </c>
      <c r="AG424" s="279">
        <v>0</v>
      </c>
      <c r="AH424" s="280">
        <v>0</v>
      </c>
      <c r="AI424" s="280">
        <v>0</v>
      </c>
      <c r="AJ424" s="280">
        <v>0</v>
      </c>
      <c r="AK424" s="280">
        <v>0</v>
      </c>
      <c r="AL424" s="280">
        <v>0</v>
      </c>
      <c r="AM424" s="281">
        <v>0</v>
      </c>
      <c r="AN424" s="281">
        <v>0</v>
      </c>
      <c r="AO424" s="281">
        <v>0</v>
      </c>
      <c r="AP424" s="281">
        <v>0</v>
      </c>
      <c r="AQ424" s="282">
        <v>0</v>
      </c>
    </row>
    <row r="425" spans="2:43" x14ac:dyDescent="0.2">
      <c r="B425" s="151" t="s">
        <v>244</v>
      </c>
      <c r="C425" s="151" t="s">
        <v>114</v>
      </c>
      <c r="D425" s="151" t="s">
        <v>398</v>
      </c>
      <c r="E425" s="151" t="s">
        <v>475</v>
      </c>
      <c r="F425" s="151" t="s">
        <v>131</v>
      </c>
      <c r="G425" s="151" t="s">
        <v>467</v>
      </c>
      <c r="H425" s="151" t="s">
        <v>68</v>
      </c>
      <c r="I425" s="262">
        <v>0</v>
      </c>
      <c r="J425" s="263">
        <v>0</v>
      </c>
      <c r="K425" s="263">
        <v>0</v>
      </c>
      <c r="L425" s="263">
        <v>0</v>
      </c>
      <c r="M425" s="264">
        <v>0</v>
      </c>
      <c r="N425" s="262">
        <v>0</v>
      </c>
      <c r="O425" s="263">
        <v>0</v>
      </c>
      <c r="P425" s="263">
        <v>0</v>
      </c>
      <c r="Q425" s="263">
        <v>0</v>
      </c>
      <c r="R425" s="264">
        <v>0</v>
      </c>
      <c r="S425" s="262">
        <v>0</v>
      </c>
      <c r="T425" s="263">
        <v>0</v>
      </c>
      <c r="U425" s="263">
        <v>0</v>
      </c>
      <c r="V425" s="263">
        <v>0</v>
      </c>
      <c r="W425" s="263">
        <v>0</v>
      </c>
      <c r="X425" s="278">
        <v>0</v>
      </c>
      <c r="Y425" s="278">
        <v>0</v>
      </c>
      <c r="Z425" s="278">
        <v>0</v>
      </c>
      <c r="AA425" s="278">
        <v>0</v>
      </c>
      <c r="AB425" s="278">
        <v>0</v>
      </c>
      <c r="AC425" s="279">
        <v>0</v>
      </c>
      <c r="AD425" s="279">
        <v>0</v>
      </c>
      <c r="AE425" s="279">
        <v>0</v>
      </c>
      <c r="AF425" s="279">
        <v>0</v>
      </c>
      <c r="AG425" s="279">
        <v>0</v>
      </c>
      <c r="AH425" s="280">
        <v>0</v>
      </c>
      <c r="AI425" s="280">
        <v>0</v>
      </c>
      <c r="AJ425" s="280">
        <v>0</v>
      </c>
      <c r="AK425" s="280">
        <v>0</v>
      </c>
      <c r="AL425" s="280">
        <v>0</v>
      </c>
      <c r="AM425" s="281">
        <v>0</v>
      </c>
      <c r="AN425" s="281">
        <v>0</v>
      </c>
      <c r="AO425" s="281">
        <v>0</v>
      </c>
      <c r="AP425" s="281">
        <v>0</v>
      </c>
      <c r="AQ425" s="282">
        <v>0</v>
      </c>
    </row>
    <row r="426" spans="2:43" x14ac:dyDescent="0.2">
      <c r="B426" s="151" t="s">
        <v>245</v>
      </c>
      <c r="C426" s="151" t="s">
        <v>114</v>
      </c>
      <c r="D426" s="151" t="s">
        <v>144</v>
      </c>
      <c r="E426" s="151" t="s">
        <v>475</v>
      </c>
      <c r="F426" s="151" t="s">
        <v>122</v>
      </c>
      <c r="G426" s="151" t="s">
        <v>360</v>
      </c>
      <c r="H426" s="151" t="s">
        <v>68</v>
      </c>
      <c r="I426" s="262">
        <v>0</v>
      </c>
      <c r="J426" s="263">
        <v>0.24030025604586155</v>
      </c>
      <c r="K426" s="263">
        <v>0</v>
      </c>
      <c r="L426" s="263">
        <v>0</v>
      </c>
      <c r="M426" s="264">
        <v>0</v>
      </c>
      <c r="N426" s="262">
        <v>0</v>
      </c>
      <c r="O426" s="263">
        <v>8.7381911289404188E-2</v>
      </c>
      <c r="P426" s="263">
        <v>0</v>
      </c>
      <c r="Q426" s="263">
        <v>0</v>
      </c>
      <c r="R426" s="264">
        <v>0</v>
      </c>
      <c r="S426" s="262">
        <v>0</v>
      </c>
      <c r="T426" s="263">
        <v>8.7381911289404188E-2</v>
      </c>
      <c r="U426" s="263">
        <v>0</v>
      </c>
      <c r="V426" s="263">
        <v>0</v>
      </c>
      <c r="W426" s="263">
        <v>0</v>
      </c>
      <c r="X426" s="278">
        <v>0</v>
      </c>
      <c r="Y426" s="278">
        <v>0</v>
      </c>
      <c r="Z426" s="278">
        <v>0</v>
      </c>
      <c r="AA426" s="278">
        <v>0</v>
      </c>
      <c r="AB426" s="278">
        <v>0</v>
      </c>
      <c r="AC426" s="279">
        <v>0</v>
      </c>
      <c r="AD426" s="279">
        <v>0</v>
      </c>
      <c r="AE426" s="279">
        <v>0</v>
      </c>
      <c r="AF426" s="279">
        <v>0</v>
      </c>
      <c r="AG426" s="279">
        <v>0</v>
      </c>
      <c r="AH426" s="280">
        <v>0</v>
      </c>
      <c r="AI426" s="280">
        <v>8.7381911289404188E-2</v>
      </c>
      <c r="AJ426" s="280">
        <v>0</v>
      </c>
      <c r="AK426" s="280">
        <v>0</v>
      </c>
      <c r="AL426" s="280">
        <v>0</v>
      </c>
      <c r="AM426" s="281">
        <v>0</v>
      </c>
      <c r="AN426" s="281">
        <v>0</v>
      </c>
      <c r="AO426" s="281">
        <v>0</v>
      </c>
      <c r="AP426" s="281">
        <v>0</v>
      </c>
      <c r="AQ426" s="282">
        <v>0</v>
      </c>
    </row>
    <row r="427" spans="2:43" x14ac:dyDescent="0.2">
      <c r="B427" s="151" t="s">
        <v>245</v>
      </c>
      <c r="C427" s="151" t="s">
        <v>114</v>
      </c>
      <c r="D427" s="151" t="s">
        <v>139</v>
      </c>
      <c r="E427" s="151" t="s">
        <v>475</v>
      </c>
      <c r="F427" s="151" t="s">
        <v>127</v>
      </c>
      <c r="G427" s="151" t="s">
        <v>360</v>
      </c>
      <c r="H427" s="151" t="s">
        <v>68</v>
      </c>
      <c r="I427" s="262">
        <v>0</v>
      </c>
      <c r="J427" s="263">
        <v>3.7439154283488062E-2</v>
      </c>
      <c r="K427" s="263">
        <v>0</v>
      </c>
      <c r="L427" s="263">
        <v>0</v>
      </c>
      <c r="M427" s="264">
        <v>0</v>
      </c>
      <c r="N427" s="262">
        <v>0</v>
      </c>
      <c r="O427" s="263">
        <v>1.3614237921268384E-2</v>
      </c>
      <c r="P427" s="263">
        <v>0</v>
      </c>
      <c r="Q427" s="263">
        <v>0</v>
      </c>
      <c r="R427" s="264">
        <v>0</v>
      </c>
      <c r="S427" s="262">
        <v>0</v>
      </c>
      <c r="T427" s="263">
        <v>1.3614237921268384E-2</v>
      </c>
      <c r="U427" s="263">
        <v>0</v>
      </c>
      <c r="V427" s="263">
        <v>0</v>
      </c>
      <c r="W427" s="263">
        <v>0</v>
      </c>
      <c r="X427" s="278">
        <v>0</v>
      </c>
      <c r="Y427" s="278">
        <v>0</v>
      </c>
      <c r="Z427" s="278">
        <v>0</v>
      </c>
      <c r="AA427" s="278">
        <v>0</v>
      </c>
      <c r="AB427" s="278">
        <v>0</v>
      </c>
      <c r="AC427" s="279">
        <v>0</v>
      </c>
      <c r="AD427" s="279">
        <v>0</v>
      </c>
      <c r="AE427" s="279">
        <v>0</v>
      </c>
      <c r="AF427" s="279">
        <v>0</v>
      </c>
      <c r="AG427" s="279">
        <v>0</v>
      </c>
      <c r="AH427" s="280">
        <v>0</v>
      </c>
      <c r="AI427" s="280">
        <v>1.3614237921268386E-2</v>
      </c>
      <c r="AJ427" s="280">
        <v>0</v>
      </c>
      <c r="AK427" s="280">
        <v>0</v>
      </c>
      <c r="AL427" s="280">
        <v>0</v>
      </c>
      <c r="AM427" s="281">
        <v>0</v>
      </c>
      <c r="AN427" s="281">
        <v>0</v>
      </c>
      <c r="AO427" s="281">
        <v>0</v>
      </c>
      <c r="AP427" s="281">
        <v>0</v>
      </c>
      <c r="AQ427" s="282">
        <v>0</v>
      </c>
    </row>
    <row r="428" spans="2:43" x14ac:dyDescent="0.2">
      <c r="B428" s="151" t="s">
        <v>245</v>
      </c>
      <c r="C428" s="151" t="s">
        <v>114</v>
      </c>
      <c r="D428" s="151" t="s">
        <v>142</v>
      </c>
      <c r="E428" s="151" t="s">
        <v>475</v>
      </c>
      <c r="F428" s="151" t="s">
        <v>133</v>
      </c>
      <c r="G428" s="151" t="s">
        <v>360</v>
      </c>
      <c r="H428" s="151" t="s">
        <v>68</v>
      </c>
      <c r="I428" s="262">
        <v>0</v>
      </c>
      <c r="J428" s="263">
        <v>1.9704818043941082E-4</v>
      </c>
      <c r="K428" s="263">
        <v>0</v>
      </c>
      <c r="L428" s="263">
        <v>0</v>
      </c>
      <c r="M428" s="264">
        <v>0</v>
      </c>
      <c r="N428" s="262">
        <v>0</v>
      </c>
      <c r="O428" s="263">
        <v>0</v>
      </c>
      <c r="P428" s="263">
        <v>0</v>
      </c>
      <c r="Q428" s="263">
        <v>0</v>
      </c>
      <c r="R428" s="264">
        <v>0</v>
      </c>
      <c r="S428" s="262">
        <v>0</v>
      </c>
      <c r="T428" s="263">
        <v>0</v>
      </c>
      <c r="U428" s="263">
        <v>0</v>
      </c>
      <c r="V428" s="263">
        <v>0</v>
      </c>
      <c r="W428" s="263">
        <v>0</v>
      </c>
      <c r="X428" s="278">
        <v>0</v>
      </c>
      <c r="Y428" s="278">
        <v>0</v>
      </c>
      <c r="Z428" s="278">
        <v>0</v>
      </c>
      <c r="AA428" s="278">
        <v>0</v>
      </c>
      <c r="AB428" s="278">
        <v>0</v>
      </c>
      <c r="AC428" s="279">
        <v>0</v>
      </c>
      <c r="AD428" s="279">
        <v>0</v>
      </c>
      <c r="AE428" s="279">
        <v>0</v>
      </c>
      <c r="AF428" s="279">
        <v>0</v>
      </c>
      <c r="AG428" s="279">
        <v>0</v>
      </c>
      <c r="AH428" s="280">
        <v>0</v>
      </c>
      <c r="AI428" s="280">
        <v>0</v>
      </c>
      <c r="AJ428" s="280">
        <v>0</v>
      </c>
      <c r="AK428" s="280">
        <v>0</v>
      </c>
      <c r="AL428" s="280">
        <v>0</v>
      </c>
      <c r="AM428" s="281">
        <v>0</v>
      </c>
      <c r="AN428" s="281">
        <v>0</v>
      </c>
      <c r="AO428" s="281">
        <v>0</v>
      </c>
      <c r="AP428" s="281">
        <v>0</v>
      </c>
      <c r="AQ428" s="282">
        <v>0</v>
      </c>
    </row>
    <row r="429" spans="2:43" x14ac:dyDescent="0.2">
      <c r="B429" s="151" t="s">
        <v>245</v>
      </c>
      <c r="C429" s="151" t="s">
        <v>114</v>
      </c>
      <c r="D429" s="151" t="s">
        <v>143</v>
      </c>
      <c r="E429" s="151" t="s">
        <v>475</v>
      </c>
      <c r="F429" s="151" t="s">
        <v>212</v>
      </c>
      <c r="G429" s="151" t="s">
        <v>360</v>
      </c>
      <c r="H429" s="151" t="s">
        <v>68</v>
      </c>
      <c r="I429" s="262">
        <v>0</v>
      </c>
      <c r="J429" s="263">
        <v>1.9704818043941082E-4</v>
      </c>
      <c r="K429" s="263">
        <v>0</v>
      </c>
      <c r="L429" s="263">
        <v>0</v>
      </c>
      <c r="M429" s="264">
        <v>0</v>
      </c>
      <c r="N429" s="262">
        <v>0</v>
      </c>
      <c r="O429" s="263">
        <v>0</v>
      </c>
      <c r="P429" s="263">
        <v>0</v>
      </c>
      <c r="Q429" s="263">
        <v>0</v>
      </c>
      <c r="R429" s="264">
        <v>0</v>
      </c>
      <c r="S429" s="262">
        <v>0</v>
      </c>
      <c r="T429" s="263">
        <v>0</v>
      </c>
      <c r="U429" s="263">
        <v>0</v>
      </c>
      <c r="V429" s="263">
        <v>0</v>
      </c>
      <c r="W429" s="263">
        <v>0</v>
      </c>
      <c r="X429" s="278">
        <v>0</v>
      </c>
      <c r="Y429" s="278">
        <v>0</v>
      </c>
      <c r="Z429" s="278">
        <v>0</v>
      </c>
      <c r="AA429" s="278">
        <v>0</v>
      </c>
      <c r="AB429" s="278">
        <v>0</v>
      </c>
      <c r="AC429" s="279">
        <v>0</v>
      </c>
      <c r="AD429" s="279">
        <v>0</v>
      </c>
      <c r="AE429" s="279">
        <v>0</v>
      </c>
      <c r="AF429" s="279">
        <v>0</v>
      </c>
      <c r="AG429" s="279">
        <v>0</v>
      </c>
      <c r="AH429" s="280">
        <v>0</v>
      </c>
      <c r="AI429" s="280">
        <v>0</v>
      </c>
      <c r="AJ429" s="280">
        <v>0</v>
      </c>
      <c r="AK429" s="280">
        <v>0</v>
      </c>
      <c r="AL429" s="280">
        <v>0</v>
      </c>
      <c r="AM429" s="281">
        <v>0</v>
      </c>
      <c r="AN429" s="281">
        <v>0</v>
      </c>
      <c r="AO429" s="281">
        <v>0</v>
      </c>
      <c r="AP429" s="281">
        <v>0</v>
      </c>
      <c r="AQ429" s="282">
        <v>0</v>
      </c>
    </row>
    <row r="430" spans="2:43" x14ac:dyDescent="0.2">
      <c r="B430" s="151" t="s">
        <v>245</v>
      </c>
      <c r="C430" s="151" t="s">
        <v>114</v>
      </c>
      <c r="D430" s="151" t="s">
        <v>137</v>
      </c>
      <c r="E430" s="151" t="s">
        <v>475</v>
      </c>
      <c r="F430" s="151" t="s">
        <v>124</v>
      </c>
      <c r="G430" s="151" t="s">
        <v>360</v>
      </c>
      <c r="H430" s="151" t="s">
        <v>68</v>
      </c>
      <c r="I430" s="262">
        <v>0</v>
      </c>
      <c r="J430" s="263">
        <v>0.11773628781254797</v>
      </c>
      <c r="K430" s="263">
        <v>0</v>
      </c>
      <c r="L430" s="263">
        <v>0</v>
      </c>
      <c r="M430" s="264">
        <v>0</v>
      </c>
      <c r="N430" s="262">
        <v>0</v>
      </c>
      <c r="O430" s="263">
        <v>4.2813195568199257E-2</v>
      </c>
      <c r="P430" s="263">
        <v>0</v>
      </c>
      <c r="Q430" s="263">
        <v>0</v>
      </c>
      <c r="R430" s="264">
        <v>0</v>
      </c>
      <c r="S430" s="262">
        <v>0</v>
      </c>
      <c r="T430" s="263">
        <v>4.2813195568199257E-2</v>
      </c>
      <c r="U430" s="263">
        <v>0</v>
      </c>
      <c r="V430" s="263">
        <v>0</v>
      </c>
      <c r="W430" s="263">
        <v>0</v>
      </c>
      <c r="X430" s="278">
        <v>0</v>
      </c>
      <c r="Y430" s="278">
        <v>0</v>
      </c>
      <c r="Z430" s="278">
        <v>0</v>
      </c>
      <c r="AA430" s="278">
        <v>0</v>
      </c>
      <c r="AB430" s="278">
        <v>0</v>
      </c>
      <c r="AC430" s="279">
        <v>0</v>
      </c>
      <c r="AD430" s="279">
        <v>4.2813195568199257E-2</v>
      </c>
      <c r="AE430" s="279">
        <v>0</v>
      </c>
      <c r="AF430" s="279">
        <v>0</v>
      </c>
      <c r="AG430" s="279">
        <v>0</v>
      </c>
      <c r="AH430" s="280">
        <v>0</v>
      </c>
      <c r="AI430" s="280">
        <v>0</v>
      </c>
      <c r="AJ430" s="280">
        <v>0</v>
      </c>
      <c r="AK430" s="280">
        <v>0</v>
      </c>
      <c r="AL430" s="280">
        <v>0</v>
      </c>
      <c r="AM430" s="281">
        <v>0</v>
      </c>
      <c r="AN430" s="281">
        <v>0</v>
      </c>
      <c r="AO430" s="281">
        <v>0</v>
      </c>
      <c r="AP430" s="281">
        <v>0</v>
      </c>
      <c r="AQ430" s="282">
        <v>0</v>
      </c>
    </row>
    <row r="431" spans="2:43" x14ac:dyDescent="0.2">
      <c r="B431" s="151" t="s">
        <v>245</v>
      </c>
      <c r="C431" s="151" t="s">
        <v>114</v>
      </c>
      <c r="D431" s="151" t="s">
        <v>141</v>
      </c>
      <c r="E431" s="151" t="s">
        <v>475</v>
      </c>
      <c r="F431" s="151" t="s">
        <v>123</v>
      </c>
      <c r="G431" s="151" t="s">
        <v>360</v>
      </c>
      <c r="H431" s="151" t="s">
        <v>68</v>
      </c>
      <c r="I431" s="262">
        <v>0</v>
      </c>
      <c r="J431" s="263">
        <v>4.335059969667039E-3</v>
      </c>
      <c r="K431" s="263">
        <v>0</v>
      </c>
      <c r="L431" s="263">
        <v>0</v>
      </c>
      <c r="M431" s="264">
        <v>0</v>
      </c>
      <c r="N431" s="262">
        <v>0</v>
      </c>
      <c r="O431" s="263">
        <v>1.5763854435152868E-3</v>
      </c>
      <c r="P431" s="263">
        <v>0</v>
      </c>
      <c r="Q431" s="263">
        <v>0</v>
      </c>
      <c r="R431" s="264">
        <v>0</v>
      </c>
      <c r="S431" s="262">
        <v>0</v>
      </c>
      <c r="T431" s="263">
        <v>1.5763854435152868E-3</v>
      </c>
      <c r="U431" s="263">
        <v>0</v>
      </c>
      <c r="V431" s="263">
        <v>0</v>
      </c>
      <c r="W431" s="263">
        <v>0</v>
      </c>
      <c r="X431" s="278">
        <v>0</v>
      </c>
      <c r="Y431" s="278">
        <v>0</v>
      </c>
      <c r="Z431" s="278">
        <v>0</v>
      </c>
      <c r="AA431" s="278">
        <v>0</v>
      </c>
      <c r="AB431" s="278">
        <v>0</v>
      </c>
      <c r="AC431" s="279">
        <v>0</v>
      </c>
      <c r="AD431" s="279">
        <v>0</v>
      </c>
      <c r="AE431" s="279">
        <v>0</v>
      </c>
      <c r="AF431" s="279">
        <v>0</v>
      </c>
      <c r="AG431" s="279">
        <v>0</v>
      </c>
      <c r="AH431" s="280">
        <v>0</v>
      </c>
      <c r="AI431" s="280">
        <v>1.5763854435152868E-3</v>
      </c>
      <c r="AJ431" s="280">
        <v>0</v>
      </c>
      <c r="AK431" s="280">
        <v>0</v>
      </c>
      <c r="AL431" s="280">
        <v>0</v>
      </c>
      <c r="AM431" s="281">
        <v>0</v>
      </c>
      <c r="AN431" s="281">
        <v>0</v>
      </c>
      <c r="AO431" s="281">
        <v>0</v>
      </c>
      <c r="AP431" s="281">
        <v>0</v>
      </c>
      <c r="AQ431" s="282">
        <v>0</v>
      </c>
    </row>
    <row r="432" spans="2:43" x14ac:dyDescent="0.2">
      <c r="B432" s="151" t="s">
        <v>245</v>
      </c>
      <c r="C432" s="151" t="s">
        <v>114</v>
      </c>
      <c r="D432" s="151" t="s">
        <v>395</v>
      </c>
      <c r="E432" s="151" t="s">
        <v>475</v>
      </c>
      <c r="F432" s="151" t="s">
        <v>189</v>
      </c>
      <c r="G432" s="151" t="s">
        <v>360</v>
      </c>
      <c r="H432" s="151" t="s">
        <v>68</v>
      </c>
      <c r="I432" s="262">
        <v>0</v>
      </c>
      <c r="J432" s="263">
        <v>0</v>
      </c>
      <c r="K432" s="263">
        <v>0</v>
      </c>
      <c r="L432" s="263">
        <v>0</v>
      </c>
      <c r="M432" s="264">
        <v>0</v>
      </c>
      <c r="N432" s="262">
        <v>0</v>
      </c>
      <c r="O432" s="263">
        <v>0</v>
      </c>
      <c r="P432" s="263">
        <v>0</v>
      </c>
      <c r="Q432" s="263">
        <v>0</v>
      </c>
      <c r="R432" s="264">
        <v>0</v>
      </c>
      <c r="S432" s="262">
        <v>0</v>
      </c>
      <c r="T432" s="263">
        <v>0</v>
      </c>
      <c r="U432" s="263">
        <v>0</v>
      </c>
      <c r="V432" s="263">
        <v>0</v>
      </c>
      <c r="W432" s="263">
        <v>0</v>
      </c>
      <c r="X432" s="278">
        <v>0</v>
      </c>
      <c r="Y432" s="278">
        <v>0</v>
      </c>
      <c r="Z432" s="278">
        <v>0</v>
      </c>
      <c r="AA432" s="278">
        <v>0</v>
      </c>
      <c r="AB432" s="278">
        <v>0</v>
      </c>
      <c r="AC432" s="279">
        <v>0</v>
      </c>
      <c r="AD432" s="279">
        <v>0</v>
      </c>
      <c r="AE432" s="279">
        <v>0</v>
      </c>
      <c r="AF432" s="279">
        <v>0</v>
      </c>
      <c r="AG432" s="279">
        <v>0</v>
      </c>
      <c r="AH432" s="280">
        <v>0</v>
      </c>
      <c r="AI432" s="280">
        <v>0</v>
      </c>
      <c r="AJ432" s="280">
        <v>0</v>
      </c>
      <c r="AK432" s="280">
        <v>0</v>
      </c>
      <c r="AL432" s="280">
        <v>0</v>
      </c>
      <c r="AM432" s="281">
        <v>0</v>
      </c>
      <c r="AN432" s="281">
        <v>0</v>
      </c>
      <c r="AO432" s="281">
        <v>0</v>
      </c>
      <c r="AP432" s="281">
        <v>0</v>
      </c>
      <c r="AQ432" s="282">
        <v>0</v>
      </c>
    </row>
    <row r="433" spans="2:43" x14ac:dyDescent="0.2">
      <c r="B433" s="151" t="s">
        <v>245</v>
      </c>
      <c r="C433" s="151" t="s">
        <v>114</v>
      </c>
      <c r="D433" s="151" t="s">
        <v>396</v>
      </c>
      <c r="E433" s="151" t="s">
        <v>475</v>
      </c>
      <c r="F433" s="151" t="s">
        <v>193</v>
      </c>
      <c r="G433" s="151" t="s">
        <v>360</v>
      </c>
      <c r="H433" s="151" t="s">
        <v>68</v>
      </c>
      <c r="I433" s="262">
        <v>0</v>
      </c>
      <c r="J433" s="263">
        <v>0</v>
      </c>
      <c r="K433" s="263">
        <v>0</v>
      </c>
      <c r="L433" s="263">
        <v>0</v>
      </c>
      <c r="M433" s="264">
        <v>0</v>
      </c>
      <c r="N433" s="262">
        <v>0</v>
      </c>
      <c r="O433" s="263">
        <v>0</v>
      </c>
      <c r="P433" s="263">
        <v>0</v>
      </c>
      <c r="Q433" s="263">
        <v>0</v>
      </c>
      <c r="R433" s="264">
        <v>0</v>
      </c>
      <c r="S433" s="262">
        <v>0</v>
      </c>
      <c r="T433" s="263">
        <v>0</v>
      </c>
      <c r="U433" s="263">
        <v>0</v>
      </c>
      <c r="V433" s="263">
        <v>0</v>
      </c>
      <c r="W433" s="263">
        <v>0</v>
      </c>
      <c r="X433" s="278">
        <v>0</v>
      </c>
      <c r="Y433" s="278">
        <v>0</v>
      </c>
      <c r="Z433" s="278">
        <v>0</v>
      </c>
      <c r="AA433" s="278">
        <v>0</v>
      </c>
      <c r="AB433" s="278">
        <v>0</v>
      </c>
      <c r="AC433" s="279">
        <v>0</v>
      </c>
      <c r="AD433" s="279">
        <v>0</v>
      </c>
      <c r="AE433" s="279">
        <v>0</v>
      </c>
      <c r="AF433" s="279">
        <v>0</v>
      </c>
      <c r="AG433" s="279">
        <v>0</v>
      </c>
      <c r="AH433" s="280">
        <v>0</v>
      </c>
      <c r="AI433" s="280">
        <v>0</v>
      </c>
      <c r="AJ433" s="280">
        <v>0</v>
      </c>
      <c r="AK433" s="280">
        <v>0</v>
      </c>
      <c r="AL433" s="280">
        <v>0</v>
      </c>
      <c r="AM433" s="281">
        <v>0</v>
      </c>
      <c r="AN433" s="281">
        <v>0</v>
      </c>
      <c r="AO433" s="281">
        <v>0</v>
      </c>
      <c r="AP433" s="281">
        <v>0</v>
      </c>
      <c r="AQ433" s="282">
        <v>0</v>
      </c>
    </row>
    <row r="434" spans="2:43" x14ac:dyDescent="0.2">
      <c r="B434" s="151" t="s">
        <v>245</v>
      </c>
      <c r="C434" s="151" t="s">
        <v>114</v>
      </c>
      <c r="D434" s="151" t="s">
        <v>134</v>
      </c>
      <c r="E434" s="151" t="s">
        <v>475</v>
      </c>
      <c r="F434" s="151" t="s">
        <v>125</v>
      </c>
      <c r="G434" s="151" t="s">
        <v>360</v>
      </c>
      <c r="H434" s="151" t="s">
        <v>68</v>
      </c>
      <c r="I434" s="262">
        <v>0</v>
      </c>
      <c r="J434" s="263">
        <v>0.14758908714911873</v>
      </c>
      <c r="K434" s="263">
        <v>0</v>
      </c>
      <c r="L434" s="263">
        <v>0</v>
      </c>
      <c r="M434" s="264">
        <v>0</v>
      </c>
      <c r="N434" s="262">
        <v>0</v>
      </c>
      <c r="O434" s="263">
        <v>0.11069181536183904</v>
      </c>
      <c r="P434" s="263">
        <v>0</v>
      </c>
      <c r="Q434" s="263">
        <v>0</v>
      </c>
      <c r="R434" s="264">
        <v>0</v>
      </c>
      <c r="S434" s="262">
        <v>0</v>
      </c>
      <c r="T434" s="263">
        <v>0.11069181536183904</v>
      </c>
      <c r="U434" s="263">
        <v>0</v>
      </c>
      <c r="V434" s="263">
        <v>0</v>
      </c>
      <c r="W434" s="263">
        <v>0</v>
      </c>
      <c r="X434" s="278">
        <v>0</v>
      </c>
      <c r="Y434" s="278">
        <v>0</v>
      </c>
      <c r="Z434" s="278">
        <v>0</v>
      </c>
      <c r="AA434" s="278">
        <v>0</v>
      </c>
      <c r="AB434" s="278">
        <v>0</v>
      </c>
      <c r="AC434" s="279">
        <v>0</v>
      </c>
      <c r="AD434" s="279">
        <v>0</v>
      </c>
      <c r="AE434" s="279">
        <v>0</v>
      </c>
      <c r="AF434" s="279">
        <v>0</v>
      </c>
      <c r="AG434" s="279">
        <v>0</v>
      </c>
      <c r="AH434" s="280">
        <v>0</v>
      </c>
      <c r="AI434" s="280">
        <v>0.11069181536183904</v>
      </c>
      <c r="AJ434" s="280">
        <v>0</v>
      </c>
      <c r="AK434" s="280">
        <v>0</v>
      </c>
      <c r="AL434" s="280">
        <v>0</v>
      </c>
      <c r="AM434" s="281">
        <v>0</v>
      </c>
      <c r="AN434" s="281">
        <v>0</v>
      </c>
      <c r="AO434" s="281">
        <v>0</v>
      </c>
      <c r="AP434" s="281">
        <v>0</v>
      </c>
      <c r="AQ434" s="282">
        <v>0</v>
      </c>
    </row>
    <row r="435" spans="2:43" x14ac:dyDescent="0.2">
      <c r="B435" s="151" t="s">
        <v>245</v>
      </c>
      <c r="C435" s="151" t="s">
        <v>114</v>
      </c>
      <c r="D435" s="151" t="s">
        <v>397</v>
      </c>
      <c r="E435" s="151" t="s">
        <v>475</v>
      </c>
      <c r="F435" s="151" t="s">
        <v>130</v>
      </c>
      <c r="G435" s="151" t="s">
        <v>360</v>
      </c>
      <c r="H435" s="151" t="s">
        <v>68</v>
      </c>
      <c r="I435" s="262">
        <v>0</v>
      </c>
      <c r="J435" s="263">
        <v>0</v>
      </c>
      <c r="K435" s="263">
        <v>0</v>
      </c>
      <c r="L435" s="263">
        <v>0</v>
      </c>
      <c r="M435" s="264">
        <v>0</v>
      </c>
      <c r="N435" s="262">
        <v>0</v>
      </c>
      <c r="O435" s="263">
        <v>0</v>
      </c>
      <c r="P435" s="263">
        <v>0</v>
      </c>
      <c r="Q435" s="263">
        <v>0</v>
      </c>
      <c r="R435" s="264">
        <v>0</v>
      </c>
      <c r="S435" s="262">
        <v>0</v>
      </c>
      <c r="T435" s="263">
        <v>0</v>
      </c>
      <c r="U435" s="263">
        <v>0</v>
      </c>
      <c r="V435" s="263">
        <v>0</v>
      </c>
      <c r="W435" s="263">
        <v>0</v>
      </c>
      <c r="X435" s="278">
        <v>0</v>
      </c>
      <c r="Y435" s="278">
        <v>0</v>
      </c>
      <c r="Z435" s="278">
        <v>0</v>
      </c>
      <c r="AA435" s="278">
        <v>0</v>
      </c>
      <c r="AB435" s="278">
        <v>0</v>
      </c>
      <c r="AC435" s="279">
        <v>0</v>
      </c>
      <c r="AD435" s="279">
        <v>0</v>
      </c>
      <c r="AE435" s="279">
        <v>0</v>
      </c>
      <c r="AF435" s="279">
        <v>0</v>
      </c>
      <c r="AG435" s="279">
        <v>0</v>
      </c>
      <c r="AH435" s="280">
        <v>0</v>
      </c>
      <c r="AI435" s="280">
        <v>0</v>
      </c>
      <c r="AJ435" s="280">
        <v>0</v>
      </c>
      <c r="AK435" s="280">
        <v>0</v>
      </c>
      <c r="AL435" s="280">
        <v>0</v>
      </c>
      <c r="AM435" s="281">
        <v>0</v>
      </c>
      <c r="AN435" s="281">
        <v>0</v>
      </c>
      <c r="AO435" s="281">
        <v>0</v>
      </c>
      <c r="AP435" s="281">
        <v>0</v>
      </c>
      <c r="AQ435" s="282">
        <v>0</v>
      </c>
    </row>
    <row r="436" spans="2:43" x14ac:dyDescent="0.2">
      <c r="B436" s="151" t="s">
        <v>245</v>
      </c>
      <c r="C436" s="151" t="s">
        <v>114</v>
      </c>
      <c r="D436" s="151" t="s">
        <v>138</v>
      </c>
      <c r="E436" s="151" t="s">
        <v>475</v>
      </c>
      <c r="F436" s="151" t="s">
        <v>126</v>
      </c>
      <c r="G436" s="151" t="s">
        <v>360</v>
      </c>
      <c r="H436" s="151" t="s">
        <v>68</v>
      </c>
      <c r="I436" s="262">
        <v>0</v>
      </c>
      <c r="J436" s="263">
        <v>0</v>
      </c>
      <c r="K436" s="263">
        <v>0</v>
      </c>
      <c r="L436" s="263">
        <v>0</v>
      </c>
      <c r="M436" s="264">
        <v>0</v>
      </c>
      <c r="N436" s="262">
        <v>0</v>
      </c>
      <c r="O436" s="263">
        <v>0</v>
      </c>
      <c r="P436" s="263">
        <v>0</v>
      </c>
      <c r="Q436" s="263">
        <v>0</v>
      </c>
      <c r="R436" s="264">
        <v>0</v>
      </c>
      <c r="S436" s="262">
        <v>0</v>
      </c>
      <c r="T436" s="263">
        <v>0</v>
      </c>
      <c r="U436" s="263">
        <v>0</v>
      </c>
      <c r="V436" s="263">
        <v>0</v>
      </c>
      <c r="W436" s="263">
        <v>0</v>
      </c>
      <c r="X436" s="278">
        <v>0</v>
      </c>
      <c r="Y436" s="278">
        <v>0</v>
      </c>
      <c r="Z436" s="278">
        <v>0</v>
      </c>
      <c r="AA436" s="278">
        <v>0</v>
      </c>
      <c r="AB436" s="278">
        <v>0</v>
      </c>
      <c r="AC436" s="279">
        <v>0</v>
      </c>
      <c r="AD436" s="279">
        <v>0</v>
      </c>
      <c r="AE436" s="279">
        <v>0</v>
      </c>
      <c r="AF436" s="279">
        <v>0</v>
      </c>
      <c r="AG436" s="279">
        <v>0</v>
      </c>
      <c r="AH436" s="280">
        <v>0</v>
      </c>
      <c r="AI436" s="280">
        <v>0</v>
      </c>
      <c r="AJ436" s="280">
        <v>0</v>
      </c>
      <c r="AK436" s="280">
        <v>0</v>
      </c>
      <c r="AL436" s="280">
        <v>0</v>
      </c>
      <c r="AM436" s="281">
        <v>0</v>
      </c>
      <c r="AN436" s="281">
        <v>0</v>
      </c>
      <c r="AO436" s="281">
        <v>0</v>
      </c>
      <c r="AP436" s="281">
        <v>0</v>
      </c>
      <c r="AQ436" s="282">
        <v>0</v>
      </c>
    </row>
    <row r="437" spans="2:43" x14ac:dyDescent="0.2">
      <c r="B437" s="151" t="s">
        <v>245</v>
      </c>
      <c r="C437" s="151" t="s">
        <v>114</v>
      </c>
      <c r="D437" s="151" t="s">
        <v>140</v>
      </c>
      <c r="E437" s="151" t="s">
        <v>475</v>
      </c>
      <c r="F437" s="151" t="s">
        <v>128</v>
      </c>
      <c r="G437" s="151" t="s">
        <v>360</v>
      </c>
      <c r="H437" s="151" t="s">
        <v>68</v>
      </c>
      <c r="I437" s="262">
        <v>0</v>
      </c>
      <c r="J437" s="263">
        <v>8.133163647636682E-2</v>
      </c>
      <c r="K437" s="263">
        <v>0</v>
      </c>
      <c r="L437" s="263">
        <v>0</v>
      </c>
      <c r="M437" s="264">
        <v>0</v>
      </c>
      <c r="N437" s="262">
        <v>0</v>
      </c>
      <c r="O437" s="263">
        <v>8.133163647636682E-2</v>
      </c>
      <c r="P437" s="263">
        <v>0</v>
      </c>
      <c r="Q437" s="263">
        <v>0</v>
      </c>
      <c r="R437" s="264">
        <v>0</v>
      </c>
      <c r="S437" s="262">
        <v>0</v>
      </c>
      <c r="T437" s="263">
        <v>8.133163647636682E-2</v>
      </c>
      <c r="U437" s="263">
        <v>0</v>
      </c>
      <c r="V437" s="263">
        <v>0</v>
      </c>
      <c r="W437" s="263">
        <v>0</v>
      </c>
      <c r="X437" s="278">
        <v>0</v>
      </c>
      <c r="Y437" s="278">
        <v>0</v>
      </c>
      <c r="Z437" s="278">
        <v>0</v>
      </c>
      <c r="AA437" s="278">
        <v>0</v>
      </c>
      <c r="AB437" s="278">
        <v>0</v>
      </c>
      <c r="AC437" s="279">
        <v>0</v>
      </c>
      <c r="AD437" s="279">
        <v>0</v>
      </c>
      <c r="AE437" s="279">
        <v>0</v>
      </c>
      <c r="AF437" s="279">
        <v>0</v>
      </c>
      <c r="AG437" s="279">
        <v>0</v>
      </c>
      <c r="AH437" s="280">
        <v>0</v>
      </c>
      <c r="AI437" s="280">
        <v>8.133163647636682E-2</v>
      </c>
      <c r="AJ437" s="280">
        <v>0</v>
      </c>
      <c r="AK437" s="280">
        <v>0</v>
      </c>
      <c r="AL437" s="280">
        <v>0</v>
      </c>
      <c r="AM437" s="281">
        <v>0</v>
      </c>
      <c r="AN437" s="281">
        <v>0</v>
      </c>
      <c r="AO437" s="281">
        <v>0</v>
      </c>
      <c r="AP437" s="281">
        <v>0</v>
      </c>
      <c r="AQ437" s="282">
        <v>0</v>
      </c>
    </row>
    <row r="438" spans="2:43" x14ac:dyDescent="0.2">
      <c r="B438" s="151" t="s">
        <v>245</v>
      </c>
      <c r="C438" s="151" t="s">
        <v>114</v>
      </c>
      <c r="D438" s="151" t="s">
        <v>135</v>
      </c>
      <c r="E438" s="151" t="s">
        <v>475</v>
      </c>
      <c r="F438" s="151" t="s">
        <v>155</v>
      </c>
      <c r="G438" s="151" t="s">
        <v>360</v>
      </c>
      <c r="H438" s="151" t="s">
        <v>68</v>
      </c>
      <c r="I438" s="262">
        <v>0</v>
      </c>
      <c r="J438" s="263">
        <v>0</v>
      </c>
      <c r="K438" s="263">
        <v>0</v>
      </c>
      <c r="L438" s="263">
        <v>0</v>
      </c>
      <c r="M438" s="264">
        <v>0</v>
      </c>
      <c r="N438" s="262">
        <v>0</v>
      </c>
      <c r="O438" s="263">
        <v>0</v>
      </c>
      <c r="P438" s="263">
        <v>0</v>
      </c>
      <c r="Q438" s="263">
        <v>0</v>
      </c>
      <c r="R438" s="264">
        <v>0</v>
      </c>
      <c r="S438" s="262">
        <v>0</v>
      </c>
      <c r="T438" s="263">
        <v>0</v>
      </c>
      <c r="U438" s="263">
        <v>0</v>
      </c>
      <c r="V438" s="263">
        <v>0</v>
      </c>
      <c r="W438" s="263">
        <v>0</v>
      </c>
      <c r="X438" s="278">
        <v>0</v>
      </c>
      <c r="Y438" s="278">
        <v>0</v>
      </c>
      <c r="Z438" s="278">
        <v>0</v>
      </c>
      <c r="AA438" s="278">
        <v>0</v>
      </c>
      <c r="AB438" s="278">
        <v>0</v>
      </c>
      <c r="AC438" s="279">
        <v>0</v>
      </c>
      <c r="AD438" s="279">
        <v>0</v>
      </c>
      <c r="AE438" s="279">
        <v>0</v>
      </c>
      <c r="AF438" s="279">
        <v>0</v>
      </c>
      <c r="AG438" s="279">
        <v>0</v>
      </c>
      <c r="AH438" s="280">
        <v>0</v>
      </c>
      <c r="AI438" s="280">
        <v>0</v>
      </c>
      <c r="AJ438" s="280">
        <v>0</v>
      </c>
      <c r="AK438" s="280">
        <v>0</v>
      </c>
      <c r="AL438" s="280">
        <v>0</v>
      </c>
      <c r="AM438" s="281">
        <v>0</v>
      </c>
      <c r="AN438" s="281">
        <v>0</v>
      </c>
      <c r="AO438" s="281">
        <v>0</v>
      </c>
      <c r="AP438" s="281">
        <v>0</v>
      </c>
      <c r="AQ438" s="282">
        <v>0</v>
      </c>
    </row>
    <row r="439" spans="2:43" x14ac:dyDescent="0.2">
      <c r="B439" s="151" t="s">
        <v>245</v>
      </c>
      <c r="C439" s="151" t="s">
        <v>114</v>
      </c>
      <c r="D439" s="151" t="s">
        <v>136</v>
      </c>
      <c r="E439" s="151" t="s">
        <v>475</v>
      </c>
      <c r="F439" s="151" t="s">
        <v>132</v>
      </c>
      <c r="G439" s="151" t="s">
        <v>360</v>
      </c>
      <c r="H439" s="151" t="s">
        <v>68</v>
      </c>
      <c r="I439" s="262">
        <v>0</v>
      </c>
      <c r="J439" s="263">
        <v>0</v>
      </c>
      <c r="K439" s="263">
        <v>0</v>
      </c>
      <c r="L439" s="263">
        <v>0</v>
      </c>
      <c r="M439" s="264">
        <v>0</v>
      </c>
      <c r="N439" s="262">
        <v>0</v>
      </c>
      <c r="O439" s="263">
        <v>0</v>
      </c>
      <c r="P439" s="263">
        <v>0</v>
      </c>
      <c r="Q439" s="263">
        <v>0</v>
      </c>
      <c r="R439" s="264">
        <v>0</v>
      </c>
      <c r="S439" s="262">
        <v>0</v>
      </c>
      <c r="T439" s="263">
        <v>0</v>
      </c>
      <c r="U439" s="263">
        <v>0</v>
      </c>
      <c r="V439" s="263">
        <v>0</v>
      </c>
      <c r="W439" s="263">
        <v>0</v>
      </c>
      <c r="X439" s="278">
        <v>0</v>
      </c>
      <c r="Y439" s="278">
        <v>0</v>
      </c>
      <c r="Z439" s="278">
        <v>0</v>
      </c>
      <c r="AA439" s="278">
        <v>0</v>
      </c>
      <c r="AB439" s="278">
        <v>0</v>
      </c>
      <c r="AC439" s="279">
        <v>0</v>
      </c>
      <c r="AD439" s="279">
        <v>0</v>
      </c>
      <c r="AE439" s="279">
        <v>0</v>
      </c>
      <c r="AF439" s="279">
        <v>0</v>
      </c>
      <c r="AG439" s="279">
        <v>0</v>
      </c>
      <c r="AH439" s="280">
        <v>0</v>
      </c>
      <c r="AI439" s="280">
        <v>0</v>
      </c>
      <c r="AJ439" s="280">
        <v>0</v>
      </c>
      <c r="AK439" s="280">
        <v>0</v>
      </c>
      <c r="AL439" s="280">
        <v>0</v>
      </c>
      <c r="AM439" s="281">
        <v>0</v>
      </c>
      <c r="AN439" s="281">
        <v>0</v>
      </c>
      <c r="AO439" s="281">
        <v>0</v>
      </c>
      <c r="AP439" s="281">
        <v>0</v>
      </c>
      <c r="AQ439" s="282">
        <v>0</v>
      </c>
    </row>
    <row r="440" spans="2:43" x14ac:dyDescent="0.2">
      <c r="B440" s="151" t="s">
        <v>245</v>
      </c>
      <c r="C440" s="151" t="s">
        <v>114</v>
      </c>
      <c r="D440" s="151" t="s">
        <v>398</v>
      </c>
      <c r="E440" s="151" t="s">
        <v>475</v>
      </c>
      <c r="F440" s="151" t="s">
        <v>131</v>
      </c>
      <c r="G440" s="151" t="s">
        <v>360</v>
      </c>
      <c r="H440" s="151" t="s">
        <v>68</v>
      </c>
      <c r="I440" s="262">
        <v>0</v>
      </c>
      <c r="J440" s="263">
        <v>0</v>
      </c>
      <c r="K440" s="263">
        <v>0</v>
      </c>
      <c r="L440" s="263">
        <v>0</v>
      </c>
      <c r="M440" s="264">
        <v>0</v>
      </c>
      <c r="N440" s="262">
        <v>0</v>
      </c>
      <c r="O440" s="263">
        <v>0</v>
      </c>
      <c r="P440" s="263">
        <v>0</v>
      </c>
      <c r="Q440" s="263">
        <v>0</v>
      </c>
      <c r="R440" s="264">
        <v>0</v>
      </c>
      <c r="S440" s="262">
        <v>0</v>
      </c>
      <c r="T440" s="263">
        <v>0</v>
      </c>
      <c r="U440" s="263">
        <v>0</v>
      </c>
      <c r="V440" s="263">
        <v>0</v>
      </c>
      <c r="W440" s="263">
        <v>0</v>
      </c>
      <c r="X440" s="278">
        <v>0</v>
      </c>
      <c r="Y440" s="278">
        <v>0</v>
      </c>
      <c r="Z440" s="278">
        <v>0</v>
      </c>
      <c r="AA440" s="278">
        <v>0</v>
      </c>
      <c r="AB440" s="278">
        <v>0</v>
      </c>
      <c r="AC440" s="279">
        <v>0</v>
      </c>
      <c r="AD440" s="279">
        <v>0</v>
      </c>
      <c r="AE440" s="279">
        <v>0</v>
      </c>
      <c r="AF440" s="279">
        <v>0</v>
      </c>
      <c r="AG440" s="279">
        <v>0</v>
      </c>
      <c r="AH440" s="280">
        <v>0</v>
      </c>
      <c r="AI440" s="280">
        <v>0</v>
      </c>
      <c r="AJ440" s="280">
        <v>0</v>
      </c>
      <c r="AK440" s="280">
        <v>0</v>
      </c>
      <c r="AL440" s="280">
        <v>0</v>
      </c>
      <c r="AM440" s="281">
        <v>0</v>
      </c>
      <c r="AN440" s="281">
        <v>0</v>
      </c>
      <c r="AO440" s="281">
        <v>0</v>
      </c>
      <c r="AP440" s="281">
        <v>0</v>
      </c>
      <c r="AQ440" s="282">
        <v>0</v>
      </c>
    </row>
    <row r="441" spans="2:43" x14ac:dyDescent="0.2">
      <c r="B441" s="151" t="s">
        <v>244</v>
      </c>
      <c r="C441" s="151" t="s">
        <v>115</v>
      </c>
      <c r="D441" s="151" t="s">
        <v>144</v>
      </c>
      <c r="E441" s="151" t="s">
        <v>475</v>
      </c>
      <c r="F441" s="151" t="s">
        <v>122</v>
      </c>
      <c r="G441" s="151" t="s">
        <v>466</v>
      </c>
      <c r="H441" s="151" t="s">
        <v>52</v>
      </c>
      <c r="I441" s="262">
        <v>1.1472339647420043E-3</v>
      </c>
      <c r="J441" s="263">
        <v>0</v>
      </c>
      <c r="K441" s="263">
        <v>6.2423024552138466E-3</v>
      </c>
      <c r="L441" s="263">
        <v>0</v>
      </c>
      <c r="M441" s="264">
        <v>0</v>
      </c>
      <c r="N441" s="262">
        <v>4.1717598717891065E-4</v>
      </c>
      <c r="O441" s="263">
        <v>0</v>
      </c>
      <c r="P441" s="263">
        <v>2.269928165532308E-3</v>
      </c>
      <c r="Q441" s="263">
        <v>0</v>
      </c>
      <c r="R441" s="264">
        <v>0</v>
      </c>
      <c r="S441" s="262">
        <v>4.1717598717891065E-4</v>
      </c>
      <c r="T441" s="263">
        <v>0</v>
      </c>
      <c r="U441" s="263">
        <v>2.269928165532308E-3</v>
      </c>
      <c r="V441" s="263">
        <v>0</v>
      </c>
      <c r="W441" s="263">
        <v>0</v>
      </c>
      <c r="X441" s="278">
        <v>0</v>
      </c>
      <c r="Y441" s="278">
        <v>0</v>
      </c>
      <c r="Z441" s="278">
        <v>0</v>
      </c>
      <c r="AA441" s="278">
        <v>0</v>
      </c>
      <c r="AB441" s="278">
        <v>0</v>
      </c>
      <c r="AC441" s="279">
        <v>0</v>
      </c>
      <c r="AD441" s="279">
        <v>0</v>
      </c>
      <c r="AE441" s="279">
        <v>0</v>
      </c>
      <c r="AF441" s="279">
        <v>0</v>
      </c>
      <c r="AG441" s="279">
        <v>0</v>
      </c>
      <c r="AH441" s="280">
        <v>4.1717598717891065E-4</v>
      </c>
      <c r="AI441" s="280">
        <v>0</v>
      </c>
      <c r="AJ441" s="280">
        <v>2.269928165532308E-3</v>
      </c>
      <c r="AK441" s="280">
        <v>0</v>
      </c>
      <c r="AL441" s="280">
        <v>0</v>
      </c>
      <c r="AM441" s="281">
        <v>0</v>
      </c>
      <c r="AN441" s="281">
        <v>0</v>
      </c>
      <c r="AO441" s="281">
        <v>0</v>
      </c>
      <c r="AP441" s="281">
        <v>0</v>
      </c>
      <c r="AQ441" s="282">
        <v>0</v>
      </c>
    </row>
    <row r="442" spans="2:43" x14ac:dyDescent="0.2">
      <c r="B442" s="151" t="s">
        <v>244</v>
      </c>
      <c r="C442" s="151" t="s">
        <v>115</v>
      </c>
      <c r="D442" s="151" t="s">
        <v>139</v>
      </c>
      <c r="E442" s="151" t="s">
        <v>475</v>
      </c>
      <c r="F442" s="151" t="s">
        <v>127</v>
      </c>
      <c r="G442" s="151" t="s">
        <v>466</v>
      </c>
      <c r="H442" s="151" t="s">
        <v>52</v>
      </c>
      <c r="I442" s="262">
        <v>7.9145825759979047E-5</v>
      </c>
      <c r="J442" s="263">
        <v>0</v>
      </c>
      <c r="K442" s="263">
        <v>4.3064640487047425E-4</v>
      </c>
      <c r="L442" s="263">
        <v>0</v>
      </c>
      <c r="M442" s="264">
        <v>0</v>
      </c>
      <c r="N442" s="262">
        <v>2.8780300276356018E-5</v>
      </c>
      <c r="O442" s="263">
        <v>0</v>
      </c>
      <c r="P442" s="263">
        <v>1.5659869268017245E-4</v>
      </c>
      <c r="Q442" s="263">
        <v>0</v>
      </c>
      <c r="R442" s="264">
        <v>0</v>
      </c>
      <c r="S442" s="262">
        <v>2.8780300276356018E-5</v>
      </c>
      <c r="T442" s="263">
        <v>0</v>
      </c>
      <c r="U442" s="263">
        <v>1.5659869268017245E-4</v>
      </c>
      <c r="V442" s="263">
        <v>0</v>
      </c>
      <c r="W442" s="263">
        <v>0</v>
      </c>
      <c r="X442" s="278">
        <v>0</v>
      </c>
      <c r="Y442" s="278">
        <v>0</v>
      </c>
      <c r="Z442" s="278">
        <v>0</v>
      </c>
      <c r="AA442" s="278">
        <v>0</v>
      </c>
      <c r="AB442" s="278">
        <v>0</v>
      </c>
      <c r="AC442" s="279">
        <v>0</v>
      </c>
      <c r="AD442" s="279">
        <v>0</v>
      </c>
      <c r="AE442" s="279">
        <v>0</v>
      </c>
      <c r="AF442" s="279">
        <v>0</v>
      </c>
      <c r="AG442" s="279">
        <v>0</v>
      </c>
      <c r="AH442" s="280">
        <v>2.8780300276356018E-5</v>
      </c>
      <c r="AI442" s="280">
        <v>0</v>
      </c>
      <c r="AJ442" s="280">
        <v>1.5659869268017248E-4</v>
      </c>
      <c r="AK442" s="280">
        <v>0</v>
      </c>
      <c r="AL442" s="280">
        <v>0</v>
      </c>
      <c r="AM442" s="281">
        <v>0</v>
      </c>
      <c r="AN442" s="281">
        <v>0</v>
      </c>
      <c r="AO442" s="281">
        <v>0</v>
      </c>
      <c r="AP442" s="281">
        <v>0</v>
      </c>
      <c r="AQ442" s="282">
        <v>0</v>
      </c>
    </row>
    <row r="443" spans="2:43" x14ac:dyDescent="0.2">
      <c r="B443" s="151" t="s">
        <v>244</v>
      </c>
      <c r="C443" s="151" t="s">
        <v>115</v>
      </c>
      <c r="D443" s="151" t="s">
        <v>142</v>
      </c>
      <c r="E443" s="151" t="s">
        <v>475</v>
      </c>
      <c r="F443" s="151" t="s">
        <v>133</v>
      </c>
      <c r="G443" s="151" t="s">
        <v>466</v>
      </c>
      <c r="H443" s="151" t="s">
        <v>52</v>
      </c>
      <c r="I443" s="262">
        <v>6.3164457096906367E-5</v>
      </c>
      <c r="J443" s="263">
        <v>0</v>
      </c>
      <c r="K443" s="263">
        <v>3.4368895773316695E-4</v>
      </c>
      <c r="L443" s="263">
        <v>0</v>
      </c>
      <c r="M443" s="264">
        <v>0</v>
      </c>
      <c r="N443" s="262">
        <v>3.8870435136557759E-5</v>
      </c>
      <c r="O443" s="263">
        <v>0</v>
      </c>
      <c r="P443" s="263">
        <v>2.1150089706656425E-4</v>
      </c>
      <c r="Q443" s="263">
        <v>0</v>
      </c>
      <c r="R443" s="264">
        <v>0</v>
      </c>
      <c r="S443" s="262">
        <v>3.8870435136557759E-5</v>
      </c>
      <c r="T443" s="263">
        <v>0</v>
      </c>
      <c r="U443" s="263">
        <v>2.1150089706656425E-4</v>
      </c>
      <c r="V443" s="263">
        <v>0</v>
      </c>
      <c r="W443" s="263">
        <v>0</v>
      </c>
      <c r="X443" s="278">
        <v>0</v>
      </c>
      <c r="Y443" s="278">
        <v>0</v>
      </c>
      <c r="Z443" s="278">
        <v>0</v>
      </c>
      <c r="AA443" s="278">
        <v>0</v>
      </c>
      <c r="AB443" s="278">
        <v>0</v>
      </c>
      <c r="AC443" s="279">
        <v>0</v>
      </c>
      <c r="AD443" s="279">
        <v>0</v>
      </c>
      <c r="AE443" s="279">
        <v>0</v>
      </c>
      <c r="AF443" s="279">
        <v>0</v>
      </c>
      <c r="AG443" s="279">
        <v>0</v>
      </c>
      <c r="AH443" s="280">
        <v>3.8870435136557759E-5</v>
      </c>
      <c r="AI443" s="280">
        <v>0</v>
      </c>
      <c r="AJ443" s="280">
        <v>2.1150089706656425E-4</v>
      </c>
      <c r="AK443" s="280">
        <v>0</v>
      </c>
      <c r="AL443" s="280">
        <v>0</v>
      </c>
      <c r="AM443" s="281">
        <v>0</v>
      </c>
      <c r="AN443" s="281">
        <v>0</v>
      </c>
      <c r="AO443" s="281">
        <v>0</v>
      </c>
      <c r="AP443" s="281">
        <v>0</v>
      </c>
      <c r="AQ443" s="282">
        <v>0</v>
      </c>
    </row>
    <row r="444" spans="2:43" x14ac:dyDescent="0.2">
      <c r="B444" s="151" t="s">
        <v>244</v>
      </c>
      <c r="C444" s="151" t="s">
        <v>115</v>
      </c>
      <c r="D444" s="151" t="s">
        <v>143</v>
      </c>
      <c r="E444" s="151" t="s">
        <v>475</v>
      </c>
      <c r="F444" s="151" t="s">
        <v>212</v>
      </c>
      <c r="G444" s="151" t="s">
        <v>466</v>
      </c>
      <c r="H444" s="151" t="s">
        <v>52</v>
      </c>
      <c r="I444" s="262">
        <v>2.0547473995379183E-5</v>
      </c>
      <c r="J444" s="263">
        <v>0</v>
      </c>
      <c r="K444" s="263">
        <v>1.1180243203368084E-4</v>
      </c>
      <c r="L444" s="263">
        <v>0</v>
      </c>
      <c r="M444" s="264">
        <v>0</v>
      </c>
      <c r="N444" s="262">
        <v>1.2644599381771803E-5</v>
      </c>
      <c r="O444" s="263">
        <v>0</v>
      </c>
      <c r="P444" s="263">
        <v>6.8801496636111285E-5</v>
      </c>
      <c r="Q444" s="263">
        <v>0</v>
      </c>
      <c r="R444" s="264">
        <v>0</v>
      </c>
      <c r="S444" s="262">
        <v>1.2644599381771803E-5</v>
      </c>
      <c r="T444" s="263">
        <v>0</v>
      </c>
      <c r="U444" s="263">
        <v>6.8801496636111285E-5</v>
      </c>
      <c r="V444" s="263">
        <v>0</v>
      </c>
      <c r="W444" s="263">
        <v>0</v>
      </c>
      <c r="X444" s="278">
        <v>0</v>
      </c>
      <c r="Y444" s="278">
        <v>0</v>
      </c>
      <c r="Z444" s="278">
        <v>0</v>
      </c>
      <c r="AA444" s="278">
        <v>0</v>
      </c>
      <c r="AB444" s="278">
        <v>0</v>
      </c>
      <c r="AC444" s="279">
        <v>0</v>
      </c>
      <c r="AD444" s="279">
        <v>0</v>
      </c>
      <c r="AE444" s="279">
        <v>0</v>
      </c>
      <c r="AF444" s="279">
        <v>0</v>
      </c>
      <c r="AG444" s="279">
        <v>0</v>
      </c>
      <c r="AH444" s="280">
        <v>1.2644599381771803E-5</v>
      </c>
      <c r="AI444" s="280">
        <v>0</v>
      </c>
      <c r="AJ444" s="280">
        <v>6.8801496636111285E-5</v>
      </c>
      <c r="AK444" s="280">
        <v>0</v>
      </c>
      <c r="AL444" s="280">
        <v>0</v>
      </c>
      <c r="AM444" s="281">
        <v>0</v>
      </c>
      <c r="AN444" s="281">
        <v>0</v>
      </c>
      <c r="AO444" s="281">
        <v>0</v>
      </c>
      <c r="AP444" s="281">
        <v>0</v>
      </c>
      <c r="AQ444" s="282">
        <v>0</v>
      </c>
    </row>
    <row r="445" spans="2:43" x14ac:dyDescent="0.2">
      <c r="B445" s="151" t="s">
        <v>244</v>
      </c>
      <c r="C445" s="151" t="s">
        <v>115</v>
      </c>
      <c r="D445" s="151" t="s">
        <v>137</v>
      </c>
      <c r="E445" s="151" t="s">
        <v>475</v>
      </c>
      <c r="F445" s="151" t="s">
        <v>124</v>
      </c>
      <c r="G445" s="151" t="s">
        <v>466</v>
      </c>
      <c r="H445" s="151" t="s">
        <v>52</v>
      </c>
      <c r="I445" s="262">
        <v>1.0463991386535693E-3</v>
      </c>
      <c r="J445" s="263">
        <v>0</v>
      </c>
      <c r="K445" s="263">
        <v>5.6936423720855972E-3</v>
      </c>
      <c r="L445" s="263">
        <v>0</v>
      </c>
      <c r="M445" s="264">
        <v>0</v>
      </c>
      <c r="N445" s="262">
        <v>3.8050877769220702E-4</v>
      </c>
      <c r="O445" s="263">
        <v>0</v>
      </c>
      <c r="P445" s="263">
        <v>2.0704154080311262E-3</v>
      </c>
      <c r="Q445" s="263">
        <v>0</v>
      </c>
      <c r="R445" s="264">
        <v>0</v>
      </c>
      <c r="S445" s="262">
        <v>3.8050877769220702E-4</v>
      </c>
      <c r="T445" s="263">
        <v>0</v>
      </c>
      <c r="U445" s="263">
        <v>2.0704154080311262E-3</v>
      </c>
      <c r="V445" s="263">
        <v>0</v>
      </c>
      <c r="W445" s="263">
        <v>0</v>
      </c>
      <c r="X445" s="278">
        <v>0</v>
      </c>
      <c r="Y445" s="278">
        <v>0</v>
      </c>
      <c r="Z445" s="278">
        <v>0</v>
      </c>
      <c r="AA445" s="278">
        <v>0</v>
      </c>
      <c r="AB445" s="278">
        <v>0</v>
      </c>
      <c r="AC445" s="279">
        <v>3.8050877769220702E-4</v>
      </c>
      <c r="AD445" s="279">
        <v>0</v>
      </c>
      <c r="AE445" s="279">
        <v>2.0704154080311262E-3</v>
      </c>
      <c r="AF445" s="279">
        <v>0</v>
      </c>
      <c r="AG445" s="279">
        <v>0</v>
      </c>
      <c r="AH445" s="280">
        <v>0</v>
      </c>
      <c r="AI445" s="280">
        <v>0</v>
      </c>
      <c r="AJ445" s="280">
        <v>0</v>
      </c>
      <c r="AK445" s="280">
        <v>0</v>
      </c>
      <c r="AL445" s="280">
        <v>0</v>
      </c>
      <c r="AM445" s="281">
        <v>0</v>
      </c>
      <c r="AN445" s="281">
        <v>0</v>
      </c>
      <c r="AO445" s="281">
        <v>0</v>
      </c>
      <c r="AP445" s="281">
        <v>0</v>
      </c>
      <c r="AQ445" s="282">
        <v>0</v>
      </c>
    </row>
    <row r="446" spans="2:43" x14ac:dyDescent="0.2">
      <c r="B446" s="151" t="s">
        <v>244</v>
      </c>
      <c r="C446" s="151" t="s">
        <v>115</v>
      </c>
      <c r="D446" s="151" t="s">
        <v>141</v>
      </c>
      <c r="E446" s="151" t="s">
        <v>475</v>
      </c>
      <c r="F446" s="151" t="s">
        <v>123</v>
      </c>
      <c r="G446" s="151" t="s">
        <v>466</v>
      </c>
      <c r="H446" s="151" t="s">
        <v>52</v>
      </c>
      <c r="I446" s="262">
        <v>4.2426728712681089E-5</v>
      </c>
      <c r="J446" s="263">
        <v>0</v>
      </c>
      <c r="K446" s="263">
        <v>2.308513179954706E-4</v>
      </c>
      <c r="L446" s="263">
        <v>0</v>
      </c>
      <c r="M446" s="264">
        <v>0</v>
      </c>
      <c r="N446" s="262">
        <v>1.542790135006585E-5</v>
      </c>
      <c r="O446" s="263">
        <v>0</v>
      </c>
      <c r="P446" s="263">
        <v>8.3945933816534769E-5</v>
      </c>
      <c r="Q446" s="263">
        <v>0</v>
      </c>
      <c r="R446" s="264">
        <v>0</v>
      </c>
      <c r="S446" s="262">
        <v>1.542790135006585E-5</v>
      </c>
      <c r="T446" s="263">
        <v>0</v>
      </c>
      <c r="U446" s="263">
        <v>8.3945933816534769E-5</v>
      </c>
      <c r="V446" s="263">
        <v>0</v>
      </c>
      <c r="W446" s="263">
        <v>0</v>
      </c>
      <c r="X446" s="278">
        <v>0</v>
      </c>
      <c r="Y446" s="278">
        <v>0</v>
      </c>
      <c r="Z446" s="278">
        <v>0</v>
      </c>
      <c r="AA446" s="278">
        <v>0</v>
      </c>
      <c r="AB446" s="278">
        <v>0</v>
      </c>
      <c r="AC446" s="279">
        <v>0</v>
      </c>
      <c r="AD446" s="279">
        <v>0</v>
      </c>
      <c r="AE446" s="279">
        <v>0</v>
      </c>
      <c r="AF446" s="279">
        <v>0</v>
      </c>
      <c r="AG446" s="279">
        <v>0</v>
      </c>
      <c r="AH446" s="280">
        <v>1.542790135006585E-5</v>
      </c>
      <c r="AI446" s="280">
        <v>0</v>
      </c>
      <c r="AJ446" s="280">
        <v>8.3945933816534769E-5</v>
      </c>
      <c r="AK446" s="280">
        <v>0</v>
      </c>
      <c r="AL446" s="280">
        <v>0</v>
      </c>
      <c r="AM446" s="281">
        <v>0</v>
      </c>
      <c r="AN446" s="281">
        <v>0</v>
      </c>
      <c r="AO446" s="281">
        <v>0</v>
      </c>
      <c r="AP446" s="281">
        <v>0</v>
      </c>
      <c r="AQ446" s="282">
        <v>0</v>
      </c>
    </row>
    <row r="447" spans="2:43" x14ac:dyDescent="0.2">
      <c r="B447" s="151" t="s">
        <v>244</v>
      </c>
      <c r="C447" s="151" t="s">
        <v>115</v>
      </c>
      <c r="D447" s="151" t="s">
        <v>395</v>
      </c>
      <c r="E447" s="151" t="s">
        <v>475</v>
      </c>
      <c r="F447" s="151" t="s">
        <v>189</v>
      </c>
      <c r="G447" s="151" t="s">
        <v>466</v>
      </c>
      <c r="H447" s="151" t="s">
        <v>52</v>
      </c>
      <c r="I447" s="262">
        <v>1.198602649730452E-5</v>
      </c>
      <c r="J447" s="263">
        <v>0</v>
      </c>
      <c r="K447" s="263">
        <v>6.5218085352980473E-5</v>
      </c>
      <c r="L447" s="263">
        <v>0</v>
      </c>
      <c r="M447" s="264">
        <v>0</v>
      </c>
      <c r="N447" s="262">
        <v>7.37601630603355E-6</v>
      </c>
      <c r="O447" s="263">
        <v>0</v>
      </c>
      <c r="P447" s="263">
        <v>4.0134206371064903E-5</v>
      </c>
      <c r="Q447" s="263">
        <v>0</v>
      </c>
      <c r="R447" s="264">
        <v>0</v>
      </c>
      <c r="S447" s="262">
        <v>7.37601630603355E-6</v>
      </c>
      <c r="T447" s="263">
        <v>0</v>
      </c>
      <c r="U447" s="263">
        <v>4.0134206371064903E-5</v>
      </c>
      <c r="V447" s="263">
        <v>0</v>
      </c>
      <c r="W447" s="263">
        <v>0</v>
      </c>
      <c r="X447" s="278">
        <v>0</v>
      </c>
      <c r="Y447" s="278">
        <v>0</v>
      </c>
      <c r="Z447" s="278">
        <v>0</v>
      </c>
      <c r="AA447" s="278">
        <v>0</v>
      </c>
      <c r="AB447" s="278">
        <v>0</v>
      </c>
      <c r="AC447" s="279">
        <v>0</v>
      </c>
      <c r="AD447" s="279">
        <v>0</v>
      </c>
      <c r="AE447" s="279">
        <v>0</v>
      </c>
      <c r="AF447" s="279">
        <v>0</v>
      </c>
      <c r="AG447" s="279">
        <v>0</v>
      </c>
      <c r="AH447" s="280">
        <v>7.37601630603355E-6</v>
      </c>
      <c r="AI447" s="280">
        <v>0</v>
      </c>
      <c r="AJ447" s="280">
        <v>4.0134206371064903E-5</v>
      </c>
      <c r="AK447" s="280">
        <v>0</v>
      </c>
      <c r="AL447" s="280">
        <v>0</v>
      </c>
      <c r="AM447" s="281">
        <v>0</v>
      </c>
      <c r="AN447" s="281">
        <v>0</v>
      </c>
      <c r="AO447" s="281">
        <v>0</v>
      </c>
      <c r="AP447" s="281">
        <v>0</v>
      </c>
      <c r="AQ447" s="282">
        <v>0</v>
      </c>
    </row>
    <row r="448" spans="2:43" x14ac:dyDescent="0.2">
      <c r="B448" s="151" t="s">
        <v>244</v>
      </c>
      <c r="C448" s="151" t="s">
        <v>115</v>
      </c>
      <c r="D448" s="151" t="s">
        <v>396</v>
      </c>
      <c r="E448" s="151" t="s">
        <v>475</v>
      </c>
      <c r="F448" s="151" t="s">
        <v>193</v>
      </c>
      <c r="G448" s="151" t="s">
        <v>466</v>
      </c>
      <c r="H448" s="151" t="s">
        <v>52</v>
      </c>
      <c r="I448" s="262">
        <v>5.4603009598831711E-5</v>
      </c>
      <c r="J448" s="263">
        <v>0</v>
      </c>
      <c r="K448" s="263">
        <v>2.9710461105246662E-4</v>
      </c>
      <c r="L448" s="263">
        <v>0</v>
      </c>
      <c r="M448" s="264">
        <v>0</v>
      </c>
      <c r="N448" s="262">
        <v>3.360185206081951E-5</v>
      </c>
      <c r="O448" s="263">
        <v>0</v>
      </c>
      <c r="P448" s="263">
        <v>1.8283360680151789E-4</v>
      </c>
      <c r="Q448" s="263">
        <v>0</v>
      </c>
      <c r="R448" s="264">
        <v>0</v>
      </c>
      <c r="S448" s="262">
        <v>3.360185206081951E-5</v>
      </c>
      <c r="T448" s="263">
        <v>0</v>
      </c>
      <c r="U448" s="263">
        <v>1.8283360680151789E-4</v>
      </c>
      <c r="V448" s="263">
        <v>0</v>
      </c>
      <c r="W448" s="263">
        <v>0</v>
      </c>
      <c r="X448" s="278">
        <v>0</v>
      </c>
      <c r="Y448" s="278">
        <v>0</v>
      </c>
      <c r="Z448" s="278">
        <v>0</v>
      </c>
      <c r="AA448" s="278">
        <v>0</v>
      </c>
      <c r="AB448" s="278">
        <v>0</v>
      </c>
      <c r="AC448" s="279">
        <v>0</v>
      </c>
      <c r="AD448" s="279">
        <v>0</v>
      </c>
      <c r="AE448" s="279">
        <v>0</v>
      </c>
      <c r="AF448" s="279">
        <v>0</v>
      </c>
      <c r="AG448" s="279">
        <v>0</v>
      </c>
      <c r="AH448" s="280">
        <v>3.360185206081951E-5</v>
      </c>
      <c r="AI448" s="280">
        <v>0</v>
      </c>
      <c r="AJ448" s="280">
        <v>1.8283360680151789E-4</v>
      </c>
      <c r="AK448" s="280">
        <v>0</v>
      </c>
      <c r="AL448" s="280">
        <v>0</v>
      </c>
      <c r="AM448" s="281">
        <v>0</v>
      </c>
      <c r="AN448" s="281">
        <v>0</v>
      </c>
      <c r="AO448" s="281">
        <v>0</v>
      </c>
      <c r="AP448" s="281">
        <v>0</v>
      </c>
      <c r="AQ448" s="282">
        <v>0</v>
      </c>
    </row>
    <row r="449" spans="2:43" x14ac:dyDescent="0.2">
      <c r="B449" s="151" t="s">
        <v>244</v>
      </c>
      <c r="C449" s="151" t="s">
        <v>115</v>
      </c>
      <c r="D449" s="151" t="s">
        <v>134</v>
      </c>
      <c r="E449" s="151" t="s">
        <v>475</v>
      </c>
      <c r="F449" s="151" t="s">
        <v>125</v>
      </c>
      <c r="G449" s="151" t="s">
        <v>466</v>
      </c>
      <c r="H449" s="151" t="s">
        <v>52</v>
      </c>
      <c r="I449" s="262">
        <v>4.8705123544602495E-5</v>
      </c>
      <c r="J449" s="263">
        <v>0</v>
      </c>
      <c r="K449" s="263">
        <v>2.6501317222798419E-4</v>
      </c>
      <c r="L449" s="263">
        <v>0</v>
      </c>
      <c r="M449" s="264">
        <v>0</v>
      </c>
      <c r="N449" s="262">
        <v>3.6528842658451866E-5</v>
      </c>
      <c r="O449" s="263">
        <v>0</v>
      </c>
      <c r="P449" s="263">
        <v>1.9875987917098811E-4</v>
      </c>
      <c r="Q449" s="263">
        <v>0</v>
      </c>
      <c r="R449" s="264">
        <v>0</v>
      </c>
      <c r="S449" s="262">
        <v>3.6528842658451866E-5</v>
      </c>
      <c r="T449" s="263">
        <v>0</v>
      </c>
      <c r="U449" s="263">
        <v>1.9875987917098811E-4</v>
      </c>
      <c r="V449" s="263">
        <v>0</v>
      </c>
      <c r="W449" s="263">
        <v>0</v>
      </c>
      <c r="X449" s="278">
        <v>0</v>
      </c>
      <c r="Y449" s="278">
        <v>0</v>
      </c>
      <c r="Z449" s="278">
        <v>0</v>
      </c>
      <c r="AA449" s="278">
        <v>0</v>
      </c>
      <c r="AB449" s="278">
        <v>0</v>
      </c>
      <c r="AC449" s="279">
        <v>0</v>
      </c>
      <c r="AD449" s="279">
        <v>0</v>
      </c>
      <c r="AE449" s="279">
        <v>0</v>
      </c>
      <c r="AF449" s="279">
        <v>0</v>
      </c>
      <c r="AG449" s="279">
        <v>0</v>
      </c>
      <c r="AH449" s="280">
        <v>3.6528842658451866E-5</v>
      </c>
      <c r="AI449" s="280">
        <v>0</v>
      </c>
      <c r="AJ449" s="280">
        <v>1.9875987917098811E-4</v>
      </c>
      <c r="AK449" s="280">
        <v>0</v>
      </c>
      <c r="AL449" s="280">
        <v>0</v>
      </c>
      <c r="AM449" s="281">
        <v>0</v>
      </c>
      <c r="AN449" s="281">
        <v>0</v>
      </c>
      <c r="AO449" s="281">
        <v>0</v>
      </c>
      <c r="AP449" s="281">
        <v>0</v>
      </c>
      <c r="AQ449" s="282">
        <v>0</v>
      </c>
    </row>
    <row r="450" spans="2:43" x14ac:dyDescent="0.2">
      <c r="B450" s="151" t="s">
        <v>244</v>
      </c>
      <c r="C450" s="151" t="s">
        <v>115</v>
      </c>
      <c r="D450" s="151" t="s">
        <v>397</v>
      </c>
      <c r="E450" s="151" t="s">
        <v>475</v>
      </c>
      <c r="F450" s="151" t="s">
        <v>130</v>
      </c>
      <c r="G450" s="151" t="s">
        <v>466</v>
      </c>
      <c r="H450" s="151" t="s">
        <v>52</v>
      </c>
      <c r="I450" s="262">
        <v>0</v>
      </c>
      <c r="J450" s="263">
        <v>0</v>
      </c>
      <c r="K450" s="263">
        <v>0</v>
      </c>
      <c r="L450" s="263">
        <v>0</v>
      </c>
      <c r="M450" s="264">
        <v>0</v>
      </c>
      <c r="N450" s="262">
        <v>0</v>
      </c>
      <c r="O450" s="263">
        <v>0</v>
      </c>
      <c r="P450" s="263">
        <v>0</v>
      </c>
      <c r="Q450" s="263">
        <v>0</v>
      </c>
      <c r="R450" s="264">
        <v>0</v>
      </c>
      <c r="S450" s="262">
        <v>0</v>
      </c>
      <c r="T450" s="263">
        <v>0</v>
      </c>
      <c r="U450" s="263">
        <v>0</v>
      </c>
      <c r="V450" s="263">
        <v>0</v>
      </c>
      <c r="W450" s="263">
        <v>0</v>
      </c>
      <c r="X450" s="278">
        <v>0</v>
      </c>
      <c r="Y450" s="278">
        <v>0</v>
      </c>
      <c r="Z450" s="278">
        <v>0</v>
      </c>
      <c r="AA450" s="278">
        <v>0</v>
      </c>
      <c r="AB450" s="278">
        <v>0</v>
      </c>
      <c r="AC450" s="279">
        <v>0</v>
      </c>
      <c r="AD450" s="279">
        <v>0</v>
      </c>
      <c r="AE450" s="279">
        <v>0</v>
      </c>
      <c r="AF450" s="279">
        <v>0</v>
      </c>
      <c r="AG450" s="279">
        <v>0</v>
      </c>
      <c r="AH450" s="280">
        <v>0</v>
      </c>
      <c r="AI450" s="280">
        <v>0</v>
      </c>
      <c r="AJ450" s="280">
        <v>0</v>
      </c>
      <c r="AK450" s="280">
        <v>0</v>
      </c>
      <c r="AL450" s="280">
        <v>0</v>
      </c>
      <c r="AM450" s="281">
        <v>0</v>
      </c>
      <c r="AN450" s="281">
        <v>0</v>
      </c>
      <c r="AO450" s="281">
        <v>0</v>
      </c>
      <c r="AP450" s="281">
        <v>0</v>
      </c>
      <c r="AQ450" s="282">
        <v>0</v>
      </c>
    </row>
    <row r="451" spans="2:43" x14ac:dyDescent="0.2">
      <c r="B451" s="151" t="s">
        <v>244</v>
      </c>
      <c r="C451" s="151" t="s">
        <v>115</v>
      </c>
      <c r="D451" s="151" t="s">
        <v>138</v>
      </c>
      <c r="E451" s="151" t="s">
        <v>475</v>
      </c>
      <c r="F451" s="151" t="s">
        <v>126</v>
      </c>
      <c r="G451" s="151" t="s">
        <v>466</v>
      </c>
      <c r="H451" s="151" t="s">
        <v>52</v>
      </c>
      <c r="I451" s="262">
        <v>0</v>
      </c>
      <c r="J451" s="263">
        <v>0</v>
      </c>
      <c r="K451" s="263">
        <v>0</v>
      </c>
      <c r="L451" s="263">
        <v>0</v>
      </c>
      <c r="M451" s="264">
        <v>0</v>
      </c>
      <c r="N451" s="262">
        <v>0</v>
      </c>
      <c r="O451" s="263">
        <v>0</v>
      </c>
      <c r="P451" s="263">
        <v>0</v>
      </c>
      <c r="Q451" s="263">
        <v>0</v>
      </c>
      <c r="R451" s="264">
        <v>0</v>
      </c>
      <c r="S451" s="262">
        <v>0</v>
      </c>
      <c r="T451" s="263">
        <v>0</v>
      </c>
      <c r="U451" s="263">
        <v>0</v>
      </c>
      <c r="V451" s="263">
        <v>0</v>
      </c>
      <c r="W451" s="263">
        <v>0</v>
      </c>
      <c r="X451" s="278">
        <v>0</v>
      </c>
      <c r="Y451" s="278">
        <v>0</v>
      </c>
      <c r="Z451" s="278">
        <v>0</v>
      </c>
      <c r="AA451" s="278">
        <v>0</v>
      </c>
      <c r="AB451" s="278">
        <v>0</v>
      </c>
      <c r="AC451" s="279">
        <v>0</v>
      </c>
      <c r="AD451" s="279">
        <v>0</v>
      </c>
      <c r="AE451" s="279">
        <v>0</v>
      </c>
      <c r="AF451" s="279">
        <v>0</v>
      </c>
      <c r="AG451" s="279">
        <v>0</v>
      </c>
      <c r="AH451" s="280">
        <v>0</v>
      </c>
      <c r="AI451" s="280">
        <v>0</v>
      </c>
      <c r="AJ451" s="280">
        <v>0</v>
      </c>
      <c r="AK451" s="280">
        <v>0</v>
      </c>
      <c r="AL451" s="280">
        <v>0</v>
      </c>
      <c r="AM451" s="281">
        <v>0</v>
      </c>
      <c r="AN451" s="281">
        <v>0</v>
      </c>
      <c r="AO451" s="281">
        <v>0</v>
      </c>
      <c r="AP451" s="281">
        <v>0</v>
      </c>
      <c r="AQ451" s="282">
        <v>0</v>
      </c>
    </row>
    <row r="452" spans="2:43" x14ac:dyDescent="0.2">
      <c r="B452" s="151" t="s">
        <v>244</v>
      </c>
      <c r="C452" s="151" t="s">
        <v>115</v>
      </c>
      <c r="D452" s="151" t="s">
        <v>140</v>
      </c>
      <c r="E452" s="151" t="s">
        <v>475</v>
      </c>
      <c r="F452" s="151" t="s">
        <v>128</v>
      </c>
      <c r="G452" s="151" t="s">
        <v>466</v>
      </c>
      <c r="H452" s="151" t="s">
        <v>52</v>
      </c>
      <c r="I452" s="262">
        <v>3.8050877769220699E-7</v>
      </c>
      <c r="J452" s="263">
        <v>0</v>
      </c>
      <c r="K452" s="263">
        <v>2.0704154080311264E-6</v>
      </c>
      <c r="L452" s="263">
        <v>0</v>
      </c>
      <c r="M452" s="264">
        <v>0</v>
      </c>
      <c r="N452" s="262">
        <v>3.8050877769220699E-7</v>
      </c>
      <c r="O452" s="263">
        <v>0</v>
      </c>
      <c r="P452" s="263">
        <v>2.0704154080311264E-6</v>
      </c>
      <c r="Q452" s="263">
        <v>0</v>
      </c>
      <c r="R452" s="264">
        <v>0</v>
      </c>
      <c r="S452" s="262">
        <v>3.8050877769220699E-7</v>
      </c>
      <c r="T452" s="263">
        <v>0</v>
      </c>
      <c r="U452" s="263">
        <v>2.0704154080311264E-6</v>
      </c>
      <c r="V452" s="263">
        <v>0</v>
      </c>
      <c r="W452" s="263">
        <v>0</v>
      </c>
      <c r="X452" s="278">
        <v>0</v>
      </c>
      <c r="Y452" s="278">
        <v>0</v>
      </c>
      <c r="Z452" s="278">
        <v>0</v>
      </c>
      <c r="AA452" s="278">
        <v>0</v>
      </c>
      <c r="AB452" s="278">
        <v>0</v>
      </c>
      <c r="AC452" s="279">
        <v>0</v>
      </c>
      <c r="AD452" s="279">
        <v>0</v>
      </c>
      <c r="AE452" s="279">
        <v>0</v>
      </c>
      <c r="AF452" s="279">
        <v>0</v>
      </c>
      <c r="AG452" s="279">
        <v>0</v>
      </c>
      <c r="AH452" s="280">
        <v>3.8050877769220699E-7</v>
      </c>
      <c r="AI452" s="280">
        <v>0</v>
      </c>
      <c r="AJ452" s="280">
        <v>2.0704154080311264E-6</v>
      </c>
      <c r="AK452" s="280">
        <v>0</v>
      </c>
      <c r="AL452" s="280">
        <v>0</v>
      </c>
      <c r="AM452" s="281">
        <v>0</v>
      </c>
      <c r="AN452" s="281">
        <v>0</v>
      </c>
      <c r="AO452" s="281">
        <v>0</v>
      </c>
      <c r="AP452" s="281">
        <v>0</v>
      </c>
      <c r="AQ452" s="282">
        <v>0</v>
      </c>
    </row>
    <row r="453" spans="2:43" x14ac:dyDescent="0.2">
      <c r="B453" s="151" t="s">
        <v>244</v>
      </c>
      <c r="C453" s="151" t="s">
        <v>115</v>
      </c>
      <c r="D453" s="151" t="s">
        <v>135</v>
      </c>
      <c r="E453" s="151" t="s">
        <v>475</v>
      </c>
      <c r="F453" s="151" t="s">
        <v>155</v>
      </c>
      <c r="G453" s="151" t="s">
        <v>466</v>
      </c>
      <c r="H453" s="151" t="s">
        <v>52</v>
      </c>
      <c r="I453" s="262">
        <v>0</v>
      </c>
      <c r="J453" s="263">
        <v>0</v>
      </c>
      <c r="K453" s="263">
        <v>0</v>
      </c>
      <c r="L453" s="263">
        <v>0</v>
      </c>
      <c r="M453" s="264">
        <v>0</v>
      </c>
      <c r="N453" s="262">
        <v>0</v>
      </c>
      <c r="O453" s="263">
        <v>0</v>
      </c>
      <c r="P453" s="263">
        <v>0</v>
      </c>
      <c r="Q453" s="263">
        <v>0</v>
      </c>
      <c r="R453" s="264">
        <v>0</v>
      </c>
      <c r="S453" s="262">
        <v>0</v>
      </c>
      <c r="T453" s="263">
        <v>0</v>
      </c>
      <c r="U453" s="263">
        <v>0</v>
      </c>
      <c r="V453" s="263">
        <v>0</v>
      </c>
      <c r="W453" s="263">
        <v>0</v>
      </c>
      <c r="X453" s="278">
        <v>0</v>
      </c>
      <c r="Y453" s="278">
        <v>0</v>
      </c>
      <c r="Z453" s="278">
        <v>0</v>
      </c>
      <c r="AA453" s="278">
        <v>0</v>
      </c>
      <c r="AB453" s="278">
        <v>0</v>
      </c>
      <c r="AC453" s="279">
        <v>0</v>
      </c>
      <c r="AD453" s="279">
        <v>0</v>
      </c>
      <c r="AE453" s="279">
        <v>0</v>
      </c>
      <c r="AF453" s="279">
        <v>0</v>
      </c>
      <c r="AG453" s="279">
        <v>0</v>
      </c>
      <c r="AH453" s="280">
        <v>0</v>
      </c>
      <c r="AI453" s="280">
        <v>0</v>
      </c>
      <c r="AJ453" s="280">
        <v>0</v>
      </c>
      <c r="AK453" s="280">
        <v>0</v>
      </c>
      <c r="AL453" s="280">
        <v>0</v>
      </c>
      <c r="AM453" s="281">
        <v>0</v>
      </c>
      <c r="AN453" s="281">
        <v>0</v>
      </c>
      <c r="AO453" s="281">
        <v>0</v>
      </c>
      <c r="AP453" s="281">
        <v>0</v>
      </c>
      <c r="AQ453" s="282">
        <v>0</v>
      </c>
    </row>
    <row r="454" spans="2:43" x14ac:dyDescent="0.2">
      <c r="B454" s="151" t="s">
        <v>244</v>
      </c>
      <c r="C454" s="151" t="s">
        <v>115</v>
      </c>
      <c r="D454" s="151" t="s">
        <v>136</v>
      </c>
      <c r="E454" s="151" t="s">
        <v>475</v>
      </c>
      <c r="F454" s="151" t="s">
        <v>132</v>
      </c>
      <c r="G454" s="151" t="s">
        <v>466</v>
      </c>
      <c r="H454" s="151" t="s">
        <v>52</v>
      </c>
      <c r="I454" s="262">
        <v>0</v>
      </c>
      <c r="J454" s="263">
        <v>0</v>
      </c>
      <c r="K454" s="263">
        <v>0</v>
      </c>
      <c r="L454" s="263">
        <v>0</v>
      </c>
      <c r="M454" s="264">
        <v>0</v>
      </c>
      <c r="N454" s="262">
        <v>0</v>
      </c>
      <c r="O454" s="263">
        <v>0</v>
      </c>
      <c r="P454" s="263">
        <v>0</v>
      </c>
      <c r="Q454" s="263">
        <v>0</v>
      </c>
      <c r="R454" s="264">
        <v>0</v>
      </c>
      <c r="S454" s="262">
        <v>0</v>
      </c>
      <c r="T454" s="263">
        <v>0</v>
      </c>
      <c r="U454" s="263">
        <v>0</v>
      </c>
      <c r="V454" s="263">
        <v>0</v>
      </c>
      <c r="W454" s="263">
        <v>0</v>
      </c>
      <c r="X454" s="278">
        <v>0</v>
      </c>
      <c r="Y454" s="278">
        <v>0</v>
      </c>
      <c r="Z454" s="278">
        <v>0</v>
      </c>
      <c r="AA454" s="278">
        <v>0</v>
      </c>
      <c r="AB454" s="278">
        <v>0</v>
      </c>
      <c r="AC454" s="279">
        <v>0</v>
      </c>
      <c r="AD454" s="279">
        <v>0</v>
      </c>
      <c r="AE454" s="279">
        <v>0</v>
      </c>
      <c r="AF454" s="279">
        <v>0</v>
      </c>
      <c r="AG454" s="279">
        <v>0</v>
      </c>
      <c r="AH454" s="280">
        <v>0</v>
      </c>
      <c r="AI454" s="280">
        <v>0</v>
      </c>
      <c r="AJ454" s="280">
        <v>0</v>
      </c>
      <c r="AK454" s="280">
        <v>0</v>
      </c>
      <c r="AL454" s="280">
        <v>0</v>
      </c>
      <c r="AM454" s="281">
        <v>0</v>
      </c>
      <c r="AN454" s="281">
        <v>0</v>
      </c>
      <c r="AO454" s="281">
        <v>0</v>
      </c>
      <c r="AP454" s="281">
        <v>0</v>
      </c>
      <c r="AQ454" s="282">
        <v>0</v>
      </c>
    </row>
    <row r="455" spans="2:43" x14ac:dyDescent="0.2">
      <c r="B455" s="151" t="s">
        <v>244</v>
      </c>
      <c r="C455" s="151" t="s">
        <v>115</v>
      </c>
      <c r="D455" s="151" t="s">
        <v>398</v>
      </c>
      <c r="E455" s="151" t="s">
        <v>475</v>
      </c>
      <c r="F455" s="151" t="s">
        <v>131</v>
      </c>
      <c r="G455" s="151" t="s">
        <v>466</v>
      </c>
      <c r="H455" s="151" t="s">
        <v>52</v>
      </c>
      <c r="I455" s="262">
        <v>0</v>
      </c>
      <c r="J455" s="263">
        <v>0</v>
      </c>
      <c r="K455" s="263">
        <v>0</v>
      </c>
      <c r="L455" s="263">
        <v>0</v>
      </c>
      <c r="M455" s="264">
        <v>0</v>
      </c>
      <c r="N455" s="262">
        <v>0</v>
      </c>
      <c r="O455" s="263">
        <v>0</v>
      </c>
      <c r="P455" s="263">
        <v>0</v>
      </c>
      <c r="Q455" s="263">
        <v>0</v>
      </c>
      <c r="R455" s="264">
        <v>0</v>
      </c>
      <c r="S455" s="262">
        <v>0</v>
      </c>
      <c r="T455" s="263">
        <v>0</v>
      </c>
      <c r="U455" s="263">
        <v>0</v>
      </c>
      <c r="V455" s="263">
        <v>0</v>
      </c>
      <c r="W455" s="263">
        <v>0</v>
      </c>
      <c r="X455" s="278">
        <v>0</v>
      </c>
      <c r="Y455" s="278">
        <v>0</v>
      </c>
      <c r="Z455" s="278">
        <v>0</v>
      </c>
      <c r="AA455" s="278">
        <v>0</v>
      </c>
      <c r="AB455" s="278">
        <v>0</v>
      </c>
      <c r="AC455" s="279">
        <v>0</v>
      </c>
      <c r="AD455" s="279">
        <v>0</v>
      </c>
      <c r="AE455" s="279">
        <v>0</v>
      </c>
      <c r="AF455" s="279">
        <v>0</v>
      </c>
      <c r="AG455" s="279">
        <v>0</v>
      </c>
      <c r="AH455" s="280">
        <v>0</v>
      </c>
      <c r="AI455" s="280">
        <v>0</v>
      </c>
      <c r="AJ455" s="280">
        <v>0</v>
      </c>
      <c r="AK455" s="280">
        <v>0</v>
      </c>
      <c r="AL455" s="280">
        <v>0</v>
      </c>
      <c r="AM455" s="281">
        <v>0</v>
      </c>
      <c r="AN455" s="281">
        <v>0</v>
      </c>
      <c r="AO455" s="281">
        <v>0</v>
      </c>
      <c r="AP455" s="281">
        <v>0</v>
      </c>
      <c r="AQ455" s="282">
        <v>0</v>
      </c>
    </row>
    <row r="456" spans="2:43" x14ac:dyDescent="0.2">
      <c r="B456" s="151" t="s">
        <v>245</v>
      </c>
      <c r="C456" s="151" t="s">
        <v>115</v>
      </c>
      <c r="D456" s="151" t="s">
        <v>144</v>
      </c>
      <c r="E456" s="151" t="s">
        <v>475</v>
      </c>
      <c r="F456" s="151" t="s">
        <v>122</v>
      </c>
      <c r="G456" s="151" t="s">
        <v>472</v>
      </c>
      <c r="H456" s="151" t="s">
        <v>52</v>
      </c>
      <c r="I456" s="262">
        <v>1.7663622344443405E-3</v>
      </c>
      <c r="J456" s="263">
        <v>0</v>
      </c>
      <c r="K456" s="263">
        <v>9.6110886285942047E-3</v>
      </c>
      <c r="L456" s="263">
        <v>0</v>
      </c>
      <c r="M456" s="264">
        <v>0</v>
      </c>
      <c r="N456" s="262">
        <v>6.4231353979794196E-4</v>
      </c>
      <c r="O456" s="263">
        <v>0</v>
      </c>
      <c r="P456" s="263">
        <v>3.4949413194888014E-3</v>
      </c>
      <c r="Q456" s="263">
        <v>0</v>
      </c>
      <c r="R456" s="264">
        <v>0</v>
      </c>
      <c r="S456" s="262">
        <v>6.4231353979794196E-4</v>
      </c>
      <c r="T456" s="263">
        <v>0</v>
      </c>
      <c r="U456" s="263">
        <v>3.4949413194888014E-3</v>
      </c>
      <c r="V456" s="263">
        <v>0</v>
      </c>
      <c r="W456" s="263">
        <v>0</v>
      </c>
      <c r="X456" s="278">
        <v>0</v>
      </c>
      <c r="Y456" s="278">
        <v>0</v>
      </c>
      <c r="Z456" s="278">
        <v>0</v>
      </c>
      <c r="AA456" s="278">
        <v>0</v>
      </c>
      <c r="AB456" s="278">
        <v>0</v>
      </c>
      <c r="AC456" s="279">
        <v>0</v>
      </c>
      <c r="AD456" s="279">
        <v>0</v>
      </c>
      <c r="AE456" s="279">
        <v>0</v>
      </c>
      <c r="AF456" s="279">
        <v>0</v>
      </c>
      <c r="AG456" s="279">
        <v>0</v>
      </c>
      <c r="AH456" s="280">
        <v>6.4231353979794196E-4</v>
      </c>
      <c r="AI456" s="280">
        <v>0</v>
      </c>
      <c r="AJ456" s="280">
        <v>3.4949413194888014E-3</v>
      </c>
      <c r="AK456" s="280">
        <v>0</v>
      </c>
      <c r="AL456" s="280">
        <v>0</v>
      </c>
      <c r="AM456" s="281">
        <v>0</v>
      </c>
      <c r="AN456" s="281">
        <v>0</v>
      </c>
      <c r="AO456" s="281">
        <v>0</v>
      </c>
      <c r="AP456" s="281">
        <v>0</v>
      </c>
      <c r="AQ456" s="282">
        <v>0</v>
      </c>
    </row>
    <row r="457" spans="2:43" x14ac:dyDescent="0.2">
      <c r="B457" s="151" t="s">
        <v>245</v>
      </c>
      <c r="C457" s="151" t="s">
        <v>115</v>
      </c>
      <c r="D457" s="151" t="s">
        <v>139</v>
      </c>
      <c r="E457" s="151" t="s">
        <v>475</v>
      </c>
      <c r="F457" s="151" t="s">
        <v>127</v>
      </c>
      <c r="G457" s="151" t="s">
        <v>472</v>
      </c>
      <c r="H457" s="151" t="s">
        <v>52</v>
      </c>
      <c r="I457" s="262">
        <v>2.7520198814630971E-4</v>
      </c>
      <c r="J457" s="263">
        <v>0</v>
      </c>
      <c r="K457" s="263">
        <v>1.4974225825608025E-3</v>
      </c>
      <c r="L457" s="263">
        <v>0</v>
      </c>
      <c r="M457" s="264">
        <v>0</v>
      </c>
      <c r="N457" s="262">
        <v>1.000734502350217E-4</v>
      </c>
      <c r="O457" s="263">
        <v>0</v>
      </c>
      <c r="P457" s="263">
        <v>5.4451730274938264E-4</v>
      </c>
      <c r="Q457" s="263">
        <v>0</v>
      </c>
      <c r="R457" s="264">
        <v>0</v>
      </c>
      <c r="S457" s="262">
        <v>1.000734502350217E-4</v>
      </c>
      <c r="T457" s="263">
        <v>0</v>
      </c>
      <c r="U457" s="263">
        <v>5.4451730274938264E-4</v>
      </c>
      <c r="V457" s="263">
        <v>0</v>
      </c>
      <c r="W457" s="263">
        <v>0</v>
      </c>
      <c r="X457" s="278">
        <v>0</v>
      </c>
      <c r="Y457" s="278">
        <v>0</v>
      </c>
      <c r="Z457" s="278">
        <v>0</v>
      </c>
      <c r="AA457" s="278">
        <v>0</v>
      </c>
      <c r="AB457" s="278">
        <v>0</v>
      </c>
      <c r="AC457" s="279">
        <v>0</v>
      </c>
      <c r="AD457" s="279">
        <v>0</v>
      </c>
      <c r="AE457" s="279">
        <v>0</v>
      </c>
      <c r="AF457" s="279">
        <v>0</v>
      </c>
      <c r="AG457" s="279">
        <v>0</v>
      </c>
      <c r="AH457" s="280">
        <v>1.000734502350217E-4</v>
      </c>
      <c r="AI457" s="280">
        <v>0</v>
      </c>
      <c r="AJ457" s="280">
        <v>5.4451730274938264E-4</v>
      </c>
      <c r="AK457" s="280">
        <v>0</v>
      </c>
      <c r="AL457" s="280">
        <v>0</v>
      </c>
      <c r="AM457" s="281">
        <v>0</v>
      </c>
      <c r="AN457" s="281">
        <v>0</v>
      </c>
      <c r="AO457" s="281">
        <v>0</v>
      </c>
      <c r="AP457" s="281">
        <v>0</v>
      </c>
      <c r="AQ457" s="282">
        <v>0</v>
      </c>
    </row>
    <row r="458" spans="2:43" x14ac:dyDescent="0.2">
      <c r="B458" s="151" t="s">
        <v>245</v>
      </c>
      <c r="C458" s="151" t="s">
        <v>115</v>
      </c>
      <c r="D458" s="151" t="s">
        <v>142</v>
      </c>
      <c r="E458" s="151" t="s">
        <v>475</v>
      </c>
      <c r="F458" s="151" t="s">
        <v>133</v>
      </c>
      <c r="G458" s="151" t="s">
        <v>472</v>
      </c>
      <c r="H458" s="151" t="s">
        <v>52</v>
      </c>
      <c r="I458" s="262">
        <v>1.4484315165595245E-6</v>
      </c>
      <c r="J458" s="263">
        <v>0</v>
      </c>
      <c r="K458" s="263">
        <v>7.8811714871621183E-6</v>
      </c>
      <c r="L458" s="263">
        <v>0</v>
      </c>
      <c r="M458" s="264">
        <v>0</v>
      </c>
      <c r="N458" s="262">
        <v>0</v>
      </c>
      <c r="O458" s="263">
        <v>0</v>
      </c>
      <c r="P458" s="263">
        <v>0</v>
      </c>
      <c r="Q458" s="263">
        <v>0</v>
      </c>
      <c r="R458" s="264">
        <v>0</v>
      </c>
      <c r="S458" s="262">
        <v>0</v>
      </c>
      <c r="T458" s="263">
        <v>0</v>
      </c>
      <c r="U458" s="263">
        <v>0</v>
      </c>
      <c r="V458" s="263">
        <v>0</v>
      </c>
      <c r="W458" s="263">
        <v>0</v>
      </c>
      <c r="X458" s="278">
        <v>0</v>
      </c>
      <c r="Y458" s="278">
        <v>0</v>
      </c>
      <c r="Z458" s="278">
        <v>0</v>
      </c>
      <c r="AA458" s="278">
        <v>0</v>
      </c>
      <c r="AB458" s="278">
        <v>0</v>
      </c>
      <c r="AC458" s="279">
        <v>0</v>
      </c>
      <c r="AD458" s="279">
        <v>0</v>
      </c>
      <c r="AE458" s="279">
        <v>0</v>
      </c>
      <c r="AF458" s="279">
        <v>0</v>
      </c>
      <c r="AG458" s="279">
        <v>0</v>
      </c>
      <c r="AH458" s="280">
        <v>0</v>
      </c>
      <c r="AI458" s="280">
        <v>0</v>
      </c>
      <c r="AJ458" s="280">
        <v>0</v>
      </c>
      <c r="AK458" s="280">
        <v>0</v>
      </c>
      <c r="AL458" s="280">
        <v>0</v>
      </c>
      <c r="AM458" s="281">
        <v>0</v>
      </c>
      <c r="AN458" s="281">
        <v>0</v>
      </c>
      <c r="AO458" s="281">
        <v>0</v>
      </c>
      <c r="AP458" s="281">
        <v>0</v>
      </c>
      <c r="AQ458" s="282">
        <v>0</v>
      </c>
    </row>
    <row r="459" spans="2:43" x14ac:dyDescent="0.2">
      <c r="B459" s="151" t="s">
        <v>245</v>
      </c>
      <c r="C459" s="151" t="s">
        <v>115</v>
      </c>
      <c r="D459" s="151" t="s">
        <v>143</v>
      </c>
      <c r="E459" s="151" t="s">
        <v>475</v>
      </c>
      <c r="F459" s="151" t="s">
        <v>212</v>
      </c>
      <c r="G459" s="151" t="s">
        <v>472</v>
      </c>
      <c r="H459" s="151" t="s">
        <v>52</v>
      </c>
      <c r="I459" s="262">
        <v>1.4484315165595245E-6</v>
      </c>
      <c r="J459" s="263">
        <v>0</v>
      </c>
      <c r="K459" s="263">
        <v>7.8811714871621183E-6</v>
      </c>
      <c r="L459" s="263">
        <v>0</v>
      </c>
      <c r="M459" s="264">
        <v>0</v>
      </c>
      <c r="N459" s="262">
        <v>0</v>
      </c>
      <c r="O459" s="263">
        <v>0</v>
      </c>
      <c r="P459" s="263">
        <v>0</v>
      </c>
      <c r="Q459" s="263">
        <v>0</v>
      </c>
      <c r="R459" s="264">
        <v>0</v>
      </c>
      <c r="S459" s="262">
        <v>0</v>
      </c>
      <c r="T459" s="263">
        <v>0</v>
      </c>
      <c r="U459" s="263">
        <v>0</v>
      </c>
      <c r="V459" s="263">
        <v>0</v>
      </c>
      <c r="W459" s="263">
        <v>0</v>
      </c>
      <c r="X459" s="278">
        <v>0</v>
      </c>
      <c r="Y459" s="278">
        <v>0</v>
      </c>
      <c r="Z459" s="278">
        <v>0</v>
      </c>
      <c r="AA459" s="278">
        <v>0</v>
      </c>
      <c r="AB459" s="278">
        <v>0</v>
      </c>
      <c r="AC459" s="279">
        <v>0</v>
      </c>
      <c r="AD459" s="279">
        <v>0</v>
      </c>
      <c r="AE459" s="279">
        <v>0</v>
      </c>
      <c r="AF459" s="279">
        <v>0</v>
      </c>
      <c r="AG459" s="279">
        <v>0</v>
      </c>
      <c r="AH459" s="280">
        <v>0</v>
      </c>
      <c r="AI459" s="280">
        <v>0</v>
      </c>
      <c r="AJ459" s="280">
        <v>0</v>
      </c>
      <c r="AK459" s="280">
        <v>0</v>
      </c>
      <c r="AL459" s="280">
        <v>0</v>
      </c>
      <c r="AM459" s="281">
        <v>0</v>
      </c>
      <c r="AN459" s="281">
        <v>0</v>
      </c>
      <c r="AO459" s="281">
        <v>0</v>
      </c>
      <c r="AP459" s="281">
        <v>0</v>
      </c>
      <c r="AQ459" s="282">
        <v>0</v>
      </c>
    </row>
    <row r="460" spans="2:43" x14ac:dyDescent="0.2">
      <c r="B460" s="151" t="s">
        <v>245</v>
      </c>
      <c r="C460" s="151" t="s">
        <v>115</v>
      </c>
      <c r="D460" s="151" t="s">
        <v>137</v>
      </c>
      <c r="E460" s="151" t="s">
        <v>475</v>
      </c>
      <c r="F460" s="151" t="s">
        <v>124</v>
      </c>
      <c r="G460" s="151" t="s">
        <v>472</v>
      </c>
      <c r="H460" s="151" t="s">
        <v>52</v>
      </c>
      <c r="I460" s="262">
        <v>8.6543783114431596E-4</v>
      </c>
      <c r="J460" s="263">
        <v>0</v>
      </c>
      <c r="K460" s="263">
        <v>4.7089999635793658E-3</v>
      </c>
      <c r="L460" s="263">
        <v>0</v>
      </c>
      <c r="M460" s="264">
        <v>0</v>
      </c>
      <c r="N460" s="262">
        <v>3.1470466587066033E-4</v>
      </c>
      <c r="O460" s="263">
        <v>0</v>
      </c>
      <c r="P460" s="263">
        <v>1.7123636231197691E-3</v>
      </c>
      <c r="Q460" s="263">
        <v>0</v>
      </c>
      <c r="R460" s="264">
        <v>0</v>
      </c>
      <c r="S460" s="262">
        <v>3.1470466587066033E-4</v>
      </c>
      <c r="T460" s="263">
        <v>0</v>
      </c>
      <c r="U460" s="263">
        <v>1.7123636231197691E-3</v>
      </c>
      <c r="V460" s="263">
        <v>0</v>
      </c>
      <c r="W460" s="263">
        <v>0</v>
      </c>
      <c r="X460" s="278">
        <v>0</v>
      </c>
      <c r="Y460" s="278">
        <v>0</v>
      </c>
      <c r="Z460" s="278">
        <v>0</v>
      </c>
      <c r="AA460" s="278">
        <v>0</v>
      </c>
      <c r="AB460" s="278">
        <v>0</v>
      </c>
      <c r="AC460" s="279">
        <v>3.1470466587066033E-4</v>
      </c>
      <c r="AD460" s="279">
        <v>0</v>
      </c>
      <c r="AE460" s="279">
        <v>1.7123636231197691E-3</v>
      </c>
      <c r="AF460" s="279">
        <v>0</v>
      </c>
      <c r="AG460" s="279">
        <v>0</v>
      </c>
      <c r="AH460" s="280">
        <v>0</v>
      </c>
      <c r="AI460" s="280">
        <v>0</v>
      </c>
      <c r="AJ460" s="280">
        <v>0</v>
      </c>
      <c r="AK460" s="280">
        <v>0</v>
      </c>
      <c r="AL460" s="280">
        <v>0</v>
      </c>
      <c r="AM460" s="281">
        <v>0</v>
      </c>
      <c r="AN460" s="281">
        <v>0</v>
      </c>
      <c r="AO460" s="281">
        <v>0</v>
      </c>
      <c r="AP460" s="281">
        <v>0</v>
      </c>
      <c r="AQ460" s="282">
        <v>0</v>
      </c>
    </row>
    <row r="461" spans="2:43" x14ac:dyDescent="0.2">
      <c r="B461" s="151" t="s">
        <v>245</v>
      </c>
      <c r="C461" s="151" t="s">
        <v>115</v>
      </c>
      <c r="D461" s="151" t="s">
        <v>141</v>
      </c>
      <c r="E461" s="151" t="s">
        <v>475</v>
      </c>
      <c r="F461" s="151" t="s">
        <v>123</v>
      </c>
      <c r="G461" s="151" t="s">
        <v>472</v>
      </c>
      <c r="H461" s="151" t="s">
        <v>52</v>
      </c>
      <c r="I461" s="262">
        <v>3.1865493364309544E-5</v>
      </c>
      <c r="J461" s="263">
        <v>0</v>
      </c>
      <c r="K461" s="263">
        <v>1.733857727175666E-4</v>
      </c>
      <c r="L461" s="263">
        <v>0</v>
      </c>
      <c r="M461" s="264">
        <v>0</v>
      </c>
      <c r="N461" s="262">
        <v>1.1587452132476196E-5</v>
      </c>
      <c r="O461" s="263">
        <v>0</v>
      </c>
      <c r="P461" s="263">
        <v>6.3049371897296933E-5</v>
      </c>
      <c r="Q461" s="263">
        <v>0</v>
      </c>
      <c r="R461" s="264">
        <v>0</v>
      </c>
      <c r="S461" s="262">
        <v>1.1587452132476196E-5</v>
      </c>
      <c r="T461" s="263">
        <v>0</v>
      </c>
      <c r="U461" s="263">
        <v>6.3049371897296933E-5</v>
      </c>
      <c r="V461" s="263">
        <v>0</v>
      </c>
      <c r="W461" s="263">
        <v>0</v>
      </c>
      <c r="X461" s="278">
        <v>0</v>
      </c>
      <c r="Y461" s="278">
        <v>0</v>
      </c>
      <c r="Z461" s="278">
        <v>0</v>
      </c>
      <c r="AA461" s="278">
        <v>0</v>
      </c>
      <c r="AB461" s="278">
        <v>0</v>
      </c>
      <c r="AC461" s="279">
        <v>0</v>
      </c>
      <c r="AD461" s="279">
        <v>0</v>
      </c>
      <c r="AE461" s="279">
        <v>0</v>
      </c>
      <c r="AF461" s="279">
        <v>0</v>
      </c>
      <c r="AG461" s="279">
        <v>0</v>
      </c>
      <c r="AH461" s="280">
        <v>1.1587452132476196E-5</v>
      </c>
      <c r="AI461" s="280">
        <v>0</v>
      </c>
      <c r="AJ461" s="280">
        <v>6.3049371897296933E-5</v>
      </c>
      <c r="AK461" s="280">
        <v>0</v>
      </c>
      <c r="AL461" s="280">
        <v>0</v>
      </c>
      <c r="AM461" s="281">
        <v>0</v>
      </c>
      <c r="AN461" s="281">
        <v>0</v>
      </c>
      <c r="AO461" s="281">
        <v>0</v>
      </c>
      <c r="AP461" s="281">
        <v>0</v>
      </c>
      <c r="AQ461" s="282">
        <v>0</v>
      </c>
    </row>
    <row r="462" spans="2:43" x14ac:dyDescent="0.2">
      <c r="B462" s="151" t="s">
        <v>245</v>
      </c>
      <c r="C462" s="151" t="s">
        <v>115</v>
      </c>
      <c r="D462" s="151" t="s">
        <v>395</v>
      </c>
      <c r="E462" s="151" t="s">
        <v>475</v>
      </c>
      <c r="F462" s="151" t="s">
        <v>189</v>
      </c>
      <c r="G462" s="151" t="s">
        <v>472</v>
      </c>
      <c r="H462" s="151" t="s">
        <v>52</v>
      </c>
      <c r="I462" s="262">
        <v>0</v>
      </c>
      <c r="J462" s="263">
        <v>0</v>
      </c>
      <c r="K462" s="263">
        <v>0</v>
      </c>
      <c r="L462" s="263">
        <v>0</v>
      </c>
      <c r="M462" s="264">
        <v>0</v>
      </c>
      <c r="N462" s="262">
        <v>0</v>
      </c>
      <c r="O462" s="263">
        <v>0</v>
      </c>
      <c r="P462" s="263">
        <v>0</v>
      </c>
      <c r="Q462" s="263">
        <v>0</v>
      </c>
      <c r="R462" s="264">
        <v>0</v>
      </c>
      <c r="S462" s="262">
        <v>0</v>
      </c>
      <c r="T462" s="263">
        <v>0</v>
      </c>
      <c r="U462" s="263">
        <v>0</v>
      </c>
      <c r="V462" s="263">
        <v>0</v>
      </c>
      <c r="W462" s="263">
        <v>0</v>
      </c>
      <c r="X462" s="278">
        <v>0</v>
      </c>
      <c r="Y462" s="278">
        <v>0</v>
      </c>
      <c r="Z462" s="278">
        <v>0</v>
      </c>
      <c r="AA462" s="278">
        <v>0</v>
      </c>
      <c r="AB462" s="278">
        <v>0</v>
      </c>
      <c r="AC462" s="279">
        <v>0</v>
      </c>
      <c r="AD462" s="279">
        <v>0</v>
      </c>
      <c r="AE462" s="279">
        <v>0</v>
      </c>
      <c r="AF462" s="279">
        <v>0</v>
      </c>
      <c r="AG462" s="279">
        <v>0</v>
      </c>
      <c r="AH462" s="280">
        <v>0</v>
      </c>
      <c r="AI462" s="280">
        <v>0</v>
      </c>
      <c r="AJ462" s="280">
        <v>0</v>
      </c>
      <c r="AK462" s="280">
        <v>0</v>
      </c>
      <c r="AL462" s="280">
        <v>0</v>
      </c>
      <c r="AM462" s="281">
        <v>0</v>
      </c>
      <c r="AN462" s="281">
        <v>0</v>
      </c>
      <c r="AO462" s="281">
        <v>0</v>
      </c>
      <c r="AP462" s="281">
        <v>0</v>
      </c>
      <c r="AQ462" s="282">
        <v>0</v>
      </c>
    </row>
    <row r="463" spans="2:43" x14ac:dyDescent="0.2">
      <c r="B463" s="151" t="s">
        <v>245</v>
      </c>
      <c r="C463" s="151" t="s">
        <v>115</v>
      </c>
      <c r="D463" s="151" t="s">
        <v>396</v>
      </c>
      <c r="E463" s="151" t="s">
        <v>475</v>
      </c>
      <c r="F463" s="151" t="s">
        <v>193</v>
      </c>
      <c r="G463" s="151" t="s">
        <v>472</v>
      </c>
      <c r="H463" s="151" t="s">
        <v>52</v>
      </c>
      <c r="I463" s="262">
        <v>0</v>
      </c>
      <c r="J463" s="263">
        <v>0</v>
      </c>
      <c r="K463" s="263">
        <v>0</v>
      </c>
      <c r="L463" s="263">
        <v>0</v>
      </c>
      <c r="M463" s="264">
        <v>0</v>
      </c>
      <c r="N463" s="262">
        <v>0</v>
      </c>
      <c r="O463" s="263">
        <v>0</v>
      </c>
      <c r="P463" s="263">
        <v>0</v>
      </c>
      <c r="Q463" s="263">
        <v>0</v>
      </c>
      <c r="R463" s="264">
        <v>0</v>
      </c>
      <c r="S463" s="262">
        <v>0</v>
      </c>
      <c r="T463" s="263">
        <v>0</v>
      </c>
      <c r="U463" s="263">
        <v>0</v>
      </c>
      <c r="V463" s="263">
        <v>0</v>
      </c>
      <c r="W463" s="263">
        <v>0</v>
      </c>
      <c r="X463" s="278">
        <v>0</v>
      </c>
      <c r="Y463" s="278">
        <v>0</v>
      </c>
      <c r="Z463" s="278">
        <v>0</v>
      </c>
      <c r="AA463" s="278">
        <v>0</v>
      </c>
      <c r="AB463" s="278">
        <v>0</v>
      </c>
      <c r="AC463" s="279">
        <v>0</v>
      </c>
      <c r="AD463" s="279">
        <v>0</v>
      </c>
      <c r="AE463" s="279">
        <v>0</v>
      </c>
      <c r="AF463" s="279">
        <v>0</v>
      </c>
      <c r="AG463" s="279">
        <v>0</v>
      </c>
      <c r="AH463" s="280">
        <v>0</v>
      </c>
      <c r="AI463" s="280">
        <v>0</v>
      </c>
      <c r="AJ463" s="280">
        <v>0</v>
      </c>
      <c r="AK463" s="280">
        <v>0</v>
      </c>
      <c r="AL463" s="280">
        <v>0</v>
      </c>
      <c r="AM463" s="281">
        <v>0</v>
      </c>
      <c r="AN463" s="281">
        <v>0</v>
      </c>
      <c r="AO463" s="281">
        <v>0</v>
      </c>
      <c r="AP463" s="281">
        <v>0</v>
      </c>
      <c r="AQ463" s="282">
        <v>0</v>
      </c>
    </row>
    <row r="464" spans="2:43" x14ac:dyDescent="0.2">
      <c r="B464" s="151" t="s">
        <v>245</v>
      </c>
      <c r="C464" s="151" t="s">
        <v>115</v>
      </c>
      <c r="D464" s="151" t="s">
        <v>134</v>
      </c>
      <c r="E464" s="151" t="s">
        <v>475</v>
      </c>
      <c r="F464" s="151" t="s">
        <v>125</v>
      </c>
      <c r="G464" s="151" t="s">
        <v>472</v>
      </c>
      <c r="H464" s="151" t="s">
        <v>52</v>
      </c>
      <c r="I464" s="262">
        <v>1.084875205903084E-3</v>
      </c>
      <c r="J464" s="263">
        <v>0</v>
      </c>
      <c r="K464" s="263">
        <v>5.9029974438844267E-3</v>
      </c>
      <c r="L464" s="263">
        <v>0</v>
      </c>
      <c r="M464" s="264">
        <v>0</v>
      </c>
      <c r="N464" s="262">
        <v>8.1365640442731299E-4</v>
      </c>
      <c r="O464" s="263">
        <v>0</v>
      </c>
      <c r="P464" s="263">
        <v>4.4272480829133203E-3</v>
      </c>
      <c r="Q464" s="263">
        <v>0</v>
      </c>
      <c r="R464" s="264">
        <v>0</v>
      </c>
      <c r="S464" s="262">
        <v>8.1365640442731299E-4</v>
      </c>
      <c r="T464" s="263">
        <v>0</v>
      </c>
      <c r="U464" s="263">
        <v>4.4272480829133203E-3</v>
      </c>
      <c r="V464" s="263">
        <v>0</v>
      </c>
      <c r="W464" s="263">
        <v>0</v>
      </c>
      <c r="X464" s="278">
        <v>0</v>
      </c>
      <c r="Y464" s="278">
        <v>0</v>
      </c>
      <c r="Z464" s="278">
        <v>0</v>
      </c>
      <c r="AA464" s="278">
        <v>0</v>
      </c>
      <c r="AB464" s="278">
        <v>0</v>
      </c>
      <c r="AC464" s="279">
        <v>0</v>
      </c>
      <c r="AD464" s="279">
        <v>0</v>
      </c>
      <c r="AE464" s="279">
        <v>0</v>
      </c>
      <c r="AF464" s="279">
        <v>0</v>
      </c>
      <c r="AG464" s="279">
        <v>0</v>
      </c>
      <c r="AH464" s="280">
        <v>8.1365640442731299E-4</v>
      </c>
      <c r="AI464" s="280">
        <v>0</v>
      </c>
      <c r="AJ464" s="280">
        <v>4.4272480829133203E-3</v>
      </c>
      <c r="AK464" s="280">
        <v>0</v>
      </c>
      <c r="AL464" s="280">
        <v>0</v>
      </c>
      <c r="AM464" s="281">
        <v>0</v>
      </c>
      <c r="AN464" s="281">
        <v>0</v>
      </c>
      <c r="AO464" s="281">
        <v>0</v>
      </c>
      <c r="AP464" s="281">
        <v>0</v>
      </c>
      <c r="AQ464" s="282">
        <v>0</v>
      </c>
    </row>
    <row r="465" spans="2:43" x14ac:dyDescent="0.2">
      <c r="B465" s="151" t="s">
        <v>245</v>
      </c>
      <c r="C465" s="151" t="s">
        <v>115</v>
      </c>
      <c r="D465" s="151" t="s">
        <v>397</v>
      </c>
      <c r="E465" s="151" t="s">
        <v>475</v>
      </c>
      <c r="F465" s="151" t="s">
        <v>130</v>
      </c>
      <c r="G465" s="151" t="s">
        <v>472</v>
      </c>
      <c r="H465" s="151" t="s">
        <v>52</v>
      </c>
      <c r="I465" s="262">
        <v>0</v>
      </c>
      <c r="J465" s="263">
        <v>0</v>
      </c>
      <c r="K465" s="263">
        <v>0</v>
      </c>
      <c r="L465" s="263">
        <v>0</v>
      </c>
      <c r="M465" s="264">
        <v>0</v>
      </c>
      <c r="N465" s="262">
        <v>0</v>
      </c>
      <c r="O465" s="263">
        <v>0</v>
      </c>
      <c r="P465" s="263">
        <v>0</v>
      </c>
      <c r="Q465" s="263">
        <v>0</v>
      </c>
      <c r="R465" s="264">
        <v>0</v>
      </c>
      <c r="S465" s="262">
        <v>0</v>
      </c>
      <c r="T465" s="263">
        <v>0</v>
      </c>
      <c r="U465" s="263">
        <v>0</v>
      </c>
      <c r="V465" s="263">
        <v>0</v>
      </c>
      <c r="W465" s="263">
        <v>0</v>
      </c>
      <c r="X465" s="278">
        <v>0</v>
      </c>
      <c r="Y465" s="278">
        <v>0</v>
      </c>
      <c r="Z465" s="278">
        <v>0</v>
      </c>
      <c r="AA465" s="278">
        <v>0</v>
      </c>
      <c r="AB465" s="278">
        <v>0</v>
      </c>
      <c r="AC465" s="279">
        <v>0</v>
      </c>
      <c r="AD465" s="279">
        <v>0</v>
      </c>
      <c r="AE465" s="279">
        <v>0</v>
      </c>
      <c r="AF465" s="279">
        <v>0</v>
      </c>
      <c r="AG465" s="279">
        <v>0</v>
      </c>
      <c r="AH465" s="280">
        <v>0</v>
      </c>
      <c r="AI465" s="280">
        <v>0</v>
      </c>
      <c r="AJ465" s="280">
        <v>0</v>
      </c>
      <c r="AK465" s="280">
        <v>0</v>
      </c>
      <c r="AL465" s="280">
        <v>0</v>
      </c>
      <c r="AM465" s="281">
        <v>0</v>
      </c>
      <c r="AN465" s="281">
        <v>0</v>
      </c>
      <c r="AO465" s="281">
        <v>0</v>
      </c>
      <c r="AP465" s="281">
        <v>0</v>
      </c>
      <c r="AQ465" s="282">
        <v>0</v>
      </c>
    </row>
    <row r="466" spans="2:43" x14ac:dyDescent="0.2">
      <c r="B466" s="151" t="s">
        <v>245</v>
      </c>
      <c r="C466" s="151" t="s">
        <v>115</v>
      </c>
      <c r="D466" s="151" t="s">
        <v>138</v>
      </c>
      <c r="E466" s="151" t="s">
        <v>475</v>
      </c>
      <c r="F466" s="151" t="s">
        <v>126</v>
      </c>
      <c r="G466" s="151" t="s">
        <v>472</v>
      </c>
      <c r="H466" s="151" t="s">
        <v>52</v>
      </c>
      <c r="I466" s="262">
        <v>0</v>
      </c>
      <c r="J466" s="263">
        <v>0</v>
      </c>
      <c r="K466" s="263">
        <v>0</v>
      </c>
      <c r="L466" s="263">
        <v>0</v>
      </c>
      <c r="M466" s="264">
        <v>0</v>
      </c>
      <c r="N466" s="262">
        <v>0</v>
      </c>
      <c r="O466" s="263">
        <v>0</v>
      </c>
      <c r="P466" s="263">
        <v>0</v>
      </c>
      <c r="Q466" s="263">
        <v>0</v>
      </c>
      <c r="R466" s="264">
        <v>0</v>
      </c>
      <c r="S466" s="262">
        <v>0</v>
      </c>
      <c r="T466" s="263">
        <v>0</v>
      </c>
      <c r="U466" s="263">
        <v>0</v>
      </c>
      <c r="V466" s="263">
        <v>0</v>
      </c>
      <c r="W466" s="263">
        <v>0</v>
      </c>
      <c r="X466" s="278">
        <v>0</v>
      </c>
      <c r="Y466" s="278">
        <v>0</v>
      </c>
      <c r="Z466" s="278">
        <v>0</v>
      </c>
      <c r="AA466" s="278">
        <v>0</v>
      </c>
      <c r="AB466" s="278">
        <v>0</v>
      </c>
      <c r="AC466" s="279">
        <v>0</v>
      </c>
      <c r="AD466" s="279">
        <v>0</v>
      </c>
      <c r="AE466" s="279">
        <v>0</v>
      </c>
      <c r="AF466" s="279">
        <v>0</v>
      </c>
      <c r="AG466" s="279">
        <v>0</v>
      </c>
      <c r="AH466" s="280">
        <v>0</v>
      </c>
      <c r="AI466" s="280">
        <v>0</v>
      </c>
      <c r="AJ466" s="280">
        <v>0</v>
      </c>
      <c r="AK466" s="280">
        <v>0</v>
      </c>
      <c r="AL466" s="280">
        <v>0</v>
      </c>
      <c r="AM466" s="281">
        <v>0</v>
      </c>
      <c r="AN466" s="281">
        <v>0</v>
      </c>
      <c r="AO466" s="281">
        <v>0</v>
      </c>
      <c r="AP466" s="281">
        <v>0</v>
      </c>
      <c r="AQ466" s="282">
        <v>0</v>
      </c>
    </row>
    <row r="467" spans="2:43" x14ac:dyDescent="0.2">
      <c r="B467" s="151" t="s">
        <v>245</v>
      </c>
      <c r="C467" s="151" t="s">
        <v>115</v>
      </c>
      <c r="D467" s="151" t="s">
        <v>140</v>
      </c>
      <c r="E467" s="151" t="s">
        <v>475</v>
      </c>
      <c r="F467" s="151" t="s">
        <v>128</v>
      </c>
      <c r="G467" s="151" t="s">
        <v>472</v>
      </c>
      <c r="H467" s="151" t="s">
        <v>52</v>
      </c>
      <c r="I467" s="262">
        <v>5.9784010845994381E-4</v>
      </c>
      <c r="J467" s="263">
        <v>0</v>
      </c>
      <c r="K467" s="263">
        <v>3.2529535313261643E-3</v>
      </c>
      <c r="L467" s="263">
        <v>0</v>
      </c>
      <c r="M467" s="264">
        <v>0</v>
      </c>
      <c r="N467" s="262">
        <v>5.9784010845994381E-4</v>
      </c>
      <c r="O467" s="263">
        <v>0</v>
      </c>
      <c r="P467" s="263">
        <v>3.2529535313261643E-3</v>
      </c>
      <c r="Q467" s="263">
        <v>0</v>
      </c>
      <c r="R467" s="264">
        <v>0</v>
      </c>
      <c r="S467" s="262">
        <v>5.9784010845994381E-4</v>
      </c>
      <c r="T467" s="263">
        <v>0</v>
      </c>
      <c r="U467" s="263">
        <v>3.2529535313261643E-3</v>
      </c>
      <c r="V467" s="263">
        <v>0</v>
      </c>
      <c r="W467" s="263">
        <v>0</v>
      </c>
      <c r="X467" s="278">
        <v>0</v>
      </c>
      <c r="Y467" s="278">
        <v>0</v>
      </c>
      <c r="Z467" s="278">
        <v>0</v>
      </c>
      <c r="AA467" s="278">
        <v>0</v>
      </c>
      <c r="AB467" s="278">
        <v>0</v>
      </c>
      <c r="AC467" s="279">
        <v>0</v>
      </c>
      <c r="AD467" s="279">
        <v>0</v>
      </c>
      <c r="AE467" s="279">
        <v>0</v>
      </c>
      <c r="AF467" s="279">
        <v>0</v>
      </c>
      <c r="AG467" s="279">
        <v>0</v>
      </c>
      <c r="AH467" s="280">
        <v>5.9784010845994381E-4</v>
      </c>
      <c r="AI467" s="280">
        <v>0</v>
      </c>
      <c r="AJ467" s="280">
        <v>3.2529535313261643E-3</v>
      </c>
      <c r="AK467" s="280">
        <v>0</v>
      </c>
      <c r="AL467" s="280">
        <v>0</v>
      </c>
      <c r="AM467" s="281">
        <v>0</v>
      </c>
      <c r="AN467" s="281">
        <v>0</v>
      </c>
      <c r="AO467" s="281">
        <v>0</v>
      </c>
      <c r="AP467" s="281">
        <v>0</v>
      </c>
      <c r="AQ467" s="282">
        <v>0</v>
      </c>
    </row>
    <row r="468" spans="2:43" x14ac:dyDescent="0.2">
      <c r="B468" s="151" t="s">
        <v>245</v>
      </c>
      <c r="C468" s="151" t="s">
        <v>115</v>
      </c>
      <c r="D468" s="151" t="s">
        <v>135</v>
      </c>
      <c r="E468" s="151" t="s">
        <v>475</v>
      </c>
      <c r="F468" s="151" t="s">
        <v>155</v>
      </c>
      <c r="G468" s="151" t="s">
        <v>472</v>
      </c>
      <c r="H468" s="151" t="s">
        <v>52</v>
      </c>
      <c r="I468" s="262">
        <v>0</v>
      </c>
      <c r="J468" s="263">
        <v>0</v>
      </c>
      <c r="K468" s="263">
        <v>0</v>
      </c>
      <c r="L468" s="263">
        <v>0</v>
      </c>
      <c r="M468" s="264">
        <v>0</v>
      </c>
      <c r="N468" s="262">
        <v>0</v>
      </c>
      <c r="O468" s="263">
        <v>0</v>
      </c>
      <c r="P468" s="263">
        <v>0</v>
      </c>
      <c r="Q468" s="263">
        <v>0</v>
      </c>
      <c r="R468" s="264">
        <v>0</v>
      </c>
      <c r="S468" s="262">
        <v>0</v>
      </c>
      <c r="T468" s="263">
        <v>0</v>
      </c>
      <c r="U468" s="263">
        <v>0</v>
      </c>
      <c r="V468" s="263">
        <v>0</v>
      </c>
      <c r="W468" s="263">
        <v>0</v>
      </c>
      <c r="X468" s="278">
        <v>0</v>
      </c>
      <c r="Y468" s="278">
        <v>0</v>
      </c>
      <c r="Z468" s="278">
        <v>0</v>
      </c>
      <c r="AA468" s="278">
        <v>0</v>
      </c>
      <c r="AB468" s="278">
        <v>0</v>
      </c>
      <c r="AC468" s="279">
        <v>0</v>
      </c>
      <c r="AD468" s="279">
        <v>0</v>
      </c>
      <c r="AE468" s="279">
        <v>0</v>
      </c>
      <c r="AF468" s="279">
        <v>0</v>
      </c>
      <c r="AG468" s="279">
        <v>0</v>
      </c>
      <c r="AH468" s="280">
        <v>0</v>
      </c>
      <c r="AI468" s="280">
        <v>0</v>
      </c>
      <c r="AJ468" s="280">
        <v>0</v>
      </c>
      <c r="AK468" s="280">
        <v>0</v>
      </c>
      <c r="AL468" s="280">
        <v>0</v>
      </c>
      <c r="AM468" s="281">
        <v>0</v>
      </c>
      <c r="AN468" s="281">
        <v>0</v>
      </c>
      <c r="AO468" s="281">
        <v>0</v>
      </c>
      <c r="AP468" s="281">
        <v>0</v>
      </c>
      <c r="AQ468" s="282">
        <v>0</v>
      </c>
    </row>
    <row r="469" spans="2:43" x14ac:dyDescent="0.2">
      <c r="B469" s="151" t="s">
        <v>245</v>
      </c>
      <c r="C469" s="151" t="s">
        <v>115</v>
      </c>
      <c r="D469" s="151" t="s">
        <v>136</v>
      </c>
      <c r="E469" s="151" t="s">
        <v>475</v>
      </c>
      <c r="F469" s="151" t="s">
        <v>132</v>
      </c>
      <c r="G469" s="151" t="s">
        <v>472</v>
      </c>
      <c r="H469" s="151" t="s">
        <v>52</v>
      </c>
      <c r="I469" s="262">
        <v>0</v>
      </c>
      <c r="J469" s="263">
        <v>0</v>
      </c>
      <c r="K469" s="263">
        <v>0</v>
      </c>
      <c r="L469" s="263">
        <v>0</v>
      </c>
      <c r="M469" s="264">
        <v>0</v>
      </c>
      <c r="N469" s="262">
        <v>0</v>
      </c>
      <c r="O469" s="263">
        <v>0</v>
      </c>
      <c r="P469" s="263">
        <v>0</v>
      </c>
      <c r="Q469" s="263">
        <v>0</v>
      </c>
      <c r="R469" s="264">
        <v>0</v>
      </c>
      <c r="S469" s="262">
        <v>0</v>
      </c>
      <c r="T469" s="263">
        <v>0</v>
      </c>
      <c r="U469" s="263">
        <v>0</v>
      </c>
      <c r="V469" s="263">
        <v>0</v>
      </c>
      <c r="W469" s="263">
        <v>0</v>
      </c>
      <c r="X469" s="278">
        <v>0</v>
      </c>
      <c r="Y469" s="278">
        <v>0</v>
      </c>
      <c r="Z469" s="278">
        <v>0</v>
      </c>
      <c r="AA469" s="278">
        <v>0</v>
      </c>
      <c r="AB469" s="278">
        <v>0</v>
      </c>
      <c r="AC469" s="279">
        <v>0</v>
      </c>
      <c r="AD469" s="279">
        <v>0</v>
      </c>
      <c r="AE469" s="279">
        <v>0</v>
      </c>
      <c r="AF469" s="279">
        <v>0</v>
      </c>
      <c r="AG469" s="279">
        <v>0</v>
      </c>
      <c r="AH469" s="280">
        <v>0</v>
      </c>
      <c r="AI469" s="280">
        <v>0</v>
      </c>
      <c r="AJ469" s="280">
        <v>0</v>
      </c>
      <c r="AK469" s="280">
        <v>0</v>
      </c>
      <c r="AL469" s="280">
        <v>0</v>
      </c>
      <c r="AM469" s="281">
        <v>0</v>
      </c>
      <c r="AN469" s="281">
        <v>0</v>
      </c>
      <c r="AO469" s="281">
        <v>0</v>
      </c>
      <c r="AP469" s="281">
        <v>0</v>
      </c>
      <c r="AQ469" s="282">
        <v>0</v>
      </c>
    </row>
    <row r="470" spans="2:43" x14ac:dyDescent="0.2">
      <c r="B470" s="151" t="s">
        <v>245</v>
      </c>
      <c r="C470" s="151" t="s">
        <v>115</v>
      </c>
      <c r="D470" s="151" t="s">
        <v>398</v>
      </c>
      <c r="E470" s="151" t="s">
        <v>475</v>
      </c>
      <c r="F470" s="151" t="s">
        <v>131</v>
      </c>
      <c r="G470" s="151" t="s">
        <v>472</v>
      </c>
      <c r="H470" s="151" t="s">
        <v>52</v>
      </c>
      <c r="I470" s="262">
        <v>0</v>
      </c>
      <c r="J470" s="263">
        <v>0</v>
      </c>
      <c r="K470" s="263">
        <v>0</v>
      </c>
      <c r="L470" s="263">
        <v>0</v>
      </c>
      <c r="M470" s="264">
        <v>0</v>
      </c>
      <c r="N470" s="262">
        <v>0</v>
      </c>
      <c r="O470" s="263">
        <v>0</v>
      </c>
      <c r="P470" s="263">
        <v>0</v>
      </c>
      <c r="Q470" s="263">
        <v>0</v>
      </c>
      <c r="R470" s="264">
        <v>0</v>
      </c>
      <c r="S470" s="262">
        <v>0</v>
      </c>
      <c r="T470" s="263">
        <v>0</v>
      </c>
      <c r="U470" s="263">
        <v>0</v>
      </c>
      <c r="V470" s="263">
        <v>0</v>
      </c>
      <c r="W470" s="263">
        <v>0</v>
      </c>
      <c r="X470" s="278">
        <v>0</v>
      </c>
      <c r="Y470" s="278">
        <v>0</v>
      </c>
      <c r="Z470" s="278">
        <v>0</v>
      </c>
      <c r="AA470" s="278">
        <v>0</v>
      </c>
      <c r="AB470" s="278">
        <v>0</v>
      </c>
      <c r="AC470" s="279">
        <v>0</v>
      </c>
      <c r="AD470" s="279">
        <v>0</v>
      </c>
      <c r="AE470" s="279">
        <v>0</v>
      </c>
      <c r="AF470" s="279">
        <v>0</v>
      </c>
      <c r="AG470" s="279">
        <v>0</v>
      </c>
      <c r="AH470" s="280">
        <v>0</v>
      </c>
      <c r="AI470" s="280">
        <v>0</v>
      </c>
      <c r="AJ470" s="280">
        <v>0</v>
      </c>
      <c r="AK470" s="280">
        <v>0</v>
      </c>
      <c r="AL470" s="280">
        <v>0</v>
      </c>
      <c r="AM470" s="281">
        <v>0</v>
      </c>
      <c r="AN470" s="281">
        <v>0</v>
      </c>
      <c r="AO470" s="281">
        <v>0</v>
      </c>
      <c r="AP470" s="281">
        <v>0</v>
      </c>
      <c r="AQ470" s="282">
        <v>0</v>
      </c>
    </row>
    <row r="471" spans="2:43" x14ac:dyDescent="0.2">
      <c r="B471" s="151" t="s">
        <v>244</v>
      </c>
      <c r="C471" s="151" t="s">
        <v>116</v>
      </c>
      <c r="D471" s="151" t="s">
        <v>144</v>
      </c>
      <c r="E471" s="151" t="s">
        <v>475</v>
      </c>
      <c r="F471" s="151" t="s">
        <v>122</v>
      </c>
      <c r="G471" s="151" t="s">
        <v>22</v>
      </c>
      <c r="H471" s="151" t="s">
        <v>71</v>
      </c>
      <c r="I471" s="262">
        <v>23.850408946320645</v>
      </c>
      <c r="J471" s="263">
        <v>5.758586805622965</v>
      </c>
      <c r="K471" s="263">
        <v>8.6371628652021144</v>
      </c>
      <c r="L471" s="263">
        <v>1.2269650434884276E-2</v>
      </c>
      <c r="M471" s="264">
        <v>0.11255433207398284</v>
      </c>
      <c r="N471" s="262">
        <v>23.945810582105928</v>
      </c>
      <c r="O471" s="263">
        <v>5.7816211528454566</v>
      </c>
      <c r="P471" s="263">
        <v>8.6717115166629224</v>
      </c>
      <c r="Q471" s="263">
        <v>1.2318729036623814E-2</v>
      </c>
      <c r="R471" s="264">
        <v>0.11300454940227878</v>
      </c>
      <c r="S471" s="262">
        <v>23.945810582105928</v>
      </c>
      <c r="T471" s="263">
        <v>5.7816211528454566</v>
      </c>
      <c r="U471" s="263">
        <v>8.6717115166629224</v>
      </c>
      <c r="V471" s="263">
        <v>1.2318729036623814E-2</v>
      </c>
      <c r="W471" s="263">
        <v>0.11300454940227878</v>
      </c>
      <c r="X471" s="278">
        <v>3.7169616425955465</v>
      </c>
      <c r="Y471" s="278">
        <v>0.89744567148645893</v>
      </c>
      <c r="Z471" s="278">
        <v>1.3460567130342447</v>
      </c>
      <c r="AA471" s="278">
        <v>1.9121609250878754E-3</v>
      </c>
      <c r="AB471" s="278">
        <v>1.7541004683338794E-2</v>
      </c>
      <c r="AC471" s="279">
        <v>0</v>
      </c>
      <c r="AD471" s="279">
        <v>0</v>
      </c>
      <c r="AE471" s="279">
        <v>0</v>
      </c>
      <c r="AF471" s="279">
        <v>0</v>
      </c>
      <c r="AG471" s="279">
        <v>0</v>
      </c>
      <c r="AH471" s="280">
        <v>20.228848939510378</v>
      </c>
      <c r="AI471" s="280">
        <v>4.8841754813589979</v>
      </c>
      <c r="AJ471" s="280">
        <v>7.3256548036286775</v>
      </c>
      <c r="AK471" s="280">
        <v>1.0406568111535938E-2</v>
      </c>
      <c r="AL471" s="280">
        <v>9.5463544718939988E-2</v>
      </c>
      <c r="AM471" s="281">
        <v>0</v>
      </c>
      <c r="AN471" s="281">
        <v>0</v>
      </c>
      <c r="AO471" s="281">
        <v>0</v>
      </c>
      <c r="AP471" s="281">
        <v>0</v>
      </c>
      <c r="AQ471" s="282">
        <v>0</v>
      </c>
    </row>
    <row r="472" spans="2:43" x14ac:dyDescent="0.2">
      <c r="B472" s="151" t="s">
        <v>244</v>
      </c>
      <c r="C472" s="151" t="s">
        <v>116</v>
      </c>
      <c r="D472" s="151" t="s">
        <v>139</v>
      </c>
      <c r="E472" s="151" t="s">
        <v>475</v>
      </c>
      <c r="F472" s="151" t="s">
        <v>127</v>
      </c>
      <c r="G472" s="151" t="s">
        <v>22</v>
      </c>
      <c r="H472" s="151" t="s">
        <v>71</v>
      </c>
      <c r="I472" s="262">
        <v>2.4681020203157682</v>
      </c>
      <c r="J472" s="263">
        <v>0.59591346048237659</v>
      </c>
      <c r="K472" s="263">
        <v>0.89379595819006963</v>
      </c>
      <c r="L472" s="263">
        <v>1.2696951693810595E-3</v>
      </c>
      <c r="M472" s="264">
        <v>1.1647413468352453E-2</v>
      </c>
      <c r="N472" s="262">
        <v>2.4779744283970313</v>
      </c>
      <c r="O472" s="263">
        <v>0.5982971143243061</v>
      </c>
      <c r="P472" s="263">
        <v>0.89737114202282986</v>
      </c>
      <c r="Q472" s="263">
        <v>1.2747739500585838E-3</v>
      </c>
      <c r="R472" s="264">
        <v>1.1694003122225863E-2</v>
      </c>
      <c r="S472" s="262">
        <v>2.4779744283970313</v>
      </c>
      <c r="T472" s="263">
        <v>0.5982971143243061</v>
      </c>
      <c r="U472" s="263">
        <v>0.89737114202282986</v>
      </c>
      <c r="V472" s="263">
        <v>1.2747739500585838E-3</v>
      </c>
      <c r="W472" s="263">
        <v>1.1694003122225863E-2</v>
      </c>
      <c r="X472" s="278">
        <v>0.23599756460924107</v>
      </c>
      <c r="Y472" s="278">
        <v>5.6980677554695817E-2</v>
      </c>
      <c r="Z472" s="278">
        <v>8.546391828788856E-2</v>
      </c>
      <c r="AA472" s="278">
        <v>1.2140704286272227E-4</v>
      </c>
      <c r="AB472" s="278">
        <v>1.1137145830691297E-3</v>
      </c>
      <c r="AC472" s="279">
        <v>0</v>
      </c>
      <c r="AD472" s="279">
        <v>0</v>
      </c>
      <c r="AE472" s="279">
        <v>0</v>
      </c>
      <c r="AF472" s="279">
        <v>0</v>
      </c>
      <c r="AG472" s="279">
        <v>0</v>
      </c>
      <c r="AH472" s="280">
        <v>2.2419768637877904</v>
      </c>
      <c r="AI472" s="280">
        <v>0.54131643676961028</v>
      </c>
      <c r="AJ472" s="280">
        <v>0.81190722373494129</v>
      </c>
      <c r="AK472" s="280">
        <v>1.1533669071958615E-3</v>
      </c>
      <c r="AL472" s="280">
        <v>1.0580288539156732E-2</v>
      </c>
      <c r="AM472" s="281">
        <v>0</v>
      </c>
      <c r="AN472" s="281">
        <v>0</v>
      </c>
      <c r="AO472" s="281">
        <v>0</v>
      </c>
      <c r="AP472" s="281">
        <v>0</v>
      </c>
      <c r="AQ472" s="282">
        <v>0</v>
      </c>
    </row>
    <row r="473" spans="2:43" x14ac:dyDescent="0.2">
      <c r="B473" s="151" t="s">
        <v>244</v>
      </c>
      <c r="C473" s="151" t="s">
        <v>116</v>
      </c>
      <c r="D473" s="151" t="s">
        <v>142</v>
      </c>
      <c r="E473" s="151" t="s">
        <v>475</v>
      </c>
      <c r="F473" s="151" t="s">
        <v>133</v>
      </c>
      <c r="G473" s="151" t="s">
        <v>22</v>
      </c>
      <c r="H473" s="151" t="s">
        <v>71</v>
      </c>
      <c r="I473" s="262">
        <v>1.9697352662135459</v>
      </c>
      <c r="J473" s="263">
        <v>0.47558478096189666</v>
      </c>
      <c r="K473" s="263">
        <v>0.71331792817092088</v>
      </c>
      <c r="L473" s="263">
        <v>1.0133144140252687E-3</v>
      </c>
      <c r="M473" s="264">
        <v>9.295531902627439E-3</v>
      </c>
      <c r="N473" s="262">
        <v>2.1338798717313412</v>
      </c>
      <c r="O473" s="263">
        <v>0.51521684604205464</v>
      </c>
      <c r="P473" s="263">
        <v>0.77276108885183092</v>
      </c>
      <c r="Q473" s="263">
        <v>1.0977572818607077E-3</v>
      </c>
      <c r="R473" s="264">
        <v>1.0070159561179725E-2</v>
      </c>
      <c r="S473" s="262">
        <v>2.1338798717313412</v>
      </c>
      <c r="T473" s="263">
        <v>0.51521684604205464</v>
      </c>
      <c r="U473" s="263">
        <v>0.77276108885183092</v>
      </c>
      <c r="V473" s="263">
        <v>1.0977572818607077E-3</v>
      </c>
      <c r="W473" s="263">
        <v>1.0070159561179725E-2</v>
      </c>
      <c r="X473" s="278">
        <v>0.15425637626973551</v>
      </c>
      <c r="Y473" s="278">
        <v>3.724459128014853E-2</v>
      </c>
      <c r="Z473" s="278">
        <v>5.5862247386879338E-2</v>
      </c>
      <c r="AA473" s="278">
        <v>7.9355948086316216E-5</v>
      </c>
      <c r="AB473" s="278">
        <v>7.279633417720283E-4</v>
      </c>
      <c r="AC473" s="279">
        <v>0</v>
      </c>
      <c r="AD473" s="279">
        <v>0</v>
      </c>
      <c r="AE473" s="279">
        <v>0</v>
      </c>
      <c r="AF473" s="279">
        <v>0</v>
      </c>
      <c r="AG473" s="279">
        <v>0</v>
      </c>
      <c r="AH473" s="280">
        <v>1.9796234954616057</v>
      </c>
      <c r="AI473" s="280">
        <v>0.47797225476190613</v>
      </c>
      <c r="AJ473" s="280">
        <v>0.71689884146495153</v>
      </c>
      <c r="AK473" s="280">
        <v>1.0184013337743915E-3</v>
      </c>
      <c r="AL473" s="280">
        <v>9.3421962194076957E-3</v>
      </c>
      <c r="AM473" s="281">
        <v>0</v>
      </c>
      <c r="AN473" s="281">
        <v>0</v>
      </c>
      <c r="AO473" s="281">
        <v>0</v>
      </c>
      <c r="AP473" s="281">
        <v>0</v>
      </c>
      <c r="AQ473" s="282">
        <v>0</v>
      </c>
    </row>
    <row r="474" spans="2:43" x14ac:dyDescent="0.2">
      <c r="B474" s="151" t="s">
        <v>244</v>
      </c>
      <c r="C474" s="151" t="s">
        <v>116</v>
      </c>
      <c r="D474" s="151" t="s">
        <v>143</v>
      </c>
      <c r="E474" s="151" t="s">
        <v>475</v>
      </c>
      <c r="F474" s="151" t="s">
        <v>212</v>
      </c>
      <c r="G474" s="151" t="s">
        <v>22</v>
      </c>
      <c r="H474" s="151" t="s">
        <v>71</v>
      </c>
      <c r="I474" s="262">
        <v>2.5630290210971443</v>
      </c>
      <c r="J474" s="263">
        <v>0.61883320896246796</v>
      </c>
      <c r="K474" s="263">
        <v>0.92817272581276467</v>
      </c>
      <c r="L474" s="263">
        <v>1.3185295989726388E-3</v>
      </c>
      <c r="M474" s="264">
        <v>1.2095390909442933E-2</v>
      </c>
      <c r="N474" s="262">
        <v>2.7766147728552393</v>
      </c>
      <c r="O474" s="263">
        <v>0.67040264304267361</v>
      </c>
      <c r="P474" s="263">
        <v>1.0055204529638284</v>
      </c>
      <c r="Q474" s="263">
        <v>1.4284070655536918E-3</v>
      </c>
      <c r="R474" s="264">
        <v>1.3103340151896511E-2</v>
      </c>
      <c r="S474" s="262">
        <v>2.7766147728552393</v>
      </c>
      <c r="T474" s="263">
        <v>0.67040264304267361</v>
      </c>
      <c r="U474" s="263">
        <v>1.0055204529638284</v>
      </c>
      <c r="V474" s="263">
        <v>1.4284070655536918E-3</v>
      </c>
      <c r="W474" s="263">
        <v>1.3103340151896511E-2</v>
      </c>
      <c r="X474" s="278">
        <v>0</v>
      </c>
      <c r="Y474" s="278">
        <v>0</v>
      </c>
      <c r="Z474" s="278">
        <v>0</v>
      </c>
      <c r="AA474" s="278">
        <v>0</v>
      </c>
      <c r="AB474" s="278">
        <v>0</v>
      </c>
      <c r="AC474" s="279">
        <v>0</v>
      </c>
      <c r="AD474" s="279">
        <v>0</v>
      </c>
      <c r="AE474" s="279">
        <v>0</v>
      </c>
      <c r="AF474" s="279">
        <v>0</v>
      </c>
      <c r="AG474" s="279">
        <v>0</v>
      </c>
      <c r="AH474" s="280">
        <v>2.7766147728552393</v>
      </c>
      <c r="AI474" s="280">
        <v>0.67040264304267361</v>
      </c>
      <c r="AJ474" s="280">
        <v>1.0055204529638284</v>
      </c>
      <c r="AK474" s="280">
        <v>1.4284070655536918E-3</v>
      </c>
      <c r="AL474" s="280">
        <v>1.3103340151896511E-2</v>
      </c>
      <c r="AM474" s="281">
        <v>0</v>
      </c>
      <c r="AN474" s="281">
        <v>0</v>
      </c>
      <c r="AO474" s="281">
        <v>0</v>
      </c>
      <c r="AP474" s="281">
        <v>0</v>
      </c>
      <c r="AQ474" s="282">
        <v>0</v>
      </c>
    </row>
    <row r="475" spans="2:43" x14ac:dyDescent="0.2">
      <c r="B475" s="151" t="s">
        <v>244</v>
      </c>
      <c r="C475" s="151" t="s">
        <v>116</v>
      </c>
      <c r="D475" s="151" t="s">
        <v>137</v>
      </c>
      <c r="E475" s="151" t="s">
        <v>475</v>
      </c>
      <c r="F475" s="151" t="s">
        <v>124</v>
      </c>
      <c r="G475" s="151" t="s">
        <v>22</v>
      </c>
      <c r="H475" s="151" t="s">
        <v>71</v>
      </c>
      <c r="I475" s="262">
        <v>13.052462607439159</v>
      </c>
      <c r="J475" s="263">
        <v>3.1514654160125684</v>
      </c>
      <c r="K475" s="263">
        <v>4.7268055481205602</v>
      </c>
      <c r="L475" s="263">
        <v>6.714734068842142E-3</v>
      </c>
      <c r="M475" s="264">
        <v>6.1596898149940862E-2</v>
      </c>
      <c r="N475" s="262">
        <v>13.104672457868915</v>
      </c>
      <c r="O475" s="263">
        <v>3.1640712776766184</v>
      </c>
      <c r="P475" s="263">
        <v>4.7457127703130428</v>
      </c>
      <c r="Q475" s="263">
        <v>6.7415930051175103E-3</v>
      </c>
      <c r="R475" s="264">
        <v>6.1843285742540624E-2</v>
      </c>
      <c r="S475" s="262">
        <v>13.104672457868915</v>
      </c>
      <c r="T475" s="263">
        <v>3.1640712776766184</v>
      </c>
      <c r="U475" s="263">
        <v>4.7457127703130428</v>
      </c>
      <c r="V475" s="263">
        <v>6.7415930051175103E-3</v>
      </c>
      <c r="W475" s="263">
        <v>6.1843285742540624E-2</v>
      </c>
      <c r="X475" s="278">
        <v>0.23826677196125298</v>
      </c>
      <c r="Y475" s="278">
        <v>5.7528568685029431E-2</v>
      </c>
      <c r="Z475" s="278">
        <v>8.6285686732964412E-2</v>
      </c>
      <c r="AA475" s="278">
        <v>1.2257441827486382E-4</v>
      </c>
      <c r="AB475" s="278">
        <v>1.1244233771371022E-3</v>
      </c>
      <c r="AC475" s="279">
        <v>6.0758026850119515</v>
      </c>
      <c r="AD475" s="279">
        <v>1.4669785014682504</v>
      </c>
      <c r="AE475" s="279">
        <v>2.2002850116905925</v>
      </c>
      <c r="AF475" s="279">
        <v>3.1256476660090271E-3</v>
      </c>
      <c r="AG475" s="279">
        <v>2.8672796116996108E-2</v>
      </c>
      <c r="AH475" s="280">
        <v>6.790603000895711</v>
      </c>
      <c r="AI475" s="280">
        <v>1.6395642075233385</v>
      </c>
      <c r="AJ475" s="280">
        <v>2.4591420718894859</v>
      </c>
      <c r="AK475" s="280">
        <v>3.493370920833619E-3</v>
      </c>
      <c r="AL475" s="280">
        <v>3.2046066248407418E-2</v>
      </c>
      <c r="AM475" s="281">
        <v>0</v>
      </c>
      <c r="AN475" s="281">
        <v>0</v>
      </c>
      <c r="AO475" s="281">
        <v>0</v>
      </c>
      <c r="AP475" s="281">
        <v>0</v>
      </c>
      <c r="AQ475" s="282">
        <v>0</v>
      </c>
    </row>
    <row r="476" spans="2:43" x14ac:dyDescent="0.2">
      <c r="B476" s="151" t="s">
        <v>244</v>
      </c>
      <c r="C476" s="151" t="s">
        <v>116</v>
      </c>
      <c r="D476" s="151" t="s">
        <v>141</v>
      </c>
      <c r="E476" s="151" t="s">
        <v>475</v>
      </c>
      <c r="F476" s="151" t="s">
        <v>123</v>
      </c>
      <c r="G476" s="151" t="s">
        <v>22</v>
      </c>
      <c r="H476" s="151" t="s">
        <v>71</v>
      </c>
      <c r="I476" s="262">
        <v>5.2921802935616959</v>
      </c>
      <c r="J476" s="263">
        <v>1.2777759777650959</v>
      </c>
      <c r="K476" s="263">
        <v>1.9165047949652454</v>
      </c>
      <c r="L476" s="263">
        <v>2.7225194497305411E-3</v>
      </c>
      <c r="M476" s="264">
        <v>2.4974742340794203E-2</v>
      </c>
      <c r="N476" s="262">
        <v>5.3133490147359428</v>
      </c>
      <c r="O476" s="263">
        <v>1.2828870816761562</v>
      </c>
      <c r="P476" s="263">
        <v>1.9241708141451064</v>
      </c>
      <c r="Q476" s="263">
        <v>2.7334095275294633E-3</v>
      </c>
      <c r="R476" s="264">
        <v>2.5074641310157381E-2</v>
      </c>
      <c r="S476" s="262">
        <v>5.3133490147359428</v>
      </c>
      <c r="T476" s="263">
        <v>1.2828870816761562</v>
      </c>
      <c r="U476" s="263">
        <v>1.9241708141451064</v>
      </c>
      <c r="V476" s="263">
        <v>2.7334095275294633E-3</v>
      </c>
      <c r="W476" s="263">
        <v>2.5074641310157381E-2</v>
      </c>
      <c r="X476" s="278">
        <v>2.3720308101499745E-2</v>
      </c>
      <c r="Y476" s="278">
        <v>5.7271744717685537E-3</v>
      </c>
      <c r="Z476" s="278">
        <v>8.5900482774335096E-3</v>
      </c>
      <c r="AA476" s="278">
        <v>1.2202721105042246E-5</v>
      </c>
      <c r="AB476" s="278">
        <v>1.1194036299177401E-4</v>
      </c>
      <c r="AC476" s="279">
        <v>0.49812647013149464</v>
      </c>
      <c r="AD476" s="279">
        <v>0.12027066390713964</v>
      </c>
      <c r="AE476" s="279">
        <v>0.18039101382610373</v>
      </c>
      <c r="AF476" s="279">
        <v>2.5625714320588722E-4</v>
      </c>
      <c r="AG476" s="279">
        <v>2.3507476228272544E-3</v>
      </c>
      <c r="AH476" s="280">
        <v>4.7915022365029483</v>
      </c>
      <c r="AI476" s="280">
        <v>1.1568892432972482</v>
      </c>
      <c r="AJ476" s="280">
        <v>1.7351897520415691</v>
      </c>
      <c r="AK476" s="280">
        <v>2.464949663218534E-3</v>
      </c>
      <c r="AL476" s="280">
        <v>2.2611953324338355E-2</v>
      </c>
      <c r="AM476" s="281">
        <v>0</v>
      </c>
      <c r="AN476" s="281">
        <v>0</v>
      </c>
      <c r="AO476" s="281">
        <v>0</v>
      </c>
      <c r="AP476" s="281">
        <v>0</v>
      </c>
      <c r="AQ476" s="282">
        <v>0</v>
      </c>
    </row>
    <row r="477" spans="2:43" x14ac:dyDescent="0.2">
      <c r="B477" s="151" t="s">
        <v>244</v>
      </c>
      <c r="C477" s="151" t="s">
        <v>116</v>
      </c>
      <c r="D477" s="151" t="s">
        <v>395</v>
      </c>
      <c r="E477" s="151" t="s">
        <v>475</v>
      </c>
      <c r="F477" s="151" t="s">
        <v>189</v>
      </c>
      <c r="G477" s="151" t="s">
        <v>22</v>
      </c>
      <c r="H477" s="151" t="s">
        <v>71</v>
      </c>
      <c r="I477" s="262">
        <v>1.4951002623066674</v>
      </c>
      <c r="J477" s="263">
        <v>0.36098603856143963</v>
      </c>
      <c r="K477" s="263">
        <v>0.54143409005744603</v>
      </c>
      <c r="L477" s="263">
        <v>7.6914226606737267E-4</v>
      </c>
      <c r="M477" s="264">
        <v>7.0556446971750441E-3</v>
      </c>
      <c r="N477" s="262">
        <v>1.6196919508322229</v>
      </c>
      <c r="O477" s="263">
        <v>0.39106820844155959</v>
      </c>
      <c r="P477" s="263">
        <v>0.58655359756223313</v>
      </c>
      <c r="Q477" s="263">
        <v>8.3323745490632031E-4</v>
      </c>
      <c r="R477" s="264">
        <v>7.6436150886062971E-3</v>
      </c>
      <c r="S477" s="262">
        <v>1.6196919508322229</v>
      </c>
      <c r="T477" s="263">
        <v>0.39106820844155959</v>
      </c>
      <c r="U477" s="263">
        <v>0.58655359756223313</v>
      </c>
      <c r="V477" s="263">
        <v>8.3323745490632031E-4</v>
      </c>
      <c r="W477" s="263">
        <v>7.6436150886062971E-3</v>
      </c>
      <c r="X477" s="278">
        <v>0.12854698022477959</v>
      </c>
      <c r="Y477" s="278">
        <v>3.103715940012378E-2</v>
      </c>
      <c r="Z477" s="278">
        <v>4.6551872822399448E-2</v>
      </c>
      <c r="AA477" s="278">
        <v>6.6129956738596838E-5</v>
      </c>
      <c r="AB477" s="278">
        <v>6.0663611814335699E-4</v>
      </c>
      <c r="AC477" s="279">
        <v>0</v>
      </c>
      <c r="AD477" s="279">
        <v>0</v>
      </c>
      <c r="AE477" s="279">
        <v>0</v>
      </c>
      <c r="AF477" s="279">
        <v>0</v>
      </c>
      <c r="AG477" s="279">
        <v>0</v>
      </c>
      <c r="AH477" s="280">
        <v>1.4911449706074436</v>
      </c>
      <c r="AI477" s="280">
        <v>0.36003104904143585</v>
      </c>
      <c r="AJ477" s="280">
        <v>0.54000172473983354</v>
      </c>
      <c r="AK477" s="280">
        <v>7.6710749816772338E-4</v>
      </c>
      <c r="AL477" s="280">
        <v>7.0369789704629393E-3</v>
      </c>
      <c r="AM477" s="281">
        <v>0</v>
      </c>
      <c r="AN477" s="281">
        <v>0</v>
      </c>
      <c r="AO477" s="281">
        <v>0</v>
      </c>
      <c r="AP477" s="281">
        <v>0</v>
      </c>
      <c r="AQ477" s="282">
        <v>0</v>
      </c>
    </row>
    <row r="478" spans="2:43" x14ac:dyDescent="0.2">
      <c r="B478" s="151" t="s">
        <v>244</v>
      </c>
      <c r="C478" s="151" t="s">
        <v>116</v>
      </c>
      <c r="D478" s="151" t="s">
        <v>396</v>
      </c>
      <c r="E478" s="151" t="s">
        <v>475</v>
      </c>
      <c r="F478" s="151" t="s">
        <v>193</v>
      </c>
      <c r="G478" s="151" t="s">
        <v>22</v>
      </c>
      <c r="H478" s="151" t="s">
        <v>71</v>
      </c>
      <c r="I478" s="262">
        <v>0.97300175800910094</v>
      </c>
      <c r="J478" s="263">
        <v>0.23492742192093688</v>
      </c>
      <c r="K478" s="263">
        <v>0.35236186813262355</v>
      </c>
      <c r="L478" s="263">
        <v>5.005529033136869E-4</v>
      </c>
      <c r="M478" s="264">
        <v>4.5917687711774097E-3</v>
      </c>
      <c r="N478" s="262">
        <v>1.0540852378431926</v>
      </c>
      <c r="O478" s="263">
        <v>0.25450470708101491</v>
      </c>
      <c r="P478" s="263">
        <v>0.3817253571436755</v>
      </c>
      <c r="Q478" s="263">
        <v>5.4226564525649407E-4</v>
      </c>
      <c r="R478" s="264">
        <v>4.9744161687755271E-3</v>
      </c>
      <c r="S478" s="262">
        <v>1.0540852378431926</v>
      </c>
      <c r="T478" s="263">
        <v>0.25450470708101491</v>
      </c>
      <c r="U478" s="263">
        <v>0.3817253571436755</v>
      </c>
      <c r="V478" s="263">
        <v>5.4226564525649407E-4</v>
      </c>
      <c r="W478" s="263">
        <v>4.9744161687755271E-3</v>
      </c>
      <c r="X478" s="278">
        <v>0.43705973276425059</v>
      </c>
      <c r="Y478" s="278">
        <v>0.10552634196042082</v>
      </c>
      <c r="Z478" s="278">
        <v>0.15827636759615812</v>
      </c>
      <c r="AA478" s="278">
        <v>2.2484185291122923E-4</v>
      </c>
      <c r="AB478" s="278">
        <v>2.0625628016874135E-3</v>
      </c>
      <c r="AC478" s="279">
        <v>0</v>
      </c>
      <c r="AD478" s="279">
        <v>0</v>
      </c>
      <c r="AE478" s="279">
        <v>0</v>
      </c>
      <c r="AF478" s="279">
        <v>0</v>
      </c>
      <c r="AG478" s="279">
        <v>0</v>
      </c>
      <c r="AH478" s="280">
        <v>0.61702550507894194</v>
      </c>
      <c r="AI478" s="280">
        <v>0.14897836512059409</v>
      </c>
      <c r="AJ478" s="280">
        <v>0.22344898954751735</v>
      </c>
      <c r="AK478" s="280">
        <v>3.1742379234526481E-4</v>
      </c>
      <c r="AL478" s="280">
        <v>2.9118533670881132E-3</v>
      </c>
      <c r="AM478" s="281">
        <v>0</v>
      </c>
      <c r="AN478" s="281">
        <v>0</v>
      </c>
      <c r="AO478" s="281">
        <v>0</v>
      </c>
      <c r="AP478" s="281">
        <v>0</v>
      </c>
      <c r="AQ478" s="282">
        <v>0</v>
      </c>
    </row>
    <row r="479" spans="2:43" x14ac:dyDescent="0.2">
      <c r="B479" s="151" t="s">
        <v>244</v>
      </c>
      <c r="C479" s="151" t="s">
        <v>116</v>
      </c>
      <c r="D479" s="151" t="s">
        <v>134</v>
      </c>
      <c r="E479" s="151" t="s">
        <v>475</v>
      </c>
      <c r="F479" s="151" t="s">
        <v>125</v>
      </c>
      <c r="G479" s="151" t="s">
        <v>22</v>
      </c>
      <c r="H479" s="151" t="s">
        <v>71</v>
      </c>
      <c r="I479" s="262">
        <v>1.5188320125020112</v>
      </c>
      <c r="J479" s="263">
        <v>0.36671597568146247</v>
      </c>
      <c r="K479" s="263">
        <v>0.5500282819631197</v>
      </c>
      <c r="L479" s="263">
        <v>7.8135087346526745E-4</v>
      </c>
      <c r="M479" s="264">
        <v>7.1676390574476638E-3</v>
      </c>
      <c r="N479" s="262">
        <v>1.4964962476122758</v>
      </c>
      <c r="O479" s="263">
        <v>0.36132309368614685</v>
      </c>
      <c r="P479" s="263">
        <v>0.54193963075777973</v>
      </c>
      <c r="Q479" s="263">
        <v>7.6986041944371948E-4</v>
      </c>
      <c r="R479" s="264">
        <v>7.0622326007204923E-3</v>
      </c>
      <c r="S479" s="262">
        <v>1.4964962476122758</v>
      </c>
      <c r="T479" s="263">
        <v>0.36132309368614685</v>
      </c>
      <c r="U479" s="263">
        <v>0.54193963075777973</v>
      </c>
      <c r="V479" s="263">
        <v>7.6986041944371948E-4</v>
      </c>
      <c r="W479" s="263">
        <v>7.0622326007204923E-3</v>
      </c>
      <c r="X479" s="278">
        <v>0.31743859797836155</v>
      </c>
      <c r="Y479" s="278">
        <v>7.6644292600091757E-2</v>
      </c>
      <c r="Z479" s="278">
        <v>0.11495689137286237</v>
      </c>
      <c r="AA479" s="278">
        <v>1.6330372533654658E-4</v>
      </c>
      <c r="AB479" s="278">
        <v>1.4980493395467711E-3</v>
      </c>
      <c r="AC479" s="279">
        <v>0</v>
      </c>
      <c r="AD479" s="279">
        <v>0</v>
      </c>
      <c r="AE479" s="279">
        <v>0</v>
      </c>
      <c r="AF479" s="279">
        <v>0</v>
      </c>
      <c r="AG479" s="279">
        <v>0</v>
      </c>
      <c r="AH479" s="280">
        <v>1.1790576496339142</v>
      </c>
      <c r="AI479" s="280">
        <v>0.28467880108605509</v>
      </c>
      <c r="AJ479" s="280">
        <v>0.42698273938491732</v>
      </c>
      <c r="AK479" s="280">
        <v>6.0655669410717295E-4</v>
      </c>
      <c r="AL479" s="280">
        <v>5.5641832611737219E-3</v>
      </c>
      <c r="AM479" s="281">
        <v>0</v>
      </c>
      <c r="AN479" s="281">
        <v>0</v>
      </c>
      <c r="AO479" s="281">
        <v>0</v>
      </c>
      <c r="AP479" s="281">
        <v>0</v>
      </c>
      <c r="AQ479" s="282">
        <v>0</v>
      </c>
    </row>
    <row r="480" spans="2:43" x14ac:dyDescent="0.2">
      <c r="B480" s="151" t="s">
        <v>244</v>
      </c>
      <c r="C480" s="151" t="s">
        <v>116</v>
      </c>
      <c r="D480" s="151" t="s">
        <v>397</v>
      </c>
      <c r="E480" s="151" t="s">
        <v>475</v>
      </c>
      <c r="F480" s="151" t="s">
        <v>130</v>
      </c>
      <c r="G480" s="151" t="s">
        <v>22</v>
      </c>
      <c r="H480" s="151" t="s">
        <v>71</v>
      </c>
      <c r="I480" s="262">
        <v>0.68822075566497387</v>
      </c>
      <c r="J480" s="263">
        <v>0.1661681764806627</v>
      </c>
      <c r="K480" s="263">
        <v>0.24923156526453866</v>
      </c>
      <c r="L480" s="263">
        <v>3.5404961453894929E-4</v>
      </c>
      <c r="M480" s="264">
        <v>3.2478364479059728E-3</v>
      </c>
      <c r="N480" s="262">
        <v>0.74557248530372167</v>
      </c>
      <c r="O480" s="263">
        <v>0.18001552452071792</v>
      </c>
      <c r="P480" s="263">
        <v>0.27000086236991688</v>
      </c>
      <c r="Q480" s="263">
        <v>3.8355374908386169E-4</v>
      </c>
      <c r="R480" s="264">
        <v>3.5184894852314701E-3</v>
      </c>
      <c r="S480" s="262">
        <v>0.74557248530372167</v>
      </c>
      <c r="T480" s="263">
        <v>0.18001552452071792</v>
      </c>
      <c r="U480" s="263">
        <v>0.27000086236991688</v>
      </c>
      <c r="V480" s="263">
        <v>3.8355374908386169E-4</v>
      </c>
      <c r="W480" s="263">
        <v>3.5184894852314701E-3</v>
      </c>
      <c r="X480" s="278">
        <v>2.570939604495592E-2</v>
      </c>
      <c r="Y480" s="278">
        <v>6.2074318800247556E-3</v>
      </c>
      <c r="Z480" s="278">
        <v>9.3103745644798931E-3</v>
      </c>
      <c r="AA480" s="278">
        <v>1.322599134771937E-5</v>
      </c>
      <c r="AB480" s="278">
        <v>1.2132722362867138E-4</v>
      </c>
      <c r="AC480" s="279">
        <v>0</v>
      </c>
      <c r="AD480" s="279">
        <v>0</v>
      </c>
      <c r="AE480" s="279">
        <v>0</v>
      </c>
      <c r="AF480" s="279">
        <v>0</v>
      </c>
      <c r="AG480" s="279">
        <v>0</v>
      </c>
      <c r="AH480" s="280">
        <v>0.71986308925876574</v>
      </c>
      <c r="AI480" s="280">
        <v>0.17380809264069319</v>
      </c>
      <c r="AJ480" s="280">
        <v>0.26069048780543702</v>
      </c>
      <c r="AK480" s="280">
        <v>3.7032775773614238E-4</v>
      </c>
      <c r="AL480" s="280">
        <v>3.3971622616027985E-3</v>
      </c>
      <c r="AM480" s="281">
        <v>0</v>
      </c>
      <c r="AN480" s="281">
        <v>0</v>
      </c>
      <c r="AO480" s="281">
        <v>0</v>
      </c>
      <c r="AP480" s="281">
        <v>0</v>
      </c>
      <c r="AQ480" s="282">
        <v>0</v>
      </c>
    </row>
    <row r="481" spans="2:43" x14ac:dyDescent="0.2">
      <c r="B481" s="151" t="s">
        <v>244</v>
      </c>
      <c r="C481" s="151" t="s">
        <v>116</v>
      </c>
      <c r="D481" s="151" t="s">
        <v>138</v>
      </c>
      <c r="E481" s="151" t="s">
        <v>475</v>
      </c>
      <c r="F481" s="151" t="s">
        <v>126</v>
      </c>
      <c r="G481" s="151" t="s">
        <v>22</v>
      </c>
      <c r="H481" s="151" t="s">
        <v>71</v>
      </c>
      <c r="I481" s="262">
        <v>4.7463500390687849E-2</v>
      </c>
      <c r="J481" s="263">
        <v>1.1459874240045702E-2</v>
      </c>
      <c r="K481" s="263">
        <v>1.7188383811347491E-2</v>
      </c>
      <c r="L481" s="263">
        <v>2.4417214795789608E-5</v>
      </c>
      <c r="M481" s="264">
        <v>2.2398872054523949E-4</v>
      </c>
      <c r="N481" s="262">
        <v>4.676550773788362E-2</v>
      </c>
      <c r="O481" s="263">
        <v>1.1291346677692089E-2</v>
      </c>
      <c r="P481" s="263">
        <v>1.6935613461180617E-2</v>
      </c>
      <c r="Q481" s="263">
        <v>2.4058138107616234E-5</v>
      </c>
      <c r="R481" s="264">
        <v>2.2069476877251539E-4</v>
      </c>
      <c r="S481" s="262">
        <v>4.676550773788362E-2</v>
      </c>
      <c r="T481" s="263">
        <v>1.1291346677692089E-2</v>
      </c>
      <c r="U481" s="263">
        <v>1.6935613461180617E-2</v>
      </c>
      <c r="V481" s="263">
        <v>2.4058138107616234E-5</v>
      </c>
      <c r="W481" s="263">
        <v>2.2069476877251539E-4</v>
      </c>
      <c r="X481" s="278">
        <v>0</v>
      </c>
      <c r="Y481" s="278">
        <v>0</v>
      </c>
      <c r="Z481" s="278">
        <v>0</v>
      </c>
      <c r="AA481" s="278">
        <v>0</v>
      </c>
      <c r="AB481" s="278">
        <v>0</v>
      </c>
      <c r="AC481" s="279">
        <v>0</v>
      </c>
      <c r="AD481" s="279">
        <v>0</v>
      </c>
      <c r="AE481" s="279">
        <v>0</v>
      </c>
      <c r="AF481" s="279">
        <v>0</v>
      </c>
      <c r="AG481" s="279">
        <v>0</v>
      </c>
      <c r="AH481" s="280">
        <v>4.676550773788362E-2</v>
      </c>
      <c r="AI481" s="280">
        <v>1.1291346677692087E-2</v>
      </c>
      <c r="AJ481" s="280">
        <v>1.6935613461180617E-2</v>
      </c>
      <c r="AK481" s="280">
        <v>2.4058138107616234E-5</v>
      </c>
      <c r="AL481" s="280">
        <v>2.2069476877251539E-4</v>
      </c>
      <c r="AM481" s="281">
        <v>0</v>
      </c>
      <c r="AN481" s="281">
        <v>0</v>
      </c>
      <c r="AO481" s="281">
        <v>0</v>
      </c>
      <c r="AP481" s="281">
        <v>0</v>
      </c>
      <c r="AQ481" s="282">
        <v>0</v>
      </c>
    </row>
    <row r="482" spans="2:43" x14ac:dyDescent="0.2">
      <c r="B482" s="151" t="s">
        <v>244</v>
      </c>
      <c r="C482" s="151" t="s">
        <v>116</v>
      </c>
      <c r="D482" s="151" t="s">
        <v>140</v>
      </c>
      <c r="E482" s="151" t="s">
        <v>475</v>
      </c>
      <c r="F482" s="151" t="s">
        <v>128</v>
      </c>
      <c r="G482" s="151" t="s">
        <v>22</v>
      </c>
      <c r="H482" s="151" t="s">
        <v>71</v>
      </c>
      <c r="I482" s="262">
        <v>4.7463500390687849E-2</v>
      </c>
      <c r="J482" s="263">
        <v>1.1459874240045702E-2</v>
      </c>
      <c r="K482" s="263">
        <v>1.7188383811347491E-2</v>
      </c>
      <c r="L482" s="263">
        <v>2.4417214795789608E-5</v>
      </c>
      <c r="M482" s="264">
        <v>2.2398872054523949E-4</v>
      </c>
      <c r="N482" s="262">
        <v>4.7463500390687849E-2</v>
      </c>
      <c r="O482" s="263">
        <v>1.1459874240045702E-2</v>
      </c>
      <c r="P482" s="263">
        <v>1.7188383811347491E-2</v>
      </c>
      <c r="Q482" s="263">
        <v>2.4417214795789608E-5</v>
      </c>
      <c r="R482" s="264">
        <v>2.2398872054523949E-4</v>
      </c>
      <c r="S482" s="262">
        <v>4.7463500390687849E-2</v>
      </c>
      <c r="T482" s="263">
        <v>1.1459874240045702E-2</v>
      </c>
      <c r="U482" s="263">
        <v>1.7188383811347491E-2</v>
      </c>
      <c r="V482" s="263">
        <v>2.4417214795789608E-5</v>
      </c>
      <c r="W482" s="263">
        <v>2.2398872054523949E-4</v>
      </c>
      <c r="X482" s="278">
        <v>2.3731750195343924E-2</v>
      </c>
      <c r="Y482" s="278">
        <v>5.7299371200228511E-3</v>
      </c>
      <c r="Z482" s="278">
        <v>8.5941919056737454E-3</v>
      </c>
      <c r="AA482" s="278">
        <v>1.2208607397894804E-5</v>
      </c>
      <c r="AB482" s="278">
        <v>1.1199436027261975E-4</v>
      </c>
      <c r="AC482" s="279">
        <v>0</v>
      </c>
      <c r="AD482" s="279">
        <v>0</v>
      </c>
      <c r="AE482" s="279">
        <v>0</v>
      </c>
      <c r="AF482" s="279">
        <v>0</v>
      </c>
      <c r="AG482" s="279">
        <v>0</v>
      </c>
      <c r="AH482" s="280">
        <v>2.3731750195343924E-2</v>
      </c>
      <c r="AI482" s="280">
        <v>5.7299371200228511E-3</v>
      </c>
      <c r="AJ482" s="280">
        <v>8.5941919056737454E-3</v>
      </c>
      <c r="AK482" s="280">
        <v>1.2208607397894804E-5</v>
      </c>
      <c r="AL482" s="280">
        <v>1.1199436027261975E-4</v>
      </c>
      <c r="AM482" s="281">
        <v>0</v>
      </c>
      <c r="AN482" s="281">
        <v>0</v>
      </c>
      <c r="AO482" s="281">
        <v>0</v>
      </c>
      <c r="AP482" s="281">
        <v>0</v>
      </c>
      <c r="AQ482" s="282">
        <v>0</v>
      </c>
    </row>
    <row r="483" spans="2:43" x14ac:dyDescent="0.2">
      <c r="B483" s="151" t="s">
        <v>244</v>
      </c>
      <c r="C483" s="151" t="s">
        <v>116</v>
      </c>
      <c r="D483" s="151" t="s">
        <v>135</v>
      </c>
      <c r="E483" s="151" t="s">
        <v>475</v>
      </c>
      <c r="F483" s="151" t="s">
        <v>155</v>
      </c>
      <c r="G483" s="151" t="s">
        <v>22</v>
      </c>
      <c r="H483" s="151" t="s">
        <v>71</v>
      </c>
      <c r="I483" s="262">
        <v>2.3731750195343924E-2</v>
      </c>
      <c r="J483" s="263">
        <v>5.7299371200228511E-3</v>
      </c>
      <c r="K483" s="263">
        <v>8.5941919056737454E-3</v>
      </c>
      <c r="L483" s="263">
        <v>1.2208607397894804E-5</v>
      </c>
      <c r="M483" s="264">
        <v>1.1199436027261975E-4</v>
      </c>
      <c r="N483" s="262">
        <v>2.338275386894181E-2</v>
      </c>
      <c r="O483" s="263">
        <v>5.6456733388460445E-3</v>
      </c>
      <c r="P483" s="263">
        <v>8.4678067305903083E-3</v>
      </c>
      <c r="Q483" s="263">
        <v>1.2029069053808117E-5</v>
      </c>
      <c r="R483" s="264">
        <v>1.1034738438625769E-4</v>
      </c>
      <c r="S483" s="262">
        <v>2.338275386894181E-2</v>
      </c>
      <c r="T483" s="263">
        <v>5.6456733388460445E-3</v>
      </c>
      <c r="U483" s="263">
        <v>8.4678067305903083E-3</v>
      </c>
      <c r="V483" s="263">
        <v>1.2029069053808117E-5</v>
      </c>
      <c r="W483" s="263">
        <v>1.1034738438625769E-4</v>
      </c>
      <c r="X483" s="278">
        <v>0</v>
      </c>
      <c r="Y483" s="278">
        <v>0</v>
      </c>
      <c r="Z483" s="278">
        <v>0</v>
      </c>
      <c r="AA483" s="278">
        <v>0</v>
      </c>
      <c r="AB483" s="278">
        <v>0</v>
      </c>
      <c r="AC483" s="279">
        <v>0</v>
      </c>
      <c r="AD483" s="279">
        <v>0</v>
      </c>
      <c r="AE483" s="279">
        <v>0</v>
      </c>
      <c r="AF483" s="279">
        <v>0</v>
      </c>
      <c r="AG483" s="279">
        <v>0</v>
      </c>
      <c r="AH483" s="280">
        <v>2.338275386894181E-2</v>
      </c>
      <c r="AI483" s="280">
        <v>5.6456733388460436E-3</v>
      </c>
      <c r="AJ483" s="280">
        <v>8.4678067305903083E-3</v>
      </c>
      <c r="AK483" s="280">
        <v>1.2029069053808117E-5</v>
      </c>
      <c r="AL483" s="280">
        <v>1.1034738438625769E-4</v>
      </c>
      <c r="AM483" s="281">
        <v>0</v>
      </c>
      <c r="AN483" s="281">
        <v>0</v>
      </c>
      <c r="AO483" s="281">
        <v>0</v>
      </c>
      <c r="AP483" s="281">
        <v>0</v>
      </c>
      <c r="AQ483" s="282">
        <v>0</v>
      </c>
    </row>
    <row r="484" spans="2:43" x14ac:dyDescent="0.2">
      <c r="B484" s="151" t="s">
        <v>244</v>
      </c>
      <c r="C484" s="151" t="s">
        <v>116</v>
      </c>
      <c r="D484" s="151" t="s">
        <v>136</v>
      </c>
      <c r="E484" s="151" t="s">
        <v>475</v>
      </c>
      <c r="F484" s="151" t="s">
        <v>132</v>
      </c>
      <c r="G484" s="151" t="s">
        <v>22</v>
      </c>
      <c r="H484" s="151" t="s">
        <v>71</v>
      </c>
      <c r="I484" s="262">
        <v>0</v>
      </c>
      <c r="J484" s="263">
        <v>0</v>
      </c>
      <c r="K484" s="263">
        <v>0</v>
      </c>
      <c r="L484" s="263">
        <v>0</v>
      </c>
      <c r="M484" s="264">
        <v>0</v>
      </c>
      <c r="N484" s="262">
        <v>0</v>
      </c>
      <c r="O484" s="263">
        <v>0</v>
      </c>
      <c r="P484" s="263">
        <v>0</v>
      </c>
      <c r="Q484" s="263">
        <v>0</v>
      </c>
      <c r="R484" s="264">
        <v>0</v>
      </c>
      <c r="S484" s="262">
        <v>0</v>
      </c>
      <c r="T484" s="263">
        <v>0</v>
      </c>
      <c r="U484" s="263">
        <v>0</v>
      </c>
      <c r="V484" s="263">
        <v>0</v>
      </c>
      <c r="W484" s="263">
        <v>0</v>
      </c>
      <c r="X484" s="278">
        <v>0</v>
      </c>
      <c r="Y484" s="278">
        <v>0</v>
      </c>
      <c r="Z484" s="278">
        <v>0</v>
      </c>
      <c r="AA484" s="278">
        <v>0</v>
      </c>
      <c r="AB484" s="278">
        <v>0</v>
      </c>
      <c r="AC484" s="279">
        <v>0</v>
      </c>
      <c r="AD484" s="279">
        <v>0</v>
      </c>
      <c r="AE484" s="279">
        <v>0</v>
      </c>
      <c r="AF484" s="279">
        <v>0</v>
      </c>
      <c r="AG484" s="279">
        <v>0</v>
      </c>
      <c r="AH484" s="280">
        <v>0</v>
      </c>
      <c r="AI484" s="280">
        <v>0</v>
      </c>
      <c r="AJ484" s="280">
        <v>0</v>
      </c>
      <c r="AK484" s="280">
        <v>0</v>
      </c>
      <c r="AL484" s="280">
        <v>0</v>
      </c>
      <c r="AM484" s="281">
        <v>0</v>
      </c>
      <c r="AN484" s="281">
        <v>0</v>
      </c>
      <c r="AO484" s="281">
        <v>0</v>
      </c>
      <c r="AP484" s="281">
        <v>0</v>
      </c>
      <c r="AQ484" s="282">
        <v>0</v>
      </c>
    </row>
    <row r="485" spans="2:43" x14ac:dyDescent="0.2">
      <c r="B485" s="151" t="s">
        <v>244</v>
      </c>
      <c r="C485" s="151" t="s">
        <v>116</v>
      </c>
      <c r="D485" s="151" t="s">
        <v>398</v>
      </c>
      <c r="E485" s="151" t="s">
        <v>475</v>
      </c>
      <c r="F485" s="151" t="s">
        <v>131</v>
      </c>
      <c r="G485" s="151" t="s">
        <v>22</v>
      </c>
      <c r="H485" s="151" t="s">
        <v>71</v>
      </c>
      <c r="I485" s="262">
        <v>0</v>
      </c>
      <c r="J485" s="263">
        <v>0</v>
      </c>
      <c r="K485" s="263">
        <v>0</v>
      </c>
      <c r="L485" s="263">
        <v>0</v>
      </c>
      <c r="M485" s="264">
        <v>0</v>
      </c>
      <c r="N485" s="262">
        <v>0</v>
      </c>
      <c r="O485" s="263">
        <v>0</v>
      </c>
      <c r="P485" s="263">
        <v>0</v>
      </c>
      <c r="Q485" s="263">
        <v>0</v>
      </c>
      <c r="R485" s="264">
        <v>0</v>
      </c>
      <c r="S485" s="262">
        <v>0</v>
      </c>
      <c r="T485" s="263">
        <v>0</v>
      </c>
      <c r="U485" s="263">
        <v>0</v>
      </c>
      <c r="V485" s="263">
        <v>0</v>
      </c>
      <c r="W485" s="263">
        <v>0</v>
      </c>
      <c r="X485" s="278">
        <v>0</v>
      </c>
      <c r="Y485" s="278">
        <v>0</v>
      </c>
      <c r="Z485" s="278">
        <v>0</v>
      </c>
      <c r="AA485" s="278">
        <v>0</v>
      </c>
      <c r="AB485" s="278">
        <v>0</v>
      </c>
      <c r="AC485" s="279">
        <v>0</v>
      </c>
      <c r="AD485" s="279">
        <v>0</v>
      </c>
      <c r="AE485" s="279">
        <v>0</v>
      </c>
      <c r="AF485" s="279">
        <v>0</v>
      </c>
      <c r="AG485" s="279">
        <v>0</v>
      </c>
      <c r="AH485" s="280">
        <v>0</v>
      </c>
      <c r="AI485" s="280">
        <v>0</v>
      </c>
      <c r="AJ485" s="280">
        <v>0</v>
      </c>
      <c r="AK485" s="280">
        <v>0</v>
      </c>
      <c r="AL485" s="280">
        <v>0</v>
      </c>
      <c r="AM485" s="281">
        <v>0</v>
      </c>
      <c r="AN485" s="281">
        <v>0</v>
      </c>
      <c r="AO485" s="281">
        <v>0</v>
      </c>
      <c r="AP485" s="281">
        <v>0</v>
      </c>
      <c r="AQ485" s="282">
        <v>0</v>
      </c>
    </row>
    <row r="486" spans="2:43" x14ac:dyDescent="0.2">
      <c r="B486" s="151" t="s">
        <v>245</v>
      </c>
      <c r="C486" s="151" t="s">
        <v>116</v>
      </c>
      <c r="D486" s="151" t="s">
        <v>144</v>
      </c>
      <c r="E486" s="151" t="s">
        <v>475</v>
      </c>
      <c r="F486" s="151" t="s">
        <v>122</v>
      </c>
      <c r="G486" s="151" t="s">
        <v>361</v>
      </c>
      <c r="H486" s="151" t="s">
        <v>71</v>
      </c>
      <c r="I486" s="262">
        <v>19.302562948226768</v>
      </c>
      <c r="J486" s="263">
        <v>4.6605273963452571</v>
      </c>
      <c r="K486" s="263">
        <v>6.9902105357975399</v>
      </c>
      <c r="L486" s="263">
        <v>9.9300477574673987E-3</v>
      </c>
      <c r="M486" s="264">
        <v>9.1092235979829322E-2</v>
      </c>
      <c r="N486" s="262">
        <v>18.941091731967838</v>
      </c>
      <c r="O486" s="263">
        <v>4.5732516024062075</v>
      </c>
      <c r="P486" s="263">
        <v>6.8593077167751142</v>
      </c>
      <c r="Q486" s="263">
        <v>9.7440918069530268E-3</v>
      </c>
      <c r="R486" s="264">
        <v>8.9386388864102176E-2</v>
      </c>
      <c r="S486" s="262">
        <v>18.941091731967838</v>
      </c>
      <c r="T486" s="263">
        <v>4.5732516024062075</v>
      </c>
      <c r="U486" s="263">
        <v>6.8593077167751142</v>
      </c>
      <c r="V486" s="263">
        <v>9.7440918069530268E-3</v>
      </c>
      <c r="W486" s="263">
        <v>8.9386388864102176E-2</v>
      </c>
      <c r="X486" s="278">
        <v>0.9108539797123868</v>
      </c>
      <c r="Y486" s="278">
        <v>0.21992208692212345</v>
      </c>
      <c r="Z486" s="278">
        <v>0.32985573483875397</v>
      </c>
      <c r="AA486" s="278">
        <v>4.6858148023571885E-4</v>
      </c>
      <c r="AB486" s="278">
        <v>4.2984823251541121E-3</v>
      </c>
      <c r="AC486" s="279">
        <v>0</v>
      </c>
      <c r="AD486" s="279">
        <v>0</v>
      </c>
      <c r="AE486" s="279">
        <v>0</v>
      </c>
      <c r="AF486" s="279">
        <v>0</v>
      </c>
      <c r="AG486" s="279">
        <v>0</v>
      </c>
      <c r="AH486" s="280">
        <v>18.030237752255449</v>
      </c>
      <c r="AI486" s="280">
        <v>4.3533295154840834</v>
      </c>
      <c r="AJ486" s="280">
        <v>6.5294519819363606</v>
      </c>
      <c r="AK486" s="280">
        <v>9.2755103267173084E-3</v>
      </c>
      <c r="AL486" s="280">
        <v>8.5087906538948058E-2</v>
      </c>
      <c r="AM486" s="281">
        <v>0</v>
      </c>
      <c r="AN486" s="281">
        <v>0</v>
      </c>
      <c r="AO486" s="281">
        <v>0</v>
      </c>
      <c r="AP486" s="281">
        <v>0</v>
      </c>
      <c r="AQ486" s="282">
        <v>0</v>
      </c>
    </row>
    <row r="487" spans="2:43" x14ac:dyDescent="0.2">
      <c r="B487" s="151" t="s">
        <v>245</v>
      </c>
      <c r="C487" s="151" t="s">
        <v>116</v>
      </c>
      <c r="D487" s="151" t="s">
        <v>139</v>
      </c>
      <c r="E487" s="151" t="s">
        <v>475</v>
      </c>
      <c r="F487" s="151" t="s">
        <v>127</v>
      </c>
      <c r="G487" s="151" t="s">
        <v>361</v>
      </c>
      <c r="H487" s="151" t="s">
        <v>71</v>
      </c>
      <c r="I487" s="262">
        <v>4.5110540715413112</v>
      </c>
      <c r="J487" s="263">
        <v>1.0891761442873296</v>
      </c>
      <c r="K487" s="263">
        <v>1.6336285385012701</v>
      </c>
      <c r="L487" s="263">
        <v>2.3206753676738075E-3</v>
      </c>
      <c r="M487" s="264">
        <v>2.1288468433170445E-2</v>
      </c>
      <c r="N487" s="262">
        <v>4.4265774035349192</v>
      </c>
      <c r="O487" s="263">
        <v>1.0687795872782035</v>
      </c>
      <c r="P487" s="263">
        <v>1.6030362437727819</v>
      </c>
      <c r="Q487" s="263">
        <v>2.2772170274551968E-3</v>
      </c>
      <c r="R487" s="264">
        <v>2.0889807975620435E-2</v>
      </c>
      <c r="S487" s="262">
        <v>4.4265774035349192</v>
      </c>
      <c r="T487" s="263">
        <v>1.0687795872782035</v>
      </c>
      <c r="U487" s="263">
        <v>1.6030362437727819</v>
      </c>
      <c r="V487" s="263">
        <v>2.2772170274551968E-3</v>
      </c>
      <c r="W487" s="263">
        <v>2.0889807975620435E-2</v>
      </c>
      <c r="X487" s="278">
        <v>0.3960621887373349</v>
      </c>
      <c r="Y487" s="278">
        <v>9.5627647282786638E-2</v>
      </c>
      <c r="Z487" s="278">
        <v>0.14342955865335416</v>
      </c>
      <c r="AA487" s="278">
        <v>2.0375099719335973E-4</v>
      </c>
      <c r="AB487" s="278">
        <v>1.8690880820291967E-3</v>
      </c>
      <c r="AC487" s="279">
        <v>0</v>
      </c>
      <c r="AD487" s="279">
        <v>0</v>
      </c>
      <c r="AE487" s="279">
        <v>0</v>
      </c>
      <c r="AF487" s="279">
        <v>0</v>
      </c>
      <c r="AG487" s="279">
        <v>0</v>
      </c>
      <c r="AH487" s="280">
        <v>4.0305152147975845</v>
      </c>
      <c r="AI487" s="280">
        <v>0.97315193999541694</v>
      </c>
      <c r="AJ487" s="280">
        <v>1.4596066851194278</v>
      </c>
      <c r="AK487" s="280">
        <v>2.0734660302618372E-3</v>
      </c>
      <c r="AL487" s="280">
        <v>1.9020719893591241E-2</v>
      </c>
      <c r="AM487" s="281">
        <v>0</v>
      </c>
      <c r="AN487" s="281">
        <v>0</v>
      </c>
      <c r="AO487" s="281">
        <v>0</v>
      </c>
      <c r="AP487" s="281">
        <v>0</v>
      </c>
      <c r="AQ487" s="282">
        <v>0</v>
      </c>
    </row>
    <row r="488" spans="2:43" x14ac:dyDescent="0.2">
      <c r="B488" s="151" t="s">
        <v>245</v>
      </c>
      <c r="C488" s="151" t="s">
        <v>116</v>
      </c>
      <c r="D488" s="151" t="s">
        <v>142</v>
      </c>
      <c r="E488" s="151" t="s">
        <v>475</v>
      </c>
      <c r="F488" s="151" t="s">
        <v>133</v>
      </c>
      <c r="G488" s="151" t="s">
        <v>361</v>
      </c>
      <c r="H488" s="151" t="s">
        <v>71</v>
      </c>
      <c r="I488" s="262">
        <v>2.3742389850217423E-2</v>
      </c>
      <c r="J488" s="263">
        <v>5.7325060225648919E-3</v>
      </c>
      <c r="K488" s="263">
        <v>8.5980449394803694E-3</v>
      </c>
      <c r="L488" s="263">
        <v>1.2214080882493725E-5</v>
      </c>
      <c r="M488" s="264">
        <v>1.1204457070089708E-4</v>
      </c>
      <c r="N488" s="262">
        <v>2.5720922337735541E-2</v>
      </c>
      <c r="O488" s="263">
        <v>6.2102148577786323E-3</v>
      </c>
      <c r="P488" s="263">
        <v>9.3145486844370667E-3</v>
      </c>
      <c r="Q488" s="263">
        <v>1.3231920956034867E-5</v>
      </c>
      <c r="R488" s="264">
        <v>1.2138161825930516E-4</v>
      </c>
      <c r="S488" s="262">
        <v>2.5720922337735541E-2</v>
      </c>
      <c r="T488" s="263">
        <v>6.2102148577786323E-3</v>
      </c>
      <c r="U488" s="263">
        <v>9.3145486844370667E-3</v>
      </c>
      <c r="V488" s="263">
        <v>1.3231920956034867E-5</v>
      </c>
      <c r="W488" s="263">
        <v>1.2138161825930516E-4</v>
      </c>
      <c r="X488" s="278">
        <v>0</v>
      </c>
      <c r="Y488" s="278">
        <v>0</v>
      </c>
      <c r="Z488" s="278">
        <v>0</v>
      </c>
      <c r="AA488" s="278">
        <v>0</v>
      </c>
      <c r="AB488" s="278">
        <v>0</v>
      </c>
      <c r="AC488" s="279">
        <v>0</v>
      </c>
      <c r="AD488" s="279">
        <v>0</v>
      </c>
      <c r="AE488" s="279">
        <v>0</v>
      </c>
      <c r="AF488" s="279">
        <v>0</v>
      </c>
      <c r="AG488" s="279">
        <v>0</v>
      </c>
      <c r="AH488" s="280">
        <v>2.5720922337735541E-2</v>
      </c>
      <c r="AI488" s="280">
        <v>6.2102148577786323E-3</v>
      </c>
      <c r="AJ488" s="280">
        <v>9.3145486844370667E-3</v>
      </c>
      <c r="AK488" s="280">
        <v>1.3231920956034867E-5</v>
      </c>
      <c r="AL488" s="280">
        <v>1.2138161825930516E-4</v>
      </c>
      <c r="AM488" s="281">
        <v>0</v>
      </c>
      <c r="AN488" s="281">
        <v>0</v>
      </c>
      <c r="AO488" s="281">
        <v>0</v>
      </c>
      <c r="AP488" s="281">
        <v>0</v>
      </c>
      <c r="AQ488" s="282">
        <v>0</v>
      </c>
    </row>
    <row r="489" spans="2:43" x14ac:dyDescent="0.2">
      <c r="B489" s="151" t="s">
        <v>245</v>
      </c>
      <c r="C489" s="151" t="s">
        <v>116</v>
      </c>
      <c r="D489" s="151" t="s">
        <v>143</v>
      </c>
      <c r="E489" s="151" t="s">
        <v>475</v>
      </c>
      <c r="F489" s="151" t="s">
        <v>212</v>
      </c>
      <c r="G489" s="151" t="s">
        <v>361</v>
      </c>
      <c r="H489" s="151" t="s">
        <v>71</v>
      </c>
      <c r="I489" s="262">
        <v>9.4969559400869694E-2</v>
      </c>
      <c r="J489" s="263">
        <v>2.2930024090259567E-2</v>
      </c>
      <c r="K489" s="263">
        <v>3.4392179757921477E-2</v>
      </c>
      <c r="L489" s="263">
        <v>4.88563235299749E-5</v>
      </c>
      <c r="M489" s="264">
        <v>4.481782828035883E-4</v>
      </c>
      <c r="N489" s="262">
        <v>0.10288368935094216</v>
      </c>
      <c r="O489" s="263">
        <v>2.4840859431114529E-2</v>
      </c>
      <c r="P489" s="263">
        <v>3.7258194737748267E-2</v>
      </c>
      <c r="Q489" s="263">
        <v>5.2927683824139468E-5</v>
      </c>
      <c r="R489" s="264">
        <v>4.8552647303722063E-4</v>
      </c>
      <c r="S489" s="262">
        <v>0.10288368935094216</v>
      </c>
      <c r="T489" s="263">
        <v>2.4840859431114529E-2</v>
      </c>
      <c r="U489" s="263">
        <v>3.7258194737748267E-2</v>
      </c>
      <c r="V489" s="263">
        <v>5.2927683824139468E-5</v>
      </c>
      <c r="W489" s="263">
        <v>4.8552647303722063E-4</v>
      </c>
      <c r="X489" s="278">
        <v>0</v>
      </c>
      <c r="Y489" s="278">
        <v>0</v>
      </c>
      <c r="Z489" s="278">
        <v>0</v>
      </c>
      <c r="AA489" s="278">
        <v>0</v>
      </c>
      <c r="AB489" s="278">
        <v>0</v>
      </c>
      <c r="AC489" s="279">
        <v>0</v>
      </c>
      <c r="AD489" s="279">
        <v>0</v>
      </c>
      <c r="AE489" s="279">
        <v>0</v>
      </c>
      <c r="AF489" s="279">
        <v>0</v>
      </c>
      <c r="AG489" s="279">
        <v>0</v>
      </c>
      <c r="AH489" s="280">
        <v>0.10288368935094216</v>
      </c>
      <c r="AI489" s="280">
        <v>2.4840859431114529E-2</v>
      </c>
      <c r="AJ489" s="280">
        <v>3.7258194737748267E-2</v>
      </c>
      <c r="AK489" s="280">
        <v>5.2927683824139468E-5</v>
      </c>
      <c r="AL489" s="280">
        <v>4.8552647303722063E-4</v>
      </c>
      <c r="AM489" s="281">
        <v>0</v>
      </c>
      <c r="AN489" s="281">
        <v>0</v>
      </c>
      <c r="AO489" s="281">
        <v>0</v>
      </c>
      <c r="AP489" s="281">
        <v>0</v>
      </c>
      <c r="AQ489" s="282">
        <v>0</v>
      </c>
    </row>
    <row r="490" spans="2:43" x14ac:dyDescent="0.2">
      <c r="B490" s="151" t="s">
        <v>245</v>
      </c>
      <c r="C490" s="151" t="s">
        <v>116</v>
      </c>
      <c r="D490" s="151" t="s">
        <v>137</v>
      </c>
      <c r="E490" s="151" t="s">
        <v>475</v>
      </c>
      <c r="F490" s="151" t="s">
        <v>124</v>
      </c>
      <c r="G490" s="151" t="s">
        <v>361</v>
      </c>
      <c r="H490" s="151" t="s">
        <v>71</v>
      </c>
      <c r="I490" s="262">
        <v>5.6744311742019642</v>
      </c>
      <c r="J490" s="263">
        <v>1.3700689393930092</v>
      </c>
      <c r="K490" s="263">
        <v>2.0549327405358082</v>
      </c>
      <c r="L490" s="263">
        <v>2.9191653309160004E-3</v>
      </c>
      <c r="M490" s="264">
        <v>2.67786523975144E-2</v>
      </c>
      <c r="N490" s="262">
        <v>5.5681684181307665</v>
      </c>
      <c r="O490" s="263">
        <v>1.3444122176815296</v>
      </c>
      <c r="P490" s="263">
        <v>2.0164508540089203</v>
      </c>
      <c r="Q490" s="263">
        <v>2.8644993134831162E-3</v>
      </c>
      <c r="R490" s="264">
        <v>2.6277179506175179E-2</v>
      </c>
      <c r="S490" s="262">
        <v>5.5681684181307665</v>
      </c>
      <c r="T490" s="263">
        <v>1.3444122176815296</v>
      </c>
      <c r="U490" s="263">
        <v>2.0164508540089203</v>
      </c>
      <c r="V490" s="263">
        <v>2.8644993134831162E-3</v>
      </c>
      <c r="W490" s="263">
        <v>2.6277179506175179E-2</v>
      </c>
      <c r="X490" s="278">
        <v>4.6595551616157034E-2</v>
      </c>
      <c r="Y490" s="278">
        <v>1.1250311445033721E-2</v>
      </c>
      <c r="Z490" s="278">
        <v>1.6874065723924015E-2</v>
      </c>
      <c r="AA490" s="278">
        <v>2.3970705552159966E-5</v>
      </c>
      <c r="AB490" s="278">
        <v>2.1989271553284667E-4</v>
      </c>
      <c r="AC490" s="279">
        <v>0.88531548070698385</v>
      </c>
      <c r="AD490" s="279">
        <v>0.21375591745564068</v>
      </c>
      <c r="AE490" s="279">
        <v>0.32060724875455632</v>
      </c>
      <c r="AF490" s="279">
        <v>4.5544340549103938E-4</v>
      </c>
      <c r="AG490" s="279">
        <v>4.1779615951240872E-3</v>
      </c>
      <c r="AH490" s="280">
        <v>4.6362573858076255</v>
      </c>
      <c r="AI490" s="280">
        <v>1.1194059887808552</v>
      </c>
      <c r="AJ490" s="280">
        <v>1.6789695395304398</v>
      </c>
      <c r="AK490" s="280">
        <v>2.3850852024399172E-3</v>
      </c>
      <c r="AL490" s="280">
        <v>2.1879325195518246E-2</v>
      </c>
      <c r="AM490" s="281">
        <v>0</v>
      </c>
      <c r="AN490" s="281">
        <v>0</v>
      </c>
      <c r="AO490" s="281">
        <v>0</v>
      </c>
      <c r="AP490" s="281">
        <v>0</v>
      </c>
      <c r="AQ490" s="282">
        <v>0</v>
      </c>
    </row>
    <row r="491" spans="2:43" x14ac:dyDescent="0.2">
      <c r="B491" s="151" t="s">
        <v>245</v>
      </c>
      <c r="C491" s="151" t="s">
        <v>116</v>
      </c>
      <c r="D491" s="151" t="s">
        <v>141</v>
      </c>
      <c r="E491" s="151" t="s">
        <v>475</v>
      </c>
      <c r="F491" s="151" t="s">
        <v>123</v>
      </c>
      <c r="G491" s="151" t="s">
        <v>361</v>
      </c>
      <c r="H491" s="151" t="s">
        <v>71</v>
      </c>
      <c r="I491" s="262">
        <v>2.0893303068191336</v>
      </c>
      <c r="J491" s="263">
        <v>0.50446052998571056</v>
      </c>
      <c r="K491" s="263">
        <v>0.75662795467427246</v>
      </c>
      <c r="L491" s="263">
        <v>1.0748391176594479E-3</v>
      </c>
      <c r="M491" s="264">
        <v>9.8599222216789427E-3</v>
      </c>
      <c r="N491" s="262">
        <v>2.0502042711109101</v>
      </c>
      <c r="O491" s="263">
        <v>0.49501370358148372</v>
      </c>
      <c r="P491" s="263">
        <v>0.74245889185265679</v>
      </c>
      <c r="Q491" s="263">
        <v>1.0547110442950386E-3</v>
      </c>
      <c r="R491" s="264">
        <v>9.6752794834452545E-3</v>
      </c>
      <c r="S491" s="262">
        <v>2.0502042711109101</v>
      </c>
      <c r="T491" s="263">
        <v>0.49501370358148372</v>
      </c>
      <c r="U491" s="263">
        <v>0.74245889185265679</v>
      </c>
      <c r="V491" s="263">
        <v>1.0547110442950386E-3</v>
      </c>
      <c r="W491" s="263">
        <v>9.6752794834452545E-3</v>
      </c>
      <c r="X491" s="278">
        <v>6.9893327424235568E-2</v>
      </c>
      <c r="Y491" s="278">
        <v>1.6875467167550579E-2</v>
      </c>
      <c r="Z491" s="278">
        <v>2.5311098585886028E-2</v>
      </c>
      <c r="AA491" s="278">
        <v>3.5956058328239949E-5</v>
      </c>
      <c r="AB491" s="278">
        <v>3.2983907329927004E-4</v>
      </c>
      <c r="AC491" s="279">
        <v>0</v>
      </c>
      <c r="AD491" s="279">
        <v>0</v>
      </c>
      <c r="AE491" s="279">
        <v>0</v>
      </c>
      <c r="AF491" s="279">
        <v>0</v>
      </c>
      <c r="AG491" s="279">
        <v>0</v>
      </c>
      <c r="AH491" s="280">
        <v>1.9803109436866748</v>
      </c>
      <c r="AI491" s="280">
        <v>0.47813823641393316</v>
      </c>
      <c r="AJ491" s="280">
        <v>0.71714779326677081</v>
      </c>
      <c r="AK491" s="280">
        <v>1.0187549859667986E-3</v>
      </c>
      <c r="AL491" s="280">
        <v>9.3454404101459831E-3</v>
      </c>
      <c r="AM491" s="281">
        <v>0</v>
      </c>
      <c r="AN491" s="281">
        <v>0</v>
      </c>
      <c r="AO491" s="281">
        <v>0</v>
      </c>
      <c r="AP491" s="281">
        <v>0</v>
      </c>
      <c r="AQ491" s="282">
        <v>0</v>
      </c>
    </row>
    <row r="492" spans="2:43" x14ac:dyDescent="0.2">
      <c r="B492" s="151" t="s">
        <v>245</v>
      </c>
      <c r="C492" s="151" t="s">
        <v>116</v>
      </c>
      <c r="D492" s="151" t="s">
        <v>395</v>
      </c>
      <c r="E492" s="151" t="s">
        <v>475</v>
      </c>
      <c r="F492" s="151" t="s">
        <v>189</v>
      </c>
      <c r="G492" s="151" t="s">
        <v>361</v>
      </c>
      <c r="H492" s="151" t="s">
        <v>71</v>
      </c>
      <c r="I492" s="262">
        <v>0</v>
      </c>
      <c r="J492" s="263">
        <v>0</v>
      </c>
      <c r="K492" s="263">
        <v>0</v>
      </c>
      <c r="L492" s="263">
        <v>0</v>
      </c>
      <c r="M492" s="264">
        <v>0</v>
      </c>
      <c r="N492" s="262">
        <v>0</v>
      </c>
      <c r="O492" s="263">
        <v>0</v>
      </c>
      <c r="P492" s="263">
        <v>0</v>
      </c>
      <c r="Q492" s="263">
        <v>0</v>
      </c>
      <c r="R492" s="264">
        <v>0</v>
      </c>
      <c r="S492" s="262">
        <v>0</v>
      </c>
      <c r="T492" s="263">
        <v>0</v>
      </c>
      <c r="U492" s="263">
        <v>0</v>
      </c>
      <c r="V492" s="263">
        <v>0</v>
      </c>
      <c r="W492" s="263">
        <v>0</v>
      </c>
      <c r="X492" s="278">
        <v>0</v>
      </c>
      <c r="Y492" s="278">
        <v>0</v>
      </c>
      <c r="Z492" s="278">
        <v>0</v>
      </c>
      <c r="AA492" s="278">
        <v>0</v>
      </c>
      <c r="AB492" s="278">
        <v>0</v>
      </c>
      <c r="AC492" s="279">
        <v>0</v>
      </c>
      <c r="AD492" s="279">
        <v>0</v>
      </c>
      <c r="AE492" s="279">
        <v>0</v>
      </c>
      <c r="AF492" s="279">
        <v>0</v>
      </c>
      <c r="AG492" s="279">
        <v>0</v>
      </c>
      <c r="AH492" s="280">
        <v>0</v>
      </c>
      <c r="AI492" s="280">
        <v>0</v>
      </c>
      <c r="AJ492" s="280">
        <v>0</v>
      </c>
      <c r="AK492" s="280">
        <v>0</v>
      </c>
      <c r="AL492" s="280">
        <v>0</v>
      </c>
      <c r="AM492" s="281">
        <v>0</v>
      </c>
      <c r="AN492" s="281">
        <v>0</v>
      </c>
      <c r="AO492" s="281">
        <v>0</v>
      </c>
      <c r="AP492" s="281">
        <v>0</v>
      </c>
      <c r="AQ492" s="282">
        <v>0</v>
      </c>
    </row>
    <row r="493" spans="2:43" x14ac:dyDescent="0.2">
      <c r="B493" s="151" t="s">
        <v>245</v>
      </c>
      <c r="C493" s="151" t="s">
        <v>116</v>
      </c>
      <c r="D493" s="151" t="s">
        <v>396</v>
      </c>
      <c r="E493" s="151" t="s">
        <v>475</v>
      </c>
      <c r="F493" s="151" t="s">
        <v>193</v>
      </c>
      <c r="G493" s="151" t="s">
        <v>361</v>
      </c>
      <c r="H493" s="151" t="s">
        <v>71</v>
      </c>
      <c r="I493" s="262">
        <v>0</v>
      </c>
      <c r="J493" s="263">
        <v>0</v>
      </c>
      <c r="K493" s="263">
        <v>0</v>
      </c>
      <c r="L493" s="263">
        <v>0</v>
      </c>
      <c r="M493" s="264">
        <v>0</v>
      </c>
      <c r="N493" s="262">
        <v>0</v>
      </c>
      <c r="O493" s="263">
        <v>0</v>
      </c>
      <c r="P493" s="263">
        <v>0</v>
      </c>
      <c r="Q493" s="263">
        <v>0</v>
      </c>
      <c r="R493" s="264">
        <v>0</v>
      </c>
      <c r="S493" s="262">
        <v>0</v>
      </c>
      <c r="T493" s="263">
        <v>0</v>
      </c>
      <c r="U493" s="263">
        <v>0</v>
      </c>
      <c r="V493" s="263">
        <v>0</v>
      </c>
      <c r="W493" s="263">
        <v>0</v>
      </c>
      <c r="X493" s="278">
        <v>0</v>
      </c>
      <c r="Y493" s="278">
        <v>0</v>
      </c>
      <c r="Z493" s="278">
        <v>0</v>
      </c>
      <c r="AA493" s="278">
        <v>0</v>
      </c>
      <c r="AB493" s="278">
        <v>0</v>
      </c>
      <c r="AC493" s="279">
        <v>0</v>
      </c>
      <c r="AD493" s="279">
        <v>0</v>
      </c>
      <c r="AE493" s="279">
        <v>0</v>
      </c>
      <c r="AF493" s="279">
        <v>0</v>
      </c>
      <c r="AG493" s="279">
        <v>0</v>
      </c>
      <c r="AH493" s="280">
        <v>0</v>
      </c>
      <c r="AI493" s="280">
        <v>0</v>
      </c>
      <c r="AJ493" s="280">
        <v>0</v>
      </c>
      <c r="AK493" s="280">
        <v>0</v>
      </c>
      <c r="AL493" s="280">
        <v>0</v>
      </c>
      <c r="AM493" s="281">
        <v>0</v>
      </c>
      <c r="AN493" s="281">
        <v>0</v>
      </c>
      <c r="AO493" s="281">
        <v>0</v>
      </c>
      <c r="AP493" s="281">
        <v>0</v>
      </c>
      <c r="AQ493" s="282">
        <v>0</v>
      </c>
    </row>
    <row r="494" spans="2:43" x14ac:dyDescent="0.2">
      <c r="B494" s="151" t="s">
        <v>245</v>
      </c>
      <c r="C494" s="151" t="s">
        <v>116</v>
      </c>
      <c r="D494" s="151" t="s">
        <v>134</v>
      </c>
      <c r="E494" s="151" t="s">
        <v>475</v>
      </c>
      <c r="F494" s="151" t="s">
        <v>125</v>
      </c>
      <c r="G494" s="151" t="s">
        <v>361</v>
      </c>
      <c r="H494" s="151" t="s">
        <v>71</v>
      </c>
      <c r="I494" s="262">
        <v>17.783049997812853</v>
      </c>
      <c r="J494" s="263">
        <v>4.293647010901104</v>
      </c>
      <c r="K494" s="263">
        <v>6.4399356596707964</v>
      </c>
      <c r="L494" s="263">
        <v>9.1483465809878012E-3</v>
      </c>
      <c r="M494" s="264">
        <v>8.3921383454971923E-2</v>
      </c>
      <c r="N494" s="262">
        <v>17.357908775187546</v>
      </c>
      <c r="O494" s="263">
        <v>4.1909983460230036</v>
      </c>
      <c r="P494" s="263">
        <v>6.2859754492278475</v>
      </c>
      <c r="Q494" s="263">
        <v>8.9296361094477923E-3</v>
      </c>
      <c r="R494" s="264">
        <v>8.1915066227564809E-2</v>
      </c>
      <c r="S494" s="262">
        <v>17.357908775187546</v>
      </c>
      <c r="T494" s="263">
        <v>4.1909983460230036</v>
      </c>
      <c r="U494" s="263">
        <v>6.2859754492278475</v>
      </c>
      <c r="V494" s="263">
        <v>8.9296361094477923E-3</v>
      </c>
      <c r="W494" s="263">
        <v>8.1915066227564809E-2</v>
      </c>
      <c r="X494" s="278">
        <v>3.5968928611685422</v>
      </c>
      <c r="Y494" s="278">
        <v>0.86845553961706623</v>
      </c>
      <c r="Z494" s="278">
        <v>1.3025751265111181</v>
      </c>
      <c r="AA494" s="278">
        <v>1.8503925093107058E-3</v>
      </c>
      <c r="AB494" s="278">
        <v>1.6974378696888427E-2</v>
      </c>
      <c r="AC494" s="279">
        <v>0.18564608315708606</v>
      </c>
      <c r="AD494" s="279">
        <v>4.482351172217116E-2</v>
      </c>
      <c r="AE494" s="279">
        <v>6.7229683948960936E-2</v>
      </c>
      <c r="AF494" s="279">
        <v>9.5504129512810604E-5</v>
      </c>
      <c r="AG494" s="279">
        <v>8.7609696500069311E-4</v>
      </c>
      <c r="AH494" s="280">
        <v>13.575369830861918</v>
      </c>
      <c r="AI494" s="280">
        <v>3.2777192946837665</v>
      </c>
      <c r="AJ494" s="280">
        <v>4.9161706387677677</v>
      </c>
      <c r="AK494" s="280">
        <v>6.9837394706242766E-3</v>
      </c>
      <c r="AL494" s="280">
        <v>6.4064590565675691E-2</v>
      </c>
      <c r="AM494" s="281">
        <v>0</v>
      </c>
      <c r="AN494" s="281">
        <v>0</v>
      </c>
      <c r="AO494" s="281">
        <v>0</v>
      </c>
      <c r="AP494" s="281">
        <v>0</v>
      </c>
      <c r="AQ494" s="282">
        <v>0</v>
      </c>
    </row>
    <row r="495" spans="2:43" x14ac:dyDescent="0.2">
      <c r="B495" s="151" t="s">
        <v>245</v>
      </c>
      <c r="C495" s="151" t="s">
        <v>116</v>
      </c>
      <c r="D495" s="151" t="s">
        <v>397</v>
      </c>
      <c r="E495" s="151" t="s">
        <v>475</v>
      </c>
      <c r="F495" s="151" t="s">
        <v>130</v>
      </c>
      <c r="G495" s="151" t="s">
        <v>361</v>
      </c>
      <c r="H495" s="151" t="s">
        <v>71</v>
      </c>
      <c r="I495" s="262">
        <v>0</v>
      </c>
      <c r="J495" s="263">
        <v>0</v>
      </c>
      <c r="K495" s="263">
        <v>0</v>
      </c>
      <c r="L495" s="263">
        <v>0</v>
      </c>
      <c r="M495" s="264">
        <v>0</v>
      </c>
      <c r="N495" s="262">
        <v>0</v>
      </c>
      <c r="O495" s="263">
        <v>0</v>
      </c>
      <c r="P495" s="263">
        <v>0</v>
      </c>
      <c r="Q495" s="263">
        <v>0</v>
      </c>
      <c r="R495" s="264">
        <v>0</v>
      </c>
      <c r="S495" s="262">
        <v>0</v>
      </c>
      <c r="T495" s="263">
        <v>0</v>
      </c>
      <c r="U495" s="263">
        <v>0</v>
      </c>
      <c r="V495" s="263">
        <v>0</v>
      </c>
      <c r="W495" s="263">
        <v>0</v>
      </c>
      <c r="X495" s="278">
        <v>0</v>
      </c>
      <c r="Y495" s="278">
        <v>0</v>
      </c>
      <c r="Z495" s="278">
        <v>0</v>
      </c>
      <c r="AA495" s="278">
        <v>0</v>
      </c>
      <c r="AB495" s="278">
        <v>0</v>
      </c>
      <c r="AC495" s="279">
        <v>0</v>
      </c>
      <c r="AD495" s="279">
        <v>0</v>
      </c>
      <c r="AE495" s="279">
        <v>0</v>
      </c>
      <c r="AF495" s="279">
        <v>0</v>
      </c>
      <c r="AG495" s="279">
        <v>0</v>
      </c>
      <c r="AH495" s="280">
        <v>0</v>
      </c>
      <c r="AI495" s="280">
        <v>0</v>
      </c>
      <c r="AJ495" s="280">
        <v>0</v>
      </c>
      <c r="AK495" s="280">
        <v>0</v>
      </c>
      <c r="AL495" s="280">
        <v>0</v>
      </c>
      <c r="AM495" s="281">
        <v>0</v>
      </c>
      <c r="AN495" s="281">
        <v>0</v>
      </c>
      <c r="AO495" s="281">
        <v>0</v>
      </c>
      <c r="AP495" s="281">
        <v>0</v>
      </c>
      <c r="AQ495" s="282">
        <v>0</v>
      </c>
    </row>
    <row r="496" spans="2:43" x14ac:dyDescent="0.2">
      <c r="B496" s="151" t="s">
        <v>245</v>
      </c>
      <c r="C496" s="151" t="s">
        <v>116</v>
      </c>
      <c r="D496" s="151" t="s">
        <v>138</v>
      </c>
      <c r="E496" s="151" t="s">
        <v>475</v>
      </c>
      <c r="F496" s="151" t="s">
        <v>126</v>
      </c>
      <c r="G496" s="151" t="s">
        <v>361</v>
      </c>
      <c r="H496" s="151" t="s">
        <v>71</v>
      </c>
      <c r="I496" s="262">
        <v>14.221691520280238</v>
      </c>
      <c r="J496" s="263">
        <v>3.4337711075163702</v>
      </c>
      <c r="K496" s="263">
        <v>5.1502289187487413</v>
      </c>
      <c r="L496" s="263">
        <v>7.3162344486137412E-3</v>
      </c>
      <c r="M496" s="264">
        <v>6.7114697849837354E-2</v>
      </c>
      <c r="N496" s="262">
        <v>13.881692064535834</v>
      </c>
      <c r="O496" s="263">
        <v>3.3516795851372221</v>
      </c>
      <c r="P496" s="263">
        <v>5.0271018612649945</v>
      </c>
      <c r="Q496" s="263">
        <v>7.1413244720416914E-3</v>
      </c>
      <c r="R496" s="264">
        <v>6.5510179800148616E-2</v>
      </c>
      <c r="S496" s="262">
        <v>13.881692064535834</v>
      </c>
      <c r="T496" s="263">
        <v>3.3516795851372221</v>
      </c>
      <c r="U496" s="263">
        <v>5.0271018612649945</v>
      </c>
      <c r="V496" s="263">
        <v>7.1413244720416914E-3</v>
      </c>
      <c r="W496" s="263">
        <v>6.5510179800148616E-2</v>
      </c>
      <c r="X496" s="278">
        <v>0.34762167106517117</v>
      </c>
      <c r="Y496" s="278">
        <v>8.3931876088578189E-2</v>
      </c>
      <c r="Z496" s="278">
        <v>0.12588735879628535</v>
      </c>
      <c r="AA496" s="278">
        <v>1.7883116374060997E-4</v>
      </c>
      <c r="AB496" s="278">
        <v>1.6404886427416182E-3</v>
      </c>
      <c r="AC496" s="279">
        <v>1.4136614623316959</v>
      </c>
      <c r="AD496" s="279">
        <v>0.3413229627602179</v>
      </c>
      <c r="AE496" s="279">
        <v>0.51194192577156028</v>
      </c>
      <c r="AF496" s="279">
        <v>7.2724673254514712E-4</v>
      </c>
      <c r="AG496" s="279">
        <v>6.6713204804825805E-3</v>
      </c>
      <c r="AH496" s="280">
        <v>12.120408931138966</v>
      </c>
      <c r="AI496" s="280">
        <v>2.9264247462884256</v>
      </c>
      <c r="AJ496" s="280">
        <v>4.3892725766971488</v>
      </c>
      <c r="AK496" s="280">
        <v>6.2352465757559332E-3</v>
      </c>
      <c r="AL496" s="280">
        <v>5.7198370676924418E-2</v>
      </c>
      <c r="AM496" s="281">
        <v>0</v>
      </c>
      <c r="AN496" s="281">
        <v>0</v>
      </c>
      <c r="AO496" s="281">
        <v>0</v>
      </c>
      <c r="AP496" s="281">
        <v>0</v>
      </c>
      <c r="AQ496" s="282">
        <v>0</v>
      </c>
    </row>
    <row r="497" spans="2:43" x14ac:dyDescent="0.2">
      <c r="B497" s="151" t="s">
        <v>245</v>
      </c>
      <c r="C497" s="151" t="s">
        <v>116</v>
      </c>
      <c r="D497" s="151" t="s">
        <v>140</v>
      </c>
      <c r="E497" s="151" t="s">
        <v>475</v>
      </c>
      <c r="F497" s="151" t="s">
        <v>128</v>
      </c>
      <c r="G497" s="151" t="s">
        <v>361</v>
      </c>
      <c r="H497" s="151" t="s">
        <v>71</v>
      </c>
      <c r="I497" s="262">
        <v>39.198685642708966</v>
      </c>
      <c r="J497" s="263">
        <v>9.4643674432546359</v>
      </c>
      <c r="K497" s="263">
        <v>14.195372195082088</v>
      </c>
      <c r="L497" s="263">
        <v>2.0165447536997141E-2</v>
      </c>
      <c r="M497" s="264">
        <v>0.18498558622718106</v>
      </c>
      <c r="N497" s="262">
        <v>38.985133481217211</v>
      </c>
      <c r="O497" s="263">
        <v>9.4128061194112398</v>
      </c>
      <c r="P497" s="263">
        <v>14.118036632275951</v>
      </c>
      <c r="Q497" s="263">
        <v>2.0055587350657569E-2</v>
      </c>
      <c r="R497" s="264">
        <v>0.18397779550318311</v>
      </c>
      <c r="S497" s="262">
        <v>38.985133481217211</v>
      </c>
      <c r="T497" s="263">
        <v>9.4128061194112398</v>
      </c>
      <c r="U497" s="263">
        <v>14.118036632275951</v>
      </c>
      <c r="V497" s="263">
        <v>2.0055587350657569E-2</v>
      </c>
      <c r="W497" s="263">
        <v>0.18397779550318311</v>
      </c>
      <c r="X497" s="278">
        <v>26.659125197028608</v>
      </c>
      <c r="Y497" s="278">
        <v>6.4367402233890303</v>
      </c>
      <c r="Z497" s="278">
        <v>9.6543085147423078</v>
      </c>
      <c r="AA497" s="278">
        <v>1.3714571846694366E-2</v>
      </c>
      <c r="AB497" s="278">
        <v>0.12580916482319426</v>
      </c>
      <c r="AC497" s="279">
        <v>0.40142172573028018</v>
      </c>
      <c r="AD497" s="279">
        <v>9.692168626892253E-2</v>
      </c>
      <c r="AE497" s="279">
        <v>0.14537045593500375</v>
      </c>
      <c r="AF497" s="279">
        <v>2.0650816775359096E-4</v>
      </c>
      <c r="AG497" s="279">
        <v>1.8943806926433149E-3</v>
      </c>
      <c r="AH497" s="280">
        <v>11.924586558458323</v>
      </c>
      <c r="AI497" s="280">
        <v>2.8791442097532864</v>
      </c>
      <c r="AJ497" s="280">
        <v>4.3183576615986405</v>
      </c>
      <c r="AK497" s="280">
        <v>6.1345073362096131E-3</v>
      </c>
      <c r="AL497" s="280">
        <v>5.627424998734553E-2</v>
      </c>
      <c r="AM497" s="281">
        <v>0</v>
      </c>
      <c r="AN497" s="281">
        <v>0</v>
      </c>
      <c r="AO497" s="281">
        <v>0</v>
      </c>
      <c r="AP497" s="281">
        <v>0</v>
      </c>
      <c r="AQ497" s="282">
        <v>0</v>
      </c>
    </row>
    <row r="498" spans="2:43" x14ac:dyDescent="0.2">
      <c r="B498" s="151" t="s">
        <v>245</v>
      </c>
      <c r="C498" s="151" t="s">
        <v>116</v>
      </c>
      <c r="D498" s="151" t="s">
        <v>135</v>
      </c>
      <c r="E498" s="151" t="s">
        <v>475</v>
      </c>
      <c r="F498" s="151" t="s">
        <v>155</v>
      </c>
      <c r="G498" s="151" t="s">
        <v>361</v>
      </c>
      <c r="H498" s="151" t="s">
        <v>71</v>
      </c>
      <c r="I498" s="262">
        <v>2.7541172226252213</v>
      </c>
      <c r="J498" s="263">
        <v>0.66497069861752744</v>
      </c>
      <c r="K498" s="263">
        <v>0.99737321297972281</v>
      </c>
      <c r="L498" s="263">
        <v>1.416833382369272E-3</v>
      </c>
      <c r="M498" s="264">
        <v>1.2997170201304061E-2</v>
      </c>
      <c r="N498" s="262">
        <v>2.6882742562373232</v>
      </c>
      <c r="O498" s="263">
        <v>0.64907317508500462</v>
      </c>
      <c r="P498" s="263">
        <v>0.97352890802460645</v>
      </c>
      <c r="Q498" s="263">
        <v>1.3829609995940505E-3</v>
      </c>
      <c r="R498" s="264">
        <v>1.2686445503868512E-2</v>
      </c>
      <c r="S498" s="262">
        <v>2.6882742562373232</v>
      </c>
      <c r="T498" s="263">
        <v>0.64907317508500462</v>
      </c>
      <c r="U498" s="263">
        <v>0.97352890802460645</v>
      </c>
      <c r="V498" s="263">
        <v>1.3829609995940505E-3</v>
      </c>
      <c r="W498" s="263">
        <v>1.2686445503868512E-2</v>
      </c>
      <c r="X498" s="278">
        <v>0.37079644913618248</v>
      </c>
      <c r="Y498" s="278">
        <v>8.9527334494483399E-2</v>
      </c>
      <c r="Z498" s="278">
        <v>0.13427984938270435</v>
      </c>
      <c r="AA498" s="278">
        <v>1.9075324132331731E-4</v>
      </c>
      <c r="AB498" s="278">
        <v>1.7498545522577258E-3</v>
      </c>
      <c r="AC498" s="279">
        <v>2.3174778071011405E-2</v>
      </c>
      <c r="AD498" s="279">
        <v>5.5954584059052124E-3</v>
      </c>
      <c r="AE498" s="279">
        <v>8.3924905864190217E-3</v>
      </c>
      <c r="AF498" s="279">
        <v>1.1922077582707332E-5</v>
      </c>
      <c r="AG498" s="279">
        <v>1.0936590951610786E-4</v>
      </c>
      <c r="AH498" s="280">
        <v>2.2943030290301292</v>
      </c>
      <c r="AI498" s="280">
        <v>0.55395038218461601</v>
      </c>
      <c r="AJ498" s="280">
        <v>0.83085656805548314</v>
      </c>
      <c r="AK498" s="280">
        <v>1.1802856806880258E-3</v>
      </c>
      <c r="AL498" s="280">
        <v>1.082722504209468E-2</v>
      </c>
      <c r="AM498" s="281">
        <v>0</v>
      </c>
      <c r="AN498" s="281">
        <v>0</v>
      </c>
      <c r="AO498" s="281">
        <v>0</v>
      </c>
      <c r="AP498" s="281">
        <v>0</v>
      </c>
      <c r="AQ498" s="282">
        <v>0</v>
      </c>
    </row>
    <row r="499" spans="2:43" x14ac:dyDescent="0.2">
      <c r="B499" s="151" t="s">
        <v>245</v>
      </c>
      <c r="C499" s="151" t="s">
        <v>116</v>
      </c>
      <c r="D499" s="151" t="s">
        <v>136</v>
      </c>
      <c r="E499" s="151" t="s">
        <v>475</v>
      </c>
      <c r="F499" s="151" t="s">
        <v>132</v>
      </c>
      <c r="G499" s="151" t="s">
        <v>361</v>
      </c>
      <c r="H499" s="151" t="s">
        <v>71</v>
      </c>
      <c r="I499" s="262">
        <v>0.16619672895152199</v>
      </c>
      <c r="J499" s="263">
        <v>4.0127542157954242E-2</v>
      </c>
      <c r="K499" s="263">
        <v>6.018631457636258E-2</v>
      </c>
      <c r="L499" s="263">
        <v>8.5498566177456074E-5</v>
      </c>
      <c r="M499" s="264">
        <v>7.8431199490627953E-4</v>
      </c>
      <c r="N499" s="262">
        <v>0.18004645636414882</v>
      </c>
      <c r="O499" s="263">
        <v>4.3471504004450427E-2</v>
      </c>
      <c r="P499" s="263">
        <v>6.5201840791059451E-2</v>
      </c>
      <c r="Q499" s="263">
        <v>9.2623446692244077E-5</v>
      </c>
      <c r="R499" s="264">
        <v>8.4967132781513612E-4</v>
      </c>
      <c r="S499" s="262">
        <v>0.18004645636414882</v>
      </c>
      <c r="T499" s="263">
        <v>4.3471504004450427E-2</v>
      </c>
      <c r="U499" s="263">
        <v>6.5201840791059451E-2</v>
      </c>
      <c r="V499" s="263">
        <v>9.2623446692244077E-5</v>
      </c>
      <c r="W499" s="263">
        <v>8.4967132781513612E-4</v>
      </c>
      <c r="X499" s="278">
        <v>0.18004645636414882</v>
      </c>
      <c r="Y499" s="278">
        <v>4.3471504004450427E-2</v>
      </c>
      <c r="Z499" s="278">
        <v>6.5201840791059451E-2</v>
      </c>
      <c r="AA499" s="278">
        <v>9.2623446692244077E-5</v>
      </c>
      <c r="AB499" s="278">
        <v>8.4967132781513623E-4</v>
      </c>
      <c r="AC499" s="279">
        <v>0</v>
      </c>
      <c r="AD499" s="279">
        <v>0</v>
      </c>
      <c r="AE499" s="279">
        <v>0</v>
      </c>
      <c r="AF499" s="279">
        <v>0</v>
      </c>
      <c r="AG499" s="279">
        <v>0</v>
      </c>
      <c r="AH499" s="280">
        <v>0</v>
      </c>
      <c r="AI499" s="280">
        <v>0</v>
      </c>
      <c r="AJ499" s="280">
        <v>0</v>
      </c>
      <c r="AK499" s="280">
        <v>0</v>
      </c>
      <c r="AL499" s="280">
        <v>0</v>
      </c>
      <c r="AM499" s="281">
        <v>0</v>
      </c>
      <c r="AN499" s="281">
        <v>0</v>
      </c>
      <c r="AO499" s="281">
        <v>0</v>
      </c>
      <c r="AP499" s="281">
        <v>0</v>
      </c>
      <c r="AQ499" s="282">
        <v>0</v>
      </c>
    </row>
    <row r="500" spans="2:43" x14ac:dyDescent="0.2">
      <c r="B500" s="151" t="s">
        <v>245</v>
      </c>
      <c r="C500" s="151" t="s">
        <v>116</v>
      </c>
      <c r="D500" s="151" t="s">
        <v>398</v>
      </c>
      <c r="E500" s="151" t="s">
        <v>475</v>
      </c>
      <c r="F500" s="151" t="s">
        <v>131</v>
      </c>
      <c r="G500" s="151" t="s">
        <v>361</v>
      </c>
      <c r="H500" s="151" t="s">
        <v>71</v>
      </c>
      <c r="I500" s="262">
        <v>9.4969559400869694E-2</v>
      </c>
      <c r="J500" s="263">
        <v>2.2930024090259567E-2</v>
      </c>
      <c r="K500" s="263">
        <v>3.4392179757921477E-2</v>
      </c>
      <c r="L500" s="263">
        <v>4.88563235299749E-5</v>
      </c>
      <c r="M500" s="264">
        <v>4.481782828035883E-4</v>
      </c>
      <c r="N500" s="262">
        <v>0.10288368935094216</v>
      </c>
      <c r="O500" s="263">
        <v>2.4840859431114529E-2</v>
      </c>
      <c r="P500" s="263">
        <v>3.7258194737748267E-2</v>
      </c>
      <c r="Q500" s="263">
        <v>5.2927683824139468E-5</v>
      </c>
      <c r="R500" s="264">
        <v>4.8552647303722063E-4</v>
      </c>
      <c r="S500" s="262">
        <v>0.10288368935094216</v>
      </c>
      <c r="T500" s="263">
        <v>2.4840859431114529E-2</v>
      </c>
      <c r="U500" s="263">
        <v>3.7258194737748267E-2</v>
      </c>
      <c r="V500" s="263">
        <v>5.2927683824139468E-5</v>
      </c>
      <c r="W500" s="263">
        <v>4.8552647303722063E-4</v>
      </c>
      <c r="X500" s="278">
        <v>0</v>
      </c>
      <c r="Y500" s="278">
        <v>0</v>
      </c>
      <c r="Z500" s="278">
        <v>0</v>
      </c>
      <c r="AA500" s="278">
        <v>0</v>
      </c>
      <c r="AB500" s="278">
        <v>0</v>
      </c>
      <c r="AC500" s="279">
        <v>0</v>
      </c>
      <c r="AD500" s="279">
        <v>0</v>
      </c>
      <c r="AE500" s="279">
        <v>0</v>
      </c>
      <c r="AF500" s="279">
        <v>0</v>
      </c>
      <c r="AG500" s="279">
        <v>0</v>
      </c>
      <c r="AH500" s="280">
        <v>0.10288368935094216</v>
      </c>
      <c r="AI500" s="280">
        <v>2.4840859431114529E-2</v>
      </c>
      <c r="AJ500" s="280">
        <v>3.7258194737748267E-2</v>
      </c>
      <c r="AK500" s="280">
        <v>5.2927683824139468E-5</v>
      </c>
      <c r="AL500" s="280">
        <v>4.8552647303722063E-4</v>
      </c>
      <c r="AM500" s="281">
        <v>0</v>
      </c>
      <c r="AN500" s="281">
        <v>0</v>
      </c>
      <c r="AO500" s="281">
        <v>0</v>
      </c>
      <c r="AP500" s="281">
        <v>0</v>
      </c>
      <c r="AQ500" s="282">
        <v>0</v>
      </c>
    </row>
    <row r="501" spans="2:43" x14ac:dyDescent="0.2">
      <c r="B501" s="151" t="s">
        <v>244</v>
      </c>
      <c r="C501" s="151" t="s">
        <v>55</v>
      </c>
      <c r="D501" s="151" t="s">
        <v>144</v>
      </c>
      <c r="E501" s="151" t="s">
        <v>475</v>
      </c>
      <c r="F501" s="151" t="s">
        <v>122</v>
      </c>
      <c r="G501" s="151" t="s">
        <v>362</v>
      </c>
      <c r="H501" s="151" t="s">
        <v>55</v>
      </c>
      <c r="I501" s="262">
        <v>0</v>
      </c>
      <c r="J501" s="263">
        <v>344.66517453299809</v>
      </c>
      <c r="K501" s="263">
        <v>0</v>
      </c>
      <c r="L501" s="263">
        <v>0</v>
      </c>
      <c r="M501" s="264">
        <v>0</v>
      </c>
      <c r="N501" s="262">
        <v>0</v>
      </c>
      <c r="O501" s="263">
        <v>334.05749328070613</v>
      </c>
      <c r="P501" s="263">
        <v>0</v>
      </c>
      <c r="Q501" s="263">
        <v>0</v>
      </c>
      <c r="R501" s="264">
        <v>0</v>
      </c>
      <c r="S501" s="262">
        <v>0</v>
      </c>
      <c r="T501" s="263">
        <v>334.05749328070613</v>
      </c>
      <c r="U501" s="263">
        <v>0</v>
      </c>
      <c r="V501" s="263">
        <v>0</v>
      </c>
      <c r="W501" s="263">
        <v>0</v>
      </c>
      <c r="X501" s="278">
        <v>0</v>
      </c>
      <c r="Y501" s="278">
        <v>35.498634667253604</v>
      </c>
      <c r="Z501" s="278">
        <v>0</v>
      </c>
      <c r="AA501" s="278">
        <v>0</v>
      </c>
      <c r="AB501" s="278">
        <v>0</v>
      </c>
      <c r="AC501" s="279">
        <v>0</v>
      </c>
      <c r="AD501" s="279">
        <v>0</v>
      </c>
      <c r="AE501" s="279">
        <v>0</v>
      </c>
      <c r="AF501" s="279">
        <v>0</v>
      </c>
      <c r="AG501" s="279">
        <v>0</v>
      </c>
      <c r="AH501" s="280">
        <v>0</v>
      </c>
      <c r="AI501" s="280">
        <v>298.55885861345246</v>
      </c>
      <c r="AJ501" s="280">
        <v>0</v>
      </c>
      <c r="AK501" s="280">
        <v>0</v>
      </c>
      <c r="AL501" s="280">
        <v>0</v>
      </c>
      <c r="AM501" s="281">
        <v>0</v>
      </c>
      <c r="AN501" s="281">
        <v>0</v>
      </c>
      <c r="AO501" s="281">
        <v>0</v>
      </c>
      <c r="AP501" s="281">
        <v>0</v>
      </c>
      <c r="AQ501" s="282">
        <v>0</v>
      </c>
    </row>
    <row r="502" spans="2:43" x14ac:dyDescent="0.2">
      <c r="B502" s="151" t="s">
        <v>244</v>
      </c>
      <c r="C502" s="151" t="s">
        <v>55</v>
      </c>
      <c r="D502" s="151" t="s">
        <v>139</v>
      </c>
      <c r="E502" s="151" t="s">
        <v>475</v>
      </c>
      <c r="F502" s="151" t="s">
        <v>127</v>
      </c>
      <c r="G502" s="151" t="s">
        <v>362</v>
      </c>
      <c r="H502" s="151" t="s">
        <v>55</v>
      </c>
      <c r="I502" s="262">
        <v>0</v>
      </c>
      <c r="J502" s="263">
        <v>181.58040620005022</v>
      </c>
      <c r="K502" s="263">
        <v>0</v>
      </c>
      <c r="L502" s="263">
        <v>0</v>
      </c>
      <c r="M502" s="264">
        <v>0</v>
      </c>
      <c r="N502" s="262">
        <v>0</v>
      </c>
      <c r="O502" s="263">
        <v>175.99194756554601</v>
      </c>
      <c r="P502" s="263">
        <v>0</v>
      </c>
      <c r="Q502" s="263">
        <v>0</v>
      </c>
      <c r="R502" s="264">
        <v>0</v>
      </c>
      <c r="S502" s="262">
        <v>0</v>
      </c>
      <c r="T502" s="263">
        <v>175.99194756554601</v>
      </c>
      <c r="U502" s="263">
        <v>0</v>
      </c>
      <c r="V502" s="263">
        <v>0</v>
      </c>
      <c r="W502" s="263">
        <v>0</v>
      </c>
      <c r="X502" s="278">
        <v>0</v>
      </c>
      <c r="Y502" s="278">
        <v>20.980522614226444</v>
      </c>
      <c r="Z502" s="278">
        <v>0</v>
      </c>
      <c r="AA502" s="278">
        <v>0</v>
      </c>
      <c r="AB502" s="278">
        <v>0</v>
      </c>
      <c r="AC502" s="279">
        <v>0</v>
      </c>
      <c r="AD502" s="279">
        <v>0</v>
      </c>
      <c r="AE502" s="279">
        <v>0</v>
      </c>
      <c r="AF502" s="279">
        <v>0</v>
      </c>
      <c r="AG502" s="279">
        <v>0</v>
      </c>
      <c r="AH502" s="280">
        <v>0</v>
      </c>
      <c r="AI502" s="280">
        <v>155.01142495131958</v>
      </c>
      <c r="AJ502" s="280">
        <v>0</v>
      </c>
      <c r="AK502" s="280">
        <v>0</v>
      </c>
      <c r="AL502" s="280">
        <v>0</v>
      </c>
      <c r="AM502" s="281">
        <v>0</v>
      </c>
      <c r="AN502" s="281">
        <v>0</v>
      </c>
      <c r="AO502" s="281">
        <v>0</v>
      </c>
      <c r="AP502" s="281">
        <v>0</v>
      </c>
      <c r="AQ502" s="282">
        <v>0</v>
      </c>
    </row>
    <row r="503" spans="2:43" x14ac:dyDescent="0.2">
      <c r="B503" s="151" t="s">
        <v>244</v>
      </c>
      <c r="C503" s="151" t="s">
        <v>55</v>
      </c>
      <c r="D503" s="151" t="s">
        <v>142</v>
      </c>
      <c r="E503" s="151" t="s">
        <v>475</v>
      </c>
      <c r="F503" s="151" t="s">
        <v>133</v>
      </c>
      <c r="G503" s="151" t="s">
        <v>362</v>
      </c>
      <c r="H503" s="151" t="s">
        <v>55</v>
      </c>
      <c r="I503" s="262">
        <v>0</v>
      </c>
      <c r="J503" s="263">
        <v>212.37512953490557</v>
      </c>
      <c r="K503" s="263">
        <v>0</v>
      </c>
      <c r="L503" s="263">
        <v>0</v>
      </c>
      <c r="M503" s="264">
        <v>0</v>
      </c>
      <c r="N503" s="262">
        <v>0</v>
      </c>
      <c r="O503" s="263">
        <v>272.23348373577312</v>
      </c>
      <c r="P503" s="263">
        <v>0</v>
      </c>
      <c r="Q503" s="263">
        <v>0</v>
      </c>
      <c r="R503" s="264">
        <v>0</v>
      </c>
      <c r="S503" s="262">
        <v>0</v>
      </c>
      <c r="T503" s="263">
        <v>272.23348373577312</v>
      </c>
      <c r="U503" s="263">
        <v>0</v>
      </c>
      <c r="V503" s="263">
        <v>0</v>
      </c>
      <c r="W503" s="263">
        <v>0</v>
      </c>
      <c r="X503" s="278">
        <v>0</v>
      </c>
      <c r="Y503" s="278">
        <v>53.265611850029799</v>
      </c>
      <c r="Z503" s="278">
        <v>0</v>
      </c>
      <c r="AA503" s="278">
        <v>0</v>
      </c>
      <c r="AB503" s="278">
        <v>0</v>
      </c>
      <c r="AC503" s="279">
        <v>0</v>
      </c>
      <c r="AD503" s="279">
        <v>0</v>
      </c>
      <c r="AE503" s="279">
        <v>0</v>
      </c>
      <c r="AF503" s="279">
        <v>0</v>
      </c>
      <c r="AG503" s="279">
        <v>0</v>
      </c>
      <c r="AH503" s="280">
        <v>0</v>
      </c>
      <c r="AI503" s="280">
        <v>218.96787188574334</v>
      </c>
      <c r="AJ503" s="280">
        <v>0</v>
      </c>
      <c r="AK503" s="280">
        <v>0</v>
      </c>
      <c r="AL503" s="280">
        <v>0</v>
      </c>
      <c r="AM503" s="281">
        <v>0</v>
      </c>
      <c r="AN503" s="281">
        <v>0</v>
      </c>
      <c r="AO503" s="281">
        <v>0</v>
      </c>
      <c r="AP503" s="281">
        <v>0</v>
      </c>
      <c r="AQ503" s="282">
        <v>0</v>
      </c>
    </row>
    <row r="504" spans="2:43" x14ac:dyDescent="0.2">
      <c r="B504" s="151" t="s">
        <v>244</v>
      </c>
      <c r="C504" s="151" t="s">
        <v>55</v>
      </c>
      <c r="D504" s="151" t="s">
        <v>143</v>
      </c>
      <c r="E504" s="151" t="s">
        <v>475</v>
      </c>
      <c r="F504" s="151" t="s">
        <v>212</v>
      </c>
      <c r="G504" s="151" t="s">
        <v>362</v>
      </c>
      <c r="H504" s="151" t="s">
        <v>55</v>
      </c>
      <c r="I504" s="262">
        <v>0</v>
      </c>
      <c r="J504" s="263">
        <v>56.251668777763683</v>
      </c>
      <c r="K504" s="263">
        <v>0</v>
      </c>
      <c r="L504" s="263">
        <v>0</v>
      </c>
      <c r="M504" s="264">
        <v>0</v>
      </c>
      <c r="N504" s="262">
        <v>0</v>
      </c>
      <c r="O504" s="263">
        <v>72.106313911886346</v>
      </c>
      <c r="P504" s="263">
        <v>0</v>
      </c>
      <c r="Q504" s="263">
        <v>0</v>
      </c>
      <c r="R504" s="264">
        <v>0</v>
      </c>
      <c r="S504" s="262">
        <v>0</v>
      </c>
      <c r="T504" s="263">
        <v>72.106313911886346</v>
      </c>
      <c r="U504" s="263">
        <v>0</v>
      </c>
      <c r="V504" s="263">
        <v>0</v>
      </c>
      <c r="W504" s="263">
        <v>0</v>
      </c>
      <c r="X504" s="278">
        <v>0</v>
      </c>
      <c r="Y504" s="278">
        <v>0</v>
      </c>
      <c r="Z504" s="278">
        <v>0</v>
      </c>
      <c r="AA504" s="278">
        <v>0</v>
      </c>
      <c r="AB504" s="278">
        <v>0</v>
      </c>
      <c r="AC504" s="279">
        <v>0</v>
      </c>
      <c r="AD504" s="279">
        <v>0</v>
      </c>
      <c r="AE504" s="279">
        <v>0</v>
      </c>
      <c r="AF504" s="279">
        <v>0</v>
      </c>
      <c r="AG504" s="279">
        <v>0</v>
      </c>
      <c r="AH504" s="280">
        <v>0</v>
      </c>
      <c r="AI504" s="280">
        <v>72.106313911886346</v>
      </c>
      <c r="AJ504" s="280">
        <v>0</v>
      </c>
      <c r="AK504" s="280">
        <v>0</v>
      </c>
      <c r="AL504" s="280">
        <v>0</v>
      </c>
      <c r="AM504" s="281">
        <v>0</v>
      </c>
      <c r="AN504" s="281">
        <v>0</v>
      </c>
      <c r="AO504" s="281">
        <v>0</v>
      </c>
      <c r="AP504" s="281">
        <v>0</v>
      </c>
      <c r="AQ504" s="282">
        <v>0</v>
      </c>
    </row>
    <row r="505" spans="2:43" x14ac:dyDescent="0.2">
      <c r="B505" s="151" t="s">
        <v>244</v>
      </c>
      <c r="C505" s="151" t="s">
        <v>55</v>
      </c>
      <c r="D505" s="151" t="s">
        <v>137</v>
      </c>
      <c r="E505" s="151" t="s">
        <v>475</v>
      </c>
      <c r="F505" s="151" t="s">
        <v>124</v>
      </c>
      <c r="G505" s="151" t="s">
        <v>362</v>
      </c>
      <c r="H505" s="151" t="s">
        <v>55</v>
      </c>
      <c r="I505" s="262">
        <v>0</v>
      </c>
      <c r="J505" s="263">
        <v>398.21936085692329</v>
      </c>
      <c r="K505" s="263">
        <v>0</v>
      </c>
      <c r="L505" s="263">
        <v>0</v>
      </c>
      <c r="M505" s="264">
        <v>0</v>
      </c>
      <c r="N505" s="262">
        <v>0</v>
      </c>
      <c r="O505" s="263">
        <v>385.96345465988668</v>
      </c>
      <c r="P505" s="263">
        <v>0</v>
      </c>
      <c r="Q505" s="263">
        <v>0</v>
      </c>
      <c r="R505" s="264">
        <v>0</v>
      </c>
      <c r="S505" s="262">
        <v>0</v>
      </c>
      <c r="T505" s="263">
        <v>385.96345465988668</v>
      </c>
      <c r="U505" s="263">
        <v>0</v>
      </c>
      <c r="V505" s="263">
        <v>0</v>
      </c>
      <c r="W505" s="263">
        <v>0</v>
      </c>
      <c r="X505" s="278">
        <v>0</v>
      </c>
      <c r="Y505" s="278">
        <v>5.4478149214122213</v>
      </c>
      <c r="Z505" s="278">
        <v>0</v>
      </c>
      <c r="AA505" s="278">
        <v>0</v>
      </c>
      <c r="AB505" s="278">
        <v>0</v>
      </c>
      <c r="AC505" s="279">
        <v>0</v>
      </c>
      <c r="AD505" s="279">
        <v>188.96092238708346</v>
      </c>
      <c r="AE505" s="279">
        <v>0</v>
      </c>
      <c r="AF505" s="279">
        <v>0</v>
      </c>
      <c r="AG505" s="279">
        <v>0</v>
      </c>
      <c r="AH505" s="280">
        <v>0</v>
      </c>
      <c r="AI505" s="280">
        <v>191.55471735139099</v>
      </c>
      <c r="AJ505" s="280">
        <v>0</v>
      </c>
      <c r="AK505" s="280">
        <v>0</v>
      </c>
      <c r="AL505" s="280">
        <v>0</v>
      </c>
      <c r="AM505" s="281">
        <v>0</v>
      </c>
      <c r="AN505" s="281">
        <v>0</v>
      </c>
      <c r="AO505" s="281">
        <v>0</v>
      </c>
      <c r="AP505" s="281">
        <v>0</v>
      </c>
      <c r="AQ505" s="282">
        <v>0</v>
      </c>
    </row>
    <row r="506" spans="2:43" x14ac:dyDescent="0.2">
      <c r="B506" s="151" t="s">
        <v>244</v>
      </c>
      <c r="C506" s="151" t="s">
        <v>55</v>
      </c>
      <c r="D506" s="151" t="s">
        <v>141</v>
      </c>
      <c r="E506" s="151" t="s">
        <v>475</v>
      </c>
      <c r="F506" s="151" t="s">
        <v>123</v>
      </c>
      <c r="G506" s="151" t="s">
        <v>362</v>
      </c>
      <c r="H506" s="151" t="s">
        <v>55</v>
      </c>
      <c r="I506" s="262">
        <v>0</v>
      </c>
      <c r="J506" s="263">
        <v>125.182377432876</v>
      </c>
      <c r="K506" s="263">
        <v>0</v>
      </c>
      <c r="L506" s="263">
        <v>0</v>
      </c>
      <c r="M506" s="264">
        <v>0</v>
      </c>
      <c r="N506" s="262">
        <v>0</v>
      </c>
      <c r="O506" s="263">
        <v>121.32966803161061</v>
      </c>
      <c r="P506" s="263">
        <v>0</v>
      </c>
      <c r="Q506" s="263">
        <v>0</v>
      </c>
      <c r="R506" s="264">
        <v>0</v>
      </c>
      <c r="S506" s="262">
        <v>0</v>
      </c>
      <c r="T506" s="263">
        <v>121.32966803161061</v>
      </c>
      <c r="U506" s="263">
        <v>0</v>
      </c>
      <c r="V506" s="263">
        <v>0</v>
      </c>
      <c r="W506" s="263">
        <v>0</v>
      </c>
      <c r="X506" s="278">
        <v>0</v>
      </c>
      <c r="Y506" s="278">
        <v>0.53548103210984077</v>
      </c>
      <c r="Z506" s="278">
        <v>0</v>
      </c>
      <c r="AA506" s="278">
        <v>0</v>
      </c>
      <c r="AB506" s="278">
        <v>0</v>
      </c>
      <c r="AC506" s="279">
        <v>0</v>
      </c>
      <c r="AD506" s="279">
        <v>19.02554712682192</v>
      </c>
      <c r="AE506" s="279">
        <v>0</v>
      </c>
      <c r="AF506" s="279">
        <v>0</v>
      </c>
      <c r="AG506" s="279">
        <v>0</v>
      </c>
      <c r="AH506" s="280">
        <v>0</v>
      </c>
      <c r="AI506" s="280">
        <v>101.76863987267885</v>
      </c>
      <c r="AJ506" s="280">
        <v>0</v>
      </c>
      <c r="AK506" s="280">
        <v>0</v>
      </c>
      <c r="AL506" s="280">
        <v>0</v>
      </c>
      <c r="AM506" s="281">
        <v>0</v>
      </c>
      <c r="AN506" s="281">
        <v>0</v>
      </c>
      <c r="AO506" s="281">
        <v>0</v>
      </c>
      <c r="AP506" s="281">
        <v>0</v>
      </c>
      <c r="AQ506" s="282">
        <v>0</v>
      </c>
    </row>
    <row r="507" spans="2:43" x14ac:dyDescent="0.2">
      <c r="B507" s="151" t="s">
        <v>244</v>
      </c>
      <c r="C507" s="151" t="s">
        <v>55</v>
      </c>
      <c r="D507" s="151" t="s">
        <v>395</v>
      </c>
      <c r="E507" s="151" t="s">
        <v>475</v>
      </c>
      <c r="F507" s="151" t="s">
        <v>189</v>
      </c>
      <c r="G507" s="151" t="s">
        <v>362</v>
      </c>
      <c r="H507" s="151" t="s">
        <v>55</v>
      </c>
      <c r="I507" s="262">
        <v>0</v>
      </c>
      <c r="J507" s="263">
        <v>142.98498621104753</v>
      </c>
      <c r="K507" s="263">
        <v>0</v>
      </c>
      <c r="L507" s="263">
        <v>0</v>
      </c>
      <c r="M507" s="264">
        <v>0</v>
      </c>
      <c r="N507" s="262">
        <v>0</v>
      </c>
      <c r="O507" s="263">
        <v>183.28559000006291</v>
      </c>
      <c r="P507" s="263">
        <v>0</v>
      </c>
      <c r="Q507" s="263">
        <v>0</v>
      </c>
      <c r="R507" s="264">
        <v>0</v>
      </c>
      <c r="S507" s="262">
        <v>0</v>
      </c>
      <c r="T507" s="263">
        <v>183.28559000006291</v>
      </c>
      <c r="U507" s="263">
        <v>0</v>
      </c>
      <c r="V507" s="263">
        <v>0</v>
      </c>
      <c r="W507" s="263">
        <v>0</v>
      </c>
      <c r="X507" s="278">
        <v>0</v>
      </c>
      <c r="Y507" s="278">
        <v>5.6830236897211712</v>
      </c>
      <c r="Z507" s="278">
        <v>0</v>
      </c>
      <c r="AA507" s="278">
        <v>0</v>
      </c>
      <c r="AB507" s="278">
        <v>0</v>
      </c>
      <c r="AC507" s="279">
        <v>0</v>
      </c>
      <c r="AD507" s="279">
        <v>0</v>
      </c>
      <c r="AE507" s="279">
        <v>0</v>
      </c>
      <c r="AF507" s="279">
        <v>0</v>
      </c>
      <c r="AG507" s="279">
        <v>0</v>
      </c>
      <c r="AH507" s="280">
        <v>0</v>
      </c>
      <c r="AI507" s="280">
        <v>177.60256631034173</v>
      </c>
      <c r="AJ507" s="280">
        <v>0</v>
      </c>
      <c r="AK507" s="280">
        <v>0</v>
      </c>
      <c r="AL507" s="280">
        <v>0</v>
      </c>
      <c r="AM507" s="281">
        <v>0</v>
      </c>
      <c r="AN507" s="281">
        <v>0</v>
      </c>
      <c r="AO507" s="281">
        <v>0</v>
      </c>
      <c r="AP507" s="281">
        <v>0</v>
      </c>
      <c r="AQ507" s="282">
        <v>0</v>
      </c>
    </row>
    <row r="508" spans="2:43" x14ac:dyDescent="0.2">
      <c r="B508" s="151" t="s">
        <v>244</v>
      </c>
      <c r="C508" s="151" t="s">
        <v>55</v>
      </c>
      <c r="D508" s="151" t="s">
        <v>396</v>
      </c>
      <c r="E508" s="151" t="s">
        <v>475</v>
      </c>
      <c r="F508" s="151" t="s">
        <v>193</v>
      </c>
      <c r="G508" s="151" t="s">
        <v>362</v>
      </c>
      <c r="H508" s="151" t="s">
        <v>55</v>
      </c>
      <c r="I508" s="262">
        <v>0</v>
      </c>
      <c r="J508" s="263">
        <v>23.948759061962352</v>
      </c>
      <c r="K508" s="263">
        <v>0</v>
      </c>
      <c r="L508" s="263">
        <v>0</v>
      </c>
      <c r="M508" s="264">
        <v>0</v>
      </c>
      <c r="N508" s="262">
        <v>0</v>
      </c>
      <c r="O508" s="263">
        <v>30.698764609888652</v>
      </c>
      <c r="P508" s="263">
        <v>0</v>
      </c>
      <c r="Q508" s="263">
        <v>0</v>
      </c>
      <c r="R508" s="264">
        <v>0</v>
      </c>
      <c r="S508" s="262">
        <v>0</v>
      </c>
      <c r="T508" s="263">
        <v>30.698764609888652</v>
      </c>
      <c r="U508" s="263">
        <v>0</v>
      </c>
      <c r="V508" s="263">
        <v>0</v>
      </c>
      <c r="W508" s="263">
        <v>0</v>
      </c>
      <c r="X508" s="278">
        <v>0</v>
      </c>
      <c r="Y508" s="278">
        <v>13.211104261653961</v>
      </c>
      <c r="Z508" s="278">
        <v>0</v>
      </c>
      <c r="AA508" s="278">
        <v>0</v>
      </c>
      <c r="AB508" s="278">
        <v>0</v>
      </c>
      <c r="AC508" s="279">
        <v>0</v>
      </c>
      <c r="AD508" s="279">
        <v>0</v>
      </c>
      <c r="AE508" s="279">
        <v>0</v>
      </c>
      <c r="AF508" s="279">
        <v>0</v>
      </c>
      <c r="AG508" s="279">
        <v>0</v>
      </c>
      <c r="AH508" s="280">
        <v>0</v>
      </c>
      <c r="AI508" s="280">
        <v>17.487660348234691</v>
      </c>
      <c r="AJ508" s="280">
        <v>0</v>
      </c>
      <c r="AK508" s="280">
        <v>0</v>
      </c>
      <c r="AL508" s="280">
        <v>0</v>
      </c>
      <c r="AM508" s="281">
        <v>0</v>
      </c>
      <c r="AN508" s="281">
        <v>0</v>
      </c>
      <c r="AO508" s="281">
        <v>0</v>
      </c>
      <c r="AP508" s="281">
        <v>0</v>
      </c>
      <c r="AQ508" s="282">
        <v>0</v>
      </c>
    </row>
    <row r="509" spans="2:43" x14ac:dyDescent="0.2">
      <c r="B509" s="151" t="s">
        <v>244</v>
      </c>
      <c r="C509" s="151" t="s">
        <v>55</v>
      </c>
      <c r="D509" s="151" t="s">
        <v>134</v>
      </c>
      <c r="E509" s="151" t="s">
        <v>475</v>
      </c>
      <c r="F509" s="151" t="s">
        <v>125</v>
      </c>
      <c r="G509" s="151" t="s">
        <v>362</v>
      </c>
      <c r="H509" s="151" t="s">
        <v>55</v>
      </c>
      <c r="I509" s="262">
        <v>0</v>
      </c>
      <c r="J509" s="263">
        <v>266.9644977706883</v>
      </c>
      <c r="K509" s="263">
        <v>0</v>
      </c>
      <c r="L509" s="263">
        <v>0</v>
      </c>
      <c r="M509" s="264">
        <v>0</v>
      </c>
      <c r="N509" s="262">
        <v>0</v>
      </c>
      <c r="O509" s="263">
        <v>292.01588031669115</v>
      </c>
      <c r="P509" s="263">
        <v>0</v>
      </c>
      <c r="Q509" s="263">
        <v>0</v>
      </c>
      <c r="R509" s="264">
        <v>0</v>
      </c>
      <c r="S509" s="262">
        <v>0</v>
      </c>
      <c r="T509" s="263">
        <v>292.01588031669115</v>
      </c>
      <c r="U509" s="263">
        <v>0</v>
      </c>
      <c r="V509" s="263">
        <v>0</v>
      </c>
      <c r="W509" s="263">
        <v>0</v>
      </c>
      <c r="X509" s="278">
        <v>0</v>
      </c>
      <c r="Y509" s="278">
        <v>41.222640554312811</v>
      </c>
      <c r="Z509" s="278">
        <v>0</v>
      </c>
      <c r="AA509" s="278">
        <v>0</v>
      </c>
      <c r="AB509" s="278">
        <v>0</v>
      </c>
      <c r="AC509" s="279">
        <v>0</v>
      </c>
      <c r="AD509" s="279">
        <v>0</v>
      </c>
      <c r="AE509" s="279">
        <v>0</v>
      </c>
      <c r="AF509" s="279">
        <v>0</v>
      </c>
      <c r="AG509" s="279">
        <v>0</v>
      </c>
      <c r="AH509" s="280">
        <v>0</v>
      </c>
      <c r="AI509" s="280">
        <v>250.79323976237833</v>
      </c>
      <c r="AJ509" s="280">
        <v>0</v>
      </c>
      <c r="AK509" s="280">
        <v>0</v>
      </c>
      <c r="AL509" s="280">
        <v>0</v>
      </c>
      <c r="AM509" s="281">
        <v>0</v>
      </c>
      <c r="AN509" s="281">
        <v>0</v>
      </c>
      <c r="AO509" s="281">
        <v>0</v>
      </c>
      <c r="AP509" s="281">
        <v>0</v>
      </c>
      <c r="AQ509" s="282">
        <v>0</v>
      </c>
    </row>
    <row r="510" spans="2:43" x14ac:dyDescent="0.2">
      <c r="B510" s="151" t="s">
        <v>244</v>
      </c>
      <c r="C510" s="151" t="s">
        <v>55</v>
      </c>
      <c r="D510" s="151" t="s">
        <v>397</v>
      </c>
      <c r="E510" s="151" t="s">
        <v>475</v>
      </c>
      <c r="F510" s="151" t="s">
        <v>130</v>
      </c>
      <c r="G510" s="151" t="s">
        <v>362</v>
      </c>
      <c r="H510" s="151" t="s">
        <v>55</v>
      </c>
      <c r="I510" s="262">
        <v>0</v>
      </c>
      <c r="J510" s="263">
        <v>13.655096230570084</v>
      </c>
      <c r="K510" s="263">
        <v>0</v>
      </c>
      <c r="L510" s="263">
        <v>0</v>
      </c>
      <c r="M510" s="264">
        <v>0</v>
      </c>
      <c r="N510" s="262">
        <v>0</v>
      </c>
      <c r="O510" s="263">
        <v>17.503812361344963</v>
      </c>
      <c r="P510" s="263">
        <v>0</v>
      </c>
      <c r="Q510" s="263">
        <v>0</v>
      </c>
      <c r="R510" s="264">
        <v>0</v>
      </c>
      <c r="S510" s="262">
        <v>0</v>
      </c>
      <c r="T510" s="263">
        <v>17.503812361344963</v>
      </c>
      <c r="U510" s="263">
        <v>0</v>
      </c>
      <c r="V510" s="263">
        <v>0</v>
      </c>
      <c r="W510" s="263">
        <v>0</v>
      </c>
      <c r="X510" s="278">
        <v>0</v>
      </c>
      <c r="Y510" s="278">
        <v>0.26215959740515238</v>
      </c>
      <c r="Z510" s="278">
        <v>0</v>
      </c>
      <c r="AA510" s="278">
        <v>0</v>
      </c>
      <c r="AB510" s="278">
        <v>0</v>
      </c>
      <c r="AC510" s="279">
        <v>0</v>
      </c>
      <c r="AD510" s="279">
        <v>0</v>
      </c>
      <c r="AE510" s="279">
        <v>0</v>
      </c>
      <c r="AF510" s="279">
        <v>0</v>
      </c>
      <c r="AG510" s="279">
        <v>0</v>
      </c>
      <c r="AH510" s="280">
        <v>0</v>
      </c>
      <c r="AI510" s="280">
        <v>17.241652763939811</v>
      </c>
      <c r="AJ510" s="280">
        <v>0</v>
      </c>
      <c r="AK510" s="280">
        <v>0</v>
      </c>
      <c r="AL510" s="280">
        <v>0</v>
      </c>
      <c r="AM510" s="281">
        <v>0</v>
      </c>
      <c r="AN510" s="281">
        <v>0</v>
      </c>
      <c r="AO510" s="281">
        <v>0</v>
      </c>
      <c r="AP510" s="281">
        <v>0</v>
      </c>
      <c r="AQ510" s="282">
        <v>0</v>
      </c>
    </row>
    <row r="511" spans="2:43" x14ac:dyDescent="0.2">
      <c r="B511" s="151" t="s">
        <v>244</v>
      </c>
      <c r="C511" s="151" t="s">
        <v>55</v>
      </c>
      <c r="D511" s="151" t="s">
        <v>138</v>
      </c>
      <c r="E511" s="151" t="s">
        <v>475</v>
      </c>
      <c r="F511" s="151" t="s">
        <v>126</v>
      </c>
      <c r="G511" s="151" t="s">
        <v>362</v>
      </c>
      <c r="H511" s="151" t="s">
        <v>55</v>
      </c>
      <c r="I511" s="262">
        <v>0</v>
      </c>
      <c r="J511" s="263">
        <v>0.50014406977386172</v>
      </c>
      <c r="K511" s="263">
        <v>0</v>
      </c>
      <c r="L511" s="263">
        <v>0</v>
      </c>
      <c r="M511" s="264">
        <v>0</v>
      </c>
      <c r="N511" s="262">
        <v>0</v>
      </c>
      <c r="O511" s="263">
        <v>0.54707652905083237</v>
      </c>
      <c r="P511" s="263">
        <v>0</v>
      </c>
      <c r="Q511" s="263">
        <v>0</v>
      </c>
      <c r="R511" s="264">
        <v>0</v>
      </c>
      <c r="S511" s="262">
        <v>0</v>
      </c>
      <c r="T511" s="263">
        <v>0.54707652905083237</v>
      </c>
      <c r="U511" s="263">
        <v>0</v>
      </c>
      <c r="V511" s="263">
        <v>0</v>
      </c>
      <c r="W511" s="263">
        <v>0</v>
      </c>
      <c r="X511" s="278">
        <v>0</v>
      </c>
      <c r="Y511" s="278">
        <v>0</v>
      </c>
      <c r="Z511" s="278">
        <v>0</v>
      </c>
      <c r="AA511" s="278">
        <v>0</v>
      </c>
      <c r="AB511" s="278">
        <v>0</v>
      </c>
      <c r="AC511" s="279">
        <v>0</v>
      </c>
      <c r="AD511" s="279">
        <v>0</v>
      </c>
      <c r="AE511" s="279">
        <v>0</v>
      </c>
      <c r="AF511" s="279">
        <v>0</v>
      </c>
      <c r="AG511" s="279">
        <v>0</v>
      </c>
      <c r="AH511" s="280">
        <v>0</v>
      </c>
      <c r="AI511" s="280">
        <v>0.54707652905083237</v>
      </c>
      <c r="AJ511" s="280">
        <v>0</v>
      </c>
      <c r="AK511" s="280">
        <v>0</v>
      </c>
      <c r="AL511" s="280">
        <v>0</v>
      </c>
      <c r="AM511" s="281">
        <v>0</v>
      </c>
      <c r="AN511" s="281">
        <v>0</v>
      </c>
      <c r="AO511" s="281">
        <v>0</v>
      </c>
      <c r="AP511" s="281">
        <v>0</v>
      </c>
      <c r="AQ511" s="282">
        <v>0</v>
      </c>
    </row>
    <row r="512" spans="2:43" x14ac:dyDescent="0.2">
      <c r="B512" s="151" t="s">
        <v>244</v>
      </c>
      <c r="C512" s="151" t="s">
        <v>55</v>
      </c>
      <c r="D512" s="151" t="s">
        <v>140</v>
      </c>
      <c r="E512" s="151" t="s">
        <v>475</v>
      </c>
      <c r="F512" s="151" t="s">
        <v>128</v>
      </c>
      <c r="G512" s="151" t="s">
        <v>362</v>
      </c>
      <c r="H512" s="151" t="s">
        <v>55</v>
      </c>
      <c r="I512" s="262">
        <v>0</v>
      </c>
      <c r="J512" s="263">
        <v>0</v>
      </c>
      <c r="K512" s="263">
        <v>0</v>
      </c>
      <c r="L512" s="263">
        <v>0</v>
      </c>
      <c r="M512" s="264">
        <v>0</v>
      </c>
      <c r="N512" s="262">
        <v>0</v>
      </c>
      <c r="O512" s="263">
        <v>0</v>
      </c>
      <c r="P512" s="263">
        <v>0</v>
      </c>
      <c r="Q512" s="263">
        <v>0</v>
      </c>
      <c r="R512" s="264">
        <v>0</v>
      </c>
      <c r="S512" s="262">
        <v>0</v>
      </c>
      <c r="T512" s="263">
        <v>0</v>
      </c>
      <c r="U512" s="263">
        <v>0</v>
      </c>
      <c r="V512" s="263">
        <v>0</v>
      </c>
      <c r="W512" s="263">
        <v>0</v>
      </c>
      <c r="X512" s="278">
        <v>0</v>
      </c>
      <c r="Y512" s="278">
        <v>0</v>
      </c>
      <c r="Z512" s="278">
        <v>0</v>
      </c>
      <c r="AA512" s="278">
        <v>0</v>
      </c>
      <c r="AB512" s="278">
        <v>0</v>
      </c>
      <c r="AC512" s="279">
        <v>0</v>
      </c>
      <c r="AD512" s="279">
        <v>0</v>
      </c>
      <c r="AE512" s="279">
        <v>0</v>
      </c>
      <c r="AF512" s="279">
        <v>0</v>
      </c>
      <c r="AG512" s="279">
        <v>0</v>
      </c>
      <c r="AH512" s="280">
        <v>0</v>
      </c>
      <c r="AI512" s="280">
        <v>0</v>
      </c>
      <c r="AJ512" s="280">
        <v>0</v>
      </c>
      <c r="AK512" s="280">
        <v>0</v>
      </c>
      <c r="AL512" s="280">
        <v>0</v>
      </c>
      <c r="AM512" s="281">
        <v>0</v>
      </c>
      <c r="AN512" s="281">
        <v>0</v>
      </c>
      <c r="AO512" s="281">
        <v>0</v>
      </c>
      <c r="AP512" s="281">
        <v>0</v>
      </c>
      <c r="AQ512" s="282">
        <v>0</v>
      </c>
    </row>
    <row r="513" spans="2:43" x14ac:dyDescent="0.2">
      <c r="B513" s="151" t="s">
        <v>244</v>
      </c>
      <c r="C513" s="151" t="s">
        <v>55</v>
      </c>
      <c r="D513" s="151" t="s">
        <v>135</v>
      </c>
      <c r="E513" s="151" t="s">
        <v>475</v>
      </c>
      <c r="F513" s="151" t="s">
        <v>155</v>
      </c>
      <c r="G513" s="151" t="s">
        <v>362</v>
      </c>
      <c r="H513" s="151" t="s">
        <v>55</v>
      </c>
      <c r="I513" s="262">
        <v>0</v>
      </c>
      <c r="J513" s="263">
        <v>0</v>
      </c>
      <c r="K513" s="263">
        <v>0</v>
      </c>
      <c r="L513" s="263">
        <v>0</v>
      </c>
      <c r="M513" s="264">
        <v>0</v>
      </c>
      <c r="N513" s="262">
        <v>0</v>
      </c>
      <c r="O513" s="263">
        <v>0</v>
      </c>
      <c r="P513" s="263">
        <v>0</v>
      </c>
      <c r="Q513" s="263">
        <v>0</v>
      </c>
      <c r="R513" s="264">
        <v>0</v>
      </c>
      <c r="S513" s="262">
        <v>0</v>
      </c>
      <c r="T513" s="263">
        <v>0</v>
      </c>
      <c r="U513" s="263">
        <v>0</v>
      </c>
      <c r="V513" s="263">
        <v>0</v>
      </c>
      <c r="W513" s="263">
        <v>0</v>
      </c>
      <c r="X513" s="278">
        <v>0</v>
      </c>
      <c r="Y513" s="278">
        <v>0</v>
      </c>
      <c r="Z513" s="278">
        <v>0</v>
      </c>
      <c r="AA513" s="278">
        <v>0</v>
      </c>
      <c r="AB513" s="278">
        <v>0</v>
      </c>
      <c r="AC513" s="279">
        <v>0</v>
      </c>
      <c r="AD513" s="279">
        <v>0</v>
      </c>
      <c r="AE513" s="279">
        <v>0</v>
      </c>
      <c r="AF513" s="279">
        <v>0</v>
      </c>
      <c r="AG513" s="279">
        <v>0</v>
      </c>
      <c r="AH513" s="280">
        <v>0</v>
      </c>
      <c r="AI513" s="280">
        <v>0</v>
      </c>
      <c r="AJ513" s="280">
        <v>0</v>
      </c>
      <c r="AK513" s="280">
        <v>0</v>
      </c>
      <c r="AL513" s="280">
        <v>0</v>
      </c>
      <c r="AM513" s="281">
        <v>0</v>
      </c>
      <c r="AN513" s="281">
        <v>0</v>
      </c>
      <c r="AO513" s="281">
        <v>0</v>
      </c>
      <c r="AP513" s="281">
        <v>0</v>
      </c>
      <c r="AQ513" s="282">
        <v>0</v>
      </c>
    </row>
    <row r="514" spans="2:43" x14ac:dyDescent="0.2">
      <c r="B514" s="151" t="s">
        <v>244</v>
      </c>
      <c r="C514" s="151" t="s">
        <v>55</v>
      </c>
      <c r="D514" s="151" t="s">
        <v>136</v>
      </c>
      <c r="E514" s="151" t="s">
        <v>475</v>
      </c>
      <c r="F514" s="151" t="s">
        <v>132</v>
      </c>
      <c r="G514" s="151" t="s">
        <v>362</v>
      </c>
      <c r="H514" s="151" t="s">
        <v>55</v>
      </c>
      <c r="I514" s="262">
        <v>0</v>
      </c>
      <c r="J514" s="263">
        <v>0</v>
      </c>
      <c r="K514" s="263">
        <v>0</v>
      </c>
      <c r="L514" s="263">
        <v>0</v>
      </c>
      <c r="M514" s="264">
        <v>0</v>
      </c>
      <c r="N514" s="262">
        <v>0</v>
      </c>
      <c r="O514" s="263">
        <v>0</v>
      </c>
      <c r="P514" s="263">
        <v>0</v>
      </c>
      <c r="Q514" s="263">
        <v>0</v>
      </c>
      <c r="R514" s="264">
        <v>0</v>
      </c>
      <c r="S514" s="262">
        <v>0</v>
      </c>
      <c r="T514" s="263">
        <v>0</v>
      </c>
      <c r="U514" s="263">
        <v>0</v>
      </c>
      <c r="V514" s="263">
        <v>0</v>
      </c>
      <c r="W514" s="263">
        <v>0</v>
      </c>
      <c r="X514" s="278">
        <v>0</v>
      </c>
      <c r="Y514" s="278">
        <v>0</v>
      </c>
      <c r="Z514" s="278">
        <v>0</v>
      </c>
      <c r="AA514" s="278">
        <v>0</v>
      </c>
      <c r="AB514" s="278">
        <v>0</v>
      </c>
      <c r="AC514" s="279">
        <v>0</v>
      </c>
      <c r="AD514" s="279">
        <v>0</v>
      </c>
      <c r="AE514" s="279">
        <v>0</v>
      </c>
      <c r="AF514" s="279">
        <v>0</v>
      </c>
      <c r="AG514" s="279">
        <v>0</v>
      </c>
      <c r="AH514" s="280">
        <v>0</v>
      </c>
      <c r="AI514" s="280">
        <v>0</v>
      </c>
      <c r="AJ514" s="280">
        <v>0</v>
      </c>
      <c r="AK514" s="280">
        <v>0</v>
      </c>
      <c r="AL514" s="280">
        <v>0</v>
      </c>
      <c r="AM514" s="281">
        <v>0</v>
      </c>
      <c r="AN514" s="281">
        <v>0</v>
      </c>
      <c r="AO514" s="281">
        <v>0</v>
      </c>
      <c r="AP514" s="281">
        <v>0</v>
      </c>
      <c r="AQ514" s="282">
        <v>0</v>
      </c>
    </row>
    <row r="515" spans="2:43" x14ac:dyDescent="0.2">
      <c r="B515" s="151" t="s">
        <v>244</v>
      </c>
      <c r="C515" s="151" t="s">
        <v>55</v>
      </c>
      <c r="D515" s="151" t="s">
        <v>398</v>
      </c>
      <c r="E515" s="151" t="s">
        <v>475</v>
      </c>
      <c r="F515" s="151" t="s">
        <v>131</v>
      </c>
      <c r="G515" s="151" t="s">
        <v>362</v>
      </c>
      <c r="H515" s="151" t="s">
        <v>55</v>
      </c>
      <c r="I515" s="262">
        <v>0</v>
      </c>
      <c r="J515" s="263">
        <v>0</v>
      </c>
      <c r="K515" s="263">
        <v>0</v>
      </c>
      <c r="L515" s="263">
        <v>0</v>
      </c>
      <c r="M515" s="264">
        <v>0</v>
      </c>
      <c r="N515" s="262">
        <v>0</v>
      </c>
      <c r="O515" s="263">
        <v>0</v>
      </c>
      <c r="P515" s="263">
        <v>0</v>
      </c>
      <c r="Q515" s="263">
        <v>0</v>
      </c>
      <c r="R515" s="264">
        <v>0</v>
      </c>
      <c r="S515" s="262">
        <v>0</v>
      </c>
      <c r="T515" s="263">
        <v>0</v>
      </c>
      <c r="U515" s="263">
        <v>0</v>
      </c>
      <c r="V515" s="263">
        <v>0</v>
      </c>
      <c r="W515" s="263">
        <v>0</v>
      </c>
      <c r="X515" s="278">
        <v>0</v>
      </c>
      <c r="Y515" s="278">
        <v>0</v>
      </c>
      <c r="Z515" s="278">
        <v>0</v>
      </c>
      <c r="AA515" s="278">
        <v>0</v>
      </c>
      <c r="AB515" s="278">
        <v>0</v>
      </c>
      <c r="AC515" s="279">
        <v>0</v>
      </c>
      <c r="AD515" s="279">
        <v>0</v>
      </c>
      <c r="AE515" s="279">
        <v>0</v>
      </c>
      <c r="AF515" s="279">
        <v>0</v>
      </c>
      <c r="AG515" s="279">
        <v>0</v>
      </c>
      <c r="AH515" s="280">
        <v>0</v>
      </c>
      <c r="AI515" s="280">
        <v>0</v>
      </c>
      <c r="AJ515" s="280">
        <v>0</v>
      </c>
      <c r="AK515" s="280">
        <v>0</v>
      </c>
      <c r="AL515" s="280">
        <v>0</v>
      </c>
      <c r="AM515" s="281">
        <v>0</v>
      </c>
      <c r="AN515" s="281">
        <v>0</v>
      </c>
      <c r="AO515" s="281">
        <v>0</v>
      </c>
      <c r="AP515" s="281">
        <v>0</v>
      </c>
      <c r="AQ515" s="282">
        <v>0</v>
      </c>
    </row>
    <row r="516" spans="2:43" s="27" customFormat="1" x14ac:dyDescent="0.2">
      <c r="B516" s="151" t="s">
        <v>244</v>
      </c>
      <c r="C516" s="151" t="s">
        <v>104</v>
      </c>
      <c r="D516" s="151" t="s">
        <v>144</v>
      </c>
      <c r="E516" s="151" t="s">
        <v>475</v>
      </c>
      <c r="F516" s="151" t="s">
        <v>122</v>
      </c>
      <c r="G516" s="151" t="s">
        <v>362</v>
      </c>
      <c r="H516" s="151" t="s">
        <v>104</v>
      </c>
      <c r="I516" s="262">
        <v>0</v>
      </c>
      <c r="J516" s="263">
        <v>0</v>
      </c>
      <c r="K516" s="263">
        <v>0</v>
      </c>
      <c r="L516" s="263">
        <v>0</v>
      </c>
      <c r="M516" s="264">
        <v>0</v>
      </c>
      <c r="N516" s="262">
        <v>0</v>
      </c>
      <c r="O516" s="263">
        <v>0</v>
      </c>
      <c r="P516" s="263">
        <v>0</v>
      </c>
      <c r="Q516" s="263">
        <v>0</v>
      </c>
      <c r="R516" s="264">
        <v>0</v>
      </c>
      <c r="S516" s="262">
        <v>0</v>
      </c>
      <c r="T516" s="263">
        <v>0</v>
      </c>
      <c r="U516" s="263">
        <v>0</v>
      </c>
      <c r="V516" s="263">
        <v>0</v>
      </c>
      <c r="W516" s="263">
        <v>0</v>
      </c>
      <c r="X516" s="278">
        <v>0</v>
      </c>
      <c r="Y516" s="278">
        <v>0</v>
      </c>
      <c r="Z516" s="278">
        <v>0</v>
      </c>
      <c r="AA516" s="278">
        <v>0</v>
      </c>
      <c r="AB516" s="278">
        <v>0</v>
      </c>
      <c r="AC516" s="279">
        <v>0</v>
      </c>
      <c r="AD516" s="279">
        <v>0</v>
      </c>
      <c r="AE516" s="279">
        <v>0</v>
      </c>
      <c r="AF516" s="279">
        <v>0</v>
      </c>
      <c r="AG516" s="279">
        <v>0</v>
      </c>
      <c r="AH516" s="280">
        <v>0</v>
      </c>
      <c r="AI516" s="280">
        <v>0</v>
      </c>
      <c r="AJ516" s="280">
        <v>0</v>
      </c>
      <c r="AK516" s="280">
        <v>0</v>
      </c>
      <c r="AL516" s="280">
        <v>0</v>
      </c>
      <c r="AM516" s="281">
        <v>0</v>
      </c>
      <c r="AN516" s="281">
        <v>0</v>
      </c>
      <c r="AO516" s="281">
        <v>0</v>
      </c>
      <c r="AP516" s="281">
        <v>0</v>
      </c>
      <c r="AQ516" s="282">
        <v>0</v>
      </c>
    </row>
    <row r="517" spans="2:43" s="27" customFormat="1" x14ac:dyDescent="0.2">
      <c r="B517" s="151" t="s">
        <v>244</v>
      </c>
      <c r="C517" s="151" t="s">
        <v>104</v>
      </c>
      <c r="D517" s="151" t="s">
        <v>139</v>
      </c>
      <c r="E517" s="151" t="s">
        <v>475</v>
      </c>
      <c r="F517" s="151" t="s">
        <v>127</v>
      </c>
      <c r="G517" s="151" t="s">
        <v>362</v>
      </c>
      <c r="H517" s="151" t="s">
        <v>104</v>
      </c>
      <c r="I517" s="262">
        <v>0</v>
      </c>
      <c r="J517" s="263">
        <v>0</v>
      </c>
      <c r="K517" s="263">
        <v>0</v>
      </c>
      <c r="L517" s="263">
        <v>0</v>
      </c>
      <c r="M517" s="264">
        <v>0</v>
      </c>
      <c r="N517" s="262">
        <v>0</v>
      </c>
      <c r="O517" s="263">
        <v>0</v>
      </c>
      <c r="P517" s="263">
        <v>0</v>
      </c>
      <c r="Q517" s="263">
        <v>0</v>
      </c>
      <c r="R517" s="264">
        <v>0</v>
      </c>
      <c r="S517" s="262">
        <v>0</v>
      </c>
      <c r="T517" s="263">
        <v>0</v>
      </c>
      <c r="U517" s="263">
        <v>0</v>
      </c>
      <c r="V517" s="263">
        <v>0</v>
      </c>
      <c r="W517" s="263">
        <v>0</v>
      </c>
      <c r="X517" s="278">
        <v>0</v>
      </c>
      <c r="Y517" s="278">
        <v>0</v>
      </c>
      <c r="Z517" s="278">
        <v>0</v>
      </c>
      <c r="AA517" s="278">
        <v>0</v>
      </c>
      <c r="AB517" s="278">
        <v>0</v>
      </c>
      <c r="AC517" s="279">
        <v>0</v>
      </c>
      <c r="AD517" s="279">
        <v>0</v>
      </c>
      <c r="AE517" s="279">
        <v>0</v>
      </c>
      <c r="AF517" s="279">
        <v>0</v>
      </c>
      <c r="AG517" s="279">
        <v>0</v>
      </c>
      <c r="AH517" s="280">
        <v>0</v>
      </c>
      <c r="AI517" s="280">
        <v>0</v>
      </c>
      <c r="AJ517" s="280">
        <v>0</v>
      </c>
      <c r="AK517" s="280">
        <v>0</v>
      </c>
      <c r="AL517" s="280">
        <v>0</v>
      </c>
      <c r="AM517" s="281">
        <v>0</v>
      </c>
      <c r="AN517" s="281">
        <v>0</v>
      </c>
      <c r="AO517" s="281">
        <v>0</v>
      </c>
      <c r="AP517" s="281">
        <v>0</v>
      </c>
      <c r="AQ517" s="282">
        <v>0</v>
      </c>
    </row>
    <row r="518" spans="2:43" s="27" customFormat="1" x14ac:dyDescent="0.2">
      <c r="B518" s="151" t="s">
        <v>244</v>
      </c>
      <c r="C518" s="151" t="s">
        <v>104</v>
      </c>
      <c r="D518" s="151" t="s">
        <v>142</v>
      </c>
      <c r="E518" s="151" t="s">
        <v>475</v>
      </c>
      <c r="F518" s="151" t="s">
        <v>133</v>
      </c>
      <c r="G518" s="151" t="s">
        <v>362</v>
      </c>
      <c r="H518" s="151" t="s">
        <v>104</v>
      </c>
      <c r="I518" s="262">
        <v>0</v>
      </c>
      <c r="J518" s="263">
        <v>0</v>
      </c>
      <c r="K518" s="263">
        <v>0</v>
      </c>
      <c r="L518" s="263">
        <v>0</v>
      </c>
      <c r="M518" s="264">
        <v>0</v>
      </c>
      <c r="N518" s="262">
        <v>0</v>
      </c>
      <c r="O518" s="263">
        <v>0</v>
      </c>
      <c r="P518" s="263">
        <v>0</v>
      </c>
      <c r="Q518" s="263">
        <v>0</v>
      </c>
      <c r="R518" s="264">
        <v>0</v>
      </c>
      <c r="S518" s="262">
        <v>0</v>
      </c>
      <c r="T518" s="263">
        <v>0</v>
      </c>
      <c r="U518" s="263">
        <v>0</v>
      </c>
      <c r="V518" s="263">
        <v>0</v>
      </c>
      <c r="W518" s="263">
        <v>0</v>
      </c>
      <c r="X518" s="278">
        <v>0</v>
      </c>
      <c r="Y518" s="278">
        <v>0</v>
      </c>
      <c r="Z518" s="278">
        <v>0</v>
      </c>
      <c r="AA518" s="278">
        <v>0</v>
      </c>
      <c r="AB518" s="278">
        <v>0</v>
      </c>
      <c r="AC518" s="279">
        <v>0</v>
      </c>
      <c r="AD518" s="279">
        <v>0</v>
      </c>
      <c r="AE518" s="279">
        <v>0</v>
      </c>
      <c r="AF518" s="279">
        <v>0</v>
      </c>
      <c r="AG518" s="279">
        <v>0</v>
      </c>
      <c r="AH518" s="280">
        <v>0</v>
      </c>
      <c r="AI518" s="280">
        <v>0</v>
      </c>
      <c r="AJ518" s="280">
        <v>0</v>
      </c>
      <c r="AK518" s="280">
        <v>0</v>
      </c>
      <c r="AL518" s="280">
        <v>0</v>
      </c>
      <c r="AM518" s="281">
        <v>0</v>
      </c>
      <c r="AN518" s="281">
        <v>0</v>
      </c>
      <c r="AO518" s="281">
        <v>0</v>
      </c>
      <c r="AP518" s="281">
        <v>0</v>
      </c>
      <c r="AQ518" s="282">
        <v>0</v>
      </c>
    </row>
    <row r="519" spans="2:43" s="27" customFormat="1" x14ac:dyDescent="0.2">
      <c r="B519" s="151" t="s">
        <v>244</v>
      </c>
      <c r="C519" s="151" t="s">
        <v>104</v>
      </c>
      <c r="D519" s="151" t="s">
        <v>143</v>
      </c>
      <c r="E519" s="151" t="s">
        <v>475</v>
      </c>
      <c r="F519" s="151" t="s">
        <v>212</v>
      </c>
      <c r="G519" s="151" t="s">
        <v>362</v>
      </c>
      <c r="H519" s="151" t="s">
        <v>104</v>
      </c>
      <c r="I519" s="262">
        <v>0</v>
      </c>
      <c r="J519" s="263">
        <v>0</v>
      </c>
      <c r="K519" s="263">
        <v>0</v>
      </c>
      <c r="L519" s="263">
        <v>0</v>
      </c>
      <c r="M519" s="264">
        <v>0</v>
      </c>
      <c r="N519" s="262">
        <v>0</v>
      </c>
      <c r="O519" s="263">
        <v>0</v>
      </c>
      <c r="P519" s="263">
        <v>0</v>
      </c>
      <c r="Q519" s="263">
        <v>0</v>
      </c>
      <c r="R519" s="264">
        <v>0</v>
      </c>
      <c r="S519" s="262">
        <v>0</v>
      </c>
      <c r="T519" s="263">
        <v>0</v>
      </c>
      <c r="U519" s="263">
        <v>0</v>
      </c>
      <c r="V519" s="263">
        <v>0</v>
      </c>
      <c r="W519" s="263">
        <v>0</v>
      </c>
      <c r="X519" s="278">
        <v>0</v>
      </c>
      <c r="Y519" s="278">
        <v>0</v>
      </c>
      <c r="Z519" s="278">
        <v>0</v>
      </c>
      <c r="AA519" s="278">
        <v>0</v>
      </c>
      <c r="AB519" s="278">
        <v>0</v>
      </c>
      <c r="AC519" s="279">
        <v>0</v>
      </c>
      <c r="AD519" s="279">
        <v>0</v>
      </c>
      <c r="AE519" s="279">
        <v>0</v>
      </c>
      <c r="AF519" s="279">
        <v>0</v>
      </c>
      <c r="AG519" s="279">
        <v>0</v>
      </c>
      <c r="AH519" s="280">
        <v>0</v>
      </c>
      <c r="AI519" s="280">
        <v>0</v>
      </c>
      <c r="AJ519" s="280">
        <v>0</v>
      </c>
      <c r="AK519" s="280">
        <v>0</v>
      </c>
      <c r="AL519" s="280">
        <v>0</v>
      </c>
      <c r="AM519" s="281">
        <v>0</v>
      </c>
      <c r="AN519" s="281">
        <v>0</v>
      </c>
      <c r="AO519" s="281">
        <v>0</v>
      </c>
      <c r="AP519" s="281">
        <v>0</v>
      </c>
      <c r="AQ519" s="282">
        <v>0</v>
      </c>
    </row>
    <row r="520" spans="2:43" s="27" customFormat="1" x14ac:dyDescent="0.2">
      <c r="B520" s="151" t="s">
        <v>244</v>
      </c>
      <c r="C520" s="151" t="s">
        <v>104</v>
      </c>
      <c r="D520" s="151" t="s">
        <v>137</v>
      </c>
      <c r="E520" s="151" t="s">
        <v>475</v>
      </c>
      <c r="F520" s="151" t="s">
        <v>124</v>
      </c>
      <c r="G520" s="151" t="s">
        <v>362</v>
      </c>
      <c r="H520" s="151" t="s">
        <v>104</v>
      </c>
      <c r="I520" s="262">
        <v>0</v>
      </c>
      <c r="J520" s="263">
        <v>0</v>
      </c>
      <c r="K520" s="263">
        <v>0</v>
      </c>
      <c r="L520" s="263">
        <v>0</v>
      </c>
      <c r="M520" s="264">
        <v>0</v>
      </c>
      <c r="N520" s="262">
        <v>0</v>
      </c>
      <c r="O520" s="263">
        <v>0</v>
      </c>
      <c r="P520" s="263">
        <v>0</v>
      </c>
      <c r="Q520" s="263">
        <v>0</v>
      </c>
      <c r="R520" s="264">
        <v>0</v>
      </c>
      <c r="S520" s="262">
        <v>0</v>
      </c>
      <c r="T520" s="263">
        <v>0</v>
      </c>
      <c r="U520" s="263">
        <v>0</v>
      </c>
      <c r="V520" s="263">
        <v>0</v>
      </c>
      <c r="W520" s="263">
        <v>0</v>
      </c>
      <c r="X520" s="278">
        <v>0</v>
      </c>
      <c r="Y520" s="278">
        <v>0</v>
      </c>
      <c r="Z520" s="278">
        <v>0</v>
      </c>
      <c r="AA520" s="278">
        <v>0</v>
      </c>
      <c r="AB520" s="278">
        <v>0</v>
      </c>
      <c r="AC520" s="279">
        <v>0</v>
      </c>
      <c r="AD520" s="279">
        <v>0</v>
      </c>
      <c r="AE520" s="279">
        <v>0</v>
      </c>
      <c r="AF520" s="279">
        <v>0</v>
      </c>
      <c r="AG520" s="279">
        <v>0</v>
      </c>
      <c r="AH520" s="280">
        <v>0</v>
      </c>
      <c r="AI520" s="280">
        <v>0</v>
      </c>
      <c r="AJ520" s="280">
        <v>0</v>
      </c>
      <c r="AK520" s="280">
        <v>0</v>
      </c>
      <c r="AL520" s="280">
        <v>0</v>
      </c>
      <c r="AM520" s="281">
        <v>0</v>
      </c>
      <c r="AN520" s="281">
        <v>0</v>
      </c>
      <c r="AO520" s="281">
        <v>0</v>
      </c>
      <c r="AP520" s="281">
        <v>0</v>
      </c>
      <c r="AQ520" s="282">
        <v>0</v>
      </c>
    </row>
    <row r="521" spans="2:43" s="27" customFormat="1" x14ac:dyDescent="0.2">
      <c r="B521" s="151" t="s">
        <v>244</v>
      </c>
      <c r="C521" s="151" t="s">
        <v>104</v>
      </c>
      <c r="D521" s="151" t="s">
        <v>141</v>
      </c>
      <c r="E521" s="151" t="s">
        <v>475</v>
      </c>
      <c r="F521" s="151" t="s">
        <v>123</v>
      </c>
      <c r="G521" s="151" t="s">
        <v>362</v>
      </c>
      <c r="H521" s="151" t="s">
        <v>104</v>
      </c>
      <c r="I521" s="262">
        <v>0</v>
      </c>
      <c r="J521" s="263">
        <v>0</v>
      </c>
      <c r="K521" s="263">
        <v>0</v>
      </c>
      <c r="L521" s="263">
        <v>0</v>
      </c>
      <c r="M521" s="264">
        <v>0</v>
      </c>
      <c r="N521" s="262">
        <v>0</v>
      </c>
      <c r="O521" s="263">
        <v>0</v>
      </c>
      <c r="P521" s="263">
        <v>0</v>
      </c>
      <c r="Q521" s="263">
        <v>0</v>
      </c>
      <c r="R521" s="264">
        <v>0</v>
      </c>
      <c r="S521" s="262">
        <v>0</v>
      </c>
      <c r="T521" s="263">
        <v>0</v>
      </c>
      <c r="U521" s="263">
        <v>0</v>
      </c>
      <c r="V521" s="263">
        <v>0</v>
      </c>
      <c r="W521" s="263">
        <v>0</v>
      </c>
      <c r="X521" s="278">
        <v>0</v>
      </c>
      <c r="Y521" s="278">
        <v>0</v>
      </c>
      <c r="Z521" s="278">
        <v>0</v>
      </c>
      <c r="AA521" s="278">
        <v>0</v>
      </c>
      <c r="AB521" s="278">
        <v>0</v>
      </c>
      <c r="AC521" s="279">
        <v>0</v>
      </c>
      <c r="AD521" s="279">
        <v>0</v>
      </c>
      <c r="AE521" s="279">
        <v>0</v>
      </c>
      <c r="AF521" s="279">
        <v>0</v>
      </c>
      <c r="AG521" s="279">
        <v>0</v>
      </c>
      <c r="AH521" s="280">
        <v>0</v>
      </c>
      <c r="AI521" s="280">
        <v>0</v>
      </c>
      <c r="AJ521" s="280">
        <v>0</v>
      </c>
      <c r="AK521" s="280">
        <v>0</v>
      </c>
      <c r="AL521" s="280">
        <v>0</v>
      </c>
      <c r="AM521" s="281">
        <v>0</v>
      </c>
      <c r="AN521" s="281">
        <v>0</v>
      </c>
      <c r="AO521" s="281">
        <v>0</v>
      </c>
      <c r="AP521" s="281">
        <v>0</v>
      </c>
      <c r="AQ521" s="282">
        <v>0</v>
      </c>
    </row>
    <row r="522" spans="2:43" s="27" customFormat="1" x14ac:dyDescent="0.2">
      <c r="B522" s="151" t="s">
        <v>244</v>
      </c>
      <c r="C522" s="151" t="s">
        <v>104</v>
      </c>
      <c r="D522" s="151" t="s">
        <v>395</v>
      </c>
      <c r="E522" s="151" t="s">
        <v>475</v>
      </c>
      <c r="F522" s="151" t="s">
        <v>189</v>
      </c>
      <c r="G522" s="151" t="s">
        <v>362</v>
      </c>
      <c r="H522" s="151" t="s">
        <v>104</v>
      </c>
      <c r="I522" s="262">
        <v>0</v>
      </c>
      <c r="J522" s="263">
        <v>0</v>
      </c>
      <c r="K522" s="263">
        <v>0</v>
      </c>
      <c r="L522" s="263">
        <v>0</v>
      </c>
      <c r="M522" s="264">
        <v>0</v>
      </c>
      <c r="N522" s="262">
        <v>0</v>
      </c>
      <c r="O522" s="263">
        <v>0</v>
      </c>
      <c r="P522" s="263">
        <v>0</v>
      </c>
      <c r="Q522" s="263">
        <v>0</v>
      </c>
      <c r="R522" s="264">
        <v>0</v>
      </c>
      <c r="S522" s="262">
        <v>0</v>
      </c>
      <c r="T522" s="263">
        <v>0</v>
      </c>
      <c r="U522" s="263">
        <v>0</v>
      </c>
      <c r="V522" s="263">
        <v>0</v>
      </c>
      <c r="W522" s="263">
        <v>0</v>
      </c>
      <c r="X522" s="278">
        <v>0</v>
      </c>
      <c r="Y522" s="278">
        <v>0</v>
      </c>
      <c r="Z522" s="278">
        <v>0</v>
      </c>
      <c r="AA522" s="278">
        <v>0</v>
      </c>
      <c r="AB522" s="278">
        <v>0</v>
      </c>
      <c r="AC522" s="279">
        <v>0</v>
      </c>
      <c r="AD522" s="279">
        <v>0</v>
      </c>
      <c r="AE522" s="279">
        <v>0</v>
      </c>
      <c r="AF522" s="279">
        <v>0</v>
      </c>
      <c r="AG522" s="279">
        <v>0</v>
      </c>
      <c r="AH522" s="280">
        <v>0</v>
      </c>
      <c r="AI522" s="280">
        <v>0</v>
      </c>
      <c r="AJ522" s="280">
        <v>0</v>
      </c>
      <c r="AK522" s="280">
        <v>0</v>
      </c>
      <c r="AL522" s="280">
        <v>0</v>
      </c>
      <c r="AM522" s="281">
        <v>0</v>
      </c>
      <c r="AN522" s="281">
        <v>0</v>
      </c>
      <c r="AO522" s="281">
        <v>0</v>
      </c>
      <c r="AP522" s="281">
        <v>0</v>
      </c>
      <c r="AQ522" s="282">
        <v>0</v>
      </c>
    </row>
    <row r="523" spans="2:43" s="27" customFormat="1" x14ac:dyDescent="0.2">
      <c r="B523" s="151" t="s">
        <v>244</v>
      </c>
      <c r="C523" s="151" t="s">
        <v>104</v>
      </c>
      <c r="D523" s="151" t="s">
        <v>396</v>
      </c>
      <c r="E523" s="151" t="s">
        <v>475</v>
      </c>
      <c r="F523" s="151" t="s">
        <v>193</v>
      </c>
      <c r="G523" s="151" t="s">
        <v>362</v>
      </c>
      <c r="H523" s="151" t="s">
        <v>104</v>
      </c>
      <c r="I523" s="262">
        <v>0</v>
      </c>
      <c r="J523" s="263">
        <v>0</v>
      </c>
      <c r="K523" s="263">
        <v>0</v>
      </c>
      <c r="L523" s="263">
        <v>0</v>
      </c>
      <c r="M523" s="264">
        <v>0</v>
      </c>
      <c r="N523" s="262">
        <v>0</v>
      </c>
      <c r="O523" s="263">
        <v>0</v>
      </c>
      <c r="P523" s="263">
        <v>0</v>
      </c>
      <c r="Q523" s="263">
        <v>0</v>
      </c>
      <c r="R523" s="264">
        <v>0</v>
      </c>
      <c r="S523" s="262">
        <v>0</v>
      </c>
      <c r="T523" s="263">
        <v>0</v>
      </c>
      <c r="U523" s="263">
        <v>0</v>
      </c>
      <c r="V523" s="263">
        <v>0</v>
      </c>
      <c r="W523" s="263">
        <v>0</v>
      </c>
      <c r="X523" s="278">
        <v>0</v>
      </c>
      <c r="Y523" s="278">
        <v>0</v>
      </c>
      <c r="Z523" s="278">
        <v>0</v>
      </c>
      <c r="AA523" s="278">
        <v>0</v>
      </c>
      <c r="AB523" s="278">
        <v>0</v>
      </c>
      <c r="AC523" s="279">
        <v>0</v>
      </c>
      <c r="AD523" s="279">
        <v>0</v>
      </c>
      <c r="AE523" s="279">
        <v>0</v>
      </c>
      <c r="AF523" s="279">
        <v>0</v>
      </c>
      <c r="AG523" s="279">
        <v>0</v>
      </c>
      <c r="AH523" s="280">
        <v>0</v>
      </c>
      <c r="AI523" s="280">
        <v>0</v>
      </c>
      <c r="AJ523" s="280">
        <v>0</v>
      </c>
      <c r="AK523" s="280">
        <v>0</v>
      </c>
      <c r="AL523" s="280">
        <v>0</v>
      </c>
      <c r="AM523" s="281">
        <v>0</v>
      </c>
      <c r="AN523" s="281">
        <v>0</v>
      </c>
      <c r="AO523" s="281">
        <v>0</v>
      </c>
      <c r="AP523" s="281">
        <v>0</v>
      </c>
      <c r="AQ523" s="282">
        <v>0</v>
      </c>
    </row>
    <row r="524" spans="2:43" s="27" customFormat="1" x14ac:dyDescent="0.2">
      <c r="B524" s="151" t="s">
        <v>244</v>
      </c>
      <c r="C524" s="151" t="s">
        <v>104</v>
      </c>
      <c r="D524" s="151" t="s">
        <v>134</v>
      </c>
      <c r="E524" s="151" t="s">
        <v>475</v>
      </c>
      <c r="F524" s="151" t="s">
        <v>125</v>
      </c>
      <c r="G524" s="151" t="s">
        <v>362</v>
      </c>
      <c r="H524" s="151" t="s">
        <v>104</v>
      </c>
      <c r="I524" s="262">
        <v>0</v>
      </c>
      <c r="J524" s="263">
        <v>0</v>
      </c>
      <c r="K524" s="263">
        <v>0</v>
      </c>
      <c r="L524" s="263">
        <v>0</v>
      </c>
      <c r="M524" s="264">
        <v>0</v>
      </c>
      <c r="N524" s="262">
        <v>0</v>
      </c>
      <c r="O524" s="263">
        <v>0</v>
      </c>
      <c r="P524" s="263">
        <v>0</v>
      </c>
      <c r="Q524" s="263">
        <v>0</v>
      </c>
      <c r="R524" s="264">
        <v>0</v>
      </c>
      <c r="S524" s="262">
        <v>0</v>
      </c>
      <c r="T524" s="263">
        <v>0</v>
      </c>
      <c r="U524" s="263">
        <v>0</v>
      </c>
      <c r="V524" s="263">
        <v>0</v>
      </c>
      <c r="W524" s="263">
        <v>0</v>
      </c>
      <c r="X524" s="278">
        <v>0</v>
      </c>
      <c r="Y524" s="278">
        <v>0</v>
      </c>
      <c r="Z524" s="278">
        <v>0</v>
      </c>
      <c r="AA524" s="278">
        <v>0</v>
      </c>
      <c r="AB524" s="278">
        <v>0</v>
      </c>
      <c r="AC524" s="279">
        <v>0</v>
      </c>
      <c r="AD524" s="279">
        <v>0</v>
      </c>
      <c r="AE524" s="279">
        <v>0</v>
      </c>
      <c r="AF524" s="279">
        <v>0</v>
      </c>
      <c r="AG524" s="279">
        <v>0</v>
      </c>
      <c r="AH524" s="280">
        <v>0</v>
      </c>
      <c r="AI524" s="280">
        <v>0</v>
      </c>
      <c r="AJ524" s="280">
        <v>0</v>
      </c>
      <c r="AK524" s="280">
        <v>0</v>
      </c>
      <c r="AL524" s="280">
        <v>0</v>
      </c>
      <c r="AM524" s="281">
        <v>0</v>
      </c>
      <c r="AN524" s="281">
        <v>0</v>
      </c>
      <c r="AO524" s="281">
        <v>0</v>
      </c>
      <c r="AP524" s="281">
        <v>0</v>
      </c>
      <c r="AQ524" s="282">
        <v>0</v>
      </c>
    </row>
    <row r="525" spans="2:43" s="27" customFormat="1" x14ac:dyDescent="0.2">
      <c r="B525" s="151" t="s">
        <v>244</v>
      </c>
      <c r="C525" s="151" t="s">
        <v>104</v>
      </c>
      <c r="D525" s="151" t="s">
        <v>397</v>
      </c>
      <c r="E525" s="151" t="s">
        <v>475</v>
      </c>
      <c r="F525" s="151" t="s">
        <v>130</v>
      </c>
      <c r="G525" s="151" t="s">
        <v>362</v>
      </c>
      <c r="H525" s="151" t="s">
        <v>104</v>
      </c>
      <c r="I525" s="262">
        <v>0</v>
      </c>
      <c r="J525" s="263">
        <v>0</v>
      </c>
      <c r="K525" s="263">
        <v>0</v>
      </c>
      <c r="L525" s="263">
        <v>0</v>
      </c>
      <c r="M525" s="264">
        <v>0</v>
      </c>
      <c r="N525" s="262">
        <v>0</v>
      </c>
      <c r="O525" s="263">
        <v>0</v>
      </c>
      <c r="P525" s="263">
        <v>0</v>
      </c>
      <c r="Q525" s="263">
        <v>0</v>
      </c>
      <c r="R525" s="264">
        <v>0</v>
      </c>
      <c r="S525" s="262">
        <v>0</v>
      </c>
      <c r="T525" s="263">
        <v>0</v>
      </c>
      <c r="U525" s="263">
        <v>0</v>
      </c>
      <c r="V525" s="263">
        <v>0</v>
      </c>
      <c r="W525" s="263">
        <v>0</v>
      </c>
      <c r="X525" s="278">
        <v>0</v>
      </c>
      <c r="Y525" s="278">
        <v>0</v>
      </c>
      <c r="Z525" s="278">
        <v>0</v>
      </c>
      <c r="AA525" s="278">
        <v>0</v>
      </c>
      <c r="AB525" s="278">
        <v>0</v>
      </c>
      <c r="AC525" s="279">
        <v>0</v>
      </c>
      <c r="AD525" s="279">
        <v>0</v>
      </c>
      <c r="AE525" s="279">
        <v>0</v>
      </c>
      <c r="AF525" s="279">
        <v>0</v>
      </c>
      <c r="AG525" s="279">
        <v>0</v>
      </c>
      <c r="AH525" s="280">
        <v>0</v>
      </c>
      <c r="AI525" s="280">
        <v>0</v>
      </c>
      <c r="AJ525" s="280">
        <v>0</v>
      </c>
      <c r="AK525" s="280">
        <v>0</v>
      </c>
      <c r="AL525" s="280">
        <v>0</v>
      </c>
      <c r="AM525" s="281">
        <v>0</v>
      </c>
      <c r="AN525" s="281">
        <v>0</v>
      </c>
      <c r="AO525" s="281">
        <v>0</v>
      </c>
      <c r="AP525" s="281">
        <v>0</v>
      </c>
      <c r="AQ525" s="282">
        <v>0</v>
      </c>
    </row>
    <row r="526" spans="2:43" s="27" customFormat="1" x14ac:dyDescent="0.2">
      <c r="B526" s="151" t="s">
        <v>244</v>
      </c>
      <c r="C526" s="151" t="s">
        <v>104</v>
      </c>
      <c r="D526" s="151" t="s">
        <v>138</v>
      </c>
      <c r="E526" s="151" t="s">
        <v>475</v>
      </c>
      <c r="F526" s="151" t="s">
        <v>126</v>
      </c>
      <c r="G526" s="151" t="s">
        <v>362</v>
      </c>
      <c r="H526" s="151" t="s">
        <v>104</v>
      </c>
      <c r="I526" s="262">
        <v>0</v>
      </c>
      <c r="J526" s="263">
        <v>0</v>
      </c>
      <c r="K526" s="263">
        <v>0</v>
      </c>
      <c r="L526" s="263">
        <v>0</v>
      </c>
      <c r="M526" s="264">
        <v>0</v>
      </c>
      <c r="N526" s="262">
        <v>0</v>
      </c>
      <c r="O526" s="263">
        <v>0</v>
      </c>
      <c r="P526" s="263">
        <v>0</v>
      </c>
      <c r="Q526" s="263">
        <v>0</v>
      </c>
      <c r="R526" s="264">
        <v>0</v>
      </c>
      <c r="S526" s="262">
        <v>0</v>
      </c>
      <c r="T526" s="263">
        <v>0</v>
      </c>
      <c r="U526" s="263">
        <v>0</v>
      </c>
      <c r="V526" s="263">
        <v>0</v>
      </c>
      <c r="W526" s="263">
        <v>0</v>
      </c>
      <c r="X526" s="278">
        <v>0</v>
      </c>
      <c r="Y526" s="278">
        <v>0</v>
      </c>
      <c r="Z526" s="278">
        <v>0</v>
      </c>
      <c r="AA526" s="278">
        <v>0</v>
      </c>
      <c r="AB526" s="278">
        <v>0</v>
      </c>
      <c r="AC526" s="279">
        <v>0</v>
      </c>
      <c r="AD526" s="279">
        <v>0</v>
      </c>
      <c r="AE526" s="279">
        <v>0</v>
      </c>
      <c r="AF526" s="279">
        <v>0</v>
      </c>
      <c r="AG526" s="279">
        <v>0</v>
      </c>
      <c r="AH526" s="280">
        <v>0</v>
      </c>
      <c r="AI526" s="280">
        <v>0</v>
      </c>
      <c r="AJ526" s="280">
        <v>0</v>
      </c>
      <c r="AK526" s="280">
        <v>0</v>
      </c>
      <c r="AL526" s="280">
        <v>0</v>
      </c>
      <c r="AM526" s="281">
        <v>0</v>
      </c>
      <c r="AN526" s="281">
        <v>0</v>
      </c>
      <c r="AO526" s="281">
        <v>0</v>
      </c>
      <c r="AP526" s="281">
        <v>0</v>
      </c>
      <c r="AQ526" s="282">
        <v>0</v>
      </c>
    </row>
    <row r="527" spans="2:43" s="27" customFormat="1" x14ac:dyDescent="0.2">
      <c r="B527" s="151" t="s">
        <v>244</v>
      </c>
      <c r="C527" s="151" t="s">
        <v>104</v>
      </c>
      <c r="D527" s="151" t="s">
        <v>140</v>
      </c>
      <c r="E527" s="151" t="s">
        <v>475</v>
      </c>
      <c r="F527" s="151" t="s">
        <v>128</v>
      </c>
      <c r="G527" s="151" t="s">
        <v>362</v>
      </c>
      <c r="H527" s="151" t="s">
        <v>104</v>
      </c>
      <c r="I527" s="262">
        <v>0</v>
      </c>
      <c r="J527" s="263">
        <v>0</v>
      </c>
      <c r="K527" s="263">
        <v>0</v>
      </c>
      <c r="L527" s="263">
        <v>0</v>
      </c>
      <c r="M527" s="264">
        <v>0</v>
      </c>
      <c r="N527" s="262">
        <v>0</v>
      </c>
      <c r="O527" s="263">
        <v>0</v>
      </c>
      <c r="P527" s="263">
        <v>0</v>
      </c>
      <c r="Q527" s="263">
        <v>0</v>
      </c>
      <c r="R527" s="264">
        <v>0</v>
      </c>
      <c r="S527" s="262">
        <v>0</v>
      </c>
      <c r="T527" s="263">
        <v>0</v>
      </c>
      <c r="U527" s="263">
        <v>0</v>
      </c>
      <c r="V527" s="263">
        <v>0</v>
      </c>
      <c r="W527" s="263">
        <v>0</v>
      </c>
      <c r="X527" s="278">
        <v>0</v>
      </c>
      <c r="Y527" s="278">
        <v>0</v>
      </c>
      <c r="Z527" s="278">
        <v>0</v>
      </c>
      <c r="AA527" s="278">
        <v>0</v>
      </c>
      <c r="AB527" s="278">
        <v>0</v>
      </c>
      <c r="AC527" s="279">
        <v>0</v>
      </c>
      <c r="AD527" s="279">
        <v>0</v>
      </c>
      <c r="AE527" s="279">
        <v>0</v>
      </c>
      <c r="AF527" s="279">
        <v>0</v>
      </c>
      <c r="AG527" s="279">
        <v>0</v>
      </c>
      <c r="AH527" s="280">
        <v>0</v>
      </c>
      <c r="AI527" s="280">
        <v>0</v>
      </c>
      <c r="AJ527" s="280">
        <v>0</v>
      </c>
      <c r="AK527" s="280">
        <v>0</v>
      </c>
      <c r="AL527" s="280">
        <v>0</v>
      </c>
      <c r="AM527" s="281">
        <v>0</v>
      </c>
      <c r="AN527" s="281">
        <v>0</v>
      </c>
      <c r="AO527" s="281">
        <v>0</v>
      </c>
      <c r="AP527" s="281">
        <v>0</v>
      </c>
      <c r="AQ527" s="282">
        <v>0</v>
      </c>
    </row>
    <row r="528" spans="2:43" s="27" customFormat="1" x14ac:dyDescent="0.2">
      <c r="B528" s="151" t="s">
        <v>244</v>
      </c>
      <c r="C528" s="151" t="s">
        <v>104</v>
      </c>
      <c r="D528" s="151" t="s">
        <v>135</v>
      </c>
      <c r="E528" s="151" t="s">
        <v>475</v>
      </c>
      <c r="F528" s="151" t="s">
        <v>155</v>
      </c>
      <c r="G528" s="151" t="s">
        <v>362</v>
      </c>
      <c r="H528" s="151" t="s">
        <v>104</v>
      </c>
      <c r="I528" s="262">
        <v>0</v>
      </c>
      <c r="J528" s="263">
        <v>0</v>
      </c>
      <c r="K528" s="263">
        <v>0</v>
      </c>
      <c r="L528" s="263">
        <v>0</v>
      </c>
      <c r="M528" s="264">
        <v>0</v>
      </c>
      <c r="N528" s="262">
        <v>0</v>
      </c>
      <c r="O528" s="263">
        <v>0</v>
      </c>
      <c r="P528" s="263">
        <v>0</v>
      </c>
      <c r="Q528" s="263">
        <v>0</v>
      </c>
      <c r="R528" s="264">
        <v>0</v>
      </c>
      <c r="S528" s="262">
        <v>0</v>
      </c>
      <c r="T528" s="263">
        <v>0</v>
      </c>
      <c r="U528" s="263">
        <v>0</v>
      </c>
      <c r="V528" s="263">
        <v>0</v>
      </c>
      <c r="W528" s="263">
        <v>0</v>
      </c>
      <c r="X528" s="278">
        <v>0</v>
      </c>
      <c r="Y528" s="278">
        <v>0</v>
      </c>
      <c r="Z528" s="278">
        <v>0</v>
      </c>
      <c r="AA528" s="278">
        <v>0</v>
      </c>
      <c r="AB528" s="278">
        <v>0</v>
      </c>
      <c r="AC528" s="279">
        <v>0</v>
      </c>
      <c r="AD528" s="279">
        <v>0</v>
      </c>
      <c r="AE528" s="279">
        <v>0</v>
      </c>
      <c r="AF528" s="279">
        <v>0</v>
      </c>
      <c r="AG528" s="279">
        <v>0</v>
      </c>
      <c r="AH528" s="280">
        <v>0</v>
      </c>
      <c r="AI528" s="280">
        <v>0</v>
      </c>
      <c r="AJ528" s="280">
        <v>0</v>
      </c>
      <c r="AK528" s="280">
        <v>0</v>
      </c>
      <c r="AL528" s="280">
        <v>0</v>
      </c>
      <c r="AM528" s="281">
        <v>0</v>
      </c>
      <c r="AN528" s="281">
        <v>0</v>
      </c>
      <c r="AO528" s="281">
        <v>0</v>
      </c>
      <c r="AP528" s="281">
        <v>0</v>
      </c>
      <c r="AQ528" s="282">
        <v>0</v>
      </c>
    </row>
    <row r="529" spans="2:43" s="27" customFormat="1" x14ac:dyDescent="0.2">
      <c r="B529" s="151" t="s">
        <v>244</v>
      </c>
      <c r="C529" s="151" t="s">
        <v>104</v>
      </c>
      <c r="D529" s="151" t="s">
        <v>136</v>
      </c>
      <c r="E529" s="151" t="s">
        <v>475</v>
      </c>
      <c r="F529" s="151" t="s">
        <v>132</v>
      </c>
      <c r="G529" s="151" t="s">
        <v>362</v>
      </c>
      <c r="H529" s="151" t="s">
        <v>104</v>
      </c>
      <c r="I529" s="262">
        <v>0</v>
      </c>
      <c r="J529" s="263">
        <v>0</v>
      </c>
      <c r="K529" s="263">
        <v>0</v>
      </c>
      <c r="L529" s="263">
        <v>0</v>
      </c>
      <c r="M529" s="264">
        <v>0</v>
      </c>
      <c r="N529" s="262">
        <v>0</v>
      </c>
      <c r="O529" s="263">
        <v>0</v>
      </c>
      <c r="P529" s="263">
        <v>0</v>
      </c>
      <c r="Q529" s="263">
        <v>0</v>
      </c>
      <c r="R529" s="264">
        <v>0</v>
      </c>
      <c r="S529" s="262">
        <v>0</v>
      </c>
      <c r="T529" s="263">
        <v>0</v>
      </c>
      <c r="U529" s="263">
        <v>0</v>
      </c>
      <c r="V529" s="263">
        <v>0</v>
      </c>
      <c r="W529" s="263">
        <v>0</v>
      </c>
      <c r="X529" s="278">
        <v>0</v>
      </c>
      <c r="Y529" s="278">
        <v>0</v>
      </c>
      <c r="Z529" s="278">
        <v>0</v>
      </c>
      <c r="AA529" s="278">
        <v>0</v>
      </c>
      <c r="AB529" s="278">
        <v>0</v>
      </c>
      <c r="AC529" s="279">
        <v>0</v>
      </c>
      <c r="AD529" s="279">
        <v>0</v>
      </c>
      <c r="AE529" s="279">
        <v>0</v>
      </c>
      <c r="AF529" s="279">
        <v>0</v>
      </c>
      <c r="AG529" s="279">
        <v>0</v>
      </c>
      <c r="AH529" s="280">
        <v>0</v>
      </c>
      <c r="AI529" s="280">
        <v>0</v>
      </c>
      <c r="AJ529" s="280">
        <v>0</v>
      </c>
      <c r="AK529" s="280">
        <v>0</v>
      </c>
      <c r="AL529" s="280">
        <v>0</v>
      </c>
      <c r="AM529" s="281">
        <v>0</v>
      </c>
      <c r="AN529" s="281">
        <v>0</v>
      </c>
      <c r="AO529" s="281">
        <v>0</v>
      </c>
      <c r="AP529" s="281">
        <v>0</v>
      </c>
      <c r="AQ529" s="282">
        <v>0</v>
      </c>
    </row>
    <row r="530" spans="2:43" s="27" customFormat="1" x14ac:dyDescent="0.2">
      <c r="B530" s="151" t="s">
        <v>244</v>
      </c>
      <c r="C530" s="151" t="s">
        <v>104</v>
      </c>
      <c r="D530" s="151" t="s">
        <v>398</v>
      </c>
      <c r="E530" s="151" t="s">
        <v>475</v>
      </c>
      <c r="F530" s="151" t="s">
        <v>131</v>
      </c>
      <c r="G530" s="151" t="s">
        <v>362</v>
      </c>
      <c r="H530" s="151" t="s">
        <v>104</v>
      </c>
      <c r="I530" s="262">
        <v>0</v>
      </c>
      <c r="J530" s="263">
        <v>0</v>
      </c>
      <c r="K530" s="263">
        <v>0</v>
      </c>
      <c r="L530" s="263">
        <v>0</v>
      </c>
      <c r="M530" s="264">
        <v>0</v>
      </c>
      <c r="N530" s="262">
        <v>0</v>
      </c>
      <c r="O530" s="263">
        <v>0</v>
      </c>
      <c r="P530" s="263">
        <v>0</v>
      </c>
      <c r="Q530" s="263">
        <v>0</v>
      </c>
      <c r="R530" s="264">
        <v>0</v>
      </c>
      <c r="S530" s="262">
        <v>0</v>
      </c>
      <c r="T530" s="263">
        <v>0</v>
      </c>
      <c r="U530" s="263">
        <v>0</v>
      </c>
      <c r="V530" s="263">
        <v>0</v>
      </c>
      <c r="W530" s="263">
        <v>0</v>
      </c>
      <c r="X530" s="278">
        <v>0</v>
      </c>
      <c r="Y530" s="278">
        <v>0</v>
      </c>
      <c r="Z530" s="278">
        <v>0</v>
      </c>
      <c r="AA530" s="278">
        <v>0</v>
      </c>
      <c r="AB530" s="278">
        <v>0</v>
      </c>
      <c r="AC530" s="279">
        <v>0</v>
      </c>
      <c r="AD530" s="279">
        <v>0</v>
      </c>
      <c r="AE530" s="279">
        <v>0</v>
      </c>
      <c r="AF530" s="279">
        <v>0</v>
      </c>
      <c r="AG530" s="279">
        <v>0</v>
      </c>
      <c r="AH530" s="280">
        <v>0</v>
      </c>
      <c r="AI530" s="280">
        <v>0</v>
      </c>
      <c r="AJ530" s="280">
        <v>0</v>
      </c>
      <c r="AK530" s="280">
        <v>0</v>
      </c>
      <c r="AL530" s="280">
        <v>0</v>
      </c>
      <c r="AM530" s="281">
        <v>0</v>
      </c>
      <c r="AN530" s="281">
        <v>0</v>
      </c>
      <c r="AO530" s="281">
        <v>0</v>
      </c>
      <c r="AP530" s="281">
        <v>0</v>
      </c>
      <c r="AQ530" s="282">
        <v>0</v>
      </c>
    </row>
    <row r="531" spans="2:43" s="27" customFormat="1" x14ac:dyDescent="0.2">
      <c r="B531" s="151" t="s">
        <v>244</v>
      </c>
      <c r="C531" s="151" t="s">
        <v>58</v>
      </c>
      <c r="D531" s="151" t="s">
        <v>144</v>
      </c>
      <c r="E531" s="151" t="s">
        <v>475</v>
      </c>
      <c r="F531" s="151" t="s">
        <v>122</v>
      </c>
      <c r="G531" s="151" t="s">
        <v>363</v>
      </c>
      <c r="H531" s="151" t="s">
        <v>21</v>
      </c>
      <c r="I531" s="262">
        <v>0</v>
      </c>
      <c r="J531" s="263">
        <v>49.947984887957858</v>
      </c>
      <c r="K531" s="263">
        <v>0</v>
      </c>
      <c r="L531" s="263">
        <v>0</v>
      </c>
      <c r="M531" s="264">
        <v>0</v>
      </c>
      <c r="N531" s="262">
        <v>0</v>
      </c>
      <c r="O531" s="263">
        <v>50.147776827509688</v>
      </c>
      <c r="P531" s="263">
        <v>0</v>
      </c>
      <c r="Q531" s="263">
        <v>0</v>
      </c>
      <c r="R531" s="264">
        <v>0</v>
      </c>
      <c r="S531" s="262">
        <v>0</v>
      </c>
      <c r="T531" s="263">
        <v>50.147776827509688</v>
      </c>
      <c r="U531" s="263">
        <v>0</v>
      </c>
      <c r="V531" s="263">
        <v>0</v>
      </c>
      <c r="W531" s="263">
        <v>0</v>
      </c>
      <c r="X531" s="278">
        <v>0</v>
      </c>
      <c r="Y531" s="278">
        <v>7.7841325224791156</v>
      </c>
      <c r="Z531" s="278">
        <v>0</v>
      </c>
      <c r="AA531" s="278">
        <v>0</v>
      </c>
      <c r="AB531" s="278">
        <v>0</v>
      </c>
      <c r="AC531" s="279">
        <v>0</v>
      </c>
      <c r="AD531" s="279">
        <v>0</v>
      </c>
      <c r="AE531" s="279">
        <v>0</v>
      </c>
      <c r="AF531" s="279">
        <v>0</v>
      </c>
      <c r="AG531" s="279">
        <v>0</v>
      </c>
      <c r="AH531" s="280">
        <v>0</v>
      </c>
      <c r="AI531" s="280">
        <v>42.363644305030562</v>
      </c>
      <c r="AJ531" s="280">
        <v>0</v>
      </c>
      <c r="AK531" s="280">
        <v>0</v>
      </c>
      <c r="AL531" s="280">
        <v>0</v>
      </c>
      <c r="AM531" s="281">
        <v>0</v>
      </c>
      <c r="AN531" s="281">
        <v>0</v>
      </c>
      <c r="AO531" s="281">
        <v>0</v>
      </c>
      <c r="AP531" s="281">
        <v>0</v>
      </c>
      <c r="AQ531" s="282">
        <v>0</v>
      </c>
    </row>
    <row r="532" spans="2:43" s="27" customFormat="1" x14ac:dyDescent="0.2">
      <c r="B532" s="151" t="s">
        <v>244</v>
      </c>
      <c r="C532" s="151" t="s">
        <v>58</v>
      </c>
      <c r="D532" s="151" t="s">
        <v>139</v>
      </c>
      <c r="E532" s="151" t="s">
        <v>475</v>
      </c>
      <c r="F532" s="151" t="s">
        <v>127</v>
      </c>
      <c r="G532" s="151" t="s">
        <v>363</v>
      </c>
      <c r="H532" s="151" t="s">
        <v>21</v>
      </c>
      <c r="I532" s="262">
        <v>0</v>
      </c>
      <c r="J532" s="263">
        <v>5.168746694873251</v>
      </c>
      <c r="K532" s="263">
        <v>0</v>
      </c>
      <c r="L532" s="263">
        <v>0</v>
      </c>
      <c r="M532" s="264">
        <v>0</v>
      </c>
      <c r="N532" s="262">
        <v>0</v>
      </c>
      <c r="O532" s="263">
        <v>5.1894216816527443</v>
      </c>
      <c r="P532" s="263">
        <v>0</v>
      </c>
      <c r="Q532" s="263">
        <v>0</v>
      </c>
      <c r="R532" s="264">
        <v>0</v>
      </c>
      <c r="S532" s="262">
        <v>0</v>
      </c>
      <c r="T532" s="263">
        <v>5.1894216816527443</v>
      </c>
      <c r="U532" s="263">
        <v>0</v>
      </c>
      <c r="V532" s="263">
        <v>0</v>
      </c>
      <c r="W532" s="263">
        <v>0</v>
      </c>
      <c r="X532" s="278">
        <v>0</v>
      </c>
      <c r="Y532" s="278">
        <v>0.49423063634788034</v>
      </c>
      <c r="Z532" s="278">
        <v>0</v>
      </c>
      <c r="AA532" s="278">
        <v>0</v>
      </c>
      <c r="AB532" s="278">
        <v>0</v>
      </c>
      <c r="AC532" s="279">
        <v>0</v>
      </c>
      <c r="AD532" s="279">
        <v>0</v>
      </c>
      <c r="AE532" s="279">
        <v>0</v>
      </c>
      <c r="AF532" s="279">
        <v>0</v>
      </c>
      <c r="AG532" s="279">
        <v>0</v>
      </c>
      <c r="AH532" s="280">
        <v>0</v>
      </c>
      <c r="AI532" s="280">
        <v>4.6951910453048633</v>
      </c>
      <c r="AJ532" s="280">
        <v>0</v>
      </c>
      <c r="AK532" s="280">
        <v>0</v>
      </c>
      <c r="AL532" s="280">
        <v>0</v>
      </c>
      <c r="AM532" s="281">
        <v>0</v>
      </c>
      <c r="AN532" s="281">
        <v>0</v>
      </c>
      <c r="AO532" s="281">
        <v>0</v>
      </c>
      <c r="AP532" s="281">
        <v>0</v>
      </c>
      <c r="AQ532" s="282">
        <v>0</v>
      </c>
    </row>
    <row r="533" spans="2:43" s="27" customFormat="1" x14ac:dyDescent="0.2">
      <c r="B533" s="151" t="s">
        <v>244</v>
      </c>
      <c r="C533" s="151" t="s">
        <v>58</v>
      </c>
      <c r="D533" s="151" t="s">
        <v>142</v>
      </c>
      <c r="E533" s="151" t="s">
        <v>475</v>
      </c>
      <c r="F533" s="151" t="s">
        <v>133</v>
      </c>
      <c r="G533" s="151" t="s">
        <v>363</v>
      </c>
      <c r="H533" s="151" t="s">
        <v>21</v>
      </c>
      <c r="I533" s="262">
        <v>0</v>
      </c>
      <c r="J533" s="263">
        <v>4.1250574584084605</v>
      </c>
      <c r="K533" s="263">
        <v>0</v>
      </c>
      <c r="L533" s="263">
        <v>0</v>
      </c>
      <c r="M533" s="264">
        <v>0</v>
      </c>
      <c r="N533" s="262">
        <v>0</v>
      </c>
      <c r="O533" s="263">
        <v>4.4688122466091649</v>
      </c>
      <c r="P533" s="263">
        <v>0</v>
      </c>
      <c r="Q533" s="263">
        <v>0</v>
      </c>
      <c r="R533" s="264">
        <v>0</v>
      </c>
      <c r="S533" s="262">
        <v>0</v>
      </c>
      <c r="T533" s="263">
        <v>4.4688122466091649</v>
      </c>
      <c r="U533" s="263">
        <v>0</v>
      </c>
      <c r="V533" s="263">
        <v>0</v>
      </c>
      <c r="W533" s="263">
        <v>0</v>
      </c>
      <c r="X533" s="278">
        <v>0</v>
      </c>
      <c r="Y533" s="278">
        <v>0.32304666842957819</v>
      </c>
      <c r="Z533" s="278">
        <v>0</v>
      </c>
      <c r="AA533" s="278">
        <v>0</v>
      </c>
      <c r="AB533" s="278">
        <v>0</v>
      </c>
      <c r="AC533" s="279">
        <v>0</v>
      </c>
      <c r="AD533" s="279">
        <v>0</v>
      </c>
      <c r="AE533" s="279">
        <v>0</v>
      </c>
      <c r="AF533" s="279">
        <v>0</v>
      </c>
      <c r="AG533" s="279">
        <v>0</v>
      </c>
      <c r="AH533" s="280">
        <v>0</v>
      </c>
      <c r="AI533" s="280">
        <v>4.1457655781795868</v>
      </c>
      <c r="AJ533" s="280">
        <v>0</v>
      </c>
      <c r="AK533" s="280">
        <v>0</v>
      </c>
      <c r="AL533" s="280">
        <v>0</v>
      </c>
      <c r="AM533" s="281">
        <v>0</v>
      </c>
      <c r="AN533" s="281">
        <v>0</v>
      </c>
      <c r="AO533" s="281">
        <v>0</v>
      </c>
      <c r="AP533" s="281">
        <v>0</v>
      </c>
      <c r="AQ533" s="282">
        <v>0</v>
      </c>
    </row>
    <row r="534" spans="2:43" s="27" customFormat="1" x14ac:dyDescent="0.2">
      <c r="B534" s="151" t="s">
        <v>244</v>
      </c>
      <c r="C534" s="151" t="s">
        <v>58</v>
      </c>
      <c r="D534" s="151" t="s">
        <v>143</v>
      </c>
      <c r="E534" s="151" t="s">
        <v>475</v>
      </c>
      <c r="F534" s="151" t="s">
        <v>212</v>
      </c>
      <c r="G534" s="151" t="s">
        <v>363</v>
      </c>
      <c r="H534" s="151" t="s">
        <v>21</v>
      </c>
      <c r="I534" s="262">
        <v>0</v>
      </c>
      <c r="J534" s="263">
        <v>5.3675446446760695</v>
      </c>
      <c r="K534" s="263">
        <v>0</v>
      </c>
      <c r="L534" s="263">
        <v>0</v>
      </c>
      <c r="M534" s="264">
        <v>0</v>
      </c>
      <c r="N534" s="262">
        <v>0</v>
      </c>
      <c r="O534" s="263">
        <v>5.814840031732408</v>
      </c>
      <c r="P534" s="263">
        <v>0</v>
      </c>
      <c r="Q534" s="263">
        <v>0</v>
      </c>
      <c r="R534" s="264">
        <v>0</v>
      </c>
      <c r="S534" s="262">
        <v>0</v>
      </c>
      <c r="T534" s="263">
        <v>5.814840031732408</v>
      </c>
      <c r="U534" s="263">
        <v>0</v>
      </c>
      <c r="V534" s="263">
        <v>0</v>
      </c>
      <c r="W534" s="263">
        <v>0</v>
      </c>
      <c r="X534" s="278">
        <v>0</v>
      </c>
      <c r="Y534" s="278">
        <v>0</v>
      </c>
      <c r="Z534" s="278">
        <v>0</v>
      </c>
      <c r="AA534" s="278">
        <v>0</v>
      </c>
      <c r="AB534" s="278">
        <v>0</v>
      </c>
      <c r="AC534" s="279">
        <v>0</v>
      </c>
      <c r="AD534" s="279">
        <v>0</v>
      </c>
      <c r="AE534" s="279">
        <v>0</v>
      </c>
      <c r="AF534" s="279">
        <v>0</v>
      </c>
      <c r="AG534" s="279">
        <v>0</v>
      </c>
      <c r="AH534" s="280">
        <v>0</v>
      </c>
      <c r="AI534" s="280">
        <v>5.814840031732408</v>
      </c>
      <c r="AJ534" s="280">
        <v>0</v>
      </c>
      <c r="AK534" s="280">
        <v>0</v>
      </c>
      <c r="AL534" s="280">
        <v>0</v>
      </c>
      <c r="AM534" s="281">
        <v>0</v>
      </c>
      <c r="AN534" s="281">
        <v>0</v>
      </c>
      <c r="AO534" s="281">
        <v>0</v>
      </c>
      <c r="AP534" s="281">
        <v>0</v>
      </c>
      <c r="AQ534" s="282">
        <v>0</v>
      </c>
    </row>
    <row r="535" spans="2:43" s="27" customFormat="1" x14ac:dyDescent="0.2">
      <c r="B535" s="151" t="s">
        <v>244</v>
      </c>
      <c r="C535" s="151" t="s">
        <v>58</v>
      </c>
      <c r="D535" s="151" t="s">
        <v>137</v>
      </c>
      <c r="E535" s="151" t="s">
        <v>475</v>
      </c>
      <c r="F535" s="151" t="s">
        <v>124</v>
      </c>
      <c r="G535" s="151" t="s">
        <v>363</v>
      </c>
      <c r="H535" s="151" t="s">
        <v>21</v>
      </c>
      <c r="I535" s="262">
        <v>0</v>
      </c>
      <c r="J535" s="263">
        <v>27.334718097887386</v>
      </c>
      <c r="K535" s="263">
        <v>0</v>
      </c>
      <c r="L535" s="263">
        <v>0</v>
      </c>
      <c r="M535" s="264">
        <v>0</v>
      </c>
      <c r="N535" s="262">
        <v>0</v>
      </c>
      <c r="O535" s="263">
        <v>27.444056970278936</v>
      </c>
      <c r="P535" s="263">
        <v>0</v>
      </c>
      <c r="Q535" s="263">
        <v>0</v>
      </c>
      <c r="R535" s="264">
        <v>0</v>
      </c>
      <c r="S535" s="262">
        <v>0</v>
      </c>
      <c r="T535" s="263">
        <v>27.444056970278936</v>
      </c>
      <c r="U535" s="263">
        <v>0</v>
      </c>
      <c r="V535" s="263">
        <v>0</v>
      </c>
      <c r="W535" s="263">
        <v>0</v>
      </c>
      <c r="X535" s="278">
        <v>0</v>
      </c>
      <c r="Y535" s="278">
        <v>0.49898285400507153</v>
      </c>
      <c r="Z535" s="278">
        <v>0</v>
      </c>
      <c r="AA535" s="278">
        <v>0</v>
      </c>
      <c r="AB535" s="278">
        <v>0</v>
      </c>
      <c r="AC535" s="279">
        <v>0</v>
      </c>
      <c r="AD535" s="279">
        <v>12.724062777129324</v>
      </c>
      <c r="AE535" s="279">
        <v>0</v>
      </c>
      <c r="AF535" s="279">
        <v>0</v>
      </c>
      <c r="AG535" s="279">
        <v>0</v>
      </c>
      <c r="AH535" s="280">
        <v>0</v>
      </c>
      <c r="AI535" s="280">
        <v>14.221011339144541</v>
      </c>
      <c r="AJ535" s="280">
        <v>0</v>
      </c>
      <c r="AK535" s="280">
        <v>0</v>
      </c>
      <c r="AL535" s="280">
        <v>0</v>
      </c>
      <c r="AM535" s="281">
        <v>0</v>
      </c>
      <c r="AN535" s="281">
        <v>0</v>
      </c>
      <c r="AO535" s="281">
        <v>0</v>
      </c>
      <c r="AP535" s="281">
        <v>0</v>
      </c>
      <c r="AQ535" s="282">
        <v>0</v>
      </c>
    </row>
    <row r="536" spans="2:43" s="27" customFormat="1" x14ac:dyDescent="0.2">
      <c r="B536" s="151" t="s">
        <v>244</v>
      </c>
      <c r="C536" s="151" t="s">
        <v>58</v>
      </c>
      <c r="D536" s="151" t="s">
        <v>141</v>
      </c>
      <c r="E536" s="151" t="s">
        <v>475</v>
      </c>
      <c r="F536" s="151" t="s">
        <v>123</v>
      </c>
      <c r="G536" s="151" t="s">
        <v>363</v>
      </c>
      <c r="H536" s="151" t="s">
        <v>21</v>
      </c>
      <c r="I536" s="262">
        <v>0</v>
      </c>
      <c r="J536" s="263">
        <v>11.082985701507068</v>
      </c>
      <c r="K536" s="263">
        <v>0</v>
      </c>
      <c r="L536" s="263">
        <v>0</v>
      </c>
      <c r="M536" s="264">
        <v>0</v>
      </c>
      <c r="N536" s="262">
        <v>0</v>
      </c>
      <c r="O536" s="263">
        <v>11.127317644313097</v>
      </c>
      <c r="P536" s="263">
        <v>0</v>
      </c>
      <c r="Q536" s="263">
        <v>0</v>
      </c>
      <c r="R536" s="264">
        <v>0</v>
      </c>
      <c r="S536" s="262">
        <v>0</v>
      </c>
      <c r="T536" s="263">
        <v>11.127317644313097</v>
      </c>
      <c r="U536" s="263">
        <v>0</v>
      </c>
      <c r="V536" s="263">
        <v>0</v>
      </c>
      <c r="W536" s="263">
        <v>0</v>
      </c>
      <c r="X536" s="278">
        <v>0</v>
      </c>
      <c r="Y536" s="278">
        <v>4.9675525197826316E-2</v>
      </c>
      <c r="Z536" s="278">
        <v>0</v>
      </c>
      <c r="AA536" s="278">
        <v>0</v>
      </c>
      <c r="AB536" s="278">
        <v>0</v>
      </c>
      <c r="AC536" s="279">
        <v>0</v>
      </c>
      <c r="AD536" s="279">
        <v>1.0431860291543529</v>
      </c>
      <c r="AE536" s="279">
        <v>0</v>
      </c>
      <c r="AF536" s="279">
        <v>0</v>
      </c>
      <c r="AG536" s="279">
        <v>0</v>
      </c>
      <c r="AH536" s="280">
        <v>0</v>
      </c>
      <c r="AI536" s="280">
        <v>10.034456089960917</v>
      </c>
      <c r="AJ536" s="280">
        <v>0</v>
      </c>
      <c r="AK536" s="280">
        <v>0</v>
      </c>
      <c r="AL536" s="280">
        <v>0</v>
      </c>
      <c r="AM536" s="281">
        <v>0</v>
      </c>
      <c r="AN536" s="281">
        <v>0</v>
      </c>
      <c r="AO536" s="281">
        <v>0</v>
      </c>
      <c r="AP536" s="281">
        <v>0</v>
      </c>
      <c r="AQ536" s="282">
        <v>0</v>
      </c>
    </row>
    <row r="537" spans="2:43" s="27" customFormat="1" x14ac:dyDescent="0.2">
      <c r="B537" s="151" t="s">
        <v>244</v>
      </c>
      <c r="C537" s="151" t="s">
        <v>58</v>
      </c>
      <c r="D537" s="151" t="s">
        <v>395</v>
      </c>
      <c r="E537" s="151" t="s">
        <v>475</v>
      </c>
      <c r="F537" s="151" t="s">
        <v>189</v>
      </c>
      <c r="G537" s="151" t="s">
        <v>363</v>
      </c>
      <c r="H537" s="151" t="s">
        <v>21</v>
      </c>
      <c r="I537" s="262">
        <v>0</v>
      </c>
      <c r="J537" s="263">
        <v>3.1310677093943733</v>
      </c>
      <c r="K537" s="263">
        <v>0</v>
      </c>
      <c r="L537" s="263">
        <v>0</v>
      </c>
      <c r="M537" s="264">
        <v>0</v>
      </c>
      <c r="N537" s="262">
        <v>0</v>
      </c>
      <c r="O537" s="263">
        <v>3.3919900185105707</v>
      </c>
      <c r="P537" s="263">
        <v>0</v>
      </c>
      <c r="Q537" s="263">
        <v>0</v>
      </c>
      <c r="R537" s="264">
        <v>0</v>
      </c>
      <c r="S537" s="262">
        <v>0</v>
      </c>
      <c r="T537" s="263">
        <v>3.3919900185105707</v>
      </c>
      <c r="U537" s="263">
        <v>0</v>
      </c>
      <c r="V537" s="263">
        <v>0</v>
      </c>
      <c r="W537" s="263">
        <v>0</v>
      </c>
      <c r="X537" s="278">
        <v>0</v>
      </c>
      <c r="Y537" s="278">
        <v>0.26920555702464843</v>
      </c>
      <c r="Z537" s="278">
        <v>0</v>
      </c>
      <c r="AA537" s="278">
        <v>0</v>
      </c>
      <c r="AB537" s="278">
        <v>0</v>
      </c>
      <c r="AC537" s="279">
        <v>0</v>
      </c>
      <c r="AD537" s="279">
        <v>0</v>
      </c>
      <c r="AE537" s="279">
        <v>0</v>
      </c>
      <c r="AF537" s="279">
        <v>0</v>
      </c>
      <c r="AG537" s="279">
        <v>0</v>
      </c>
      <c r="AH537" s="280">
        <v>0</v>
      </c>
      <c r="AI537" s="280">
        <v>3.1227844614859221</v>
      </c>
      <c r="AJ537" s="280">
        <v>0</v>
      </c>
      <c r="AK537" s="280">
        <v>0</v>
      </c>
      <c r="AL537" s="280">
        <v>0</v>
      </c>
      <c r="AM537" s="281">
        <v>0</v>
      </c>
      <c r="AN537" s="281">
        <v>0</v>
      </c>
      <c r="AO537" s="281">
        <v>0</v>
      </c>
      <c r="AP537" s="281">
        <v>0</v>
      </c>
      <c r="AQ537" s="282">
        <v>0</v>
      </c>
    </row>
    <row r="538" spans="2:43" s="27" customFormat="1" x14ac:dyDescent="0.2">
      <c r="B538" s="151" t="s">
        <v>244</v>
      </c>
      <c r="C538" s="151" t="s">
        <v>58</v>
      </c>
      <c r="D538" s="151" t="s">
        <v>396</v>
      </c>
      <c r="E538" s="151" t="s">
        <v>475</v>
      </c>
      <c r="F538" s="151" t="s">
        <v>193</v>
      </c>
      <c r="G538" s="151" t="s">
        <v>363</v>
      </c>
      <c r="H538" s="151" t="s">
        <v>21</v>
      </c>
      <c r="I538" s="262">
        <v>0</v>
      </c>
      <c r="J538" s="263">
        <v>2.0376789854788777</v>
      </c>
      <c r="K538" s="263">
        <v>0</v>
      </c>
      <c r="L538" s="263">
        <v>0</v>
      </c>
      <c r="M538" s="264">
        <v>0</v>
      </c>
      <c r="N538" s="262">
        <v>0</v>
      </c>
      <c r="O538" s="263">
        <v>2.2074855676021174</v>
      </c>
      <c r="P538" s="263">
        <v>0</v>
      </c>
      <c r="Q538" s="263">
        <v>0</v>
      </c>
      <c r="R538" s="264">
        <v>0</v>
      </c>
      <c r="S538" s="262">
        <v>0</v>
      </c>
      <c r="T538" s="263">
        <v>2.2074855676021174</v>
      </c>
      <c r="U538" s="263">
        <v>0</v>
      </c>
      <c r="V538" s="263">
        <v>0</v>
      </c>
      <c r="W538" s="263">
        <v>0</v>
      </c>
      <c r="X538" s="278">
        <v>0</v>
      </c>
      <c r="Y538" s="278">
        <v>0.91529889388380481</v>
      </c>
      <c r="Z538" s="278">
        <v>0</v>
      </c>
      <c r="AA538" s="278">
        <v>0</v>
      </c>
      <c r="AB538" s="278">
        <v>0</v>
      </c>
      <c r="AC538" s="279">
        <v>0</v>
      </c>
      <c r="AD538" s="279">
        <v>0</v>
      </c>
      <c r="AE538" s="279">
        <v>0</v>
      </c>
      <c r="AF538" s="279">
        <v>0</v>
      </c>
      <c r="AG538" s="279">
        <v>0</v>
      </c>
      <c r="AH538" s="280">
        <v>0</v>
      </c>
      <c r="AI538" s="280">
        <v>1.2921866737183125</v>
      </c>
      <c r="AJ538" s="280">
        <v>0</v>
      </c>
      <c r="AK538" s="280">
        <v>0</v>
      </c>
      <c r="AL538" s="280">
        <v>0</v>
      </c>
      <c r="AM538" s="281">
        <v>0</v>
      </c>
      <c r="AN538" s="281">
        <v>0</v>
      </c>
      <c r="AO538" s="281">
        <v>0</v>
      </c>
      <c r="AP538" s="281">
        <v>0</v>
      </c>
      <c r="AQ538" s="282">
        <v>0</v>
      </c>
    </row>
    <row r="539" spans="2:43" s="27" customFormat="1" x14ac:dyDescent="0.2">
      <c r="B539" s="151" t="s">
        <v>244</v>
      </c>
      <c r="C539" s="151" t="s">
        <v>58</v>
      </c>
      <c r="D539" s="151" t="s">
        <v>134</v>
      </c>
      <c r="E539" s="151" t="s">
        <v>475</v>
      </c>
      <c r="F539" s="151" t="s">
        <v>125</v>
      </c>
      <c r="G539" s="151" t="s">
        <v>363</v>
      </c>
      <c r="H539" s="151" t="s">
        <v>21</v>
      </c>
      <c r="I539" s="262">
        <v>0</v>
      </c>
      <c r="J539" s="263">
        <v>3.1807671968450779</v>
      </c>
      <c r="K539" s="263">
        <v>0</v>
      </c>
      <c r="L539" s="263">
        <v>0</v>
      </c>
      <c r="M539" s="264">
        <v>0</v>
      </c>
      <c r="N539" s="262">
        <v>0</v>
      </c>
      <c r="O539" s="263">
        <v>3.1339912086561799</v>
      </c>
      <c r="P539" s="263">
        <v>0</v>
      </c>
      <c r="Q539" s="263">
        <v>0</v>
      </c>
      <c r="R539" s="264">
        <v>0</v>
      </c>
      <c r="S539" s="262">
        <v>0</v>
      </c>
      <c r="T539" s="263">
        <v>3.1339912086561799</v>
      </c>
      <c r="U539" s="263">
        <v>0</v>
      </c>
      <c r="V539" s="263">
        <v>0</v>
      </c>
      <c r="W539" s="263">
        <v>0</v>
      </c>
      <c r="X539" s="278">
        <v>0</v>
      </c>
      <c r="Y539" s="278">
        <v>0.66478601395737158</v>
      </c>
      <c r="Z539" s="278">
        <v>0</v>
      </c>
      <c r="AA539" s="278">
        <v>0</v>
      </c>
      <c r="AB539" s="278">
        <v>0</v>
      </c>
      <c r="AC539" s="279">
        <v>0</v>
      </c>
      <c r="AD539" s="279">
        <v>0</v>
      </c>
      <c r="AE539" s="279">
        <v>0</v>
      </c>
      <c r="AF539" s="279">
        <v>0</v>
      </c>
      <c r="AG539" s="279">
        <v>0</v>
      </c>
      <c r="AH539" s="280">
        <v>0</v>
      </c>
      <c r="AI539" s="280">
        <v>2.4692051946988083</v>
      </c>
      <c r="AJ539" s="280">
        <v>0</v>
      </c>
      <c r="AK539" s="280">
        <v>0</v>
      </c>
      <c r="AL539" s="280">
        <v>0</v>
      </c>
      <c r="AM539" s="281">
        <v>0</v>
      </c>
      <c r="AN539" s="281">
        <v>0</v>
      </c>
      <c r="AO539" s="281">
        <v>0</v>
      </c>
      <c r="AP539" s="281">
        <v>0</v>
      </c>
      <c r="AQ539" s="282">
        <v>0</v>
      </c>
    </row>
    <row r="540" spans="2:43" s="27" customFormat="1" x14ac:dyDescent="0.2">
      <c r="B540" s="151" t="s">
        <v>244</v>
      </c>
      <c r="C540" s="151" t="s">
        <v>58</v>
      </c>
      <c r="D540" s="151" t="s">
        <v>397</v>
      </c>
      <c r="E540" s="151" t="s">
        <v>475</v>
      </c>
      <c r="F540" s="151" t="s">
        <v>130</v>
      </c>
      <c r="G540" s="151" t="s">
        <v>363</v>
      </c>
      <c r="H540" s="151" t="s">
        <v>21</v>
      </c>
      <c r="I540" s="262">
        <v>0</v>
      </c>
      <c r="J540" s="263">
        <v>1.441285136070426</v>
      </c>
      <c r="K540" s="263">
        <v>0</v>
      </c>
      <c r="L540" s="263">
        <v>0</v>
      </c>
      <c r="M540" s="264">
        <v>0</v>
      </c>
      <c r="N540" s="262">
        <v>0</v>
      </c>
      <c r="O540" s="263">
        <v>1.5613922307429613</v>
      </c>
      <c r="P540" s="263">
        <v>0</v>
      </c>
      <c r="Q540" s="263">
        <v>0</v>
      </c>
      <c r="R540" s="264">
        <v>0</v>
      </c>
      <c r="S540" s="262">
        <v>0</v>
      </c>
      <c r="T540" s="263">
        <v>1.5613922307429613</v>
      </c>
      <c r="U540" s="263">
        <v>0</v>
      </c>
      <c r="V540" s="263">
        <v>0</v>
      </c>
      <c r="W540" s="263">
        <v>0</v>
      </c>
      <c r="X540" s="278">
        <v>0</v>
      </c>
      <c r="Y540" s="278">
        <v>5.3841111404929698E-2</v>
      </c>
      <c r="Z540" s="278">
        <v>0</v>
      </c>
      <c r="AA540" s="278">
        <v>0</v>
      </c>
      <c r="AB540" s="278">
        <v>0</v>
      </c>
      <c r="AC540" s="279">
        <v>0</v>
      </c>
      <c r="AD540" s="279">
        <v>0</v>
      </c>
      <c r="AE540" s="279">
        <v>0</v>
      </c>
      <c r="AF540" s="279">
        <v>0</v>
      </c>
      <c r="AG540" s="279">
        <v>0</v>
      </c>
      <c r="AH540" s="280">
        <v>0</v>
      </c>
      <c r="AI540" s="280">
        <v>1.5075511193380318</v>
      </c>
      <c r="AJ540" s="280">
        <v>0</v>
      </c>
      <c r="AK540" s="280">
        <v>0</v>
      </c>
      <c r="AL540" s="280">
        <v>0</v>
      </c>
      <c r="AM540" s="281">
        <v>0</v>
      </c>
      <c r="AN540" s="281">
        <v>0</v>
      </c>
      <c r="AO540" s="281">
        <v>0</v>
      </c>
      <c r="AP540" s="281">
        <v>0</v>
      </c>
      <c r="AQ540" s="282">
        <v>0</v>
      </c>
    </row>
    <row r="541" spans="2:43" s="27" customFormat="1" x14ac:dyDescent="0.2">
      <c r="B541" s="151" t="s">
        <v>244</v>
      </c>
      <c r="C541" s="151" t="s">
        <v>58</v>
      </c>
      <c r="D541" s="151" t="s">
        <v>138</v>
      </c>
      <c r="E541" s="151" t="s">
        <v>475</v>
      </c>
      <c r="F541" s="151" t="s">
        <v>126</v>
      </c>
      <c r="G541" s="151" t="s">
        <v>363</v>
      </c>
      <c r="H541" s="151" t="s">
        <v>21</v>
      </c>
      <c r="I541" s="262">
        <v>0</v>
      </c>
      <c r="J541" s="263">
        <v>9.9398974901408685E-2</v>
      </c>
      <c r="K541" s="263">
        <v>0</v>
      </c>
      <c r="L541" s="263">
        <v>0</v>
      </c>
      <c r="M541" s="264">
        <v>0</v>
      </c>
      <c r="N541" s="262">
        <v>0</v>
      </c>
      <c r="O541" s="263">
        <v>9.7937225270505621E-2</v>
      </c>
      <c r="P541" s="263">
        <v>0</v>
      </c>
      <c r="Q541" s="263">
        <v>0</v>
      </c>
      <c r="R541" s="264">
        <v>0</v>
      </c>
      <c r="S541" s="262">
        <v>0</v>
      </c>
      <c r="T541" s="263">
        <v>9.7937225270505621E-2</v>
      </c>
      <c r="U541" s="263">
        <v>0</v>
      </c>
      <c r="V541" s="263">
        <v>0</v>
      </c>
      <c r="W541" s="263">
        <v>0</v>
      </c>
      <c r="X541" s="278">
        <v>0</v>
      </c>
      <c r="Y541" s="278">
        <v>0</v>
      </c>
      <c r="Z541" s="278">
        <v>0</v>
      </c>
      <c r="AA541" s="278">
        <v>0</v>
      </c>
      <c r="AB541" s="278">
        <v>0</v>
      </c>
      <c r="AC541" s="279">
        <v>0</v>
      </c>
      <c r="AD541" s="279">
        <v>0</v>
      </c>
      <c r="AE541" s="279">
        <v>0</v>
      </c>
      <c r="AF541" s="279">
        <v>0</v>
      </c>
      <c r="AG541" s="279">
        <v>0</v>
      </c>
      <c r="AH541" s="280">
        <v>0</v>
      </c>
      <c r="AI541" s="280">
        <v>9.7937225270505621E-2</v>
      </c>
      <c r="AJ541" s="280">
        <v>0</v>
      </c>
      <c r="AK541" s="280">
        <v>0</v>
      </c>
      <c r="AL541" s="280">
        <v>0</v>
      </c>
      <c r="AM541" s="281">
        <v>0</v>
      </c>
      <c r="AN541" s="281">
        <v>0</v>
      </c>
      <c r="AO541" s="281">
        <v>0</v>
      </c>
      <c r="AP541" s="281">
        <v>0</v>
      </c>
      <c r="AQ541" s="282">
        <v>0</v>
      </c>
    </row>
    <row r="542" spans="2:43" s="27" customFormat="1" x14ac:dyDescent="0.2">
      <c r="B542" s="151" t="s">
        <v>244</v>
      </c>
      <c r="C542" s="151" t="s">
        <v>58</v>
      </c>
      <c r="D542" s="151" t="s">
        <v>140</v>
      </c>
      <c r="E542" s="151" t="s">
        <v>475</v>
      </c>
      <c r="F542" s="151" t="s">
        <v>128</v>
      </c>
      <c r="G542" s="151" t="s">
        <v>363</v>
      </c>
      <c r="H542" s="151" t="s">
        <v>21</v>
      </c>
      <c r="I542" s="262">
        <v>0</v>
      </c>
      <c r="J542" s="263">
        <v>9.9398974901408685E-2</v>
      </c>
      <c r="K542" s="263">
        <v>0</v>
      </c>
      <c r="L542" s="263">
        <v>0</v>
      </c>
      <c r="M542" s="264">
        <v>0</v>
      </c>
      <c r="N542" s="262">
        <v>0</v>
      </c>
      <c r="O542" s="263">
        <v>9.9398974901408685E-2</v>
      </c>
      <c r="P542" s="263">
        <v>0</v>
      </c>
      <c r="Q542" s="263">
        <v>0</v>
      </c>
      <c r="R542" s="264">
        <v>0</v>
      </c>
      <c r="S542" s="262">
        <v>0</v>
      </c>
      <c r="T542" s="263">
        <v>9.9398974901408685E-2</v>
      </c>
      <c r="U542" s="263">
        <v>0</v>
      </c>
      <c r="V542" s="263">
        <v>0</v>
      </c>
      <c r="W542" s="263">
        <v>0</v>
      </c>
      <c r="X542" s="278">
        <v>0</v>
      </c>
      <c r="Y542" s="278">
        <v>4.9699487450704342E-2</v>
      </c>
      <c r="Z542" s="278">
        <v>0</v>
      </c>
      <c r="AA542" s="278">
        <v>0</v>
      </c>
      <c r="AB542" s="278">
        <v>0</v>
      </c>
      <c r="AC542" s="279">
        <v>0</v>
      </c>
      <c r="AD542" s="279">
        <v>0</v>
      </c>
      <c r="AE542" s="279">
        <v>0</v>
      </c>
      <c r="AF542" s="279">
        <v>0</v>
      </c>
      <c r="AG542" s="279">
        <v>0</v>
      </c>
      <c r="AH542" s="280">
        <v>0</v>
      </c>
      <c r="AI542" s="280">
        <v>4.9699487450704342E-2</v>
      </c>
      <c r="AJ542" s="280">
        <v>0</v>
      </c>
      <c r="AK542" s="280">
        <v>0</v>
      </c>
      <c r="AL542" s="280">
        <v>0</v>
      </c>
      <c r="AM542" s="281">
        <v>0</v>
      </c>
      <c r="AN542" s="281">
        <v>0</v>
      </c>
      <c r="AO542" s="281">
        <v>0</v>
      </c>
      <c r="AP542" s="281">
        <v>0</v>
      </c>
      <c r="AQ542" s="282">
        <v>0</v>
      </c>
    </row>
    <row r="543" spans="2:43" s="27" customFormat="1" x14ac:dyDescent="0.2">
      <c r="B543" s="151" t="s">
        <v>244</v>
      </c>
      <c r="C543" s="151" t="s">
        <v>58</v>
      </c>
      <c r="D543" s="151" t="s">
        <v>135</v>
      </c>
      <c r="E543" s="151" t="s">
        <v>475</v>
      </c>
      <c r="F543" s="151" t="s">
        <v>155</v>
      </c>
      <c r="G543" s="151" t="s">
        <v>363</v>
      </c>
      <c r="H543" s="151" t="s">
        <v>21</v>
      </c>
      <c r="I543" s="262">
        <v>0</v>
      </c>
      <c r="J543" s="263">
        <v>4.9699487450704342E-2</v>
      </c>
      <c r="K543" s="263">
        <v>0</v>
      </c>
      <c r="L543" s="263">
        <v>0</v>
      </c>
      <c r="M543" s="264">
        <v>0</v>
      </c>
      <c r="N543" s="262">
        <v>0</v>
      </c>
      <c r="O543" s="263">
        <v>4.896861263525281E-2</v>
      </c>
      <c r="P543" s="263">
        <v>0</v>
      </c>
      <c r="Q543" s="263">
        <v>0</v>
      </c>
      <c r="R543" s="264">
        <v>0</v>
      </c>
      <c r="S543" s="262">
        <v>0</v>
      </c>
      <c r="T543" s="263">
        <v>4.896861263525281E-2</v>
      </c>
      <c r="U543" s="263">
        <v>0</v>
      </c>
      <c r="V543" s="263">
        <v>0</v>
      </c>
      <c r="W543" s="263">
        <v>0</v>
      </c>
      <c r="X543" s="278">
        <v>0</v>
      </c>
      <c r="Y543" s="278">
        <v>0</v>
      </c>
      <c r="Z543" s="278">
        <v>0</v>
      </c>
      <c r="AA543" s="278">
        <v>0</v>
      </c>
      <c r="AB543" s="278">
        <v>0</v>
      </c>
      <c r="AC543" s="279">
        <v>0</v>
      </c>
      <c r="AD543" s="279">
        <v>0</v>
      </c>
      <c r="AE543" s="279">
        <v>0</v>
      </c>
      <c r="AF543" s="279">
        <v>0</v>
      </c>
      <c r="AG543" s="279">
        <v>0</v>
      </c>
      <c r="AH543" s="280">
        <v>0</v>
      </c>
      <c r="AI543" s="280">
        <v>4.896861263525281E-2</v>
      </c>
      <c r="AJ543" s="280">
        <v>0</v>
      </c>
      <c r="AK543" s="280">
        <v>0</v>
      </c>
      <c r="AL543" s="280">
        <v>0</v>
      </c>
      <c r="AM543" s="281">
        <v>0</v>
      </c>
      <c r="AN543" s="281">
        <v>0</v>
      </c>
      <c r="AO543" s="281">
        <v>0</v>
      </c>
      <c r="AP543" s="281">
        <v>0</v>
      </c>
      <c r="AQ543" s="282">
        <v>0</v>
      </c>
    </row>
    <row r="544" spans="2:43" s="27" customFormat="1" x14ac:dyDescent="0.2">
      <c r="B544" s="151" t="s">
        <v>244</v>
      </c>
      <c r="C544" s="151" t="s">
        <v>58</v>
      </c>
      <c r="D544" s="151" t="s">
        <v>136</v>
      </c>
      <c r="E544" s="151" t="s">
        <v>475</v>
      </c>
      <c r="F544" s="151" t="s">
        <v>132</v>
      </c>
      <c r="G544" s="151" t="s">
        <v>363</v>
      </c>
      <c r="H544" s="151" t="s">
        <v>21</v>
      </c>
      <c r="I544" s="262">
        <v>0</v>
      </c>
      <c r="J544" s="263">
        <v>0</v>
      </c>
      <c r="K544" s="263">
        <v>0</v>
      </c>
      <c r="L544" s="263">
        <v>0</v>
      </c>
      <c r="M544" s="264">
        <v>0</v>
      </c>
      <c r="N544" s="262">
        <v>0</v>
      </c>
      <c r="O544" s="263">
        <v>0</v>
      </c>
      <c r="P544" s="263">
        <v>0</v>
      </c>
      <c r="Q544" s="263">
        <v>0</v>
      </c>
      <c r="R544" s="264">
        <v>0</v>
      </c>
      <c r="S544" s="262">
        <v>0</v>
      </c>
      <c r="T544" s="263">
        <v>0</v>
      </c>
      <c r="U544" s="263">
        <v>0</v>
      </c>
      <c r="V544" s="263">
        <v>0</v>
      </c>
      <c r="W544" s="263">
        <v>0</v>
      </c>
      <c r="X544" s="278">
        <v>0</v>
      </c>
      <c r="Y544" s="278">
        <v>0</v>
      </c>
      <c r="Z544" s="278">
        <v>0</v>
      </c>
      <c r="AA544" s="278">
        <v>0</v>
      </c>
      <c r="AB544" s="278">
        <v>0</v>
      </c>
      <c r="AC544" s="279">
        <v>0</v>
      </c>
      <c r="AD544" s="279">
        <v>0</v>
      </c>
      <c r="AE544" s="279">
        <v>0</v>
      </c>
      <c r="AF544" s="279">
        <v>0</v>
      </c>
      <c r="AG544" s="279">
        <v>0</v>
      </c>
      <c r="AH544" s="280">
        <v>0</v>
      </c>
      <c r="AI544" s="280">
        <v>0</v>
      </c>
      <c r="AJ544" s="280">
        <v>0</v>
      </c>
      <c r="AK544" s="280">
        <v>0</v>
      </c>
      <c r="AL544" s="280">
        <v>0</v>
      </c>
      <c r="AM544" s="281">
        <v>0</v>
      </c>
      <c r="AN544" s="281">
        <v>0</v>
      </c>
      <c r="AO544" s="281">
        <v>0</v>
      </c>
      <c r="AP544" s="281">
        <v>0</v>
      </c>
      <c r="AQ544" s="282">
        <v>0</v>
      </c>
    </row>
    <row r="545" spans="2:43" s="27" customFormat="1" x14ac:dyDescent="0.2">
      <c r="B545" s="151" t="s">
        <v>244</v>
      </c>
      <c r="C545" s="151" t="s">
        <v>58</v>
      </c>
      <c r="D545" s="151" t="s">
        <v>398</v>
      </c>
      <c r="E545" s="151" t="s">
        <v>475</v>
      </c>
      <c r="F545" s="151" t="s">
        <v>131</v>
      </c>
      <c r="G545" s="151" t="s">
        <v>363</v>
      </c>
      <c r="H545" s="151" t="s">
        <v>21</v>
      </c>
      <c r="I545" s="262">
        <v>0</v>
      </c>
      <c r="J545" s="263">
        <v>0</v>
      </c>
      <c r="K545" s="263">
        <v>0</v>
      </c>
      <c r="L545" s="263">
        <v>0</v>
      </c>
      <c r="M545" s="264">
        <v>0</v>
      </c>
      <c r="N545" s="262">
        <v>0</v>
      </c>
      <c r="O545" s="263">
        <v>0</v>
      </c>
      <c r="P545" s="263">
        <v>0</v>
      </c>
      <c r="Q545" s="263">
        <v>0</v>
      </c>
      <c r="R545" s="264">
        <v>0</v>
      </c>
      <c r="S545" s="262">
        <v>0</v>
      </c>
      <c r="T545" s="263">
        <v>0</v>
      </c>
      <c r="U545" s="263">
        <v>0</v>
      </c>
      <c r="V545" s="263">
        <v>0</v>
      </c>
      <c r="W545" s="263">
        <v>0</v>
      </c>
      <c r="X545" s="278">
        <v>0</v>
      </c>
      <c r="Y545" s="278">
        <v>0</v>
      </c>
      <c r="Z545" s="278">
        <v>0</v>
      </c>
      <c r="AA545" s="278">
        <v>0</v>
      </c>
      <c r="AB545" s="278">
        <v>0</v>
      </c>
      <c r="AC545" s="279">
        <v>0</v>
      </c>
      <c r="AD545" s="279">
        <v>0</v>
      </c>
      <c r="AE545" s="279">
        <v>0</v>
      </c>
      <c r="AF545" s="279">
        <v>0</v>
      </c>
      <c r="AG545" s="279">
        <v>0</v>
      </c>
      <c r="AH545" s="280">
        <v>0</v>
      </c>
      <c r="AI545" s="280">
        <v>0</v>
      </c>
      <c r="AJ545" s="280">
        <v>0</v>
      </c>
      <c r="AK545" s="280">
        <v>0</v>
      </c>
      <c r="AL545" s="280">
        <v>0</v>
      </c>
      <c r="AM545" s="281">
        <v>0</v>
      </c>
      <c r="AN545" s="281">
        <v>0</v>
      </c>
      <c r="AO545" s="281">
        <v>0</v>
      </c>
      <c r="AP545" s="281">
        <v>0</v>
      </c>
      <c r="AQ545" s="282">
        <v>0</v>
      </c>
    </row>
    <row r="546" spans="2:43" s="27" customFormat="1" x14ac:dyDescent="0.2">
      <c r="B546" s="151" t="s">
        <v>245</v>
      </c>
      <c r="C546" s="151" t="s">
        <v>58</v>
      </c>
      <c r="D546" s="151" t="s">
        <v>144</v>
      </c>
      <c r="E546" s="151" t="s">
        <v>475</v>
      </c>
      <c r="F546" s="151" t="s">
        <v>122</v>
      </c>
      <c r="G546" s="151" t="s">
        <v>364</v>
      </c>
      <c r="H546" s="151" t="s">
        <v>21</v>
      </c>
      <c r="I546" s="262">
        <v>0</v>
      </c>
      <c r="J546" s="263">
        <v>8.8263410836160006</v>
      </c>
      <c r="K546" s="263">
        <v>0</v>
      </c>
      <c r="L546" s="263">
        <v>0</v>
      </c>
      <c r="M546" s="264">
        <v>0</v>
      </c>
      <c r="N546" s="262">
        <v>0</v>
      </c>
      <c r="O546" s="263">
        <v>8.6610537974059625</v>
      </c>
      <c r="P546" s="263">
        <v>0</v>
      </c>
      <c r="Q546" s="263">
        <v>0</v>
      </c>
      <c r="R546" s="264">
        <v>0</v>
      </c>
      <c r="S546" s="262">
        <v>0</v>
      </c>
      <c r="T546" s="263">
        <v>8.6610537974059625</v>
      </c>
      <c r="U546" s="263">
        <v>0</v>
      </c>
      <c r="V546" s="263">
        <v>0</v>
      </c>
      <c r="W546" s="263">
        <v>0</v>
      </c>
      <c r="X546" s="278">
        <v>0</v>
      </c>
      <c r="Y546" s="278">
        <v>0.4164995044375247</v>
      </c>
      <c r="Z546" s="278">
        <v>0</v>
      </c>
      <c r="AA546" s="278">
        <v>0</v>
      </c>
      <c r="AB546" s="278">
        <v>0</v>
      </c>
      <c r="AC546" s="279">
        <v>0</v>
      </c>
      <c r="AD546" s="279">
        <v>0</v>
      </c>
      <c r="AE546" s="279">
        <v>0</v>
      </c>
      <c r="AF546" s="279">
        <v>0</v>
      </c>
      <c r="AG546" s="279">
        <v>0</v>
      </c>
      <c r="AH546" s="280">
        <v>0</v>
      </c>
      <c r="AI546" s="280">
        <v>8.2445542929684379</v>
      </c>
      <c r="AJ546" s="280">
        <v>0</v>
      </c>
      <c r="AK546" s="280">
        <v>0</v>
      </c>
      <c r="AL546" s="280">
        <v>0</v>
      </c>
      <c r="AM546" s="281">
        <v>0</v>
      </c>
      <c r="AN546" s="281">
        <v>0</v>
      </c>
      <c r="AO546" s="281">
        <v>0</v>
      </c>
      <c r="AP546" s="281">
        <v>0</v>
      </c>
      <c r="AQ546" s="282">
        <v>0</v>
      </c>
    </row>
    <row r="547" spans="2:43" s="27" customFormat="1" x14ac:dyDescent="0.2">
      <c r="B547" s="151" t="s">
        <v>245</v>
      </c>
      <c r="C547" s="151" t="s">
        <v>58</v>
      </c>
      <c r="D547" s="151" t="s">
        <v>139</v>
      </c>
      <c r="E547" s="151" t="s">
        <v>475</v>
      </c>
      <c r="F547" s="151" t="s">
        <v>127</v>
      </c>
      <c r="G547" s="151" t="s">
        <v>364</v>
      </c>
      <c r="H547" s="151" t="s">
        <v>21</v>
      </c>
      <c r="I547" s="262">
        <v>0</v>
      </c>
      <c r="J547" s="263">
        <v>2.0627365386064453</v>
      </c>
      <c r="K547" s="263">
        <v>0</v>
      </c>
      <c r="L547" s="263">
        <v>0</v>
      </c>
      <c r="M547" s="264">
        <v>0</v>
      </c>
      <c r="N547" s="262">
        <v>0</v>
      </c>
      <c r="O547" s="263">
        <v>2.0241085135389087</v>
      </c>
      <c r="P547" s="263">
        <v>0</v>
      </c>
      <c r="Q547" s="263">
        <v>0</v>
      </c>
      <c r="R547" s="264">
        <v>0</v>
      </c>
      <c r="S547" s="262">
        <v>0</v>
      </c>
      <c r="T547" s="263">
        <v>2.0241085135389087</v>
      </c>
      <c r="U547" s="263">
        <v>0</v>
      </c>
      <c r="V547" s="263">
        <v>0</v>
      </c>
      <c r="W547" s="263">
        <v>0</v>
      </c>
      <c r="X547" s="278">
        <v>0</v>
      </c>
      <c r="Y547" s="278">
        <v>0.18110444594821817</v>
      </c>
      <c r="Z547" s="278">
        <v>0</v>
      </c>
      <c r="AA547" s="278">
        <v>0</v>
      </c>
      <c r="AB547" s="278">
        <v>0</v>
      </c>
      <c r="AC547" s="279">
        <v>0</v>
      </c>
      <c r="AD547" s="279">
        <v>0</v>
      </c>
      <c r="AE547" s="279">
        <v>0</v>
      </c>
      <c r="AF547" s="279">
        <v>0</v>
      </c>
      <c r="AG547" s="279">
        <v>0</v>
      </c>
      <c r="AH547" s="280">
        <v>0</v>
      </c>
      <c r="AI547" s="280">
        <v>1.8430040675906907</v>
      </c>
      <c r="AJ547" s="280">
        <v>0</v>
      </c>
      <c r="AK547" s="280">
        <v>0</v>
      </c>
      <c r="AL547" s="280">
        <v>0</v>
      </c>
      <c r="AM547" s="281">
        <v>0</v>
      </c>
      <c r="AN547" s="281">
        <v>0</v>
      </c>
      <c r="AO547" s="281">
        <v>0</v>
      </c>
      <c r="AP547" s="281">
        <v>0</v>
      </c>
      <c r="AQ547" s="282">
        <v>0</v>
      </c>
    </row>
    <row r="548" spans="2:43" x14ac:dyDescent="0.2">
      <c r="B548" s="151" t="s">
        <v>245</v>
      </c>
      <c r="C548" s="151" t="s">
        <v>58</v>
      </c>
      <c r="D548" s="151" t="s">
        <v>142</v>
      </c>
      <c r="E548" s="151" t="s">
        <v>475</v>
      </c>
      <c r="F548" s="151" t="s">
        <v>133</v>
      </c>
      <c r="G548" s="151" t="s">
        <v>364</v>
      </c>
      <c r="H548" s="151" t="s">
        <v>21</v>
      </c>
      <c r="I548" s="262">
        <v>0</v>
      </c>
      <c r="J548" s="263">
        <v>1.0856508097928661E-2</v>
      </c>
      <c r="K548" s="263">
        <v>0</v>
      </c>
      <c r="L548" s="263">
        <v>0</v>
      </c>
      <c r="M548" s="264">
        <v>0</v>
      </c>
      <c r="N548" s="262">
        <v>0</v>
      </c>
      <c r="O548" s="263">
        <v>1.1761217106089381E-2</v>
      </c>
      <c r="P548" s="263">
        <v>0</v>
      </c>
      <c r="Q548" s="263">
        <v>0</v>
      </c>
      <c r="R548" s="264">
        <v>0</v>
      </c>
      <c r="S548" s="262">
        <v>0</v>
      </c>
      <c r="T548" s="263">
        <v>1.1761217106089381E-2</v>
      </c>
      <c r="U548" s="263">
        <v>0</v>
      </c>
      <c r="V548" s="263">
        <v>0</v>
      </c>
      <c r="W548" s="263">
        <v>0</v>
      </c>
      <c r="X548" s="278">
        <v>0</v>
      </c>
      <c r="Y548" s="278">
        <v>0</v>
      </c>
      <c r="Z548" s="278">
        <v>0</v>
      </c>
      <c r="AA548" s="278">
        <v>0</v>
      </c>
      <c r="AB548" s="278">
        <v>0</v>
      </c>
      <c r="AC548" s="279">
        <v>0</v>
      </c>
      <c r="AD548" s="279">
        <v>0</v>
      </c>
      <c r="AE548" s="279">
        <v>0</v>
      </c>
      <c r="AF548" s="279">
        <v>0</v>
      </c>
      <c r="AG548" s="279">
        <v>0</v>
      </c>
      <c r="AH548" s="280">
        <v>0</v>
      </c>
      <c r="AI548" s="280">
        <v>1.1761217106089379E-2</v>
      </c>
      <c r="AJ548" s="280">
        <v>0</v>
      </c>
      <c r="AK548" s="280">
        <v>0</v>
      </c>
      <c r="AL548" s="280">
        <v>0</v>
      </c>
      <c r="AM548" s="281">
        <v>0</v>
      </c>
      <c r="AN548" s="281">
        <v>0</v>
      </c>
      <c r="AO548" s="281">
        <v>0</v>
      </c>
      <c r="AP548" s="281">
        <v>0</v>
      </c>
      <c r="AQ548" s="282">
        <v>0</v>
      </c>
    </row>
    <row r="549" spans="2:43" x14ac:dyDescent="0.2">
      <c r="B549" s="151" t="s">
        <v>245</v>
      </c>
      <c r="C549" s="151" t="s">
        <v>58</v>
      </c>
      <c r="D549" s="151" t="s">
        <v>143</v>
      </c>
      <c r="E549" s="151" t="s">
        <v>475</v>
      </c>
      <c r="F549" s="151" t="s">
        <v>212</v>
      </c>
      <c r="G549" s="151" t="s">
        <v>364</v>
      </c>
      <c r="H549" s="151" t="s">
        <v>21</v>
      </c>
      <c r="I549" s="262">
        <v>0</v>
      </c>
      <c r="J549" s="263">
        <v>4.3426032391714643E-2</v>
      </c>
      <c r="K549" s="263">
        <v>0</v>
      </c>
      <c r="L549" s="263">
        <v>0</v>
      </c>
      <c r="M549" s="264">
        <v>0</v>
      </c>
      <c r="N549" s="262">
        <v>0</v>
      </c>
      <c r="O549" s="263">
        <v>4.7044868424357525E-2</v>
      </c>
      <c r="P549" s="263">
        <v>0</v>
      </c>
      <c r="Q549" s="263">
        <v>0</v>
      </c>
      <c r="R549" s="264">
        <v>0</v>
      </c>
      <c r="S549" s="262">
        <v>0</v>
      </c>
      <c r="T549" s="263">
        <v>4.7044868424357525E-2</v>
      </c>
      <c r="U549" s="263">
        <v>0</v>
      </c>
      <c r="V549" s="263">
        <v>0</v>
      </c>
      <c r="W549" s="263">
        <v>0</v>
      </c>
      <c r="X549" s="278">
        <v>0</v>
      </c>
      <c r="Y549" s="278">
        <v>0</v>
      </c>
      <c r="Z549" s="278">
        <v>0</v>
      </c>
      <c r="AA549" s="278">
        <v>0</v>
      </c>
      <c r="AB549" s="278">
        <v>0</v>
      </c>
      <c r="AC549" s="279">
        <v>0</v>
      </c>
      <c r="AD549" s="279">
        <v>0</v>
      </c>
      <c r="AE549" s="279">
        <v>0</v>
      </c>
      <c r="AF549" s="279">
        <v>0</v>
      </c>
      <c r="AG549" s="279">
        <v>0</v>
      </c>
      <c r="AH549" s="280">
        <v>0</v>
      </c>
      <c r="AI549" s="280">
        <v>4.7044868424357518E-2</v>
      </c>
      <c r="AJ549" s="280">
        <v>0</v>
      </c>
      <c r="AK549" s="280">
        <v>0</v>
      </c>
      <c r="AL549" s="280">
        <v>0</v>
      </c>
      <c r="AM549" s="281">
        <v>0</v>
      </c>
      <c r="AN549" s="281">
        <v>0</v>
      </c>
      <c r="AO549" s="281">
        <v>0</v>
      </c>
      <c r="AP549" s="281">
        <v>0</v>
      </c>
      <c r="AQ549" s="282">
        <v>0</v>
      </c>
    </row>
    <row r="550" spans="2:43" x14ac:dyDescent="0.2">
      <c r="B550" s="151" t="s">
        <v>245</v>
      </c>
      <c r="C550" s="151" t="s">
        <v>58</v>
      </c>
      <c r="D550" s="151" t="s">
        <v>137</v>
      </c>
      <c r="E550" s="151" t="s">
        <v>475</v>
      </c>
      <c r="F550" s="151" t="s">
        <v>124</v>
      </c>
      <c r="G550" s="151" t="s">
        <v>364</v>
      </c>
      <c r="H550" s="151" t="s">
        <v>21</v>
      </c>
      <c r="I550" s="262">
        <v>0</v>
      </c>
      <c r="J550" s="263">
        <v>2.5947054354049497</v>
      </c>
      <c r="K550" s="263">
        <v>0</v>
      </c>
      <c r="L550" s="263">
        <v>0</v>
      </c>
      <c r="M550" s="264">
        <v>0</v>
      </c>
      <c r="N550" s="262">
        <v>0</v>
      </c>
      <c r="O550" s="263">
        <v>2.5461154459778905</v>
      </c>
      <c r="P550" s="263">
        <v>0</v>
      </c>
      <c r="Q550" s="263">
        <v>0</v>
      </c>
      <c r="R550" s="264">
        <v>0</v>
      </c>
      <c r="S550" s="262">
        <v>0</v>
      </c>
      <c r="T550" s="263">
        <v>2.5461154459778905</v>
      </c>
      <c r="U550" s="263">
        <v>0</v>
      </c>
      <c r="V550" s="263">
        <v>0</v>
      </c>
      <c r="W550" s="263">
        <v>0</v>
      </c>
      <c r="X550" s="278">
        <v>0</v>
      </c>
      <c r="Y550" s="278">
        <v>2.1306405405672722E-2</v>
      </c>
      <c r="Z550" s="278">
        <v>0</v>
      </c>
      <c r="AA550" s="278">
        <v>0</v>
      </c>
      <c r="AB550" s="278">
        <v>0</v>
      </c>
      <c r="AC550" s="279">
        <v>0</v>
      </c>
      <c r="AD550" s="279">
        <v>0.40482170270778173</v>
      </c>
      <c r="AE550" s="279">
        <v>0</v>
      </c>
      <c r="AF550" s="279">
        <v>0</v>
      </c>
      <c r="AG550" s="279">
        <v>0</v>
      </c>
      <c r="AH550" s="280">
        <v>0</v>
      </c>
      <c r="AI550" s="280">
        <v>2.1199873378644356</v>
      </c>
      <c r="AJ550" s="280">
        <v>0</v>
      </c>
      <c r="AK550" s="280">
        <v>0</v>
      </c>
      <c r="AL550" s="280">
        <v>0</v>
      </c>
      <c r="AM550" s="281">
        <v>0</v>
      </c>
      <c r="AN550" s="281">
        <v>0</v>
      </c>
      <c r="AO550" s="281">
        <v>0</v>
      </c>
      <c r="AP550" s="281">
        <v>0</v>
      </c>
      <c r="AQ550" s="282">
        <v>0</v>
      </c>
    </row>
    <row r="551" spans="2:43" x14ac:dyDescent="0.2">
      <c r="B551" s="151" t="s">
        <v>245</v>
      </c>
      <c r="C551" s="151" t="s">
        <v>58</v>
      </c>
      <c r="D551" s="151" t="s">
        <v>141</v>
      </c>
      <c r="E551" s="151" t="s">
        <v>475</v>
      </c>
      <c r="F551" s="151" t="s">
        <v>123</v>
      </c>
      <c r="G551" s="151" t="s">
        <v>364</v>
      </c>
      <c r="H551" s="151" t="s">
        <v>21</v>
      </c>
      <c r="I551" s="262">
        <v>0</v>
      </c>
      <c r="J551" s="263">
        <v>0.95537271261772216</v>
      </c>
      <c r="K551" s="263">
        <v>0</v>
      </c>
      <c r="L551" s="263">
        <v>0</v>
      </c>
      <c r="M551" s="264">
        <v>0</v>
      </c>
      <c r="N551" s="262">
        <v>0</v>
      </c>
      <c r="O551" s="263">
        <v>0.93748183784959993</v>
      </c>
      <c r="P551" s="263">
        <v>0</v>
      </c>
      <c r="Q551" s="263">
        <v>0</v>
      </c>
      <c r="R551" s="264">
        <v>0</v>
      </c>
      <c r="S551" s="262">
        <v>0</v>
      </c>
      <c r="T551" s="263">
        <v>0.93748183784959993</v>
      </c>
      <c r="U551" s="263">
        <v>0</v>
      </c>
      <c r="V551" s="263">
        <v>0</v>
      </c>
      <c r="W551" s="263">
        <v>0</v>
      </c>
      <c r="X551" s="278">
        <v>0</v>
      </c>
      <c r="Y551" s="278">
        <v>3.1959608108509084E-2</v>
      </c>
      <c r="Z551" s="278">
        <v>0</v>
      </c>
      <c r="AA551" s="278">
        <v>0</v>
      </c>
      <c r="AB551" s="278">
        <v>0</v>
      </c>
      <c r="AC551" s="279">
        <v>0</v>
      </c>
      <c r="AD551" s="279">
        <v>0</v>
      </c>
      <c r="AE551" s="279">
        <v>0</v>
      </c>
      <c r="AF551" s="279">
        <v>0</v>
      </c>
      <c r="AG551" s="279">
        <v>0</v>
      </c>
      <c r="AH551" s="280">
        <v>0</v>
      </c>
      <c r="AI551" s="280">
        <v>0.90552222974109087</v>
      </c>
      <c r="AJ551" s="280">
        <v>0</v>
      </c>
      <c r="AK551" s="280">
        <v>0</v>
      </c>
      <c r="AL551" s="280">
        <v>0</v>
      </c>
      <c r="AM551" s="281">
        <v>0</v>
      </c>
      <c r="AN551" s="281">
        <v>0</v>
      </c>
      <c r="AO551" s="281">
        <v>0</v>
      </c>
      <c r="AP551" s="281">
        <v>0</v>
      </c>
      <c r="AQ551" s="282">
        <v>0</v>
      </c>
    </row>
    <row r="552" spans="2:43" x14ac:dyDescent="0.2">
      <c r="B552" s="151" t="s">
        <v>245</v>
      </c>
      <c r="C552" s="151" t="s">
        <v>58</v>
      </c>
      <c r="D552" s="151" t="s">
        <v>395</v>
      </c>
      <c r="E552" s="151" t="s">
        <v>475</v>
      </c>
      <c r="F552" s="151" t="s">
        <v>189</v>
      </c>
      <c r="G552" s="151" t="s">
        <v>364</v>
      </c>
      <c r="H552" s="151" t="s">
        <v>21</v>
      </c>
      <c r="I552" s="262">
        <v>0</v>
      </c>
      <c r="J552" s="263">
        <v>0</v>
      </c>
      <c r="K552" s="263">
        <v>0</v>
      </c>
      <c r="L552" s="263">
        <v>0</v>
      </c>
      <c r="M552" s="264">
        <v>0</v>
      </c>
      <c r="N552" s="262">
        <v>0</v>
      </c>
      <c r="O552" s="263">
        <v>0</v>
      </c>
      <c r="P552" s="263">
        <v>0</v>
      </c>
      <c r="Q552" s="263">
        <v>0</v>
      </c>
      <c r="R552" s="264">
        <v>0</v>
      </c>
      <c r="S552" s="262">
        <v>0</v>
      </c>
      <c r="T552" s="263">
        <v>0</v>
      </c>
      <c r="U552" s="263">
        <v>0</v>
      </c>
      <c r="V552" s="263">
        <v>0</v>
      </c>
      <c r="W552" s="263">
        <v>0</v>
      </c>
      <c r="X552" s="278">
        <v>0</v>
      </c>
      <c r="Y552" s="278">
        <v>0</v>
      </c>
      <c r="Z552" s="278">
        <v>0</v>
      </c>
      <c r="AA552" s="278">
        <v>0</v>
      </c>
      <c r="AB552" s="278">
        <v>0</v>
      </c>
      <c r="AC552" s="279">
        <v>0</v>
      </c>
      <c r="AD552" s="279">
        <v>0</v>
      </c>
      <c r="AE552" s="279">
        <v>0</v>
      </c>
      <c r="AF552" s="279">
        <v>0</v>
      </c>
      <c r="AG552" s="279">
        <v>0</v>
      </c>
      <c r="AH552" s="280">
        <v>0</v>
      </c>
      <c r="AI552" s="280">
        <v>0</v>
      </c>
      <c r="AJ552" s="280">
        <v>0</v>
      </c>
      <c r="AK552" s="280">
        <v>0</v>
      </c>
      <c r="AL552" s="280">
        <v>0</v>
      </c>
      <c r="AM552" s="281">
        <v>0</v>
      </c>
      <c r="AN552" s="281">
        <v>0</v>
      </c>
      <c r="AO552" s="281">
        <v>0</v>
      </c>
      <c r="AP552" s="281">
        <v>0</v>
      </c>
      <c r="AQ552" s="282">
        <v>0</v>
      </c>
    </row>
    <row r="553" spans="2:43" x14ac:dyDescent="0.2">
      <c r="B553" s="151" t="s">
        <v>245</v>
      </c>
      <c r="C553" s="151" t="s">
        <v>58</v>
      </c>
      <c r="D553" s="151" t="s">
        <v>396</v>
      </c>
      <c r="E553" s="151" t="s">
        <v>475</v>
      </c>
      <c r="F553" s="151" t="s">
        <v>193</v>
      </c>
      <c r="G553" s="151" t="s">
        <v>364</v>
      </c>
      <c r="H553" s="151" t="s">
        <v>21</v>
      </c>
      <c r="I553" s="262">
        <v>0</v>
      </c>
      <c r="J553" s="263">
        <v>0</v>
      </c>
      <c r="K553" s="263">
        <v>0</v>
      </c>
      <c r="L553" s="263">
        <v>0</v>
      </c>
      <c r="M553" s="264">
        <v>0</v>
      </c>
      <c r="N553" s="262">
        <v>0</v>
      </c>
      <c r="O553" s="263">
        <v>0</v>
      </c>
      <c r="P553" s="263">
        <v>0</v>
      </c>
      <c r="Q553" s="263">
        <v>0</v>
      </c>
      <c r="R553" s="264">
        <v>0</v>
      </c>
      <c r="S553" s="262">
        <v>0</v>
      </c>
      <c r="T553" s="263">
        <v>0</v>
      </c>
      <c r="U553" s="263">
        <v>0</v>
      </c>
      <c r="V553" s="263">
        <v>0</v>
      </c>
      <c r="W553" s="263">
        <v>0</v>
      </c>
      <c r="X553" s="278">
        <v>0</v>
      </c>
      <c r="Y553" s="278">
        <v>0</v>
      </c>
      <c r="Z553" s="278">
        <v>0</v>
      </c>
      <c r="AA553" s="278">
        <v>0</v>
      </c>
      <c r="AB553" s="278">
        <v>0</v>
      </c>
      <c r="AC553" s="279">
        <v>0</v>
      </c>
      <c r="AD553" s="279">
        <v>0</v>
      </c>
      <c r="AE553" s="279">
        <v>0</v>
      </c>
      <c r="AF553" s="279">
        <v>0</v>
      </c>
      <c r="AG553" s="279">
        <v>0</v>
      </c>
      <c r="AH553" s="280">
        <v>0</v>
      </c>
      <c r="AI553" s="280">
        <v>0</v>
      </c>
      <c r="AJ553" s="280">
        <v>0</v>
      </c>
      <c r="AK553" s="280">
        <v>0</v>
      </c>
      <c r="AL553" s="280">
        <v>0</v>
      </c>
      <c r="AM553" s="281">
        <v>0</v>
      </c>
      <c r="AN553" s="281">
        <v>0</v>
      </c>
      <c r="AO553" s="281">
        <v>0</v>
      </c>
      <c r="AP553" s="281">
        <v>0</v>
      </c>
      <c r="AQ553" s="282">
        <v>0</v>
      </c>
    </row>
    <row r="554" spans="2:43" x14ac:dyDescent="0.2">
      <c r="B554" s="151" t="s">
        <v>245</v>
      </c>
      <c r="C554" s="151" t="s">
        <v>58</v>
      </c>
      <c r="D554" s="151" t="s">
        <v>134</v>
      </c>
      <c r="E554" s="151" t="s">
        <v>475</v>
      </c>
      <c r="F554" s="151" t="s">
        <v>125</v>
      </c>
      <c r="G554" s="151" t="s">
        <v>364</v>
      </c>
      <c r="H554" s="151" t="s">
        <v>21</v>
      </c>
      <c r="I554" s="262">
        <v>0</v>
      </c>
      <c r="J554" s="263">
        <v>8.1315245653485668</v>
      </c>
      <c r="K554" s="263">
        <v>0</v>
      </c>
      <c r="L554" s="263">
        <v>0</v>
      </c>
      <c r="M554" s="264">
        <v>0</v>
      </c>
      <c r="N554" s="262">
        <v>0</v>
      </c>
      <c r="O554" s="263">
        <v>7.93712336330813</v>
      </c>
      <c r="P554" s="263">
        <v>0</v>
      </c>
      <c r="Q554" s="263">
        <v>0</v>
      </c>
      <c r="R554" s="264">
        <v>0</v>
      </c>
      <c r="S554" s="262">
        <v>0</v>
      </c>
      <c r="T554" s="263">
        <v>7.93712336330813</v>
      </c>
      <c r="U554" s="263">
        <v>0</v>
      </c>
      <c r="V554" s="263">
        <v>0</v>
      </c>
      <c r="W554" s="263">
        <v>0</v>
      </c>
      <c r="X554" s="278">
        <v>0</v>
      </c>
      <c r="Y554" s="278">
        <v>1.6447247611133158</v>
      </c>
      <c r="Z554" s="278">
        <v>0</v>
      </c>
      <c r="AA554" s="278">
        <v>0</v>
      </c>
      <c r="AB554" s="278">
        <v>0</v>
      </c>
      <c r="AC554" s="279">
        <v>0</v>
      </c>
      <c r="AD554" s="279">
        <v>8.4889019928429191E-2</v>
      </c>
      <c r="AE554" s="279">
        <v>0</v>
      </c>
      <c r="AF554" s="279">
        <v>0</v>
      </c>
      <c r="AG554" s="279">
        <v>0</v>
      </c>
      <c r="AH554" s="280">
        <v>0</v>
      </c>
      <c r="AI554" s="280">
        <v>6.2075095822663853</v>
      </c>
      <c r="AJ554" s="280">
        <v>0</v>
      </c>
      <c r="AK554" s="280">
        <v>0</v>
      </c>
      <c r="AL554" s="280">
        <v>0</v>
      </c>
      <c r="AM554" s="281">
        <v>0</v>
      </c>
      <c r="AN554" s="281">
        <v>0</v>
      </c>
      <c r="AO554" s="281">
        <v>0</v>
      </c>
      <c r="AP554" s="281">
        <v>0</v>
      </c>
      <c r="AQ554" s="282">
        <v>0</v>
      </c>
    </row>
    <row r="555" spans="2:43" x14ac:dyDescent="0.2">
      <c r="B555" s="151" t="s">
        <v>245</v>
      </c>
      <c r="C555" s="151" t="s">
        <v>58</v>
      </c>
      <c r="D555" s="151" t="s">
        <v>397</v>
      </c>
      <c r="E555" s="151" t="s">
        <v>475</v>
      </c>
      <c r="F555" s="151" t="s">
        <v>130</v>
      </c>
      <c r="G555" s="151" t="s">
        <v>364</v>
      </c>
      <c r="H555" s="151" t="s">
        <v>21</v>
      </c>
      <c r="I555" s="262">
        <v>0</v>
      </c>
      <c r="J555" s="263">
        <v>0</v>
      </c>
      <c r="K555" s="263">
        <v>0</v>
      </c>
      <c r="L555" s="263">
        <v>0</v>
      </c>
      <c r="M555" s="264">
        <v>0</v>
      </c>
      <c r="N555" s="262">
        <v>0</v>
      </c>
      <c r="O555" s="263">
        <v>0</v>
      </c>
      <c r="P555" s="263">
        <v>0</v>
      </c>
      <c r="Q555" s="263">
        <v>0</v>
      </c>
      <c r="R555" s="264">
        <v>0</v>
      </c>
      <c r="S555" s="262">
        <v>0</v>
      </c>
      <c r="T555" s="263">
        <v>0</v>
      </c>
      <c r="U555" s="263">
        <v>0</v>
      </c>
      <c r="V555" s="263">
        <v>0</v>
      </c>
      <c r="W555" s="263">
        <v>0</v>
      </c>
      <c r="X555" s="278">
        <v>0</v>
      </c>
      <c r="Y555" s="278">
        <v>0</v>
      </c>
      <c r="Z555" s="278">
        <v>0</v>
      </c>
      <c r="AA555" s="278">
        <v>0</v>
      </c>
      <c r="AB555" s="278">
        <v>0</v>
      </c>
      <c r="AC555" s="279">
        <v>0</v>
      </c>
      <c r="AD555" s="279">
        <v>0</v>
      </c>
      <c r="AE555" s="279">
        <v>0</v>
      </c>
      <c r="AF555" s="279">
        <v>0</v>
      </c>
      <c r="AG555" s="279">
        <v>0</v>
      </c>
      <c r="AH555" s="280">
        <v>0</v>
      </c>
      <c r="AI555" s="280">
        <v>0</v>
      </c>
      <c r="AJ555" s="280">
        <v>0</v>
      </c>
      <c r="AK555" s="280">
        <v>0</v>
      </c>
      <c r="AL555" s="280">
        <v>0</v>
      </c>
      <c r="AM555" s="281">
        <v>0</v>
      </c>
      <c r="AN555" s="281">
        <v>0</v>
      </c>
      <c r="AO555" s="281">
        <v>0</v>
      </c>
      <c r="AP555" s="281">
        <v>0</v>
      </c>
      <c r="AQ555" s="282">
        <v>0</v>
      </c>
    </row>
    <row r="556" spans="2:43" x14ac:dyDescent="0.2">
      <c r="B556" s="151" t="s">
        <v>245</v>
      </c>
      <c r="C556" s="151" t="s">
        <v>58</v>
      </c>
      <c r="D556" s="151" t="s">
        <v>138</v>
      </c>
      <c r="E556" s="151" t="s">
        <v>475</v>
      </c>
      <c r="F556" s="151" t="s">
        <v>126</v>
      </c>
      <c r="G556" s="151" t="s">
        <v>364</v>
      </c>
      <c r="H556" s="151" t="s">
        <v>21</v>
      </c>
      <c r="I556" s="262">
        <v>0</v>
      </c>
      <c r="J556" s="263">
        <v>6.5030483506592685</v>
      </c>
      <c r="K556" s="263">
        <v>0</v>
      </c>
      <c r="L556" s="263">
        <v>0</v>
      </c>
      <c r="M556" s="264">
        <v>0</v>
      </c>
      <c r="N556" s="262">
        <v>0</v>
      </c>
      <c r="O556" s="263">
        <v>6.3475792985601736</v>
      </c>
      <c r="P556" s="263">
        <v>0</v>
      </c>
      <c r="Q556" s="263">
        <v>0</v>
      </c>
      <c r="R556" s="264">
        <v>0</v>
      </c>
      <c r="S556" s="262">
        <v>0</v>
      </c>
      <c r="T556" s="263">
        <v>6.3475792985601736</v>
      </c>
      <c r="U556" s="263">
        <v>0</v>
      </c>
      <c r="V556" s="263">
        <v>0</v>
      </c>
      <c r="W556" s="263">
        <v>0</v>
      </c>
      <c r="X556" s="278">
        <v>0</v>
      </c>
      <c r="Y556" s="278">
        <v>0.15895440647479564</v>
      </c>
      <c r="Z556" s="278">
        <v>0</v>
      </c>
      <c r="AA556" s="278">
        <v>0</v>
      </c>
      <c r="AB556" s="278">
        <v>0</v>
      </c>
      <c r="AC556" s="279">
        <v>0</v>
      </c>
      <c r="AD556" s="279">
        <v>0.64641458633083571</v>
      </c>
      <c r="AE556" s="279">
        <v>0</v>
      </c>
      <c r="AF556" s="279">
        <v>0</v>
      </c>
      <c r="AG556" s="279">
        <v>0</v>
      </c>
      <c r="AH556" s="280">
        <v>0</v>
      </c>
      <c r="AI556" s="280">
        <v>5.5422103057545415</v>
      </c>
      <c r="AJ556" s="280">
        <v>0</v>
      </c>
      <c r="AK556" s="280">
        <v>0</v>
      </c>
      <c r="AL556" s="280">
        <v>0</v>
      </c>
      <c r="AM556" s="281">
        <v>0</v>
      </c>
      <c r="AN556" s="281">
        <v>0</v>
      </c>
      <c r="AO556" s="281">
        <v>0</v>
      </c>
      <c r="AP556" s="281">
        <v>0</v>
      </c>
      <c r="AQ556" s="282">
        <v>0</v>
      </c>
    </row>
    <row r="557" spans="2:43" x14ac:dyDescent="0.2">
      <c r="B557" s="151" t="s">
        <v>245</v>
      </c>
      <c r="C557" s="151" t="s">
        <v>58</v>
      </c>
      <c r="D557" s="151" t="s">
        <v>140</v>
      </c>
      <c r="E557" s="151" t="s">
        <v>475</v>
      </c>
      <c r="F557" s="151" t="s">
        <v>128</v>
      </c>
      <c r="G557" s="151" t="s">
        <v>364</v>
      </c>
      <c r="H557" s="151" t="s">
        <v>21</v>
      </c>
      <c r="I557" s="262">
        <v>0</v>
      </c>
      <c r="J557" s="263">
        <v>17.924094869680218</v>
      </c>
      <c r="K557" s="263">
        <v>0</v>
      </c>
      <c r="L557" s="263">
        <v>0</v>
      </c>
      <c r="M557" s="264">
        <v>0</v>
      </c>
      <c r="N557" s="262">
        <v>0</v>
      </c>
      <c r="O557" s="263">
        <v>17.826445442424092</v>
      </c>
      <c r="P557" s="263">
        <v>0</v>
      </c>
      <c r="Q557" s="263">
        <v>0</v>
      </c>
      <c r="R557" s="264">
        <v>0</v>
      </c>
      <c r="S557" s="262">
        <v>0</v>
      </c>
      <c r="T557" s="263">
        <v>17.826445442424092</v>
      </c>
      <c r="U557" s="263">
        <v>0</v>
      </c>
      <c r="V557" s="263">
        <v>0</v>
      </c>
      <c r="W557" s="263">
        <v>0</v>
      </c>
      <c r="X557" s="278">
        <v>0</v>
      </c>
      <c r="Y557" s="278">
        <v>12.190222231675831</v>
      </c>
      <c r="Z557" s="278">
        <v>0</v>
      </c>
      <c r="AA557" s="278">
        <v>0</v>
      </c>
      <c r="AB557" s="278">
        <v>0</v>
      </c>
      <c r="AC557" s="279">
        <v>0</v>
      </c>
      <c r="AD557" s="279">
        <v>0.18355516203586283</v>
      </c>
      <c r="AE557" s="279">
        <v>0</v>
      </c>
      <c r="AF557" s="279">
        <v>0</v>
      </c>
      <c r="AG557" s="279">
        <v>0</v>
      </c>
      <c r="AH557" s="280">
        <v>0</v>
      </c>
      <c r="AI557" s="280">
        <v>5.452668048712396</v>
      </c>
      <c r="AJ557" s="280">
        <v>0</v>
      </c>
      <c r="AK557" s="280">
        <v>0</v>
      </c>
      <c r="AL557" s="280">
        <v>0</v>
      </c>
      <c r="AM557" s="281">
        <v>0</v>
      </c>
      <c r="AN557" s="281">
        <v>0</v>
      </c>
      <c r="AO557" s="281">
        <v>0</v>
      </c>
      <c r="AP557" s="281">
        <v>0</v>
      </c>
      <c r="AQ557" s="282">
        <v>0</v>
      </c>
    </row>
    <row r="558" spans="2:43" x14ac:dyDescent="0.2">
      <c r="B558" s="151" t="s">
        <v>245</v>
      </c>
      <c r="C558" s="151" t="s">
        <v>58</v>
      </c>
      <c r="D558" s="151" t="s">
        <v>135</v>
      </c>
      <c r="E558" s="151" t="s">
        <v>475</v>
      </c>
      <c r="F558" s="151" t="s">
        <v>155</v>
      </c>
      <c r="G558" s="151" t="s">
        <v>364</v>
      </c>
      <c r="H558" s="151" t="s">
        <v>21</v>
      </c>
      <c r="I558" s="262">
        <v>0</v>
      </c>
      <c r="J558" s="263">
        <v>1.2593549393597248</v>
      </c>
      <c r="K558" s="263">
        <v>0</v>
      </c>
      <c r="L558" s="263">
        <v>0</v>
      </c>
      <c r="M558" s="264">
        <v>0</v>
      </c>
      <c r="N558" s="262">
        <v>0</v>
      </c>
      <c r="O558" s="263">
        <v>1.2292474100717532</v>
      </c>
      <c r="P558" s="263">
        <v>0</v>
      </c>
      <c r="Q558" s="263">
        <v>0</v>
      </c>
      <c r="R558" s="264">
        <v>0</v>
      </c>
      <c r="S558" s="262">
        <v>0</v>
      </c>
      <c r="T558" s="263">
        <v>1.2292474100717532</v>
      </c>
      <c r="U558" s="263">
        <v>0</v>
      </c>
      <c r="V558" s="263">
        <v>0</v>
      </c>
      <c r="W558" s="263">
        <v>0</v>
      </c>
      <c r="X558" s="278">
        <v>0</v>
      </c>
      <c r="Y558" s="278">
        <v>0.1695513669064487</v>
      </c>
      <c r="Z558" s="278">
        <v>0</v>
      </c>
      <c r="AA558" s="278">
        <v>0</v>
      </c>
      <c r="AB558" s="278">
        <v>0</v>
      </c>
      <c r="AC558" s="279">
        <v>0</v>
      </c>
      <c r="AD558" s="279">
        <v>1.0596960431653044E-2</v>
      </c>
      <c r="AE558" s="279">
        <v>0</v>
      </c>
      <c r="AF558" s="279">
        <v>0</v>
      </c>
      <c r="AG558" s="279">
        <v>0</v>
      </c>
      <c r="AH558" s="280">
        <v>0</v>
      </c>
      <c r="AI558" s="280">
        <v>1.0490990827336515</v>
      </c>
      <c r="AJ558" s="280">
        <v>0</v>
      </c>
      <c r="AK558" s="280">
        <v>0</v>
      </c>
      <c r="AL558" s="280">
        <v>0</v>
      </c>
      <c r="AM558" s="281">
        <v>0</v>
      </c>
      <c r="AN558" s="281">
        <v>0</v>
      </c>
      <c r="AO558" s="281">
        <v>0</v>
      </c>
      <c r="AP558" s="281">
        <v>0</v>
      </c>
      <c r="AQ558" s="282">
        <v>0</v>
      </c>
    </row>
    <row r="559" spans="2:43" x14ac:dyDescent="0.2">
      <c r="B559" s="151" t="s">
        <v>245</v>
      </c>
      <c r="C559" s="151" t="s">
        <v>58</v>
      </c>
      <c r="D559" s="151" t="s">
        <v>136</v>
      </c>
      <c r="E559" s="151" t="s">
        <v>475</v>
      </c>
      <c r="F559" s="151" t="s">
        <v>132</v>
      </c>
      <c r="G559" s="151" t="s">
        <v>364</v>
      </c>
      <c r="H559" s="151" t="s">
        <v>21</v>
      </c>
      <c r="I559" s="262">
        <v>0</v>
      </c>
      <c r="J559" s="263">
        <v>7.599555668550062E-2</v>
      </c>
      <c r="K559" s="263">
        <v>0</v>
      </c>
      <c r="L559" s="263">
        <v>0</v>
      </c>
      <c r="M559" s="264">
        <v>0</v>
      </c>
      <c r="N559" s="262">
        <v>0</v>
      </c>
      <c r="O559" s="263">
        <v>8.2328519742625672E-2</v>
      </c>
      <c r="P559" s="263">
        <v>0</v>
      </c>
      <c r="Q559" s="263">
        <v>0</v>
      </c>
      <c r="R559" s="264">
        <v>0</v>
      </c>
      <c r="S559" s="262">
        <v>0</v>
      </c>
      <c r="T559" s="263">
        <v>8.2328519742625672E-2</v>
      </c>
      <c r="U559" s="263">
        <v>0</v>
      </c>
      <c r="V559" s="263">
        <v>0</v>
      </c>
      <c r="W559" s="263">
        <v>0</v>
      </c>
      <c r="X559" s="278">
        <v>0</v>
      </c>
      <c r="Y559" s="278">
        <v>8.2328519742625672E-2</v>
      </c>
      <c r="Z559" s="278">
        <v>0</v>
      </c>
      <c r="AA559" s="278">
        <v>0</v>
      </c>
      <c r="AB559" s="278">
        <v>0</v>
      </c>
      <c r="AC559" s="279">
        <v>0</v>
      </c>
      <c r="AD559" s="279">
        <v>0</v>
      </c>
      <c r="AE559" s="279">
        <v>0</v>
      </c>
      <c r="AF559" s="279">
        <v>0</v>
      </c>
      <c r="AG559" s="279">
        <v>0</v>
      </c>
      <c r="AH559" s="280">
        <v>0</v>
      </c>
      <c r="AI559" s="280">
        <v>0</v>
      </c>
      <c r="AJ559" s="280">
        <v>0</v>
      </c>
      <c r="AK559" s="280">
        <v>0</v>
      </c>
      <c r="AL559" s="280">
        <v>0</v>
      </c>
      <c r="AM559" s="281">
        <v>0</v>
      </c>
      <c r="AN559" s="281">
        <v>0</v>
      </c>
      <c r="AO559" s="281">
        <v>0</v>
      </c>
      <c r="AP559" s="281">
        <v>0</v>
      </c>
      <c r="AQ559" s="282">
        <v>0</v>
      </c>
    </row>
    <row r="560" spans="2:43" x14ac:dyDescent="0.2">
      <c r="B560" s="151" t="s">
        <v>245</v>
      </c>
      <c r="C560" s="151" t="s">
        <v>58</v>
      </c>
      <c r="D560" s="151" t="s">
        <v>398</v>
      </c>
      <c r="E560" s="151" t="s">
        <v>475</v>
      </c>
      <c r="F560" s="151" t="s">
        <v>131</v>
      </c>
      <c r="G560" s="151" t="s">
        <v>364</v>
      </c>
      <c r="H560" s="151" t="s">
        <v>21</v>
      </c>
      <c r="I560" s="262">
        <v>0</v>
      </c>
      <c r="J560" s="263">
        <v>4.3426032391714643E-2</v>
      </c>
      <c r="K560" s="263">
        <v>0</v>
      </c>
      <c r="L560" s="263">
        <v>0</v>
      </c>
      <c r="M560" s="264">
        <v>0</v>
      </c>
      <c r="N560" s="262">
        <v>0</v>
      </c>
      <c r="O560" s="263">
        <v>4.7044868424357525E-2</v>
      </c>
      <c r="P560" s="263">
        <v>0</v>
      </c>
      <c r="Q560" s="263">
        <v>0</v>
      </c>
      <c r="R560" s="264">
        <v>0</v>
      </c>
      <c r="S560" s="262">
        <v>0</v>
      </c>
      <c r="T560" s="263">
        <v>4.7044868424357525E-2</v>
      </c>
      <c r="U560" s="263">
        <v>0</v>
      </c>
      <c r="V560" s="263">
        <v>0</v>
      </c>
      <c r="W560" s="263">
        <v>0</v>
      </c>
      <c r="X560" s="278">
        <v>0</v>
      </c>
      <c r="Y560" s="278">
        <v>0</v>
      </c>
      <c r="Z560" s="278">
        <v>0</v>
      </c>
      <c r="AA560" s="278">
        <v>0</v>
      </c>
      <c r="AB560" s="278">
        <v>0</v>
      </c>
      <c r="AC560" s="279">
        <v>0</v>
      </c>
      <c r="AD560" s="279">
        <v>0</v>
      </c>
      <c r="AE560" s="279">
        <v>0</v>
      </c>
      <c r="AF560" s="279">
        <v>0</v>
      </c>
      <c r="AG560" s="279">
        <v>0</v>
      </c>
      <c r="AH560" s="280">
        <v>0</v>
      </c>
      <c r="AI560" s="280">
        <v>4.7044868424357518E-2</v>
      </c>
      <c r="AJ560" s="280">
        <v>0</v>
      </c>
      <c r="AK560" s="280">
        <v>0</v>
      </c>
      <c r="AL560" s="280">
        <v>0</v>
      </c>
      <c r="AM560" s="281">
        <v>0</v>
      </c>
      <c r="AN560" s="281">
        <v>0</v>
      </c>
      <c r="AO560" s="281">
        <v>0</v>
      </c>
      <c r="AP560" s="281">
        <v>0</v>
      </c>
      <c r="AQ560" s="282">
        <v>0</v>
      </c>
    </row>
    <row r="561" spans="2:43" x14ac:dyDescent="0.2">
      <c r="B561" s="151" t="s">
        <v>244</v>
      </c>
      <c r="C561" s="151" t="s">
        <v>59</v>
      </c>
      <c r="D561" s="151" t="s">
        <v>144</v>
      </c>
      <c r="E561" s="151" t="s">
        <v>475</v>
      </c>
      <c r="F561" s="151" t="s">
        <v>122</v>
      </c>
      <c r="G561" s="151" t="s">
        <v>365</v>
      </c>
      <c r="H561" s="151" t="s">
        <v>20</v>
      </c>
      <c r="I561" s="262">
        <v>0</v>
      </c>
      <c r="J561" s="263">
        <v>4.5314434553511385</v>
      </c>
      <c r="K561" s="263">
        <v>0</v>
      </c>
      <c r="L561" s="263">
        <v>0</v>
      </c>
      <c r="M561" s="264">
        <v>0</v>
      </c>
      <c r="N561" s="262">
        <v>0</v>
      </c>
      <c r="O561" s="263">
        <v>4.5495692291725431</v>
      </c>
      <c r="P561" s="263">
        <v>0</v>
      </c>
      <c r="Q561" s="263">
        <v>0</v>
      </c>
      <c r="R561" s="264">
        <v>0</v>
      </c>
      <c r="S561" s="262">
        <v>0</v>
      </c>
      <c r="T561" s="263">
        <v>4.5495692291725431</v>
      </c>
      <c r="U561" s="263">
        <v>0</v>
      </c>
      <c r="V561" s="263">
        <v>0</v>
      </c>
      <c r="W561" s="263">
        <v>0</v>
      </c>
      <c r="X561" s="278">
        <v>0</v>
      </c>
      <c r="Y561" s="278">
        <v>0.70620179079693202</v>
      </c>
      <c r="Z561" s="278">
        <v>0</v>
      </c>
      <c r="AA561" s="278">
        <v>0</v>
      </c>
      <c r="AB561" s="278">
        <v>0</v>
      </c>
      <c r="AC561" s="279">
        <v>0</v>
      </c>
      <c r="AD561" s="279">
        <v>0</v>
      </c>
      <c r="AE561" s="279">
        <v>0</v>
      </c>
      <c r="AF561" s="279">
        <v>0</v>
      </c>
      <c r="AG561" s="279">
        <v>0</v>
      </c>
      <c r="AH561" s="280">
        <v>0</v>
      </c>
      <c r="AI561" s="280">
        <v>3.8433674383756111</v>
      </c>
      <c r="AJ561" s="280">
        <v>0</v>
      </c>
      <c r="AK561" s="280">
        <v>0</v>
      </c>
      <c r="AL561" s="280">
        <v>0</v>
      </c>
      <c r="AM561" s="281">
        <v>0</v>
      </c>
      <c r="AN561" s="281">
        <v>0</v>
      </c>
      <c r="AO561" s="281">
        <v>0</v>
      </c>
      <c r="AP561" s="281">
        <v>0</v>
      </c>
      <c r="AQ561" s="282">
        <v>0</v>
      </c>
    </row>
    <row r="562" spans="2:43" x14ac:dyDescent="0.2">
      <c r="B562" s="151" t="s">
        <v>244</v>
      </c>
      <c r="C562" s="151" t="s">
        <v>59</v>
      </c>
      <c r="D562" s="151" t="s">
        <v>139</v>
      </c>
      <c r="E562" s="151" t="s">
        <v>475</v>
      </c>
      <c r="F562" s="151" t="s">
        <v>127</v>
      </c>
      <c r="G562" s="151" t="s">
        <v>365</v>
      </c>
      <c r="H562" s="151" t="s">
        <v>20</v>
      </c>
      <c r="I562" s="262">
        <v>0</v>
      </c>
      <c r="J562" s="263">
        <v>0.4689254918970332</v>
      </c>
      <c r="K562" s="263">
        <v>0</v>
      </c>
      <c r="L562" s="263">
        <v>0</v>
      </c>
      <c r="M562" s="264">
        <v>0</v>
      </c>
      <c r="N562" s="262">
        <v>0</v>
      </c>
      <c r="O562" s="263">
        <v>0.47080119386462133</v>
      </c>
      <c r="P562" s="263">
        <v>0</v>
      </c>
      <c r="Q562" s="263">
        <v>0</v>
      </c>
      <c r="R562" s="264">
        <v>0</v>
      </c>
      <c r="S562" s="262">
        <v>0</v>
      </c>
      <c r="T562" s="263">
        <v>0.47080119386462133</v>
      </c>
      <c r="U562" s="263">
        <v>0</v>
      </c>
      <c r="V562" s="263">
        <v>0</v>
      </c>
      <c r="W562" s="263">
        <v>0</v>
      </c>
      <c r="X562" s="278">
        <v>0</v>
      </c>
      <c r="Y562" s="278">
        <v>4.4838208939487742E-2</v>
      </c>
      <c r="Z562" s="278">
        <v>0</v>
      </c>
      <c r="AA562" s="278">
        <v>0</v>
      </c>
      <c r="AB562" s="278">
        <v>0</v>
      </c>
      <c r="AC562" s="279">
        <v>0</v>
      </c>
      <c r="AD562" s="279">
        <v>0</v>
      </c>
      <c r="AE562" s="279">
        <v>0</v>
      </c>
      <c r="AF562" s="279">
        <v>0</v>
      </c>
      <c r="AG562" s="279">
        <v>0</v>
      </c>
      <c r="AH562" s="280">
        <v>0</v>
      </c>
      <c r="AI562" s="280">
        <v>0.42596298492513357</v>
      </c>
      <c r="AJ562" s="280">
        <v>0</v>
      </c>
      <c r="AK562" s="280">
        <v>0</v>
      </c>
      <c r="AL562" s="280">
        <v>0</v>
      </c>
      <c r="AM562" s="281">
        <v>0</v>
      </c>
      <c r="AN562" s="281">
        <v>0</v>
      </c>
      <c r="AO562" s="281">
        <v>0</v>
      </c>
      <c r="AP562" s="281">
        <v>0</v>
      </c>
      <c r="AQ562" s="282">
        <v>0</v>
      </c>
    </row>
    <row r="563" spans="2:43" x14ac:dyDescent="0.2">
      <c r="B563" s="151" t="s">
        <v>244</v>
      </c>
      <c r="C563" s="151" t="s">
        <v>59</v>
      </c>
      <c r="D563" s="151" t="s">
        <v>142</v>
      </c>
      <c r="E563" s="151" t="s">
        <v>475</v>
      </c>
      <c r="F563" s="151" t="s">
        <v>133</v>
      </c>
      <c r="G563" s="151" t="s">
        <v>365</v>
      </c>
      <c r="H563" s="151" t="s">
        <v>20</v>
      </c>
      <c r="I563" s="262">
        <v>0</v>
      </c>
      <c r="J563" s="263">
        <v>0.37423861372551692</v>
      </c>
      <c r="K563" s="263">
        <v>0</v>
      </c>
      <c r="L563" s="263">
        <v>0</v>
      </c>
      <c r="M563" s="264">
        <v>0</v>
      </c>
      <c r="N563" s="262">
        <v>0</v>
      </c>
      <c r="O563" s="263">
        <v>0.40542516486930996</v>
      </c>
      <c r="P563" s="263">
        <v>0</v>
      </c>
      <c r="Q563" s="263">
        <v>0</v>
      </c>
      <c r="R563" s="264">
        <v>0</v>
      </c>
      <c r="S563" s="262">
        <v>0</v>
      </c>
      <c r="T563" s="263">
        <v>0.40542516486930996</v>
      </c>
      <c r="U563" s="263">
        <v>0</v>
      </c>
      <c r="V563" s="263">
        <v>0</v>
      </c>
      <c r="W563" s="263">
        <v>0</v>
      </c>
      <c r="X563" s="278">
        <v>0</v>
      </c>
      <c r="Y563" s="278">
        <v>2.9307843243564575E-2</v>
      </c>
      <c r="Z563" s="278">
        <v>0</v>
      </c>
      <c r="AA563" s="278">
        <v>0</v>
      </c>
      <c r="AB563" s="278">
        <v>0</v>
      </c>
      <c r="AC563" s="279">
        <v>0</v>
      </c>
      <c r="AD563" s="279">
        <v>0</v>
      </c>
      <c r="AE563" s="279">
        <v>0</v>
      </c>
      <c r="AF563" s="279">
        <v>0</v>
      </c>
      <c r="AG563" s="279">
        <v>0</v>
      </c>
      <c r="AH563" s="280">
        <v>0</v>
      </c>
      <c r="AI563" s="280">
        <v>0.37611732162574546</v>
      </c>
      <c r="AJ563" s="280">
        <v>0</v>
      </c>
      <c r="AK563" s="280">
        <v>0</v>
      </c>
      <c r="AL563" s="280">
        <v>0</v>
      </c>
      <c r="AM563" s="281">
        <v>0</v>
      </c>
      <c r="AN563" s="281">
        <v>0</v>
      </c>
      <c r="AO563" s="281">
        <v>0</v>
      </c>
      <c r="AP563" s="281">
        <v>0</v>
      </c>
      <c r="AQ563" s="282">
        <v>0</v>
      </c>
    </row>
    <row r="564" spans="2:43" x14ac:dyDescent="0.2">
      <c r="B564" s="151" t="s">
        <v>244</v>
      </c>
      <c r="C564" s="151" t="s">
        <v>59</v>
      </c>
      <c r="D564" s="151" t="s">
        <v>143</v>
      </c>
      <c r="E564" s="151" t="s">
        <v>475</v>
      </c>
      <c r="F564" s="151" t="s">
        <v>212</v>
      </c>
      <c r="G564" s="151" t="s">
        <v>365</v>
      </c>
      <c r="H564" s="151" t="s">
        <v>20</v>
      </c>
      <c r="I564" s="262">
        <v>0</v>
      </c>
      <c r="J564" s="263">
        <v>0.48696108773922681</v>
      </c>
      <c r="K564" s="263">
        <v>0</v>
      </c>
      <c r="L564" s="263">
        <v>0</v>
      </c>
      <c r="M564" s="264">
        <v>0</v>
      </c>
      <c r="N564" s="262">
        <v>0</v>
      </c>
      <c r="O564" s="263">
        <v>0.52754117838416237</v>
      </c>
      <c r="P564" s="263">
        <v>0</v>
      </c>
      <c r="Q564" s="263">
        <v>0</v>
      </c>
      <c r="R564" s="264">
        <v>0</v>
      </c>
      <c r="S564" s="262">
        <v>0</v>
      </c>
      <c r="T564" s="263">
        <v>0.52754117838416237</v>
      </c>
      <c r="U564" s="263">
        <v>0</v>
      </c>
      <c r="V564" s="263">
        <v>0</v>
      </c>
      <c r="W564" s="263">
        <v>0</v>
      </c>
      <c r="X564" s="278">
        <v>0</v>
      </c>
      <c r="Y564" s="278">
        <v>0</v>
      </c>
      <c r="Z564" s="278">
        <v>0</v>
      </c>
      <c r="AA564" s="278">
        <v>0</v>
      </c>
      <c r="AB564" s="278">
        <v>0</v>
      </c>
      <c r="AC564" s="279">
        <v>0</v>
      </c>
      <c r="AD564" s="279">
        <v>0</v>
      </c>
      <c r="AE564" s="279">
        <v>0</v>
      </c>
      <c r="AF564" s="279">
        <v>0</v>
      </c>
      <c r="AG564" s="279">
        <v>0</v>
      </c>
      <c r="AH564" s="280">
        <v>0</v>
      </c>
      <c r="AI564" s="280">
        <v>0.52754117838416237</v>
      </c>
      <c r="AJ564" s="280">
        <v>0</v>
      </c>
      <c r="AK564" s="280">
        <v>0</v>
      </c>
      <c r="AL564" s="280">
        <v>0</v>
      </c>
      <c r="AM564" s="281">
        <v>0</v>
      </c>
      <c r="AN564" s="281">
        <v>0</v>
      </c>
      <c r="AO564" s="281">
        <v>0</v>
      </c>
      <c r="AP564" s="281">
        <v>0</v>
      </c>
      <c r="AQ564" s="282">
        <v>0</v>
      </c>
    </row>
    <row r="565" spans="2:43" x14ac:dyDescent="0.2">
      <c r="B565" s="151" t="s">
        <v>244</v>
      </c>
      <c r="C565" s="151" t="s">
        <v>59</v>
      </c>
      <c r="D565" s="151" t="s">
        <v>137</v>
      </c>
      <c r="E565" s="151" t="s">
        <v>475</v>
      </c>
      <c r="F565" s="151" t="s">
        <v>124</v>
      </c>
      <c r="G565" s="151" t="s">
        <v>365</v>
      </c>
      <c r="H565" s="151" t="s">
        <v>20</v>
      </c>
      <c r="I565" s="262">
        <v>0</v>
      </c>
      <c r="J565" s="263">
        <v>2.479894428301618</v>
      </c>
      <c r="K565" s="263">
        <v>0</v>
      </c>
      <c r="L565" s="263">
        <v>0</v>
      </c>
      <c r="M565" s="264">
        <v>0</v>
      </c>
      <c r="N565" s="262">
        <v>0</v>
      </c>
      <c r="O565" s="263">
        <v>2.4898140060148246</v>
      </c>
      <c r="P565" s="263">
        <v>0</v>
      </c>
      <c r="Q565" s="263">
        <v>0</v>
      </c>
      <c r="R565" s="264">
        <v>0</v>
      </c>
      <c r="S565" s="262">
        <v>0</v>
      </c>
      <c r="T565" s="263">
        <v>2.4898140060148246</v>
      </c>
      <c r="U565" s="263">
        <v>0</v>
      </c>
      <c r="V565" s="263">
        <v>0</v>
      </c>
      <c r="W565" s="263">
        <v>0</v>
      </c>
      <c r="X565" s="278">
        <v>0</v>
      </c>
      <c r="Y565" s="278">
        <v>4.5269345563905904E-2</v>
      </c>
      <c r="Z565" s="278">
        <v>0</v>
      </c>
      <c r="AA565" s="278">
        <v>0</v>
      </c>
      <c r="AB565" s="278">
        <v>0</v>
      </c>
      <c r="AC565" s="279">
        <v>0</v>
      </c>
      <c r="AD565" s="279">
        <v>1.1543683118796002</v>
      </c>
      <c r="AE565" s="279">
        <v>0</v>
      </c>
      <c r="AF565" s="279">
        <v>0</v>
      </c>
      <c r="AG565" s="279">
        <v>0</v>
      </c>
      <c r="AH565" s="280">
        <v>0</v>
      </c>
      <c r="AI565" s="280">
        <v>1.2901763485713182</v>
      </c>
      <c r="AJ565" s="280">
        <v>0</v>
      </c>
      <c r="AK565" s="280">
        <v>0</v>
      </c>
      <c r="AL565" s="280">
        <v>0</v>
      </c>
      <c r="AM565" s="281">
        <v>0</v>
      </c>
      <c r="AN565" s="281">
        <v>0</v>
      </c>
      <c r="AO565" s="281">
        <v>0</v>
      </c>
      <c r="AP565" s="281">
        <v>0</v>
      </c>
      <c r="AQ565" s="282">
        <v>0</v>
      </c>
    </row>
    <row r="566" spans="2:43" x14ac:dyDescent="0.2">
      <c r="B566" s="151" t="s">
        <v>244</v>
      </c>
      <c r="C566" s="151" t="s">
        <v>59</v>
      </c>
      <c r="D566" s="151" t="s">
        <v>141</v>
      </c>
      <c r="E566" s="151" t="s">
        <v>475</v>
      </c>
      <c r="F566" s="151" t="s">
        <v>123</v>
      </c>
      <c r="G566" s="151" t="s">
        <v>365</v>
      </c>
      <c r="H566" s="151" t="s">
        <v>20</v>
      </c>
      <c r="I566" s="262">
        <v>0</v>
      </c>
      <c r="J566" s="263">
        <v>1.0054844682022923</v>
      </c>
      <c r="K566" s="263">
        <v>0</v>
      </c>
      <c r="L566" s="263">
        <v>0</v>
      </c>
      <c r="M566" s="264">
        <v>0</v>
      </c>
      <c r="N566" s="262">
        <v>0</v>
      </c>
      <c r="O566" s="263">
        <v>1.0095064060751016</v>
      </c>
      <c r="P566" s="263">
        <v>0</v>
      </c>
      <c r="Q566" s="263">
        <v>0</v>
      </c>
      <c r="R566" s="264">
        <v>0</v>
      </c>
      <c r="S566" s="262">
        <v>0</v>
      </c>
      <c r="T566" s="263">
        <v>1.0095064060751016</v>
      </c>
      <c r="U566" s="263">
        <v>0</v>
      </c>
      <c r="V566" s="263">
        <v>0</v>
      </c>
      <c r="W566" s="263">
        <v>0</v>
      </c>
      <c r="X566" s="278">
        <v>0</v>
      </c>
      <c r="Y566" s="278">
        <v>4.5067250271209891E-3</v>
      </c>
      <c r="Z566" s="278">
        <v>0</v>
      </c>
      <c r="AA566" s="278">
        <v>0</v>
      </c>
      <c r="AB566" s="278">
        <v>0</v>
      </c>
      <c r="AC566" s="279">
        <v>0</v>
      </c>
      <c r="AD566" s="279">
        <v>9.4641225569540771E-2</v>
      </c>
      <c r="AE566" s="279">
        <v>0</v>
      </c>
      <c r="AF566" s="279">
        <v>0</v>
      </c>
      <c r="AG566" s="279">
        <v>0</v>
      </c>
      <c r="AH566" s="280">
        <v>0</v>
      </c>
      <c r="AI566" s="280">
        <v>0.91035845547843974</v>
      </c>
      <c r="AJ566" s="280">
        <v>0</v>
      </c>
      <c r="AK566" s="280">
        <v>0</v>
      </c>
      <c r="AL566" s="280">
        <v>0</v>
      </c>
      <c r="AM566" s="281">
        <v>0</v>
      </c>
      <c r="AN566" s="281">
        <v>0</v>
      </c>
      <c r="AO566" s="281">
        <v>0</v>
      </c>
      <c r="AP566" s="281">
        <v>0</v>
      </c>
      <c r="AQ566" s="282">
        <v>0</v>
      </c>
    </row>
    <row r="567" spans="2:43" x14ac:dyDescent="0.2">
      <c r="B567" s="151" t="s">
        <v>244</v>
      </c>
      <c r="C567" s="151" t="s">
        <v>59</v>
      </c>
      <c r="D567" s="151" t="s">
        <v>395</v>
      </c>
      <c r="E567" s="151" t="s">
        <v>475</v>
      </c>
      <c r="F567" s="151" t="s">
        <v>189</v>
      </c>
      <c r="G567" s="151" t="s">
        <v>365</v>
      </c>
      <c r="H567" s="151" t="s">
        <v>20</v>
      </c>
      <c r="I567" s="262">
        <v>0</v>
      </c>
      <c r="J567" s="263">
        <v>0.28406063451454899</v>
      </c>
      <c r="K567" s="263">
        <v>0</v>
      </c>
      <c r="L567" s="263">
        <v>0</v>
      </c>
      <c r="M567" s="264">
        <v>0</v>
      </c>
      <c r="N567" s="262">
        <v>0</v>
      </c>
      <c r="O567" s="263">
        <v>0.30773235405742805</v>
      </c>
      <c r="P567" s="263">
        <v>0</v>
      </c>
      <c r="Q567" s="263">
        <v>0</v>
      </c>
      <c r="R567" s="264">
        <v>0</v>
      </c>
      <c r="S567" s="262">
        <v>0</v>
      </c>
      <c r="T567" s="263">
        <v>0.30773235405742805</v>
      </c>
      <c r="U567" s="263">
        <v>0</v>
      </c>
      <c r="V567" s="263">
        <v>0</v>
      </c>
      <c r="W567" s="263">
        <v>0</v>
      </c>
      <c r="X567" s="278">
        <v>0</v>
      </c>
      <c r="Y567" s="278">
        <v>2.4423202702970478E-2</v>
      </c>
      <c r="Z567" s="278">
        <v>0</v>
      </c>
      <c r="AA567" s="278">
        <v>0</v>
      </c>
      <c r="AB567" s="278">
        <v>0</v>
      </c>
      <c r="AC567" s="279">
        <v>0</v>
      </c>
      <c r="AD567" s="279">
        <v>0</v>
      </c>
      <c r="AE567" s="279">
        <v>0</v>
      </c>
      <c r="AF567" s="279">
        <v>0</v>
      </c>
      <c r="AG567" s="279">
        <v>0</v>
      </c>
      <c r="AH567" s="280">
        <v>0</v>
      </c>
      <c r="AI567" s="280">
        <v>0.28330915135445756</v>
      </c>
      <c r="AJ567" s="280">
        <v>0</v>
      </c>
      <c r="AK567" s="280">
        <v>0</v>
      </c>
      <c r="AL567" s="280">
        <v>0</v>
      </c>
      <c r="AM567" s="281">
        <v>0</v>
      </c>
      <c r="AN567" s="281">
        <v>0</v>
      </c>
      <c r="AO567" s="281">
        <v>0</v>
      </c>
      <c r="AP567" s="281">
        <v>0</v>
      </c>
      <c r="AQ567" s="282">
        <v>0</v>
      </c>
    </row>
    <row r="568" spans="2:43" x14ac:dyDescent="0.2">
      <c r="B568" s="151" t="s">
        <v>244</v>
      </c>
      <c r="C568" s="151" t="s">
        <v>59</v>
      </c>
      <c r="D568" s="151" t="s">
        <v>396</v>
      </c>
      <c r="E568" s="151" t="s">
        <v>475</v>
      </c>
      <c r="F568" s="151" t="s">
        <v>193</v>
      </c>
      <c r="G568" s="151" t="s">
        <v>365</v>
      </c>
      <c r="H568" s="151" t="s">
        <v>20</v>
      </c>
      <c r="I568" s="262">
        <v>0</v>
      </c>
      <c r="J568" s="263">
        <v>0.18486485738248423</v>
      </c>
      <c r="K568" s="263">
        <v>0</v>
      </c>
      <c r="L568" s="263">
        <v>0</v>
      </c>
      <c r="M568" s="264">
        <v>0</v>
      </c>
      <c r="N568" s="262">
        <v>0</v>
      </c>
      <c r="O568" s="263">
        <v>0.20027026216435789</v>
      </c>
      <c r="P568" s="263">
        <v>0</v>
      </c>
      <c r="Q568" s="263">
        <v>0</v>
      </c>
      <c r="R568" s="264">
        <v>0</v>
      </c>
      <c r="S568" s="262">
        <v>0</v>
      </c>
      <c r="T568" s="263">
        <v>0.20027026216435789</v>
      </c>
      <c r="U568" s="263">
        <v>0</v>
      </c>
      <c r="V568" s="263">
        <v>0</v>
      </c>
      <c r="W568" s="263">
        <v>0</v>
      </c>
      <c r="X568" s="278">
        <v>0</v>
      </c>
      <c r="Y568" s="278">
        <v>8.3038889190099607E-2</v>
      </c>
      <c r="Z568" s="278">
        <v>0</v>
      </c>
      <c r="AA568" s="278">
        <v>0</v>
      </c>
      <c r="AB568" s="278">
        <v>0</v>
      </c>
      <c r="AC568" s="279">
        <v>0</v>
      </c>
      <c r="AD568" s="279">
        <v>0</v>
      </c>
      <c r="AE568" s="279">
        <v>0</v>
      </c>
      <c r="AF568" s="279">
        <v>0</v>
      </c>
      <c r="AG568" s="279">
        <v>0</v>
      </c>
      <c r="AH568" s="280">
        <v>0</v>
      </c>
      <c r="AI568" s="280">
        <v>0.11723137297425827</v>
      </c>
      <c r="AJ568" s="280">
        <v>0</v>
      </c>
      <c r="AK568" s="280">
        <v>0</v>
      </c>
      <c r="AL568" s="280">
        <v>0</v>
      </c>
      <c r="AM568" s="281">
        <v>0</v>
      </c>
      <c r="AN568" s="281">
        <v>0</v>
      </c>
      <c r="AO568" s="281">
        <v>0</v>
      </c>
      <c r="AP568" s="281">
        <v>0</v>
      </c>
      <c r="AQ568" s="282">
        <v>0</v>
      </c>
    </row>
    <row r="569" spans="2:43" x14ac:dyDescent="0.2">
      <c r="B569" s="151" t="s">
        <v>244</v>
      </c>
      <c r="C569" s="151" t="s">
        <v>59</v>
      </c>
      <c r="D569" s="151" t="s">
        <v>134</v>
      </c>
      <c r="E569" s="151" t="s">
        <v>475</v>
      </c>
      <c r="F569" s="151" t="s">
        <v>125</v>
      </c>
      <c r="G569" s="151" t="s">
        <v>365</v>
      </c>
      <c r="H569" s="151" t="s">
        <v>20</v>
      </c>
      <c r="I569" s="262">
        <v>0</v>
      </c>
      <c r="J569" s="263">
        <v>0.28856953347509734</v>
      </c>
      <c r="K569" s="263">
        <v>0</v>
      </c>
      <c r="L569" s="263">
        <v>0</v>
      </c>
      <c r="M569" s="264">
        <v>0</v>
      </c>
      <c r="N569" s="262">
        <v>0</v>
      </c>
      <c r="O569" s="263">
        <v>0.28432586386516945</v>
      </c>
      <c r="P569" s="263">
        <v>0</v>
      </c>
      <c r="Q569" s="263">
        <v>0</v>
      </c>
      <c r="R569" s="264">
        <v>0</v>
      </c>
      <c r="S569" s="262">
        <v>0</v>
      </c>
      <c r="T569" s="263">
        <v>0.28432586386516945</v>
      </c>
      <c r="U569" s="263">
        <v>0</v>
      </c>
      <c r="V569" s="263">
        <v>0</v>
      </c>
      <c r="W569" s="263">
        <v>0</v>
      </c>
      <c r="X569" s="278">
        <v>0</v>
      </c>
      <c r="Y569" s="278">
        <v>6.0311546880490494E-2</v>
      </c>
      <c r="Z569" s="278">
        <v>0</v>
      </c>
      <c r="AA569" s="278">
        <v>0</v>
      </c>
      <c r="AB569" s="278">
        <v>0</v>
      </c>
      <c r="AC569" s="279">
        <v>0</v>
      </c>
      <c r="AD569" s="279">
        <v>0</v>
      </c>
      <c r="AE569" s="279">
        <v>0</v>
      </c>
      <c r="AF569" s="279">
        <v>0</v>
      </c>
      <c r="AG569" s="279">
        <v>0</v>
      </c>
      <c r="AH569" s="280">
        <v>0</v>
      </c>
      <c r="AI569" s="280">
        <v>0.22401431698467894</v>
      </c>
      <c r="AJ569" s="280">
        <v>0</v>
      </c>
      <c r="AK569" s="280">
        <v>0</v>
      </c>
      <c r="AL569" s="280">
        <v>0</v>
      </c>
      <c r="AM569" s="281">
        <v>0</v>
      </c>
      <c r="AN569" s="281">
        <v>0</v>
      </c>
      <c r="AO569" s="281">
        <v>0</v>
      </c>
      <c r="AP569" s="281">
        <v>0</v>
      </c>
      <c r="AQ569" s="282">
        <v>0</v>
      </c>
    </row>
    <row r="570" spans="2:43" x14ac:dyDescent="0.2">
      <c r="B570" s="151" t="s">
        <v>244</v>
      </c>
      <c r="C570" s="151" t="s">
        <v>59</v>
      </c>
      <c r="D570" s="151" t="s">
        <v>397</v>
      </c>
      <c r="E570" s="151" t="s">
        <v>475</v>
      </c>
      <c r="F570" s="151" t="s">
        <v>130</v>
      </c>
      <c r="G570" s="151" t="s">
        <v>365</v>
      </c>
      <c r="H570" s="151" t="s">
        <v>20</v>
      </c>
      <c r="I570" s="262">
        <v>0</v>
      </c>
      <c r="J570" s="263">
        <v>0.13075806985590349</v>
      </c>
      <c r="K570" s="263">
        <v>0</v>
      </c>
      <c r="L570" s="263">
        <v>0</v>
      </c>
      <c r="M570" s="264">
        <v>0</v>
      </c>
      <c r="N570" s="262">
        <v>0</v>
      </c>
      <c r="O570" s="263">
        <v>0.14165457567722878</v>
      </c>
      <c r="P570" s="263">
        <v>0</v>
      </c>
      <c r="Q570" s="263">
        <v>0</v>
      </c>
      <c r="R570" s="264">
        <v>0</v>
      </c>
      <c r="S570" s="262">
        <v>0</v>
      </c>
      <c r="T570" s="263">
        <v>0.14165457567722878</v>
      </c>
      <c r="U570" s="263">
        <v>0</v>
      </c>
      <c r="V570" s="263">
        <v>0</v>
      </c>
      <c r="W570" s="263">
        <v>0</v>
      </c>
      <c r="X570" s="278">
        <v>0</v>
      </c>
      <c r="Y570" s="278">
        <v>4.8846405405940955E-3</v>
      </c>
      <c r="Z570" s="278">
        <v>0</v>
      </c>
      <c r="AA570" s="278">
        <v>0</v>
      </c>
      <c r="AB570" s="278">
        <v>0</v>
      </c>
      <c r="AC570" s="279">
        <v>0</v>
      </c>
      <c r="AD570" s="279">
        <v>0</v>
      </c>
      <c r="AE570" s="279">
        <v>0</v>
      </c>
      <c r="AF570" s="279">
        <v>0</v>
      </c>
      <c r="AG570" s="279">
        <v>0</v>
      </c>
      <c r="AH570" s="280">
        <v>0</v>
      </c>
      <c r="AI570" s="280">
        <v>0.13676993513663466</v>
      </c>
      <c r="AJ570" s="280">
        <v>0</v>
      </c>
      <c r="AK570" s="280">
        <v>0</v>
      </c>
      <c r="AL570" s="280">
        <v>0</v>
      </c>
      <c r="AM570" s="281">
        <v>0</v>
      </c>
      <c r="AN570" s="281">
        <v>0</v>
      </c>
      <c r="AO570" s="281">
        <v>0</v>
      </c>
      <c r="AP570" s="281">
        <v>0</v>
      </c>
      <c r="AQ570" s="282">
        <v>0</v>
      </c>
    </row>
    <row r="571" spans="2:43" x14ac:dyDescent="0.2">
      <c r="B571" s="151" t="s">
        <v>244</v>
      </c>
      <c r="C571" s="151" t="s">
        <v>59</v>
      </c>
      <c r="D571" s="151" t="s">
        <v>138</v>
      </c>
      <c r="E571" s="151" t="s">
        <v>475</v>
      </c>
      <c r="F571" s="151" t="s">
        <v>126</v>
      </c>
      <c r="G571" s="151" t="s">
        <v>365</v>
      </c>
      <c r="H571" s="151" t="s">
        <v>20</v>
      </c>
      <c r="I571" s="262">
        <v>0</v>
      </c>
      <c r="J571" s="263">
        <v>9.0177979210967919E-3</v>
      </c>
      <c r="K571" s="263">
        <v>0</v>
      </c>
      <c r="L571" s="263">
        <v>0</v>
      </c>
      <c r="M571" s="264">
        <v>0</v>
      </c>
      <c r="N571" s="262">
        <v>0</v>
      </c>
      <c r="O571" s="263">
        <v>8.8851832457865453E-3</v>
      </c>
      <c r="P571" s="263">
        <v>0</v>
      </c>
      <c r="Q571" s="263">
        <v>0</v>
      </c>
      <c r="R571" s="264">
        <v>0</v>
      </c>
      <c r="S571" s="262">
        <v>0</v>
      </c>
      <c r="T571" s="263">
        <v>8.8851832457865453E-3</v>
      </c>
      <c r="U571" s="263">
        <v>0</v>
      </c>
      <c r="V571" s="263">
        <v>0</v>
      </c>
      <c r="W571" s="263">
        <v>0</v>
      </c>
      <c r="X571" s="278">
        <v>0</v>
      </c>
      <c r="Y571" s="278">
        <v>0</v>
      </c>
      <c r="Z571" s="278">
        <v>0</v>
      </c>
      <c r="AA571" s="278">
        <v>0</v>
      </c>
      <c r="AB571" s="278">
        <v>0</v>
      </c>
      <c r="AC571" s="279">
        <v>0</v>
      </c>
      <c r="AD571" s="279">
        <v>0</v>
      </c>
      <c r="AE571" s="279">
        <v>0</v>
      </c>
      <c r="AF571" s="279">
        <v>0</v>
      </c>
      <c r="AG571" s="279">
        <v>0</v>
      </c>
      <c r="AH571" s="280">
        <v>0</v>
      </c>
      <c r="AI571" s="280">
        <v>8.8851832457865453E-3</v>
      </c>
      <c r="AJ571" s="280">
        <v>0</v>
      </c>
      <c r="AK571" s="280">
        <v>0</v>
      </c>
      <c r="AL571" s="280">
        <v>0</v>
      </c>
      <c r="AM571" s="281">
        <v>0</v>
      </c>
      <c r="AN571" s="281">
        <v>0</v>
      </c>
      <c r="AO571" s="281">
        <v>0</v>
      </c>
      <c r="AP571" s="281">
        <v>0</v>
      </c>
      <c r="AQ571" s="282">
        <v>0</v>
      </c>
    </row>
    <row r="572" spans="2:43" x14ac:dyDescent="0.2">
      <c r="B572" s="151" t="s">
        <v>244</v>
      </c>
      <c r="C572" s="151" t="s">
        <v>59</v>
      </c>
      <c r="D572" s="151" t="s">
        <v>140</v>
      </c>
      <c r="E572" s="151" t="s">
        <v>475</v>
      </c>
      <c r="F572" s="151" t="s">
        <v>128</v>
      </c>
      <c r="G572" s="151" t="s">
        <v>365</v>
      </c>
      <c r="H572" s="151" t="s">
        <v>20</v>
      </c>
      <c r="I572" s="262">
        <v>0</v>
      </c>
      <c r="J572" s="263">
        <v>9.0177979210967919E-3</v>
      </c>
      <c r="K572" s="263">
        <v>0</v>
      </c>
      <c r="L572" s="263">
        <v>0</v>
      </c>
      <c r="M572" s="264">
        <v>0</v>
      </c>
      <c r="N572" s="262">
        <v>0</v>
      </c>
      <c r="O572" s="263">
        <v>9.0177979210967919E-3</v>
      </c>
      <c r="P572" s="263">
        <v>0</v>
      </c>
      <c r="Q572" s="263">
        <v>0</v>
      </c>
      <c r="R572" s="264">
        <v>0</v>
      </c>
      <c r="S572" s="262">
        <v>0</v>
      </c>
      <c r="T572" s="263">
        <v>9.0177979210967919E-3</v>
      </c>
      <c r="U572" s="263">
        <v>0</v>
      </c>
      <c r="V572" s="263">
        <v>0</v>
      </c>
      <c r="W572" s="263">
        <v>0</v>
      </c>
      <c r="X572" s="278">
        <v>0</v>
      </c>
      <c r="Y572" s="278">
        <v>4.5088989605483959E-3</v>
      </c>
      <c r="Z572" s="278">
        <v>0</v>
      </c>
      <c r="AA572" s="278">
        <v>0</v>
      </c>
      <c r="AB572" s="278">
        <v>0</v>
      </c>
      <c r="AC572" s="279">
        <v>0</v>
      </c>
      <c r="AD572" s="279">
        <v>0</v>
      </c>
      <c r="AE572" s="279">
        <v>0</v>
      </c>
      <c r="AF572" s="279">
        <v>0</v>
      </c>
      <c r="AG572" s="279">
        <v>0</v>
      </c>
      <c r="AH572" s="280">
        <v>0</v>
      </c>
      <c r="AI572" s="280">
        <v>4.5088989605483959E-3</v>
      </c>
      <c r="AJ572" s="280">
        <v>0</v>
      </c>
      <c r="AK572" s="280">
        <v>0</v>
      </c>
      <c r="AL572" s="280">
        <v>0</v>
      </c>
      <c r="AM572" s="281">
        <v>0</v>
      </c>
      <c r="AN572" s="281">
        <v>0</v>
      </c>
      <c r="AO572" s="281">
        <v>0</v>
      </c>
      <c r="AP572" s="281">
        <v>0</v>
      </c>
      <c r="AQ572" s="282">
        <v>0</v>
      </c>
    </row>
    <row r="573" spans="2:43" x14ac:dyDescent="0.2">
      <c r="B573" s="151" t="s">
        <v>244</v>
      </c>
      <c r="C573" s="151" t="s">
        <v>59</v>
      </c>
      <c r="D573" s="151" t="s">
        <v>135</v>
      </c>
      <c r="E573" s="151" t="s">
        <v>475</v>
      </c>
      <c r="F573" s="151" t="s">
        <v>155</v>
      </c>
      <c r="G573" s="151" t="s">
        <v>365</v>
      </c>
      <c r="H573" s="151" t="s">
        <v>20</v>
      </c>
      <c r="I573" s="262">
        <v>0</v>
      </c>
      <c r="J573" s="263">
        <v>4.5088989605483959E-3</v>
      </c>
      <c r="K573" s="263">
        <v>0</v>
      </c>
      <c r="L573" s="263">
        <v>0</v>
      </c>
      <c r="M573" s="264">
        <v>0</v>
      </c>
      <c r="N573" s="262">
        <v>0</v>
      </c>
      <c r="O573" s="263">
        <v>4.4425916228932726E-3</v>
      </c>
      <c r="P573" s="263">
        <v>0</v>
      </c>
      <c r="Q573" s="263">
        <v>0</v>
      </c>
      <c r="R573" s="264">
        <v>0</v>
      </c>
      <c r="S573" s="262">
        <v>0</v>
      </c>
      <c r="T573" s="263">
        <v>4.4425916228932726E-3</v>
      </c>
      <c r="U573" s="263">
        <v>0</v>
      </c>
      <c r="V573" s="263">
        <v>0</v>
      </c>
      <c r="W573" s="263">
        <v>0</v>
      </c>
      <c r="X573" s="278">
        <v>0</v>
      </c>
      <c r="Y573" s="278">
        <v>0</v>
      </c>
      <c r="Z573" s="278">
        <v>0</v>
      </c>
      <c r="AA573" s="278">
        <v>0</v>
      </c>
      <c r="AB573" s="278">
        <v>0</v>
      </c>
      <c r="AC573" s="279">
        <v>0</v>
      </c>
      <c r="AD573" s="279">
        <v>0</v>
      </c>
      <c r="AE573" s="279">
        <v>0</v>
      </c>
      <c r="AF573" s="279">
        <v>0</v>
      </c>
      <c r="AG573" s="279">
        <v>0</v>
      </c>
      <c r="AH573" s="280">
        <v>0</v>
      </c>
      <c r="AI573" s="280">
        <v>4.4425916228932726E-3</v>
      </c>
      <c r="AJ573" s="280">
        <v>0</v>
      </c>
      <c r="AK573" s="280">
        <v>0</v>
      </c>
      <c r="AL573" s="280">
        <v>0</v>
      </c>
      <c r="AM573" s="281">
        <v>0</v>
      </c>
      <c r="AN573" s="281">
        <v>0</v>
      </c>
      <c r="AO573" s="281">
        <v>0</v>
      </c>
      <c r="AP573" s="281">
        <v>0</v>
      </c>
      <c r="AQ573" s="282">
        <v>0</v>
      </c>
    </row>
    <row r="574" spans="2:43" x14ac:dyDescent="0.2">
      <c r="B574" s="151" t="s">
        <v>244</v>
      </c>
      <c r="C574" s="151" t="s">
        <v>59</v>
      </c>
      <c r="D574" s="151" t="s">
        <v>136</v>
      </c>
      <c r="E574" s="151" t="s">
        <v>475</v>
      </c>
      <c r="F574" s="151" t="s">
        <v>132</v>
      </c>
      <c r="G574" s="151" t="s">
        <v>365</v>
      </c>
      <c r="H574" s="151" t="s">
        <v>20</v>
      </c>
      <c r="I574" s="262">
        <v>0</v>
      </c>
      <c r="J574" s="263">
        <v>0</v>
      </c>
      <c r="K574" s="263">
        <v>0</v>
      </c>
      <c r="L574" s="263">
        <v>0</v>
      </c>
      <c r="M574" s="264">
        <v>0</v>
      </c>
      <c r="N574" s="262">
        <v>0</v>
      </c>
      <c r="O574" s="263">
        <v>0</v>
      </c>
      <c r="P574" s="263">
        <v>0</v>
      </c>
      <c r="Q574" s="263">
        <v>0</v>
      </c>
      <c r="R574" s="264">
        <v>0</v>
      </c>
      <c r="S574" s="262">
        <v>0</v>
      </c>
      <c r="T574" s="263">
        <v>0</v>
      </c>
      <c r="U574" s="263">
        <v>0</v>
      </c>
      <c r="V574" s="263">
        <v>0</v>
      </c>
      <c r="W574" s="263">
        <v>0</v>
      </c>
      <c r="X574" s="278">
        <v>0</v>
      </c>
      <c r="Y574" s="278">
        <v>0</v>
      </c>
      <c r="Z574" s="278">
        <v>0</v>
      </c>
      <c r="AA574" s="278">
        <v>0</v>
      </c>
      <c r="AB574" s="278">
        <v>0</v>
      </c>
      <c r="AC574" s="279">
        <v>0</v>
      </c>
      <c r="AD574" s="279">
        <v>0</v>
      </c>
      <c r="AE574" s="279">
        <v>0</v>
      </c>
      <c r="AF574" s="279">
        <v>0</v>
      </c>
      <c r="AG574" s="279">
        <v>0</v>
      </c>
      <c r="AH574" s="280">
        <v>0</v>
      </c>
      <c r="AI574" s="280">
        <v>0</v>
      </c>
      <c r="AJ574" s="280">
        <v>0</v>
      </c>
      <c r="AK574" s="280">
        <v>0</v>
      </c>
      <c r="AL574" s="280">
        <v>0</v>
      </c>
      <c r="AM574" s="281">
        <v>0</v>
      </c>
      <c r="AN574" s="281">
        <v>0</v>
      </c>
      <c r="AO574" s="281">
        <v>0</v>
      </c>
      <c r="AP574" s="281">
        <v>0</v>
      </c>
      <c r="AQ574" s="282">
        <v>0</v>
      </c>
    </row>
    <row r="575" spans="2:43" x14ac:dyDescent="0.2">
      <c r="B575" s="151" t="s">
        <v>244</v>
      </c>
      <c r="C575" s="151" t="s">
        <v>59</v>
      </c>
      <c r="D575" s="151" t="s">
        <v>398</v>
      </c>
      <c r="E575" s="151" t="s">
        <v>475</v>
      </c>
      <c r="F575" s="151" t="s">
        <v>131</v>
      </c>
      <c r="G575" s="151" t="s">
        <v>365</v>
      </c>
      <c r="H575" s="151" t="s">
        <v>20</v>
      </c>
      <c r="I575" s="262">
        <v>0</v>
      </c>
      <c r="J575" s="263">
        <v>0</v>
      </c>
      <c r="K575" s="263">
        <v>0</v>
      </c>
      <c r="L575" s="263">
        <v>0</v>
      </c>
      <c r="M575" s="264">
        <v>0</v>
      </c>
      <c r="N575" s="262">
        <v>0</v>
      </c>
      <c r="O575" s="263">
        <v>0</v>
      </c>
      <c r="P575" s="263">
        <v>0</v>
      </c>
      <c r="Q575" s="263">
        <v>0</v>
      </c>
      <c r="R575" s="264">
        <v>0</v>
      </c>
      <c r="S575" s="262">
        <v>0</v>
      </c>
      <c r="T575" s="263">
        <v>0</v>
      </c>
      <c r="U575" s="263">
        <v>0</v>
      </c>
      <c r="V575" s="263">
        <v>0</v>
      </c>
      <c r="W575" s="263">
        <v>0</v>
      </c>
      <c r="X575" s="278">
        <v>0</v>
      </c>
      <c r="Y575" s="278">
        <v>0</v>
      </c>
      <c r="Z575" s="278">
        <v>0</v>
      </c>
      <c r="AA575" s="278">
        <v>0</v>
      </c>
      <c r="AB575" s="278">
        <v>0</v>
      </c>
      <c r="AC575" s="279">
        <v>0</v>
      </c>
      <c r="AD575" s="279">
        <v>0</v>
      </c>
      <c r="AE575" s="279">
        <v>0</v>
      </c>
      <c r="AF575" s="279">
        <v>0</v>
      </c>
      <c r="AG575" s="279">
        <v>0</v>
      </c>
      <c r="AH575" s="280">
        <v>0</v>
      </c>
      <c r="AI575" s="280">
        <v>0</v>
      </c>
      <c r="AJ575" s="280">
        <v>0</v>
      </c>
      <c r="AK575" s="280">
        <v>0</v>
      </c>
      <c r="AL575" s="280">
        <v>0</v>
      </c>
      <c r="AM575" s="281">
        <v>0</v>
      </c>
      <c r="AN575" s="281">
        <v>0</v>
      </c>
      <c r="AO575" s="281">
        <v>0</v>
      </c>
      <c r="AP575" s="281">
        <v>0</v>
      </c>
      <c r="AQ575" s="282">
        <v>0</v>
      </c>
    </row>
    <row r="576" spans="2:43" x14ac:dyDescent="0.2">
      <c r="B576" s="151" t="s">
        <v>245</v>
      </c>
      <c r="C576" s="151" t="s">
        <v>59</v>
      </c>
      <c r="D576" s="151" t="s">
        <v>144</v>
      </c>
      <c r="E576" s="151" t="s">
        <v>475</v>
      </c>
      <c r="F576" s="151" t="s">
        <v>122</v>
      </c>
      <c r="G576" s="151" t="s">
        <v>366</v>
      </c>
      <c r="H576" s="151" t="s">
        <v>20</v>
      </c>
      <c r="I576" s="262">
        <v>0</v>
      </c>
      <c r="J576" s="263">
        <v>0.5305444061508251</v>
      </c>
      <c r="K576" s="263">
        <v>0</v>
      </c>
      <c r="L576" s="263">
        <v>0</v>
      </c>
      <c r="M576" s="264">
        <v>0</v>
      </c>
      <c r="N576" s="262">
        <v>0</v>
      </c>
      <c r="O576" s="263">
        <v>0.52060911764612794</v>
      </c>
      <c r="P576" s="263">
        <v>0</v>
      </c>
      <c r="Q576" s="263">
        <v>0</v>
      </c>
      <c r="R576" s="264">
        <v>0</v>
      </c>
      <c r="S576" s="262">
        <v>0</v>
      </c>
      <c r="T576" s="263">
        <v>0.52060911764612794</v>
      </c>
      <c r="U576" s="263">
        <v>0</v>
      </c>
      <c r="V576" s="263">
        <v>0</v>
      </c>
      <c r="W576" s="263">
        <v>0</v>
      </c>
      <c r="X576" s="278">
        <v>0</v>
      </c>
      <c r="Y576" s="278">
        <v>2.503545695215658E-2</v>
      </c>
      <c r="Z576" s="278">
        <v>0</v>
      </c>
      <c r="AA576" s="278">
        <v>0</v>
      </c>
      <c r="AB576" s="278">
        <v>0</v>
      </c>
      <c r="AC576" s="279">
        <v>0</v>
      </c>
      <c r="AD576" s="279">
        <v>0</v>
      </c>
      <c r="AE576" s="279">
        <v>0</v>
      </c>
      <c r="AF576" s="279">
        <v>0</v>
      </c>
      <c r="AG576" s="279">
        <v>0</v>
      </c>
      <c r="AH576" s="280">
        <v>0</v>
      </c>
      <c r="AI576" s="280">
        <v>0.4955736606939713</v>
      </c>
      <c r="AJ576" s="280">
        <v>0</v>
      </c>
      <c r="AK576" s="280">
        <v>0</v>
      </c>
      <c r="AL576" s="280">
        <v>0</v>
      </c>
      <c r="AM576" s="281">
        <v>0</v>
      </c>
      <c r="AN576" s="281">
        <v>0</v>
      </c>
      <c r="AO576" s="281">
        <v>0</v>
      </c>
      <c r="AP576" s="281">
        <v>0</v>
      </c>
      <c r="AQ576" s="282">
        <v>0</v>
      </c>
    </row>
    <row r="577" spans="2:43" x14ac:dyDescent="0.2">
      <c r="B577" s="151" t="s">
        <v>245</v>
      </c>
      <c r="C577" s="151" t="s">
        <v>59</v>
      </c>
      <c r="D577" s="151" t="s">
        <v>139</v>
      </c>
      <c r="E577" s="151" t="s">
        <v>475</v>
      </c>
      <c r="F577" s="151" t="s">
        <v>127</v>
      </c>
      <c r="G577" s="151" t="s">
        <v>366</v>
      </c>
      <c r="H577" s="151" t="s">
        <v>20</v>
      </c>
      <c r="I577" s="262">
        <v>0</v>
      </c>
      <c r="J577" s="263">
        <v>0.12398946761212394</v>
      </c>
      <c r="K577" s="263">
        <v>0</v>
      </c>
      <c r="L577" s="263">
        <v>0</v>
      </c>
      <c r="M577" s="264">
        <v>0</v>
      </c>
      <c r="N577" s="262">
        <v>0</v>
      </c>
      <c r="O577" s="263">
        <v>0.1216675674695748</v>
      </c>
      <c r="P577" s="263">
        <v>0</v>
      </c>
      <c r="Q577" s="263">
        <v>0</v>
      </c>
      <c r="R577" s="264">
        <v>0</v>
      </c>
      <c r="S577" s="262">
        <v>0</v>
      </c>
      <c r="T577" s="263">
        <v>0.1216675674695748</v>
      </c>
      <c r="U577" s="263">
        <v>0</v>
      </c>
      <c r="V577" s="263">
        <v>0</v>
      </c>
      <c r="W577" s="263">
        <v>0</v>
      </c>
      <c r="X577" s="278">
        <v>0</v>
      </c>
      <c r="Y577" s="278">
        <v>1.0886045510435639E-2</v>
      </c>
      <c r="Z577" s="278">
        <v>0</v>
      </c>
      <c r="AA577" s="278">
        <v>0</v>
      </c>
      <c r="AB577" s="278">
        <v>0</v>
      </c>
      <c r="AC577" s="279">
        <v>0</v>
      </c>
      <c r="AD577" s="279">
        <v>0</v>
      </c>
      <c r="AE577" s="279">
        <v>0</v>
      </c>
      <c r="AF577" s="279">
        <v>0</v>
      </c>
      <c r="AG577" s="279">
        <v>0</v>
      </c>
      <c r="AH577" s="280">
        <v>0</v>
      </c>
      <c r="AI577" s="280">
        <v>0.11078152195913915</v>
      </c>
      <c r="AJ577" s="280">
        <v>0</v>
      </c>
      <c r="AK577" s="280">
        <v>0</v>
      </c>
      <c r="AL577" s="280">
        <v>0</v>
      </c>
      <c r="AM577" s="281">
        <v>0</v>
      </c>
      <c r="AN577" s="281">
        <v>0</v>
      </c>
      <c r="AO577" s="281">
        <v>0</v>
      </c>
      <c r="AP577" s="281">
        <v>0</v>
      </c>
      <c r="AQ577" s="282">
        <v>0</v>
      </c>
    </row>
    <row r="578" spans="2:43" x14ac:dyDescent="0.2">
      <c r="B578" s="151" t="s">
        <v>245</v>
      </c>
      <c r="C578" s="151" t="s">
        <v>59</v>
      </c>
      <c r="D578" s="151" t="s">
        <v>142</v>
      </c>
      <c r="E578" s="151" t="s">
        <v>475</v>
      </c>
      <c r="F578" s="151" t="s">
        <v>133</v>
      </c>
      <c r="G578" s="151" t="s">
        <v>366</v>
      </c>
      <c r="H578" s="151" t="s">
        <v>20</v>
      </c>
      <c r="I578" s="262">
        <v>0</v>
      </c>
      <c r="J578" s="263">
        <v>6.5257614532696811E-4</v>
      </c>
      <c r="K578" s="263">
        <v>0</v>
      </c>
      <c r="L578" s="263">
        <v>0</v>
      </c>
      <c r="M578" s="264">
        <v>0</v>
      </c>
      <c r="N578" s="262">
        <v>0</v>
      </c>
      <c r="O578" s="263">
        <v>7.0695749077088208E-4</v>
      </c>
      <c r="P578" s="263">
        <v>0</v>
      </c>
      <c r="Q578" s="263">
        <v>0</v>
      </c>
      <c r="R578" s="264">
        <v>0</v>
      </c>
      <c r="S578" s="262">
        <v>0</v>
      </c>
      <c r="T578" s="263">
        <v>7.0695749077088208E-4</v>
      </c>
      <c r="U578" s="263">
        <v>0</v>
      </c>
      <c r="V578" s="263">
        <v>0</v>
      </c>
      <c r="W578" s="263">
        <v>0</v>
      </c>
      <c r="X578" s="278">
        <v>0</v>
      </c>
      <c r="Y578" s="278">
        <v>0</v>
      </c>
      <c r="Z578" s="278">
        <v>0</v>
      </c>
      <c r="AA578" s="278">
        <v>0</v>
      </c>
      <c r="AB578" s="278">
        <v>0</v>
      </c>
      <c r="AC578" s="279">
        <v>0</v>
      </c>
      <c r="AD578" s="279">
        <v>0</v>
      </c>
      <c r="AE578" s="279">
        <v>0</v>
      </c>
      <c r="AF578" s="279">
        <v>0</v>
      </c>
      <c r="AG578" s="279">
        <v>0</v>
      </c>
      <c r="AH578" s="280">
        <v>0</v>
      </c>
      <c r="AI578" s="280">
        <v>7.0695749077088208E-4</v>
      </c>
      <c r="AJ578" s="280">
        <v>0</v>
      </c>
      <c r="AK578" s="280">
        <v>0</v>
      </c>
      <c r="AL578" s="280">
        <v>0</v>
      </c>
      <c r="AM578" s="281">
        <v>0</v>
      </c>
      <c r="AN578" s="281">
        <v>0</v>
      </c>
      <c r="AO578" s="281">
        <v>0</v>
      </c>
      <c r="AP578" s="281">
        <v>0</v>
      </c>
      <c r="AQ578" s="282">
        <v>0</v>
      </c>
    </row>
    <row r="579" spans="2:43" x14ac:dyDescent="0.2">
      <c r="B579" s="151" t="s">
        <v>245</v>
      </c>
      <c r="C579" s="151" t="s">
        <v>59</v>
      </c>
      <c r="D579" s="151" t="s">
        <v>143</v>
      </c>
      <c r="E579" s="151" t="s">
        <v>475</v>
      </c>
      <c r="F579" s="151" t="s">
        <v>212</v>
      </c>
      <c r="G579" s="151" t="s">
        <v>366</v>
      </c>
      <c r="H579" s="151" t="s">
        <v>20</v>
      </c>
      <c r="I579" s="262">
        <v>0</v>
      </c>
      <c r="J579" s="263">
        <v>2.6103045813078724E-3</v>
      </c>
      <c r="K579" s="263">
        <v>0</v>
      </c>
      <c r="L579" s="263">
        <v>0</v>
      </c>
      <c r="M579" s="264">
        <v>0</v>
      </c>
      <c r="N579" s="262">
        <v>0</v>
      </c>
      <c r="O579" s="263">
        <v>2.8278299630835283E-3</v>
      </c>
      <c r="P579" s="263">
        <v>0</v>
      </c>
      <c r="Q579" s="263">
        <v>0</v>
      </c>
      <c r="R579" s="264">
        <v>0</v>
      </c>
      <c r="S579" s="262">
        <v>0</v>
      </c>
      <c r="T579" s="263">
        <v>2.8278299630835283E-3</v>
      </c>
      <c r="U579" s="263">
        <v>0</v>
      </c>
      <c r="V579" s="263">
        <v>0</v>
      </c>
      <c r="W579" s="263">
        <v>0</v>
      </c>
      <c r="X579" s="278">
        <v>0</v>
      </c>
      <c r="Y579" s="278">
        <v>0</v>
      </c>
      <c r="Z579" s="278">
        <v>0</v>
      </c>
      <c r="AA579" s="278">
        <v>0</v>
      </c>
      <c r="AB579" s="278">
        <v>0</v>
      </c>
      <c r="AC579" s="279">
        <v>0</v>
      </c>
      <c r="AD579" s="279">
        <v>0</v>
      </c>
      <c r="AE579" s="279">
        <v>0</v>
      </c>
      <c r="AF579" s="279">
        <v>0</v>
      </c>
      <c r="AG579" s="279">
        <v>0</v>
      </c>
      <c r="AH579" s="280">
        <v>0</v>
      </c>
      <c r="AI579" s="280">
        <v>2.8278299630835283E-3</v>
      </c>
      <c r="AJ579" s="280">
        <v>0</v>
      </c>
      <c r="AK579" s="280">
        <v>0</v>
      </c>
      <c r="AL579" s="280">
        <v>0</v>
      </c>
      <c r="AM579" s="281">
        <v>0</v>
      </c>
      <c r="AN579" s="281">
        <v>0</v>
      </c>
      <c r="AO579" s="281">
        <v>0</v>
      </c>
      <c r="AP579" s="281">
        <v>0</v>
      </c>
      <c r="AQ579" s="282">
        <v>0</v>
      </c>
    </row>
    <row r="580" spans="2:43" x14ac:dyDescent="0.2">
      <c r="B580" s="151" t="s">
        <v>245</v>
      </c>
      <c r="C580" s="151" t="s">
        <v>59</v>
      </c>
      <c r="D580" s="151" t="s">
        <v>137</v>
      </c>
      <c r="E580" s="151" t="s">
        <v>475</v>
      </c>
      <c r="F580" s="151" t="s">
        <v>124</v>
      </c>
      <c r="G580" s="151" t="s">
        <v>366</v>
      </c>
      <c r="H580" s="151" t="s">
        <v>20</v>
      </c>
      <c r="I580" s="262">
        <v>0</v>
      </c>
      <c r="J580" s="263">
        <v>0.15596569873314536</v>
      </c>
      <c r="K580" s="263">
        <v>0</v>
      </c>
      <c r="L580" s="263">
        <v>0</v>
      </c>
      <c r="M580" s="264">
        <v>0</v>
      </c>
      <c r="N580" s="262">
        <v>0</v>
      </c>
      <c r="O580" s="263">
        <v>0.15304499276435987</v>
      </c>
      <c r="P580" s="263">
        <v>0</v>
      </c>
      <c r="Q580" s="263">
        <v>0</v>
      </c>
      <c r="R580" s="264">
        <v>0</v>
      </c>
      <c r="S580" s="262">
        <v>0</v>
      </c>
      <c r="T580" s="263">
        <v>0.15304499276435987</v>
      </c>
      <c r="U580" s="263">
        <v>0</v>
      </c>
      <c r="V580" s="263">
        <v>0</v>
      </c>
      <c r="W580" s="263">
        <v>0</v>
      </c>
      <c r="X580" s="278">
        <v>0</v>
      </c>
      <c r="Y580" s="278">
        <v>1.2807112365218398E-3</v>
      </c>
      <c r="Z580" s="278">
        <v>0</v>
      </c>
      <c r="AA580" s="278">
        <v>0</v>
      </c>
      <c r="AB580" s="278">
        <v>0</v>
      </c>
      <c r="AC580" s="279">
        <v>0</v>
      </c>
      <c r="AD580" s="279">
        <v>2.4333513493914959E-2</v>
      </c>
      <c r="AE580" s="279">
        <v>0</v>
      </c>
      <c r="AF580" s="279">
        <v>0</v>
      </c>
      <c r="AG580" s="279">
        <v>0</v>
      </c>
      <c r="AH580" s="280">
        <v>0</v>
      </c>
      <c r="AI580" s="280">
        <v>0.12743076803392306</v>
      </c>
      <c r="AJ580" s="280">
        <v>0</v>
      </c>
      <c r="AK580" s="280">
        <v>0</v>
      </c>
      <c r="AL580" s="280">
        <v>0</v>
      </c>
      <c r="AM580" s="281">
        <v>0</v>
      </c>
      <c r="AN580" s="281">
        <v>0</v>
      </c>
      <c r="AO580" s="281">
        <v>0</v>
      </c>
      <c r="AP580" s="281">
        <v>0</v>
      </c>
      <c r="AQ580" s="282">
        <v>0</v>
      </c>
    </row>
    <row r="581" spans="2:43" x14ac:dyDescent="0.2">
      <c r="B581" s="151" t="s">
        <v>245</v>
      </c>
      <c r="C581" s="151" t="s">
        <v>59</v>
      </c>
      <c r="D581" s="151" t="s">
        <v>141</v>
      </c>
      <c r="E581" s="151" t="s">
        <v>475</v>
      </c>
      <c r="F581" s="151" t="s">
        <v>123</v>
      </c>
      <c r="G581" s="151" t="s">
        <v>366</v>
      </c>
      <c r="H581" s="151" t="s">
        <v>20</v>
      </c>
      <c r="I581" s="262">
        <v>0</v>
      </c>
      <c r="J581" s="263">
        <v>5.7426700788773197E-2</v>
      </c>
      <c r="K581" s="263">
        <v>0</v>
      </c>
      <c r="L581" s="263">
        <v>0</v>
      </c>
      <c r="M581" s="264">
        <v>0</v>
      </c>
      <c r="N581" s="262">
        <v>0</v>
      </c>
      <c r="O581" s="263">
        <v>5.6351294406960961E-2</v>
      </c>
      <c r="P581" s="263">
        <v>0</v>
      </c>
      <c r="Q581" s="263">
        <v>0</v>
      </c>
      <c r="R581" s="264">
        <v>0</v>
      </c>
      <c r="S581" s="262">
        <v>0</v>
      </c>
      <c r="T581" s="263">
        <v>5.6351294406960961E-2</v>
      </c>
      <c r="U581" s="263">
        <v>0</v>
      </c>
      <c r="V581" s="263">
        <v>0</v>
      </c>
      <c r="W581" s="263">
        <v>0</v>
      </c>
      <c r="X581" s="278">
        <v>0</v>
      </c>
      <c r="Y581" s="278">
        <v>1.9210668547827599E-3</v>
      </c>
      <c r="Z581" s="278">
        <v>0</v>
      </c>
      <c r="AA581" s="278">
        <v>0</v>
      </c>
      <c r="AB581" s="278">
        <v>0</v>
      </c>
      <c r="AC581" s="279">
        <v>0</v>
      </c>
      <c r="AD581" s="279">
        <v>0</v>
      </c>
      <c r="AE581" s="279">
        <v>0</v>
      </c>
      <c r="AF581" s="279">
        <v>0</v>
      </c>
      <c r="AG581" s="279">
        <v>0</v>
      </c>
      <c r="AH581" s="280">
        <v>0</v>
      </c>
      <c r="AI581" s="280">
        <v>5.4430227552178204E-2</v>
      </c>
      <c r="AJ581" s="280">
        <v>0</v>
      </c>
      <c r="AK581" s="280">
        <v>0</v>
      </c>
      <c r="AL581" s="280">
        <v>0</v>
      </c>
      <c r="AM581" s="281">
        <v>0</v>
      </c>
      <c r="AN581" s="281">
        <v>0</v>
      </c>
      <c r="AO581" s="281">
        <v>0</v>
      </c>
      <c r="AP581" s="281">
        <v>0</v>
      </c>
      <c r="AQ581" s="282">
        <v>0</v>
      </c>
    </row>
    <row r="582" spans="2:43" x14ac:dyDescent="0.2">
      <c r="B582" s="151" t="s">
        <v>245</v>
      </c>
      <c r="C582" s="151" t="s">
        <v>59</v>
      </c>
      <c r="D582" s="151" t="s">
        <v>395</v>
      </c>
      <c r="E582" s="151" t="s">
        <v>475</v>
      </c>
      <c r="F582" s="151" t="s">
        <v>189</v>
      </c>
      <c r="G582" s="151" t="s">
        <v>366</v>
      </c>
      <c r="H582" s="151" t="s">
        <v>20</v>
      </c>
      <c r="I582" s="262">
        <v>0</v>
      </c>
      <c r="J582" s="263">
        <v>0</v>
      </c>
      <c r="K582" s="263">
        <v>0</v>
      </c>
      <c r="L582" s="263">
        <v>0</v>
      </c>
      <c r="M582" s="264">
        <v>0</v>
      </c>
      <c r="N582" s="262">
        <v>0</v>
      </c>
      <c r="O582" s="263">
        <v>0</v>
      </c>
      <c r="P582" s="263">
        <v>0</v>
      </c>
      <c r="Q582" s="263">
        <v>0</v>
      </c>
      <c r="R582" s="264">
        <v>0</v>
      </c>
      <c r="S582" s="262">
        <v>0</v>
      </c>
      <c r="T582" s="263">
        <v>0</v>
      </c>
      <c r="U582" s="263">
        <v>0</v>
      </c>
      <c r="V582" s="263">
        <v>0</v>
      </c>
      <c r="W582" s="263">
        <v>0</v>
      </c>
      <c r="X582" s="278">
        <v>0</v>
      </c>
      <c r="Y582" s="278">
        <v>0</v>
      </c>
      <c r="Z582" s="278">
        <v>0</v>
      </c>
      <c r="AA582" s="278">
        <v>0</v>
      </c>
      <c r="AB582" s="278">
        <v>0</v>
      </c>
      <c r="AC582" s="279">
        <v>0</v>
      </c>
      <c r="AD582" s="279">
        <v>0</v>
      </c>
      <c r="AE582" s="279">
        <v>0</v>
      </c>
      <c r="AF582" s="279">
        <v>0</v>
      </c>
      <c r="AG582" s="279">
        <v>0</v>
      </c>
      <c r="AH582" s="280">
        <v>0</v>
      </c>
      <c r="AI582" s="280">
        <v>0</v>
      </c>
      <c r="AJ582" s="280">
        <v>0</v>
      </c>
      <c r="AK582" s="280">
        <v>0</v>
      </c>
      <c r="AL582" s="280">
        <v>0</v>
      </c>
      <c r="AM582" s="281">
        <v>0</v>
      </c>
      <c r="AN582" s="281">
        <v>0</v>
      </c>
      <c r="AO582" s="281">
        <v>0</v>
      </c>
      <c r="AP582" s="281">
        <v>0</v>
      </c>
      <c r="AQ582" s="282">
        <v>0</v>
      </c>
    </row>
    <row r="583" spans="2:43" x14ac:dyDescent="0.2">
      <c r="B583" s="151" t="s">
        <v>245</v>
      </c>
      <c r="C583" s="151" t="s">
        <v>59</v>
      </c>
      <c r="D583" s="151" t="s">
        <v>396</v>
      </c>
      <c r="E583" s="151" t="s">
        <v>475</v>
      </c>
      <c r="F583" s="151" t="s">
        <v>193</v>
      </c>
      <c r="G583" s="151" t="s">
        <v>366</v>
      </c>
      <c r="H583" s="151" t="s">
        <v>20</v>
      </c>
      <c r="I583" s="262">
        <v>0</v>
      </c>
      <c r="J583" s="263">
        <v>0</v>
      </c>
      <c r="K583" s="263">
        <v>0</v>
      </c>
      <c r="L583" s="263">
        <v>0</v>
      </c>
      <c r="M583" s="264">
        <v>0</v>
      </c>
      <c r="N583" s="262">
        <v>0</v>
      </c>
      <c r="O583" s="263">
        <v>0</v>
      </c>
      <c r="P583" s="263">
        <v>0</v>
      </c>
      <c r="Q583" s="263">
        <v>0</v>
      </c>
      <c r="R583" s="264">
        <v>0</v>
      </c>
      <c r="S583" s="262">
        <v>0</v>
      </c>
      <c r="T583" s="263">
        <v>0</v>
      </c>
      <c r="U583" s="263">
        <v>0</v>
      </c>
      <c r="V583" s="263">
        <v>0</v>
      </c>
      <c r="W583" s="263">
        <v>0</v>
      </c>
      <c r="X583" s="278">
        <v>0</v>
      </c>
      <c r="Y583" s="278">
        <v>0</v>
      </c>
      <c r="Z583" s="278">
        <v>0</v>
      </c>
      <c r="AA583" s="278">
        <v>0</v>
      </c>
      <c r="AB583" s="278">
        <v>0</v>
      </c>
      <c r="AC583" s="279">
        <v>0</v>
      </c>
      <c r="AD583" s="279">
        <v>0</v>
      </c>
      <c r="AE583" s="279">
        <v>0</v>
      </c>
      <c r="AF583" s="279">
        <v>0</v>
      </c>
      <c r="AG583" s="279">
        <v>0</v>
      </c>
      <c r="AH583" s="280">
        <v>0</v>
      </c>
      <c r="AI583" s="280">
        <v>0</v>
      </c>
      <c r="AJ583" s="280">
        <v>0</v>
      </c>
      <c r="AK583" s="280">
        <v>0</v>
      </c>
      <c r="AL583" s="280">
        <v>0</v>
      </c>
      <c r="AM583" s="281">
        <v>0</v>
      </c>
      <c r="AN583" s="281">
        <v>0</v>
      </c>
      <c r="AO583" s="281">
        <v>0</v>
      </c>
      <c r="AP583" s="281">
        <v>0</v>
      </c>
      <c r="AQ583" s="282">
        <v>0</v>
      </c>
    </row>
    <row r="584" spans="2:43" x14ac:dyDescent="0.2">
      <c r="B584" s="151" t="s">
        <v>245</v>
      </c>
      <c r="C584" s="151" t="s">
        <v>59</v>
      </c>
      <c r="D584" s="151" t="s">
        <v>134</v>
      </c>
      <c r="E584" s="151" t="s">
        <v>475</v>
      </c>
      <c r="F584" s="151" t="s">
        <v>125</v>
      </c>
      <c r="G584" s="151" t="s">
        <v>366</v>
      </c>
      <c r="H584" s="151" t="s">
        <v>20</v>
      </c>
      <c r="I584" s="262">
        <v>0</v>
      </c>
      <c r="J584" s="263">
        <v>0.48877953284989917</v>
      </c>
      <c r="K584" s="263">
        <v>0</v>
      </c>
      <c r="L584" s="263">
        <v>0</v>
      </c>
      <c r="M584" s="264">
        <v>0</v>
      </c>
      <c r="N584" s="262">
        <v>0</v>
      </c>
      <c r="O584" s="263">
        <v>0.47709422981045485</v>
      </c>
      <c r="P584" s="263">
        <v>0</v>
      </c>
      <c r="Q584" s="263">
        <v>0</v>
      </c>
      <c r="R584" s="264">
        <v>0</v>
      </c>
      <c r="S584" s="262">
        <v>0</v>
      </c>
      <c r="T584" s="263">
        <v>0.47709422981045485</v>
      </c>
      <c r="U584" s="263">
        <v>0</v>
      </c>
      <c r="V584" s="263">
        <v>0</v>
      </c>
      <c r="W584" s="263">
        <v>0</v>
      </c>
      <c r="X584" s="278">
        <v>0</v>
      </c>
      <c r="Y584" s="278">
        <v>9.8863109118476608E-2</v>
      </c>
      <c r="Z584" s="278">
        <v>0</v>
      </c>
      <c r="AA584" s="278">
        <v>0</v>
      </c>
      <c r="AB584" s="278">
        <v>0</v>
      </c>
      <c r="AC584" s="279">
        <v>0</v>
      </c>
      <c r="AD584" s="279">
        <v>5.1026120835342761E-3</v>
      </c>
      <c r="AE584" s="279">
        <v>0</v>
      </c>
      <c r="AF584" s="279">
        <v>0</v>
      </c>
      <c r="AG584" s="279">
        <v>0</v>
      </c>
      <c r="AH584" s="280">
        <v>0</v>
      </c>
      <c r="AI584" s="280">
        <v>0.37312850860844393</v>
      </c>
      <c r="AJ584" s="280">
        <v>0</v>
      </c>
      <c r="AK584" s="280">
        <v>0</v>
      </c>
      <c r="AL584" s="280">
        <v>0</v>
      </c>
      <c r="AM584" s="281">
        <v>0</v>
      </c>
      <c r="AN584" s="281">
        <v>0</v>
      </c>
      <c r="AO584" s="281">
        <v>0</v>
      </c>
      <c r="AP584" s="281">
        <v>0</v>
      </c>
      <c r="AQ584" s="282">
        <v>0</v>
      </c>
    </row>
    <row r="585" spans="2:43" x14ac:dyDescent="0.2">
      <c r="B585" s="151" t="s">
        <v>245</v>
      </c>
      <c r="C585" s="151" t="s">
        <v>59</v>
      </c>
      <c r="D585" s="151" t="s">
        <v>397</v>
      </c>
      <c r="E585" s="151" t="s">
        <v>475</v>
      </c>
      <c r="F585" s="151" t="s">
        <v>130</v>
      </c>
      <c r="G585" s="151" t="s">
        <v>366</v>
      </c>
      <c r="H585" s="151" t="s">
        <v>20</v>
      </c>
      <c r="I585" s="262">
        <v>0</v>
      </c>
      <c r="J585" s="263">
        <v>0</v>
      </c>
      <c r="K585" s="263">
        <v>0</v>
      </c>
      <c r="L585" s="263">
        <v>0</v>
      </c>
      <c r="M585" s="264">
        <v>0</v>
      </c>
      <c r="N585" s="262">
        <v>0</v>
      </c>
      <c r="O585" s="263">
        <v>0</v>
      </c>
      <c r="P585" s="263">
        <v>0</v>
      </c>
      <c r="Q585" s="263">
        <v>0</v>
      </c>
      <c r="R585" s="264">
        <v>0</v>
      </c>
      <c r="S585" s="262">
        <v>0</v>
      </c>
      <c r="T585" s="263">
        <v>0</v>
      </c>
      <c r="U585" s="263">
        <v>0</v>
      </c>
      <c r="V585" s="263">
        <v>0</v>
      </c>
      <c r="W585" s="263">
        <v>0</v>
      </c>
      <c r="X585" s="278">
        <v>0</v>
      </c>
      <c r="Y585" s="278">
        <v>0</v>
      </c>
      <c r="Z585" s="278">
        <v>0</v>
      </c>
      <c r="AA585" s="278">
        <v>0</v>
      </c>
      <c r="AB585" s="278">
        <v>0</v>
      </c>
      <c r="AC585" s="279">
        <v>0</v>
      </c>
      <c r="AD585" s="279">
        <v>0</v>
      </c>
      <c r="AE585" s="279">
        <v>0</v>
      </c>
      <c r="AF585" s="279">
        <v>0</v>
      </c>
      <c r="AG585" s="279">
        <v>0</v>
      </c>
      <c r="AH585" s="280">
        <v>0</v>
      </c>
      <c r="AI585" s="280">
        <v>0</v>
      </c>
      <c r="AJ585" s="280">
        <v>0</v>
      </c>
      <c r="AK585" s="280">
        <v>0</v>
      </c>
      <c r="AL585" s="280">
        <v>0</v>
      </c>
      <c r="AM585" s="281">
        <v>0</v>
      </c>
      <c r="AN585" s="281">
        <v>0</v>
      </c>
      <c r="AO585" s="281">
        <v>0</v>
      </c>
      <c r="AP585" s="281">
        <v>0</v>
      </c>
      <c r="AQ585" s="282">
        <v>0</v>
      </c>
    </row>
    <row r="586" spans="2:43" x14ac:dyDescent="0.2">
      <c r="B586" s="151" t="s">
        <v>245</v>
      </c>
      <c r="C586" s="151" t="s">
        <v>59</v>
      </c>
      <c r="D586" s="151" t="s">
        <v>138</v>
      </c>
      <c r="E586" s="151" t="s">
        <v>475</v>
      </c>
      <c r="F586" s="151" t="s">
        <v>126</v>
      </c>
      <c r="G586" s="151" t="s">
        <v>366</v>
      </c>
      <c r="H586" s="151" t="s">
        <v>20</v>
      </c>
      <c r="I586" s="262">
        <v>0</v>
      </c>
      <c r="J586" s="263">
        <v>0.39089311105085389</v>
      </c>
      <c r="K586" s="263">
        <v>0</v>
      </c>
      <c r="L586" s="263">
        <v>0</v>
      </c>
      <c r="M586" s="264">
        <v>0</v>
      </c>
      <c r="N586" s="262">
        <v>0</v>
      </c>
      <c r="O586" s="263">
        <v>0.38154798886043045</v>
      </c>
      <c r="P586" s="263">
        <v>0</v>
      </c>
      <c r="Q586" s="263">
        <v>0</v>
      </c>
      <c r="R586" s="264">
        <v>0</v>
      </c>
      <c r="S586" s="262">
        <v>0</v>
      </c>
      <c r="T586" s="263">
        <v>0.38154798886043045</v>
      </c>
      <c r="U586" s="263">
        <v>0</v>
      </c>
      <c r="V586" s="263">
        <v>0</v>
      </c>
      <c r="W586" s="263">
        <v>0</v>
      </c>
      <c r="X586" s="278">
        <v>0</v>
      </c>
      <c r="Y586" s="278">
        <v>9.5546240950024324E-3</v>
      </c>
      <c r="Z586" s="278">
        <v>0</v>
      </c>
      <c r="AA586" s="278">
        <v>0</v>
      </c>
      <c r="AB586" s="278">
        <v>0</v>
      </c>
      <c r="AC586" s="279">
        <v>0</v>
      </c>
      <c r="AD586" s="279">
        <v>3.8855471319676559E-2</v>
      </c>
      <c r="AE586" s="279">
        <v>0</v>
      </c>
      <c r="AF586" s="279">
        <v>0</v>
      </c>
      <c r="AG586" s="279">
        <v>0</v>
      </c>
      <c r="AH586" s="280">
        <v>0</v>
      </c>
      <c r="AI586" s="280">
        <v>0.33313789344575145</v>
      </c>
      <c r="AJ586" s="280">
        <v>0</v>
      </c>
      <c r="AK586" s="280">
        <v>0</v>
      </c>
      <c r="AL586" s="280">
        <v>0</v>
      </c>
      <c r="AM586" s="281">
        <v>0</v>
      </c>
      <c r="AN586" s="281">
        <v>0</v>
      </c>
      <c r="AO586" s="281">
        <v>0</v>
      </c>
      <c r="AP586" s="281">
        <v>0</v>
      </c>
      <c r="AQ586" s="282">
        <v>0</v>
      </c>
    </row>
    <row r="587" spans="2:43" x14ac:dyDescent="0.2">
      <c r="B587" s="151" t="s">
        <v>245</v>
      </c>
      <c r="C587" s="151" t="s">
        <v>59</v>
      </c>
      <c r="D587" s="151" t="s">
        <v>140</v>
      </c>
      <c r="E587" s="151" t="s">
        <v>475</v>
      </c>
      <c r="F587" s="151" t="s">
        <v>128</v>
      </c>
      <c r="G587" s="151" t="s">
        <v>366</v>
      </c>
      <c r="H587" s="151" t="s">
        <v>20</v>
      </c>
      <c r="I587" s="262">
        <v>0</v>
      </c>
      <c r="J587" s="263">
        <v>1.0774032159348244</v>
      </c>
      <c r="K587" s="263">
        <v>0</v>
      </c>
      <c r="L587" s="263">
        <v>0</v>
      </c>
      <c r="M587" s="264">
        <v>0</v>
      </c>
      <c r="N587" s="262">
        <v>0</v>
      </c>
      <c r="O587" s="263">
        <v>1.0715335858237993</v>
      </c>
      <c r="P587" s="263">
        <v>0</v>
      </c>
      <c r="Q587" s="263">
        <v>0</v>
      </c>
      <c r="R587" s="264">
        <v>0</v>
      </c>
      <c r="S587" s="262">
        <v>0</v>
      </c>
      <c r="T587" s="263">
        <v>1.0715335858237993</v>
      </c>
      <c r="U587" s="263">
        <v>0</v>
      </c>
      <c r="V587" s="263">
        <v>0</v>
      </c>
      <c r="W587" s="263">
        <v>0</v>
      </c>
      <c r="X587" s="278">
        <v>0</v>
      </c>
      <c r="Y587" s="278">
        <v>0.73274465075413042</v>
      </c>
      <c r="Z587" s="278">
        <v>0</v>
      </c>
      <c r="AA587" s="278">
        <v>0</v>
      </c>
      <c r="AB587" s="278">
        <v>0</v>
      </c>
      <c r="AC587" s="279">
        <v>0</v>
      </c>
      <c r="AD587" s="279">
        <v>1.1033356122958563E-2</v>
      </c>
      <c r="AE587" s="279">
        <v>0</v>
      </c>
      <c r="AF587" s="279">
        <v>0</v>
      </c>
      <c r="AG587" s="279">
        <v>0</v>
      </c>
      <c r="AH587" s="280">
        <v>0</v>
      </c>
      <c r="AI587" s="280">
        <v>0.32775557894671026</v>
      </c>
      <c r="AJ587" s="280">
        <v>0</v>
      </c>
      <c r="AK587" s="280">
        <v>0</v>
      </c>
      <c r="AL587" s="280">
        <v>0</v>
      </c>
      <c r="AM587" s="281">
        <v>0</v>
      </c>
      <c r="AN587" s="281">
        <v>0</v>
      </c>
      <c r="AO587" s="281">
        <v>0</v>
      </c>
      <c r="AP587" s="281">
        <v>0</v>
      </c>
      <c r="AQ587" s="282">
        <v>0</v>
      </c>
    </row>
    <row r="588" spans="2:43" x14ac:dyDescent="0.2">
      <c r="B588" s="151" t="s">
        <v>245</v>
      </c>
      <c r="C588" s="151" t="s">
        <v>59</v>
      </c>
      <c r="D588" s="151" t="s">
        <v>135</v>
      </c>
      <c r="E588" s="151" t="s">
        <v>475</v>
      </c>
      <c r="F588" s="151" t="s">
        <v>155</v>
      </c>
      <c r="G588" s="151" t="s">
        <v>366</v>
      </c>
      <c r="H588" s="151" t="s">
        <v>20</v>
      </c>
      <c r="I588" s="262">
        <v>0</v>
      </c>
      <c r="J588" s="263">
        <v>7.5698832857928305E-2</v>
      </c>
      <c r="K588" s="263">
        <v>0</v>
      </c>
      <c r="L588" s="263">
        <v>0</v>
      </c>
      <c r="M588" s="264">
        <v>0</v>
      </c>
      <c r="N588" s="262">
        <v>0</v>
      </c>
      <c r="O588" s="263">
        <v>7.3889093001352157E-2</v>
      </c>
      <c r="P588" s="263">
        <v>0</v>
      </c>
      <c r="Q588" s="263">
        <v>0</v>
      </c>
      <c r="R588" s="264">
        <v>0</v>
      </c>
      <c r="S588" s="262">
        <v>0</v>
      </c>
      <c r="T588" s="263">
        <v>7.3889093001352157E-2</v>
      </c>
      <c r="U588" s="263">
        <v>0</v>
      </c>
      <c r="V588" s="263">
        <v>0</v>
      </c>
      <c r="W588" s="263">
        <v>0</v>
      </c>
      <c r="X588" s="278">
        <v>0</v>
      </c>
      <c r="Y588" s="278">
        <v>1.0191599034669261E-2</v>
      </c>
      <c r="Z588" s="278">
        <v>0</v>
      </c>
      <c r="AA588" s="278">
        <v>0</v>
      </c>
      <c r="AB588" s="278">
        <v>0</v>
      </c>
      <c r="AC588" s="279">
        <v>0</v>
      </c>
      <c r="AD588" s="279">
        <v>6.3697493966682883E-4</v>
      </c>
      <c r="AE588" s="279">
        <v>0</v>
      </c>
      <c r="AF588" s="279">
        <v>0</v>
      </c>
      <c r="AG588" s="279">
        <v>0</v>
      </c>
      <c r="AH588" s="280">
        <v>0</v>
      </c>
      <c r="AI588" s="280">
        <v>6.3060519027016065E-2</v>
      </c>
      <c r="AJ588" s="280">
        <v>0</v>
      </c>
      <c r="AK588" s="280">
        <v>0</v>
      </c>
      <c r="AL588" s="280">
        <v>0</v>
      </c>
      <c r="AM588" s="281">
        <v>0</v>
      </c>
      <c r="AN588" s="281">
        <v>0</v>
      </c>
      <c r="AO588" s="281">
        <v>0</v>
      </c>
      <c r="AP588" s="281">
        <v>0</v>
      </c>
      <c r="AQ588" s="282">
        <v>0</v>
      </c>
    </row>
    <row r="589" spans="2:43" x14ac:dyDescent="0.2">
      <c r="B589" s="151" t="s">
        <v>245</v>
      </c>
      <c r="C589" s="151" t="s">
        <v>59</v>
      </c>
      <c r="D589" s="151" t="s">
        <v>136</v>
      </c>
      <c r="E589" s="151" t="s">
        <v>475</v>
      </c>
      <c r="F589" s="151" t="s">
        <v>132</v>
      </c>
      <c r="G589" s="151" t="s">
        <v>366</v>
      </c>
      <c r="H589" s="151" t="s">
        <v>20</v>
      </c>
      <c r="I589" s="262">
        <v>0</v>
      </c>
      <c r="J589" s="263">
        <v>4.5680330172887763E-3</v>
      </c>
      <c r="K589" s="263">
        <v>0</v>
      </c>
      <c r="L589" s="263">
        <v>0</v>
      </c>
      <c r="M589" s="264">
        <v>0</v>
      </c>
      <c r="N589" s="262">
        <v>0</v>
      </c>
      <c r="O589" s="263">
        <v>4.9487024353961741E-3</v>
      </c>
      <c r="P589" s="263">
        <v>0</v>
      </c>
      <c r="Q589" s="263">
        <v>0</v>
      </c>
      <c r="R589" s="264">
        <v>0</v>
      </c>
      <c r="S589" s="262">
        <v>0</v>
      </c>
      <c r="T589" s="263">
        <v>4.9487024353961741E-3</v>
      </c>
      <c r="U589" s="263">
        <v>0</v>
      </c>
      <c r="V589" s="263">
        <v>0</v>
      </c>
      <c r="W589" s="263">
        <v>0</v>
      </c>
      <c r="X589" s="278">
        <v>0</v>
      </c>
      <c r="Y589" s="278">
        <v>4.9487024353961741E-3</v>
      </c>
      <c r="Z589" s="278">
        <v>0</v>
      </c>
      <c r="AA589" s="278">
        <v>0</v>
      </c>
      <c r="AB589" s="278">
        <v>0</v>
      </c>
      <c r="AC589" s="279">
        <v>0</v>
      </c>
      <c r="AD589" s="279">
        <v>0</v>
      </c>
      <c r="AE589" s="279">
        <v>0</v>
      </c>
      <c r="AF589" s="279">
        <v>0</v>
      </c>
      <c r="AG589" s="279">
        <v>0</v>
      </c>
      <c r="AH589" s="280">
        <v>0</v>
      </c>
      <c r="AI589" s="280">
        <v>0</v>
      </c>
      <c r="AJ589" s="280">
        <v>0</v>
      </c>
      <c r="AK589" s="280">
        <v>0</v>
      </c>
      <c r="AL589" s="280">
        <v>0</v>
      </c>
      <c r="AM589" s="281">
        <v>0</v>
      </c>
      <c r="AN589" s="281">
        <v>0</v>
      </c>
      <c r="AO589" s="281">
        <v>0</v>
      </c>
      <c r="AP589" s="281">
        <v>0</v>
      </c>
      <c r="AQ589" s="282">
        <v>0</v>
      </c>
    </row>
    <row r="590" spans="2:43" x14ac:dyDescent="0.2">
      <c r="B590" s="151" t="s">
        <v>245</v>
      </c>
      <c r="C590" s="151" t="s">
        <v>59</v>
      </c>
      <c r="D590" s="151" t="s">
        <v>398</v>
      </c>
      <c r="E590" s="151" t="s">
        <v>475</v>
      </c>
      <c r="F590" s="151" t="s">
        <v>131</v>
      </c>
      <c r="G590" s="151" t="s">
        <v>366</v>
      </c>
      <c r="H590" s="151" t="s">
        <v>20</v>
      </c>
      <c r="I590" s="262">
        <v>0</v>
      </c>
      <c r="J590" s="263">
        <v>2.6103045813078724E-3</v>
      </c>
      <c r="K590" s="263">
        <v>0</v>
      </c>
      <c r="L590" s="263">
        <v>0</v>
      </c>
      <c r="M590" s="264">
        <v>0</v>
      </c>
      <c r="N590" s="262">
        <v>0</v>
      </c>
      <c r="O590" s="263">
        <v>2.8278299630835283E-3</v>
      </c>
      <c r="P590" s="263">
        <v>0</v>
      </c>
      <c r="Q590" s="263">
        <v>0</v>
      </c>
      <c r="R590" s="264">
        <v>0</v>
      </c>
      <c r="S590" s="262">
        <v>0</v>
      </c>
      <c r="T590" s="263">
        <v>2.8278299630835283E-3</v>
      </c>
      <c r="U590" s="263">
        <v>0</v>
      </c>
      <c r="V590" s="263">
        <v>0</v>
      </c>
      <c r="W590" s="263">
        <v>0</v>
      </c>
      <c r="X590" s="278">
        <v>0</v>
      </c>
      <c r="Y590" s="278">
        <v>0</v>
      </c>
      <c r="Z590" s="278">
        <v>0</v>
      </c>
      <c r="AA590" s="278">
        <v>0</v>
      </c>
      <c r="AB590" s="278">
        <v>0</v>
      </c>
      <c r="AC590" s="279">
        <v>0</v>
      </c>
      <c r="AD590" s="279">
        <v>0</v>
      </c>
      <c r="AE590" s="279">
        <v>0</v>
      </c>
      <c r="AF590" s="279">
        <v>0</v>
      </c>
      <c r="AG590" s="279">
        <v>0</v>
      </c>
      <c r="AH590" s="280">
        <v>0</v>
      </c>
      <c r="AI590" s="280">
        <v>2.8278299630835283E-3</v>
      </c>
      <c r="AJ590" s="280">
        <v>0</v>
      </c>
      <c r="AK590" s="280">
        <v>0</v>
      </c>
      <c r="AL590" s="280">
        <v>0</v>
      </c>
      <c r="AM590" s="281">
        <v>0</v>
      </c>
      <c r="AN590" s="281">
        <v>0</v>
      </c>
      <c r="AO590" s="281">
        <v>0</v>
      </c>
      <c r="AP590" s="281">
        <v>0</v>
      </c>
      <c r="AQ590" s="282">
        <v>0</v>
      </c>
    </row>
    <row r="591" spans="2:43" x14ac:dyDescent="0.2">
      <c r="B591" s="151" t="s">
        <v>244</v>
      </c>
      <c r="C591" s="151" t="s">
        <v>117</v>
      </c>
      <c r="D591" s="151" t="s">
        <v>144</v>
      </c>
      <c r="E591" s="151" t="s">
        <v>475</v>
      </c>
      <c r="F591" s="151" t="s">
        <v>122</v>
      </c>
      <c r="G591" s="151" t="s">
        <v>22</v>
      </c>
      <c r="H591" s="151" t="s">
        <v>117</v>
      </c>
      <c r="I591" s="262">
        <v>0</v>
      </c>
      <c r="J591" s="263">
        <v>0</v>
      </c>
      <c r="K591" s="263">
        <v>0</v>
      </c>
      <c r="L591" s="263">
        <v>0</v>
      </c>
      <c r="M591" s="264">
        <v>0</v>
      </c>
      <c r="N591" s="262">
        <v>0</v>
      </c>
      <c r="O591" s="263">
        <v>0</v>
      </c>
      <c r="P591" s="263">
        <v>0</v>
      </c>
      <c r="Q591" s="263">
        <v>0</v>
      </c>
      <c r="R591" s="264">
        <v>0</v>
      </c>
      <c r="S591" s="262">
        <v>0</v>
      </c>
      <c r="T591" s="263">
        <v>0</v>
      </c>
      <c r="U591" s="263">
        <v>0</v>
      </c>
      <c r="V591" s="263">
        <v>0</v>
      </c>
      <c r="W591" s="263">
        <v>0</v>
      </c>
      <c r="X591" s="278">
        <v>0</v>
      </c>
      <c r="Y591" s="278">
        <v>0</v>
      </c>
      <c r="Z591" s="278">
        <v>0</v>
      </c>
      <c r="AA591" s="278">
        <v>0</v>
      </c>
      <c r="AB591" s="278">
        <v>0</v>
      </c>
      <c r="AC591" s="279">
        <v>0</v>
      </c>
      <c r="AD591" s="279">
        <v>0</v>
      </c>
      <c r="AE591" s="279">
        <v>0</v>
      </c>
      <c r="AF591" s="279">
        <v>0</v>
      </c>
      <c r="AG591" s="279">
        <v>0</v>
      </c>
      <c r="AH591" s="280">
        <v>0</v>
      </c>
      <c r="AI591" s="280">
        <v>0</v>
      </c>
      <c r="AJ591" s="280">
        <v>0</v>
      </c>
      <c r="AK591" s="280">
        <v>0</v>
      </c>
      <c r="AL591" s="280">
        <v>0</v>
      </c>
      <c r="AM591" s="281">
        <v>0</v>
      </c>
      <c r="AN591" s="281">
        <v>0</v>
      </c>
      <c r="AO591" s="281">
        <v>0</v>
      </c>
      <c r="AP591" s="281">
        <v>0</v>
      </c>
      <c r="AQ591" s="282">
        <v>0</v>
      </c>
    </row>
    <row r="592" spans="2:43" x14ac:dyDescent="0.2">
      <c r="B592" s="151" t="s">
        <v>244</v>
      </c>
      <c r="C592" s="151" t="s">
        <v>117</v>
      </c>
      <c r="D592" s="151" t="s">
        <v>139</v>
      </c>
      <c r="E592" s="151" t="s">
        <v>475</v>
      </c>
      <c r="F592" s="151" t="s">
        <v>127</v>
      </c>
      <c r="G592" s="151" t="s">
        <v>22</v>
      </c>
      <c r="H592" s="151" t="s">
        <v>117</v>
      </c>
      <c r="I592" s="262">
        <v>0</v>
      </c>
      <c r="J592" s="263">
        <v>0</v>
      </c>
      <c r="K592" s="263">
        <v>0</v>
      </c>
      <c r="L592" s="263">
        <v>0</v>
      </c>
      <c r="M592" s="264">
        <v>0</v>
      </c>
      <c r="N592" s="262">
        <v>0</v>
      </c>
      <c r="O592" s="263">
        <v>0</v>
      </c>
      <c r="P592" s="263">
        <v>0</v>
      </c>
      <c r="Q592" s="263">
        <v>0</v>
      </c>
      <c r="R592" s="264">
        <v>0</v>
      </c>
      <c r="S592" s="262">
        <v>0</v>
      </c>
      <c r="T592" s="263">
        <v>0</v>
      </c>
      <c r="U592" s="263">
        <v>0</v>
      </c>
      <c r="V592" s="263">
        <v>0</v>
      </c>
      <c r="W592" s="263">
        <v>0</v>
      </c>
      <c r="X592" s="278">
        <v>0</v>
      </c>
      <c r="Y592" s="278">
        <v>0</v>
      </c>
      <c r="Z592" s="278">
        <v>0</v>
      </c>
      <c r="AA592" s="278">
        <v>0</v>
      </c>
      <c r="AB592" s="278">
        <v>0</v>
      </c>
      <c r="AC592" s="279">
        <v>0</v>
      </c>
      <c r="AD592" s="279">
        <v>0</v>
      </c>
      <c r="AE592" s="279">
        <v>0</v>
      </c>
      <c r="AF592" s="279">
        <v>0</v>
      </c>
      <c r="AG592" s="279">
        <v>0</v>
      </c>
      <c r="AH592" s="280">
        <v>0</v>
      </c>
      <c r="AI592" s="280">
        <v>0</v>
      </c>
      <c r="AJ592" s="280">
        <v>0</v>
      </c>
      <c r="AK592" s="280">
        <v>0</v>
      </c>
      <c r="AL592" s="280">
        <v>0</v>
      </c>
      <c r="AM592" s="281">
        <v>0</v>
      </c>
      <c r="AN592" s="281">
        <v>0</v>
      </c>
      <c r="AO592" s="281">
        <v>0</v>
      </c>
      <c r="AP592" s="281">
        <v>0</v>
      </c>
      <c r="AQ592" s="282">
        <v>0</v>
      </c>
    </row>
    <row r="593" spans="2:43" x14ac:dyDescent="0.2">
      <c r="B593" s="151" t="s">
        <v>244</v>
      </c>
      <c r="C593" s="151" t="s">
        <v>117</v>
      </c>
      <c r="D593" s="151" t="s">
        <v>142</v>
      </c>
      <c r="E593" s="151" t="s">
        <v>475</v>
      </c>
      <c r="F593" s="151" t="s">
        <v>133</v>
      </c>
      <c r="G593" s="151" t="s">
        <v>22</v>
      </c>
      <c r="H593" s="151" t="s">
        <v>117</v>
      </c>
      <c r="I593" s="262">
        <v>0</v>
      </c>
      <c r="J593" s="263">
        <v>0</v>
      </c>
      <c r="K593" s="263">
        <v>0</v>
      </c>
      <c r="L593" s="263">
        <v>0</v>
      </c>
      <c r="M593" s="264">
        <v>0</v>
      </c>
      <c r="N593" s="262">
        <v>0</v>
      </c>
      <c r="O593" s="263">
        <v>0</v>
      </c>
      <c r="P593" s="263">
        <v>0</v>
      </c>
      <c r="Q593" s="263">
        <v>0</v>
      </c>
      <c r="R593" s="264">
        <v>0</v>
      </c>
      <c r="S593" s="262">
        <v>0</v>
      </c>
      <c r="T593" s="263">
        <v>0</v>
      </c>
      <c r="U593" s="263">
        <v>0</v>
      </c>
      <c r="V593" s="263">
        <v>0</v>
      </c>
      <c r="W593" s="263">
        <v>0</v>
      </c>
      <c r="X593" s="278">
        <v>0</v>
      </c>
      <c r="Y593" s="278">
        <v>0</v>
      </c>
      <c r="Z593" s="278">
        <v>0</v>
      </c>
      <c r="AA593" s="278">
        <v>0</v>
      </c>
      <c r="AB593" s="278">
        <v>0</v>
      </c>
      <c r="AC593" s="279">
        <v>0</v>
      </c>
      <c r="AD593" s="279">
        <v>0</v>
      </c>
      <c r="AE593" s="279">
        <v>0</v>
      </c>
      <c r="AF593" s="279">
        <v>0</v>
      </c>
      <c r="AG593" s="279">
        <v>0</v>
      </c>
      <c r="AH593" s="280">
        <v>0</v>
      </c>
      <c r="AI593" s="280">
        <v>0</v>
      </c>
      <c r="AJ593" s="280">
        <v>0</v>
      </c>
      <c r="AK593" s="280">
        <v>0</v>
      </c>
      <c r="AL593" s="280">
        <v>0</v>
      </c>
      <c r="AM593" s="281">
        <v>0</v>
      </c>
      <c r="AN593" s="281">
        <v>0</v>
      </c>
      <c r="AO593" s="281">
        <v>0</v>
      </c>
      <c r="AP593" s="281">
        <v>0</v>
      </c>
      <c r="AQ593" s="282">
        <v>0</v>
      </c>
    </row>
    <row r="594" spans="2:43" x14ac:dyDescent="0.2">
      <c r="B594" s="151" t="s">
        <v>244</v>
      </c>
      <c r="C594" s="151" t="s">
        <v>117</v>
      </c>
      <c r="D594" s="151" t="s">
        <v>143</v>
      </c>
      <c r="E594" s="151" t="s">
        <v>475</v>
      </c>
      <c r="F594" s="151" t="s">
        <v>212</v>
      </c>
      <c r="G594" s="151" t="s">
        <v>22</v>
      </c>
      <c r="H594" s="151" t="s">
        <v>117</v>
      </c>
      <c r="I594" s="262">
        <v>0</v>
      </c>
      <c r="J594" s="263">
        <v>0</v>
      </c>
      <c r="K594" s="263">
        <v>0</v>
      </c>
      <c r="L594" s="263">
        <v>0</v>
      </c>
      <c r="M594" s="264">
        <v>0</v>
      </c>
      <c r="N594" s="262">
        <v>0</v>
      </c>
      <c r="O594" s="263">
        <v>0</v>
      </c>
      <c r="P594" s="263">
        <v>0</v>
      </c>
      <c r="Q594" s="263">
        <v>0</v>
      </c>
      <c r="R594" s="264">
        <v>0</v>
      </c>
      <c r="S594" s="262">
        <v>0</v>
      </c>
      <c r="T594" s="263">
        <v>0</v>
      </c>
      <c r="U594" s="263">
        <v>0</v>
      </c>
      <c r="V594" s="263">
        <v>0</v>
      </c>
      <c r="W594" s="263">
        <v>0</v>
      </c>
      <c r="X594" s="278">
        <v>0</v>
      </c>
      <c r="Y594" s="278">
        <v>0</v>
      </c>
      <c r="Z594" s="278">
        <v>0</v>
      </c>
      <c r="AA594" s="278">
        <v>0</v>
      </c>
      <c r="AB594" s="278">
        <v>0</v>
      </c>
      <c r="AC594" s="279">
        <v>0</v>
      </c>
      <c r="AD594" s="279">
        <v>0</v>
      </c>
      <c r="AE594" s="279">
        <v>0</v>
      </c>
      <c r="AF594" s="279">
        <v>0</v>
      </c>
      <c r="AG594" s="279">
        <v>0</v>
      </c>
      <c r="AH594" s="280">
        <v>0</v>
      </c>
      <c r="AI594" s="280">
        <v>0</v>
      </c>
      <c r="AJ594" s="280">
        <v>0</v>
      </c>
      <c r="AK594" s="280">
        <v>0</v>
      </c>
      <c r="AL594" s="280">
        <v>0</v>
      </c>
      <c r="AM594" s="281">
        <v>0</v>
      </c>
      <c r="AN594" s="281">
        <v>0</v>
      </c>
      <c r="AO594" s="281">
        <v>0</v>
      </c>
      <c r="AP594" s="281">
        <v>0</v>
      </c>
      <c r="AQ594" s="282">
        <v>0</v>
      </c>
    </row>
    <row r="595" spans="2:43" x14ac:dyDescent="0.2">
      <c r="B595" s="151" t="s">
        <v>244</v>
      </c>
      <c r="C595" s="151" t="s">
        <v>117</v>
      </c>
      <c r="D595" s="151" t="s">
        <v>137</v>
      </c>
      <c r="E595" s="151" t="s">
        <v>475</v>
      </c>
      <c r="F595" s="151" t="s">
        <v>124</v>
      </c>
      <c r="G595" s="151" t="s">
        <v>22</v>
      </c>
      <c r="H595" s="151" t="s">
        <v>117</v>
      </c>
      <c r="I595" s="262">
        <v>0</v>
      </c>
      <c r="J595" s="263">
        <v>0</v>
      </c>
      <c r="K595" s="263">
        <v>0</v>
      </c>
      <c r="L595" s="263">
        <v>0</v>
      </c>
      <c r="M595" s="264">
        <v>0</v>
      </c>
      <c r="N595" s="262">
        <v>0</v>
      </c>
      <c r="O595" s="263">
        <v>0</v>
      </c>
      <c r="P595" s="263">
        <v>0</v>
      </c>
      <c r="Q595" s="263">
        <v>0</v>
      </c>
      <c r="R595" s="264">
        <v>0</v>
      </c>
      <c r="S595" s="262">
        <v>0</v>
      </c>
      <c r="T595" s="263">
        <v>0</v>
      </c>
      <c r="U595" s="263">
        <v>0</v>
      </c>
      <c r="V595" s="263">
        <v>0</v>
      </c>
      <c r="W595" s="263">
        <v>0</v>
      </c>
      <c r="X595" s="278">
        <v>0</v>
      </c>
      <c r="Y595" s="278">
        <v>0</v>
      </c>
      <c r="Z595" s="278">
        <v>0</v>
      </c>
      <c r="AA595" s="278">
        <v>0</v>
      </c>
      <c r="AB595" s="278">
        <v>0</v>
      </c>
      <c r="AC595" s="279">
        <v>0</v>
      </c>
      <c r="AD595" s="279">
        <v>0</v>
      </c>
      <c r="AE595" s="279">
        <v>0</v>
      </c>
      <c r="AF595" s="279">
        <v>0</v>
      </c>
      <c r="AG595" s="279">
        <v>0</v>
      </c>
      <c r="AH595" s="280">
        <v>0</v>
      </c>
      <c r="AI595" s="280">
        <v>0</v>
      </c>
      <c r="AJ595" s="280">
        <v>0</v>
      </c>
      <c r="AK595" s="280">
        <v>0</v>
      </c>
      <c r="AL595" s="280">
        <v>0</v>
      </c>
      <c r="AM595" s="281">
        <v>0</v>
      </c>
      <c r="AN595" s="281">
        <v>0</v>
      </c>
      <c r="AO595" s="281">
        <v>0</v>
      </c>
      <c r="AP595" s="281">
        <v>0</v>
      </c>
      <c r="AQ595" s="282">
        <v>0</v>
      </c>
    </row>
    <row r="596" spans="2:43" x14ac:dyDescent="0.2">
      <c r="B596" s="151" t="s">
        <v>244</v>
      </c>
      <c r="C596" s="151" t="s">
        <v>117</v>
      </c>
      <c r="D596" s="151" t="s">
        <v>141</v>
      </c>
      <c r="E596" s="151" t="s">
        <v>475</v>
      </c>
      <c r="F596" s="151" t="s">
        <v>123</v>
      </c>
      <c r="G596" s="151" t="s">
        <v>22</v>
      </c>
      <c r="H596" s="151" t="s">
        <v>117</v>
      </c>
      <c r="I596" s="262">
        <v>0</v>
      </c>
      <c r="J596" s="263">
        <v>0</v>
      </c>
      <c r="K596" s="263">
        <v>0</v>
      </c>
      <c r="L596" s="263">
        <v>0</v>
      </c>
      <c r="M596" s="264">
        <v>0</v>
      </c>
      <c r="N596" s="262">
        <v>0</v>
      </c>
      <c r="O596" s="263">
        <v>0</v>
      </c>
      <c r="P596" s="263">
        <v>0</v>
      </c>
      <c r="Q596" s="263">
        <v>0</v>
      </c>
      <c r="R596" s="264">
        <v>0</v>
      </c>
      <c r="S596" s="262">
        <v>0</v>
      </c>
      <c r="T596" s="263">
        <v>0</v>
      </c>
      <c r="U596" s="263">
        <v>0</v>
      </c>
      <c r="V596" s="263">
        <v>0</v>
      </c>
      <c r="W596" s="263">
        <v>0</v>
      </c>
      <c r="X596" s="278">
        <v>0</v>
      </c>
      <c r="Y596" s="278">
        <v>0</v>
      </c>
      <c r="Z596" s="278">
        <v>0</v>
      </c>
      <c r="AA596" s="278">
        <v>0</v>
      </c>
      <c r="AB596" s="278">
        <v>0</v>
      </c>
      <c r="AC596" s="279">
        <v>0</v>
      </c>
      <c r="AD596" s="279">
        <v>0</v>
      </c>
      <c r="AE596" s="279">
        <v>0</v>
      </c>
      <c r="AF596" s="279">
        <v>0</v>
      </c>
      <c r="AG596" s="279">
        <v>0</v>
      </c>
      <c r="AH596" s="280">
        <v>0</v>
      </c>
      <c r="AI596" s="280">
        <v>0</v>
      </c>
      <c r="AJ596" s="280">
        <v>0</v>
      </c>
      <c r="AK596" s="280">
        <v>0</v>
      </c>
      <c r="AL596" s="280">
        <v>0</v>
      </c>
      <c r="AM596" s="281">
        <v>0</v>
      </c>
      <c r="AN596" s="281">
        <v>0</v>
      </c>
      <c r="AO596" s="281">
        <v>0</v>
      </c>
      <c r="AP596" s="281">
        <v>0</v>
      </c>
      <c r="AQ596" s="282">
        <v>0</v>
      </c>
    </row>
    <row r="597" spans="2:43" x14ac:dyDescent="0.2">
      <c r="B597" s="151" t="s">
        <v>244</v>
      </c>
      <c r="C597" s="151" t="s">
        <v>117</v>
      </c>
      <c r="D597" s="151" t="s">
        <v>395</v>
      </c>
      <c r="E597" s="151" t="s">
        <v>475</v>
      </c>
      <c r="F597" s="151" t="s">
        <v>189</v>
      </c>
      <c r="G597" s="151" t="s">
        <v>22</v>
      </c>
      <c r="H597" s="151" t="s">
        <v>117</v>
      </c>
      <c r="I597" s="262">
        <v>0</v>
      </c>
      <c r="J597" s="263">
        <v>0</v>
      </c>
      <c r="K597" s="263">
        <v>0</v>
      </c>
      <c r="L597" s="263">
        <v>0</v>
      </c>
      <c r="M597" s="264">
        <v>0</v>
      </c>
      <c r="N597" s="262">
        <v>0</v>
      </c>
      <c r="O597" s="263">
        <v>0</v>
      </c>
      <c r="P597" s="263">
        <v>0</v>
      </c>
      <c r="Q597" s="263">
        <v>0</v>
      </c>
      <c r="R597" s="264">
        <v>0</v>
      </c>
      <c r="S597" s="262">
        <v>0</v>
      </c>
      <c r="T597" s="263">
        <v>0</v>
      </c>
      <c r="U597" s="263">
        <v>0</v>
      </c>
      <c r="V597" s="263">
        <v>0</v>
      </c>
      <c r="W597" s="263">
        <v>0</v>
      </c>
      <c r="X597" s="278">
        <v>0</v>
      </c>
      <c r="Y597" s="278">
        <v>0</v>
      </c>
      <c r="Z597" s="278">
        <v>0</v>
      </c>
      <c r="AA597" s="278">
        <v>0</v>
      </c>
      <c r="AB597" s="278">
        <v>0</v>
      </c>
      <c r="AC597" s="279">
        <v>0</v>
      </c>
      <c r="AD597" s="279">
        <v>0</v>
      </c>
      <c r="AE597" s="279">
        <v>0</v>
      </c>
      <c r="AF597" s="279">
        <v>0</v>
      </c>
      <c r="AG597" s="279">
        <v>0</v>
      </c>
      <c r="AH597" s="280">
        <v>0</v>
      </c>
      <c r="AI597" s="280">
        <v>0</v>
      </c>
      <c r="AJ597" s="280">
        <v>0</v>
      </c>
      <c r="AK597" s="280">
        <v>0</v>
      </c>
      <c r="AL597" s="280">
        <v>0</v>
      </c>
      <c r="AM597" s="281">
        <v>0</v>
      </c>
      <c r="AN597" s="281">
        <v>0</v>
      </c>
      <c r="AO597" s="281">
        <v>0</v>
      </c>
      <c r="AP597" s="281">
        <v>0</v>
      </c>
      <c r="AQ597" s="282">
        <v>0</v>
      </c>
    </row>
    <row r="598" spans="2:43" x14ac:dyDescent="0.2">
      <c r="B598" s="151" t="s">
        <v>244</v>
      </c>
      <c r="C598" s="151" t="s">
        <v>117</v>
      </c>
      <c r="D598" s="151" t="s">
        <v>396</v>
      </c>
      <c r="E598" s="151" t="s">
        <v>475</v>
      </c>
      <c r="F598" s="151" t="s">
        <v>193</v>
      </c>
      <c r="G598" s="151" t="s">
        <v>22</v>
      </c>
      <c r="H598" s="151" t="s">
        <v>117</v>
      </c>
      <c r="I598" s="262">
        <v>0</v>
      </c>
      <c r="J598" s="263">
        <v>0</v>
      </c>
      <c r="K598" s="263">
        <v>0</v>
      </c>
      <c r="L598" s="263">
        <v>0</v>
      </c>
      <c r="M598" s="264">
        <v>0</v>
      </c>
      <c r="N598" s="262">
        <v>0</v>
      </c>
      <c r="O598" s="263">
        <v>0</v>
      </c>
      <c r="P598" s="263">
        <v>0</v>
      </c>
      <c r="Q598" s="263">
        <v>0</v>
      </c>
      <c r="R598" s="264">
        <v>0</v>
      </c>
      <c r="S598" s="262">
        <v>0</v>
      </c>
      <c r="T598" s="263">
        <v>0</v>
      </c>
      <c r="U598" s="263">
        <v>0</v>
      </c>
      <c r="V598" s="263">
        <v>0</v>
      </c>
      <c r="W598" s="263">
        <v>0</v>
      </c>
      <c r="X598" s="278">
        <v>0</v>
      </c>
      <c r="Y598" s="278">
        <v>0</v>
      </c>
      <c r="Z598" s="278">
        <v>0</v>
      </c>
      <c r="AA598" s="278">
        <v>0</v>
      </c>
      <c r="AB598" s="278">
        <v>0</v>
      </c>
      <c r="AC598" s="279">
        <v>0</v>
      </c>
      <c r="AD598" s="279">
        <v>0</v>
      </c>
      <c r="AE598" s="279">
        <v>0</v>
      </c>
      <c r="AF598" s="279">
        <v>0</v>
      </c>
      <c r="AG598" s="279">
        <v>0</v>
      </c>
      <c r="AH598" s="280">
        <v>0</v>
      </c>
      <c r="AI598" s="280">
        <v>0</v>
      </c>
      <c r="AJ598" s="280">
        <v>0</v>
      </c>
      <c r="AK598" s="280">
        <v>0</v>
      </c>
      <c r="AL598" s="280">
        <v>0</v>
      </c>
      <c r="AM598" s="281">
        <v>0</v>
      </c>
      <c r="AN598" s="281">
        <v>0</v>
      </c>
      <c r="AO598" s="281">
        <v>0</v>
      </c>
      <c r="AP598" s="281">
        <v>0</v>
      </c>
      <c r="AQ598" s="282">
        <v>0</v>
      </c>
    </row>
    <row r="599" spans="2:43" x14ac:dyDescent="0.2">
      <c r="B599" s="151" t="s">
        <v>244</v>
      </c>
      <c r="C599" s="151" t="s">
        <v>117</v>
      </c>
      <c r="D599" s="151" t="s">
        <v>134</v>
      </c>
      <c r="E599" s="151" t="s">
        <v>475</v>
      </c>
      <c r="F599" s="151" t="s">
        <v>125</v>
      </c>
      <c r="G599" s="151" t="s">
        <v>22</v>
      </c>
      <c r="H599" s="151" t="s">
        <v>117</v>
      </c>
      <c r="I599" s="262">
        <v>0</v>
      </c>
      <c r="J599" s="263">
        <v>0</v>
      </c>
      <c r="K599" s="263">
        <v>0</v>
      </c>
      <c r="L599" s="263">
        <v>0</v>
      </c>
      <c r="M599" s="264">
        <v>0</v>
      </c>
      <c r="N599" s="262">
        <v>0</v>
      </c>
      <c r="O599" s="263">
        <v>0</v>
      </c>
      <c r="P599" s="263">
        <v>0</v>
      </c>
      <c r="Q599" s="263">
        <v>0</v>
      </c>
      <c r="R599" s="264">
        <v>0</v>
      </c>
      <c r="S599" s="262">
        <v>0</v>
      </c>
      <c r="T599" s="263">
        <v>0</v>
      </c>
      <c r="U599" s="263">
        <v>0</v>
      </c>
      <c r="V599" s="263">
        <v>0</v>
      </c>
      <c r="W599" s="263">
        <v>0</v>
      </c>
      <c r="X599" s="278">
        <v>0</v>
      </c>
      <c r="Y599" s="278">
        <v>0</v>
      </c>
      <c r="Z599" s="278">
        <v>0</v>
      </c>
      <c r="AA599" s="278">
        <v>0</v>
      </c>
      <c r="AB599" s="278">
        <v>0</v>
      </c>
      <c r="AC599" s="279">
        <v>0</v>
      </c>
      <c r="AD599" s="279">
        <v>0</v>
      </c>
      <c r="AE599" s="279">
        <v>0</v>
      </c>
      <c r="AF599" s="279">
        <v>0</v>
      </c>
      <c r="AG599" s="279">
        <v>0</v>
      </c>
      <c r="AH599" s="280">
        <v>0</v>
      </c>
      <c r="AI599" s="280">
        <v>0</v>
      </c>
      <c r="AJ599" s="280">
        <v>0</v>
      </c>
      <c r="AK599" s="280">
        <v>0</v>
      </c>
      <c r="AL599" s="280">
        <v>0</v>
      </c>
      <c r="AM599" s="281">
        <v>0</v>
      </c>
      <c r="AN599" s="281">
        <v>0</v>
      </c>
      <c r="AO599" s="281">
        <v>0</v>
      </c>
      <c r="AP599" s="281">
        <v>0</v>
      </c>
      <c r="AQ599" s="282">
        <v>0</v>
      </c>
    </row>
    <row r="600" spans="2:43" x14ac:dyDescent="0.2">
      <c r="B600" s="151" t="s">
        <v>244</v>
      </c>
      <c r="C600" s="151" t="s">
        <v>117</v>
      </c>
      <c r="D600" s="151" t="s">
        <v>397</v>
      </c>
      <c r="E600" s="151" t="s">
        <v>475</v>
      </c>
      <c r="F600" s="151" t="s">
        <v>130</v>
      </c>
      <c r="G600" s="151" t="s">
        <v>22</v>
      </c>
      <c r="H600" s="151" t="s">
        <v>117</v>
      </c>
      <c r="I600" s="262">
        <v>0</v>
      </c>
      <c r="J600" s="263">
        <v>0</v>
      </c>
      <c r="K600" s="263">
        <v>0</v>
      </c>
      <c r="L600" s="263">
        <v>0</v>
      </c>
      <c r="M600" s="264">
        <v>0</v>
      </c>
      <c r="N600" s="262">
        <v>0</v>
      </c>
      <c r="O600" s="263">
        <v>0</v>
      </c>
      <c r="P600" s="263">
        <v>0</v>
      </c>
      <c r="Q600" s="263">
        <v>0</v>
      </c>
      <c r="R600" s="264">
        <v>0</v>
      </c>
      <c r="S600" s="262">
        <v>0</v>
      </c>
      <c r="T600" s="263">
        <v>0</v>
      </c>
      <c r="U600" s="263">
        <v>0</v>
      </c>
      <c r="V600" s="263">
        <v>0</v>
      </c>
      <c r="W600" s="263">
        <v>0</v>
      </c>
      <c r="X600" s="278">
        <v>0</v>
      </c>
      <c r="Y600" s="278">
        <v>0</v>
      </c>
      <c r="Z600" s="278">
        <v>0</v>
      </c>
      <c r="AA600" s="278">
        <v>0</v>
      </c>
      <c r="AB600" s="278">
        <v>0</v>
      </c>
      <c r="AC600" s="279">
        <v>0</v>
      </c>
      <c r="AD600" s="279">
        <v>0</v>
      </c>
      <c r="AE600" s="279">
        <v>0</v>
      </c>
      <c r="AF600" s="279">
        <v>0</v>
      </c>
      <c r="AG600" s="279">
        <v>0</v>
      </c>
      <c r="AH600" s="280">
        <v>0</v>
      </c>
      <c r="AI600" s="280">
        <v>0</v>
      </c>
      <c r="AJ600" s="280">
        <v>0</v>
      </c>
      <c r="AK600" s="280">
        <v>0</v>
      </c>
      <c r="AL600" s="280">
        <v>0</v>
      </c>
      <c r="AM600" s="281">
        <v>0</v>
      </c>
      <c r="AN600" s="281">
        <v>0</v>
      </c>
      <c r="AO600" s="281">
        <v>0</v>
      </c>
      <c r="AP600" s="281">
        <v>0</v>
      </c>
      <c r="AQ600" s="282">
        <v>0</v>
      </c>
    </row>
    <row r="601" spans="2:43" x14ac:dyDescent="0.2">
      <c r="B601" s="151" t="s">
        <v>244</v>
      </c>
      <c r="C601" s="151" t="s">
        <v>117</v>
      </c>
      <c r="D601" s="151" t="s">
        <v>138</v>
      </c>
      <c r="E601" s="151" t="s">
        <v>475</v>
      </c>
      <c r="F601" s="151" t="s">
        <v>126</v>
      </c>
      <c r="G601" s="151" t="s">
        <v>22</v>
      </c>
      <c r="H601" s="151" t="s">
        <v>117</v>
      </c>
      <c r="I601" s="262">
        <v>0</v>
      </c>
      <c r="J601" s="263">
        <v>0</v>
      </c>
      <c r="K601" s="263">
        <v>0</v>
      </c>
      <c r="L601" s="263">
        <v>0</v>
      </c>
      <c r="M601" s="264">
        <v>0</v>
      </c>
      <c r="N601" s="262">
        <v>0</v>
      </c>
      <c r="O601" s="263">
        <v>0</v>
      </c>
      <c r="P601" s="263">
        <v>0</v>
      </c>
      <c r="Q601" s="263">
        <v>0</v>
      </c>
      <c r="R601" s="264">
        <v>0</v>
      </c>
      <c r="S601" s="262">
        <v>0</v>
      </c>
      <c r="T601" s="263">
        <v>0</v>
      </c>
      <c r="U601" s="263">
        <v>0</v>
      </c>
      <c r="V601" s="263">
        <v>0</v>
      </c>
      <c r="W601" s="263">
        <v>0</v>
      </c>
      <c r="X601" s="278">
        <v>0</v>
      </c>
      <c r="Y601" s="278">
        <v>0</v>
      </c>
      <c r="Z601" s="278">
        <v>0</v>
      </c>
      <c r="AA601" s="278">
        <v>0</v>
      </c>
      <c r="AB601" s="278">
        <v>0</v>
      </c>
      <c r="AC601" s="279">
        <v>0</v>
      </c>
      <c r="AD601" s="279">
        <v>0</v>
      </c>
      <c r="AE601" s="279">
        <v>0</v>
      </c>
      <c r="AF601" s="279">
        <v>0</v>
      </c>
      <c r="AG601" s="279">
        <v>0</v>
      </c>
      <c r="AH601" s="280">
        <v>0</v>
      </c>
      <c r="AI601" s="280">
        <v>0</v>
      </c>
      <c r="AJ601" s="280">
        <v>0</v>
      </c>
      <c r="AK601" s="280">
        <v>0</v>
      </c>
      <c r="AL601" s="280">
        <v>0</v>
      </c>
      <c r="AM601" s="281">
        <v>0</v>
      </c>
      <c r="AN601" s="281">
        <v>0</v>
      </c>
      <c r="AO601" s="281">
        <v>0</v>
      </c>
      <c r="AP601" s="281">
        <v>0</v>
      </c>
      <c r="AQ601" s="282">
        <v>0</v>
      </c>
    </row>
    <row r="602" spans="2:43" x14ac:dyDescent="0.2">
      <c r="B602" s="151" t="s">
        <v>244</v>
      </c>
      <c r="C602" s="151" t="s">
        <v>117</v>
      </c>
      <c r="D602" s="151" t="s">
        <v>140</v>
      </c>
      <c r="E602" s="151" t="s">
        <v>475</v>
      </c>
      <c r="F602" s="151" t="s">
        <v>128</v>
      </c>
      <c r="G602" s="151" t="s">
        <v>22</v>
      </c>
      <c r="H602" s="151" t="s">
        <v>117</v>
      </c>
      <c r="I602" s="262">
        <v>0</v>
      </c>
      <c r="J602" s="263">
        <v>0</v>
      </c>
      <c r="K602" s="263">
        <v>0</v>
      </c>
      <c r="L602" s="263">
        <v>0</v>
      </c>
      <c r="M602" s="264">
        <v>0</v>
      </c>
      <c r="N602" s="262">
        <v>0</v>
      </c>
      <c r="O602" s="263">
        <v>0</v>
      </c>
      <c r="P602" s="263">
        <v>0</v>
      </c>
      <c r="Q602" s="263">
        <v>0</v>
      </c>
      <c r="R602" s="264">
        <v>0</v>
      </c>
      <c r="S602" s="262">
        <v>0</v>
      </c>
      <c r="T602" s="263">
        <v>0</v>
      </c>
      <c r="U602" s="263">
        <v>0</v>
      </c>
      <c r="V602" s="263">
        <v>0</v>
      </c>
      <c r="W602" s="263">
        <v>0</v>
      </c>
      <c r="X602" s="278">
        <v>0</v>
      </c>
      <c r="Y602" s="278">
        <v>0</v>
      </c>
      <c r="Z602" s="278">
        <v>0</v>
      </c>
      <c r="AA602" s="278">
        <v>0</v>
      </c>
      <c r="AB602" s="278">
        <v>0</v>
      </c>
      <c r="AC602" s="279">
        <v>0</v>
      </c>
      <c r="AD602" s="279">
        <v>0</v>
      </c>
      <c r="AE602" s="279">
        <v>0</v>
      </c>
      <c r="AF602" s="279">
        <v>0</v>
      </c>
      <c r="AG602" s="279">
        <v>0</v>
      </c>
      <c r="AH602" s="280">
        <v>0</v>
      </c>
      <c r="AI602" s="280">
        <v>0</v>
      </c>
      <c r="AJ602" s="280">
        <v>0</v>
      </c>
      <c r="AK602" s="280">
        <v>0</v>
      </c>
      <c r="AL602" s="280">
        <v>0</v>
      </c>
      <c r="AM602" s="281">
        <v>0</v>
      </c>
      <c r="AN602" s="281">
        <v>0</v>
      </c>
      <c r="AO602" s="281">
        <v>0</v>
      </c>
      <c r="AP602" s="281">
        <v>0</v>
      </c>
      <c r="AQ602" s="282">
        <v>0</v>
      </c>
    </row>
    <row r="603" spans="2:43" x14ac:dyDescent="0.2">
      <c r="B603" s="151" t="s">
        <v>244</v>
      </c>
      <c r="C603" s="151" t="s">
        <v>117</v>
      </c>
      <c r="D603" s="151" t="s">
        <v>135</v>
      </c>
      <c r="E603" s="151" t="s">
        <v>475</v>
      </c>
      <c r="F603" s="151" t="s">
        <v>155</v>
      </c>
      <c r="G603" s="151" t="s">
        <v>22</v>
      </c>
      <c r="H603" s="151" t="s">
        <v>117</v>
      </c>
      <c r="I603" s="262">
        <v>0</v>
      </c>
      <c r="J603" s="263">
        <v>0</v>
      </c>
      <c r="K603" s="263">
        <v>0</v>
      </c>
      <c r="L603" s="263">
        <v>0</v>
      </c>
      <c r="M603" s="264">
        <v>0</v>
      </c>
      <c r="N603" s="262">
        <v>0</v>
      </c>
      <c r="O603" s="263">
        <v>0</v>
      </c>
      <c r="P603" s="263">
        <v>0</v>
      </c>
      <c r="Q603" s="263">
        <v>0</v>
      </c>
      <c r="R603" s="264">
        <v>0</v>
      </c>
      <c r="S603" s="262">
        <v>0</v>
      </c>
      <c r="T603" s="263">
        <v>0</v>
      </c>
      <c r="U603" s="263">
        <v>0</v>
      </c>
      <c r="V603" s="263">
        <v>0</v>
      </c>
      <c r="W603" s="263">
        <v>0</v>
      </c>
      <c r="X603" s="278">
        <v>0</v>
      </c>
      <c r="Y603" s="278">
        <v>0</v>
      </c>
      <c r="Z603" s="278">
        <v>0</v>
      </c>
      <c r="AA603" s="278">
        <v>0</v>
      </c>
      <c r="AB603" s="278">
        <v>0</v>
      </c>
      <c r="AC603" s="279">
        <v>0</v>
      </c>
      <c r="AD603" s="279">
        <v>0</v>
      </c>
      <c r="AE603" s="279">
        <v>0</v>
      </c>
      <c r="AF603" s="279">
        <v>0</v>
      </c>
      <c r="AG603" s="279">
        <v>0</v>
      </c>
      <c r="AH603" s="280">
        <v>0</v>
      </c>
      <c r="AI603" s="280">
        <v>0</v>
      </c>
      <c r="AJ603" s="280">
        <v>0</v>
      </c>
      <c r="AK603" s="280">
        <v>0</v>
      </c>
      <c r="AL603" s="280">
        <v>0</v>
      </c>
      <c r="AM603" s="281">
        <v>0</v>
      </c>
      <c r="AN603" s="281">
        <v>0</v>
      </c>
      <c r="AO603" s="281">
        <v>0</v>
      </c>
      <c r="AP603" s="281">
        <v>0</v>
      </c>
      <c r="AQ603" s="282">
        <v>0</v>
      </c>
    </row>
    <row r="604" spans="2:43" x14ac:dyDescent="0.2">
      <c r="B604" s="151" t="s">
        <v>244</v>
      </c>
      <c r="C604" s="151" t="s">
        <v>117</v>
      </c>
      <c r="D604" s="151" t="s">
        <v>136</v>
      </c>
      <c r="E604" s="151" t="s">
        <v>475</v>
      </c>
      <c r="F604" s="151" t="s">
        <v>132</v>
      </c>
      <c r="G604" s="151" t="s">
        <v>22</v>
      </c>
      <c r="H604" s="151" t="s">
        <v>117</v>
      </c>
      <c r="I604" s="262">
        <v>0</v>
      </c>
      <c r="J604" s="263">
        <v>0</v>
      </c>
      <c r="K604" s="263">
        <v>0</v>
      </c>
      <c r="L604" s="263">
        <v>0</v>
      </c>
      <c r="M604" s="264">
        <v>0</v>
      </c>
      <c r="N604" s="262">
        <v>0</v>
      </c>
      <c r="O604" s="263">
        <v>0</v>
      </c>
      <c r="P604" s="263">
        <v>0</v>
      </c>
      <c r="Q604" s="263">
        <v>0</v>
      </c>
      <c r="R604" s="264">
        <v>0</v>
      </c>
      <c r="S604" s="262">
        <v>0</v>
      </c>
      <c r="T604" s="263">
        <v>0</v>
      </c>
      <c r="U604" s="263">
        <v>0</v>
      </c>
      <c r="V604" s="263">
        <v>0</v>
      </c>
      <c r="W604" s="263">
        <v>0</v>
      </c>
      <c r="X604" s="278">
        <v>0</v>
      </c>
      <c r="Y604" s="278">
        <v>0</v>
      </c>
      <c r="Z604" s="278">
        <v>0</v>
      </c>
      <c r="AA604" s="278">
        <v>0</v>
      </c>
      <c r="AB604" s="278">
        <v>0</v>
      </c>
      <c r="AC604" s="279">
        <v>0</v>
      </c>
      <c r="AD604" s="279">
        <v>0</v>
      </c>
      <c r="AE604" s="279">
        <v>0</v>
      </c>
      <c r="AF604" s="279">
        <v>0</v>
      </c>
      <c r="AG604" s="279">
        <v>0</v>
      </c>
      <c r="AH604" s="280">
        <v>0</v>
      </c>
      <c r="AI604" s="280">
        <v>0</v>
      </c>
      <c r="AJ604" s="280">
        <v>0</v>
      </c>
      <c r="AK604" s="280">
        <v>0</v>
      </c>
      <c r="AL604" s="280">
        <v>0</v>
      </c>
      <c r="AM604" s="281">
        <v>0</v>
      </c>
      <c r="AN604" s="281">
        <v>0</v>
      </c>
      <c r="AO604" s="281">
        <v>0</v>
      </c>
      <c r="AP604" s="281">
        <v>0</v>
      </c>
      <c r="AQ604" s="282">
        <v>0</v>
      </c>
    </row>
    <row r="605" spans="2:43" x14ac:dyDescent="0.2">
      <c r="B605" s="151" t="s">
        <v>244</v>
      </c>
      <c r="C605" s="151" t="s">
        <v>117</v>
      </c>
      <c r="D605" s="151" t="s">
        <v>398</v>
      </c>
      <c r="E605" s="151" t="s">
        <v>475</v>
      </c>
      <c r="F605" s="151" t="s">
        <v>131</v>
      </c>
      <c r="G605" s="151" t="s">
        <v>22</v>
      </c>
      <c r="H605" s="151" t="s">
        <v>117</v>
      </c>
      <c r="I605" s="262">
        <v>0</v>
      </c>
      <c r="J605" s="263">
        <v>0</v>
      </c>
      <c r="K605" s="263">
        <v>0</v>
      </c>
      <c r="L605" s="263">
        <v>0</v>
      </c>
      <c r="M605" s="264">
        <v>0</v>
      </c>
      <c r="N605" s="262">
        <v>0</v>
      </c>
      <c r="O605" s="263">
        <v>0</v>
      </c>
      <c r="P605" s="263">
        <v>0</v>
      </c>
      <c r="Q605" s="263">
        <v>0</v>
      </c>
      <c r="R605" s="264">
        <v>0</v>
      </c>
      <c r="S605" s="262">
        <v>0</v>
      </c>
      <c r="T605" s="263">
        <v>0</v>
      </c>
      <c r="U605" s="263">
        <v>0</v>
      </c>
      <c r="V605" s="263">
        <v>0</v>
      </c>
      <c r="W605" s="263">
        <v>0</v>
      </c>
      <c r="X605" s="278">
        <v>0</v>
      </c>
      <c r="Y605" s="278">
        <v>0</v>
      </c>
      <c r="Z605" s="278">
        <v>0</v>
      </c>
      <c r="AA605" s="278">
        <v>0</v>
      </c>
      <c r="AB605" s="278">
        <v>0</v>
      </c>
      <c r="AC605" s="279">
        <v>0</v>
      </c>
      <c r="AD605" s="279">
        <v>0</v>
      </c>
      <c r="AE605" s="279">
        <v>0</v>
      </c>
      <c r="AF605" s="279">
        <v>0</v>
      </c>
      <c r="AG605" s="279">
        <v>0</v>
      </c>
      <c r="AH605" s="280">
        <v>0</v>
      </c>
      <c r="AI605" s="280">
        <v>0</v>
      </c>
      <c r="AJ605" s="280">
        <v>0</v>
      </c>
      <c r="AK605" s="280">
        <v>0</v>
      </c>
      <c r="AL605" s="280">
        <v>0</v>
      </c>
      <c r="AM605" s="281">
        <v>0</v>
      </c>
      <c r="AN605" s="281">
        <v>0</v>
      </c>
      <c r="AO605" s="281">
        <v>0</v>
      </c>
      <c r="AP605" s="281">
        <v>0</v>
      </c>
      <c r="AQ605" s="282">
        <v>0</v>
      </c>
    </row>
    <row r="606" spans="2:43" x14ac:dyDescent="0.2">
      <c r="B606" s="151" t="s">
        <v>245</v>
      </c>
      <c r="C606" s="151" t="s">
        <v>117</v>
      </c>
      <c r="D606" s="151" t="s">
        <v>144</v>
      </c>
      <c r="E606" s="151" t="s">
        <v>475</v>
      </c>
      <c r="F606" s="151" t="s">
        <v>122</v>
      </c>
      <c r="G606" s="151" t="s">
        <v>23</v>
      </c>
      <c r="H606" s="151" t="s">
        <v>117</v>
      </c>
      <c r="I606" s="262">
        <v>0</v>
      </c>
      <c r="J606" s="263">
        <v>0</v>
      </c>
      <c r="K606" s="263">
        <v>0</v>
      </c>
      <c r="L606" s="263">
        <v>0</v>
      </c>
      <c r="M606" s="264">
        <v>0</v>
      </c>
      <c r="N606" s="262">
        <v>0</v>
      </c>
      <c r="O606" s="263">
        <v>0</v>
      </c>
      <c r="P606" s="263">
        <v>0</v>
      </c>
      <c r="Q606" s="263">
        <v>0</v>
      </c>
      <c r="R606" s="264">
        <v>0</v>
      </c>
      <c r="S606" s="262">
        <v>0</v>
      </c>
      <c r="T606" s="263">
        <v>0</v>
      </c>
      <c r="U606" s="263">
        <v>0</v>
      </c>
      <c r="V606" s="263">
        <v>0</v>
      </c>
      <c r="W606" s="263">
        <v>0</v>
      </c>
      <c r="X606" s="278">
        <v>0</v>
      </c>
      <c r="Y606" s="278">
        <v>0</v>
      </c>
      <c r="Z606" s="278">
        <v>0</v>
      </c>
      <c r="AA606" s="278">
        <v>0</v>
      </c>
      <c r="AB606" s="278">
        <v>0</v>
      </c>
      <c r="AC606" s="279">
        <v>0</v>
      </c>
      <c r="AD606" s="279">
        <v>0</v>
      </c>
      <c r="AE606" s="279">
        <v>0</v>
      </c>
      <c r="AF606" s="279">
        <v>0</v>
      </c>
      <c r="AG606" s="279">
        <v>0</v>
      </c>
      <c r="AH606" s="280">
        <v>0</v>
      </c>
      <c r="AI606" s="280">
        <v>0</v>
      </c>
      <c r="AJ606" s="280">
        <v>0</v>
      </c>
      <c r="AK606" s="280">
        <v>0</v>
      </c>
      <c r="AL606" s="280">
        <v>0</v>
      </c>
      <c r="AM606" s="281">
        <v>0</v>
      </c>
      <c r="AN606" s="281">
        <v>0</v>
      </c>
      <c r="AO606" s="281">
        <v>0</v>
      </c>
      <c r="AP606" s="281">
        <v>0</v>
      </c>
      <c r="AQ606" s="282">
        <v>0</v>
      </c>
    </row>
    <row r="607" spans="2:43" x14ac:dyDescent="0.2">
      <c r="B607" s="151" t="s">
        <v>245</v>
      </c>
      <c r="C607" s="151" t="s">
        <v>117</v>
      </c>
      <c r="D607" s="151" t="s">
        <v>139</v>
      </c>
      <c r="E607" s="151" t="s">
        <v>475</v>
      </c>
      <c r="F607" s="151" t="s">
        <v>127</v>
      </c>
      <c r="G607" s="151" t="s">
        <v>23</v>
      </c>
      <c r="H607" s="151" t="s">
        <v>117</v>
      </c>
      <c r="I607" s="262">
        <v>0</v>
      </c>
      <c r="J607" s="263">
        <v>0</v>
      </c>
      <c r="K607" s="263">
        <v>0</v>
      </c>
      <c r="L607" s="263">
        <v>0</v>
      </c>
      <c r="M607" s="264">
        <v>0</v>
      </c>
      <c r="N607" s="262">
        <v>0</v>
      </c>
      <c r="O607" s="263">
        <v>0</v>
      </c>
      <c r="P607" s="263">
        <v>0</v>
      </c>
      <c r="Q607" s="263">
        <v>0</v>
      </c>
      <c r="R607" s="264">
        <v>0</v>
      </c>
      <c r="S607" s="262">
        <v>0</v>
      </c>
      <c r="T607" s="263">
        <v>0</v>
      </c>
      <c r="U607" s="263">
        <v>0</v>
      </c>
      <c r="V607" s="263">
        <v>0</v>
      </c>
      <c r="W607" s="263">
        <v>0</v>
      </c>
      <c r="X607" s="278">
        <v>0</v>
      </c>
      <c r="Y607" s="278">
        <v>0</v>
      </c>
      <c r="Z607" s="278">
        <v>0</v>
      </c>
      <c r="AA607" s="278">
        <v>0</v>
      </c>
      <c r="AB607" s="278">
        <v>0</v>
      </c>
      <c r="AC607" s="279">
        <v>0</v>
      </c>
      <c r="AD607" s="279">
        <v>0</v>
      </c>
      <c r="AE607" s="279">
        <v>0</v>
      </c>
      <c r="AF607" s="279">
        <v>0</v>
      </c>
      <c r="AG607" s="279">
        <v>0</v>
      </c>
      <c r="AH607" s="280">
        <v>0</v>
      </c>
      <c r="AI607" s="280">
        <v>0</v>
      </c>
      <c r="AJ607" s="280">
        <v>0</v>
      </c>
      <c r="AK607" s="280">
        <v>0</v>
      </c>
      <c r="AL607" s="280">
        <v>0</v>
      </c>
      <c r="AM607" s="281">
        <v>0</v>
      </c>
      <c r="AN607" s="281">
        <v>0</v>
      </c>
      <c r="AO607" s="281">
        <v>0</v>
      </c>
      <c r="AP607" s="281">
        <v>0</v>
      </c>
      <c r="AQ607" s="282">
        <v>0</v>
      </c>
    </row>
    <row r="608" spans="2:43" x14ac:dyDescent="0.2">
      <c r="B608" s="151" t="s">
        <v>245</v>
      </c>
      <c r="C608" s="151" t="s">
        <v>117</v>
      </c>
      <c r="D608" s="151" t="s">
        <v>142</v>
      </c>
      <c r="E608" s="151" t="s">
        <v>475</v>
      </c>
      <c r="F608" s="151" t="s">
        <v>133</v>
      </c>
      <c r="G608" s="151" t="s">
        <v>23</v>
      </c>
      <c r="H608" s="151" t="s">
        <v>117</v>
      </c>
      <c r="I608" s="262">
        <v>0</v>
      </c>
      <c r="J608" s="263">
        <v>0</v>
      </c>
      <c r="K608" s="263">
        <v>0</v>
      </c>
      <c r="L608" s="263">
        <v>0</v>
      </c>
      <c r="M608" s="264">
        <v>0</v>
      </c>
      <c r="N608" s="262">
        <v>0</v>
      </c>
      <c r="O608" s="263">
        <v>0</v>
      </c>
      <c r="P608" s="263">
        <v>0</v>
      </c>
      <c r="Q608" s="263">
        <v>0</v>
      </c>
      <c r="R608" s="264">
        <v>0</v>
      </c>
      <c r="S608" s="262">
        <v>0</v>
      </c>
      <c r="T608" s="263">
        <v>0</v>
      </c>
      <c r="U608" s="263">
        <v>0</v>
      </c>
      <c r="V608" s="263">
        <v>0</v>
      </c>
      <c r="W608" s="263">
        <v>0</v>
      </c>
      <c r="X608" s="278">
        <v>0</v>
      </c>
      <c r="Y608" s="278">
        <v>0</v>
      </c>
      <c r="Z608" s="278">
        <v>0</v>
      </c>
      <c r="AA608" s="278">
        <v>0</v>
      </c>
      <c r="AB608" s="278">
        <v>0</v>
      </c>
      <c r="AC608" s="279">
        <v>0</v>
      </c>
      <c r="AD608" s="279">
        <v>0</v>
      </c>
      <c r="AE608" s="279">
        <v>0</v>
      </c>
      <c r="AF608" s="279">
        <v>0</v>
      </c>
      <c r="AG608" s="279">
        <v>0</v>
      </c>
      <c r="AH608" s="280">
        <v>0</v>
      </c>
      <c r="AI608" s="280">
        <v>0</v>
      </c>
      <c r="AJ608" s="280">
        <v>0</v>
      </c>
      <c r="AK608" s="280">
        <v>0</v>
      </c>
      <c r="AL608" s="280">
        <v>0</v>
      </c>
      <c r="AM608" s="281">
        <v>0</v>
      </c>
      <c r="AN608" s="281">
        <v>0</v>
      </c>
      <c r="AO608" s="281">
        <v>0</v>
      </c>
      <c r="AP608" s="281">
        <v>0</v>
      </c>
      <c r="AQ608" s="282">
        <v>0</v>
      </c>
    </row>
    <row r="609" spans="2:43" x14ac:dyDescent="0.2">
      <c r="B609" s="151" t="s">
        <v>245</v>
      </c>
      <c r="C609" s="151" t="s">
        <v>117</v>
      </c>
      <c r="D609" s="151" t="s">
        <v>143</v>
      </c>
      <c r="E609" s="151" t="s">
        <v>475</v>
      </c>
      <c r="F609" s="151" t="s">
        <v>212</v>
      </c>
      <c r="G609" s="151" t="s">
        <v>23</v>
      </c>
      <c r="H609" s="151" t="s">
        <v>117</v>
      </c>
      <c r="I609" s="262">
        <v>0</v>
      </c>
      <c r="J609" s="263">
        <v>0</v>
      </c>
      <c r="K609" s="263">
        <v>0</v>
      </c>
      <c r="L609" s="263">
        <v>0</v>
      </c>
      <c r="M609" s="264">
        <v>0</v>
      </c>
      <c r="N609" s="262">
        <v>0</v>
      </c>
      <c r="O609" s="263">
        <v>0</v>
      </c>
      <c r="P609" s="263">
        <v>0</v>
      </c>
      <c r="Q609" s="263">
        <v>0</v>
      </c>
      <c r="R609" s="264">
        <v>0</v>
      </c>
      <c r="S609" s="262">
        <v>0</v>
      </c>
      <c r="T609" s="263">
        <v>0</v>
      </c>
      <c r="U609" s="263">
        <v>0</v>
      </c>
      <c r="V609" s="263">
        <v>0</v>
      </c>
      <c r="W609" s="263">
        <v>0</v>
      </c>
      <c r="X609" s="278">
        <v>0</v>
      </c>
      <c r="Y609" s="278">
        <v>0</v>
      </c>
      <c r="Z609" s="278">
        <v>0</v>
      </c>
      <c r="AA609" s="278">
        <v>0</v>
      </c>
      <c r="AB609" s="278">
        <v>0</v>
      </c>
      <c r="AC609" s="279">
        <v>0</v>
      </c>
      <c r="AD609" s="279">
        <v>0</v>
      </c>
      <c r="AE609" s="279">
        <v>0</v>
      </c>
      <c r="AF609" s="279">
        <v>0</v>
      </c>
      <c r="AG609" s="279">
        <v>0</v>
      </c>
      <c r="AH609" s="280">
        <v>0</v>
      </c>
      <c r="AI609" s="280">
        <v>0</v>
      </c>
      <c r="AJ609" s="280">
        <v>0</v>
      </c>
      <c r="AK609" s="280">
        <v>0</v>
      </c>
      <c r="AL609" s="280">
        <v>0</v>
      </c>
      <c r="AM609" s="281">
        <v>0</v>
      </c>
      <c r="AN609" s="281">
        <v>0</v>
      </c>
      <c r="AO609" s="281">
        <v>0</v>
      </c>
      <c r="AP609" s="281">
        <v>0</v>
      </c>
      <c r="AQ609" s="282">
        <v>0</v>
      </c>
    </row>
    <row r="610" spans="2:43" x14ac:dyDescent="0.2">
      <c r="B610" s="151" t="s">
        <v>245</v>
      </c>
      <c r="C610" s="151" t="s">
        <v>117</v>
      </c>
      <c r="D610" s="151" t="s">
        <v>137</v>
      </c>
      <c r="E610" s="151" t="s">
        <v>475</v>
      </c>
      <c r="F610" s="151" t="s">
        <v>124</v>
      </c>
      <c r="G610" s="151" t="s">
        <v>23</v>
      </c>
      <c r="H610" s="151" t="s">
        <v>117</v>
      </c>
      <c r="I610" s="262">
        <v>0</v>
      </c>
      <c r="J610" s="263">
        <v>0</v>
      </c>
      <c r="K610" s="263">
        <v>0</v>
      </c>
      <c r="L610" s="263">
        <v>0</v>
      </c>
      <c r="M610" s="264">
        <v>0</v>
      </c>
      <c r="N610" s="262">
        <v>0</v>
      </c>
      <c r="O610" s="263">
        <v>0</v>
      </c>
      <c r="P610" s="263">
        <v>0</v>
      </c>
      <c r="Q610" s="263">
        <v>0</v>
      </c>
      <c r="R610" s="264">
        <v>0</v>
      </c>
      <c r="S610" s="262">
        <v>0</v>
      </c>
      <c r="T610" s="263">
        <v>0</v>
      </c>
      <c r="U610" s="263">
        <v>0</v>
      </c>
      <c r="V610" s="263">
        <v>0</v>
      </c>
      <c r="W610" s="263">
        <v>0</v>
      </c>
      <c r="X610" s="278">
        <v>0</v>
      </c>
      <c r="Y610" s="278">
        <v>0</v>
      </c>
      <c r="Z610" s="278">
        <v>0</v>
      </c>
      <c r="AA610" s="278">
        <v>0</v>
      </c>
      <c r="AB610" s="278">
        <v>0</v>
      </c>
      <c r="AC610" s="279">
        <v>0</v>
      </c>
      <c r="AD610" s="279">
        <v>0</v>
      </c>
      <c r="AE610" s="279">
        <v>0</v>
      </c>
      <c r="AF610" s="279">
        <v>0</v>
      </c>
      <c r="AG610" s="279">
        <v>0</v>
      </c>
      <c r="AH610" s="280">
        <v>0</v>
      </c>
      <c r="AI610" s="280">
        <v>0</v>
      </c>
      <c r="AJ610" s="280">
        <v>0</v>
      </c>
      <c r="AK610" s="280">
        <v>0</v>
      </c>
      <c r="AL610" s="280">
        <v>0</v>
      </c>
      <c r="AM610" s="281">
        <v>0</v>
      </c>
      <c r="AN610" s="281">
        <v>0</v>
      </c>
      <c r="AO610" s="281">
        <v>0</v>
      </c>
      <c r="AP610" s="281">
        <v>0</v>
      </c>
      <c r="AQ610" s="282">
        <v>0</v>
      </c>
    </row>
    <row r="611" spans="2:43" x14ac:dyDescent="0.2">
      <c r="B611" s="151" t="s">
        <v>245</v>
      </c>
      <c r="C611" s="151" t="s">
        <v>117</v>
      </c>
      <c r="D611" s="151" t="s">
        <v>141</v>
      </c>
      <c r="E611" s="151" t="s">
        <v>475</v>
      </c>
      <c r="F611" s="151" t="s">
        <v>123</v>
      </c>
      <c r="G611" s="151" t="s">
        <v>23</v>
      </c>
      <c r="H611" s="151" t="s">
        <v>117</v>
      </c>
      <c r="I611" s="262">
        <v>0</v>
      </c>
      <c r="J611" s="263">
        <v>0</v>
      </c>
      <c r="K611" s="263">
        <v>0</v>
      </c>
      <c r="L611" s="263">
        <v>0</v>
      </c>
      <c r="M611" s="264">
        <v>0</v>
      </c>
      <c r="N611" s="262">
        <v>0</v>
      </c>
      <c r="O611" s="263">
        <v>0</v>
      </c>
      <c r="P611" s="263">
        <v>0</v>
      </c>
      <c r="Q611" s="263">
        <v>0</v>
      </c>
      <c r="R611" s="264">
        <v>0</v>
      </c>
      <c r="S611" s="262">
        <v>0</v>
      </c>
      <c r="T611" s="263">
        <v>0</v>
      </c>
      <c r="U611" s="263">
        <v>0</v>
      </c>
      <c r="V611" s="263">
        <v>0</v>
      </c>
      <c r="W611" s="263">
        <v>0</v>
      </c>
      <c r="X611" s="278">
        <v>0</v>
      </c>
      <c r="Y611" s="278">
        <v>0</v>
      </c>
      <c r="Z611" s="278">
        <v>0</v>
      </c>
      <c r="AA611" s="278">
        <v>0</v>
      </c>
      <c r="AB611" s="278">
        <v>0</v>
      </c>
      <c r="AC611" s="279">
        <v>0</v>
      </c>
      <c r="AD611" s="279">
        <v>0</v>
      </c>
      <c r="AE611" s="279">
        <v>0</v>
      </c>
      <c r="AF611" s="279">
        <v>0</v>
      </c>
      <c r="AG611" s="279">
        <v>0</v>
      </c>
      <c r="AH611" s="280">
        <v>0</v>
      </c>
      <c r="AI611" s="280">
        <v>0</v>
      </c>
      <c r="AJ611" s="280">
        <v>0</v>
      </c>
      <c r="AK611" s="280">
        <v>0</v>
      </c>
      <c r="AL611" s="280">
        <v>0</v>
      </c>
      <c r="AM611" s="281">
        <v>0</v>
      </c>
      <c r="AN611" s="281">
        <v>0</v>
      </c>
      <c r="AO611" s="281">
        <v>0</v>
      </c>
      <c r="AP611" s="281">
        <v>0</v>
      </c>
      <c r="AQ611" s="282">
        <v>0</v>
      </c>
    </row>
    <row r="612" spans="2:43" s="27" customFormat="1" x14ac:dyDescent="0.2">
      <c r="B612" s="151" t="s">
        <v>245</v>
      </c>
      <c r="C612" s="151" t="s">
        <v>117</v>
      </c>
      <c r="D612" s="151" t="s">
        <v>395</v>
      </c>
      <c r="E612" s="151" t="s">
        <v>475</v>
      </c>
      <c r="F612" s="151" t="s">
        <v>189</v>
      </c>
      <c r="G612" s="151" t="s">
        <v>23</v>
      </c>
      <c r="H612" s="151" t="s">
        <v>117</v>
      </c>
      <c r="I612" s="262">
        <v>0</v>
      </c>
      <c r="J612" s="263">
        <v>0</v>
      </c>
      <c r="K612" s="263">
        <v>0</v>
      </c>
      <c r="L612" s="263">
        <v>0</v>
      </c>
      <c r="M612" s="264">
        <v>0</v>
      </c>
      <c r="N612" s="262">
        <v>0</v>
      </c>
      <c r="O612" s="263">
        <v>0</v>
      </c>
      <c r="P612" s="263">
        <v>0</v>
      </c>
      <c r="Q612" s="263">
        <v>0</v>
      </c>
      <c r="R612" s="264">
        <v>0</v>
      </c>
      <c r="S612" s="262">
        <v>0</v>
      </c>
      <c r="T612" s="263">
        <v>0</v>
      </c>
      <c r="U612" s="263">
        <v>0</v>
      </c>
      <c r="V612" s="263">
        <v>0</v>
      </c>
      <c r="W612" s="263">
        <v>0</v>
      </c>
      <c r="X612" s="278">
        <v>0</v>
      </c>
      <c r="Y612" s="278">
        <v>0</v>
      </c>
      <c r="Z612" s="278">
        <v>0</v>
      </c>
      <c r="AA612" s="278">
        <v>0</v>
      </c>
      <c r="AB612" s="278">
        <v>0</v>
      </c>
      <c r="AC612" s="279">
        <v>0</v>
      </c>
      <c r="AD612" s="279">
        <v>0</v>
      </c>
      <c r="AE612" s="279">
        <v>0</v>
      </c>
      <c r="AF612" s="279">
        <v>0</v>
      </c>
      <c r="AG612" s="279">
        <v>0</v>
      </c>
      <c r="AH612" s="280">
        <v>0</v>
      </c>
      <c r="AI612" s="280">
        <v>0</v>
      </c>
      <c r="AJ612" s="280">
        <v>0</v>
      </c>
      <c r="AK612" s="280">
        <v>0</v>
      </c>
      <c r="AL612" s="280">
        <v>0</v>
      </c>
      <c r="AM612" s="281">
        <v>0</v>
      </c>
      <c r="AN612" s="281">
        <v>0</v>
      </c>
      <c r="AO612" s="281">
        <v>0</v>
      </c>
      <c r="AP612" s="281">
        <v>0</v>
      </c>
      <c r="AQ612" s="282">
        <v>0</v>
      </c>
    </row>
    <row r="613" spans="2:43" s="27" customFormat="1" x14ac:dyDescent="0.2">
      <c r="B613" s="151" t="s">
        <v>245</v>
      </c>
      <c r="C613" s="151" t="s">
        <v>117</v>
      </c>
      <c r="D613" s="151" t="s">
        <v>396</v>
      </c>
      <c r="E613" s="151" t="s">
        <v>475</v>
      </c>
      <c r="F613" s="151" t="s">
        <v>193</v>
      </c>
      <c r="G613" s="151" t="s">
        <v>23</v>
      </c>
      <c r="H613" s="151" t="s">
        <v>117</v>
      </c>
      <c r="I613" s="262">
        <v>0</v>
      </c>
      <c r="J613" s="263">
        <v>0</v>
      </c>
      <c r="K613" s="263">
        <v>0</v>
      </c>
      <c r="L613" s="263">
        <v>0</v>
      </c>
      <c r="M613" s="264">
        <v>0</v>
      </c>
      <c r="N613" s="262">
        <v>0</v>
      </c>
      <c r="O613" s="263">
        <v>0</v>
      </c>
      <c r="P613" s="263">
        <v>0</v>
      </c>
      <c r="Q613" s="263">
        <v>0</v>
      </c>
      <c r="R613" s="264">
        <v>0</v>
      </c>
      <c r="S613" s="262">
        <v>0</v>
      </c>
      <c r="T613" s="263">
        <v>0</v>
      </c>
      <c r="U613" s="263">
        <v>0</v>
      </c>
      <c r="V613" s="263">
        <v>0</v>
      </c>
      <c r="W613" s="263">
        <v>0</v>
      </c>
      <c r="X613" s="278">
        <v>0</v>
      </c>
      <c r="Y613" s="278">
        <v>0</v>
      </c>
      <c r="Z613" s="278">
        <v>0</v>
      </c>
      <c r="AA613" s="278">
        <v>0</v>
      </c>
      <c r="AB613" s="278">
        <v>0</v>
      </c>
      <c r="AC613" s="279">
        <v>0</v>
      </c>
      <c r="AD613" s="279">
        <v>0</v>
      </c>
      <c r="AE613" s="279">
        <v>0</v>
      </c>
      <c r="AF613" s="279">
        <v>0</v>
      </c>
      <c r="AG613" s="279">
        <v>0</v>
      </c>
      <c r="AH613" s="280">
        <v>0</v>
      </c>
      <c r="AI613" s="280">
        <v>0</v>
      </c>
      <c r="AJ613" s="280">
        <v>0</v>
      </c>
      <c r="AK613" s="280">
        <v>0</v>
      </c>
      <c r="AL613" s="280">
        <v>0</v>
      </c>
      <c r="AM613" s="281">
        <v>0</v>
      </c>
      <c r="AN613" s="281">
        <v>0</v>
      </c>
      <c r="AO613" s="281">
        <v>0</v>
      </c>
      <c r="AP613" s="281">
        <v>0</v>
      </c>
      <c r="AQ613" s="282">
        <v>0</v>
      </c>
    </row>
    <row r="614" spans="2:43" s="27" customFormat="1" x14ac:dyDescent="0.2">
      <c r="B614" s="151" t="s">
        <v>245</v>
      </c>
      <c r="C614" s="151" t="s">
        <v>117</v>
      </c>
      <c r="D614" s="151" t="s">
        <v>134</v>
      </c>
      <c r="E614" s="151" t="s">
        <v>475</v>
      </c>
      <c r="F614" s="151" t="s">
        <v>125</v>
      </c>
      <c r="G614" s="151" t="s">
        <v>23</v>
      </c>
      <c r="H614" s="151" t="s">
        <v>117</v>
      </c>
      <c r="I614" s="262">
        <v>0</v>
      </c>
      <c r="J614" s="263">
        <v>0</v>
      </c>
      <c r="K614" s="263">
        <v>0</v>
      </c>
      <c r="L614" s="263">
        <v>0</v>
      </c>
      <c r="M614" s="264">
        <v>0</v>
      </c>
      <c r="N614" s="262">
        <v>0</v>
      </c>
      <c r="O614" s="263">
        <v>0</v>
      </c>
      <c r="P614" s="263">
        <v>0</v>
      </c>
      <c r="Q614" s="263">
        <v>0</v>
      </c>
      <c r="R614" s="264">
        <v>0</v>
      </c>
      <c r="S614" s="262">
        <v>0</v>
      </c>
      <c r="T614" s="263">
        <v>0</v>
      </c>
      <c r="U614" s="263">
        <v>0</v>
      </c>
      <c r="V614" s="263">
        <v>0</v>
      </c>
      <c r="W614" s="263">
        <v>0</v>
      </c>
      <c r="X614" s="278">
        <v>0</v>
      </c>
      <c r="Y614" s="278">
        <v>0</v>
      </c>
      <c r="Z614" s="278">
        <v>0</v>
      </c>
      <c r="AA614" s="278">
        <v>0</v>
      </c>
      <c r="AB614" s="278">
        <v>0</v>
      </c>
      <c r="AC614" s="279">
        <v>0</v>
      </c>
      <c r="AD614" s="279">
        <v>0</v>
      </c>
      <c r="AE614" s="279">
        <v>0</v>
      </c>
      <c r="AF614" s="279">
        <v>0</v>
      </c>
      <c r="AG614" s="279">
        <v>0</v>
      </c>
      <c r="AH614" s="280">
        <v>0</v>
      </c>
      <c r="AI614" s="280">
        <v>0</v>
      </c>
      <c r="AJ614" s="280">
        <v>0</v>
      </c>
      <c r="AK614" s="280">
        <v>0</v>
      </c>
      <c r="AL614" s="280">
        <v>0</v>
      </c>
      <c r="AM614" s="281">
        <v>0</v>
      </c>
      <c r="AN614" s="281">
        <v>0</v>
      </c>
      <c r="AO614" s="281">
        <v>0</v>
      </c>
      <c r="AP614" s="281">
        <v>0</v>
      </c>
      <c r="AQ614" s="282">
        <v>0</v>
      </c>
    </row>
    <row r="615" spans="2:43" s="27" customFormat="1" x14ac:dyDescent="0.2">
      <c r="B615" s="151" t="s">
        <v>245</v>
      </c>
      <c r="C615" s="151" t="s">
        <v>117</v>
      </c>
      <c r="D615" s="151" t="s">
        <v>397</v>
      </c>
      <c r="E615" s="151" t="s">
        <v>475</v>
      </c>
      <c r="F615" s="151" t="s">
        <v>130</v>
      </c>
      <c r="G615" s="151" t="s">
        <v>23</v>
      </c>
      <c r="H615" s="151" t="s">
        <v>117</v>
      </c>
      <c r="I615" s="262">
        <v>0</v>
      </c>
      <c r="J615" s="263">
        <v>0</v>
      </c>
      <c r="K615" s="263">
        <v>0</v>
      </c>
      <c r="L615" s="263">
        <v>0</v>
      </c>
      <c r="M615" s="264">
        <v>0</v>
      </c>
      <c r="N615" s="262">
        <v>0</v>
      </c>
      <c r="O615" s="263">
        <v>0</v>
      </c>
      <c r="P615" s="263">
        <v>0</v>
      </c>
      <c r="Q615" s="263">
        <v>0</v>
      </c>
      <c r="R615" s="264">
        <v>0</v>
      </c>
      <c r="S615" s="262">
        <v>0</v>
      </c>
      <c r="T615" s="263">
        <v>0</v>
      </c>
      <c r="U615" s="263">
        <v>0</v>
      </c>
      <c r="V615" s="263">
        <v>0</v>
      </c>
      <c r="W615" s="263">
        <v>0</v>
      </c>
      <c r="X615" s="278">
        <v>0</v>
      </c>
      <c r="Y615" s="278">
        <v>0</v>
      </c>
      <c r="Z615" s="278">
        <v>0</v>
      </c>
      <c r="AA615" s="278">
        <v>0</v>
      </c>
      <c r="AB615" s="278">
        <v>0</v>
      </c>
      <c r="AC615" s="279">
        <v>0</v>
      </c>
      <c r="AD615" s="279">
        <v>0</v>
      </c>
      <c r="AE615" s="279">
        <v>0</v>
      </c>
      <c r="AF615" s="279">
        <v>0</v>
      </c>
      <c r="AG615" s="279">
        <v>0</v>
      </c>
      <c r="AH615" s="280">
        <v>0</v>
      </c>
      <c r="AI615" s="280">
        <v>0</v>
      </c>
      <c r="AJ615" s="280">
        <v>0</v>
      </c>
      <c r="AK615" s="280">
        <v>0</v>
      </c>
      <c r="AL615" s="280">
        <v>0</v>
      </c>
      <c r="AM615" s="281">
        <v>0</v>
      </c>
      <c r="AN615" s="281">
        <v>0</v>
      </c>
      <c r="AO615" s="281">
        <v>0</v>
      </c>
      <c r="AP615" s="281">
        <v>0</v>
      </c>
      <c r="AQ615" s="282">
        <v>0</v>
      </c>
    </row>
    <row r="616" spans="2:43" s="27" customFormat="1" x14ac:dyDescent="0.2">
      <c r="B616" s="151" t="s">
        <v>245</v>
      </c>
      <c r="C616" s="151" t="s">
        <v>117</v>
      </c>
      <c r="D616" s="151" t="s">
        <v>138</v>
      </c>
      <c r="E616" s="151" t="s">
        <v>475</v>
      </c>
      <c r="F616" s="151" t="s">
        <v>126</v>
      </c>
      <c r="G616" s="151" t="s">
        <v>23</v>
      </c>
      <c r="H616" s="151" t="s">
        <v>117</v>
      </c>
      <c r="I616" s="262">
        <v>0</v>
      </c>
      <c r="J616" s="263">
        <v>0</v>
      </c>
      <c r="K616" s="263">
        <v>0</v>
      </c>
      <c r="L616" s="263">
        <v>0</v>
      </c>
      <c r="M616" s="264">
        <v>0</v>
      </c>
      <c r="N616" s="262">
        <v>0</v>
      </c>
      <c r="O616" s="263">
        <v>0</v>
      </c>
      <c r="P616" s="263">
        <v>0</v>
      </c>
      <c r="Q616" s="263">
        <v>0</v>
      </c>
      <c r="R616" s="264">
        <v>0</v>
      </c>
      <c r="S616" s="262">
        <v>0</v>
      </c>
      <c r="T616" s="263">
        <v>0</v>
      </c>
      <c r="U616" s="263">
        <v>0</v>
      </c>
      <c r="V616" s="263">
        <v>0</v>
      </c>
      <c r="W616" s="263">
        <v>0</v>
      </c>
      <c r="X616" s="278">
        <v>0</v>
      </c>
      <c r="Y616" s="278">
        <v>0</v>
      </c>
      <c r="Z616" s="278">
        <v>0</v>
      </c>
      <c r="AA616" s="278">
        <v>0</v>
      </c>
      <c r="AB616" s="278">
        <v>0</v>
      </c>
      <c r="AC616" s="279">
        <v>0</v>
      </c>
      <c r="AD616" s="279">
        <v>0</v>
      </c>
      <c r="AE616" s="279">
        <v>0</v>
      </c>
      <c r="AF616" s="279">
        <v>0</v>
      </c>
      <c r="AG616" s="279">
        <v>0</v>
      </c>
      <c r="AH616" s="280">
        <v>0</v>
      </c>
      <c r="AI616" s="280">
        <v>0</v>
      </c>
      <c r="AJ616" s="280">
        <v>0</v>
      </c>
      <c r="AK616" s="280">
        <v>0</v>
      </c>
      <c r="AL616" s="280">
        <v>0</v>
      </c>
      <c r="AM616" s="281">
        <v>0</v>
      </c>
      <c r="AN616" s="281">
        <v>0</v>
      </c>
      <c r="AO616" s="281">
        <v>0</v>
      </c>
      <c r="AP616" s="281">
        <v>0</v>
      </c>
      <c r="AQ616" s="282">
        <v>0</v>
      </c>
    </row>
    <row r="617" spans="2:43" s="27" customFormat="1" x14ac:dyDescent="0.2">
      <c r="B617" s="151" t="s">
        <v>245</v>
      </c>
      <c r="C617" s="151" t="s">
        <v>117</v>
      </c>
      <c r="D617" s="151" t="s">
        <v>140</v>
      </c>
      <c r="E617" s="151" t="s">
        <v>475</v>
      </c>
      <c r="F617" s="151" t="s">
        <v>128</v>
      </c>
      <c r="G617" s="151" t="s">
        <v>23</v>
      </c>
      <c r="H617" s="151" t="s">
        <v>117</v>
      </c>
      <c r="I617" s="262">
        <v>0</v>
      </c>
      <c r="J617" s="263">
        <v>0</v>
      </c>
      <c r="K617" s="263">
        <v>0</v>
      </c>
      <c r="L617" s="263">
        <v>0</v>
      </c>
      <c r="M617" s="264">
        <v>0</v>
      </c>
      <c r="N617" s="262">
        <v>0</v>
      </c>
      <c r="O617" s="263">
        <v>0</v>
      </c>
      <c r="P617" s="263">
        <v>0</v>
      </c>
      <c r="Q617" s="263">
        <v>0</v>
      </c>
      <c r="R617" s="264">
        <v>0</v>
      </c>
      <c r="S617" s="262">
        <v>0</v>
      </c>
      <c r="T617" s="263">
        <v>0</v>
      </c>
      <c r="U617" s="263">
        <v>0</v>
      </c>
      <c r="V617" s="263">
        <v>0</v>
      </c>
      <c r="W617" s="263">
        <v>0</v>
      </c>
      <c r="X617" s="278">
        <v>0</v>
      </c>
      <c r="Y617" s="278">
        <v>0</v>
      </c>
      <c r="Z617" s="278">
        <v>0</v>
      </c>
      <c r="AA617" s="278">
        <v>0</v>
      </c>
      <c r="AB617" s="278">
        <v>0</v>
      </c>
      <c r="AC617" s="279">
        <v>0</v>
      </c>
      <c r="AD617" s="279">
        <v>0</v>
      </c>
      <c r="AE617" s="279">
        <v>0</v>
      </c>
      <c r="AF617" s="279">
        <v>0</v>
      </c>
      <c r="AG617" s="279">
        <v>0</v>
      </c>
      <c r="AH617" s="280">
        <v>0</v>
      </c>
      <c r="AI617" s="280">
        <v>0</v>
      </c>
      <c r="AJ617" s="280">
        <v>0</v>
      </c>
      <c r="AK617" s="280">
        <v>0</v>
      </c>
      <c r="AL617" s="280">
        <v>0</v>
      </c>
      <c r="AM617" s="281">
        <v>0</v>
      </c>
      <c r="AN617" s="281">
        <v>0</v>
      </c>
      <c r="AO617" s="281">
        <v>0</v>
      </c>
      <c r="AP617" s="281">
        <v>0</v>
      </c>
      <c r="AQ617" s="282">
        <v>0</v>
      </c>
    </row>
    <row r="618" spans="2:43" s="27" customFormat="1" x14ac:dyDescent="0.2">
      <c r="B618" s="151" t="s">
        <v>245</v>
      </c>
      <c r="C618" s="151" t="s">
        <v>117</v>
      </c>
      <c r="D618" s="151" t="s">
        <v>135</v>
      </c>
      <c r="E618" s="151" t="s">
        <v>475</v>
      </c>
      <c r="F618" s="151" t="s">
        <v>155</v>
      </c>
      <c r="G618" s="151" t="s">
        <v>23</v>
      </c>
      <c r="H618" s="151" t="s">
        <v>117</v>
      </c>
      <c r="I618" s="262">
        <v>0</v>
      </c>
      <c r="J618" s="263">
        <v>0</v>
      </c>
      <c r="K618" s="263">
        <v>0</v>
      </c>
      <c r="L618" s="263">
        <v>0</v>
      </c>
      <c r="M618" s="264">
        <v>0</v>
      </c>
      <c r="N618" s="262">
        <v>0</v>
      </c>
      <c r="O618" s="263">
        <v>0</v>
      </c>
      <c r="P618" s="263">
        <v>0</v>
      </c>
      <c r="Q618" s="263">
        <v>0</v>
      </c>
      <c r="R618" s="264">
        <v>0</v>
      </c>
      <c r="S618" s="262">
        <v>0</v>
      </c>
      <c r="T618" s="263">
        <v>0</v>
      </c>
      <c r="U618" s="263">
        <v>0</v>
      </c>
      <c r="V618" s="263">
        <v>0</v>
      </c>
      <c r="W618" s="263">
        <v>0</v>
      </c>
      <c r="X618" s="278">
        <v>0</v>
      </c>
      <c r="Y618" s="278">
        <v>0</v>
      </c>
      <c r="Z618" s="278">
        <v>0</v>
      </c>
      <c r="AA618" s="278">
        <v>0</v>
      </c>
      <c r="AB618" s="278">
        <v>0</v>
      </c>
      <c r="AC618" s="279">
        <v>0</v>
      </c>
      <c r="AD618" s="279">
        <v>0</v>
      </c>
      <c r="AE618" s="279">
        <v>0</v>
      </c>
      <c r="AF618" s="279">
        <v>0</v>
      </c>
      <c r="AG618" s="279">
        <v>0</v>
      </c>
      <c r="AH618" s="280">
        <v>0</v>
      </c>
      <c r="AI618" s="280">
        <v>0</v>
      </c>
      <c r="AJ618" s="280">
        <v>0</v>
      </c>
      <c r="AK618" s="280">
        <v>0</v>
      </c>
      <c r="AL618" s="280">
        <v>0</v>
      </c>
      <c r="AM618" s="281">
        <v>0</v>
      </c>
      <c r="AN618" s="281">
        <v>0</v>
      </c>
      <c r="AO618" s="281">
        <v>0</v>
      </c>
      <c r="AP618" s="281">
        <v>0</v>
      </c>
      <c r="AQ618" s="282">
        <v>0</v>
      </c>
    </row>
    <row r="619" spans="2:43" s="27" customFormat="1" x14ac:dyDescent="0.2">
      <c r="B619" s="151" t="s">
        <v>245</v>
      </c>
      <c r="C619" s="151" t="s">
        <v>117</v>
      </c>
      <c r="D619" s="151" t="s">
        <v>136</v>
      </c>
      <c r="E619" s="151" t="s">
        <v>475</v>
      </c>
      <c r="F619" s="151" t="s">
        <v>132</v>
      </c>
      <c r="G619" s="151" t="s">
        <v>23</v>
      </c>
      <c r="H619" s="151" t="s">
        <v>117</v>
      </c>
      <c r="I619" s="262">
        <v>0</v>
      </c>
      <c r="J619" s="263">
        <v>0</v>
      </c>
      <c r="K619" s="263">
        <v>0</v>
      </c>
      <c r="L619" s="263">
        <v>0</v>
      </c>
      <c r="M619" s="264">
        <v>0</v>
      </c>
      <c r="N619" s="262">
        <v>0</v>
      </c>
      <c r="O619" s="263">
        <v>0</v>
      </c>
      <c r="P619" s="263">
        <v>0</v>
      </c>
      <c r="Q619" s="263">
        <v>0</v>
      </c>
      <c r="R619" s="264">
        <v>0</v>
      </c>
      <c r="S619" s="262">
        <v>0</v>
      </c>
      <c r="T619" s="263">
        <v>0</v>
      </c>
      <c r="U619" s="263">
        <v>0</v>
      </c>
      <c r="V619" s="263">
        <v>0</v>
      </c>
      <c r="W619" s="263">
        <v>0</v>
      </c>
      <c r="X619" s="278">
        <v>0</v>
      </c>
      <c r="Y619" s="278">
        <v>0</v>
      </c>
      <c r="Z619" s="278">
        <v>0</v>
      </c>
      <c r="AA619" s="278">
        <v>0</v>
      </c>
      <c r="AB619" s="278">
        <v>0</v>
      </c>
      <c r="AC619" s="279">
        <v>0</v>
      </c>
      <c r="AD619" s="279">
        <v>0</v>
      </c>
      <c r="AE619" s="279">
        <v>0</v>
      </c>
      <c r="AF619" s="279">
        <v>0</v>
      </c>
      <c r="AG619" s="279">
        <v>0</v>
      </c>
      <c r="AH619" s="280">
        <v>0</v>
      </c>
      <c r="AI619" s="280">
        <v>0</v>
      </c>
      <c r="AJ619" s="280">
        <v>0</v>
      </c>
      <c r="AK619" s="280">
        <v>0</v>
      </c>
      <c r="AL619" s="280">
        <v>0</v>
      </c>
      <c r="AM619" s="281">
        <v>0</v>
      </c>
      <c r="AN619" s="281">
        <v>0</v>
      </c>
      <c r="AO619" s="281">
        <v>0</v>
      </c>
      <c r="AP619" s="281">
        <v>0</v>
      </c>
      <c r="AQ619" s="282">
        <v>0</v>
      </c>
    </row>
    <row r="620" spans="2:43" s="27" customFormat="1" x14ac:dyDescent="0.2">
      <c r="B620" s="151" t="s">
        <v>245</v>
      </c>
      <c r="C620" s="151" t="s">
        <v>117</v>
      </c>
      <c r="D620" s="151" t="s">
        <v>398</v>
      </c>
      <c r="E620" s="151" t="s">
        <v>475</v>
      </c>
      <c r="F620" s="151" t="s">
        <v>131</v>
      </c>
      <c r="G620" s="151" t="s">
        <v>23</v>
      </c>
      <c r="H620" s="151" t="s">
        <v>117</v>
      </c>
      <c r="I620" s="262">
        <v>0</v>
      </c>
      <c r="J620" s="263">
        <v>0</v>
      </c>
      <c r="K620" s="263">
        <v>0</v>
      </c>
      <c r="L620" s="263">
        <v>0</v>
      </c>
      <c r="M620" s="264">
        <v>0</v>
      </c>
      <c r="N620" s="262">
        <v>0</v>
      </c>
      <c r="O620" s="263">
        <v>0</v>
      </c>
      <c r="P620" s="263">
        <v>0</v>
      </c>
      <c r="Q620" s="263">
        <v>0</v>
      </c>
      <c r="R620" s="264">
        <v>0</v>
      </c>
      <c r="S620" s="262">
        <v>0</v>
      </c>
      <c r="T620" s="263">
        <v>0</v>
      </c>
      <c r="U620" s="263">
        <v>0</v>
      </c>
      <c r="V620" s="263">
        <v>0</v>
      </c>
      <c r="W620" s="263">
        <v>0</v>
      </c>
      <c r="X620" s="278">
        <v>0</v>
      </c>
      <c r="Y620" s="278">
        <v>0</v>
      </c>
      <c r="Z620" s="278">
        <v>0</v>
      </c>
      <c r="AA620" s="278">
        <v>0</v>
      </c>
      <c r="AB620" s="278">
        <v>0</v>
      </c>
      <c r="AC620" s="279">
        <v>0</v>
      </c>
      <c r="AD620" s="279">
        <v>0</v>
      </c>
      <c r="AE620" s="279">
        <v>0</v>
      </c>
      <c r="AF620" s="279">
        <v>0</v>
      </c>
      <c r="AG620" s="279">
        <v>0</v>
      </c>
      <c r="AH620" s="280">
        <v>0</v>
      </c>
      <c r="AI620" s="280">
        <v>0</v>
      </c>
      <c r="AJ620" s="280">
        <v>0</v>
      </c>
      <c r="AK620" s="280">
        <v>0</v>
      </c>
      <c r="AL620" s="280">
        <v>0</v>
      </c>
      <c r="AM620" s="281">
        <v>0</v>
      </c>
      <c r="AN620" s="281">
        <v>0</v>
      </c>
      <c r="AO620" s="281">
        <v>0</v>
      </c>
      <c r="AP620" s="281">
        <v>0</v>
      </c>
      <c r="AQ620" s="282">
        <v>0</v>
      </c>
    </row>
    <row r="621" spans="2:43" s="27" customFormat="1" x14ac:dyDescent="0.2">
      <c r="B621" s="151" t="s">
        <v>244</v>
      </c>
      <c r="C621" s="151" t="s">
        <v>77</v>
      </c>
      <c r="D621" s="151" t="s">
        <v>144</v>
      </c>
      <c r="E621" s="151" t="s">
        <v>475</v>
      </c>
      <c r="F621" s="151" t="s">
        <v>122</v>
      </c>
      <c r="G621" s="151" t="s">
        <v>367</v>
      </c>
      <c r="H621" s="151" t="s">
        <v>77</v>
      </c>
      <c r="I621" s="262">
        <v>0</v>
      </c>
      <c r="J621" s="263">
        <v>16.898722648077836</v>
      </c>
      <c r="K621" s="263">
        <v>0</v>
      </c>
      <c r="L621" s="263">
        <v>0</v>
      </c>
      <c r="M621" s="264">
        <v>0</v>
      </c>
      <c r="N621" s="262">
        <v>0</v>
      </c>
      <c r="O621" s="263">
        <v>16.378634525845644</v>
      </c>
      <c r="P621" s="263">
        <v>0</v>
      </c>
      <c r="Q621" s="263">
        <v>0</v>
      </c>
      <c r="R621" s="264">
        <v>0</v>
      </c>
      <c r="S621" s="262">
        <v>0</v>
      </c>
      <c r="T621" s="263">
        <v>16.378634525845644</v>
      </c>
      <c r="U621" s="263">
        <v>0</v>
      </c>
      <c r="V621" s="263">
        <v>0</v>
      </c>
      <c r="W621" s="263">
        <v>0</v>
      </c>
      <c r="X621" s="278">
        <v>0</v>
      </c>
      <c r="Y621" s="278">
        <v>1.7404763403792249</v>
      </c>
      <c r="Z621" s="278">
        <v>0</v>
      </c>
      <c r="AA621" s="278">
        <v>0</v>
      </c>
      <c r="AB621" s="278">
        <v>0</v>
      </c>
      <c r="AC621" s="279">
        <v>0</v>
      </c>
      <c r="AD621" s="279">
        <v>0</v>
      </c>
      <c r="AE621" s="279">
        <v>0</v>
      </c>
      <c r="AF621" s="279">
        <v>0</v>
      </c>
      <c r="AG621" s="279">
        <v>0</v>
      </c>
      <c r="AH621" s="280">
        <v>0</v>
      </c>
      <c r="AI621" s="280">
        <v>14.638158185466418</v>
      </c>
      <c r="AJ621" s="280">
        <v>0</v>
      </c>
      <c r="AK621" s="280">
        <v>0</v>
      </c>
      <c r="AL621" s="280">
        <v>0</v>
      </c>
      <c r="AM621" s="281">
        <v>0</v>
      </c>
      <c r="AN621" s="281">
        <v>0</v>
      </c>
      <c r="AO621" s="281">
        <v>0</v>
      </c>
      <c r="AP621" s="281">
        <v>0</v>
      </c>
      <c r="AQ621" s="282">
        <v>0</v>
      </c>
    </row>
    <row r="622" spans="2:43" s="27" customFormat="1" x14ac:dyDescent="0.2">
      <c r="B622" s="151" t="s">
        <v>244</v>
      </c>
      <c r="C622" s="151" t="s">
        <v>77</v>
      </c>
      <c r="D622" s="151" t="s">
        <v>139</v>
      </c>
      <c r="E622" s="151" t="s">
        <v>475</v>
      </c>
      <c r="F622" s="151" t="s">
        <v>127</v>
      </c>
      <c r="G622" s="151" t="s">
        <v>367</v>
      </c>
      <c r="H622" s="151" t="s">
        <v>77</v>
      </c>
      <c r="I622" s="262">
        <v>0</v>
      </c>
      <c r="J622" s="263">
        <v>8.9027762287198744</v>
      </c>
      <c r="K622" s="263">
        <v>0</v>
      </c>
      <c r="L622" s="263">
        <v>0</v>
      </c>
      <c r="M622" s="264">
        <v>0</v>
      </c>
      <c r="N622" s="262">
        <v>0</v>
      </c>
      <c r="O622" s="263">
        <v>8.628777520777593</v>
      </c>
      <c r="P622" s="263">
        <v>0</v>
      </c>
      <c r="Q622" s="263">
        <v>0</v>
      </c>
      <c r="R622" s="264">
        <v>0</v>
      </c>
      <c r="S622" s="262">
        <v>0</v>
      </c>
      <c r="T622" s="263">
        <v>8.628777520777593</v>
      </c>
      <c r="U622" s="263">
        <v>0</v>
      </c>
      <c r="V622" s="263">
        <v>0</v>
      </c>
      <c r="W622" s="263">
        <v>0</v>
      </c>
      <c r="X622" s="278">
        <v>0</v>
      </c>
      <c r="Y622" s="278">
        <v>1.0286621883105098</v>
      </c>
      <c r="Z622" s="278">
        <v>0</v>
      </c>
      <c r="AA622" s="278">
        <v>0</v>
      </c>
      <c r="AB622" s="278">
        <v>0</v>
      </c>
      <c r="AC622" s="279">
        <v>0</v>
      </c>
      <c r="AD622" s="279">
        <v>0</v>
      </c>
      <c r="AE622" s="279">
        <v>0</v>
      </c>
      <c r="AF622" s="279">
        <v>0</v>
      </c>
      <c r="AG622" s="279">
        <v>0</v>
      </c>
      <c r="AH622" s="280">
        <v>0</v>
      </c>
      <c r="AI622" s="280">
        <v>7.600115332467082</v>
      </c>
      <c r="AJ622" s="280">
        <v>0</v>
      </c>
      <c r="AK622" s="280">
        <v>0</v>
      </c>
      <c r="AL622" s="280">
        <v>0</v>
      </c>
      <c r="AM622" s="281">
        <v>0</v>
      </c>
      <c r="AN622" s="281">
        <v>0</v>
      </c>
      <c r="AO622" s="281">
        <v>0</v>
      </c>
      <c r="AP622" s="281">
        <v>0</v>
      </c>
      <c r="AQ622" s="282">
        <v>0</v>
      </c>
    </row>
    <row r="623" spans="2:43" s="27" customFormat="1" x14ac:dyDescent="0.2">
      <c r="B623" s="151" t="s">
        <v>244</v>
      </c>
      <c r="C623" s="151" t="s">
        <v>77</v>
      </c>
      <c r="D623" s="151" t="s">
        <v>142</v>
      </c>
      <c r="E623" s="151" t="s">
        <v>475</v>
      </c>
      <c r="F623" s="151" t="s">
        <v>133</v>
      </c>
      <c r="G623" s="151" t="s">
        <v>367</v>
      </c>
      <c r="H623" s="151" t="s">
        <v>77</v>
      </c>
      <c r="I623" s="262">
        <v>0</v>
      </c>
      <c r="J623" s="263">
        <v>10.412622674230686</v>
      </c>
      <c r="K623" s="263">
        <v>0</v>
      </c>
      <c r="L623" s="263">
        <v>0</v>
      </c>
      <c r="M623" s="264">
        <v>0</v>
      </c>
      <c r="N623" s="262">
        <v>0</v>
      </c>
      <c r="O623" s="263">
        <v>13.347441160552757</v>
      </c>
      <c r="P623" s="263">
        <v>0</v>
      </c>
      <c r="Q623" s="263">
        <v>0</v>
      </c>
      <c r="R623" s="264">
        <v>0</v>
      </c>
      <c r="S623" s="262">
        <v>0</v>
      </c>
      <c r="T623" s="263">
        <v>13.347441160552757</v>
      </c>
      <c r="U623" s="263">
        <v>0</v>
      </c>
      <c r="V623" s="263">
        <v>0</v>
      </c>
      <c r="W623" s="263">
        <v>0</v>
      </c>
      <c r="X623" s="278">
        <v>0</v>
      </c>
      <c r="Y623" s="278">
        <v>2.6115803621686893</v>
      </c>
      <c r="Z623" s="278">
        <v>0</v>
      </c>
      <c r="AA623" s="278">
        <v>0</v>
      </c>
      <c r="AB623" s="278">
        <v>0</v>
      </c>
      <c r="AC623" s="279">
        <v>0</v>
      </c>
      <c r="AD623" s="279">
        <v>0</v>
      </c>
      <c r="AE623" s="279">
        <v>0</v>
      </c>
      <c r="AF623" s="279">
        <v>0</v>
      </c>
      <c r="AG623" s="279">
        <v>0</v>
      </c>
      <c r="AH623" s="280">
        <v>0</v>
      </c>
      <c r="AI623" s="280">
        <v>10.735860798384065</v>
      </c>
      <c r="AJ623" s="280">
        <v>0</v>
      </c>
      <c r="AK623" s="280">
        <v>0</v>
      </c>
      <c r="AL623" s="280">
        <v>0</v>
      </c>
      <c r="AM623" s="281">
        <v>0</v>
      </c>
      <c r="AN623" s="281">
        <v>0</v>
      </c>
      <c r="AO623" s="281">
        <v>0</v>
      </c>
      <c r="AP623" s="281">
        <v>0</v>
      </c>
      <c r="AQ623" s="282">
        <v>0</v>
      </c>
    </row>
    <row r="624" spans="2:43" s="27" customFormat="1" x14ac:dyDescent="0.2">
      <c r="B624" s="151" t="s">
        <v>244</v>
      </c>
      <c r="C624" s="151" t="s">
        <v>77</v>
      </c>
      <c r="D624" s="151" t="s">
        <v>143</v>
      </c>
      <c r="E624" s="151" t="s">
        <v>475</v>
      </c>
      <c r="F624" s="151" t="s">
        <v>212</v>
      </c>
      <c r="G624" s="151" t="s">
        <v>367</v>
      </c>
      <c r="H624" s="151" t="s">
        <v>77</v>
      </c>
      <c r="I624" s="262">
        <v>0</v>
      </c>
      <c r="J624" s="263">
        <v>2.757984906525448</v>
      </c>
      <c r="K624" s="263">
        <v>0</v>
      </c>
      <c r="L624" s="263">
        <v>0</v>
      </c>
      <c r="M624" s="264">
        <v>0</v>
      </c>
      <c r="N624" s="262">
        <v>0</v>
      </c>
      <c r="O624" s="263">
        <v>3.5353284578960111</v>
      </c>
      <c r="P624" s="263">
        <v>0</v>
      </c>
      <c r="Q624" s="263">
        <v>0</v>
      </c>
      <c r="R624" s="264">
        <v>0</v>
      </c>
      <c r="S624" s="262">
        <v>0</v>
      </c>
      <c r="T624" s="263">
        <v>3.5353284578960111</v>
      </c>
      <c r="U624" s="263">
        <v>0</v>
      </c>
      <c r="V624" s="263">
        <v>0</v>
      </c>
      <c r="W624" s="263">
        <v>0</v>
      </c>
      <c r="X624" s="278">
        <v>0</v>
      </c>
      <c r="Y624" s="278">
        <v>0</v>
      </c>
      <c r="Z624" s="278">
        <v>0</v>
      </c>
      <c r="AA624" s="278">
        <v>0</v>
      </c>
      <c r="AB624" s="278">
        <v>0</v>
      </c>
      <c r="AC624" s="279">
        <v>0</v>
      </c>
      <c r="AD624" s="279">
        <v>0</v>
      </c>
      <c r="AE624" s="279">
        <v>0</v>
      </c>
      <c r="AF624" s="279">
        <v>0</v>
      </c>
      <c r="AG624" s="279">
        <v>0</v>
      </c>
      <c r="AH624" s="280">
        <v>0</v>
      </c>
      <c r="AI624" s="280">
        <v>3.5353284578960111</v>
      </c>
      <c r="AJ624" s="280">
        <v>0</v>
      </c>
      <c r="AK624" s="280">
        <v>0</v>
      </c>
      <c r="AL624" s="280">
        <v>0</v>
      </c>
      <c r="AM624" s="281">
        <v>0</v>
      </c>
      <c r="AN624" s="281">
        <v>0</v>
      </c>
      <c r="AO624" s="281">
        <v>0</v>
      </c>
      <c r="AP624" s="281">
        <v>0</v>
      </c>
      <c r="AQ624" s="282">
        <v>0</v>
      </c>
    </row>
    <row r="625" spans="2:43" s="27" customFormat="1" x14ac:dyDescent="0.2">
      <c r="B625" s="151" t="s">
        <v>244</v>
      </c>
      <c r="C625" s="151" t="s">
        <v>77</v>
      </c>
      <c r="D625" s="151" t="s">
        <v>137</v>
      </c>
      <c r="E625" s="151" t="s">
        <v>475</v>
      </c>
      <c r="F625" s="151" t="s">
        <v>124</v>
      </c>
      <c r="G625" s="151" t="s">
        <v>367</v>
      </c>
      <c r="H625" s="151" t="s">
        <v>77</v>
      </c>
      <c r="I625" s="262">
        <v>0</v>
      </c>
      <c r="J625" s="263">
        <v>19.524451640157512</v>
      </c>
      <c r="K625" s="263">
        <v>0</v>
      </c>
      <c r="L625" s="263">
        <v>0</v>
      </c>
      <c r="M625" s="264">
        <v>0</v>
      </c>
      <c r="N625" s="262">
        <v>0</v>
      </c>
      <c r="O625" s="263">
        <v>18.923552057235618</v>
      </c>
      <c r="P625" s="263">
        <v>0</v>
      </c>
      <c r="Q625" s="263">
        <v>0</v>
      </c>
      <c r="R625" s="264">
        <v>0</v>
      </c>
      <c r="S625" s="262">
        <v>0</v>
      </c>
      <c r="T625" s="263">
        <v>18.923552057235618</v>
      </c>
      <c r="U625" s="263">
        <v>0</v>
      </c>
      <c r="V625" s="263">
        <v>0</v>
      </c>
      <c r="W625" s="263">
        <v>0</v>
      </c>
      <c r="X625" s="278">
        <v>0</v>
      </c>
      <c r="Y625" s="278">
        <v>0.2671030327323981</v>
      </c>
      <c r="Z625" s="278">
        <v>0</v>
      </c>
      <c r="AA625" s="278">
        <v>0</v>
      </c>
      <c r="AB625" s="278">
        <v>0</v>
      </c>
      <c r="AC625" s="279">
        <v>0</v>
      </c>
      <c r="AD625" s="279">
        <v>9.2646384221176081</v>
      </c>
      <c r="AE625" s="279">
        <v>0</v>
      </c>
      <c r="AF625" s="279">
        <v>0</v>
      </c>
      <c r="AG625" s="279">
        <v>0</v>
      </c>
      <c r="AH625" s="280">
        <v>0</v>
      </c>
      <c r="AI625" s="280">
        <v>9.3918106023856129</v>
      </c>
      <c r="AJ625" s="280">
        <v>0</v>
      </c>
      <c r="AK625" s="280">
        <v>0</v>
      </c>
      <c r="AL625" s="280">
        <v>0</v>
      </c>
      <c r="AM625" s="281">
        <v>0</v>
      </c>
      <c r="AN625" s="281">
        <v>0</v>
      </c>
      <c r="AO625" s="281">
        <v>0</v>
      </c>
      <c r="AP625" s="281">
        <v>0</v>
      </c>
      <c r="AQ625" s="282">
        <v>0</v>
      </c>
    </row>
    <row r="626" spans="2:43" s="27" customFormat="1" x14ac:dyDescent="0.2">
      <c r="B626" s="151" t="s">
        <v>244</v>
      </c>
      <c r="C626" s="151" t="s">
        <v>77</v>
      </c>
      <c r="D626" s="151" t="s">
        <v>141</v>
      </c>
      <c r="E626" s="151" t="s">
        <v>475</v>
      </c>
      <c r="F626" s="151" t="s">
        <v>123</v>
      </c>
      <c r="G626" s="151" t="s">
        <v>367</v>
      </c>
      <c r="H626" s="151" t="s">
        <v>77</v>
      </c>
      <c r="I626" s="262">
        <v>0</v>
      </c>
      <c r="J626" s="263">
        <v>6.1376153814537462</v>
      </c>
      <c r="K626" s="263">
        <v>0</v>
      </c>
      <c r="L626" s="263">
        <v>0</v>
      </c>
      <c r="M626" s="264">
        <v>0</v>
      </c>
      <c r="N626" s="262">
        <v>0</v>
      </c>
      <c r="O626" s="263">
        <v>5.948719396520425</v>
      </c>
      <c r="P626" s="263">
        <v>0</v>
      </c>
      <c r="Q626" s="263">
        <v>0</v>
      </c>
      <c r="R626" s="264">
        <v>0</v>
      </c>
      <c r="S626" s="262">
        <v>0</v>
      </c>
      <c r="T626" s="263">
        <v>5.948719396520425</v>
      </c>
      <c r="U626" s="263">
        <v>0</v>
      </c>
      <c r="V626" s="263">
        <v>0</v>
      </c>
      <c r="W626" s="263">
        <v>0</v>
      </c>
      <c r="X626" s="278">
        <v>0</v>
      </c>
      <c r="Y626" s="278">
        <v>2.6254307407737008E-2</v>
      </c>
      <c r="Z626" s="278">
        <v>0</v>
      </c>
      <c r="AA626" s="278">
        <v>0</v>
      </c>
      <c r="AB626" s="278">
        <v>0</v>
      </c>
      <c r="AC626" s="279">
        <v>0</v>
      </c>
      <c r="AD626" s="279">
        <v>0.93281093617805233</v>
      </c>
      <c r="AE626" s="279">
        <v>0</v>
      </c>
      <c r="AF626" s="279">
        <v>0</v>
      </c>
      <c r="AG626" s="279">
        <v>0</v>
      </c>
      <c r="AH626" s="280">
        <v>0</v>
      </c>
      <c r="AI626" s="280">
        <v>4.9896541529346354</v>
      </c>
      <c r="AJ626" s="280">
        <v>0</v>
      </c>
      <c r="AK626" s="280">
        <v>0</v>
      </c>
      <c r="AL626" s="280">
        <v>0</v>
      </c>
      <c r="AM626" s="281">
        <v>0</v>
      </c>
      <c r="AN626" s="281">
        <v>0</v>
      </c>
      <c r="AO626" s="281">
        <v>0</v>
      </c>
      <c r="AP626" s="281">
        <v>0</v>
      </c>
      <c r="AQ626" s="282">
        <v>0</v>
      </c>
    </row>
    <row r="627" spans="2:43" s="27" customFormat="1" x14ac:dyDescent="0.2">
      <c r="B627" s="151" t="s">
        <v>244</v>
      </c>
      <c r="C627" s="151" t="s">
        <v>77</v>
      </c>
      <c r="D627" s="151" t="s">
        <v>395</v>
      </c>
      <c r="E627" s="151" t="s">
        <v>475</v>
      </c>
      <c r="F627" s="151" t="s">
        <v>189</v>
      </c>
      <c r="G627" s="151" t="s">
        <v>367</v>
      </c>
      <c r="H627" s="151" t="s">
        <v>77</v>
      </c>
      <c r="I627" s="262">
        <v>0</v>
      </c>
      <c r="J627" s="263">
        <v>7.010466398566745</v>
      </c>
      <c r="K627" s="263">
        <v>0</v>
      </c>
      <c r="L627" s="263">
        <v>0</v>
      </c>
      <c r="M627" s="264">
        <v>0</v>
      </c>
      <c r="N627" s="262">
        <v>0</v>
      </c>
      <c r="O627" s="263">
        <v>8.9863803472370769</v>
      </c>
      <c r="P627" s="263">
        <v>0</v>
      </c>
      <c r="Q627" s="263">
        <v>0</v>
      </c>
      <c r="R627" s="264">
        <v>0</v>
      </c>
      <c r="S627" s="262">
        <v>0</v>
      </c>
      <c r="T627" s="263">
        <v>8.9863803472370769</v>
      </c>
      <c r="U627" s="263">
        <v>0</v>
      </c>
      <c r="V627" s="263">
        <v>0</v>
      </c>
      <c r="W627" s="263">
        <v>0</v>
      </c>
      <c r="X627" s="278">
        <v>0</v>
      </c>
      <c r="Y627" s="278">
        <v>0.27863517474655564</v>
      </c>
      <c r="Z627" s="278">
        <v>0</v>
      </c>
      <c r="AA627" s="278">
        <v>0</v>
      </c>
      <c r="AB627" s="278">
        <v>0</v>
      </c>
      <c r="AC627" s="279">
        <v>0</v>
      </c>
      <c r="AD627" s="279">
        <v>0</v>
      </c>
      <c r="AE627" s="279">
        <v>0</v>
      </c>
      <c r="AF627" s="279">
        <v>0</v>
      </c>
      <c r="AG627" s="279">
        <v>0</v>
      </c>
      <c r="AH627" s="280">
        <v>0</v>
      </c>
      <c r="AI627" s="280">
        <v>8.7077451724905224</v>
      </c>
      <c r="AJ627" s="280">
        <v>0</v>
      </c>
      <c r="AK627" s="280">
        <v>0</v>
      </c>
      <c r="AL627" s="280">
        <v>0</v>
      </c>
      <c r="AM627" s="281">
        <v>0</v>
      </c>
      <c r="AN627" s="281">
        <v>0</v>
      </c>
      <c r="AO627" s="281">
        <v>0</v>
      </c>
      <c r="AP627" s="281">
        <v>0</v>
      </c>
      <c r="AQ627" s="282">
        <v>0</v>
      </c>
    </row>
    <row r="628" spans="2:43" s="27" customFormat="1" x14ac:dyDescent="0.2">
      <c r="B628" s="151" t="s">
        <v>244</v>
      </c>
      <c r="C628" s="151" t="s">
        <v>77</v>
      </c>
      <c r="D628" s="151" t="s">
        <v>396</v>
      </c>
      <c r="E628" s="151" t="s">
        <v>475</v>
      </c>
      <c r="F628" s="151" t="s">
        <v>193</v>
      </c>
      <c r="G628" s="151" t="s">
        <v>367</v>
      </c>
      <c r="H628" s="151" t="s">
        <v>77</v>
      </c>
      <c r="I628" s="262">
        <v>0</v>
      </c>
      <c r="J628" s="263">
        <v>1.1741930054351817</v>
      </c>
      <c r="K628" s="263">
        <v>0</v>
      </c>
      <c r="L628" s="263">
        <v>0</v>
      </c>
      <c r="M628" s="264">
        <v>0</v>
      </c>
      <c r="N628" s="262">
        <v>0</v>
      </c>
      <c r="O628" s="263">
        <v>1.5051416479313284</v>
      </c>
      <c r="P628" s="263">
        <v>0</v>
      </c>
      <c r="Q628" s="263">
        <v>0</v>
      </c>
      <c r="R628" s="264">
        <v>0</v>
      </c>
      <c r="S628" s="262">
        <v>0</v>
      </c>
      <c r="T628" s="263">
        <v>1.5051416479313284</v>
      </c>
      <c r="U628" s="263">
        <v>0</v>
      </c>
      <c r="V628" s="263">
        <v>0</v>
      </c>
      <c r="W628" s="263">
        <v>0</v>
      </c>
      <c r="X628" s="278">
        <v>0</v>
      </c>
      <c r="Y628" s="278">
        <v>0.64773235965896936</v>
      </c>
      <c r="Z628" s="278">
        <v>0</v>
      </c>
      <c r="AA628" s="278">
        <v>0</v>
      </c>
      <c r="AB628" s="278">
        <v>0</v>
      </c>
      <c r="AC628" s="279">
        <v>0</v>
      </c>
      <c r="AD628" s="279">
        <v>0</v>
      </c>
      <c r="AE628" s="279">
        <v>0</v>
      </c>
      <c r="AF628" s="279">
        <v>0</v>
      </c>
      <c r="AG628" s="279">
        <v>0</v>
      </c>
      <c r="AH628" s="280">
        <v>0</v>
      </c>
      <c r="AI628" s="280">
        <v>0.85740928827235896</v>
      </c>
      <c r="AJ628" s="280">
        <v>0</v>
      </c>
      <c r="AK628" s="280">
        <v>0</v>
      </c>
      <c r="AL628" s="280">
        <v>0</v>
      </c>
      <c r="AM628" s="281">
        <v>0</v>
      </c>
      <c r="AN628" s="281">
        <v>0</v>
      </c>
      <c r="AO628" s="281">
        <v>0</v>
      </c>
      <c r="AP628" s="281">
        <v>0</v>
      </c>
      <c r="AQ628" s="282">
        <v>0</v>
      </c>
    </row>
    <row r="629" spans="2:43" s="27" customFormat="1" x14ac:dyDescent="0.2">
      <c r="B629" s="151" t="s">
        <v>244</v>
      </c>
      <c r="C629" s="151" t="s">
        <v>77</v>
      </c>
      <c r="D629" s="151" t="s">
        <v>134</v>
      </c>
      <c r="E629" s="151" t="s">
        <v>475</v>
      </c>
      <c r="F629" s="151" t="s">
        <v>125</v>
      </c>
      <c r="G629" s="151" t="s">
        <v>367</v>
      </c>
      <c r="H629" s="151" t="s">
        <v>77</v>
      </c>
      <c r="I629" s="262">
        <v>0</v>
      </c>
      <c r="J629" s="263">
        <v>13.089106002145105</v>
      </c>
      <c r="K629" s="263">
        <v>0</v>
      </c>
      <c r="L629" s="263">
        <v>0</v>
      </c>
      <c r="M629" s="264">
        <v>0</v>
      </c>
      <c r="N629" s="262">
        <v>0</v>
      </c>
      <c r="O629" s="263">
        <v>14.317359962439749</v>
      </c>
      <c r="P629" s="263">
        <v>0</v>
      </c>
      <c r="Q629" s="263">
        <v>0</v>
      </c>
      <c r="R629" s="264">
        <v>0</v>
      </c>
      <c r="S629" s="262">
        <v>0</v>
      </c>
      <c r="T629" s="263">
        <v>14.317359962439749</v>
      </c>
      <c r="U629" s="263">
        <v>0</v>
      </c>
      <c r="V629" s="263">
        <v>0</v>
      </c>
      <c r="W629" s="263">
        <v>0</v>
      </c>
      <c r="X629" s="278">
        <v>0</v>
      </c>
      <c r="Y629" s="278">
        <v>2.0211208471891742</v>
      </c>
      <c r="Z629" s="278">
        <v>0</v>
      </c>
      <c r="AA629" s="278">
        <v>0</v>
      </c>
      <c r="AB629" s="278">
        <v>0</v>
      </c>
      <c r="AC629" s="279">
        <v>0</v>
      </c>
      <c r="AD629" s="279">
        <v>0</v>
      </c>
      <c r="AE629" s="279">
        <v>0</v>
      </c>
      <c r="AF629" s="279">
        <v>0</v>
      </c>
      <c r="AG629" s="279">
        <v>0</v>
      </c>
      <c r="AH629" s="280">
        <v>0</v>
      </c>
      <c r="AI629" s="280">
        <v>12.296239115250575</v>
      </c>
      <c r="AJ629" s="280">
        <v>0</v>
      </c>
      <c r="AK629" s="280">
        <v>0</v>
      </c>
      <c r="AL629" s="280">
        <v>0</v>
      </c>
      <c r="AM629" s="281">
        <v>0</v>
      </c>
      <c r="AN629" s="281">
        <v>0</v>
      </c>
      <c r="AO629" s="281">
        <v>0</v>
      </c>
      <c r="AP629" s="281">
        <v>0</v>
      </c>
      <c r="AQ629" s="282">
        <v>0</v>
      </c>
    </row>
    <row r="630" spans="2:43" s="27" customFormat="1" x14ac:dyDescent="0.2">
      <c r="B630" s="151" t="s">
        <v>244</v>
      </c>
      <c r="C630" s="151" t="s">
        <v>77</v>
      </c>
      <c r="D630" s="151" t="s">
        <v>397</v>
      </c>
      <c r="E630" s="151" t="s">
        <v>475</v>
      </c>
      <c r="F630" s="151" t="s">
        <v>130</v>
      </c>
      <c r="G630" s="151" t="s">
        <v>367</v>
      </c>
      <c r="H630" s="151" t="s">
        <v>77</v>
      </c>
      <c r="I630" s="262">
        <v>0</v>
      </c>
      <c r="J630" s="263">
        <v>0.66950101426950148</v>
      </c>
      <c r="K630" s="263">
        <v>0</v>
      </c>
      <c r="L630" s="263">
        <v>0</v>
      </c>
      <c r="M630" s="264">
        <v>0</v>
      </c>
      <c r="N630" s="262">
        <v>0</v>
      </c>
      <c r="O630" s="263">
        <v>0.85820121159367646</v>
      </c>
      <c r="P630" s="263">
        <v>0</v>
      </c>
      <c r="Q630" s="263">
        <v>0</v>
      </c>
      <c r="R630" s="264">
        <v>0</v>
      </c>
      <c r="S630" s="262">
        <v>0</v>
      </c>
      <c r="T630" s="263">
        <v>0.85820121159367646</v>
      </c>
      <c r="U630" s="263">
        <v>0</v>
      </c>
      <c r="V630" s="263">
        <v>0</v>
      </c>
      <c r="W630" s="263">
        <v>0</v>
      </c>
      <c r="X630" s="278">
        <v>0</v>
      </c>
      <c r="Y630" s="278">
        <v>1.2853524676765028E-2</v>
      </c>
      <c r="Z630" s="278">
        <v>0</v>
      </c>
      <c r="AA630" s="278">
        <v>0</v>
      </c>
      <c r="AB630" s="278">
        <v>0</v>
      </c>
      <c r="AC630" s="279">
        <v>0</v>
      </c>
      <c r="AD630" s="279">
        <v>0</v>
      </c>
      <c r="AE630" s="279">
        <v>0</v>
      </c>
      <c r="AF630" s="279">
        <v>0</v>
      </c>
      <c r="AG630" s="279">
        <v>0</v>
      </c>
      <c r="AH630" s="280">
        <v>0</v>
      </c>
      <c r="AI630" s="280">
        <v>0.84534768691691131</v>
      </c>
      <c r="AJ630" s="280">
        <v>0</v>
      </c>
      <c r="AK630" s="280">
        <v>0</v>
      </c>
      <c r="AL630" s="280">
        <v>0</v>
      </c>
      <c r="AM630" s="281">
        <v>0</v>
      </c>
      <c r="AN630" s="281">
        <v>0</v>
      </c>
      <c r="AO630" s="281">
        <v>0</v>
      </c>
      <c r="AP630" s="281">
        <v>0</v>
      </c>
      <c r="AQ630" s="282">
        <v>0</v>
      </c>
    </row>
    <row r="631" spans="2:43" s="27" customFormat="1" x14ac:dyDescent="0.2">
      <c r="B631" s="151" t="s">
        <v>244</v>
      </c>
      <c r="C631" s="151" t="s">
        <v>77</v>
      </c>
      <c r="D631" s="151" t="s">
        <v>138</v>
      </c>
      <c r="E631" s="151" t="s">
        <v>475</v>
      </c>
      <c r="F631" s="151" t="s">
        <v>126</v>
      </c>
      <c r="G631" s="151" t="s">
        <v>367</v>
      </c>
      <c r="H631" s="151" t="s">
        <v>77</v>
      </c>
      <c r="I631" s="262">
        <v>0</v>
      </c>
      <c r="J631" s="263">
        <v>2.4521757762852266E-2</v>
      </c>
      <c r="K631" s="263">
        <v>0</v>
      </c>
      <c r="L631" s="263">
        <v>0</v>
      </c>
      <c r="M631" s="264">
        <v>0</v>
      </c>
      <c r="N631" s="262">
        <v>0</v>
      </c>
      <c r="O631" s="263">
        <v>2.6822827528860213E-2</v>
      </c>
      <c r="P631" s="263">
        <v>0</v>
      </c>
      <c r="Q631" s="263">
        <v>0</v>
      </c>
      <c r="R631" s="264">
        <v>0</v>
      </c>
      <c r="S631" s="262">
        <v>0</v>
      </c>
      <c r="T631" s="263">
        <v>2.6822827528860213E-2</v>
      </c>
      <c r="U631" s="263">
        <v>0</v>
      </c>
      <c r="V631" s="263">
        <v>0</v>
      </c>
      <c r="W631" s="263">
        <v>0</v>
      </c>
      <c r="X631" s="278">
        <v>0</v>
      </c>
      <c r="Y631" s="278">
        <v>0</v>
      </c>
      <c r="Z631" s="278">
        <v>0</v>
      </c>
      <c r="AA631" s="278">
        <v>0</v>
      </c>
      <c r="AB631" s="278">
        <v>0</v>
      </c>
      <c r="AC631" s="279">
        <v>0</v>
      </c>
      <c r="AD631" s="279">
        <v>0</v>
      </c>
      <c r="AE631" s="279">
        <v>0</v>
      </c>
      <c r="AF631" s="279">
        <v>0</v>
      </c>
      <c r="AG631" s="279">
        <v>0</v>
      </c>
      <c r="AH631" s="280">
        <v>0</v>
      </c>
      <c r="AI631" s="280">
        <v>2.6822827528860213E-2</v>
      </c>
      <c r="AJ631" s="280">
        <v>0</v>
      </c>
      <c r="AK631" s="280">
        <v>0</v>
      </c>
      <c r="AL631" s="280">
        <v>0</v>
      </c>
      <c r="AM631" s="281">
        <v>0</v>
      </c>
      <c r="AN631" s="281">
        <v>0</v>
      </c>
      <c r="AO631" s="281">
        <v>0</v>
      </c>
      <c r="AP631" s="281">
        <v>0</v>
      </c>
      <c r="AQ631" s="282">
        <v>0</v>
      </c>
    </row>
    <row r="632" spans="2:43" s="27" customFormat="1" ht="12" customHeight="1" x14ac:dyDescent="0.2">
      <c r="B632" s="151" t="s">
        <v>244</v>
      </c>
      <c r="C632" s="151" t="s">
        <v>77</v>
      </c>
      <c r="D632" s="151" t="s">
        <v>140</v>
      </c>
      <c r="E632" s="151" t="s">
        <v>475</v>
      </c>
      <c r="F632" s="151" t="s">
        <v>128</v>
      </c>
      <c r="G632" s="151" t="s">
        <v>367</v>
      </c>
      <c r="H632" s="151" t="s">
        <v>77</v>
      </c>
      <c r="I632" s="262">
        <v>0</v>
      </c>
      <c r="J632" s="263">
        <v>0</v>
      </c>
      <c r="K632" s="263">
        <v>0</v>
      </c>
      <c r="L632" s="263">
        <v>0</v>
      </c>
      <c r="M632" s="264">
        <v>0</v>
      </c>
      <c r="N632" s="262">
        <v>0</v>
      </c>
      <c r="O632" s="263">
        <v>0</v>
      </c>
      <c r="P632" s="263">
        <v>0</v>
      </c>
      <c r="Q632" s="263">
        <v>0</v>
      </c>
      <c r="R632" s="264">
        <v>0</v>
      </c>
      <c r="S632" s="262">
        <v>0</v>
      </c>
      <c r="T632" s="263">
        <v>0</v>
      </c>
      <c r="U632" s="263">
        <v>0</v>
      </c>
      <c r="V632" s="263">
        <v>0</v>
      </c>
      <c r="W632" s="263">
        <v>0</v>
      </c>
      <c r="X632" s="278">
        <v>0</v>
      </c>
      <c r="Y632" s="278">
        <v>0</v>
      </c>
      <c r="Z632" s="278">
        <v>0</v>
      </c>
      <c r="AA632" s="278">
        <v>0</v>
      </c>
      <c r="AB632" s="278">
        <v>0</v>
      </c>
      <c r="AC632" s="279">
        <v>0</v>
      </c>
      <c r="AD632" s="279">
        <v>0</v>
      </c>
      <c r="AE632" s="279">
        <v>0</v>
      </c>
      <c r="AF632" s="279">
        <v>0</v>
      </c>
      <c r="AG632" s="279">
        <v>0</v>
      </c>
      <c r="AH632" s="280">
        <v>0</v>
      </c>
      <c r="AI632" s="280">
        <v>0</v>
      </c>
      <c r="AJ632" s="280">
        <v>0</v>
      </c>
      <c r="AK632" s="280">
        <v>0</v>
      </c>
      <c r="AL632" s="280">
        <v>0</v>
      </c>
      <c r="AM632" s="281">
        <v>0</v>
      </c>
      <c r="AN632" s="281">
        <v>0</v>
      </c>
      <c r="AO632" s="281">
        <v>0</v>
      </c>
      <c r="AP632" s="281">
        <v>0</v>
      </c>
      <c r="AQ632" s="282">
        <v>0</v>
      </c>
    </row>
    <row r="633" spans="2:43" s="27" customFormat="1" ht="12" customHeight="1" x14ac:dyDescent="0.2">
      <c r="B633" s="151" t="s">
        <v>244</v>
      </c>
      <c r="C633" s="151" t="s">
        <v>77</v>
      </c>
      <c r="D633" s="151" t="s">
        <v>135</v>
      </c>
      <c r="E633" s="151" t="s">
        <v>475</v>
      </c>
      <c r="F633" s="151" t="s">
        <v>155</v>
      </c>
      <c r="G633" s="151" t="s">
        <v>367</v>
      </c>
      <c r="H633" s="151" t="s">
        <v>77</v>
      </c>
      <c r="I633" s="262">
        <v>0</v>
      </c>
      <c r="J633" s="263">
        <v>0</v>
      </c>
      <c r="K633" s="263">
        <v>0</v>
      </c>
      <c r="L633" s="263">
        <v>0</v>
      </c>
      <c r="M633" s="264">
        <v>0</v>
      </c>
      <c r="N633" s="262">
        <v>0</v>
      </c>
      <c r="O633" s="263">
        <v>0</v>
      </c>
      <c r="P633" s="263">
        <v>0</v>
      </c>
      <c r="Q633" s="263">
        <v>0</v>
      </c>
      <c r="R633" s="264">
        <v>0</v>
      </c>
      <c r="S633" s="262">
        <v>0</v>
      </c>
      <c r="T633" s="263">
        <v>0</v>
      </c>
      <c r="U633" s="263">
        <v>0</v>
      </c>
      <c r="V633" s="263">
        <v>0</v>
      </c>
      <c r="W633" s="263">
        <v>0</v>
      </c>
      <c r="X633" s="278">
        <v>0</v>
      </c>
      <c r="Y633" s="278">
        <v>0</v>
      </c>
      <c r="Z633" s="278">
        <v>0</v>
      </c>
      <c r="AA633" s="278">
        <v>0</v>
      </c>
      <c r="AB633" s="278">
        <v>0</v>
      </c>
      <c r="AC633" s="279">
        <v>0</v>
      </c>
      <c r="AD633" s="279">
        <v>0</v>
      </c>
      <c r="AE633" s="279">
        <v>0</v>
      </c>
      <c r="AF633" s="279">
        <v>0</v>
      </c>
      <c r="AG633" s="279">
        <v>0</v>
      </c>
      <c r="AH633" s="280">
        <v>0</v>
      </c>
      <c r="AI633" s="280">
        <v>0</v>
      </c>
      <c r="AJ633" s="280">
        <v>0</v>
      </c>
      <c r="AK633" s="280">
        <v>0</v>
      </c>
      <c r="AL633" s="280">
        <v>0</v>
      </c>
      <c r="AM633" s="281">
        <v>0</v>
      </c>
      <c r="AN633" s="281">
        <v>0</v>
      </c>
      <c r="AO633" s="281">
        <v>0</v>
      </c>
      <c r="AP633" s="281">
        <v>0</v>
      </c>
      <c r="AQ633" s="282">
        <v>0</v>
      </c>
    </row>
    <row r="634" spans="2:43" s="27" customFormat="1" ht="12" customHeight="1" x14ac:dyDescent="0.2">
      <c r="B634" s="151" t="s">
        <v>244</v>
      </c>
      <c r="C634" s="151" t="s">
        <v>77</v>
      </c>
      <c r="D634" s="151" t="s">
        <v>136</v>
      </c>
      <c r="E634" s="151" t="s">
        <v>475</v>
      </c>
      <c r="F634" s="151" t="s">
        <v>132</v>
      </c>
      <c r="G634" s="151" t="s">
        <v>367</v>
      </c>
      <c r="H634" s="151" t="s">
        <v>77</v>
      </c>
      <c r="I634" s="262">
        <v>0</v>
      </c>
      <c r="J634" s="263">
        <v>0</v>
      </c>
      <c r="K634" s="263">
        <v>0</v>
      </c>
      <c r="L634" s="263">
        <v>0</v>
      </c>
      <c r="M634" s="264">
        <v>0</v>
      </c>
      <c r="N634" s="262">
        <v>0</v>
      </c>
      <c r="O634" s="263">
        <v>0</v>
      </c>
      <c r="P634" s="263">
        <v>0</v>
      </c>
      <c r="Q634" s="263">
        <v>0</v>
      </c>
      <c r="R634" s="264">
        <v>0</v>
      </c>
      <c r="S634" s="262">
        <v>0</v>
      </c>
      <c r="T634" s="263">
        <v>0</v>
      </c>
      <c r="U634" s="263">
        <v>0</v>
      </c>
      <c r="V634" s="263">
        <v>0</v>
      </c>
      <c r="W634" s="263">
        <v>0</v>
      </c>
      <c r="X634" s="278">
        <v>0</v>
      </c>
      <c r="Y634" s="278">
        <v>0</v>
      </c>
      <c r="Z634" s="278">
        <v>0</v>
      </c>
      <c r="AA634" s="278">
        <v>0</v>
      </c>
      <c r="AB634" s="278">
        <v>0</v>
      </c>
      <c r="AC634" s="279">
        <v>0</v>
      </c>
      <c r="AD634" s="279">
        <v>0</v>
      </c>
      <c r="AE634" s="279">
        <v>0</v>
      </c>
      <c r="AF634" s="279">
        <v>0</v>
      </c>
      <c r="AG634" s="279">
        <v>0</v>
      </c>
      <c r="AH634" s="280">
        <v>0</v>
      </c>
      <c r="AI634" s="280">
        <v>0</v>
      </c>
      <c r="AJ634" s="280">
        <v>0</v>
      </c>
      <c r="AK634" s="280">
        <v>0</v>
      </c>
      <c r="AL634" s="280">
        <v>0</v>
      </c>
      <c r="AM634" s="281">
        <v>0</v>
      </c>
      <c r="AN634" s="281">
        <v>0</v>
      </c>
      <c r="AO634" s="281">
        <v>0</v>
      </c>
      <c r="AP634" s="281">
        <v>0</v>
      </c>
      <c r="AQ634" s="282">
        <v>0</v>
      </c>
    </row>
    <row r="635" spans="2:43" s="27" customFormat="1" ht="12" customHeight="1" x14ac:dyDescent="0.2">
      <c r="B635" s="151" t="s">
        <v>244</v>
      </c>
      <c r="C635" s="151" t="s">
        <v>77</v>
      </c>
      <c r="D635" s="151" t="s">
        <v>398</v>
      </c>
      <c r="E635" s="151" t="s">
        <v>475</v>
      </c>
      <c r="F635" s="151" t="s">
        <v>131</v>
      </c>
      <c r="G635" s="151" t="s">
        <v>367</v>
      </c>
      <c r="H635" s="151" t="s">
        <v>77</v>
      </c>
      <c r="I635" s="262">
        <v>0</v>
      </c>
      <c r="J635" s="263">
        <v>0</v>
      </c>
      <c r="K635" s="263">
        <v>0</v>
      </c>
      <c r="L635" s="263">
        <v>0</v>
      </c>
      <c r="M635" s="264">
        <v>0</v>
      </c>
      <c r="N635" s="262">
        <v>0</v>
      </c>
      <c r="O635" s="263">
        <v>0</v>
      </c>
      <c r="P635" s="263">
        <v>0</v>
      </c>
      <c r="Q635" s="263">
        <v>0</v>
      </c>
      <c r="R635" s="264">
        <v>0</v>
      </c>
      <c r="S635" s="262">
        <v>0</v>
      </c>
      <c r="T635" s="263">
        <v>0</v>
      </c>
      <c r="U635" s="263">
        <v>0</v>
      </c>
      <c r="V635" s="263">
        <v>0</v>
      </c>
      <c r="W635" s="263">
        <v>0</v>
      </c>
      <c r="X635" s="278">
        <v>0</v>
      </c>
      <c r="Y635" s="278">
        <v>0</v>
      </c>
      <c r="Z635" s="278">
        <v>0</v>
      </c>
      <c r="AA635" s="278">
        <v>0</v>
      </c>
      <c r="AB635" s="278">
        <v>0</v>
      </c>
      <c r="AC635" s="279">
        <v>0</v>
      </c>
      <c r="AD635" s="279">
        <v>0</v>
      </c>
      <c r="AE635" s="279">
        <v>0</v>
      </c>
      <c r="AF635" s="279">
        <v>0</v>
      </c>
      <c r="AG635" s="279">
        <v>0</v>
      </c>
      <c r="AH635" s="280">
        <v>0</v>
      </c>
      <c r="AI635" s="280">
        <v>0</v>
      </c>
      <c r="AJ635" s="280">
        <v>0</v>
      </c>
      <c r="AK635" s="280">
        <v>0</v>
      </c>
      <c r="AL635" s="280">
        <v>0</v>
      </c>
      <c r="AM635" s="281">
        <v>0</v>
      </c>
      <c r="AN635" s="281">
        <v>0</v>
      </c>
      <c r="AO635" s="281">
        <v>0</v>
      </c>
      <c r="AP635" s="281">
        <v>0</v>
      </c>
      <c r="AQ635" s="282">
        <v>0</v>
      </c>
    </row>
    <row r="636" spans="2:43" s="27" customFormat="1" ht="12" customHeight="1" x14ac:dyDescent="0.2">
      <c r="B636" s="151" t="s">
        <v>245</v>
      </c>
      <c r="C636" s="151" t="s">
        <v>76</v>
      </c>
      <c r="D636" s="151" t="s">
        <v>144</v>
      </c>
      <c r="E636" s="151" t="s">
        <v>475</v>
      </c>
      <c r="F636" s="151" t="s">
        <v>122</v>
      </c>
      <c r="G636" s="151" t="s">
        <v>368</v>
      </c>
      <c r="H636" s="151" t="s">
        <v>76</v>
      </c>
      <c r="I636" s="262">
        <v>0</v>
      </c>
      <c r="J636" s="263">
        <v>0.23499970859860428</v>
      </c>
      <c r="K636" s="263">
        <v>0</v>
      </c>
      <c r="L636" s="263">
        <v>0</v>
      </c>
      <c r="M636" s="264">
        <v>0</v>
      </c>
      <c r="N636" s="262">
        <v>0</v>
      </c>
      <c r="O636" s="263">
        <v>0.17413615061086429</v>
      </c>
      <c r="P636" s="263">
        <v>0</v>
      </c>
      <c r="Q636" s="263">
        <v>0</v>
      </c>
      <c r="R636" s="264">
        <v>0</v>
      </c>
      <c r="S636" s="262">
        <v>0</v>
      </c>
      <c r="T636" s="263">
        <v>0.17413615061086429</v>
      </c>
      <c r="U636" s="263">
        <v>0</v>
      </c>
      <c r="V636" s="263">
        <v>0</v>
      </c>
      <c r="W636" s="263">
        <v>0</v>
      </c>
      <c r="X636" s="278">
        <v>0</v>
      </c>
      <c r="Y636" s="278">
        <v>7.9267927071457897E-2</v>
      </c>
      <c r="Z636" s="278">
        <v>0</v>
      </c>
      <c r="AA636" s="278">
        <v>0</v>
      </c>
      <c r="AB636" s="278">
        <v>0</v>
      </c>
      <c r="AC636" s="279">
        <v>0</v>
      </c>
      <c r="AD636" s="279">
        <v>0</v>
      </c>
      <c r="AE636" s="279">
        <v>0</v>
      </c>
      <c r="AF636" s="279">
        <v>0</v>
      </c>
      <c r="AG636" s="279">
        <v>0</v>
      </c>
      <c r="AH636" s="280">
        <v>0</v>
      </c>
      <c r="AI636" s="280">
        <v>9.486822353940641E-2</v>
      </c>
      <c r="AJ636" s="280">
        <v>0</v>
      </c>
      <c r="AK636" s="280">
        <v>0</v>
      </c>
      <c r="AL636" s="280">
        <v>0</v>
      </c>
      <c r="AM636" s="281">
        <v>0</v>
      </c>
      <c r="AN636" s="281">
        <v>0</v>
      </c>
      <c r="AO636" s="281">
        <v>0</v>
      </c>
      <c r="AP636" s="281">
        <v>0</v>
      </c>
      <c r="AQ636" s="282">
        <v>0</v>
      </c>
    </row>
    <row r="637" spans="2:43" s="27" customFormat="1" ht="12" customHeight="1" x14ac:dyDescent="0.2">
      <c r="B637" s="151" t="s">
        <v>245</v>
      </c>
      <c r="C637" s="151" t="s">
        <v>76</v>
      </c>
      <c r="D637" s="151" t="s">
        <v>139</v>
      </c>
      <c r="E637" s="151" t="s">
        <v>475</v>
      </c>
      <c r="F637" s="151" t="s">
        <v>127</v>
      </c>
      <c r="G637" s="151" t="s">
        <v>368</v>
      </c>
      <c r="H637" s="151" t="s">
        <v>76</v>
      </c>
      <c r="I637" s="262">
        <v>0</v>
      </c>
      <c r="J637" s="263">
        <v>0.90566168689009219</v>
      </c>
      <c r="K637" s="263">
        <v>0</v>
      </c>
      <c r="L637" s="263">
        <v>0</v>
      </c>
      <c r="M637" s="264">
        <v>0</v>
      </c>
      <c r="N637" s="262">
        <v>0</v>
      </c>
      <c r="O637" s="263">
        <v>0.67110057646990284</v>
      </c>
      <c r="P637" s="263">
        <v>0</v>
      </c>
      <c r="Q637" s="263">
        <v>0</v>
      </c>
      <c r="R637" s="264">
        <v>0</v>
      </c>
      <c r="S637" s="262">
        <v>0</v>
      </c>
      <c r="T637" s="263">
        <v>0.67110057646990284</v>
      </c>
      <c r="U637" s="263">
        <v>0</v>
      </c>
      <c r="V637" s="263">
        <v>0</v>
      </c>
      <c r="W637" s="263">
        <v>0</v>
      </c>
      <c r="X637" s="278">
        <v>0</v>
      </c>
      <c r="Y637" s="278">
        <v>0</v>
      </c>
      <c r="Z637" s="278">
        <v>0</v>
      </c>
      <c r="AA637" s="278">
        <v>0</v>
      </c>
      <c r="AB637" s="278">
        <v>0</v>
      </c>
      <c r="AC637" s="279">
        <v>0</v>
      </c>
      <c r="AD637" s="279">
        <v>0</v>
      </c>
      <c r="AE637" s="279">
        <v>0</v>
      </c>
      <c r="AF637" s="279">
        <v>0</v>
      </c>
      <c r="AG637" s="279">
        <v>0</v>
      </c>
      <c r="AH637" s="280">
        <v>0</v>
      </c>
      <c r="AI637" s="280">
        <v>0.67110057646990284</v>
      </c>
      <c r="AJ637" s="280">
        <v>0</v>
      </c>
      <c r="AK637" s="280">
        <v>0</v>
      </c>
      <c r="AL637" s="280">
        <v>0</v>
      </c>
      <c r="AM637" s="281">
        <v>0</v>
      </c>
      <c r="AN637" s="281">
        <v>0</v>
      </c>
      <c r="AO637" s="281">
        <v>0</v>
      </c>
      <c r="AP637" s="281">
        <v>0</v>
      </c>
      <c r="AQ637" s="282">
        <v>0</v>
      </c>
    </row>
    <row r="638" spans="2:43" s="27" customFormat="1" ht="12" customHeight="1" x14ac:dyDescent="0.2">
      <c r="B638" s="151" t="s">
        <v>245</v>
      </c>
      <c r="C638" s="151" t="s">
        <v>76</v>
      </c>
      <c r="D638" s="151" t="s">
        <v>142</v>
      </c>
      <c r="E638" s="151" t="s">
        <v>475</v>
      </c>
      <c r="F638" s="151" t="s">
        <v>133</v>
      </c>
      <c r="G638" s="151" t="s">
        <v>368</v>
      </c>
      <c r="H638" s="151" t="s">
        <v>76</v>
      </c>
      <c r="I638" s="262">
        <v>0</v>
      </c>
      <c r="J638" s="263">
        <v>0.50254979005764333</v>
      </c>
      <c r="K638" s="263">
        <v>0</v>
      </c>
      <c r="L638" s="263">
        <v>0</v>
      </c>
      <c r="M638" s="264">
        <v>0</v>
      </c>
      <c r="N638" s="262">
        <v>0</v>
      </c>
      <c r="O638" s="263">
        <v>0.34461444870856484</v>
      </c>
      <c r="P638" s="263">
        <v>0</v>
      </c>
      <c r="Q638" s="263">
        <v>0</v>
      </c>
      <c r="R638" s="264">
        <v>0</v>
      </c>
      <c r="S638" s="262">
        <v>0</v>
      </c>
      <c r="T638" s="263">
        <v>0.34461444870856484</v>
      </c>
      <c r="U638" s="263">
        <v>0</v>
      </c>
      <c r="V638" s="263">
        <v>0</v>
      </c>
      <c r="W638" s="263">
        <v>0</v>
      </c>
      <c r="X638" s="278">
        <v>0</v>
      </c>
      <c r="Y638" s="278">
        <v>0</v>
      </c>
      <c r="Z638" s="278">
        <v>0</v>
      </c>
      <c r="AA638" s="278">
        <v>0</v>
      </c>
      <c r="AB638" s="278">
        <v>0</v>
      </c>
      <c r="AC638" s="279">
        <v>0</v>
      </c>
      <c r="AD638" s="279">
        <v>0</v>
      </c>
      <c r="AE638" s="279">
        <v>0</v>
      </c>
      <c r="AF638" s="279">
        <v>0</v>
      </c>
      <c r="AG638" s="279">
        <v>0</v>
      </c>
      <c r="AH638" s="280">
        <v>0</v>
      </c>
      <c r="AI638" s="280">
        <v>0.34461444870856484</v>
      </c>
      <c r="AJ638" s="280">
        <v>0</v>
      </c>
      <c r="AK638" s="280">
        <v>0</v>
      </c>
      <c r="AL638" s="280">
        <v>0</v>
      </c>
      <c r="AM638" s="281">
        <v>0</v>
      </c>
      <c r="AN638" s="281">
        <v>0</v>
      </c>
      <c r="AO638" s="281">
        <v>0</v>
      </c>
      <c r="AP638" s="281">
        <v>0</v>
      </c>
      <c r="AQ638" s="282">
        <v>0</v>
      </c>
    </row>
    <row r="639" spans="2:43" s="27" customFormat="1" ht="12" customHeight="1" x14ac:dyDescent="0.2">
      <c r="B639" s="151" t="s">
        <v>245</v>
      </c>
      <c r="C639" s="151" t="s">
        <v>76</v>
      </c>
      <c r="D639" s="151" t="s">
        <v>143</v>
      </c>
      <c r="E639" s="151" t="s">
        <v>475</v>
      </c>
      <c r="F639" s="151" t="s">
        <v>212</v>
      </c>
      <c r="G639" s="151" t="s">
        <v>368</v>
      </c>
      <c r="H639" s="151" t="s">
        <v>76</v>
      </c>
      <c r="I639" s="262">
        <v>0</v>
      </c>
      <c r="J639" s="263">
        <v>6.2148683265746589E-3</v>
      </c>
      <c r="K639" s="263">
        <v>0</v>
      </c>
      <c r="L639" s="263">
        <v>0</v>
      </c>
      <c r="M639" s="264">
        <v>0</v>
      </c>
      <c r="N639" s="262">
        <v>0</v>
      </c>
      <c r="O639" s="263">
        <v>4.2617337914183321E-3</v>
      </c>
      <c r="P639" s="263">
        <v>0</v>
      </c>
      <c r="Q639" s="263">
        <v>0</v>
      </c>
      <c r="R639" s="264">
        <v>0</v>
      </c>
      <c r="S639" s="262">
        <v>0</v>
      </c>
      <c r="T639" s="263">
        <v>4.2617337914183321E-3</v>
      </c>
      <c r="U639" s="263">
        <v>0</v>
      </c>
      <c r="V639" s="263">
        <v>0</v>
      </c>
      <c r="W639" s="263">
        <v>0</v>
      </c>
      <c r="X639" s="278">
        <v>0</v>
      </c>
      <c r="Y639" s="278">
        <v>0</v>
      </c>
      <c r="Z639" s="278">
        <v>0</v>
      </c>
      <c r="AA639" s="278">
        <v>0</v>
      </c>
      <c r="AB639" s="278">
        <v>0</v>
      </c>
      <c r="AC639" s="279">
        <v>0</v>
      </c>
      <c r="AD639" s="279">
        <v>0</v>
      </c>
      <c r="AE639" s="279">
        <v>0</v>
      </c>
      <c r="AF639" s="279">
        <v>0</v>
      </c>
      <c r="AG639" s="279">
        <v>0</v>
      </c>
      <c r="AH639" s="280">
        <v>0</v>
      </c>
      <c r="AI639" s="280">
        <v>4.2617337914183321E-3</v>
      </c>
      <c r="AJ639" s="280">
        <v>0</v>
      </c>
      <c r="AK639" s="280">
        <v>0</v>
      </c>
      <c r="AL639" s="280">
        <v>0</v>
      </c>
      <c r="AM639" s="281">
        <v>0</v>
      </c>
      <c r="AN639" s="281">
        <v>0</v>
      </c>
      <c r="AO639" s="281">
        <v>0</v>
      </c>
      <c r="AP639" s="281">
        <v>0</v>
      </c>
      <c r="AQ639" s="282">
        <v>0</v>
      </c>
    </row>
    <row r="640" spans="2:43" s="27" customFormat="1" ht="12" customHeight="1" x14ac:dyDescent="0.2">
      <c r="B640" s="151" t="s">
        <v>245</v>
      </c>
      <c r="C640" s="151" t="s">
        <v>76</v>
      </c>
      <c r="D640" s="151" t="s">
        <v>137</v>
      </c>
      <c r="E640" s="151" t="s">
        <v>475</v>
      </c>
      <c r="F640" s="151" t="s">
        <v>124</v>
      </c>
      <c r="G640" s="151" t="s">
        <v>368</v>
      </c>
      <c r="H640" s="151" t="s">
        <v>76</v>
      </c>
      <c r="I640" s="262">
        <v>0</v>
      </c>
      <c r="J640" s="263">
        <v>1.9576835228710177E-2</v>
      </c>
      <c r="K640" s="263">
        <v>0</v>
      </c>
      <c r="L640" s="263">
        <v>0</v>
      </c>
      <c r="M640" s="264">
        <v>0</v>
      </c>
      <c r="N640" s="262">
        <v>0</v>
      </c>
      <c r="O640" s="263">
        <v>1.4506548745103407E-2</v>
      </c>
      <c r="P640" s="263">
        <v>0</v>
      </c>
      <c r="Q640" s="263">
        <v>0</v>
      </c>
      <c r="R640" s="264">
        <v>0</v>
      </c>
      <c r="S640" s="262">
        <v>0</v>
      </c>
      <c r="T640" s="263">
        <v>1.4506548745103407E-2</v>
      </c>
      <c r="U640" s="263">
        <v>0</v>
      </c>
      <c r="V640" s="263">
        <v>0</v>
      </c>
      <c r="W640" s="263">
        <v>0</v>
      </c>
      <c r="X640" s="278">
        <v>0</v>
      </c>
      <c r="Y640" s="278">
        <v>0</v>
      </c>
      <c r="Z640" s="278">
        <v>0</v>
      </c>
      <c r="AA640" s="278">
        <v>0</v>
      </c>
      <c r="AB640" s="278">
        <v>0</v>
      </c>
      <c r="AC640" s="279">
        <v>0</v>
      </c>
      <c r="AD640" s="279">
        <v>0</v>
      </c>
      <c r="AE640" s="279">
        <v>0</v>
      </c>
      <c r="AF640" s="279">
        <v>0</v>
      </c>
      <c r="AG640" s="279">
        <v>0</v>
      </c>
      <c r="AH640" s="280">
        <v>0</v>
      </c>
      <c r="AI640" s="280">
        <v>1.4506548745103405E-2</v>
      </c>
      <c r="AJ640" s="280">
        <v>0</v>
      </c>
      <c r="AK640" s="280">
        <v>0</v>
      </c>
      <c r="AL640" s="280">
        <v>0</v>
      </c>
      <c r="AM640" s="281">
        <v>0</v>
      </c>
      <c r="AN640" s="281">
        <v>0</v>
      </c>
      <c r="AO640" s="281">
        <v>0</v>
      </c>
      <c r="AP640" s="281">
        <v>0</v>
      </c>
      <c r="AQ640" s="282">
        <v>0</v>
      </c>
    </row>
    <row r="641" spans="2:43" s="27" customFormat="1" ht="12" customHeight="1" x14ac:dyDescent="0.2">
      <c r="B641" s="151" t="s">
        <v>245</v>
      </c>
      <c r="C641" s="151" t="s">
        <v>76</v>
      </c>
      <c r="D641" s="151" t="s">
        <v>141</v>
      </c>
      <c r="E641" s="151" t="s">
        <v>475</v>
      </c>
      <c r="F641" s="151" t="s">
        <v>123</v>
      </c>
      <c r="G641" s="151" t="s">
        <v>368</v>
      </c>
      <c r="H641" s="151" t="s">
        <v>76</v>
      </c>
      <c r="I641" s="262">
        <v>0</v>
      </c>
      <c r="J641" s="263">
        <v>4.9874318320761633E-2</v>
      </c>
      <c r="K641" s="263">
        <v>0</v>
      </c>
      <c r="L641" s="263">
        <v>0</v>
      </c>
      <c r="M641" s="264">
        <v>0</v>
      </c>
      <c r="N641" s="262">
        <v>0</v>
      </c>
      <c r="O641" s="263">
        <v>3.6957159898239625E-2</v>
      </c>
      <c r="P641" s="263">
        <v>0</v>
      </c>
      <c r="Q641" s="263">
        <v>0</v>
      </c>
      <c r="R641" s="264">
        <v>0</v>
      </c>
      <c r="S641" s="262">
        <v>0</v>
      </c>
      <c r="T641" s="263">
        <v>3.6957159898239625E-2</v>
      </c>
      <c r="U641" s="263">
        <v>0</v>
      </c>
      <c r="V641" s="263">
        <v>0</v>
      </c>
      <c r="W641" s="263">
        <v>0</v>
      </c>
      <c r="X641" s="278">
        <v>0</v>
      </c>
      <c r="Y641" s="278">
        <v>0</v>
      </c>
      <c r="Z641" s="278">
        <v>0</v>
      </c>
      <c r="AA641" s="278">
        <v>0</v>
      </c>
      <c r="AB641" s="278">
        <v>0</v>
      </c>
      <c r="AC641" s="279">
        <v>0</v>
      </c>
      <c r="AD641" s="279">
        <v>0</v>
      </c>
      <c r="AE641" s="279">
        <v>0</v>
      </c>
      <c r="AF641" s="279">
        <v>0</v>
      </c>
      <c r="AG641" s="279">
        <v>0</v>
      </c>
      <c r="AH641" s="280">
        <v>0</v>
      </c>
      <c r="AI641" s="280">
        <v>3.6957159898239625E-2</v>
      </c>
      <c r="AJ641" s="280">
        <v>0</v>
      </c>
      <c r="AK641" s="280">
        <v>0</v>
      </c>
      <c r="AL641" s="280">
        <v>0</v>
      </c>
      <c r="AM641" s="281">
        <v>0</v>
      </c>
      <c r="AN641" s="281">
        <v>0</v>
      </c>
      <c r="AO641" s="281">
        <v>0</v>
      </c>
      <c r="AP641" s="281">
        <v>0</v>
      </c>
      <c r="AQ641" s="282">
        <v>0</v>
      </c>
    </row>
    <row r="642" spans="2:43" s="27" customFormat="1" ht="12" customHeight="1" x14ac:dyDescent="0.2">
      <c r="B642" s="151" t="s">
        <v>245</v>
      </c>
      <c r="C642" s="151" t="s">
        <v>76</v>
      </c>
      <c r="D642" s="151" t="s">
        <v>395</v>
      </c>
      <c r="E642" s="151" t="s">
        <v>475</v>
      </c>
      <c r="F642" s="151" t="s">
        <v>189</v>
      </c>
      <c r="G642" s="151" t="s">
        <v>368</v>
      </c>
      <c r="H642" s="151" t="s">
        <v>76</v>
      </c>
      <c r="I642" s="262">
        <v>0</v>
      </c>
      <c r="J642" s="263">
        <v>0</v>
      </c>
      <c r="K642" s="263">
        <v>0</v>
      </c>
      <c r="L642" s="263">
        <v>0</v>
      </c>
      <c r="M642" s="264">
        <v>0</v>
      </c>
      <c r="N642" s="262">
        <v>0</v>
      </c>
      <c r="O642" s="263">
        <v>0</v>
      </c>
      <c r="P642" s="263">
        <v>0</v>
      </c>
      <c r="Q642" s="263">
        <v>0</v>
      </c>
      <c r="R642" s="264">
        <v>0</v>
      </c>
      <c r="S642" s="262">
        <v>0</v>
      </c>
      <c r="T642" s="263">
        <v>0</v>
      </c>
      <c r="U642" s="263">
        <v>0</v>
      </c>
      <c r="V642" s="263">
        <v>0</v>
      </c>
      <c r="W642" s="263">
        <v>0</v>
      </c>
      <c r="X642" s="278">
        <v>0</v>
      </c>
      <c r="Y642" s="278">
        <v>0</v>
      </c>
      <c r="Z642" s="278">
        <v>0</v>
      </c>
      <c r="AA642" s="278">
        <v>0</v>
      </c>
      <c r="AB642" s="278">
        <v>0</v>
      </c>
      <c r="AC642" s="279">
        <v>0</v>
      </c>
      <c r="AD642" s="279">
        <v>0</v>
      </c>
      <c r="AE642" s="279">
        <v>0</v>
      </c>
      <c r="AF642" s="279">
        <v>0</v>
      </c>
      <c r="AG642" s="279">
        <v>0</v>
      </c>
      <c r="AH642" s="280">
        <v>0</v>
      </c>
      <c r="AI642" s="280">
        <v>0</v>
      </c>
      <c r="AJ642" s="280">
        <v>0</v>
      </c>
      <c r="AK642" s="280">
        <v>0</v>
      </c>
      <c r="AL642" s="280">
        <v>0</v>
      </c>
      <c r="AM642" s="281">
        <v>0</v>
      </c>
      <c r="AN642" s="281">
        <v>0</v>
      </c>
      <c r="AO642" s="281">
        <v>0</v>
      </c>
      <c r="AP642" s="281">
        <v>0</v>
      </c>
      <c r="AQ642" s="282">
        <v>0</v>
      </c>
    </row>
    <row r="643" spans="2:43" s="27" customFormat="1" ht="12" customHeight="1" x14ac:dyDescent="0.2">
      <c r="B643" s="151" t="s">
        <v>245</v>
      </c>
      <c r="C643" s="151" t="s">
        <v>76</v>
      </c>
      <c r="D643" s="151" t="s">
        <v>396</v>
      </c>
      <c r="E643" s="151" t="s">
        <v>475</v>
      </c>
      <c r="F643" s="151" t="s">
        <v>193</v>
      </c>
      <c r="G643" s="151" t="s">
        <v>368</v>
      </c>
      <c r="H643" s="151" t="s">
        <v>76</v>
      </c>
      <c r="I643" s="262">
        <v>0</v>
      </c>
      <c r="J643" s="263">
        <v>0</v>
      </c>
      <c r="K643" s="263">
        <v>0</v>
      </c>
      <c r="L643" s="263">
        <v>0</v>
      </c>
      <c r="M643" s="264">
        <v>0</v>
      </c>
      <c r="N643" s="262">
        <v>0</v>
      </c>
      <c r="O643" s="263">
        <v>0</v>
      </c>
      <c r="P643" s="263">
        <v>0</v>
      </c>
      <c r="Q643" s="263">
        <v>0</v>
      </c>
      <c r="R643" s="264">
        <v>0</v>
      </c>
      <c r="S643" s="262">
        <v>0</v>
      </c>
      <c r="T643" s="263">
        <v>0</v>
      </c>
      <c r="U643" s="263">
        <v>0</v>
      </c>
      <c r="V643" s="263">
        <v>0</v>
      </c>
      <c r="W643" s="263">
        <v>0</v>
      </c>
      <c r="X643" s="278">
        <v>0</v>
      </c>
      <c r="Y643" s="278">
        <v>0</v>
      </c>
      <c r="Z643" s="278">
        <v>0</v>
      </c>
      <c r="AA643" s="278">
        <v>0</v>
      </c>
      <c r="AB643" s="278">
        <v>0</v>
      </c>
      <c r="AC643" s="279">
        <v>0</v>
      </c>
      <c r="AD643" s="279">
        <v>0</v>
      </c>
      <c r="AE643" s="279">
        <v>0</v>
      </c>
      <c r="AF643" s="279">
        <v>0</v>
      </c>
      <c r="AG643" s="279">
        <v>0</v>
      </c>
      <c r="AH643" s="280">
        <v>0</v>
      </c>
      <c r="AI643" s="280">
        <v>0</v>
      </c>
      <c r="AJ643" s="280">
        <v>0</v>
      </c>
      <c r="AK643" s="280">
        <v>0</v>
      </c>
      <c r="AL643" s="280">
        <v>0</v>
      </c>
      <c r="AM643" s="281">
        <v>0</v>
      </c>
      <c r="AN643" s="281">
        <v>0</v>
      </c>
      <c r="AO643" s="281">
        <v>0</v>
      </c>
      <c r="AP643" s="281">
        <v>0</v>
      </c>
      <c r="AQ643" s="282">
        <v>0</v>
      </c>
    </row>
    <row r="644" spans="2:43" x14ac:dyDescent="0.2">
      <c r="B644" s="151" t="s">
        <v>245</v>
      </c>
      <c r="C644" s="151" t="s">
        <v>76</v>
      </c>
      <c r="D644" s="151" t="s">
        <v>134</v>
      </c>
      <c r="E644" s="151" t="s">
        <v>475</v>
      </c>
      <c r="F644" s="151" t="s">
        <v>125</v>
      </c>
      <c r="G644" s="151" t="s">
        <v>368</v>
      </c>
      <c r="H644" s="151" t="s">
        <v>76</v>
      </c>
      <c r="I644" s="262">
        <v>0</v>
      </c>
      <c r="J644" s="263">
        <v>0</v>
      </c>
      <c r="K644" s="263">
        <v>0</v>
      </c>
      <c r="L644" s="263">
        <v>0</v>
      </c>
      <c r="M644" s="264">
        <v>0</v>
      </c>
      <c r="N644" s="262">
        <v>0</v>
      </c>
      <c r="O644" s="263">
        <v>0</v>
      </c>
      <c r="P644" s="263">
        <v>0</v>
      </c>
      <c r="Q644" s="263">
        <v>0</v>
      </c>
      <c r="R644" s="264">
        <v>0</v>
      </c>
      <c r="S644" s="262">
        <v>0</v>
      </c>
      <c r="T644" s="263">
        <v>0</v>
      </c>
      <c r="U644" s="263">
        <v>0</v>
      </c>
      <c r="V644" s="263">
        <v>0</v>
      </c>
      <c r="W644" s="263">
        <v>0</v>
      </c>
      <c r="X644" s="278">
        <v>0</v>
      </c>
      <c r="Y644" s="278">
        <v>0</v>
      </c>
      <c r="Z644" s="278">
        <v>0</v>
      </c>
      <c r="AA644" s="278">
        <v>0</v>
      </c>
      <c r="AB644" s="278">
        <v>0</v>
      </c>
      <c r="AC644" s="279">
        <v>0</v>
      </c>
      <c r="AD644" s="279">
        <v>0</v>
      </c>
      <c r="AE644" s="279">
        <v>0</v>
      </c>
      <c r="AF644" s="279">
        <v>0</v>
      </c>
      <c r="AG644" s="279">
        <v>0</v>
      </c>
      <c r="AH644" s="280">
        <v>0</v>
      </c>
      <c r="AI644" s="280">
        <v>0</v>
      </c>
      <c r="AJ644" s="280">
        <v>0</v>
      </c>
      <c r="AK644" s="280">
        <v>0</v>
      </c>
      <c r="AL644" s="280">
        <v>0</v>
      </c>
      <c r="AM644" s="281">
        <v>0</v>
      </c>
      <c r="AN644" s="281">
        <v>0</v>
      </c>
      <c r="AO644" s="281">
        <v>0</v>
      </c>
      <c r="AP644" s="281">
        <v>0</v>
      </c>
      <c r="AQ644" s="282">
        <v>0</v>
      </c>
    </row>
    <row r="645" spans="2:43" x14ac:dyDescent="0.2">
      <c r="B645" s="151" t="s">
        <v>245</v>
      </c>
      <c r="C645" s="151" t="s">
        <v>76</v>
      </c>
      <c r="D645" s="151" t="s">
        <v>397</v>
      </c>
      <c r="E645" s="151" t="s">
        <v>475</v>
      </c>
      <c r="F645" s="151" t="s">
        <v>130</v>
      </c>
      <c r="G645" s="151" t="s">
        <v>368</v>
      </c>
      <c r="H645" s="151" t="s">
        <v>76</v>
      </c>
      <c r="I645" s="262">
        <v>0</v>
      </c>
      <c r="J645" s="263">
        <v>0</v>
      </c>
      <c r="K645" s="263">
        <v>0</v>
      </c>
      <c r="L645" s="263">
        <v>0</v>
      </c>
      <c r="M645" s="264">
        <v>0</v>
      </c>
      <c r="N645" s="262">
        <v>0</v>
      </c>
      <c r="O645" s="263">
        <v>0</v>
      </c>
      <c r="P645" s="263">
        <v>0</v>
      </c>
      <c r="Q645" s="263">
        <v>0</v>
      </c>
      <c r="R645" s="264">
        <v>0</v>
      </c>
      <c r="S645" s="262">
        <v>0</v>
      </c>
      <c r="T645" s="263">
        <v>0</v>
      </c>
      <c r="U645" s="263">
        <v>0</v>
      </c>
      <c r="V645" s="263">
        <v>0</v>
      </c>
      <c r="W645" s="263">
        <v>0</v>
      </c>
      <c r="X645" s="278">
        <v>0</v>
      </c>
      <c r="Y645" s="278">
        <v>0</v>
      </c>
      <c r="Z645" s="278">
        <v>0</v>
      </c>
      <c r="AA645" s="278">
        <v>0</v>
      </c>
      <c r="AB645" s="278">
        <v>0</v>
      </c>
      <c r="AC645" s="279">
        <v>0</v>
      </c>
      <c r="AD645" s="279">
        <v>0</v>
      </c>
      <c r="AE645" s="279">
        <v>0</v>
      </c>
      <c r="AF645" s="279">
        <v>0</v>
      </c>
      <c r="AG645" s="279">
        <v>0</v>
      </c>
      <c r="AH645" s="280">
        <v>0</v>
      </c>
      <c r="AI645" s="280">
        <v>0</v>
      </c>
      <c r="AJ645" s="280">
        <v>0</v>
      </c>
      <c r="AK645" s="280">
        <v>0</v>
      </c>
      <c r="AL645" s="280">
        <v>0</v>
      </c>
      <c r="AM645" s="281">
        <v>0</v>
      </c>
      <c r="AN645" s="281">
        <v>0</v>
      </c>
      <c r="AO645" s="281">
        <v>0</v>
      </c>
      <c r="AP645" s="281">
        <v>0</v>
      </c>
      <c r="AQ645" s="282">
        <v>0</v>
      </c>
    </row>
    <row r="646" spans="2:43" x14ac:dyDescent="0.2">
      <c r="B646" s="151" t="s">
        <v>245</v>
      </c>
      <c r="C646" s="151" t="s">
        <v>76</v>
      </c>
      <c r="D646" s="151" t="s">
        <v>138</v>
      </c>
      <c r="E646" s="151" t="s">
        <v>475</v>
      </c>
      <c r="F646" s="151" t="s">
        <v>126</v>
      </c>
      <c r="G646" s="151" t="s">
        <v>368</v>
      </c>
      <c r="H646" s="151" t="s">
        <v>76</v>
      </c>
      <c r="I646" s="262">
        <v>0</v>
      </c>
      <c r="J646" s="263">
        <v>4.0940445101310563E-2</v>
      </c>
      <c r="K646" s="263">
        <v>0</v>
      </c>
      <c r="L646" s="263">
        <v>0</v>
      </c>
      <c r="M646" s="264">
        <v>0</v>
      </c>
      <c r="N646" s="262">
        <v>0</v>
      </c>
      <c r="O646" s="263">
        <v>0.16329566528074915</v>
      </c>
      <c r="P646" s="263">
        <v>0</v>
      </c>
      <c r="Q646" s="263">
        <v>0</v>
      </c>
      <c r="R646" s="264">
        <v>0</v>
      </c>
      <c r="S646" s="262">
        <v>0</v>
      </c>
      <c r="T646" s="263">
        <v>0.16329566528074915</v>
      </c>
      <c r="U646" s="263">
        <v>0</v>
      </c>
      <c r="V646" s="263">
        <v>0</v>
      </c>
      <c r="W646" s="263">
        <v>0</v>
      </c>
      <c r="X646" s="278">
        <v>0</v>
      </c>
      <c r="Y646" s="278">
        <v>0</v>
      </c>
      <c r="Z646" s="278">
        <v>0</v>
      </c>
      <c r="AA646" s="278">
        <v>0</v>
      </c>
      <c r="AB646" s="278">
        <v>0</v>
      </c>
      <c r="AC646" s="279">
        <v>0</v>
      </c>
      <c r="AD646" s="279">
        <v>0</v>
      </c>
      <c r="AE646" s="279">
        <v>0</v>
      </c>
      <c r="AF646" s="279">
        <v>0</v>
      </c>
      <c r="AG646" s="279">
        <v>0</v>
      </c>
      <c r="AH646" s="280">
        <v>0</v>
      </c>
      <c r="AI646" s="280">
        <v>0.16329566528074915</v>
      </c>
      <c r="AJ646" s="280">
        <v>0</v>
      </c>
      <c r="AK646" s="280">
        <v>0</v>
      </c>
      <c r="AL646" s="280">
        <v>0</v>
      </c>
      <c r="AM646" s="281">
        <v>0</v>
      </c>
      <c r="AN646" s="281">
        <v>0</v>
      </c>
      <c r="AO646" s="281">
        <v>0</v>
      </c>
      <c r="AP646" s="281">
        <v>0</v>
      </c>
      <c r="AQ646" s="282">
        <v>0</v>
      </c>
    </row>
    <row r="647" spans="2:43" x14ac:dyDescent="0.2">
      <c r="B647" s="151" t="s">
        <v>245</v>
      </c>
      <c r="C647" s="151" t="s">
        <v>76</v>
      </c>
      <c r="D647" s="151" t="s">
        <v>140</v>
      </c>
      <c r="E647" s="151" t="s">
        <v>475</v>
      </c>
      <c r="F647" s="151" t="s">
        <v>128</v>
      </c>
      <c r="G647" s="151" t="s">
        <v>368</v>
      </c>
      <c r="H647" s="151" t="s">
        <v>76</v>
      </c>
      <c r="I647" s="262">
        <v>0</v>
      </c>
      <c r="J647" s="263">
        <v>0</v>
      </c>
      <c r="K647" s="263">
        <v>0</v>
      </c>
      <c r="L647" s="263">
        <v>0</v>
      </c>
      <c r="M647" s="264">
        <v>0</v>
      </c>
      <c r="N647" s="262">
        <v>0</v>
      </c>
      <c r="O647" s="263">
        <v>0</v>
      </c>
      <c r="P647" s="263">
        <v>0</v>
      </c>
      <c r="Q647" s="263">
        <v>0</v>
      </c>
      <c r="R647" s="264">
        <v>0</v>
      </c>
      <c r="S647" s="262">
        <v>0</v>
      </c>
      <c r="T647" s="263">
        <v>0</v>
      </c>
      <c r="U647" s="263">
        <v>0</v>
      </c>
      <c r="V647" s="263">
        <v>0</v>
      </c>
      <c r="W647" s="263">
        <v>0</v>
      </c>
      <c r="X647" s="278">
        <v>0</v>
      </c>
      <c r="Y647" s="278">
        <v>0</v>
      </c>
      <c r="Z647" s="278">
        <v>0</v>
      </c>
      <c r="AA647" s="278">
        <v>0</v>
      </c>
      <c r="AB647" s="278">
        <v>0</v>
      </c>
      <c r="AC647" s="279">
        <v>0</v>
      </c>
      <c r="AD647" s="279">
        <v>0</v>
      </c>
      <c r="AE647" s="279">
        <v>0</v>
      </c>
      <c r="AF647" s="279">
        <v>0</v>
      </c>
      <c r="AG647" s="279">
        <v>0</v>
      </c>
      <c r="AH647" s="280">
        <v>0</v>
      </c>
      <c r="AI647" s="280">
        <v>0</v>
      </c>
      <c r="AJ647" s="280">
        <v>0</v>
      </c>
      <c r="AK647" s="280">
        <v>0</v>
      </c>
      <c r="AL647" s="280">
        <v>0</v>
      </c>
      <c r="AM647" s="281">
        <v>0</v>
      </c>
      <c r="AN647" s="281">
        <v>0</v>
      </c>
      <c r="AO647" s="281">
        <v>0</v>
      </c>
      <c r="AP647" s="281">
        <v>0</v>
      </c>
      <c r="AQ647" s="282">
        <v>0</v>
      </c>
    </row>
    <row r="648" spans="2:43" x14ac:dyDescent="0.2">
      <c r="B648" s="151" t="s">
        <v>245</v>
      </c>
      <c r="C648" s="151" t="s">
        <v>76</v>
      </c>
      <c r="D648" s="151" t="s">
        <v>135</v>
      </c>
      <c r="E648" s="151" t="s">
        <v>475</v>
      </c>
      <c r="F648" s="151" t="s">
        <v>155</v>
      </c>
      <c r="G648" s="151" t="s">
        <v>368</v>
      </c>
      <c r="H648" s="151" t="s">
        <v>76</v>
      </c>
      <c r="I648" s="262">
        <v>0</v>
      </c>
      <c r="J648" s="263">
        <v>0</v>
      </c>
      <c r="K648" s="263">
        <v>0</v>
      </c>
      <c r="L648" s="263">
        <v>0</v>
      </c>
      <c r="M648" s="264">
        <v>0</v>
      </c>
      <c r="N648" s="262">
        <v>0</v>
      </c>
      <c r="O648" s="263">
        <v>0</v>
      </c>
      <c r="P648" s="263">
        <v>0</v>
      </c>
      <c r="Q648" s="263">
        <v>0</v>
      </c>
      <c r="R648" s="264">
        <v>0</v>
      </c>
      <c r="S648" s="262">
        <v>0</v>
      </c>
      <c r="T648" s="263">
        <v>0</v>
      </c>
      <c r="U648" s="263">
        <v>0</v>
      </c>
      <c r="V648" s="263">
        <v>0</v>
      </c>
      <c r="W648" s="263">
        <v>0</v>
      </c>
      <c r="X648" s="278">
        <v>0</v>
      </c>
      <c r="Y648" s="278">
        <v>0</v>
      </c>
      <c r="Z648" s="278">
        <v>0</v>
      </c>
      <c r="AA648" s="278">
        <v>0</v>
      </c>
      <c r="AB648" s="278">
        <v>0</v>
      </c>
      <c r="AC648" s="279">
        <v>0</v>
      </c>
      <c r="AD648" s="279">
        <v>0</v>
      </c>
      <c r="AE648" s="279">
        <v>0</v>
      </c>
      <c r="AF648" s="279">
        <v>0</v>
      </c>
      <c r="AG648" s="279">
        <v>0</v>
      </c>
      <c r="AH648" s="280">
        <v>0</v>
      </c>
      <c r="AI648" s="280">
        <v>0</v>
      </c>
      <c r="AJ648" s="280">
        <v>0</v>
      </c>
      <c r="AK648" s="280">
        <v>0</v>
      </c>
      <c r="AL648" s="280">
        <v>0</v>
      </c>
      <c r="AM648" s="281">
        <v>0</v>
      </c>
      <c r="AN648" s="281">
        <v>0</v>
      </c>
      <c r="AO648" s="281">
        <v>0</v>
      </c>
      <c r="AP648" s="281">
        <v>0</v>
      </c>
      <c r="AQ648" s="282">
        <v>0</v>
      </c>
    </row>
    <row r="649" spans="2:43" x14ac:dyDescent="0.2">
      <c r="B649" s="151" t="s">
        <v>245</v>
      </c>
      <c r="C649" s="151" t="s">
        <v>76</v>
      </c>
      <c r="D649" s="151" t="s">
        <v>136</v>
      </c>
      <c r="E649" s="151" t="s">
        <v>475</v>
      </c>
      <c r="F649" s="151" t="s">
        <v>132</v>
      </c>
      <c r="G649" s="151" t="s">
        <v>368</v>
      </c>
      <c r="H649" s="151" t="s">
        <v>76</v>
      </c>
      <c r="I649" s="262">
        <v>0</v>
      </c>
      <c r="J649" s="263">
        <v>0</v>
      </c>
      <c r="K649" s="263">
        <v>0</v>
      </c>
      <c r="L649" s="263">
        <v>0</v>
      </c>
      <c r="M649" s="264">
        <v>0</v>
      </c>
      <c r="N649" s="262">
        <v>0</v>
      </c>
      <c r="O649" s="263">
        <v>0</v>
      </c>
      <c r="P649" s="263">
        <v>0</v>
      </c>
      <c r="Q649" s="263">
        <v>0</v>
      </c>
      <c r="R649" s="264">
        <v>0</v>
      </c>
      <c r="S649" s="262">
        <v>0</v>
      </c>
      <c r="T649" s="263">
        <v>0</v>
      </c>
      <c r="U649" s="263">
        <v>0</v>
      </c>
      <c r="V649" s="263">
        <v>0</v>
      </c>
      <c r="W649" s="263">
        <v>0</v>
      </c>
      <c r="X649" s="278">
        <v>0</v>
      </c>
      <c r="Y649" s="278">
        <v>0</v>
      </c>
      <c r="Z649" s="278">
        <v>0</v>
      </c>
      <c r="AA649" s="278">
        <v>0</v>
      </c>
      <c r="AB649" s="278">
        <v>0</v>
      </c>
      <c r="AC649" s="279">
        <v>0</v>
      </c>
      <c r="AD649" s="279">
        <v>0</v>
      </c>
      <c r="AE649" s="279">
        <v>0</v>
      </c>
      <c r="AF649" s="279">
        <v>0</v>
      </c>
      <c r="AG649" s="279">
        <v>0</v>
      </c>
      <c r="AH649" s="280">
        <v>0</v>
      </c>
      <c r="AI649" s="280">
        <v>0</v>
      </c>
      <c r="AJ649" s="280">
        <v>0</v>
      </c>
      <c r="AK649" s="280">
        <v>0</v>
      </c>
      <c r="AL649" s="280">
        <v>0</v>
      </c>
      <c r="AM649" s="281">
        <v>0</v>
      </c>
      <c r="AN649" s="281">
        <v>0</v>
      </c>
      <c r="AO649" s="281">
        <v>0</v>
      </c>
      <c r="AP649" s="281">
        <v>0</v>
      </c>
      <c r="AQ649" s="282">
        <v>0</v>
      </c>
    </row>
    <row r="650" spans="2:43" x14ac:dyDescent="0.2">
      <c r="B650" s="151" t="s">
        <v>245</v>
      </c>
      <c r="C650" s="151" t="s">
        <v>76</v>
      </c>
      <c r="D650" s="151" t="s">
        <v>398</v>
      </c>
      <c r="E650" s="151" t="s">
        <v>475</v>
      </c>
      <c r="F650" s="151" t="s">
        <v>131</v>
      </c>
      <c r="G650" s="151" t="s">
        <v>368</v>
      </c>
      <c r="H650" s="151" t="s">
        <v>76</v>
      </c>
      <c r="I650" s="262">
        <v>0</v>
      </c>
      <c r="J650" s="263">
        <v>0</v>
      </c>
      <c r="K650" s="263">
        <v>0</v>
      </c>
      <c r="L650" s="263">
        <v>0</v>
      </c>
      <c r="M650" s="264">
        <v>0</v>
      </c>
      <c r="N650" s="262">
        <v>0</v>
      </c>
      <c r="O650" s="263">
        <v>0</v>
      </c>
      <c r="P650" s="263">
        <v>0</v>
      </c>
      <c r="Q650" s="263">
        <v>0</v>
      </c>
      <c r="R650" s="264">
        <v>0</v>
      </c>
      <c r="S650" s="262">
        <v>0</v>
      </c>
      <c r="T650" s="263">
        <v>0</v>
      </c>
      <c r="U650" s="263">
        <v>0</v>
      </c>
      <c r="V650" s="263">
        <v>0</v>
      </c>
      <c r="W650" s="263">
        <v>0</v>
      </c>
      <c r="X650" s="278">
        <v>0</v>
      </c>
      <c r="Y650" s="278">
        <v>0</v>
      </c>
      <c r="Z650" s="278">
        <v>0</v>
      </c>
      <c r="AA650" s="278">
        <v>0</v>
      </c>
      <c r="AB650" s="278">
        <v>0</v>
      </c>
      <c r="AC650" s="279">
        <v>0</v>
      </c>
      <c r="AD650" s="279">
        <v>0</v>
      </c>
      <c r="AE650" s="279">
        <v>0</v>
      </c>
      <c r="AF650" s="279">
        <v>0</v>
      </c>
      <c r="AG650" s="279">
        <v>0</v>
      </c>
      <c r="AH650" s="280">
        <v>0</v>
      </c>
      <c r="AI650" s="280">
        <v>0</v>
      </c>
      <c r="AJ650" s="280">
        <v>0</v>
      </c>
      <c r="AK650" s="280">
        <v>0</v>
      </c>
      <c r="AL650" s="280">
        <v>0</v>
      </c>
      <c r="AM650" s="281">
        <v>0</v>
      </c>
      <c r="AN650" s="281">
        <v>0</v>
      </c>
      <c r="AO650" s="281">
        <v>0</v>
      </c>
      <c r="AP650" s="281">
        <v>0</v>
      </c>
      <c r="AQ650" s="282">
        <v>0</v>
      </c>
    </row>
    <row r="651" spans="2:43" x14ac:dyDescent="0.2">
      <c r="B651" s="151" t="s">
        <v>244</v>
      </c>
      <c r="C651" s="151" t="s">
        <v>118</v>
      </c>
      <c r="D651" s="151" t="s">
        <v>144</v>
      </c>
      <c r="E651" s="151" t="s">
        <v>475</v>
      </c>
      <c r="F651" s="151" t="s">
        <v>122</v>
      </c>
      <c r="G651" s="151" t="s">
        <v>369</v>
      </c>
      <c r="H651" s="151" t="s">
        <v>64</v>
      </c>
      <c r="I651" s="262">
        <v>0</v>
      </c>
      <c r="J651" s="263">
        <v>265.01562554117316</v>
      </c>
      <c r="K651" s="263">
        <v>0</v>
      </c>
      <c r="L651" s="263">
        <v>0</v>
      </c>
      <c r="M651" s="264">
        <v>0</v>
      </c>
      <c r="N651" s="262">
        <v>0</v>
      </c>
      <c r="O651" s="263">
        <v>256.85930024249291</v>
      </c>
      <c r="P651" s="263">
        <v>0</v>
      </c>
      <c r="Q651" s="263">
        <v>0</v>
      </c>
      <c r="R651" s="264">
        <v>0</v>
      </c>
      <c r="S651" s="262">
        <v>0</v>
      </c>
      <c r="T651" s="263">
        <v>256.85930024249291</v>
      </c>
      <c r="U651" s="263">
        <v>0</v>
      </c>
      <c r="V651" s="263">
        <v>0</v>
      </c>
      <c r="W651" s="263">
        <v>0</v>
      </c>
      <c r="X651" s="278">
        <v>0</v>
      </c>
      <c r="Y651" s="278">
        <v>29.41387392111152</v>
      </c>
      <c r="Z651" s="278">
        <v>0</v>
      </c>
      <c r="AA651" s="278">
        <v>0</v>
      </c>
      <c r="AB651" s="278">
        <v>0</v>
      </c>
      <c r="AC651" s="279">
        <v>0</v>
      </c>
      <c r="AD651" s="279">
        <v>0</v>
      </c>
      <c r="AE651" s="279">
        <v>0</v>
      </c>
      <c r="AF651" s="279">
        <v>0</v>
      </c>
      <c r="AG651" s="279">
        <v>0</v>
      </c>
      <c r="AH651" s="280">
        <v>0</v>
      </c>
      <c r="AI651" s="280">
        <v>227.44542632138135</v>
      </c>
      <c r="AJ651" s="280">
        <v>0</v>
      </c>
      <c r="AK651" s="280">
        <v>0</v>
      </c>
      <c r="AL651" s="280">
        <v>0</v>
      </c>
      <c r="AM651" s="281">
        <v>0</v>
      </c>
      <c r="AN651" s="281">
        <v>0</v>
      </c>
      <c r="AO651" s="281">
        <v>0</v>
      </c>
      <c r="AP651" s="281">
        <v>0</v>
      </c>
      <c r="AQ651" s="282">
        <v>0</v>
      </c>
    </row>
    <row r="652" spans="2:43" x14ac:dyDescent="0.2">
      <c r="B652" s="151" t="s">
        <v>244</v>
      </c>
      <c r="C652" s="151" t="s">
        <v>118</v>
      </c>
      <c r="D652" s="151" t="s">
        <v>139</v>
      </c>
      <c r="E652" s="151" t="s">
        <v>475</v>
      </c>
      <c r="F652" s="151" t="s">
        <v>127</v>
      </c>
      <c r="G652" s="151" t="s">
        <v>369</v>
      </c>
      <c r="H652" s="151" t="s">
        <v>64</v>
      </c>
      <c r="I652" s="262">
        <v>0</v>
      </c>
      <c r="J652" s="263">
        <v>11.186857797886434</v>
      </c>
      <c r="K652" s="263">
        <v>0</v>
      </c>
      <c r="L652" s="263">
        <v>0</v>
      </c>
      <c r="M652" s="264">
        <v>0</v>
      </c>
      <c r="N652" s="262">
        <v>0</v>
      </c>
      <c r="O652" s="263">
        <v>10.84256243385529</v>
      </c>
      <c r="P652" s="263">
        <v>0</v>
      </c>
      <c r="Q652" s="263">
        <v>0</v>
      </c>
      <c r="R652" s="264">
        <v>0</v>
      </c>
      <c r="S652" s="262">
        <v>0</v>
      </c>
      <c r="T652" s="263">
        <v>10.84256243385529</v>
      </c>
      <c r="U652" s="263">
        <v>0</v>
      </c>
      <c r="V652" s="263">
        <v>0</v>
      </c>
      <c r="W652" s="263">
        <v>0</v>
      </c>
      <c r="X652" s="278">
        <v>0</v>
      </c>
      <c r="Y652" s="278">
        <v>0.91086100551082483</v>
      </c>
      <c r="Z652" s="278">
        <v>0</v>
      </c>
      <c r="AA652" s="278">
        <v>0</v>
      </c>
      <c r="AB652" s="278">
        <v>0</v>
      </c>
      <c r="AC652" s="279">
        <v>0</v>
      </c>
      <c r="AD652" s="279">
        <v>0</v>
      </c>
      <c r="AE652" s="279">
        <v>0</v>
      </c>
      <c r="AF652" s="279">
        <v>0</v>
      </c>
      <c r="AG652" s="279">
        <v>0</v>
      </c>
      <c r="AH652" s="280">
        <v>0</v>
      </c>
      <c r="AI652" s="280">
        <v>9.9317014283444642</v>
      </c>
      <c r="AJ652" s="280">
        <v>0</v>
      </c>
      <c r="AK652" s="280">
        <v>0</v>
      </c>
      <c r="AL652" s="280">
        <v>0</v>
      </c>
      <c r="AM652" s="281">
        <v>0</v>
      </c>
      <c r="AN652" s="281">
        <v>0</v>
      </c>
      <c r="AO652" s="281">
        <v>0</v>
      </c>
      <c r="AP652" s="281">
        <v>0</v>
      </c>
      <c r="AQ652" s="282">
        <v>0</v>
      </c>
    </row>
    <row r="653" spans="2:43" x14ac:dyDescent="0.2">
      <c r="B653" s="151" t="s">
        <v>244</v>
      </c>
      <c r="C653" s="151" t="s">
        <v>118</v>
      </c>
      <c r="D653" s="151" t="s">
        <v>142</v>
      </c>
      <c r="E653" s="151" t="s">
        <v>475</v>
      </c>
      <c r="F653" s="151" t="s">
        <v>133</v>
      </c>
      <c r="G653" s="151" t="s">
        <v>369</v>
      </c>
      <c r="H653" s="151" t="s">
        <v>64</v>
      </c>
      <c r="I653" s="262">
        <v>0</v>
      </c>
      <c r="J653" s="263">
        <v>181.44808063592887</v>
      </c>
      <c r="K653" s="263">
        <v>0</v>
      </c>
      <c r="L653" s="263">
        <v>0</v>
      </c>
      <c r="M653" s="264">
        <v>0</v>
      </c>
      <c r="N653" s="262">
        <v>0</v>
      </c>
      <c r="O653" s="263">
        <v>232.58958436830392</v>
      </c>
      <c r="P653" s="263">
        <v>0</v>
      </c>
      <c r="Q653" s="263">
        <v>0</v>
      </c>
      <c r="R653" s="264">
        <v>0</v>
      </c>
      <c r="S653" s="262">
        <v>0</v>
      </c>
      <c r="T653" s="263">
        <v>232.58958436830392</v>
      </c>
      <c r="U653" s="263">
        <v>0</v>
      </c>
      <c r="V653" s="263">
        <v>0</v>
      </c>
      <c r="W653" s="263">
        <v>0</v>
      </c>
      <c r="X653" s="278">
        <v>0</v>
      </c>
      <c r="Y653" s="278">
        <v>22.412786515730375</v>
      </c>
      <c r="Z653" s="278">
        <v>0</v>
      </c>
      <c r="AA653" s="278">
        <v>0</v>
      </c>
      <c r="AB653" s="278">
        <v>0</v>
      </c>
      <c r="AC653" s="279">
        <v>0</v>
      </c>
      <c r="AD653" s="279">
        <v>0</v>
      </c>
      <c r="AE653" s="279">
        <v>0</v>
      </c>
      <c r="AF653" s="279">
        <v>0</v>
      </c>
      <c r="AG653" s="279">
        <v>0</v>
      </c>
      <c r="AH653" s="280">
        <v>0</v>
      </c>
      <c r="AI653" s="280">
        <v>210.17679785257357</v>
      </c>
      <c r="AJ653" s="280">
        <v>0</v>
      </c>
      <c r="AK653" s="280">
        <v>0</v>
      </c>
      <c r="AL653" s="280">
        <v>0</v>
      </c>
      <c r="AM653" s="281">
        <v>0</v>
      </c>
      <c r="AN653" s="281">
        <v>0</v>
      </c>
      <c r="AO653" s="281">
        <v>0</v>
      </c>
      <c r="AP653" s="281">
        <v>0</v>
      </c>
      <c r="AQ653" s="282">
        <v>0</v>
      </c>
    </row>
    <row r="654" spans="2:43" x14ac:dyDescent="0.2">
      <c r="B654" s="151" t="s">
        <v>244</v>
      </c>
      <c r="C654" s="151" t="s">
        <v>118</v>
      </c>
      <c r="D654" s="151" t="s">
        <v>143</v>
      </c>
      <c r="E654" s="151" t="s">
        <v>475</v>
      </c>
      <c r="F654" s="151" t="s">
        <v>212</v>
      </c>
      <c r="G654" s="151" t="s">
        <v>369</v>
      </c>
      <c r="H654" s="151" t="s">
        <v>64</v>
      </c>
      <c r="I654" s="262">
        <v>0</v>
      </c>
      <c r="J654" s="263">
        <v>35.136399289835829</v>
      </c>
      <c r="K654" s="263">
        <v>0</v>
      </c>
      <c r="L654" s="263">
        <v>0</v>
      </c>
      <c r="M654" s="264">
        <v>0</v>
      </c>
      <c r="N654" s="262">
        <v>0</v>
      </c>
      <c r="O654" s="263">
        <v>45.039663568661965</v>
      </c>
      <c r="P654" s="263">
        <v>0</v>
      </c>
      <c r="Q654" s="263">
        <v>0</v>
      </c>
      <c r="R654" s="264">
        <v>0</v>
      </c>
      <c r="S654" s="262">
        <v>0</v>
      </c>
      <c r="T654" s="263">
        <v>45.039663568661965</v>
      </c>
      <c r="U654" s="263">
        <v>0</v>
      </c>
      <c r="V654" s="263">
        <v>0</v>
      </c>
      <c r="W654" s="263">
        <v>0</v>
      </c>
      <c r="X654" s="278">
        <v>0</v>
      </c>
      <c r="Y654" s="278">
        <v>0</v>
      </c>
      <c r="Z654" s="278">
        <v>0</v>
      </c>
      <c r="AA654" s="278">
        <v>0</v>
      </c>
      <c r="AB654" s="278">
        <v>0</v>
      </c>
      <c r="AC654" s="279">
        <v>0</v>
      </c>
      <c r="AD654" s="279">
        <v>0</v>
      </c>
      <c r="AE654" s="279">
        <v>0</v>
      </c>
      <c r="AF654" s="279">
        <v>0</v>
      </c>
      <c r="AG654" s="279">
        <v>0</v>
      </c>
      <c r="AH654" s="280">
        <v>0</v>
      </c>
      <c r="AI654" s="280">
        <v>45.039663568661965</v>
      </c>
      <c r="AJ654" s="280">
        <v>0</v>
      </c>
      <c r="AK654" s="280">
        <v>0</v>
      </c>
      <c r="AL654" s="280">
        <v>0</v>
      </c>
      <c r="AM654" s="281">
        <v>0</v>
      </c>
      <c r="AN654" s="281">
        <v>0</v>
      </c>
      <c r="AO654" s="281">
        <v>0</v>
      </c>
      <c r="AP654" s="281">
        <v>0</v>
      </c>
      <c r="AQ654" s="282">
        <v>0</v>
      </c>
    </row>
    <row r="655" spans="2:43" x14ac:dyDescent="0.2">
      <c r="B655" s="151" t="s">
        <v>244</v>
      </c>
      <c r="C655" s="151" t="s">
        <v>118</v>
      </c>
      <c r="D655" s="151" t="s">
        <v>137</v>
      </c>
      <c r="E655" s="151" t="s">
        <v>475</v>
      </c>
      <c r="F655" s="151" t="s">
        <v>124</v>
      </c>
      <c r="G655" s="151" t="s">
        <v>369</v>
      </c>
      <c r="H655" s="151" t="s">
        <v>64</v>
      </c>
      <c r="I655" s="262">
        <v>0</v>
      </c>
      <c r="J655" s="263">
        <v>154.80191174794879</v>
      </c>
      <c r="K655" s="263">
        <v>0</v>
      </c>
      <c r="L655" s="263">
        <v>0</v>
      </c>
      <c r="M655" s="264">
        <v>0</v>
      </c>
      <c r="N655" s="262">
        <v>0</v>
      </c>
      <c r="O655" s="263">
        <v>150.03760871300304</v>
      </c>
      <c r="P655" s="263">
        <v>0</v>
      </c>
      <c r="Q655" s="263">
        <v>0</v>
      </c>
      <c r="R655" s="264">
        <v>0</v>
      </c>
      <c r="S655" s="262">
        <v>0</v>
      </c>
      <c r="T655" s="263">
        <v>150.03760871300304</v>
      </c>
      <c r="U655" s="263">
        <v>0</v>
      </c>
      <c r="V655" s="263">
        <v>0</v>
      </c>
      <c r="W655" s="263">
        <v>0</v>
      </c>
      <c r="X655" s="278">
        <v>0</v>
      </c>
      <c r="Y655" s="278">
        <v>0.80905477158719208</v>
      </c>
      <c r="Z655" s="278">
        <v>0</v>
      </c>
      <c r="AA655" s="278">
        <v>0</v>
      </c>
      <c r="AB655" s="278">
        <v>0</v>
      </c>
      <c r="AC655" s="279">
        <v>0</v>
      </c>
      <c r="AD655" s="279">
        <v>52.978945837965263</v>
      </c>
      <c r="AE655" s="279">
        <v>0</v>
      </c>
      <c r="AF655" s="279">
        <v>0</v>
      </c>
      <c r="AG655" s="279">
        <v>0</v>
      </c>
      <c r="AH655" s="280">
        <v>0</v>
      </c>
      <c r="AI655" s="280">
        <v>96.249608103450583</v>
      </c>
      <c r="AJ655" s="280">
        <v>0</v>
      </c>
      <c r="AK655" s="280">
        <v>0</v>
      </c>
      <c r="AL655" s="280">
        <v>0</v>
      </c>
      <c r="AM655" s="281">
        <v>0</v>
      </c>
      <c r="AN655" s="281">
        <v>0</v>
      </c>
      <c r="AO655" s="281">
        <v>0</v>
      </c>
      <c r="AP655" s="281">
        <v>0</v>
      </c>
      <c r="AQ655" s="282">
        <v>0</v>
      </c>
    </row>
    <row r="656" spans="2:43" x14ac:dyDescent="0.2">
      <c r="B656" s="151" t="s">
        <v>244</v>
      </c>
      <c r="C656" s="151" t="s">
        <v>118</v>
      </c>
      <c r="D656" s="151" t="s">
        <v>141</v>
      </c>
      <c r="E656" s="151" t="s">
        <v>475</v>
      </c>
      <c r="F656" s="151" t="s">
        <v>123</v>
      </c>
      <c r="G656" s="151" t="s">
        <v>369</v>
      </c>
      <c r="H656" s="151" t="s">
        <v>64</v>
      </c>
      <c r="I656" s="262">
        <v>0</v>
      </c>
      <c r="J656" s="263">
        <v>77.649938534303828</v>
      </c>
      <c r="K656" s="263">
        <v>0</v>
      </c>
      <c r="L656" s="263">
        <v>0</v>
      </c>
      <c r="M656" s="264">
        <v>0</v>
      </c>
      <c r="N656" s="262">
        <v>0</v>
      </c>
      <c r="O656" s="263">
        <v>75.260124134435884</v>
      </c>
      <c r="P656" s="263">
        <v>0</v>
      </c>
      <c r="Q656" s="263">
        <v>0</v>
      </c>
      <c r="R656" s="264">
        <v>0</v>
      </c>
      <c r="S656" s="262">
        <v>0</v>
      </c>
      <c r="T656" s="263">
        <v>75.260124134435884</v>
      </c>
      <c r="U656" s="263">
        <v>0</v>
      </c>
      <c r="V656" s="263">
        <v>0</v>
      </c>
      <c r="W656" s="263">
        <v>0</v>
      </c>
      <c r="X656" s="278">
        <v>0</v>
      </c>
      <c r="Y656" s="278">
        <v>1.3312583926696672E-2</v>
      </c>
      <c r="Z656" s="278">
        <v>0</v>
      </c>
      <c r="AA656" s="278">
        <v>0</v>
      </c>
      <c r="AB656" s="278">
        <v>0</v>
      </c>
      <c r="AC656" s="279">
        <v>0</v>
      </c>
      <c r="AD656" s="279">
        <v>1.4846100173410535</v>
      </c>
      <c r="AE656" s="279">
        <v>0</v>
      </c>
      <c r="AF656" s="279">
        <v>0</v>
      </c>
      <c r="AG656" s="279">
        <v>0</v>
      </c>
      <c r="AH656" s="280">
        <v>0</v>
      </c>
      <c r="AI656" s="280">
        <v>73.762201533168138</v>
      </c>
      <c r="AJ656" s="280">
        <v>0</v>
      </c>
      <c r="AK656" s="280">
        <v>0</v>
      </c>
      <c r="AL656" s="280">
        <v>0</v>
      </c>
      <c r="AM656" s="281">
        <v>0</v>
      </c>
      <c r="AN656" s="281">
        <v>0</v>
      </c>
      <c r="AO656" s="281">
        <v>0</v>
      </c>
      <c r="AP656" s="281">
        <v>0</v>
      </c>
      <c r="AQ656" s="282">
        <v>0</v>
      </c>
    </row>
    <row r="657" spans="2:43" x14ac:dyDescent="0.2">
      <c r="B657" s="151" t="s">
        <v>244</v>
      </c>
      <c r="C657" s="151" t="s">
        <v>118</v>
      </c>
      <c r="D657" s="151" t="s">
        <v>395</v>
      </c>
      <c r="E657" s="151" t="s">
        <v>475</v>
      </c>
      <c r="F657" s="151" t="s">
        <v>189</v>
      </c>
      <c r="G657" s="151" t="s">
        <v>369</v>
      </c>
      <c r="H657" s="151" t="s">
        <v>64</v>
      </c>
      <c r="I657" s="262">
        <v>0</v>
      </c>
      <c r="J657" s="263">
        <v>183.33418001232818</v>
      </c>
      <c r="K657" s="263">
        <v>0</v>
      </c>
      <c r="L657" s="263">
        <v>0</v>
      </c>
      <c r="M657" s="264">
        <v>0</v>
      </c>
      <c r="N657" s="262">
        <v>0</v>
      </c>
      <c r="O657" s="263">
        <v>235.00728461895716</v>
      </c>
      <c r="P657" s="263">
        <v>0</v>
      </c>
      <c r="Q657" s="263">
        <v>0</v>
      </c>
      <c r="R657" s="264">
        <v>0</v>
      </c>
      <c r="S657" s="262">
        <v>0</v>
      </c>
      <c r="T657" s="263">
        <v>235.00728461895716</v>
      </c>
      <c r="U657" s="263">
        <v>0</v>
      </c>
      <c r="V657" s="263">
        <v>0</v>
      </c>
      <c r="W657" s="263">
        <v>0</v>
      </c>
      <c r="X657" s="278">
        <v>0</v>
      </c>
      <c r="Y657" s="278">
        <v>1.1093726220721702</v>
      </c>
      <c r="Z657" s="278">
        <v>0</v>
      </c>
      <c r="AA657" s="278">
        <v>0</v>
      </c>
      <c r="AB657" s="278">
        <v>0</v>
      </c>
      <c r="AC657" s="279">
        <v>0</v>
      </c>
      <c r="AD657" s="279">
        <v>0</v>
      </c>
      <c r="AE657" s="279">
        <v>0</v>
      </c>
      <c r="AF657" s="279">
        <v>0</v>
      </c>
      <c r="AG657" s="279">
        <v>0</v>
      </c>
      <c r="AH657" s="280">
        <v>0</v>
      </c>
      <c r="AI657" s="280">
        <v>233.89791199688503</v>
      </c>
      <c r="AJ657" s="280">
        <v>0</v>
      </c>
      <c r="AK657" s="280">
        <v>0</v>
      </c>
      <c r="AL657" s="280">
        <v>0</v>
      </c>
      <c r="AM657" s="281">
        <v>0</v>
      </c>
      <c r="AN657" s="281">
        <v>0</v>
      </c>
      <c r="AO657" s="281">
        <v>0</v>
      </c>
      <c r="AP657" s="281">
        <v>0</v>
      </c>
      <c r="AQ657" s="282">
        <v>0</v>
      </c>
    </row>
    <row r="658" spans="2:43" x14ac:dyDescent="0.2">
      <c r="B658" s="151" t="s">
        <v>244</v>
      </c>
      <c r="C658" s="151" t="s">
        <v>118</v>
      </c>
      <c r="D658" s="151" t="s">
        <v>396</v>
      </c>
      <c r="E658" s="151" t="s">
        <v>475</v>
      </c>
      <c r="F658" s="151" t="s">
        <v>193</v>
      </c>
      <c r="G658" s="151" t="s">
        <v>369</v>
      </c>
      <c r="H658" s="151" t="s">
        <v>64</v>
      </c>
      <c r="I658" s="262">
        <v>0</v>
      </c>
      <c r="J658" s="263">
        <v>52.703044675707901</v>
      </c>
      <c r="K658" s="263">
        <v>0</v>
      </c>
      <c r="L658" s="263">
        <v>0</v>
      </c>
      <c r="M658" s="264">
        <v>0</v>
      </c>
      <c r="N658" s="262">
        <v>0</v>
      </c>
      <c r="O658" s="263">
        <v>67.557503022932437</v>
      </c>
      <c r="P658" s="263">
        <v>0</v>
      </c>
      <c r="Q658" s="263">
        <v>0</v>
      </c>
      <c r="R658" s="264">
        <v>0</v>
      </c>
      <c r="S658" s="262">
        <v>0</v>
      </c>
      <c r="T658" s="263">
        <v>67.557503022932437</v>
      </c>
      <c r="U658" s="263">
        <v>0</v>
      </c>
      <c r="V658" s="263">
        <v>0</v>
      </c>
      <c r="W658" s="263">
        <v>0</v>
      </c>
      <c r="X658" s="278">
        <v>0</v>
      </c>
      <c r="Y658" s="278">
        <v>37.02589428847871</v>
      </c>
      <c r="Z658" s="278">
        <v>0</v>
      </c>
      <c r="AA658" s="278">
        <v>0</v>
      </c>
      <c r="AB658" s="278">
        <v>0</v>
      </c>
      <c r="AC658" s="279">
        <v>0</v>
      </c>
      <c r="AD658" s="279">
        <v>0</v>
      </c>
      <c r="AE658" s="279">
        <v>0</v>
      </c>
      <c r="AF658" s="279">
        <v>0</v>
      </c>
      <c r="AG658" s="279">
        <v>0</v>
      </c>
      <c r="AH658" s="280">
        <v>0</v>
      </c>
      <c r="AI658" s="280">
        <v>30.531608734453719</v>
      </c>
      <c r="AJ658" s="280">
        <v>0</v>
      </c>
      <c r="AK658" s="280">
        <v>0</v>
      </c>
      <c r="AL658" s="280">
        <v>0</v>
      </c>
      <c r="AM658" s="281">
        <v>0</v>
      </c>
      <c r="AN658" s="281">
        <v>0</v>
      </c>
      <c r="AO658" s="281">
        <v>0</v>
      </c>
      <c r="AP658" s="281">
        <v>0</v>
      </c>
      <c r="AQ658" s="282">
        <v>0</v>
      </c>
    </row>
    <row r="659" spans="2:43" x14ac:dyDescent="0.2">
      <c r="B659" s="151" t="s">
        <v>244</v>
      </c>
      <c r="C659" s="151" t="s">
        <v>118</v>
      </c>
      <c r="D659" s="151" t="s">
        <v>134</v>
      </c>
      <c r="E659" s="151" t="s">
        <v>475</v>
      </c>
      <c r="F659" s="151" t="s">
        <v>125</v>
      </c>
      <c r="G659" s="151" t="s">
        <v>369</v>
      </c>
      <c r="H659" s="151" t="s">
        <v>64</v>
      </c>
      <c r="I659" s="262">
        <v>0</v>
      </c>
      <c r="J659" s="263">
        <v>35.265872682911095</v>
      </c>
      <c r="K659" s="263">
        <v>0</v>
      </c>
      <c r="L659" s="263">
        <v>0</v>
      </c>
      <c r="M659" s="264">
        <v>0</v>
      </c>
      <c r="N659" s="262">
        <v>0</v>
      </c>
      <c r="O659" s="263">
        <v>38.575147417101</v>
      </c>
      <c r="P659" s="263">
        <v>0</v>
      </c>
      <c r="Q659" s="263">
        <v>0</v>
      </c>
      <c r="R659" s="264">
        <v>0</v>
      </c>
      <c r="S659" s="262">
        <v>0</v>
      </c>
      <c r="T659" s="263">
        <v>38.575147417101</v>
      </c>
      <c r="U659" s="263">
        <v>0</v>
      </c>
      <c r="V659" s="263">
        <v>0</v>
      </c>
      <c r="W659" s="263">
        <v>0</v>
      </c>
      <c r="X659" s="278">
        <v>0</v>
      </c>
      <c r="Y659" s="278">
        <v>3.6796604039430409</v>
      </c>
      <c r="Z659" s="278">
        <v>0</v>
      </c>
      <c r="AA659" s="278">
        <v>0</v>
      </c>
      <c r="AB659" s="278">
        <v>0</v>
      </c>
      <c r="AC659" s="279">
        <v>0</v>
      </c>
      <c r="AD659" s="279">
        <v>0</v>
      </c>
      <c r="AE659" s="279">
        <v>0</v>
      </c>
      <c r="AF659" s="279">
        <v>0</v>
      </c>
      <c r="AG659" s="279">
        <v>0</v>
      </c>
      <c r="AH659" s="280">
        <v>0</v>
      </c>
      <c r="AI659" s="280">
        <v>34.895487013157961</v>
      </c>
      <c r="AJ659" s="280">
        <v>0</v>
      </c>
      <c r="AK659" s="280">
        <v>0</v>
      </c>
      <c r="AL659" s="280">
        <v>0</v>
      </c>
      <c r="AM659" s="281">
        <v>0</v>
      </c>
      <c r="AN659" s="281">
        <v>0</v>
      </c>
      <c r="AO659" s="281">
        <v>0</v>
      </c>
      <c r="AP659" s="281">
        <v>0</v>
      </c>
      <c r="AQ659" s="282">
        <v>0</v>
      </c>
    </row>
    <row r="660" spans="2:43" x14ac:dyDescent="0.2">
      <c r="B660" s="151" t="s">
        <v>244</v>
      </c>
      <c r="C660" s="151" t="s">
        <v>118</v>
      </c>
      <c r="D660" s="151" t="s">
        <v>397</v>
      </c>
      <c r="E660" s="151" t="s">
        <v>475</v>
      </c>
      <c r="F660" s="151" t="s">
        <v>130</v>
      </c>
      <c r="G660" s="151" t="s">
        <v>369</v>
      </c>
      <c r="H660" s="151" t="s">
        <v>64</v>
      </c>
      <c r="I660" s="262">
        <v>0</v>
      </c>
      <c r="J660" s="263">
        <v>23.279716085786557</v>
      </c>
      <c r="K660" s="263">
        <v>0</v>
      </c>
      <c r="L660" s="263">
        <v>0</v>
      </c>
      <c r="M660" s="264">
        <v>0</v>
      </c>
      <c r="N660" s="262">
        <v>0</v>
      </c>
      <c r="O660" s="263">
        <v>29.841150535339725</v>
      </c>
      <c r="P660" s="263">
        <v>0</v>
      </c>
      <c r="Q660" s="263">
        <v>0</v>
      </c>
      <c r="R660" s="264">
        <v>0</v>
      </c>
      <c r="S660" s="262">
        <v>0</v>
      </c>
      <c r="T660" s="263">
        <v>29.841150535339725</v>
      </c>
      <c r="U660" s="263">
        <v>0</v>
      </c>
      <c r="V660" s="263">
        <v>0</v>
      </c>
      <c r="W660" s="263">
        <v>0</v>
      </c>
      <c r="X660" s="278">
        <v>0</v>
      </c>
      <c r="Y660" s="278">
        <v>0.92759180957336129</v>
      </c>
      <c r="Z660" s="278">
        <v>0</v>
      </c>
      <c r="AA660" s="278">
        <v>0</v>
      </c>
      <c r="AB660" s="278">
        <v>0</v>
      </c>
      <c r="AC660" s="279">
        <v>0</v>
      </c>
      <c r="AD660" s="279">
        <v>0</v>
      </c>
      <c r="AE660" s="279">
        <v>0</v>
      </c>
      <c r="AF660" s="279">
        <v>0</v>
      </c>
      <c r="AG660" s="279">
        <v>0</v>
      </c>
      <c r="AH660" s="280">
        <v>0</v>
      </c>
      <c r="AI660" s="280">
        <v>28.913558725766361</v>
      </c>
      <c r="AJ660" s="280">
        <v>0</v>
      </c>
      <c r="AK660" s="280">
        <v>0</v>
      </c>
      <c r="AL660" s="280">
        <v>0</v>
      </c>
      <c r="AM660" s="281">
        <v>0</v>
      </c>
      <c r="AN660" s="281">
        <v>0</v>
      </c>
      <c r="AO660" s="281">
        <v>0</v>
      </c>
      <c r="AP660" s="281">
        <v>0</v>
      </c>
      <c r="AQ660" s="282">
        <v>0</v>
      </c>
    </row>
    <row r="661" spans="2:43" x14ac:dyDescent="0.2">
      <c r="B661" s="151" t="s">
        <v>244</v>
      </c>
      <c r="C661" s="151" t="s">
        <v>118</v>
      </c>
      <c r="D661" s="151" t="s">
        <v>138</v>
      </c>
      <c r="E661" s="151" t="s">
        <v>475</v>
      </c>
      <c r="F661" s="151" t="s">
        <v>126</v>
      </c>
      <c r="G661" s="151" t="s">
        <v>369</v>
      </c>
      <c r="H661" s="151" t="s">
        <v>64</v>
      </c>
      <c r="I661" s="262">
        <v>0</v>
      </c>
      <c r="J661" s="263">
        <v>4.5133754928337579E-2</v>
      </c>
      <c r="K661" s="263">
        <v>0</v>
      </c>
      <c r="L661" s="263">
        <v>0</v>
      </c>
      <c r="M661" s="264">
        <v>0</v>
      </c>
      <c r="N661" s="262">
        <v>0</v>
      </c>
      <c r="O661" s="263">
        <v>4.936901081400414E-2</v>
      </c>
      <c r="P661" s="263">
        <v>0</v>
      </c>
      <c r="Q661" s="263">
        <v>0</v>
      </c>
      <c r="R661" s="264">
        <v>0</v>
      </c>
      <c r="S661" s="262">
        <v>0</v>
      </c>
      <c r="T661" s="263">
        <v>4.936901081400414E-2</v>
      </c>
      <c r="U661" s="263">
        <v>0</v>
      </c>
      <c r="V661" s="263">
        <v>0</v>
      </c>
      <c r="W661" s="263">
        <v>0</v>
      </c>
      <c r="X661" s="278">
        <v>0</v>
      </c>
      <c r="Y661" s="278">
        <v>0</v>
      </c>
      <c r="Z661" s="278">
        <v>0</v>
      </c>
      <c r="AA661" s="278">
        <v>0</v>
      </c>
      <c r="AB661" s="278">
        <v>0</v>
      </c>
      <c r="AC661" s="279">
        <v>0</v>
      </c>
      <c r="AD661" s="279">
        <v>0</v>
      </c>
      <c r="AE661" s="279">
        <v>0</v>
      </c>
      <c r="AF661" s="279">
        <v>0</v>
      </c>
      <c r="AG661" s="279">
        <v>0</v>
      </c>
      <c r="AH661" s="280">
        <v>0</v>
      </c>
      <c r="AI661" s="280">
        <v>4.936901081400414E-2</v>
      </c>
      <c r="AJ661" s="280">
        <v>0</v>
      </c>
      <c r="AK661" s="280">
        <v>0</v>
      </c>
      <c r="AL661" s="280">
        <v>0</v>
      </c>
      <c r="AM661" s="281">
        <v>0</v>
      </c>
      <c r="AN661" s="281">
        <v>0</v>
      </c>
      <c r="AO661" s="281">
        <v>0</v>
      </c>
      <c r="AP661" s="281">
        <v>0</v>
      </c>
      <c r="AQ661" s="282">
        <v>0</v>
      </c>
    </row>
    <row r="662" spans="2:43" x14ac:dyDescent="0.2">
      <c r="B662" s="151" t="s">
        <v>244</v>
      </c>
      <c r="C662" s="151" t="s">
        <v>118</v>
      </c>
      <c r="D662" s="151" t="s">
        <v>140</v>
      </c>
      <c r="E662" s="151" t="s">
        <v>475</v>
      </c>
      <c r="F662" s="151" t="s">
        <v>128</v>
      </c>
      <c r="G662" s="151" t="s">
        <v>369</v>
      </c>
      <c r="H662" s="151" t="s">
        <v>64</v>
      </c>
      <c r="I662" s="262">
        <v>0</v>
      </c>
      <c r="J662" s="263">
        <v>0</v>
      </c>
      <c r="K662" s="263">
        <v>0</v>
      </c>
      <c r="L662" s="263">
        <v>0</v>
      </c>
      <c r="M662" s="264">
        <v>0</v>
      </c>
      <c r="N662" s="262">
        <v>0</v>
      </c>
      <c r="O662" s="263">
        <v>0</v>
      </c>
      <c r="P662" s="263">
        <v>0</v>
      </c>
      <c r="Q662" s="263">
        <v>0</v>
      </c>
      <c r="R662" s="264">
        <v>0</v>
      </c>
      <c r="S662" s="262">
        <v>0</v>
      </c>
      <c r="T662" s="263">
        <v>0</v>
      </c>
      <c r="U662" s="263">
        <v>0</v>
      </c>
      <c r="V662" s="263">
        <v>0</v>
      </c>
      <c r="W662" s="263">
        <v>0</v>
      </c>
      <c r="X662" s="278">
        <v>0</v>
      </c>
      <c r="Y662" s="278">
        <v>0</v>
      </c>
      <c r="Z662" s="278">
        <v>0</v>
      </c>
      <c r="AA662" s="278">
        <v>0</v>
      </c>
      <c r="AB662" s="278">
        <v>0</v>
      </c>
      <c r="AC662" s="279">
        <v>0</v>
      </c>
      <c r="AD662" s="279">
        <v>0</v>
      </c>
      <c r="AE662" s="279">
        <v>0</v>
      </c>
      <c r="AF662" s="279">
        <v>0</v>
      </c>
      <c r="AG662" s="279">
        <v>0</v>
      </c>
      <c r="AH662" s="280">
        <v>0</v>
      </c>
      <c r="AI662" s="280">
        <v>0</v>
      </c>
      <c r="AJ662" s="280">
        <v>0</v>
      </c>
      <c r="AK662" s="280">
        <v>0</v>
      </c>
      <c r="AL662" s="280">
        <v>0</v>
      </c>
      <c r="AM662" s="281">
        <v>0</v>
      </c>
      <c r="AN662" s="281">
        <v>0</v>
      </c>
      <c r="AO662" s="281">
        <v>0</v>
      </c>
      <c r="AP662" s="281">
        <v>0</v>
      </c>
      <c r="AQ662" s="282">
        <v>0</v>
      </c>
    </row>
    <row r="663" spans="2:43" x14ac:dyDescent="0.2">
      <c r="B663" s="151" t="s">
        <v>244</v>
      </c>
      <c r="C663" s="151" t="s">
        <v>118</v>
      </c>
      <c r="D663" s="151" t="s">
        <v>135</v>
      </c>
      <c r="E663" s="151" t="s">
        <v>475</v>
      </c>
      <c r="F663" s="151" t="s">
        <v>155</v>
      </c>
      <c r="G663" s="151" t="s">
        <v>369</v>
      </c>
      <c r="H663" s="151" t="s">
        <v>64</v>
      </c>
      <c r="I663" s="262">
        <v>0</v>
      </c>
      <c r="J663" s="263">
        <v>0</v>
      </c>
      <c r="K663" s="263">
        <v>0</v>
      </c>
      <c r="L663" s="263">
        <v>0</v>
      </c>
      <c r="M663" s="264">
        <v>0</v>
      </c>
      <c r="N663" s="262">
        <v>0</v>
      </c>
      <c r="O663" s="263">
        <v>0</v>
      </c>
      <c r="P663" s="263">
        <v>0</v>
      </c>
      <c r="Q663" s="263">
        <v>0</v>
      </c>
      <c r="R663" s="264">
        <v>0</v>
      </c>
      <c r="S663" s="262">
        <v>0</v>
      </c>
      <c r="T663" s="263">
        <v>0</v>
      </c>
      <c r="U663" s="263">
        <v>0</v>
      </c>
      <c r="V663" s="263">
        <v>0</v>
      </c>
      <c r="W663" s="263">
        <v>0</v>
      </c>
      <c r="X663" s="278">
        <v>0</v>
      </c>
      <c r="Y663" s="278">
        <v>0</v>
      </c>
      <c r="Z663" s="278">
        <v>0</v>
      </c>
      <c r="AA663" s="278">
        <v>0</v>
      </c>
      <c r="AB663" s="278">
        <v>0</v>
      </c>
      <c r="AC663" s="279">
        <v>0</v>
      </c>
      <c r="AD663" s="279">
        <v>0</v>
      </c>
      <c r="AE663" s="279">
        <v>0</v>
      </c>
      <c r="AF663" s="279">
        <v>0</v>
      </c>
      <c r="AG663" s="279">
        <v>0</v>
      </c>
      <c r="AH663" s="280">
        <v>0</v>
      </c>
      <c r="AI663" s="280">
        <v>0</v>
      </c>
      <c r="AJ663" s="280">
        <v>0</v>
      </c>
      <c r="AK663" s="280">
        <v>0</v>
      </c>
      <c r="AL663" s="280">
        <v>0</v>
      </c>
      <c r="AM663" s="281">
        <v>0</v>
      </c>
      <c r="AN663" s="281">
        <v>0</v>
      </c>
      <c r="AO663" s="281">
        <v>0</v>
      </c>
      <c r="AP663" s="281">
        <v>0</v>
      </c>
      <c r="AQ663" s="282">
        <v>0</v>
      </c>
    </row>
    <row r="664" spans="2:43" x14ac:dyDescent="0.2">
      <c r="B664" s="151" t="s">
        <v>244</v>
      </c>
      <c r="C664" s="151" t="s">
        <v>118</v>
      </c>
      <c r="D664" s="151" t="s">
        <v>136</v>
      </c>
      <c r="E664" s="151" t="s">
        <v>475</v>
      </c>
      <c r="F664" s="151" t="s">
        <v>132</v>
      </c>
      <c r="G664" s="151" t="s">
        <v>369</v>
      </c>
      <c r="H664" s="151" t="s">
        <v>64</v>
      </c>
      <c r="I664" s="262">
        <v>0</v>
      </c>
      <c r="J664" s="263">
        <v>0</v>
      </c>
      <c r="K664" s="263">
        <v>0</v>
      </c>
      <c r="L664" s="263">
        <v>0</v>
      </c>
      <c r="M664" s="264">
        <v>0</v>
      </c>
      <c r="N664" s="262">
        <v>0</v>
      </c>
      <c r="O664" s="263">
        <v>0</v>
      </c>
      <c r="P664" s="263">
        <v>0</v>
      </c>
      <c r="Q664" s="263">
        <v>0</v>
      </c>
      <c r="R664" s="264">
        <v>0</v>
      </c>
      <c r="S664" s="262">
        <v>0</v>
      </c>
      <c r="T664" s="263">
        <v>0</v>
      </c>
      <c r="U664" s="263">
        <v>0</v>
      </c>
      <c r="V664" s="263">
        <v>0</v>
      </c>
      <c r="W664" s="263">
        <v>0</v>
      </c>
      <c r="X664" s="278">
        <v>0</v>
      </c>
      <c r="Y664" s="278">
        <v>0</v>
      </c>
      <c r="Z664" s="278">
        <v>0</v>
      </c>
      <c r="AA664" s="278">
        <v>0</v>
      </c>
      <c r="AB664" s="278">
        <v>0</v>
      </c>
      <c r="AC664" s="279">
        <v>0</v>
      </c>
      <c r="AD664" s="279">
        <v>0</v>
      </c>
      <c r="AE664" s="279">
        <v>0</v>
      </c>
      <c r="AF664" s="279">
        <v>0</v>
      </c>
      <c r="AG664" s="279">
        <v>0</v>
      </c>
      <c r="AH664" s="280">
        <v>0</v>
      </c>
      <c r="AI664" s="280">
        <v>0</v>
      </c>
      <c r="AJ664" s="280">
        <v>0</v>
      </c>
      <c r="AK664" s="280">
        <v>0</v>
      </c>
      <c r="AL664" s="280">
        <v>0</v>
      </c>
      <c r="AM664" s="281">
        <v>0</v>
      </c>
      <c r="AN664" s="281">
        <v>0</v>
      </c>
      <c r="AO664" s="281">
        <v>0</v>
      </c>
      <c r="AP664" s="281">
        <v>0</v>
      </c>
      <c r="AQ664" s="282">
        <v>0</v>
      </c>
    </row>
    <row r="665" spans="2:43" x14ac:dyDescent="0.2">
      <c r="B665" s="151" t="s">
        <v>244</v>
      </c>
      <c r="C665" s="151" t="s">
        <v>118</v>
      </c>
      <c r="D665" s="151" t="s">
        <v>398</v>
      </c>
      <c r="E665" s="151" t="s">
        <v>475</v>
      </c>
      <c r="F665" s="151" t="s">
        <v>131</v>
      </c>
      <c r="G665" s="151" t="s">
        <v>369</v>
      </c>
      <c r="H665" s="151" t="s">
        <v>64</v>
      </c>
      <c r="I665" s="262">
        <v>0</v>
      </c>
      <c r="J665" s="263">
        <v>0</v>
      </c>
      <c r="K665" s="263">
        <v>0</v>
      </c>
      <c r="L665" s="263">
        <v>0</v>
      </c>
      <c r="M665" s="264">
        <v>0</v>
      </c>
      <c r="N665" s="262">
        <v>0</v>
      </c>
      <c r="O665" s="263">
        <v>0</v>
      </c>
      <c r="P665" s="263">
        <v>0</v>
      </c>
      <c r="Q665" s="263">
        <v>0</v>
      </c>
      <c r="R665" s="264">
        <v>0</v>
      </c>
      <c r="S665" s="262">
        <v>0</v>
      </c>
      <c r="T665" s="263">
        <v>0</v>
      </c>
      <c r="U665" s="263">
        <v>0</v>
      </c>
      <c r="V665" s="263">
        <v>0</v>
      </c>
      <c r="W665" s="263">
        <v>0</v>
      </c>
      <c r="X665" s="278">
        <v>0</v>
      </c>
      <c r="Y665" s="278">
        <v>0</v>
      </c>
      <c r="Z665" s="278">
        <v>0</v>
      </c>
      <c r="AA665" s="278">
        <v>0</v>
      </c>
      <c r="AB665" s="278">
        <v>0</v>
      </c>
      <c r="AC665" s="279">
        <v>0</v>
      </c>
      <c r="AD665" s="279">
        <v>0</v>
      </c>
      <c r="AE665" s="279">
        <v>0</v>
      </c>
      <c r="AF665" s="279">
        <v>0</v>
      </c>
      <c r="AG665" s="279">
        <v>0</v>
      </c>
      <c r="AH665" s="280">
        <v>0</v>
      </c>
      <c r="AI665" s="280">
        <v>0</v>
      </c>
      <c r="AJ665" s="280">
        <v>0</v>
      </c>
      <c r="AK665" s="280">
        <v>0</v>
      </c>
      <c r="AL665" s="280">
        <v>0</v>
      </c>
      <c r="AM665" s="281">
        <v>0</v>
      </c>
      <c r="AN665" s="281">
        <v>0</v>
      </c>
      <c r="AO665" s="281">
        <v>0</v>
      </c>
      <c r="AP665" s="281">
        <v>0</v>
      </c>
      <c r="AQ665" s="282">
        <v>0</v>
      </c>
    </row>
    <row r="666" spans="2:43" x14ac:dyDescent="0.2">
      <c r="B666" s="151" t="s">
        <v>245</v>
      </c>
      <c r="C666" s="151" t="s">
        <v>118</v>
      </c>
      <c r="D666" s="151" t="s">
        <v>144</v>
      </c>
      <c r="E666" s="151" t="s">
        <v>475</v>
      </c>
      <c r="F666" s="151" t="s">
        <v>122</v>
      </c>
      <c r="G666" s="151" t="s">
        <v>369</v>
      </c>
      <c r="H666" s="151" t="s">
        <v>64</v>
      </c>
      <c r="I666" s="262">
        <v>0</v>
      </c>
      <c r="J666" s="263">
        <v>39.398539049149655</v>
      </c>
      <c r="K666" s="263">
        <v>0</v>
      </c>
      <c r="L666" s="263">
        <v>0</v>
      </c>
      <c r="M666" s="264">
        <v>0</v>
      </c>
      <c r="N666" s="262">
        <v>0</v>
      </c>
      <c r="O666" s="263">
        <v>36.424610026045798</v>
      </c>
      <c r="P666" s="263">
        <v>0</v>
      </c>
      <c r="Q666" s="263">
        <v>0</v>
      </c>
      <c r="R666" s="264">
        <v>0</v>
      </c>
      <c r="S666" s="262">
        <v>0</v>
      </c>
      <c r="T666" s="263">
        <v>36.424610026045798</v>
      </c>
      <c r="U666" s="263">
        <v>0</v>
      </c>
      <c r="V666" s="263">
        <v>0</v>
      </c>
      <c r="W666" s="263">
        <v>0</v>
      </c>
      <c r="X666" s="278">
        <v>0</v>
      </c>
      <c r="Y666" s="278">
        <v>1.8177829626850279</v>
      </c>
      <c r="Z666" s="278">
        <v>0</v>
      </c>
      <c r="AA666" s="278">
        <v>0</v>
      </c>
      <c r="AB666" s="278">
        <v>0</v>
      </c>
      <c r="AC666" s="279">
        <v>0</v>
      </c>
      <c r="AD666" s="279">
        <v>0</v>
      </c>
      <c r="AE666" s="279">
        <v>0</v>
      </c>
      <c r="AF666" s="279">
        <v>0</v>
      </c>
      <c r="AG666" s="279">
        <v>0</v>
      </c>
      <c r="AH666" s="280">
        <v>0</v>
      </c>
      <c r="AI666" s="280">
        <v>34.606827063360768</v>
      </c>
      <c r="AJ666" s="280">
        <v>0</v>
      </c>
      <c r="AK666" s="280">
        <v>0</v>
      </c>
      <c r="AL666" s="280">
        <v>0</v>
      </c>
      <c r="AM666" s="281">
        <v>0</v>
      </c>
      <c r="AN666" s="281">
        <v>0</v>
      </c>
      <c r="AO666" s="281">
        <v>0</v>
      </c>
      <c r="AP666" s="281">
        <v>0</v>
      </c>
      <c r="AQ666" s="282">
        <v>0</v>
      </c>
    </row>
    <row r="667" spans="2:43" x14ac:dyDescent="0.2">
      <c r="B667" s="151" t="s">
        <v>245</v>
      </c>
      <c r="C667" s="151" t="s">
        <v>118</v>
      </c>
      <c r="D667" s="151" t="s">
        <v>139</v>
      </c>
      <c r="E667" s="151" t="s">
        <v>475</v>
      </c>
      <c r="F667" s="151" t="s">
        <v>127</v>
      </c>
      <c r="G667" s="151" t="s">
        <v>369</v>
      </c>
      <c r="H667" s="151" t="s">
        <v>64</v>
      </c>
      <c r="I667" s="262">
        <v>0</v>
      </c>
      <c r="J667" s="263">
        <v>18.799016178474865</v>
      </c>
      <c r="K667" s="263">
        <v>0</v>
      </c>
      <c r="L667" s="263">
        <v>0</v>
      </c>
      <c r="M667" s="264">
        <v>0</v>
      </c>
      <c r="N667" s="262">
        <v>0</v>
      </c>
      <c r="O667" s="263">
        <v>17.380005698182146</v>
      </c>
      <c r="P667" s="263">
        <v>0</v>
      </c>
      <c r="Q667" s="263">
        <v>0</v>
      </c>
      <c r="R667" s="264">
        <v>0</v>
      </c>
      <c r="S667" s="262">
        <v>0</v>
      </c>
      <c r="T667" s="263">
        <v>17.380005698182146</v>
      </c>
      <c r="U667" s="263">
        <v>0</v>
      </c>
      <c r="V667" s="263">
        <v>0</v>
      </c>
      <c r="W667" s="263">
        <v>0</v>
      </c>
      <c r="X667" s="278">
        <v>0</v>
      </c>
      <c r="Y667" s="278">
        <v>0</v>
      </c>
      <c r="Z667" s="278">
        <v>0</v>
      </c>
      <c r="AA667" s="278">
        <v>0</v>
      </c>
      <c r="AB667" s="278">
        <v>0</v>
      </c>
      <c r="AC667" s="279">
        <v>0</v>
      </c>
      <c r="AD667" s="279">
        <v>0</v>
      </c>
      <c r="AE667" s="279">
        <v>0</v>
      </c>
      <c r="AF667" s="279">
        <v>0</v>
      </c>
      <c r="AG667" s="279">
        <v>0</v>
      </c>
      <c r="AH667" s="280">
        <v>0</v>
      </c>
      <c r="AI667" s="280">
        <v>17.380005698182146</v>
      </c>
      <c r="AJ667" s="280">
        <v>0</v>
      </c>
      <c r="AK667" s="280">
        <v>0</v>
      </c>
      <c r="AL667" s="280">
        <v>0</v>
      </c>
      <c r="AM667" s="281">
        <v>0</v>
      </c>
      <c r="AN667" s="281">
        <v>0</v>
      </c>
      <c r="AO667" s="281">
        <v>0</v>
      </c>
      <c r="AP667" s="281">
        <v>0</v>
      </c>
      <c r="AQ667" s="282">
        <v>0</v>
      </c>
    </row>
    <row r="668" spans="2:43" x14ac:dyDescent="0.2">
      <c r="B668" s="151" t="s">
        <v>245</v>
      </c>
      <c r="C668" s="151" t="s">
        <v>118</v>
      </c>
      <c r="D668" s="151" t="s">
        <v>142</v>
      </c>
      <c r="E668" s="151" t="s">
        <v>475</v>
      </c>
      <c r="F668" s="151" t="s">
        <v>133</v>
      </c>
      <c r="G668" s="151" t="s">
        <v>369</v>
      </c>
      <c r="H668" s="151" t="s">
        <v>64</v>
      </c>
      <c r="I668" s="262">
        <v>0</v>
      </c>
      <c r="J668" s="263">
        <v>0</v>
      </c>
      <c r="K668" s="263">
        <v>0</v>
      </c>
      <c r="L668" s="263">
        <v>0</v>
      </c>
      <c r="M668" s="264">
        <v>0</v>
      </c>
      <c r="N668" s="262">
        <v>0</v>
      </c>
      <c r="O668" s="263">
        <v>0</v>
      </c>
      <c r="P668" s="263">
        <v>0</v>
      </c>
      <c r="Q668" s="263">
        <v>0</v>
      </c>
      <c r="R668" s="264">
        <v>0</v>
      </c>
      <c r="S668" s="262">
        <v>0</v>
      </c>
      <c r="T668" s="263">
        <v>0</v>
      </c>
      <c r="U668" s="263">
        <v>0</v>
      </c>
      <c r="V668" s="263">
        <v>0</v>
      </c>
      <c r="W668" s="263">
        <v>0</v>
      </c>
      <c r="X668" s="278">
        <v>0</v>
      </c>
      <c r="Y668" s="278">
        <v>0</v>
      </c>
      <c r="Z668" s="278">
        <v>0</v>
      </c>
      <c r="AA668" s="278">
        <v>0</v>
      </c>
      <c r="AB668" s="278">
        <v>0</v>
      </c>
      <c r="AC668" s="279">
        <v>0</v>
      </c>
      <c r="AD668" s="279">
        <v>0</v>
      </c>
      <c r="AE668" s="279">
        <v>0</v>
      </c>
      <c r="AF668" s="279">
        <v>0</v>
      </c>
      <c r="AG668" s="279">
        <v>0</v>
      </c>
      <c r="AH668" s="280">
        <v>0</v>
      </c>
      <c r="AI668" s="280">
        <v>0</v>
      </c>
      <c r="AJ668" s="280">
        <v>0</v>
      </c>
      <c r="AK668" s="280">
        <v>0</v>
      </c>
      <c r="AL668" s="280">
        <v>0</v>
      </c>
      <c r="AM668" s="281">
        <v>0</v>
      </c>
      <c r="AN668" s="281">
        <v>0</v>
      </c>
      <c r="AO668" s="281">
        <v>0</v>
      </c>
      <c r="AP668" s="281">
        <v>0</v>
      </c>
      <c r="AQ668" s="282">
        <v>0</v>
      </c>
    </row>
    <row r="669" spans="2:43" x14ac:dyDescent="0.2">
      <c r="B669" s="151" t="s">
        <v>245</v>
      </c>
      <c r="C669" s="151" t="s">
        <v>118</v>
      </c>
      <c r="D669" s="151" t="s">
        <v>143</v>
      </c>
      <c r="E669" s="151" t="s">
        <v>475</v>
      </c>
      <c r="F669" s="151" t="s">
        <v>212</v>
      </c>
      <c r="G669" s="151" t="s">
        <v>369</v>
      </c>
      <c r="H669" s="151" t="s">
        <v>64</v>
      </c>
      <c r="I669" s="262">
        <v>0</v>
      </c>
      <c r="J669" s="263">
        <v>0</v>
      </c>
      <c r="K669" s="263">
        <v>0</v>
      </c>
      <c r="L669" s="263">
        <v>0</v>
      </c>
      <c r="M669" s="264">
        <v>0</v>
      </c>
      <c r="N669" s="262">
        <v>0</v>
      </c>
      <c r="O669" s="263">
        <v>0</v>
      </c>
      <c r="P669" s="263">
        <v>0</v>
      </c>
      <c r="Q669" s="263">
        <v>0</v>
      </c>
      <c r="R669" s="264">
        <v>0</v>
      </c>
      <c r="S669" s="262">
        <v>0</v>
      </c>
      <c r="T669" s="263">
        <v>0</v>
      </c>
      <c r="U669" s="263">
        <v>0</v>
      </c>
      <c r="V669" s="263">
        <v>0</v>
      </c>
      <c r="W669" s="263">
        <v>0</v>
      </c>
      <c r="X669" s="278">
        <v>0</v>
      </c>
      <c r="Y669" s="278">
        <v>0</v>
      </c>
      <c r="Z669" s="278">
        <v>0</v>
      </c>
      <c r="AA669" s="278">
        <v>0</v>
      </c>
      <c r="AB669" s="278">
        <v>0</v>
      </c>
      <c r="AC669" s="279">
        <v>0</v>
      </c>
      <c r="AD669" s="279">
        <v>0</v>
      </c>
      <c r="AE669" s="279">
        <v>0</v>
      </c>
      <c r="AF669" s="279">
        <v>0</v>
      </c>
      <c r="AG669" s="279">
        <v>0</v>
      </c>
      <c r="AH669" s="280">
        <v>0</v>
      </c>
      <c r="AI669" s="280">
        <v>0</v>
      </c>
      <c r="AJ669" s="280">
        <v>0</v>
      </c>
      <c r="AK669" s="280">
        <v>0</v>
      </c>
      <c r="AL669" s="280">
        <v>0</v>
      </c>
      <c r="AM669" s="281">
        <v>0</v>
      </c>
      <c r="AN669" s="281">
        <v>0</v>
      </c>
      <c r="AO669" s="281">
        <v>0</v>
      </c>
      <c r="AP669" s="281">
        <v>0</v>
      </c>
      <c r="AQ669" s="282">
        <v>0</v>
      </c>
    </row>
    <row r="670" spans="2:43" x14ac:dyDescent="0.2">
      <c r="B670" s="151" t="s">
        <v>245</v>
      </c>
      <c r="C670" s="151" t="s">
        <v>118</v>
      </c>
      <c r="D670" s="151" t="s">
        <v>137</v>
      </c>
      <c r="E670" s="151" t="s">
        <v>475</v>
      </c>
      <c r="F670" s="151" t="s">
        <v>124</v>
      </c>
      <c r="G670" s="151" t="s">
        <v>369</v>
      </c>
      <c r="H670" s="151" t="s">
        <v>64</v>
      </c>
      <c r="I670" s="262">
        <v>0</v>
      </c>
      <c r="J670" s="263">
        <v>0</v>
      </c>
      <c r="K670" s="263">
        <v>0</v>
      </c>
      <c r="L670" s="263">
        <v>0</v>
      </c>
      <c r="M670" s="264">
        <v>0</v>
      </c>
      <c r="N670" s="262">
        <v>0</v>
      </c>
      <c r="O670" s="263">
        <v>0</v>
      </c>
      <c r="P670" s="263">
        <v>0</v>
      </c>
      <c r="Q670" s="263">
        <v>0</v>
      </c>
      <c r="R670" s="264">
        <v>0</v>
      </c>
      <c r="S670" s="262">
        <v>0</v>
      </c>
      <c r="T670" s="263">
        <v>0</v>
      </c>
      <c r="U670" s="263">
        <v>0</v>
      </c>
      <c r="V670" s="263">
        <v>0</v>
      </c>
      <c r="W670" s="263">
        <v>0</v>
      </c>
      <c r="X670" s="278">
        <v>0</v>
      </c>
      <c r="Y670" s="278">
        <v>0</v>
      </c>
      <c r="Z670" s="278">
        <v>0</v>
      </c>
      <c r="AA670" s="278">
        <v>0</v>
      </c>
      <c r="AB670" s="278">
        <v>0</v>
      </c>
      <c r="AC670" s="279">
        <v>0</v>
      </c>
      <c r="AD670" s="279">
        <v>0</v>
      </c>
      <c r="AE670" s="279">
        <v>0</v>
      </c>
      <c r="AF670" s="279">
        <v>0</v>
      </c>
      <c r="AG670" s="279">
        <v>0</v>
      </c>
      <c r="AH670" s="280">
        <v>0</v>
      </c>
      <c r="AI670" s="280">
        <v>0</v>
      </c>
      <c r="AJ670" s="280">
        <v>0</v>
      </c>
      <c r="AK670" s="280">
        <v>0</v>
      </c>
      <c r="AL670" s="280">
        <v>0</v>
      </c>
      <c r="AM670" s="281">
        <v>0</v>
      </c>
      <c r="AN670" s="281">
        <v>0</v>
      </c>
      <c r="AO670" s="281">
        <v>0</v>
      </c>
      <c r="AP670" s="281">
        <v>0</v>
      </c>
      <c r="AQ670" s="282">
        <v>0</v>
      </c>
    </row>
    <row r="671" spans="2:43" x14ac:dyDescent="0.2">
      <c r="B671" s="151" t="s">
        <v>245</v>
      </c>
      <c r="C671" s="151" t="s">
        <v>118</v>
      </c>
      <c r="D671" s="151" t="s">
        <v>141</v>
      </c>
      <c r="E671" s="151" t="s">
        <v>475</v>
      </c>
      <c r="F671" s="151" t="s">
        <v>123</v>
      </c>
      <c r="G671" s="151" t="s">
        <v>369</v>
      </c>
      <c r="H671" s="151" t="s">
        <v>64</v>
      </c>
      <c r="I671" s="262">
        <v>0</v>
      </c>
      <c r="J671" s="263">
        <v>6.0676345386841447E-2</v>
      </c>
      <c r="K671" s="263">
        <v>0</v>
      </c>
      <c r="L671" s="263">
        <v>0</v>
      </c>
      <c r="M671" s="264">
        <v>0</v>
      </c>
      <c r="N671" s="262">
        <v>0</v>
      </c>
      <c r="O671" s="263">
        <v>5.6096298793319441E-2</v>
      </c>
      <c r="P671" s="263">
        <v>0</v>
      </c>
      <c r="Q671" s="263">
        <v>0</v>
      </c>
      <c r="R671" s="264">
        <v>0</v>
      </c>
      <c r="S671" s="262">
        <v>0</v>
      </c>
      <c r="T671" s="263">
        <v>5.6096298793319441E-2</v>
      </c>
      <c r="U671" s="263">
        <v>0</v>
      </c>
      <c r="V671" s="263">
        <v>0</v>
      </c>
      <c r="W671" s="263">
        <v>0</v>
      </c>
      <c r="X671" s="278">
        <v>0</v>
      </c>
      <c r="Y671" s="278">
        <v>0</v>
      </c>
      <c r="Z671" s="278">
        <v>0</v>
      </c>
      <c r="AA671" s="278">
        <v>0</v>
      </c>
      <c r="AB671" s="278">
        <v>0</v>
      </c>
      <c r="AC671" s="279">
        <v>0</v>
      </c>
      <c r="AD671" s="279">
        <v>0</v>
      </c>
      <c r="AE671" s="279">
        <v>0</v>
      </c>
      <c r="AF671" s="279">
        <v>0</v>
      </c>
      <c r="AG671" s="279">
        <v>0</v>
      </c>
      <c r="AH671" s="280">
        <v>0</v>
      </c>
      <c r="AI671" s="280">
        <v>5.6096298793319441E-2</v>
      </c>
      <c r="AJ671" s="280">
        <v>0</v>
      </c>
      <c r="AK671" s="280">
        <v>0</v>
      </c>
      <c r="AL671" s="280">
        <v>0</v>
      </c>
      <c r="AM671" s="281">
        <v>0</v>
      </c>
      <c r="AN671" s="281">
        <v>0</v>
      </c>
      <c r="AO671" s="281">
        <v>0</v>
      </c>
      <c r="AP671" s="281">
        <v>0</v>
      </c>
      <c r="AQ671" s="282">
        <v>0</v>
      </c>
    </row>
    <row r="672" spans="2:43" x14ac:dyDescent="0.2">
      <c r="B672" s="151" t="s">
        <v>245</v>
      </c>
      <c r="C672" s="151" t="s">
        <v>118</v>
      </c>
      <c r="D672" s="151" t="s">
        <v>395</v>
      </c>
      <c r="E672" s="151" t="s">
        <v>475</v>
      </c>
      <c r="F672" s="151" t="s">
        <v>189</v>
      </c>
      <c r="G672" s="151" t="s">
        <v>369</v>
      </c>
      <c r="H672" s="151" t="s">
        <v>64</v>
      </c>
      <c r="I672" s="262">
        <v>0</v>
      </c>
      <c r="J672" s="263">
        <v>0</v>
      </c>
      <c r="K672" s="263">
        <v>0</v>
      </c>
      <c r="L672" s="263">
        <v>0</v>
      </c>
      <c r="M672" s="264">
        <v>0</v>
      </c>
      <c r="N672" s="262">
        <v>0</v>
      </c>
      <c r="O672" s="263">
        <v>0</v>
      </c>
      <c r="P672" s="263">
        <v>0</v>
      </c>
      <c r="Q672" s="263">
        <v>0</v>
      </c>
      <c r="R672" s="264">
        <v>0</v>
      </c>
      <c r="S672" s="262">
        <v>0</v>
      </c>
      <c r="T672" s="263">
        <v>0</v>
      </c>
      <c r="U672" s="263">
        <v>0</v>
      </c>
      <c r="V672" s="263">
        <v>0</v>
      </c>
      <c r="W672" s="263">
        <v>0</v>
      </c>
      <c r="X672" s="278">
        <v>0</v>
      </c>
      <c r="Y672" s="278">
        <v>0</v>
      </c>
      <c r="Z672" s="278">
        <v>0</v>
      </c>
      <c r="AA672" s="278">
        <v>0</v>
      </c>
      <c r="AB672" s="278">
        <v>0</v>
      </c>
      <c r="AC672" s="279">
        <v>0</v>
      </c>
      <c r="AD672" s="279">
        <v>0</v>
      </c>
      <c r="AE672" s="279">
        <v>0</v>
      </c>
      <c r="AF672" s="279">
        <v>0</v>
      </c>
      <c r="AG672" s="279">
        <v>0</v>
      </c>
      <c r="AH672" s="280">
        <v>0</v>
      </c>
      <c r="AI672" s="280">
        <v>0</v>
      </c>
      <c r="AJ672" s="280">
        <v>0</v>
      </c>
      <c r="AK672" s="280">
        <v>0</v>
      </c>
      <c r="AL672" s="280">
        <v>0</v>
      </c>
      <c r="AM672" s="281">
        <v>0</v>
      </c>
      <c r="AN672" s="281">
        <v>0</v>
      </c>
      <c r="AO672" s="281">
        <v>0</v>
      </c>
      <c r="AP672" s="281">
        <v>0</v>
      </c>
      <c r="AQ672" s="282">
        <v>0</v>
      </c>
    </row>
    <row r="673" spans="2:43" x14ac:dyDescent="0.2">
      <c r="B673" s="151" t="s">
        <v>245</v>
      </c>
      <c r="C673" s="151" t="s">
        <v>118</v>
      </c>
      <c r="D673" s="151" t="s">
        <v>396</v>
      </c>
      <c r="E673" s="151" t="s">
        <v>475</v>
      </c>
      <c r="F673" s="151" t="s">
        <v>193</v>
      </c>
      <c r="G673" s="151" t="s">
        <v>369</v>
      </c>
      <c r="H673" s="151" t="s">
        <v>64</v>
      </c>
      <c r="I673" s="262">
        <v>0</v>
      </c>
      <c r="J673" s="263">
        <v>2.1003461543319597</v>
      </c>
      <c r="K673" s="263">
        <v>0</v>
      </c>
      <c r="L673" s="263">
        <v>0</v>
      </c>
      <c r="M673" s="264">
        <v>0</v>
      </c>
      <c r="N673" s="262">
        <v>0</v>
      </c>
      <c r="O673" s="263">
        <v>1.6703496600684331</v>
      </c>
      <c r="P673" s="263">
        <v>0</v>
      </c>
      <c r="Q673" s="263">
        <v>0</v>
      </c>
      <c r="R673" s="264">
        <v>0</v>
      </c>
      <c r="S673" s="262">
        <v>0</v>
      </c>
      <c r="T673" s="263">
        <v>1.6703496600684331</v>
      </c>
      <c r="U673" s="263">
        <v>0</v>
      </c>
      <c r="V673" s="263">
        <v>0</v>
      </c>
      <c r="W673" s="263">
        <v>0</v>
      </c>
      <c r="X673" s="278">
        <v>0</v>
      </c>
      <c r="Y673" s="278">
        <v>0</v>
      </c>
      <c r="Z673" s="278">
        <v>0</v>
      </c>
      <c r="AA673" s="278">
        <v>0</v>
      </c>
      <c r="AB673" s="278">
        <v>0</v>
      </c>
      <c r="AC673" s="279">
        <v>0</v>
      </c>
      <c r="AD673" s="279">
        <v>0</v>
      </c>
      <c r="AE673" s="279">
        <v>0</v>
      </c>
      <c r="AF673" s="279">
        <v>0</v>
      </c>
      <c r="AG673" s="279">
        <v>0</v>
      </c>
      <c r="AH673" s="280">
        <v>0</v>
      </c>
      <c r="AI673" s="280">
        <v>1.6703496600684331</v>
      </c>
      <c r="AJ673" s="280">
        <v>0</v>
      </c>
      <c r="AK673" s="280">
        <v>0</v>
      </c>
      <c r="AL673" s="280">
        <v>0</v>
      </c>
      <c r="AM673" s="281">
        <v>0</v>
      </c>
      <c r="AN673" s="281">
        <v>0</v>
      </c>
      <c r="AO673" s="281">
        <v>0</v>
      </c>
      <c r="AP673" s="281">
        <v>0</v>
      </c>
      <c r="AQ673" s="282">
        <v>0</v>
      </c>
    </row>
    <row r="674" spans="2:43" x14ac:dyDescent="0.2">
      <c r="B674" s="151" t="s">
        <v>245</v>
      </c>
      <c r="C674" s="151" t="s">
        <v>118</v>
      </c>
      <c r="D674" s="151" t="s">
        <v>134</v>
      </c>
      <c r="E674" s="151" t="s">
        <v>475</v>
      </c>
      <c r="F674" s="151" t="s">
        <v>125</v>
      </c>
      <c r="G674" s="151" t="s">
        <v>369</v>
      </c>
      <c r="H674" s="151" t="s">
        <v>64</v>
      </c>
      <c r="I674" s="262">
        <v>0</v>
      </c>
      <c r="J674" s="263">
        <v>16.682163552105578</v>
      </c>
      <c r="K674" s="263">
        <v>0</v>
      </c>
      <c r="L674" s="263">
        <v>0</v>
      </c>
      <c r="M674" s="264">
        <v>0</v>
      </c>
      <c r="N674" s="262">
        <v>0</v>
      </c>
      <c r="O674" s="263">
        <v>13.631612806958222</v>
      </c>
      <c r="P674" s="263">
        <v>0</v>
      </c>
      <c r="Q674" s="263">
        <v>0</v>
      </c>
      <c r="R674" s="264">
        <v>0</v>
      </c>
      <c r="S674" s="262">
        <v>0</v>
      </c>
      <c r="T674" s="263">
        <v>13.631612806958222</v>
      </c>
      <c r="U674" s="263">
        <v>0</v>
      </c>
      <c r="V674" s="263">
        <v>0</v>
      </c>
      <c r="W674" s="263">
        <v>0</v>
      </c>
      <c r="X674" s="278">
        <v>0</v>
      </c>
      <c r="Y674" s="278">
        <v>4.5281396794314333</v>
      </c>
      <c r="Z674" s="278">
        <v>0</v>
      </c>
      <c r="AA674" s="278">
        <v>0</v>
      </c>
      <c r="AB674" s="278">
        <v>0</v>
      </c>
      <c r="AC674" s="279">
        <v>0</v>
      </c>
      <c r="AD674" s="279">
        <v>0</v>
      </c>
      <c r="AE674" s="279">
        <v>0</v>
      </c>
      <c r="AF674" s="279">
        <v>0</v>
      </c>
      <c r="AG674" s="279">
        <v>0</v>
      </c>
      <c r="AH674" s="280">
        <v>0</v>
      </c>
      <c r="AI674" s="280">
        <v>9.1034731275267884</v>
      </c>
      <c r="AJ674" s="280">
        <v>0</v>
      </c>
      <c r="AK674" s="280">
        <v>0</v>
      </c>
      <c r="AL674" s="280">
        <v>0</v>
      </c>
      <c r="AM674" s="281">
        <v>0</v>
      </c>
      <c r="AN674" s="281">
        <v>0</v>
      </c>
      <c r="AO674" s="281">
        <v>0</v>
      </c>
      <c r="AP674" s="281">
        <v>0</v>
      </c>
      <c r="AQ674" s="282">
        <v>0</v>
      </c>
    </row>
    <row r="675" spans="2:43" x14ac:dyDescent="0.2">
      <c r="B675" s="151" t="s">
        <v>245</v>
      </c>
      <c r="C675" s="151" t="s">
        <v>118</v>
      </c>
      <c r="D675" s="151" t="s">
        <v>397</v>
      </c>
      <c r="E675" s="151" t="s">
        <v>475</v>
      </c>
      <c r="F675" s="151" t="s">
        <v>130</v>
      </c>
      <c r="G675" s="151" t="s">
        <v>369</v>
      </c>
      <c r="H675" s="151" t="s">
        <v>64</v>
      </c>
      <c r="I675" s="262">
        <v>0</v>
      </c>
      <c r="J675" s="263">
        <v>0</v>
      </c>
      <c r="K675" s="263">
        <v>0</v>
      </c>
      <c r="L675" s="263">
        <v>0</v>
      </c>
      <c r="M675" s="264">
        <v>0</v>
      </c>
      <c r="N675" s="262">
        <v>0</v>
      </c>
      <c r="O675" s="263">
        <v>0</v>
      </c>
      <c r="P675" s="263">
        <v>0</v>
      </c>
      <c r="Q675" s="263">
        <v>0</v>
      </c>
      <c r="R675" s="264">
        <v>0</v>
      </c>
      <c r="S675" s="262">
        <v>0</v>
      </c>
      <c r="T675" s="263">
        <v>0</v>
      </c>
      <c r="U675" s="263">
        <v>0</v>
      </c>
      <c r="V675" s="263">
        <v>0</v>
      </c>
      <c r="W675" s="263">
        <v>0</v>
      </c>
      <c r="X675" s="278">
        <v>0</v>
      </c>
      <c r="Y675" s="278">
        <v>0</v>
      </c>
      <c r="Z675" s="278">
        <v>0</v>
      </c>
      <c r="AA675" s="278">
        <v>0</v>
      </c>
      <c r="AB675" s="278">
        <v>0</v>
      </c>
      <c r="AC675" s="279">
        <v>0</v>
      </c>
      <c r="AD675" s="279">
        <v>0</v>
      </c>
      <c r="AE675" s="279">
        <v>0</v>
      </c>
      <c r="AF675" s="279">
        <v>0</v>
      </c>
      <c r="AG675" s="279">
        <v>0</v>
      </c>
      <c r="AH675" s="280">
        <v>0</v>
      </c>
      <c r="AI675" s="280">
        <v>0</v>
      </c>
      <c r="AJ675" s="280">
        <v>0</v>
      </c>
      <c r="AK675" s="280">
        <v>0</v>
      </c>
      <c r="AL675" s="280">
        <v>0</v>
      </c>
      <c r="AM675" s="281">
        <v>0</v>
      </c>
      <c r="AN675" s="281">
        <v>0</v>
      </c>
      <c r="AO675" s="281">
        <v>0</v>
      </c>
      <c r="AP675" s="281">
        <v>0</v>
      </c>
      <c r="AQ675" s="282">
        <v>0</v>
      </c>
    </row>
    <row r="676" spans="2:43" x14ac:dyDescent="0.2">
      <c r="B676" s="151" t="s">
        <v>245</v>
      </c>
      <c r="C676" s="151" t="s">
        <v>118</v>
      </c>
      <c r="D676" s="151" t="s">
        <v>138</v>
      </c>
      <c r="E676" s="151" t="s">
        <v>475</v>
      </c>
      <c r="F676" s="151" t="s">
        <v>126</v>
      </c>
      <c r="G676" s="151" t="s">
        <v>369</v>
      </c>
      <c r="H676" s="151" t="s">
        <v>64</v>
      </c>
      <c r="I676" s="262">
        <v>0</v>
      </c>
      <c r="J676" s="263">
        <v>3.0562034190102119</v>
      </c>
      <c r="K676" s="263">
        <v>0</v>
      </c>
      <c r="L676" s="263">
        <v>0</v>
      </c>
      <c r="M676" s="264">
        <v>0</v>
      </c>
      <c r="N676" s="262">
        <v>0</v>
      </c>
      <c r="O676" s="263">
        <v>2.4973368434570209</v>
      </c>
      <c r="P676" s="263">
        <v>0</v>
      </c>
      <c r="Q676" s="263">
        <v>0</v>
      </c>
      <c r="R676" s="264">
        <v>0</v>
      </c>
      <c r="S676" s="262">
        <v>0</v>
      </c>
      <c r="T676" s="263">
        <v>2.4973368434570209</v>
      </c>
      <c r="U676" s="263">
        <v>0</v>
      </c>
      <c r="V676" s="263">
        <v>0</v>
      </c>
      <c r="W676" s="263">
        <v>0</v>
      </c>
      <c r="X676" s="278">
        <v>0</v>
      </c>
      <c r="Y676" s="278">
        <v>5.7516190459106026E-2</v>
      </c>
      <c r="Z676" s="278">
        <v>0</v>
      </c>
      <c r="AA676" s="278">
        <v>0</v>
      </c>
      <c r="AB676" s="278">
        <v>0</v>
      </c>
      <c r="AC676" s="279">
        <v>0</v>
      </c>
      <c r="AD676" s="279">
        <v>3.56399536908531E-3</v>
      </c>
      <c r="AE676" s="279">
        <v>0</v>
      </c>
      <c r="AF676" s="279">
        <v>0</v>
      </c>
      <c r="AG676" s="279">
        <v>0</v>
      </c>
      <c r="AH676" s="280">
        <v>0</v>
      </c>
      <c r="AI676" s="280">
        <v>2.4362566576288294</v>
      </c>
      <c r="AJ676" s="280">
        <v>0</v>
      </c>
      <c r="AK676" s="280">
        <v>0</v>
      </c>
      <c r="AL676" s="280">
        <v>0</v>
      </c>
      <c r="AM676" s="281">
        <v>0</v>
      </c>
      <c r="AN676" s="281">
        <v>0</v>
      </c>
      <c r="AO676" s="281">
        <v>0</v>
      </c>
      <c r="AP676" s="281">
        <v>0</v>
      </c>
      <c r="AQ676" s="282">
        <v>0</v>
      </c>
    </row>
    <row r="677" spans="2:43" x14ac:dyDescent="0.2">
      <c r="B677" s="151" t="s">
        <v>245</v>
      </c>
      <c r="C677" s="151" t="s">
        <v>118</v>
      </c>
      <c r="D677" s="151" t="s">
        <v>140</v>
      </c>
      <c r="E677" s="151" t="s">
        <v>475</v>
      </c>
      <c r="F677" s="151" t="s">
        <v>128</v>
      </c>
      <c r="G677" s="151" t="s">
        <v>369</v>
      </c>
      <c r="H677" s="151" t="s">
        <v>64</v>
      </c>
      <c r="I677" s="262">
        <v>0</v>
      </c>
      <c r="J677" s="263">
        <v>15.437720142728038</v>
      </c>
      <c r="K677" s="263">
        <v>0</v>
      </c>
      <c r="L677" s="263">
        <v>0</v>
      </c>
      <c r="M677" s="264">
        <v>0</v>
      </c>
      <c r="N677" s="262">
        <v>0</v>
      </c>
      <c r="O677" s="263">
        <v>11.432005135421372</v>
      </c>
      <c r="P677" s="263">
        <v>0</v>
      </c>
      <c r="Q677" s="263">
        <v>0</v>
      </c>
      <c r="R677" s="264">
        <v>0</v>
      </c>
      <c r="S677" s="262">
        <v>0</v>
      </c>
      <c r="T677" s="263">
        <v>11.432005135421372</v>
      </c>
      <c r="U677" s="263">
        <v>0</v>
      </c>
      <c r="V677" s="263">
        <v>0</v>
      </c>
      <c r="W677" s="263">
        <v>0</v>
      </c>
      <c r="X677" s="278">
        <v>0</v>
      </c>
      <c r="Y677" s="278">
        <v>8.3284286610188509</v>
      </c>
      <c r="Z677" s="278">
        <v>0</v>
      </c>
      <c r="AA677" s="278">
        <v>0</v>
      </c>
      <c r="AB677" s="278">
        <v>0</v>
      </c>
      <c r="AC677" s="279">
        <v>0</v>
      </c>
      <c r="AD677" s="279">
        <v>4.6395545372959204E-4</v>
      </c>
      <c r="AE677" s="279">
        <v>0</v>
      </c>
      <c r="AF677" s="279">
        <v>0</v>
      </c>
      <c r="AG677" s="279">
        <v>0</v>
      </c>
      <c r="AH677" s="280">
        <v>0</v>
      </c>
      <c r="AI677" s="280">
        <v>3.1031125189487927</v>
      </c>
      <c r="AJ677" s="280">
        <v>0</v>
      </c>
      <c r="AK677" s="280">
        <v>0</v>
      </c>
      <c r="AL677" s="280">
        <v>0</v>
      </c>
      <c r="AM677" s="281">
        <v>0</v>
      </c>
      <c r="AN677" s="281">
        <v>0</v>
      </c>
      <c r="AO677" s="281">
        <v>0</v>
      </c>
      <c r="AP677" s="281">
        <v>0</v>
      </c>
      <c r="AQ677" s="282">
        <v>0</v>
      </c>
    </row>
    <row r="678" spans="2:43" x14ac:dyDescent="0.2">
      <c r="B678" s="151" t="s">
        <v>245</v>
      </c>
      <c r="C678" s="151" t="s">
        <v>118</v>
      </c>
      <c r="D678" s="151" t="s">
        <v>135</v>
      </c>
      <c r="E678" s="151" t="s">
        <v>475</v>
      </c>
      <c r="F678" s="151" t="s">
        <v>155</v>
      </c>
      <c r="G678" s="151" t="s">
        <v>369</v>
      </c>
      <c r="H678" s="151" t="s">
        <v>64</v>
      </c>
      <c r="I678" s="262">
        <v>0</v>
      </c>
      <c r="J678" s="263">
        <v>0.15978746872920793</v>
      </c>
      <c r="K678" s="263">
        <v>0</v>
      </c>
      <c r="L678" s="263">
        <v>0</v>
      </c>
      <c r="M678" s="264">
        <v>0</v>
      </c>
      <c r="N678" s="262">
        <v>0</v>
      </c>
      <c r="O678" s="263">
        <v>0.13056825023428006</v>
      </c>
      <c r="P678" s="263">
        <v>0</v>
      </c>
      <c r="Q678" s="263">
        <v>0</v>
      </c>
      <c r="R678" s="264">
        <v>0</v>
      </c>
      <c r="S678" s="262">
        <v>0</v>
      </c>
      <c r="T678" s="263">
        <v>0.13056825023428006</v>
      </c>
      <c r="U678" s="263">
        <v>0</v>
      </c>
      <c r="V678" s="263">
        <v>0</v>
      </c>
      <c r="W678" s="263">
        <v>0</v>
      </c>
      <c r="X678" s="278">
        <v>0</v>
      </c>
      <c r="Y678" s="278">
        <v>2.5755281451732517E-2</v>
      </c>
      <c r="Z678" s="278">
        <v>0</v>
      </c>
      <c r="AA678" s="278">
        <v>0</v>
      </c>
      <c r="AB678" s="278">
        <v>0</v>
      </c>
      <c r="AC678" s="279">
        <v>0</v>
      </c>
      <c r="AD678" s="279">
        <v>0</v>
      </c>
      <c r="AE678" s="279">
        <v>0</v>
      </c>
      <c r="AF678" s="279">
        <v>0</v>
      </c>
      <c r="AG678" s="279">
        <v>0</v>
      </c>
      <c r="AH678" s="280">
        <v>0</v>
      </c>
      <c r="AI678" s="280">
        <v>0.10481296878254755</v>
      </c>
      <c r="AJ678" s="280">
        <v>0</v>
      </c>
      <c r="AK678" s="280">
        <v>0</v>
      </c>
      <c r="AL678" s="280">
        <v>0</v>
      </c>
      <c r="AM678" s="281">
        <v>0</v>
      </c>
      <c r="AN678" s="281">
        <v>0</v>
      </c>
      <c r="AO678" s="281">
        <v>0</v>
      </c>
      <c r="AP678" s="281">
        <v>0</v>
      </c>
      <c r="AQ678" s="282">
        <v>0</v>
      </c>
    </row>
    <row r="679" spans="2:43" x14ac:dyDescent="0.2">
      <c r="B679" s="151" t="s">
        <v>245</v>
      </c>
      <c r="C679" s="151" t="s">
        <v>118</v>
      </c>
      <c r="D679" s="151" t="s">
        <v>136</v>
      </c>
      <c r="E679" s="151" t="s">
        <v>475</v>
      </c>
      <c r="F679" s="151" t="s">
        <v>132</v>
      </c>
      <c r="G679" s="151" t="s">
        <v>369</v>
      </c>
      <c r="H679" s="151" t="s">
        <v>64</v>
      </c>
      <c r="I679" s="262">
        <v>0</v>
      </c>
      <c r="J679" s="263">
        <v>3.5663618416411969E-2</v>
      </c>
      <c r="K679" s="263">
        <v>0</v>
      </c>
      <c r="L679" s="263">
        <v>0</v>
      </c>
      <c r="M679" s="264">
        <v>0</v>
      </c>
      <c r="N679" s="262">
        <v>0</v>
      </c>
      <c r="O679" s="263">
        <v>2.8362331026149937E-2</v>
      </c>
      <c r="P679" s="263">
        <v>0</v>
      </c>
      <c r="Q679" s="263">
        <v>0</v>
      </c>
      <c r="R679" s="264">
        <v>0</v>
      </c>
      <c r="S679" s="262">
        <v>0</v>
      </c>
      <c r="T679" s="263">
        <v>2.8362331026149937E-2</v>
      </c>
      <c r="U679" s="263">
        <v>0</v>
      </c>
      <c r="V679" s="263">
        <v>0</v>
      </c>
      <c r="W679" s="263">
        <v>0</v>
      </c>
      <c r="X679" s="278">
        <v>0</v>
      </c>
      <c r="Y679" s="278">
        <v>2.8362331026149937E-2</v>
      </c>
      <c r="Z679" s="278">
        <v>0</v>
      </c>
      <c r="AA679" s="278">
        <v>0</v>
      </c>
      <c r="AB679" s="278">
        <v>0</v>
      </c>
      <c r="AC679" s="279">
        <v>0</v>
      </c>
      <c r="AD679" s="279">
        <v>0</v>
      </c>
      <c r="AE679" s="279">
        <v>0</v>
      </c>
      <c r="AF679" s="279">
        <v>0</v>
      </c>
      <c r="AG679" s="279">
        <v>0</v>
      </c>
      <c r="AH679" s="280">
        <v>0</v>
      </c>
      <c r="AI679" s="280">
        <v>0</v>
      </c>
      <c r="AJ679" s="280">
        <v>0</v>
      </c>
      <c r="AK679" s="280">
        <v>0</v>
      </c>
      <c r="AL679" s="280">
        <v>0</v>
      </c>
      <c r="AM679" s="281">
        <v>0</v>
      </c>
      <c r="AN679" s="281">
        <v>0</v>
      </c>
      <c r="AO679" s="281">
        <v>0</v>
      </c>
      <c r="AP679" s="281">
        <v>0</v>
      </c>
      <c r="AQ679" s="282">
        <v>0</v>
      </c>
    </row>
    <row r="680" spans="2:43" x14ac:dyDescent="0.2">
      <c r="B680" s="151" t="s">
        <v>245</v>
      </c>
      <c r="C680" s="151" t="s">
        <v>118</v>
      </c>
      <c r="D680" s="151" t="s">
        <v>398</v>
      </c>
      <c r="E680" s="151" t="s">
        <v>475</v>
      </c>
      <c r="F680" s="151" t="s">
        <v>131</v>
      </c>
      <c r="G680" s="151" t="s">
        <v>369</v>
      </c>
      <c r="H680" s="151" t="s">
        <v>64</v>
      </c>
      <c r="I680" s="262">
        <v>0</v>
      </c>
      <c r="J680" s="263">
        <v>0</v>
      </c>
      <c r="K680" s="263">
        <v>0</v>
      </c>
      <c r="L680" s="263">
        <v>0</v>
      </c>
      <c r="M680" s="264">
        <v>0</v>
      </c>
      <c r="N680" s="262">
        <v>0</v>
      </c>
      <c r="O680" s="263">
        <v>0</v>
      </c>
      <c r="P680" s="263">
        <v>0</v>
      </c>
      <c r="Q680" s="263">
        <v>0</v>
      </c>
      <c r="R680" s="264">
        <v>0</v>
      </c>
      <c r="S680" s="262">
        <v>0</v>
      </c>
      <c r="T680" s="263">
        <v>0</v>
      </c>
      <c r="U680" s="263">
        <v>0</v>
      </c>
      <c r="V680" s="263">
        <v>0</v>
      </c>
      <c r="W680" s="263">
        <v>0</v>
      </c>
      <c r="X680" s="278">
        <v>0</v>
      </c>
      <c r="Y680" s="278">
        <v>0</v>
      </c>
      <c r="Z680" s="278">
        <v>0</v>
      </c>
      <c r="AA680" s="278">
        <v>0</v>
      </c>
      <c r="AB680" s="278">
        <v>0</v>
      </c>
      <c r="AC680" s="279">
        <v>0</v>
      </c>
      <c r="AD680" s="279">
        <v>0</v>
      </c>
      <c r="AE680" s="279">
        <v>0</v>
      </c>
      <c r="AF680" s="279">
        <v>0</v>
      </c>
      <c r="AG680" s="279">
        <v>0</v>
      </c>
      <c r="AH680" s="280">
        <v>0</v>
      </c>
      <c r="AI680" s="280">
        <v>0</v>
      </c>
      <c r="AJ680" s="280">
        <v>0</v>
      </c>
      <c r="AK680" s="280">
        <v>0</v>
      </c>
      <c r="AL680" s="280">
        <v>0</v>
      </c>
      <c r="AM680" s="281">
        <v>0</v>
      </c>
      <c r="AN680" s="281">
        <v>0</v>
      </c>
      <c r="AO680" s="281">
        <v>0</v>
      </c>
      <c r="AP680" s="281">
        <v>0</v>
      </c>
      <c r="AQ680" s="282">
        <v>0</v>
      </c>
    </row>
    <row r="681" spans="2:43" x14ac:dyDescent="0.2">
      <c r="B681" s="151" t="s">
        <v>244</v>
      </c>
      <c r="C681" s="151" t="s">
        <v>119</v>
      </c>
      <c r="D681" s="151" t="s">
        <v>144</v>
      </c>
      <c r="E681" s="151" t="s">
        <v>475</v>
      </c>
      <c r="F681" s="151" t="s">
        <v>122</v>
      </c>
      <c r="G681" s="151" t="s">
        <v>369</v>
      </c>
      <c r="H681" s="151" t="s">
        <v>119</v>
      </c>
      <c r="I681" s="262">
        <v>0</v>
      </c>
      <c r="J681" s="263">
        <v>0</v>
      </c>
      <c r="K681" s="263">
        <v>0</v>
      </c>
      <c r="L681" s="263">
        <v>0</v>
      </c>
      <c r="M681" s="264">
        <v>0</v>
      </c>
      <c r="N681" s="262">
        <v>0</v>
      </c>
      <c r="O681" s="263">
        <v>0</v>
      </c>
      <c r="P681" s="263">
        <v>0</v>
      </c>
      <c r="Q681" s="263">
        <v>0</v>
      </c>
      <c r="R681" s="264">
        <v>0</v>
      </c>
      <c r="S681" s="262">
        <v>0</v>
      </c>
      <c r="T681" s="263">
        <v>0</v>
      </c>
      <c r="U681" s="263">
        <v>0</v>
      </c>
      <c r="V681" s="263">
        <v>0</v>
      </c>
      <c r="W681" s="263">
        <v>0</v>
      </c>
      <c r="X681" s="278">
        <v>0</v>
      </c>
      <c r="Y681" s="278">
        <v>0</v>
      </c>
      <c r="Z681" s="278">
        <v>0</v>
      </c>
      <c r="AA681" s="278">
        <v>0</v>
      </c>
      <c r="AB681" s="278">
        <v>0</v>
      </c>
      <c r="AC681" s="279">
        <v>0</v>
      </c>
      <c r="AD681" s="279">
        <v>0</v>
      </c>
      <c r="AE681" s="279">
        <v>0</v>
      </c>
      <c r="AF681" s="279">
        <v>0</v>
      </c>
      <c r="AG681" s="279">
        <v>0</v>
      </c>
      <c r="AH681" s="280">
        <v>0</v>
      </c>
      <c r="AI681" s="280">
        <v>0</v>
      </c>
      <c r="AJ681" s="280">
        <v>0</v>
      </c>
      <c r="AK681" s="280">
        <v>0</v>
      </c>
      <c r="AL681" s="280">
        <v>0</v>
      </c>
      <c r="AM681" s="281">
        <v>0</v>
      </c>
      <c r="AN681" s="281">
        <v>0</v>
      </c>
      <c r="AO681" s="281">
        <v>0</v>
      </c>
      <c r="AP681" s="281">
        <v>0</v>
      </c>
      <c r="AQ681" s="282">
        <v>0</v>
      </c>
    </row>
    <row r="682" spans="2:43" x14ac:dyDescent="0.2">
      <c r="B682" s="151" t="s">
        <v>244</v>
      </c>
      <c r="C682" s="151" t="s">
        <v>119</v>
      </c>
      <c r="D682" s="151" t="s">
        <v>139</v>
      </c>
      <c r="E682" s="151" t="s">
        <v>475</v>
      </c>
      <c r="F682" s="151" t="s">
        <v>127</v>
      </c>
      <c r="G682" s="151" t="s">
        <v>369</v>
      </c>
      <c r="H682" s="151" t="s">
        <v>119</v>
      </c>
      <c r="I682" s="262">
        <v>0</v>
      </c>
      <c r="J682" s="263">
        <v>0</v>
      </c>
      <c r="K682" s="263">
        <v>0</v>
      </c>
      <c r="L682" s="263">
        <v>0</v>
      </c>
      <c r="M682" s="264">
        <v>0</v>
      </c>
      <c r="N682" s="262">
        <v>0</v>
      </c>
      <c r="O682" s="263">
        <v>0</v>
      </c>
      <c r="P682" s="263">
        <v>0</v>
      </c>
      <c r="Q682" s="263">
        <v>0</v>
      </c>
      <c r="R682" s="264">
        <v>0</v>
      </c>
      <c r="S682" s="262">
        <v>0</v>
      </c>
      <c r="T682" s="263">
        <v>0</v>
      </c>
      <c r="U682" s="263">
        <v>0</v>
      </c>
      <c r="V682" s="263">
        <v>0</v>
      </c>
      <c r="W682" s="263">
        <v>0</v>
      </c>
      <c r="X682" s="278">
        <v>0</v>
      </c>
      <c r="Y682" s="278">
        <v>0</v>
      </c>
      <c r="Z682" s="278">
        <v>0</v>
      </c>
      <c r="AA682" s="278">
        <v>0</v>
      </c>
      <c r="AB682" s="278">
        <v>0</v>
      </c>
      <c r="AC682" s="279">
        <v>0</v>
      </c>
      <c r="AD682" s="279">
        <v>0</v>
      </c>
      <c r="AE682" s="279">
        <v>0</v>
      </c>
      <c r="AF682" s="279">
        <v>0</v>
      </c>
      <c r="AG682" s="279">
        <v>0</v>
      </c>
      <c r="AH682" s="280">
        <v>0</v>
      </c>
      <c r="AI682" s="280">
        <v>0</v>
      </c>
      <c r="AJ682" s="280">
        <v>0</v>
      </c>
      <c r="AK682" s="280">
        <v>0</v>
      </c>
      <c r="AL682" s="280">
        <v>0</v>
      </c>
      <c r="AM682" s="281">
        <v>0</v>
      </c>
      <c r="AN682" s="281">
        <v>0</v>
      </c>
      <c r="AO682" s="281">
        <v>0</v>
      </c>
      <c r="AP682" s="281">
        <v>0</v>
      </c>
      <c r="AQ682" s="282">
        <v>0</v>
      </c>
    </row>
    <row r="683" spans="2:43" x14ac:dyDescent="0.2">
      <c r="B683" s="151" t="s">
        <v>244</v>
      </c>
      <c r="C683" s="151" t="s">
        <v>119</v>
      </c>
      <c r="D683" s="151" t="s">
        <v>142</v>
      </c>
      <c r="E683" s="151" t="s">
        <v>475</v>
      </c>
      <c r="F683" s="151" t="s">
        <v>133</v>
      </c>
      <c r="G683" s="151" t="s">
        <v>369</v>
      </c>
      <c r="H683" s="151" t="s">
        <v>119</v>
      </c>
      <c r="I683" s="262">
        <v>0</v>
      </c>
      <c r="J683" s="263">
        <v>0</v>
      </c>
      <c r="K683" s="263">
        <v>0</v>
      </c>
      <c r="L683" s="263">
        <v>0</v>
      </c>
      <c r="M683" s="264">
        <v>0</v>
      </c>
      <c r="N683" s="262">
        <v>0</v>
      </c>
      <c r="O683" s="263">
        <v>0</v>
      </c>
      <c r="P683" s="263">
        <v>0</v>
      </c>
      <c r="Q683" s="263">
        <v>0</v>
      </c>
      <c r="R683" s="264">
        <v>0</v>
      </c>
      <c r="S683" s="262">
        <v>0</v>
      </c>
      <c r="T683" s="263">
        <v>0</v>
      </c>
      <c r="U683" s="263">
        <v>0</v>
      </c>
      <c r="V683" s="263">
        <v>0</v>
      </c>
      <c r="W683" s="263">
        <v>0</v>
      </c>
      <c r="X683" s="278">
        <v>0</v>
      </c>
      <c r="Y683" s="278">
        <v>0</v>
      </c>
      <c r="Z683" s="278">
        <v>0</v>
      </c>
      <c r="AA683" s="278">
        <v>0</v>
      </c>
      <c r="AB683" s="278">
        <v>0</v>
      </c>
      <c r="AC683" s="279">
        <v>0</v>
      </c>
      <c r="AD683" s="279">
        <v>0</v>
      </c>
      <c r="AE683" s="279">
        <v>0</v>
      </c>
      <c r="AF683" s="279">
        <v>0</v>
      </c>
      <c r="AG683" s="279">
        <v>0</v>
      </c>
      <c r="AH683" s="280">
        <v>0</v>
      </c>
      <c r="AI683" s="280">
        <v>0</v>
      </c>
      <c r="AJ683" s="280">
        <v>0</v>
      </c>
      <c r="AK683" s="280">
        <v>0</v>
      </c>
      <c r="AL683" s="280">
        <v>0</v>
      </c>
      <c r="AM683" s="281">
        <v>0</v>
      </c>
      <c r="AN683" s="281">
        <v>0</v>
      </c>
      <c r="AO683" s="281">
        <v>0</v>
      </c>
      <c r="AP683" s="281">
        <v>0</v>
      </c>
      <c r="AQ683" s="282">
        <v>0</v>
      </c>
    </row>
    <row r="684" spans="2:43" x14ac:dyDescent="0.2">
      <c r="B684" s="151" t="s">
        <v>244</v>
      </c>
      <c r="C684" s="151" t="s">
        <v>119</v>
      </c>
      <c r="D684" s="151" t="s">
        <v>143</v>
      </c>
      <c r="E684" s="151" t="s">
        <v>475</v>
      </c>
      <c r="F684" s="151" t="s">
        <v>212</v>
      </c>
      <c r="G684" s="151" t="s">
        <v>369</v>
      </c>
      <c r="H684" s="151" t="s">
        <v>119</v>
      </c>
      <c r="I684" s="262">
        <v>0</v>
      </c>
      <c r="J684" s="263">
        <v>0</v>
      </c>
      <c r="K684" s="263">
        <v>0</v>
      </c>
      <c r="L684" s="263">
        <v>0</v>
      </c>
      <c r="M684" s="264">
        <v>0</v>
      </c>
      <c r="N684" s="262">
        <v>0</v>
      </c>
      <c r="O684" s="263">
        <v>0</v>
      </c>
      <c r="P684" s="263">
        <v>0</v>
      </c>
      <c r="Q684" s="263">
        <v>0</v>
      </c>
      <c r="R684" s="264">
        <v>0</v>
      </c>
      <c r="S684" s="262">
        <v>0</v>
      </c>
      <c r="T684" s="263">
        <v>0</v>
      </c>
      <c r="U684" s="263">
        <v>0</v>
      </c>
      <c r="V684" s="263">
        <v>0</v>
      </c>
      <c r="W684" s="263">
        <v>0</v>
      </c>
      <c r="X684" s="278">
        <v>0</v>
      </c>
      <c r="Y684" s="278">
        <v>0</v>
      </c>
      <c r="Z684" s="278">
        <v>0</v>
      </c>
      <c r="AA684" s="278">
        <v>0</v>
      </c>
      <c r="AB684" s="278">
        <v>0</v>
      </c>
      <c r="AC684" s="279">
        <v>0</v>
      </c>
      <c r="AD684" s="279">
        <v>0</v>
      </c>
      <c r="AE684" s="279">
        <v>0</v>
      </c>
      <c r="AF684" s="279">
        <v>0</v>
      </c>
      <c r="AG684" s="279">
        <v>0</v>
      </c>
      <c r="AH684" s="280">
        <v>0</v>
      </c>
      <c r="AI684" s="280">
        <v>0</v>
      </c>
      <c r="AJ684" s="280">
        <v>0</v>
      </c>
      <c r="AK684" s="280">
        <v>0</v>
      </c>
      <c r="AL684" s="280">
        <v>0</v>
      </c>
      <c r="AM684" s="281">
        <v>0</v>
      </c>
      <c r="AN684" s="281">
        <v>0</v>
      </c>
      <c r="AO684" s="281">
        <v>0</v>
      </c>
      <c r="AP684" s="281">
        <v>0</v>
      </c>
      <c r="AQ684" s="282">
        <v>0</v>
      </c>
    </row>
    <row r="685" spans="2:43" x14ac:dyDescent="0.2">
      <c r="B685" s="151" t="s">
        <v>244</v>
      </c>
      <c r="C685" s="151" t="s">
        <v>119</v>
      </c>
      <c r="D685" s="151" t="s">
        <v>137</v>
      </c>
      <c r="E685" s="151" t="s">
        <v>475</v>
      </c>
      <c r="F685" s="151" t="s">
        <v>124</v>
      </c>
      <c r="G685" s="151" t="s">
        <v>369</v>
      </c>
      <c r="H685" s="151" t="s">
        <v>119</v>
      </c>
      <c r="I685" s="262">
        <v>0</v>
      </c>
      <c r="J685" s="263">
        <v>0</v>
      </c>
      <c r="K685" s="263">
        <v>0</v>
      </c>
      <c r="L685" s="263">
        <v>0</v>
      </c>
      <c r="M685" s="264">
        <v>0</v>
      </c>
      <c r="N685" s="262">
        <v>0</v>
      </c>
      <c r="O685" s="263">
        <v>0</v>
      </c>
      <c r="P685" s="263">
        <v>0</v>
      </c>
      <c r="Q685" s="263">
        <v>0</v>
      </c>
      <c r="R685" s="264">
        <v>0</v>
      </c>
      <c r="S685" s="262">
        <v>0</v>
      </c>
      <c r="T685" s="263">
        <v>0</v>
      </c>
      <c r="U685" s="263">
        <v>0</v>
      </c>
      <c r="V685" s="263">
        <v>0</v>
      </c>
      <c r="W685" s="263">
        <v>0</v>
      </c>
      <c r="X685" s="278">
        <v>0</v>
      </c>
      <c r="Y685" s="278">
        <v>0</v>
      </c>
      <c r="Z685" s="278">
        <v>0</v>
      </c>
      <c r="AA685" s="278">
        <v>0</v>
      </c>
      <c r="AB685" s="278">
        <v>0</v>
      </c>
      <c r="AC685" s="279">
        <v>0</v>
      </c>
      <c r="AD685" s="279">
        <v>0</v>
      </c>
      <c r="AE685" s="279">
        <v>0</v>
      </c>
      <c r="AF685" s="279">
        <v>0</v>
      </c>
      <c r="AG685" s="279">
        <v>0</v>
      </c>
      <c r="AH685" s="280">
        <v>0</v>
      </c>
      <c r="AI685" s="280">
        <v>0</v>
      </c>
      <c r="AJ685" s="280">
        <v>0</v>
      </c>
      <c r="AK685" s="280">
        <v>0</v>
      </c>
      <c r="AL685" s="280">
        <v>0</v>
      </c>
      <c r="AM685" s="281">
        <v>0</v>
      </c>
      <c r="AN685" s="281">
        <v>0</v>
      </c>
      <c r="AO685" s="281">
        <v>0</v>
      </c>
      <c r="AP685" s="281">
        <v>0</v>
      </c>
      <c r="AQ685" s="282">
        <v>0</v>
      </c>
    </row>
    <row r="686" spans="2:43" x14ac:dyDescent="0.2">
      <c r="B686" s="151" t="s">
        <v>244</v>
      </c>
      <c r="C686" s="151" t="s">
        <v>119</v>
      </c>
      <c r="D686" s="151" t="s">
        <v>141</v>
      </c>
      <c r="E686" s="151" t="s">
        <v>475</v>
      </c>
      <c r="F686" s="151" t="s">
        <v>123</v>
      </c>
      <c r="G686" s="151" t="s">
        <v>369</v>
      </c>
      <c r="H686" s="151" t="s">
        <v>119</v>
      </c>
      <c r="I686" s="262">
        <v>0</v>
      </c>
      <c r="J686" s="263">
        <v>0</v>
      </c>
      <c r="K686" s="263">
        <v>0</v>
      </c>
      <c r="L686" s="263">
        <v>0</v>
      </c>
      <c r="M686" s="264">
        <v>0</v>
      </c>
      <c r="N686" s="262">
        <v>0</v>
      </c>
      <c r="O686" s="263">
        <v>0</v>
      </c>
      <c r="P686" s="263">
        <v>0</v>
      </c>
      <c r="Q686" s="263">
        <v>0</v>
      </c>
      <c r="R686" s="264">
        <v>0</v>
      </c>
      <c r="S686" s="262">
        <v>0</v>
      </c>
      <c r="T686" s="263">
        <v>0</v>
      </c>
      <c r="U686" s="263">
        <v>0</v>
      </c>
      <c r="V686" s="263">
        <v>0</v>
      </c>
      <c r="W686" s="263">
        <v>0</v>
      </c>
      <c r="X686" s="278">
        <v>0</v>
      </c>
      <c r="Y686" s="278">
        <v>0</v>
      </c>
      <c r="Z686" s="278">
        <v>0</v>
      </c>
      <c r="AA686" s="278">
        <v>0</v>
      </c>
      <c r="AB686" s="278">
        <v>0</v>
      </c>
      <c r="AC686" s="279">
        <v>0</v>
      </c>
      <c r="AD686" s="279">
        <v>0</v>
      </c>
      <c r="AE686" s="279">
        <v>0</v>
      </c>
      <c r="AF686" s="279">
        <v>0</v>
      </c>
      <c r="AG686" s="279">
        <v>0</v>
      </c>
      <c r="AH686" s="280">
        <v>0</v>
      </c>
      <c r="AI686" s="280">
        <v>0</v>
      </c>
      <c r="AJ686" s="280">
        <v>0</v>
      </c>
      <c r="AK686" s="280">
        <v>0</v>
      </c>
      <c r="AL686" s="280">
        <v>0</v>
      </c>
      <c r="AM686" s="281">
        <v>0</v>
      </c>
      <c r="AN686" s="281">
        <v>0</v>
      </c>
      <c r="AO686" s="281">
        <v>0</v>
      </c>
      <c r="AP686" s="281">
        <v>0</v>
      </c>
      <c r="AQ686" s="282">
        <v>0</v>
      </c>
    </row>
    <row r="687" spans="2:43" x14ac:dyDescent="0.2">
      <c r="B687" s="151" t="s">
        <v>244</v>
      </c>
      <c r="C687" s="151" t="s">
        <v>119</v>
      </c>
      <c r="D687" s="151" t="s">
        <v>395</v>
      </c>
      <c r="E687" s="151" t="s">
        <v>475</v>
      </c>
      <c r="F687" s="151" t="s">
        <v>189</v>
      </c>
      <c r="G687" s="151" t="s">
        <v>369</v>
      </c>
      <c r="H687" s="151" t="s">
        <v>119</v>
      </c>
      <c r="I687" s="262">
        <v>0</v>
      </c>
      <c r="J687" s="263">
        <v>0</v>
      </c>
      <c r="K687" s="263">
        <v>0</v>
      </c>
      <c r="L687" s="263">
        <v>0</v>
      </c>
      <c r="M687" s="264">
        <v>0</v>
      </c>
      <c r="N687" s="262">
        <v>0</v>
      </c>
      <c r="O687" s="263">
        <v>0</v>
      </c>
      <c r="P687" s="263">
        <v>0</v>
      </c>
      <c r="Q687" s="263">
        <v>0</v>
      </c>
      <c r="R687" s="264">
        <v>0</v>
      </c>
      <c r="S687" s="262">
        <v>0</v>
      </c>
      <c r="T687" s="263">
        <v>0</v>
      </c>
      <c r="U687" s="263">
        <v>0</v>
      </c>
      <c r="V687" s="263">
        <v>0</v>
      </c>
      <c r="W687" s="263">
        <v>0</v>
      </c>
      <c r="X687" s="278">
        <v>0</v>
      </c>
      <c r="Y687" s="278">
        <v>0</v>
      </c>
      <c r="Z687" s="278">
        <v>0</v>
      </c>
      <c r="AA687" s="278">
        <v>0</v>
      </c>
      <c r="AB687" s="278">
        <v>0</v>
      </c>
      <c r="AC687" s="279">
        <v>0</v>
      </c>
      <c r="AD687" s="279">
        <v>0</v>
      </c>
      <c r="AE687" s="279">
        <v>0</v>
      </c>
      <c r="AF687" s="279">
        <v>0</v>
      </c>
      <c r="AG687" s="279">
        <v>0</v>
      </c>
      <c r="AH687" s="280">
        <v>0</v>
      </c>
      <c r="AI687" s="280">
        <v>0</v>
      </c>
      <c r="AJ687" s="280">
        <v>0</v>
      </c>
      <c r="AK687" s="280">
        <v>0</v>
      </c>
      <c r="AL687" s="280">
        <v>0</v>
      </c>
      <c r="AM687" s="281">
        <v>0</v>
      </c>
      <c r="AN687" s="281">
        <v>0</v>
      </c>
      <c r="AO687" s="281">
        <v>0</v>
      </c>
      <c r="AP687" s="281">
        <v>0</v>
      </c>
      <c r="AQ687" s="282">
        <v>0</v>
      </c>
    </row>
    <row r="688" spans="2:43" x14ac:dyDescent="0.2">
      <c r="B688" s="151" t="s">
        <v>244</v>
      </c>
      <c r="C688" s="151" t="s">
        <v>119</v>
      </c>
      <c r="D688" s="151" t="s">
        <v>396</v>
      </c>
      <c r="E688" s="151" t="s">
        <v>475</v>
      </c>
      <c r="F688" s="151" t="s">
        <v>193</v>
      </c>
      <c r="G688" s="151" t="s">
        <v>369</v>
      </c>
      <c r="H688" s="151" t="s">
        <v>119</v>
      </c>
      <c r="I688" s="262">
        <v>0</v>
      </c>
      <c r="J688" s="263">
        <v>0</v>
      </c>
      <c r="K688" s="263">
        <v>0</v>
      </c>
      <c r="L688" s="263">
        <v>0</v>
      </c>
      <c r="M688" s="264">
        <v>0</v>
      </c>
      <c r="N688" s="262">
        <v>0</v>
      </c>
      <c r="O688" s="263">
        <v>0</v>
      </c>
      <c r="P688" s="263">
        <v>0</v>
      </c>
      <c r="Q688" s="263">
        <v>0</v>
      </c>
      <c r="R688" s="264">
        <v>0</v>
      </c>
      <c r="S688" s="262">
        <v>0</v>
      </c>
      <c r="T688" s="263">
        <v>0</v>
      </c>
      <c r="U688" s="263">
        <v>0</v>
      </c>
      <c r="V688" s="263">
        <v>0</v>
      </c>
      <c r="W688" s="263">
        <v>0</v>
      </c>
      <c r="X688" s="278">
        <v>0</v>
      </c>
      <c r="Y688" s="278">
        <v>0</v>
      </c>
      <c r="Z688" s="278">
        <v>0</v>
      </c>
      <c r="AA688" s="278">
        <v>0</v>
      </c>
      <c r="AB688" s="278">
        <v>0</v>
      </c>
      <c r="AC688" s="279">
        <v>0</v>
      </c>
      <c r="AD688" s="279">
        <v>0</v>
      </c>
      <c r="AE688" s="279">
        <v>0</v>
      </c>
      <c r="AF688" s="279">
        <v>0</v>
      </c>
      <c r="AG688" s="279">
        <v>0</v>
      </c>
      <c r="AH688" s="280">
        <v>0</v>
      </c>
      <c r="AI688" s="280">
        <v>0</v>
      </c>
      <c r="AJ688" s="280">
        <v>0</v>
      </c>
      <c r="AK688" s="280">
        <v>0</v>
      </c>
      <c r="AL688" s="280">
        <v>0</v>
      </c>
      <c r="AM688" s="281">
        <v>0</v>
      </c>
      <c r="AN688" s="281">
        <v>0</v>
      </c>
      <c r="AO688" s="281">
        <v>0</v>
      </c>
      <c r="AP688" s="281">
        <v>0</v>
      </c>
      <c r="AQ688" s="282">
        <v>0</v>
      </c>
    </row>
    <row r="689" spans="2:43" x14ac:dyDescent="0.2">
      <c r="B689" s="151" t="s">
        <v>244</v>
      </c>
      <c r="C689" s="151" t="s">
        <v>119</v>
      </c>
      <c r="D689" s="151" t="s">
        <v>134</v>
      </c>
      <c r="E689" s="151" t="s">
        <v>475</v>
      </c>
      <c r="F689" s="151" t="s">
        <v>125</v>
      </c>
      <c r="G689" s="151" t="s">
        <v>369</v>
      </c>
      <c r="H689" s="151" t="s">
        <v>119</v>
      </c>
      <c r="I689" s="262">
        <v>0</v>
      </c>
      <c r="J689" s="263">
        <v>0</v>
      </c>
      <c r="K689" s="263">
        <v>0</v>
      </c>
      <c r="L689" s="263">
        <v>0</v>
      </c>
      <c r="M689" s="264">
        <v>0</v>
      </c>
      <c r="N689" s="262">
        <v>0</v>
      </c>
      <c r="O689" s="263">
        <v>0</v>
      </c>
      <c r="P689" s="263">
        <v>0</v>
      </c>
      <c r="Q689" s="263">
        <v>0</v>
      </c>
      <c r="R689" s="264">
        <v>0</v>
      </c>
      <c r="S689" s="262">
        <v>0</v>
      </c>
      <c r="T689" s="263">
        <v>0</v>
      </c>
      <c r="U689" s="263">
        <v>0</v>
      </c>
      <c r="V689" s="263">
        <v>0</v>
      </c>
      <c r="W689" s="263">
        <v>0</v>
      </c>
      <c r="X689" s="278">
        <v>0</v>
      </c>
      <c r="Y689" s="278">
        <v>0</v>
      </c>
      <c r="Z689" s="278">
        <v>0</v>
      </c>
      <c r="AA689" s="278">
        <v>0</v>
      </c>
      <c r="AB689" s="278">
        <v>0</v>
      </c>
      <c r="AC689" s="279">
        <v>0</v>
      </c>
      <c r="AD689" s="279">
        <v>0</v>
      </c>
      <c r="AE689" s="279">
        <v>0</v>
      </c>
      <c r="AF689" s="279">
        <v>0</v>
      </c>
      <c r="AG689" s="279">
        <v>0</v>
      </c>
      <c r="AH689" s="280">
        <v>0</v>
      </c>
      <c r="AI689" s="280">
        <v>0</v>
      </c>
      <c r="AJ689" s="280">
        <v>0</v>
      </c>
      <c r="AK689" s="280">
        <v>0</v>
      </c>
      <c r="AL689" s="280">
        <v>0</v>
      </c>
      <c r="AM689" s="281">
        <v>0</v>
      </c>
      <c r="AN689" s="281">
        <v>0</v>
      </c>
      <c r="AO689" s="281">
        <v>0</v>
      </c>
      <c r="AP689" s="281">
        <v>0</v>
      </c>
      <c r="AQ689" s="282">
        <v>0</v>
      </c>
    </row>
    <row r="690" spans="2:43" x14ac:dyDescent="0.2">
      <c r="B690" s="151" t="s">
        <v>244</v>
      </c>
      <c r="C690" s="151" t="s">
        <v>119</v>
      </c>
      <c r="D690" s="151" t="s">
        <v>397</v>
      </c>
      <c r="E690" s="151" t="s">
        <v>475</v>
      </c>
      <c r="F690" s="151" t="s">
        <v>130</v>
      </c>
      <c r="G690" s="151" t="s">
        <v>369</v>
      </c>
      <c r="H690" s="151" t="s">
        <v>119</v>
      </c>
      <c r="I690" s="262">
        <v>0</v>
      </c>
      <c r="J690" s="263">
        <v>0</v>
      </c>
      <c r="K690" s="263">
        <v>0</v>
      </c>
      <c r="L690" s="263">
        <v>0</v>
      </c>
      <c r="M690" s="264">
        <v>0</v>
      </c>
      <c r="N690" s="262">
        <v>0</v>
      </c>
      <c r="O690" s="263">
        <v>0</v>
      </c>
      <c r="P690" s="263">
        <v>0</v>
      </c>
      <c r="Q690" s="263">
        <v>0</v>
      </c>
      <c r="R690" s="264">
        <v>0</v>
      </c>
      <c r="S690" s="262">
        <v>0</v>
      </c>
      <c r="T690" s="263">
        <v>0</v>
      </c>
      <c r="U690" s="263">
        <v>0</v>
      </c>
      <c r="V690" s="263">
        <v>0</v>
      </c>
      <c r="W690" s="263">
        <v>0</v>
      </c>
      <c r="X690" s="278">
        <v>0</v>
      </c>
      <c r="Y690" s="278">
        <v>0</v>
      </c>
      <c r="Z690" s="278">
        <v>0</v>
      </c>
      <c r="AA690" s="278">
        <v>0</v>
      </c>
      <c r="AB690" s="278">
        <v>0</v>
      </c>
      <c r="AC690" s="279">
        <v>0</v>
      </c>
      <c r="AD690" s="279">
        <v>0</v>
      </c>
      <c r="AE690" s="279">
        <v>0</v>
      </c>
      <c r="AF690" s="279">
        <v>0</v>
      </c>
      <c r="AG690" s="279">
        <v>0</v>
      </c>
      <c r="AH690" s="280">
        <v>0</v>
      </c>
      <c r="AI690" s="280">
        <v>0</v>
      </c>
      <c r="AJ690" s="280">
        <v>0</v>
      </c>
      <c r="AK690" s="280">
        <v>0</v>
      </c>
      <c r="AL690" s="280">
        <v>0</v>
      </c>
      <c r="AM690" s="281">
        <v>0</v>
      </c>
      <c r="AN690" s="281">
        <v>0</v>
      </c>
      <c r="AO690" s="281">
        <v>0</v>
      </c>
      <c r="AP690" s="281">
        <v>0</v>
      </c>
      <c r="AQ690" s="282">
        <v>0</v>
      </c>
    </row>
    <row r="691" spans="2:43" x14ac:dyDescent="0.2">
      <c r="B691" s="151" t="s">
        <v>244</v>
      </c>
      <c r="C691" s="151" t="s">
        <v>119</v>
      </c>
      <c r="D691" s="151" t="s">
        <v>138</v>
      </c>
      <c r="E691" s="151" t="s">
        <v>475</v>
      </c>
      <c r="F691" s="151" t="s">
        <v>126</v>
      </c>
      <c r="G691" s="151" t="s">
        <v>369</v>
      </c>
      <c r="H691" s="151" t="s">
        <v>119</v>
      </c>
      <c r="I691" s="262">
        <v>0</v>
      </c>
      <c r="J691" s="263">
        <v>0</v>
      </c>
      <c r="K691" s="263">
        <v>0</v>
      </c>
      <c r="L691" s="263">
        <v>0</v>
      </c>
      <c r="M691" s="264">
        <v>0</v>
      </c>
      <c r="N691" s="262">
        <v>0</v>
      </c>
      <c r="O691" s="263">
        <v>0</v>
      </c>
      <c r="P691" s="263">
        <v>0</v>
      </c>
      <c r="Q691" s="263">
        <v>0</v>
      </c>
      <c r="R691" s="264">
        <v>0</v>
      </c>
      <c r="S691" s="262">
        <v>0</v>
      </c>
      <c r="T691" s="263">
        <v>0</v>
      </c>
      <c r="U691" s="263">
        <v>0</v>
      </c>
      <c r="V691" s="263">
        <v>0</v>
      </c>
      <c r="W691" s="263">
        <v>0</v>
      </c>
      <c r="X691" s="278">
        <v>0</v>
      </c>
      <c r="Y691" s="278">
        <v>0</v>
      </c>
      <c r="Z691" s="278">
        <v>0</v>
      </c>
      <c r="AA691" s="278">
        <v>0</v>
      </c>
      <c r="AB691" s="278">
        <v>0</v>
      </c>
      <c r="AC691" s="279">
        <v>0</v>
      </c>
      <c r="AD691" s="279">
        <v>0</v>
      </c>
      <c r="AE691" s="279">
        <v>0</v>
      </c>
      <c r="AF691" s="279">
        <v>0</v>
      </c>
      <c r="AG691" s="279">
        <v>0</v>
      </c>
      <c r="AH691" s="280">
        <v>0</v>
      </c>
      <c r="AI691" s="280">
        <v>0</v>
      </c>
      <c r="AJ691" s="280">
        <v>0</v>
      </c>
      <c r="AK691" s="280">
        <v>0</v>
      </c>
      <c r="AL691" s="280">
        <v>0</v>
      </c>
      <c r="AM691" s="281">
        <v>0</v>
      </c>
      <c r="AN691" s="281">
        <v>0</v>
      </c>
      <c r="AO691" s="281">
        <v>0</v>
      </c>
      <c r="AP691" s="281">
        <v>0</v>
      </c>
      <c r="AQ691" s="282">
        <v>0</v>
      </c>
    </row>
    <row r="692" spans="2:43" x14ac:dyDescent="0.2">
      <c r="B692" s="151" t="s">
        <v>244</v>
      </c>
      <c r="C692" s="151" t="s">
        <v>119</v>
      </c>
      <c r="D692" s="151" t="s">
        <v>140</v>
      </c>
      <c r="E692" s="151" t="s">
        <v>475</v>
      </c>
      <c r="F692" s="151" t="s">
        <v>128</v>
      </c>
      <c r="G692" s="151" t="s">
        <v>369</v>
      </c>
      <c r="H692" s="151" t="s">
        <v>119</v>
      </c>
      <c r="I692" s="262">
        <v>0</v>
      </c>
      <c r="J692" s="263">
        <v>0</v>
      </c>
      <c r="K692" s="263">
        <v>0</v>
      </c>
      <c r="L692" s="263">
        <v>0</v>
      </c>
      <c r="M692" s="264">
        <v>0</v>
      </c>
      <c r="N692" s="262">
        <v>0</v>
      </c>
      <c r="O692" s="263">
        <v>0</v>
      </c>
      <c r="P692" s="263">
        <v>0</v>
      </c>
      <c r="Q692" s="263">
        <v>0</v>
      </c>
      <c r="R692" s="264">
        <v>0</v>
      </c>
      <c r="S692" s="262">
        <v>0</v>
      </c>
      <c r="T692" s="263">
        <v>0</v>
      </c>
      <c r="U692" s="263">
        <v>0</v>
      </c>
      <c r="V692" s="263">
        <v>0</v>
      </c>
      <c r="W692" s="263">
        <v>0</v>
      </c>
      <c r="X692" s="278">
        <v>0</v>
      </c>
      <c r="Y692" s="278">
        <v>0</v>
      </c>
      <c r="Z692" s="278">
        <v>0</v>
      </c>
      <c r="AA692" s="278">
        <v>0</v>
      </c>
      <c r="AB692" s="278">
        <v>0</v>
      </c>
      <c r="AC692" s="279">
        <v>0</v>
      </c>
      <c r="AD692" s="279">
        <v>0</v>
      </c>
      <c r="AE692" s="279">
        <v>0</v>
      </c>
      <c r="AF692" s="279">
        <v>0</v>
      </c>
      <c r="AG692" s="279">
        <v>0</v>
      </c>
      <c r="AH692" s="280">
        <v>0</v>
      </c>
      <c r="AI692" s="280">
        <v>0</v>
      </c>
      <c r="AJ692" s="280">
        <v>0</v>
      </c>
      <c r="AK692" s="280">
        <v>0</v>
      </c>
      <c r="AL692" s="280">
        <v>0</v>
      </c>
      <c r="AM692" s="281">
        <v>0</v>
      </c>
      <c r="AN692" s="281">
        <v>0</v>
      </c>
      <c r="AO692" s="281">
        <v>0</v>
      </c>
      <c r="AP692" s="281">
        <v>0</v>
      </c>
      <c r="AQ692" s="282">
        <v>0</v>
      </c>
    </row>
    <row r="693" spans="2:43" x14ac:dyDescent="0.2">
      <c r="B693" s="151" t="s">
        <v>244</v>
      </c>
      <c r="C693" s="151" t="s">
        <v>119</v>
      </c>
      <c r="D693" s="151" t="s">
        <v>135</v>
      </c>
      <c r="E693" s="151" t="s">
        <v>475</v>
      </c>
      <c r="F693" s="151" t="s">
        <v>155</v>
      </c>
      <c r="G693" s="151" t="s">
        <v>369</v>
      </c>
      <c r="H693" s="151" t="s">
        <v>119</v>
      </c>
      <c r="I693" s="262">
        <v>0</v>
      </c>
      <c r="J693" s="263">
        <v>0</v>
      </c>
      <c r="K693" s="263">
        <v>0</v>
      </c>
      <c r="L693" s="263">
        <v>0</v>
      </c>
      <c r="M693" s="264">
        <v>0</v>
      </c>
      <c r="N693" s="262">
        <v>0</v>
      </c>
      <c r="O693" s="263">
        <v>0</v>
      </c>
      <c r="P693" s="263">
        <v>0</v>
      </c>
      <c r="Q693" s="263">
        <v>0</v>
      </c>
      <c r="R693" s="264">
        <v>0</v>
      </c>
      <c r="S693" s="262">
        <v>0</v>
      </c>
      <c r="T693" s="263">
        <v>0</v>
      </c>
      <c r="U693" s="263">
        <v>0</v>
      </c>
      <c r="V693" s="263">
        <v>0</v>
      </c>
      <c r="W693" s="263">
        <v>0</v>
      </c>
      <c r="X693" s="278">
        <v>0</v>
      </c>
      <c r="Y693" s="278">
        <v>0</v>
      </c>
      <c r="Z693" s="278">
        <v>0</v>
      </c>
      <c r="AA693" s="278">
        <v>0</v>
      </c>
      <c r="AB693" s="278">
        <v>0</v>
      </c>
      <c r="AC693" s="279">
        <v>0</v>
      </c>
      <c r="AD693" s="279">
        <v>0</v>
      </c>
      <c r="AE693" s="279">
        <v>0</v>
      </c>
      <c r="AF693" s="279">
        <v>0</v>
      </c>
      <c r="AG693" s="279">
        <v>0</v>
      </c>
      <c r="AH693" s="280">
        <v>0</v>
      </c>
      <c r="AI693" s="280">
        <v>0</v>
      </c>
      <c r="AJ693" s="280">
        <v>0</v>
      </c>
      <c r="AK693" s="280">
        <v>0</v>
      </c>
      <c r="AL693" s="280">
        <v>0</v>
      </c>
      <c r="AM693" s="281">
        <v>0</v>
      </c>
      <c r="AN693" s="281">
        <v>0</v>
      </c>
      <c r="AO693" s="281">
        <v>0</v>
      </c>
      <c r="AP693" s="281">
        <v>0</v>
      </c>
      <c r="AQ693" s="282">
        <v>0</v>
      </c>
    </row>
    <row r="694" spans="2:43" x14ac:dyDescent="0.2">
      <c r="B694" s="151" t="s">
        <v>244</v>
      </c>
      <c r="C694" s="151" t="s">
        <v>119</v>
      </c>
      <c r="D694" s="151" t="s">
        <v>136</v>
      </c>
      <c r="E694" s="151" t="s">
        <v>475</v>
      </c>
      <c r="F694" s="151" t="s">
        <v>132</v>
      </c>
      <c r="G694" s="151" t="s">
        <v>369</v>
      </c>
      <c r="H694" s="151" t="s">
        <v>119</v>
      </c>
      <c r="I694" s="262">
        <v>0</v>
      </c>
      <c r="J694" s="263">
        <v>0</v>
      </c>
      <c r="K694" s="263">
        <v>0</v>
      </c>
      <c r="L694" s="263">
        <v>0</v>
      </c>
      <c r="M694" s="264">
        <v>0</v>
      </c>
      <c r="N694" s="262">
        <v>0</v>
      </c>
      <c r="O694" s="263">
        <v>0</v>
      </c>
      <c r="P694" s="263">
        <v>0</v>
      </c>
      <c r="Q694" s="263">
        <v>0</v>
      </c>
      <c r="R694" s="264">
        <v>0</v>
      </c>
      <c r="S694" s="262">
        <v>0</v>
      </c>
      <c r="T694" s="263">
        <v>0</v>
      </c>
      <c r="U694" s="263">
        <v>0</v>
      </c>
      <c r="V694" s="263">
        <v>0</v>
      </c>
      <c r="W694" s="263">
        <v>0</v>
      </c>
      <c r="X694" s="278">
        <v>0</v>
      </c>
      <c r="Y694" s="278">
        <v>0</v>
      </c>
      <c r="Z694" s="278">
        <v>0</v>
      </c>
      <c r="AA694" s="278">
        <v>0</v>
      </c>
      <c r="AB694" s="278">
        <v>0</v>
      </c>
      <c r="AC694" s="279">
        <v>0</v>
      </c>
      <c r="AD694" s="279">
        <v>0</v>
      </c>
      <c r="AE694" s="279">
        <v>0</v>
      </c>
      <c r="AF694" s="279">
        <v>0</v>
      </c>
      <c r="AG694" s="279">
        <v>0</v>
      </c>
      <c r="AH694" s="280">
        <v>0</v>
      </c>
      <c r="AI694" s="280">
        <v>0</v>
      </c>
      <c r="AJ694" s="280">
        <v>0</v>
      </c>
      <c r="AK694" s="280">
        <v>0</v>
      </c>
      <c r="AL694" s="280">
        <v>0</v>
      </c>
      <c r="AM694" s="281">
        <v>0</v>
      </c>
      <c r="AN694" s="281">
        <v>0</v>
      </c>
      <c r="AO694" s="281">
        <v>0</v>
      </c>
      <c r="AP694" s="281">
        <v>0</v>
      </c>
      <c r="AQ694" s="282">
        <v>0</v>
      </c>
    </row>
    <row r="695" spans="2:43" x14ac:dyDescent="0.2">
      <c r="B695" s="151" t="s">
        <v>244</v>
      </c>
      <c r="C695" s="151" t="s">
        <v>119</v>
      </c>
      <c r="D695" s="151" t="s">
        <v>398</v>
      </c>
      <c r="E695" s="151" t="s">
        <v>475</v>
      </c>
      <c r="F695" s="151" t="s">
        <v>131</v>
      </c>
      <c r="G695" s="151" t="s">
        <v>369</v>
      </c>
      <c r="H695" s="151" t="s">
        <v>119</v>
      </c>
      <c r="I695" s="262">
        <v>0</v>
      </c>
      <c r="J695" s="263">
        <v>0</v>
      </c>
      <c r="K695" s="263">
        <v>0</v>
      </c>
      <c r="L695" s="263">
        <v>0</v>
      </c>
      <c r="M695" s="264">
        <v>0</v>
      </c>
      <c r="N695" s="262">
        <v>0</v>
      </c>
      <c r="O695" s="263">
        <v>0</v>
      </c>
      <c r="P695" s="263">
        <v>0</v>
      </c>
      <c r="Q695" s="263">
        <v>0</v>
      </c>
      <c r="R695" s="264">
        <v>0</v>
      </c>
      <c r="S695" s="262">
        <v>0</v>
      </c>
      <c r="T695" s="263">
        <v>0</v>
      </c>
      <c r="U695" s="263">
        <v>0</v>
      </c>
      <c r="V695" s="263">
        <v>0</v>
      </c>
      <c r="W695" s="263">
        <v>0</v>
      </c>
      <c r="X695" s="278">
        <v>0</v>
      </c>
      <c r="Y695" s="278">
        <v>0</v>
      </c>
      <c r="Z695" s="278">
        <v>0</v>
      </c>
      <c r="AA695" s="278">
        <v>0</v>
      </c>
      <c r="AB695" s="278">
        <v>0</v>
      </c>
      <c r="AC695" s="279">
        <v>0</v>
      </c>
      <c r="AD695" s="279">
        <v>0</v>
      </c>
      <c r="AE695" s="279">
        <v>0</v>
      </c>
      <c r="AF695" s="279">
        <v>0</v>
      </c>
      <c r="AG695" s="279">
        <v>0</v>
      </c>
      <c r="AH695" s="280">
        <v>0</v>
      </c>
      <c r="AI695" s="280">
        <v>0</v>
      </c>
      <c r="AJ695" s="280">
        <v>0</v>
      </c>
      <c r="AK695" s="280">
        <v>0</v>
      </c>
      <c r="AL695" s="280">
        <v>0</v>
      </c>
      <c r="AM695" s="281">
        <v>0</v>
      </c>
      <c r="AN695" s="281">
        <v>0</v>
      </c>
      <c r="AO695" s="281">
        <v>0</v>
      </c>
      <c r="AP695" s="281">
        <v>0</v>
      </c>
      <c r="AQ695" s="282">
        <v>0</v>
      </c>
    </row>
    <row r="696" spans="2:43" x14ac:dyDescent="0.2">
      <c r="B696" s="151" t="s">
        <v>245</v>
      </c>
      <c r="C696" s="151" t="s">
        <v>119</v>
      </c>
      <c r="D696" s="151" t="s">
        <v>144</v>
      </c>
      <c r="E696" s="151" t="s">
        <v>475</v>
      </c>
      <c r="F696" s="151" t="s">
        <v>122</v>
      </c>
      <c r="G696" s="151" t="s">
        <v>369</v>
      </c>
      <c r="H696" s="151" t="s">
        <v>119</v>
      </c>
      <c r="I696" s="262">
        <v>0</v>
      </c>
      <c r="J696" s="263">
        <v>0</v>
      </c>
      <c r="K696" s="263">
        <v>0</v>
      </c>
      <c r="L696" s="263">
        <v>0</v>
      </c>
      <c r="M696" s="264">
        <v>0</v>
      </c>
      <c r="N696" s="262">
        <v>0</v>
      </c>
      <c r="O696" s="263">
        <v>0</v>
      </c>
      <c r="P696" s="263">
        <v>0</v>
      </c>
      <c r="Q696" s="263">
        <v>0</v>
      </c>
      <c r="R696" s="264">
        <v>0</v>
      </c>
      <c r="S696" s="262">
        <v>0</v>
      </c>
      <c r="T696" s="263">
        <v>0</v>
      </c>
      <c r="U696" s="263">
        <v>0</v>
      </c>
      <c r="V696" s="263">
        <v>0</v>
      </c>
      <c r="W696" s="263">
        <v>0</v>
      </c>
      <c r="X696" s="278">
        <v>0</v>
      </c>
      <c r="Y696" s="278">
        <v>0</v>
      </c>
      <c r="Z696" s="278">
        <v>0</v>
      </c>
      <c r="AA696" s="278">
        <v>0</v>
      </c>
      <c r="AB696" s="278">
        <v>0</v>
      </c>
      <c r="AC696" s="279">
        <v>0</v>
      </c>
      <c r="AD696" s="279">
        <v>0</v>
      </c>
      <c r="AE696" s="279">
        <v>0</v>
      </c>
      <c r="AF696" s="279">
        <v>0</v>
      </c>
      <c r="AG696" s="279">
        <v>0</v>
      </c>
      <c r="AH696" s="280">
        <v>0</v>
      </c>
      <c r="AI696" s="280">
        <v>0</v>
      </c>
      <c r="AJ696" s="280">
        <v>0</v>
      </c>
      <c r="AK696" s="280">
        <v>0</v>
      </c>
      <c r="AL696" s="280">
        <v>0</v>
      </c>
      <c r="AM696" s="281">
        <v>0</v>
      </c>
      <c r="AN696" s="281">
        <v>0</v>
      </c>
      <c r="AO696" s="281">
        <v>0</v>
      </c>
      <c r="AP696" s="281">
        <v>0</v>
      </c>
      <c r="AQ696" s="282">
        <v>0</v>
      </c>
    </row>
    <row r="697" spans="2:43" x14ac:dyDescent="0.2">
      <c r="B697" s="151" t="s">
        <v>245</v>
      </c>
      <c r="C697" s="151" t="s">
        <v>119</v>
      </c>
      <c r="D697" s="151" t="s">
        <v>139</v>
      </c>
      <c r="E697" s="151" t="s">
        <v>475</v>
      </c>
      <c r="F697" s="151" t="s">
        <v>127</v>
      </c>
      <c r="G697" s="151" t="s">
        <v>369</v>
      </c>
      <c r="H697" s="151" t="s">
        <v>119</v>
      </c>
      <c r="I697" s="262">
        <v>0</v>
      </c>
      <c r="J697" s="263">
        <v>0</v>
      </c>
      <c r="K697" s="263">
        <v>0</v>
      </c>
      <c r="L697" s="263">
        <v>0</v>
      </c>
      <c r="M697" s="264">
        <v>0</v>
      </c>
      <c r="N697" s="262">
        <v>0</v>
      </c>
      <c r="O697" s="263">
        <v>0</v>
      </c>
      <c r="P697" s="263">
        <v>0</v>
      </c>
      <c r="Q697" s="263">
        <v>0</v>
      </c>
      <c r="R697" s="264">
        <v>0</v>
      </c>
      <c r="S697" s="262">
        <v>0</v>
      </c>
      <c r="T697" s="263">
        <v>0</v>
      </c>
      <c r="U697" s="263">
        <v>0</v>
      </c>
      <c r="V697" s="263">
        <v>0</v>
      </c>
      <c r="W697" s="263">
        <v>0</v>
      </c>
      <c r="X697" s="278">
        <v>0</v>
      </c>
      <c r="Y697" s="278">
        <v>0</v>
      </c>
      <c r="Z697" s="278">
        <v>0</v>
      </c>
      <c r="AA697" s="278">
        <v>0</v>
      </c>
      <c r="AB697" s="278">
        <v>0</v>
      </c>
      <c r="AC697" s="279">
        <v>0</v>
      </c>
      <c r="AD697" s="279">
        <v>0</v>
      </c>
      <c r="AE697" s="279">
        <v>0</v>
      </c>
      <c r="AF697" s="279">
        <v>0</v>
      </c>
      <c r="AG697" s="279">
        <v>0</v>
      </c>
      <c r="AH697" s="280">
        <v>0</v>
      </c>
      <c r="AI697" s="280">
        <v>0</v>
      </c>
      <c r="AJ697" s="280">
        <v>0</v>
      </c>
      <c r="AK697" s="280">
        <v>0</v>
      </c>
      <c r="AL697" s="280">
        <v>0</v>
      </c>
      <c r="AM697" s="281">
        <v>0</v>
      </c>
      <c r="AN697" s="281">
        <v>0</v>
      </c>
      <c r="AO697" s="281">
        <v>0</v>
      </c>
      <c r="AP697" s="281">
        <v>0</v>
      </c>
      <c r="AQ697" s="282">
        <v>0</v>
      </c>
    </row>
    <row r="698" spans="2:43" x14ac:dyDescent="0.2">
      <c r="B698" s="151" t="s">
        <v>245</v>
      </c>
      <c r="C698" s="151" t="s">
        <v>119</v>
      </c>
      <c r="D698" s="151" t="s">
        <v>142</v>
      </c>
      <c r="E698" s="151" t="s">
        <v>475</v>
      </c>
      <c r="F698" s="151" t="s">
        <v>133</v>
      </c>
      <c r="G698" s="151" t="s">
        <v>369</v>
      </c>
      <c r="H698" s="151" t="s">
        <v>119</v>
      </c>
      <c r="I698" s="262">
        <v>0</v>
      </c>
      <c r="J698" s="263">
        <v>0</v>
      </c>
      <c r="K698" s="263">
        <v>0</v>
      </c>
      <c r="L698" s="263">
        <v>0</v>
      </c>
      <c r="M698" s="264">
        <v>0</v>
      </c>
      <c r="N698" s="262">
        <v>0</v>
      </c>
      <c r="O698" s="263">
        <v>0</v>
      </c>
      <c r="P698" s="263">
        <v>0</v>
      </c>
      <c r="Q698" s="263">
        <v>0</v>
      </c>
      <c r="R698" s="264">
        <v>0</v>
      </c>
      <c r="S698" s="262">
        <v>0</v>
      </c>
      <c r="T698" s="263">
        <v>0</v>
      </c>
      <c r="U698" s="263">
        <v>0</v>
      </c>
      <c r="V698" s="263">
        <v>0</v>
      </c>
      <c r="W698" s="263">
        <v>0</v>
      </c>
      <c r="X698" s="278">
        <v>0</v>
      </c>
      <c r="Y698" s="278">
        <v>0</v>
      </c>
      <c r="Z698" s="278">
        <v>0</v>
      </c>
      <c r="AA698" s="278">
        <v>0</v>
      </c>
      <c r="AB698" s="278">
        <v>0</v>
      </c>
      <c r="AC698" s="279">
        <v>0</v>
      </c>
      <c r="AD698" s="279">
        <v>0</v>
      </c>
      <c r="AE698" s="279">
        <v>0</v>
      </c>
      <c r="AF698" s="279">
        <v>0</v>
      </c>
      <c r="AG698" s="279">
        <v>0</v>
      </c>
      <c r="AH698" s="280">
        <v>0</v>
      </c>
      <c r="AI698" s="280">
        <v>0</v>
      </c>
      <c r="AJ698" s="280">
        <v>0</v>
      </c>
      <c r="AK698" s="280">
        <v>0</v>
      </c>
      <c r="AL698" s="280">
        <v>0</v>
      </c>
      <c r="AM698" s="281">
        <v>0</v>
      </c>
      <c r="AN698" s="281">
        <v>0</v>
      </c>
      <c r="AO698" s="281">
        <v>0</v>
      </c>
      <c r="AP698" s="281">
        <v>0</v>
      </c>
      <c r="AQ698" s="282">
        <v>0</v>
      </c>
    </row>
    <row r="699" spans="2:43" x14ac:dyDescent="0.2">
      <c r="B699" s="151" t="s">
        <v>245</v>
      </c>
      <c r="C699" s="151" t="s">
        <v>119</v>
      </c>
      <c r="D699" s="151" t="s">
        <v>143</v>
      </c>
      <c r="E699" s="151" t="s">
        <v>475</v>
      </c>
      <c r="F699" s="151" t="s">
        <v>212</v>
      </c>
      <c r="G699" s="151" t="s">
        <v>369</v>
      </c>
      <c r="H699" s="151" t="s">
        <v>119</v>
      </c>
      <c r="I699" s="262">
        <v>0</v>
      </c>
      <c r="J699" s="263">
        <v>0</v>
      </c>
      <c r="K699" s="263">
        <v>0</v>
      </c>
      <c r="L699" s="263">
        <v>0</v>
      </c>
      <c r="M699" s="264">
        <v>0</v>
      </c>
      <c r="N699" s="262">
        <v>0</v>
      </c>
      <c r="O699" s="263">
        <v>0</v>
      </c>
      <c r="P699" s="263">
        <v>0</v>
      </c>
      <c r="Q699" s="263">
        <v>0</v>
      </c>
      <c r="R699" s="264">
        <v>0</v>
      </c>
      <c r="S699" s="262">
        <v>0</v>
      </c>
      <c r="T699" s="263">
        <v>0</v>
      </c>
      <c r="U699" s="263">
        <v>0</v>
      </c>
      <c r="V699" s="263">
        <v>0</v>
      </c>
      <c r="W699" s="263">
        <v>0</v>
      </c>
      <c r="X699" s="278">
        <v>0</v>
      </c>
      <c r="Y699" s="278">
        <v>0</v>
      </c>
      <c r="Z699" s="278">
        <v>0</v>
      </c>
      <c r="AA699" s="278">
        <v>0</v>
      </c>
      <c r="AB699" s="278">
        <v>0</v>
      </c>
      <c r="AC699" s="279">
        <v>0</v>
      </c>
      <c r="AD699" s="279">
        <v>0</v>
      </c>
      <c r="AE699" s="279">
        <v>0</v>
      </c>
      <c r="AF699" s="279">
        <v>0</v>
      </c>
      <c r="AG699" s="279">
        <v>0</v>
      </c>
      <c r="AH699" s="280">
        <v>0</v>
      </c>
      <c r="AI699" s="280">
        <v>0</v>
      </c>
      <c r="AJ699" s="280">
        <v>0</v>
      </c>
      <c r="AK699" s="280">
        <v>0</v>
      </c>
      <c r="AL699" s="280">
        <v>0</v>
      </c>
      <c r="AM699" s="281">
        <v>0</v>
      </c>
      <c r="AN699" s="281">
        <v>0</v>
      </c>
      <c r="AO699" s="281">
        <v>0</v>
      </c>
      <c r="AP699" s="281">
        <v>0</v>
      </c>
      <c r="AQ699" s="282">
        <v>0</v>
      </c>
    </row>
    <row r="700" spans="2:43" x14ac:dyDescent="0.2">
      <c r="B700" s="151" t="s">
        <v>245</v>
      </c>
      <c r="C700" s="151" t="s">
        <v>119</v>
      </c>
      <c r="D700" s="151" t="s">
        <v>137</v>
      </c>
      <c r="E700" s="151" t="s">
        <v>475</v>
      </c>
      <c r="F700" s="151" t="s">
        <v>124</v>
      </c>
      <c r="G700" s="151" t="s">
        <v>369</v>
      </c>
      <c r="H700" s="151" t="s">
        <v>119</v>
      </c>
      <c r="I700" s="262">
        <v>0</v>
      </c>
      <c r="J700" s="263">
        <v>0</v>
      </c>
      <c r="K700" s="263">
        <v>0</v>
      </c>
      <c r="L700" s="263">
        <v>0</v>
      </c>
      <c r="M700" s="264">
        <v>0</v>
      </c>
      <c r="N700" s="262">
        <v>0</v>
      </c>
      <c r="O700" s="263">
        <v>0</v>
      </c>
      <c r="P700" s="263">
        <v>0</v>
      </c>
      <c r="Q700" s="263">
        <v>0</v>
      </c>
      <c r="R700" s="264">
        <v>0</v>
      </c>
      <c r="S700" s="262">
        <v>0</v>
      </c>
      <c r="T700" s="263">
        <v>0</v>
      </c>
      <c r="U700" s="263">
        <v>0</v>
      </c>
      <c r="V700" s="263">
        <v>0</v>
      </c>
      <c r="W700" s="263">
        <v>0</v>
      </c>
      <c r="X700" s="278">
        <v>0</v>
      </c>
      <c r="Y700" s="278">
        <v>0</v>
      </c>
      <c r="Z700" s="278">
        <v>0</v>
      </c>
      <c r="AA700" s="278">
        <v>0</v>
      </c>
      <c r="AB700" s="278">
        <v>0</v>
      </c>
      <c r="AC700" s="279">
        <v>0</v>
      </c>
      <c r="AD700" s="279">
        <v>0</v>
      </c>
      <c r="AE700" s="279">
        <v>0</v>
      </c>
      <c r="AF700" s="279">
        <v>0</v>
      </c>
      <c r="AG700" s="279">
        <v>0</v>
      </c>
      <c r="AH700" s="280">
        <v>0</v>
      </c>
      <c r="AI700" s="280">
        <v>0</v>
      </c>
      <c r="AJ700" s="280">
        <v>0</v>
      </c>
      <c r="AK700" s="280">
        <v>0</v>
      </c>
      <c r="AL700" s="280">
        <v>0</v>
      </c>
      <c r="AM700" s="281">
        <v>0</v>
      </c>
      <c r="AN700" s="281">
        <v>0</v>
      </c>
      <c r="AO700" s="281">
        <v>0</v>
      </c>
      <c r="AP700" s="281">
        <v>0</v>
      </c>
      <c r="AQ700" s="282">
        <v>0</v>
      </c>
    </row>
    <row r="701" spans="2:43" x14ac:dyDescent="0.2">
      <c r="B701" s="151" t="s">
        <v>245</v>
      </c>
      <c r="C701" s="151" t="s">
        <v>119</v>
      </c>
      <c r="D701" s="151" t="s">
        <v>141</v>
      </c>
      <c r="E701" s="151" t="s">
        <v>475</v>
      </c>
      <c r="F701" s="151" t="s">
        <v>123</v>
      </c>
      <c r="G701" s="151" t="s">
        <v>369</v>
      </c>
      <c r="H701" s="151" t="s">
        <v>119</v>
      </c>
      <c r="I701" s="262">
        <v>0</v>
      </c>
      <c r="J701" s="263">
        <v>0</v>
      </c>
      <c r="K701" s="263">
        <v>0</v>
      </c>
      <c r="L701" s="263">
        <v>0</v>
      </c>
      <c r="M701" s="264">
        <v>0</v>
      </c>
      <c r="N701" s="262">
        <v>0</v>
      </c>
      <c r="O701" s="263">
        <v>0</v>
      </c>
      <c r="P701" s="263">
        <v>0</v>
      </c>
      <c r="Q701" s="263">
        <v>0</v>
      </c>
      <c r="R701" s="264">
        <v>0</v>
      </c>
      <c r="S701" s="262">
        <v>0</v>
      </c>
      <c r="T701" s="263">
        <v>0</v>
      </c>
      <c r="U701" s="263">
        <v>0</v>
      </c>
      <c r="V701" s="263">
        <v>0</v>
      </c>
      <c r="W701" s="263">
        <v>0</v>
      </c>
      <c r="X701" s="278">
        <v>0</v>
      </c>
      <c r="Y701" s="278">
        <v>0</v>
      </c>
      <c r="Z701" s="278">
        <v>0</v>
      </c>
      <c r="AA701" s="278">
        <v>0</v>
      </c>
      <c r="AB701" s="278">
        <v>0</v>
      </c>
      <c r="AC701" s="279">
        <v>0</v>
      </c>
      <c r="AD701" s="279">
        <v>0</v>
      </c>
      <c r="AE701" s="279">
        <v>0</v>
      </c>
      <c r="AF701" s="279">
        <v>0</v>
      </c>
      <c r="AG701" s="279">
        <v>0</v>
      </c>
      <c r="AH701" s="280">
        <v>0</v>
      </c>
      <c r="AI701" s="280">
        <v>0</v>
      </c>
      <c r="AJ701" s="280">
        <v>0</v>
      </c>
      <c r="AK701" s="280">
        <v>0</v>
      </c>
      <c r="AL701" s="280">
        <v>0</v>
      </c>
      <c r="AM701" s="281">
        <v>0</v>
      </c>
      <c r="AN701" s="281">
        <v>0</v>
      </c>
      <c r="AO701" s="281">
        <v>0</v>
      </c>
      <c r="AP701" s="281">
        <v>0</v>
      </c>
      <c r="AQ701" s="282">
        <v>0</v>
      </c>
    </row>
    <row r="702" spans="2:43" x14ac:dyDescent="0.2">
      <c r="B702" s="151" t="s">
        <v>245</v>
      </c>
      <c r="C702" s="151" t="s">
        <v>119</v>
      </c>
      <c r="D702" s="151" t="s">
        <v>395</v>
      </c>
      <c r="E702" s="151" t="s">
        <v>475</v>
      </c>
      <c r="F702" s="151" t="s">
        <v>189</v>
      </c>
      <c r="G702" s="151" t="s">
        <v>369</v>
      </c>
      <c r="H702" s="151" t="s">
        <v>119</v>
      </c>
      <c r="I702" s="262">
        <v>0</v>
      </c>
      <c r="J702" s="263">
        <v>0</v>
      </c>
      <c r="K702" s="263">
        <v>0</v>
      </c>
      <c r="L702" s="263">
        <v>0</v>
      </c>
      <c r="M702" s="264">
        <v>0</v>
      </c>
      <c r="N702" s="262">
        <v>0</v>
      </c>
      <c r="O702" s="263">
        <v>0</v>
      </c>
      <c r="P702" s="263">
        <v>0</v>
      </c>
      <c r="Q702" s="263">
        <v>0</v>
      </c>
      <c r="R702" s="264">
        <v>0</v>
      </c>
      <c r="S702" s="262">
        <v>0</v>
      </c>
      <c r="T702" s="263">
        <v>0</v>
      </c>
      <c r="U702" s="263">
        <v>0</v>
      </c>
      <c r="V702" s="263">
        <v>0</v>
      </c>
      <c r="W702" s="263">
        <v>0</v>
      </c>
      <c r="X702" s="278">
        <v>0</v>
      </c>
      <c r="Y702" s="278">
        <v>0</v>
      </c>
      <c r="Z702" s="278">
        <v>0</v>
      </c>
      <c r="AA702" s="278">
        <v>0</v>
      </c>
      <c r="AB702" s="278">
        <v>0</v>
      </c>
      <c r="AC702" s="279">
        <v>0</v>
      </c>
      <c r="AD702" s="279">
        <v>0</v>
      </c>
      <c r="AE702" s="279">
        <v>0</v>
      </c>
      <c r="AF702" s="279">
        <v>0</v>
      </c>
      <c r="AG702" s="279">
        <v>0</v>
      </c>
      <c r="AH702" s="280">
        <v>0</v>
      </c>
      <c r="AI702" s="280">
        <v>0</v>
      </c>
      <c r="AJ702" s="280">
        <v>0</v>
      </c>
      <c r="AK702" s="280">
        <v>0</v>
      </c>
      <c r="AL702" s="280">
        <v>0</v>
      </c>
      <c r="AM702" s="281">
        <v>0</v>
      </c>
      <c r="AN702" s="281">
        <v>0</v>
      </c>
      <c r="AO702" s="281">
        <v>0</v>
      </c>
      <c r="AP702" s="281">
        <v>0</v>
      </c>
      <c r="AQ702" s="282">
        <v>0</v>
      </c>
    </row>
    <row r="703" spans="2:43" x14ac:dyDescent="0.2">
      <c r="B703" s="151" t="s">
        <v>245</v>
      </c>
      <c r="C703" s="151" t="s">
        <v>119</v>
      </c>
      <c r="D703" s="151" t="s">
        <v>396</v>
      </c>
      <c r="E703" s="151" t="s">
        <v>475</v>
      </c>
      <c r="F703" s="151" t="s">
        <v>193</v>
      </c>
      <c r="G703" s="151" t="s">
        <v>369</v>
      </c>
      <c r="H703" s="151" t="s">
        <v>119</v>
      </c>
      <c r="I703" s="262">
        <v>0</v>
      </c>
      <c r="J703" s="263">
        <v>0</v>
      </c>
      <c r="K703" s="263">
        <v>0</v>
      </c>
      <c r="L703" s="263">
        <v>0</v>
      </c>
      <c r="M703" s="264">
        <v>0</v>
      </c>
      <c r="N703" s="262">
        <v>0</v>
      </c>
      <c r="O703" s="263">
        <v>0</v>
      </c>
      <c r="P703" s="263">
        <v>0</v>
      </c>
      <c r="Q703" s="263">
        <v>0</v>
      </c>
      <c r="R703" s="264">
        <v>0</v>
      </c>
      <c r="S703" s="262">
        <v>0</v>
      </c>
      <c r="T703" s="263">
        <v>0</v>
      </c>
      <c r="U703" s="263">
        <v>0</v>
      </c>
      <c r="V703" s="263">
        <v>0</v>
      </c>
      <c r="W703" s="263">
        <v>0</v>
      </c>
      <c r="X703" s="278">
        <v>0</v>
      </c>
      <c r="Y703" s="278">
        <v>0</v>
      </c>
      <c r="Z703" s="278">
        <v>0</v>
      </c>
      <c r="AA703" s="278">
        <v>0</v>
      </c>
      <c r="AB703" s="278">
        <v>0</v>
      </c>
      <c r="AC703" s="279">
        <v>0</v>
      </c>
      <c r="AD703" s="279">
        <v>0</v>
      </c>
      <c r="AE703" s="279">
        <v>0</v>
      </c>
      <c r="AF703" s="279">
        <v>0</v>
      </c>
      <c r="AG703" s="279">
        <v>0</v>
      </c>
      <c r="AH703" s="280">
        <v>0</v>
      </c>
      <c r="AI703" s="280">
        <v>0</v>
      </c>
      <c r="AJ703" s="280">
        <v>0</v>
      </c>
      <c r="AK703" s="280">
        <v>0</v>
      </c>
      <c r="AL703" s="280">
        <v>0</v>
      </c>
      <c r="AM703" s="281">
        <v>0</v>
      </c>
      <c r="AN703" s="281">
        <v>0</v>
      </c>
      <c r="AO703" s="281">
        <v>0</v>
      </c>
      <c r="AP703" s="281">
        <v>0</v>
      </c>
      <c r="AQ703" s="282">
        <v>0</v>
      </c>
    </row>
    <row r="704" spans="2:43" x14ac:dyDescent="0.2">
      <c r="B704" s="151" t="s">
        <v>245</v>
      </c>
      <c r="C704" s="151" t="s">
        <v>119</v>
      </c>
      <c r="D704" s="151" t="s">
        <v>134</v>
      </c>
      <c r="E704" s="151" t="s">
        <v>475</v>
      </c>
      <c r="F704" s="151" t="s">
        <v>125</v>
      </c>
      <c r="G704" s="151" t="s">
        <v>369</v>
      </c>
      <c r="H704" s="151" t="s">
        <v>119</v>
      </c>
      <c r="I704" s="262">
        <v>0</v>
      </c>
      <c r="J704" s="263">
        <v>0</v>
      </c>
      <c r="K704" s="263">
        <v>0</v>
      </c>
      <c r="L704" s="263">
        <v>0</v>
      </c>
      <c r="M704" s="264">
        <v>0</v>
      </c>
      <c r="N704" s="262">
        <v>0</v>
      </c>
      <c r="O704" s="263">
        <v>0</v>
      </c>
      <c r="P704" s="263">
        <v>0</v>
      </c>
      <c r="Q704" s="263">
        <v>0</v>
      </c>
      <c r="R704" s="264">
        <v>0</v>
      </c>
      <c r="S704" s="262">
        <v>0</v>
      </c>
      <c r="T704" s="263">
        <v>0</v>
      </c>
      <c r="U704" s="263">
        <v>0</v>
      </c>
      <c r="V704" s="263">
        <v>0</v>
      </c>
      <c r="W704" s="263">
        <v>0</v>
      </c>
      <c r="X704" s="278">
        <v>0</v>
      </c>
      <c r="Y704" s="278">
        <v>0</v>
      </c>
      <c r="Z704" s="278">
        <v>0</v>
      </c>
      <c r="AA704" s="278">
        <v>0</v>
      </c>
      <c r="AB704" s="278">
        <v>0</v>
      </c>
      <c r="AC704" s="279">
        <v>0</v>
      </c>
      <c r="AD704" s="279">
        <v>0</v>
      </c>
      <c r="AE704" s="279">
        <v>0</v>
      </c>
      <c r="AF704" s="279">
        <v>0</v>
      </c>
      <c r="AG704" s="279">
        <v>0</v>
      </c>
      <c r="AH704" s="280">
        <v>0</v>
      </c>
      <c r="AI704" s="280">
        <v>0</v>
      </c>
      <c r="AJ704" s="280">
        <v>0</v>
      </c>
      <c r="AK704" s="280">
        <v>0</v>
      </c>
      <c r="AL704" s="280">
        <v>0</v>
      </c>
      <c r="AM704" s="281">
        <v>0</v>
      </c>
      <c r="AN704" s="281">
        <v>0</v>
      </c>
      <c r="AO704" s="281">
        <v>0</v>
      </c>
      <c r="AP704" s="281">
        <v>0</v>
      </c>
      <c r="AQ704" s="282">
        <v>0</v>
      </c>
    </row>
    <row r="705" spans="2:43" x14ac:dyDescent="0.2">
      <c r="B705" s="151" t="s">
        <v>245</v>
      </c>
      <c r="C705" s="151" t="s">
        <v>119</v>
      </c>
      <c r="D705" s="151" t="s">
        <v>397</v>
      </c>
      <c r="E705" s="151" t="s">
        <v>475</v>
      </c>
      <c r="F705" s="151" t="s">
        <v>130</v>
      </c>
      <c r="G705" s="151" t="s">
        <v>369</v>
      </c>
      <c r="H705" s="151" t="s">
        <v>119</v>
      </c>
      <c r="I705" s="262">
        <v>0</v>
      </c>
      <c r="J705" s="263">
        <v>0</v>
      </c>
      <c r="K705" s="263">
        <v>0</v>
      </c>
      <c r="L705" s="263">
        <v>0</v>
      </c>
      <c r="M705" s="264">
        <v>0</v>
      </c>
      <c r="N705" s="262">
        <v>0</v>
      </c>
      <c r="O705" s="263">
        <v>0</v>
      </c>
      <c r="P705" s="263">
        <v>0</v>
      </c>
      <c r="Q705" s="263">
        <v>0</v>
      </c>
      <c r="R705" s="264">
        <v>0</v>
      </c>
      <c r="S705" s="262">
        <v>0</v>
      </c>
      <c r="T705" s="263">
        <v>0</v>
      </c>
      <c r="U705" s="263">
        <v>0</v>
      </c>
      <c r="V705" s="263">
        <v>0</v>
      </c>
      <c r="W705" s="263">
        <v>0</v>
      </c>
      <c r="X705" s="278">
        <v>0</v>
      </c>
      <c r="Y705" s="278">
        <v>0</v>
      </c>
      <c r="Z705" s="278">
        <v>0</v>
      </c>
      <c r="AA705" s="278">
        <v>0</v>
      </c>
      <c r="AB705" s="278">
        <v>0</v>
      </c>
      <c r="AC705" s="279">
        <v>0</v>
      </c>
      <c r="AD705" s="279">
        <v>0</v>
      </c>
      <c r="AE705" s="279">
        <v>0</v>
      </c>
      <c r="AF705" s="279">
        <v>0</v>
      </c>
      <c r="AG705" s="279">
        <v>0</v>
      </c>
      <c r="AH705" s="280">
        <v>0</v>
      </c>
      <c r="AI705" s="280">
        <v>0</v>
      </c>
      <c r="AJ705" s="280">
        <v>0</v>
      </c>
      <c r="AK705" s="280">
        <v>0</v>
      </c>
      <c r="AL705" s="280">
        <v>0</v>
      </c>
      <c r="AM705" s="281">
        <v>0</v>
      </c>
      <c r="AN705" s="281">
        <v>0</v>
      </c>
      <c r="AO705" s="281">
        <v>0</v>
      </c>
      <c r="AP705" s="281">
        <v>0</v>
      </c>
      <c r="AQ705" s="282">
        <v>0</v>
      </c>
    </row>
    <row r="706" spans="2:43" x14ac:dyDescent="0.2">
      <c r="B706" s="151" t="s">
        <v>245</v>
      </c>
      <c r="C706" s="151" t="s">
        <v>119</v>
      </c>
      <c r="D706" s="151" t="s">
        <v>138</v>
      </c>
      <c r="E706" s="151" t="s">
        <v>475</v>
      </c>
      <c r="F706" s="151" t="s">
        <v>126</v>
      </c>
      <c r="G706" s="151" t="s">
        <v>369</v>
      </c>
      <c r="H706" s="151" t="s">
        <v>119</v>
      </c>
      <c r="I706" s="262">
        <v>0</v>
      </c>
      <c r="J706" s="263">
        <v>0</v>
      </c>
      <c r="K706" s="263">
        <v>0</v>
      </c>
      <c r="L706" s="263">
        <v>0</v>
      </c>
      <c r="M706" s="264">
        <v>0</v>
      </c>
      <c r="N706" s="262">
        <v>0</v>
      </c>
      <c r="O706" s="263">
        <v>0</v>
      </c>
      <c r="P706" s="263">
        <v>0</v>
      </c>
      <c r="Q706" s="263">
        <v>0</v>
      </c>
      <c r="R706" s="264">
        <v>0</v>
      </c>
      <c r="S706" s="262">
        <v>0</v>
      </c>
      <c r="T706" s="263">
        <v>0</v>
      </c>
      <c r="U706" s="263">
        <v>0</v>
      </c>
      <c r="V706" s="263">
        <v>0</v>
      </c>
      <c r="W706" s="263">
        <v>0</v>
      </c>
      <c r="X706" s="278">
        <v>0</v>
      </c>
      <c r="Y706" s="278">
        <v>0</v>
      </c>
      <c r="Z706" s="278">
        <v>0</v>
      </c>
      <c r="AA706" s="278">
        <v>0</v>
      </c>
      <c r="AB706" s="278">
        <v>0</v>
      </c>
      <c r="AC706" s="279">
        <v>0</v>
      </c>
      <c r="AD706" s="279">
        <v>0</v>
      </c>
      <c r="AE706" s="279">
        <v>0</v>
      </c>
      <c r="AF706" s="279">
        <v>0</v>
      </c>
      <c r="AG706" s="279">
        <v>0</v>
      </c>
      <c r="AH706" s="280">
        <v>0</v>
      </c>
      <c r="AI706" s="280">
        <v>0</v>
      </c>
      <c r="AJ706" s="280">
        <v>0</v>
      </c>
      <c r="AK706" s="280">
        <v>0</v>
      </c>
      <c r="AL706" s="280">
        <v>0</v>
      </c>
      <c r="AM706" s="281">
        <v>0</v>
      </c>
      <c r="AN706" s="281">
        <v>0</v>
      </c>
      <c r="AO706" s="281">
        <v>0</v>
      </c>
      <c r="AP706" s="281">
        <v>0</v>
      </c>
      <c r="AQ706" s="282">
        <v>0</v>
      </c>
    </row>
    <row r="707" spans="2:43" x14ac:dyDescent="0.2">
      <c r="B707" s="151" t="s">
        <v>245</v>
      </c>
      <c r="C707" s="151" t="s">
        <v>119</v>
      </c>
      <c r="D707" s="151" t="s">
        <v>140</v>
      </c>
      <c r="E707" s="151" t="s">
        <v>475</v>
      </c>
      <c r="F707" s="151" t="s">
        <v>128</v>
      </c>
      <c r="G707" s="151" t="s">
        <v>369</v>
      </c>
      <c r="H707" s="151" t="s">
        <v>119</v>
      </c>
      <c r="I707" s="262">
        <v>0</v>
      </c>
      <c r="J707" s="263">
        <v>0</v>
      </c>
      <c r="K707" s="263">
        <v>0</v>
      </c>
      <c r="L707" s="263">
        <v>0</v>
      </c>
      <c r="M707" s="264">
        <v>0</v>
      </c>
      <c r="N707" s="262">
        <v>0</v>
      </c>
      <c r="O707" s="263">
        <v>0</v>
      </c>
      <c r="P707" s="263">
        <v>0</v>
      </c>
      <c r="Q707" s="263">
        <v>0</v>
      </c>
      <c r="R707" s="264">
        <v>0</v>
      </c>
      <c r="S707" s="262">
        <v>0</v>
      </c>
      <c r="T707" s="263">
        <v>0</v>
      </c>
      <c r="U707" s="263">
        <v>0</v>
      </c>
      <c r="V707" s="263">
        <v>0</v>
      </c>
      <c r="W707" s="263">
        <v>0</v>
      </c>
      <c r="X707" s="278">
        <v>0</v>
      </c>
      <c r="Y707" s="278">
        <v>0</v>
      </c>
      <c r="Z707" s="278">
        <v>0</v>
      </c>
      <c r="AA707" s="278">
        <v>0</v>
      </c>
      <c r="AB707" s="278">
        <v>0</v>
      </c>
      <c r="AC707" s="279">
        <v>0</v>
      </c>
      <c r="AD707" s="279">
        <v>0</v>
      </c>
      <c r="AE707" s="279">
        <v>0</v>
      </c>
      <c r="AF707" s="279">
        <v>0</v>
      </c>
      <c r="AG707" s="279">
        <v>0</v>
      </c>
      <c r="AH707" s="280">
        <v>0</v>
      </c>
      <c r="AI707" s="280">
        <v>0</v>
      </c>
      <c r="AJ707" s="280">
        <v>0</v>
      </c>
      <c r="AK707" s="280">
        <v>0</v>
      </c>
      <c r="AL707" s="280">
        <v>0</v>
      </c>
      <c r="AM707" s="281">
        <v>0</v>
      </c>
      <c r="AN707" s="281">
        <v>0</v>
      </c>
      <c r="AO707" s="281">
        <v>0</v>
      </c>
      <c r="AP707" s="281">
        <v>0</v>
      </c>
      <c r="AQ707" s="282">
        <v>0</v>
      </c>
    </row>
    <row r="708" spans="2:43" s="27" customFormat="1" x14ac:dyDescent="0.2">
      <c r="B708" s="151" t="s">
        <v>245</v>
      </c>
      <c r="C708" s="151" t="s">
        <v>119</v>
      </c>
      <c r="D708" s="151" t="s">
        <v>135</v>
      </c>
      <c r="E708" s="151" t="s">
        <v>475</v>
      </c>
      <c r="F708" s="151" t="s">
        <v>155</v>
      </c>
      <c r="G708" s="151" t="s">
        <v>369</v>
      </c>
      <c r="H708" s="151" t="s">
        <v>119</v>
      </c>
      <c r="I708" s="262">
        <v>0</v>
      </c>
      <c r="J708" s="263">
        <v>0</v>
      </c>
      <c r="K708" s="263">
        <v>0</v>
      </c>
      <c r="L708" s="263">
        <v>0</v>
      </c>
      <c r="M708" s="264">
        <v>0</v>
      </c>
      <c r="N708" s="262">
        <v>0</v>
      </c>
      <c r="O708" s="263">
        <v>0</v>
      </c>
      <c r="P708" s="263">
        <v>0</v>
      </c>
      <c r="Q708" s="263">
        <v>0</v>
      </c>
      <c r="R708" s="264">
        <v>0</v>
      </c>
      <c r="S708" s="262">
        <v>0</v>
      </c>
      <c r="T708" s="263">
        <v>0</v>
      </c>
      <c r="U708" s="263">
        <v>0</v>
      </c>
      <c r="V708" s="263">
        <v>0</v>
      </c>
      <c r="W708" s="263">
        <v>0</v>
      </c>
      <c r="X708" s="278">
        <v>0</v>
      </c>
      <c r="Y708" s="278">
        <v>0</v>
      </c>
      <c r="Z708" s="278">
        <v>0</v>
      </c>
      <c r="AA708" s="278">
        <v>0</v>
      </c>
      <c r="AB708" s="278">
        <v>0</v>
      </c>
      <c r="AC708" s="279">
        <v>0</v>
      </c>
      <c r="AD708" s="279">
        <v>0</v>
      </c>
      <c r="AE708" s="279">
        <v>0</v>
      </c>
      <c r="AF708" s="279">
        <v>0</v>
      </c>
      <c r="AG708" s="279">
        <v>0</v>
      </c>
      <c r="AH708" s="280">
        <v>0</v>
      </c>
      <c r="AI708" s="280">
        <v>0</v>
      </c>
      <c r="AJ708" s="280">
        <v>0</v>
      </c>
      <c r="AK708" s="280">
        <v>0</v>
      </c>
      <c r="AL708" s="280">
        <v>0</v>
      </c>
      <c r="AM708" s="281">
        <v>0</v>
      </c>
      <c r="AN708" s="281">
        <v>0</v>
      </c>
      <c r="AO708" s="281">
        <v>0</v>
      </c>
      <c r="AP708" s="281">
        <v>0</v>
      </c>
      <c r="AQ708" s="282">
        <v>0</v>
      </c>
    </row>
    <row r="709" spans="2:43" s="27" customFormat="1" x14ac:dyDescent="0.2">
      <c r="B709" s="151" t="s">
        <v>245</v>
      </c>
      <c r="C709" s="151" t="s">
        <v>119</v>
      </c>
      <c r="D709" s="151" t="s">
        <v>136</v>
      </c>
      <c r="E709" s="151" t="s">
        <v>475</v>
      </c>
      <c r="F709" s="151" t="s">
        <v>132</v>
      </c>
      <c r="G709" s="151" t="s">
        <v>369</v>
      </c>
      <c r="H709" s="151" t="s">
        <v>119</v>
      </c>
      <c r="I709" s="262">
        <v>0</v>
      </c>
      <c r="J709" s="263">
        <v>0</v>
      </c>
      <c r="K709" s="263">
        <v>0</v>
      </c>
      <c r="L709" s="263">
        <v>0</v>
      </c>
      <c r="M709" s="264">
        <v>0</v>
      </c>
      <c r="N709" s="262">
        <v>0</v>
      </c>
      <c r="O709" s="263">
        <v>0</v>
      </c>
      <c r="P709" s="263">
        <v>0</v>
      </c>
      <c r="Q709" s="263">
        <v>0</v>
      </c>
      <c r="R709" s="264">
        <v>0</v>
      </c>
      <c r="S709" s="262">
        <v>0</v>
      </c>
      <c r="T709" s="263">
        <v>0</v>
      </c>
      <c r="U709" s="263">
        <v>0</v>
      </c>
      <c r="V709" s="263">
        <v>0</v>
      </c>
      <c r="W709" s="263">
        <v>0</v>
      </c>
      <c r="X709" s="278">
        <v>0</v>
      </c>
      <c r="Y709" s="278">
        <v>0</v>
      </c>
      <c r="Z709" s="278">
        <v>0</v>
      </c>
      <c r="AA709" s="278">
        <v>0</v>
      </c>
      <c r="AB709" s="278">
        <v>0</v>
      </c>
      <c r="AC709" s="279">
        <v>0</v>
      </c>
      <c r="AD709" s="279">
        <v>0</v>
      </c>
      <c r="AE709" s="279">
        <v>0</v>
      </c>
      <c r="AF709" s="279">
        <v>0</v>
      </c>
      <c r="AG709" s="279">
        <v>0</v>
      </c>
      <c r="AH709" s="280">
        <v>0</v>
      </c>
      <c r="AI709" s="280">
        <v>0</v>
      </c>
      <c r="AJ709" s="280">
        <v>0</v>
      </c>
      <c r="AK709" s="280">
        <v>0</v>
      </c>
      <c r="AL709" s="280">
        <v>0</v>
      </c>
      <c r="AM709" s="281">
        <v>0</v>
      </c>
      <c r="AN709" s="281">
        <v>0</v>
      </c>
      <c r="AO709" s="281">
        <v>0</v>
      </c>
      <c r="AP709" s="281">
        <v>0</v>
      </c>
      <c r="AQ709" s="282">
        <v>0</v>
      </c>
    </row>
    <row r="710" spans="2:43" s="27" customFormat="1" x14ac:dyDescent="0.2">
      <c r="B710" s="151" t="s">
        <v>245</v>
      </c>
      <c r="C710" s="151" t="s">
        <v>119</v>
      </c>
      <c r="D710" s="151" t="s">
        <v>398</v>
      </c>
      <c r="E710" s="151" t="s">
        <v>475</v>
      </c>
      <c r="F710" s="151" t="s">
        <v>131</v>
      </c>
      <c r="G710" s="151" t="s">
        <v>369</v>
      </c>
      <c r="H710" s="151" t="s">
        <v>119</v>
      </c>
      <c r="I710" s="262">
        <v>0</v>
      </c>
      <c r="J710" s="263">
        <v>0</v>
      </c>
      <c r="K710" s="263">
        <v>0</v>
      </c>
      <c r="L710" s="263">
        <v>0</v>
      </c>
      <c r="M710" s="264">
        <v>0</v>
      </c>
      <c r="N710" s="262">
        <v>0</v>
      </c>
      <c r="O710" s="263">
        <v>0</v>
      </c>
      <c r="P710" s="263">
        <v>0</v>
      </c>
      <c r="Q710" s="263">
        <v>0</v>
      </c>
      <c r="R710" s="264">
        <v>0</v>
      </c>
      <c r="S710" s="262">
        <v>0</v>
      </c>
      <c r="T710" s="263">
        <v>0</v>
      </c>
      <c r="U710" s="263">
        <v>0</v>
      </c>
      <c r="V710" s="263">
        <v>0</v>
      </c>
      <c r="W710" s="263">
        <v>0</v>
      </c>
      <c r="X710" s="278">
        <v>0</v>
      </c>
      <c r="Y710" s="278">
        <v>0</v>
      </c>
      <c r="Z710" s="278">
        <v>0</v>
      </c>
      <c r="AA710" s="278">
        <v>0</v>
      </c>
      <c r="AB710" s="278">
        <v>0</v>
      </c>
      <c r="AC710" s="279">
        <v>0</v>
      </c>
      <c r="AD710" s="279">
        <v>0</v>
      </c>
      <c r="AE710" s="279">
        <v>0</v>
      </c>
      <c r="AF710" s="279">
        <v>0</v>
      </c>
      <c r="AG710" s="279">
        <v>0</v>
      </c>
      <c r="AH710" s="280">
        <v>0</v>
      </c>
      <c r="AI710" s="280">
        <v>0</v>
      </c>
      <c r="AJ710" s="280">
        <v>0</v>
      </c>
      <c r="AK710" s="280">
        <v>0</v>
      </c>
      <c r="AL710" s="280">
        <v>0</v>
      </c>
      <c r="AM710" s="281">
        <v>0</v>
      </c>
      <c r="AN710" s="281">
        <v>0</v>
      </c>
      <c r="AO710" s="281">
        <v>0</v>
      </c>
      <c r="AP710" s="281">
        <v>0</v>
      </c>
      <c r="AQ710" s="282">
        <v>0</v>
      </c>
    </row>
    <row r="711" spans="2:43" s="27" customFormat="1" x14ac:dyDescent="0.2">
      <c r="B711" s="151" t="s">
        <v>244</v>
      </c>
      <c r="C711" s="151" t="s">
        <v>120</v>
      </c>
      <c r="D711" s="151" t="s">
        <v>144</v>
      </c>
      <c r="E711" s="151" t="s">
        <v>475</v>
      </c>
      <c r="F711" s="151" t="s">
        <v>122</v>
      </c>
      <c r="G711" s="151" t="s">
        <v>328</v>
      </c>
      <c r="H711" s="151" t="s">
        <v>83</v>
      </c>
      <c r="I711" s="262">
        <v>7.2338535499361818</v>
      </c>
      <c r="J711" s="263">
        <v>0.21941280204771302</v>
      </c>
      <c r="K711" s="263">
        <v>1.7846908076139507</v>
      </c>
      <c r="L711" s="263">
        <v>6.5938250854037338E-3</v>
      </c>
      <c r="M711" s="264">
        <v>0.31384187512040451</v>
      </c>
      <c r="N711" s="262">
        <v>7.2627889641359262</v>
      </c>
      <c r="O711" s="263">
        <v>0.22029045325590388</v>
      </c>
      <c r="P711" s="263">
        <v>1.7918295708444065</v>
      </c>
      <c r="Q711" s="263">
        <v>6.6202003857453486E-3</v>
      </c>
      <c r="R711" s="264">
        <v>0.31509724262088612</v>
      </c>
      <c r="S711" s="262">
        <v>5.1381051321627105</v>
      </c>
      <c r="T711" s="263">
        <v>0.17544129559708327</v>
      </c>
      <c r="U711" s="263">
        <v>1.2232356692180471</v>
      </c>
      <c r="V711" s="263">
        <v>2.0806428102838198E-3</v>
      </c>
      <c r="W711" s="263">
        <v>0.21087702233230649</v>
      </c>
      <c r="X711" s="278">
        <v>0.79755661752973406</v>
      </c>
      <c r="Y711" s="278">
        <v>2.7232678719547255E-2</v>
      </c>
      <c r="Z711" s="278">
        <v>0.18987538746071178</v>
      </c>
      <c r="AA711" s="278">
        <v>3.2296545114853323E-4</v>
      </c>
      <c r="AB711" s="278">
        <v>3.2733149735163988E-2</v>
      </c>
      <c r="AC711" s="279">
        <v>0</v>
      </c>
      <c r="AD711" s="279">
        <v>0</v>
      </c>
      <c r="AE711" s="279">
        <v>0</v>
      </c>
      <c r="AF711" s="279">
        <v>0</v>
      </c>
      <c r="AG711" s="279">
        <v>0</v>
      </c>
      <c r="AH711" s="280">
        <v>4.3405485146329763</v>
      </c>
      <c r="AI711" s="280">
        <v>0.148208616877536</v>
      </c>
      <c r="AJ711" s="280">
        <v>1.0333602817573351</v>
      </c>
      <c r="AK711" s="280">
        <v>1.7576773591352864E-3</v>
      </c>
      <c r="AL711" s="280">
        <v>0.17814387259714248</v>
      </c>
      <c r="AM711" s="281">
        <v>0</v>
      </c>
      <c r="AN711" s="281">
        <v>0</v>
      </c>
      <c r="AO711" s="281">
        <v>0</v>
      </c>
      <c r="AP711" s="281">
        <v>0</v>
      </c>
      <c r="AQ711" s="282">
        <v>0</v>
      </c>
    </row>
    <row r="712" spans="2:43" s="27" customFormat="1" x14ac:dyDescent="0.2">
      <c r="B712" s="151" t="s">
        <v>244</v>
      </c>
      <c r="C712" s="151" t="s">
        <v>120</v>
      </c>
      <c r="D712" s="151" t="s">
        <v>139</v>
      </c>
      <c r="E712" s="151" t="s">
        <v>475</v>
      </c>
      <c r="F712" s="151" t="s">
        <v>127</v>
      </c>
      <c r="G712" s="151" t="s">
        <v>328</v>
      </c>
      <c r="H712" s="151" t="s">
        <v>83</v>
      </c>
      <c r="I712" s="262">
        <v>0.74857787979439094</v>
      </c>
      <c r="J712" s="263">
        <v>2.2705404391007121E-2</v>
      </c>
      <c r="K712" s="263">
        <v>0.18468442188243869</v>
      </c>
      <c r="L712" s="263">
        <v>6.8234607848954062E-4</v>
      </c>
      <c r="M712" s="264">
        <v>3.2477169166688621E-2</v>
      </c>
      <c r="N712" s="262">
        <v>0.75157219131356856</v>
      </c>
      <c r="O712" s="263">
        <v>2.279622600857115E-2</v>
      </c>
      <c r="P712" s="263">
        <v>0.18542315956996844</v>
      </c>
      <c r="Q712" s="263">
        <v>6.8507546280349881E-4</v>
      </c>
      <c r="R712" s="264">
        <v>3.2607077843355377E-2</v>
      </c>
      <c r="S712" s="262">
        <v>0.53170441168648952</v>
      </c>
      <c r="T712" s="263">
        <v>1.8155119146364838E-2</v>
      </c>
      <c r="U712" s="263">
        <v>0.12658359164047453</v>
      </c>
      <c r="V712" s="263">
        <v>2.1531030076568883E-4</v>
      </c>
      <c r="W712" s="263">
        <v>2.1822099823442659E-2</v>
      </c>
      <c r="X712" s="278">
        <v>5.0638515398713294E-2</v>
      </c>
      <c r="Y712" s="278">
        <v>1.7290589663204606E-3</v>
      </c>
      <c r="Z712" s="278">
        <v>1.2055580156235668E-2</v>
      </c>
      <c r="AA712" s="278">
        <v>2.0505742930065599E-5</v>
      </c>
      <c r="AB712" s="278">
        <v>2.0782952212802528E-3</v>
      </c>
      <c r="AC712" s="279">
        <v>0</v>
      </c>
      <c r="AD712" s="279">
        <v>0</v>
      </c>
      <c r="AE712" s="279">
        <v>0</v>
      </c>
      <c r="AF712" s="279">
        <v>0</v>
      </c>
      <c r="AG712" s="279">
        <v>0</v>
      </c>
      <c r="AH712" s="280">
        <v>0.48106589628777624</v>
      </c>
      <c r="AI712" s="280">
        <v>1.6426060180044378E-2</v>
      </c>
      <c r="AJ712" s="280">
        <v>0.11452801148423887</v>
      </c>
      <c r="AK712" s="280">
        <v>1.9480455783562323E-4</v>
      </c>
      <c r="AL712" s="280">
        <v>1.9743804602162407E-2</v>
      </c>
      <c r="AM712" s="281">
        <v>0</v>
      </c>
      <c r="AN712" s="281">
        <v>0</v>
      </c>
      <c r="AO712" s="281">
        <v>0</v>
      </c>
      <c r="AP712" s="281">
        <v>0</v>
      </c>
      <c r="AQ712" s="282">
        <v>0</v>
      </c>
    </row>
    <row r="713" spans="2:43" s="27" customFormat="1" x14ac:dyDescent="0.2">
      <c r="B713" s="151" t="s">
        <v>244</v>
      </c>
      <c r="C713" s="151" t="s">
        <v>120</v>
      </c>
      <c r="D713" s="151" t="s">
        <v>142</v>
      </c>
      <c r="E713" s="151" t="s">
        <v>475</v>
      </c>
      <c r="F713" s="151" t="s">
        <v>133</v>
      </c>
      <c r="G713" s="151" t="s">
        <v>328</v>
      </c>
      <c r="H713" s="151" t="s">
        <v>83</v>
      </c>
      <c r="I713" s="262">
        <v>0.5974227309897544</v>
      </c>
      <c r="J713" s="263">
        <v>1.8120659273592223E-2</v>
      </c>
      <c r="K713" s="263">
        <v>0.14739237515617704</v>
      </c>
      <c r="L713" s="263">
        <v>5.4456465879453725E-4</v>
      </c>
      <c r="M713" s="264">
        <v>2.5919279238799577E-2</v>
      </c>
      <c r="N713" s="262">
        <v>0.6472079585722339</v>
      </c>
      <c r="O713" s="263">
        <v>1.9630714213058238E-2</v>
      </c>
      <c r="P713" s="263">
        <v>0.15967507308585843</v>
      </c>
      <c r="Q713" s="263">
        <v>5.899450470274153E-4</v>
      </c>
      <c r="R713" s="264">
        <v>2.8079219175366207E-2</v>
      </c>
      <c r="S713" s="262">
        <v>0.45787128745412758</v>
      </c>
      <c r="T713" s="263">
        <v>1.5634077120147343E-2</v>
      </c>
      <c r="U713" s="263">
        <v>0.10900603944803479</v>
      </c>
      <c r="V713" s="263">
        <v>1.8541204933964322E-4</v>
      </c>
      <c r="W713" s="263">
        <v>1.8791856380164142E-2</v>
      </c>
      <c r="X713" s="278">
        <v>3.309912921355139E-2</v>
      </c>
      <c r="Y713" s="278">
        <v>1.1301742496492057E-3</v>
      </c>
      <c r="Z713" s="278">
        <v>7.8799546588940797E-3</v>
      </c>
      <c r="AA713" s="278">
        <v>1.3403280675154932E-5</v>
      </c>
      <c r="AB713" s="278">
        <v>1.3584474491684922E-3</v>
      </c>
      <c r="AC713" s="279">
        <v>0</v>
      </c>
      <c r="AD713" s="279">
        <v>0</v>
      </c>
      <c r="AE713" s="279">
        <v>0</v>
      </c>
      <c r="AF713" s="279">
        <v>0</v>
      </c>
      <c r="AG713" s="279">
        <v>0</v>
      </c>
      <c r="AH713" s="280">
        <v>0.42477215824057618</v>
      </c>
      <c r="AI713" s="280">
        <v>1.4503902870498136E-2</v>
      </c>
      <c r="AJ713" s="280">
        <v>0.1011260847891407</v>
      </c>
      <c r="AK713" s="280">
        <v>1.7200876866448829E-4</v>
      </c>
      <c r="AL713" s="280">
        <v>1.743340893099565E-2</v>
      </c>
      <c r="AM713" s="281">
        <v>0</v>
      </c>
      <c r="AN713" s="281">
        <v>0</v>
      </c>
      <c r="AO713" s="281">
        <v>0</v>
      </c>
      <c r="AP713" s="281">
        <v>0</v>
      </c>
      <c r="AQ713" s="282">
        <v>0</v>
      </c>
    </row>
    <row r="714" spans="2:43" s="27" customFormat="1" x14ac:dyDescent="0.2">
      <c r="B714" s="151" t="s">
        <v>244</v>
      </c>
      <c r="C714" s="151" t="s">
        <v>120</v>
      </c>
      <c r="D714" s="151" t="s">
        <v>143</v>
      </c>
      <c r="E714" s="151" t="s">
        <v>475</v>
      </c>
      <c r="F714" s="151" t="s">
        <v>212</v>
      </c>
      <c r="G714" s="151" t="s">
        <v>328</v>
      </c>
      <c r="H714" s="151" t="s">
        <v>83</v>
      </c>
      <c r="I714" s="262">
        <v>0.77736933670955988</v>
      </c>
      <c r="J714" s="263">
        <v>2.3578689175276626E-2</v>
      </c>
      <c r="K714" s="263">
        <v>0.19178766887791712</v>
      </c>
      <c r="L714" s="263">
        <v>7.0859015843144607E-4</v>
      </c>
      <c r="M714" s="264">
        <v>3.3726291057715116E-2</v>
      </c>
      <c r="N714" s="262">
        <v>0.84215011476868984</v>
      </c>
      <c r="O714" s="263">
        <v>2.5543579939883009E-2</v>
      </c>
      <c r="P714" s="263">
        <v>0.20776997461774355</v>
      </c>
      <c r="Q714" s="263">
        <v>7.6763933830073321E-4</v>
      </c>
      <c r="R714" s="264">
        <v>3.6536815312524708E-2</v>
      </c>
      <c r="S714" s="262">
        <v>0.59578432584392504</v>
      </c>
      <c r="T714" s="263">
        <v>2.0343136493685698E-2</v>
      </c>
      <c r="U714" s="263">
        <v>0.1418391838600935</v>
      </c>
      <c r="V714" s="263">
        <v>2.4125905215278878E-4</v>
      </c>
      <c r="W714" s="263">
        <v>2.4452054085032864E-2</v>
      </c>
      <c r="X714" s="278">
        <v>0</v>
      </c>
      <c r="Y714" s="278">
        <v>0</v>
      </c>
      <c r="Z714" s="278">
        <v>0</v>
      </c>
      <c r="AA714" s="278">
        <v>0</v>
      </c>
      <c r="AB714" s="278">
        <v>0</v>
      </c>
      <c r="AC714" s="279">
        <v>0</v>
      </c>
      <c r="AD714" s="279">
        <v>0</v>
      </c>
      <c r="AE714" s="279">
        <v>0</v>
      </c>
      <c r="AF714" s="279">
        <v>0</v>
      </c>
      <c r="AG714" s="279">
        <v>0</v>
      </c>
      <c r="AH714" s="280">
        <v>0.59578432584392504</v>
      </c>
      <c r="AI714" s="280">
        <v>2.0343136493685698E-2</v>
      </c>
      <c r="AJ714" s="280">
        <v>0.1418391838600935</v>
      </c>
      <c r="AK714" s="280">
        <v>2.4125905215278878E-4</v>
      </c>
      <c r="AL714" s="280">
        <v>2.4452054085032864E-2</v>
      </c>
      <c r="AM714" s="281">
        <v>0</v>
      </c>
      <c r="AN714" s="281">
        <v>0</v>
      </c>
      <c r="AO714" s="281">
        <v>0</v>
      </c>
      <c r="AP714" s="281">
        <v>0</v>
      </c>
      <c r="AQ714" s="282">
        <v>0</v>
      </c>
    </row>
    <row r="715" spans="2:43" s="27" customFormat="1" x14ac:dyDescent="0.2">
      <c r="B715" s="151" t="s">
        <v>244</v>
      </c>
      <c r="C715" s="151" t="s">
        <v>120</v>
      </c>
      <c r="D715" s="151" t="s">
        <v>137</v>
      </c>
      <c r="E715" s="151" t="s">
        <v>475</v>
      </c>
      <c r="F715" s="151" t="s">
        <v>124</v>
      </c>
      <c r="G715" s="151" t="s">
        <v>328</v>
      </c>
      <c r="H715" s="151" t="s">
        <v>83</v>
      </c>
      <c r="I715" s="262">
        <v>3.9588253258357216</v>
      </c>
      <c r="J715" s="263">
        <v>0.12007665783705689</v>
      </c>
      <c r="K715" s="263">
        <v>0.97669646187828163</v>
      </c>
      <c r="L715" s="263">
        <v>3.6085609920119936E-3</v>
      </c>
      <c r="M715" s="264">
        <v>0.17175426001614177</v>
      </c>
      <c r="N715" s="262">
        <v>3.9746606271390643</v>
      </c>
      <c r="O715" s="263">
        <v>0.12055696446840511</v>
      </c>
      <c r="P715" s="263">
        <v>0.98060324772579477</v>
      </c>
      <c r="Q715" s="263">
        <v>3.6229952359800414E-3</v>
      </c>
      <c r="R715" s="264">
        <v>0.17244127705620635</v>
      </c>
      <c r="S715" s="262">
        <v>2.8118983310343197</v>
      </c>
      <c r="T715" s="263">
        <v>9.6012649331737115E-2</v>
      </c>
      <c r="U715" s="263">
        <v>0.66943245579097121</v>
      </c>
      <c r="V715" s="263">
        <v>1.1386602444339313E-3</v>
      </c>
      <c r="W715" s="263">
        <v>0.11540533560474485</v>
      </c>
      <c r="X715" s="278">
        <v>5.1125424200623999E-2</v>
      </c>
      <c r="Y715" s="278">
        <v>1.745684533304311E-3</v>
      </c>
      <c r="Z715" s="278">
        <v>1.2171499196199476E-2</v>
      </c>
      <c r="AA715" s="278">
        <v>2.0702913535162386E-5</v>
      </c>
      <c r="AB715" s="278">
        <v>2.0982788291771786E-3</v>
      </c>
      <c r="AC715" s="279">
        <v>1.3036983171159118</v>
      </c>
      <c r="AD715" s="279">
        <v>4.4514955599259928E-2</v>
      </c>
      <c r="AE715" s="279">
        <v>0.31037322950308666</v>
      </c>
      <c r="AF715" s="279">
        <v>5.2792429514664089E-4</v>
      </c>
      <c r="AG715" s="279">
        <v>5.3506110144018064E-2</v>
      </c>
      <c r="AH715" s="280">
        <v>1.4570745897177839</v>
      </c>
      <c r="AI715" s="280">
        <v>4.9752009199172872E-2</v>
      </c>
      <c r="AJ715" s="280">
        <v>0.34688772709168514</v>
      </c>
      <c r="AK715" s="280">
        <v>5.9003303575212804E-4</v>
      </c>
      <c r="AL715" s="280">
        <v>5.9800946631549605E-2</v>
      </c>
      <c r="AM715" s="281">
        <v>0</v>
      </c>
      <c r="AN715" s="281">
        <v>0</v>
      </c>
      <c r="AO715" s="281">
        <v>0</v>
      </c>
      <c r="AP715" s="281">
        <v>0</v>
      </c>
      <c r="AQ715" s="282">
        <v>0</v>
      </c>
    </row>
    <row r="716" spans="2:43" s="27" customFormat="1" x14ac:dyDescent="0.2">
      <c r="B716" s="151" t="s">
        <v>244</v>
      </c>
      <c r="C716" s="151" t="s">
        <v>120</v>
      </c>
      <c r="D716" s="151" t="s">
        <v>141</v>
      </c>
      <c r="E716" s="151" t="s">
        <v>475</v>
      </c>
      <c r="F716" s="151" t="s">
        <v>123</v>
      </c>
      <c r="G716" s="151" t="s">
        <v>328</v>
      </c>
      <c r="H716" s="151" t="s">
        <v>83</v>
      </c>
      <c r="I716" s="262">
        <v>1.6051237230206654</v>
      </c>
      <c r="J716" s="263">
        <v>4.8685626723024886E-2</v>
      </c>
      <c r="K716" s="263">
        <v>0.39600601999792145</v>
      </c>
      <c r="L716" s="263">
        <v>1.4631074567612264E-3</v>
      </c>
      <c r="M716" s="264">
        <v>6.9638545424726569E-2</v>
      </c>
      <c r="N716" s="262">
        <v>1.6115442179127482</v>
      </c>
      <c r="O716" s="263">
        <v>4.8880369229916988E-2</v>
      </c>
      <c r="P716" s="263">
        <v>0.39759004407791315</v>
      </c>
      <c r="Q716" s="263">
        <v>1.4689598865882713E-3</v>
      </c>
      <c r="R716" s="264">
        <v>6.9917099606425476E-2</v>
      </c>
      <c r="S716" s="262">
        <v>1.1400969596739152</v>
      </c>
      <c r="T716" s="263">
        <v>3.8928765092686148E-2</v>
      </c>
      <c r="U716" s="263">
        <v>0.2714244320752483</v>
      </c>
      <c r="V716" s="263">
        <v>4.6167497183412118E-4</v>
      </c>
      <c r="W716" s="263">
        <v>4.6791617890651088E-2</v>
      </c>
      <c r="X716" s="278">
        <v>5.0897185699728363E-3</v>
      </c>
      <c r="Y716" s="278">
        <v>1.7378912987806312E-4</v>
      </c>
      <c r="Z716" s="278">
        <v>1.2117162146216441E-3</v>
      </c>
      <c r="AA716" s="278">
        <v>2.0610489814023266E-6</v>
      </c>
      <c r="AB716" s="278">
        <v>2.0889115129754947E-4</v>
      </c>
      <c r="AC716" s="279">
        <v>0.10688408996942957</v>
      </c>
      <c r="AD716" s="279">
        <v>3.6495717274393257E-3</v>
      </c>
      <c r="AE716" s="279">
        <v>2.544604050705453E-2</v>
      </c>
      <c r="AF716" s="279">
        <v>4.3282028609448866E-5</v>
      </c>
      <c r="AG716" s="279">
        <v>4.3867141772485395E-3</v>
      </c>
      <c r="AH716" s="280">
        <v>1.0281231511345128</v>
      </c>
      <c r="AI716" s="280">
        <v>3.5105404235368759E-2</v>
      </c>
      <c r="AJ716" s="280">
        <v>0.24476667535357213</v>
      </c>
      <c r="AK716" s="280">
        <v>4.1633189424327002E-4</v>
      </c>
      <c r="AL716" s="280">
        <v>4.2196012562104999E-2</v>
      </c>
      <c r="AM716" s="281">
        <v>0</v>
      </c>
      <c r="AN716" s="281">
        <v>0</v>
      </c>
      <c r="AO716" s="281">
        <v>0</v>
      </c>
      <c r="AP716" s="281">
        <v>0</v>
      </c>
      <c r="AQ716" s="282">
        <v>0</v>
      </c>
    </row>
    <row r="717" spans="2:43" s="27" customFormat="1" x14ac:dyDescent="0.2">
      <c r="B717" s="151" t="s">
        <v>244</v>
      </c>
      <c r="C717" s="151" t="s">
        <v>120</v>
      </c>
      <c r="D717" s="151" t="s">
        <v>395</v>
      </c>
      <c r="E717" s="151" t="s">
        <v>475</v>
      </c>
      <c r="F717" s="151" t="s">
        <v>189</v>
      </c>
      <c r="G717" s="151" t="s">
        <v>328</v>
      </c>
      <c r="H717" s="151" t="s">
        <v>83</v>
      </c>
      <c r="I717" s="262">
        <v>0.45346544641390996</v>
      </c>
      <c r="J717" s="263">
        <v>1.3754235352244699E-2</v>
      </c>
      <c r="K717" s="263">
        <v>0.11187614017878499</v>
      </c>
      <c r="L717" s="263">
        <v>4.1334425908501018E-4</v>
      </c>
      <c r="M717" s="264">
        <v>1.967366978366715E-2</v>
      </c>
      <c r="N717" s="262">
        <v>0.49125423361506909</v>
      </c>
      <c r="O717" s="263">
        <v>1.4900421631598423E-2</v>
      </c>
      <c r="P717" s="263">
        <v>0.12119915186035039</v>
      </c>
      <c r="Q717" s="263">
        <v>4.4778961400876102E-4</v>
      </c>
      <c r="R717" s="264">
        <v>2.131314226563941E-2</v>
      </c>
      <c r="S717" s="262">
        <v>0.34754085674228963</v>
      </c>
      <c r="T717" s="263">
        <v>1.1866829621316658E-2</v>
      </c>
      <c r="U717" s="263">
        <v>8.2739523918387861E-2</v>
      </c>
      <c r="V717" s="263">
        <v>1.4073444708912679E-4</v>
      </c>
      <c r="W717" s="263">
        <v>1.4263698216269169E-2</v>
      </c>
      <c r="X717" s="278">
        <v>2.7582607677959489E-2</v>
      </c>
      <c r="Y717" s="278">
        <v>9.4181187470767118E-4</v>
      </c>
      <c r="Z717" s="278">
        <v>6.5666288824117345E-3</v>
      </c>
      <c r="AA717" s="278">
        <v>1.1169400562629109E-5</v>
      </c>
      <c r="AB717" s="278">
        <v>1.1320395409737435E-3</v>
      </c>
      <c r="AC717" s="279">
        <v>0</v>
      </c>
      <c r="AD717" s="279">
        <v>0</v>
      </c>
      <c r="AE717" s="279">
        <v>0</v>
      </c>
      <c r="AF717" s="279">
        <v>0</v>
      </c>
      <c r="AG717" s="279">
        <v>0</v>
      </c>
      <c r="AH717" s="280">
        <v>0.31995824906433012</v>
      </c>
      <c r="AI717" s="280">
        <v>1.0925017746608985E-2</v>
      </c>
      <c r="AJ717" s="280">
        <v>7.6172895035976115E-2</v>
      </c>
      <c r="AK717" s="280">
        <v>1.2956504652649766E-4</v>
      </c>
      <c r="AL717" s="280">
        <v>1.3131658675295425E-2</v>
      </c>
      <c r="AM717" s="281">
        <v>0</v>
      </c>
      <c r="AN717" s="281">
        <v>0</v>
      </c>
      <c r="AO717" s="281">
        <v>0</v>
      </c>
      <c r="AP717" s="281">
        <v>0</v>
      </c>
      <c r="AQ717" s="282">
        <v>0</v>
      </c>
    </row>
    <row r="718" spans="2:43" s="27" customFormat="1" x14ac:dyDescent="0.2">
      <c r="B718" s="151" t="s">
        <v>244</v>
      </c>
      <c r="C718" s="151" t="s">
        <v>120</v>
      </c>
      <c r="D718" s="151" t="s">
        <v>396</v>
      </c>
      <c r="E718" s="151" t="s">
        <v>475</v>
      </c>
      <c r="F718" s="151" t="s">
        <v>193</v>
      </c>
      <c r="G718" s="151" t="s">
        <v>328</v>
      </c>
      <c r="H718" s="151" t="s">
        <v>83</v>
      </c>
      <c r="I718" s="262">
        <v>0.29511243338048104</v>
      </c>
      <c r="J718" s="263">
        <v>8.9511690387624222E-3</v>
      </c>
      <c r="K718" s="263">
        <v>7.2808281703653707E-2</v>
      </c>
      <c r="L718" s="263">
        <v>2.6900181940453044E-4</v>
      </c>
      <c r="M718" s="264">
        <v>1.2803499383021477E-2</v>
      </c>
      <c r="N718" s="262">
        <v>0.31970513616218776</v>
      </c>
      <c r="O718" s="263">
        <v>9.6970997919926232E-3</v>
      </c>
      <c r="P718" s="263">
        <v>7.8875638512291513E-2</v>
      </c>
      <c r="Q718" s="263">
        <v>2.9141863768824129E-4</v>
      </c>
      <c r="R718" s="264">
        <v>1.3870457664939932E-2</v>
      </c>
      <c r="S718" s="262">
        <v>0.22617738295926779</v>
      </c>
      <c r="T718" s="263">
        <v>7.722857372602903E-3</v>
      </c>
      <c r="U718" s="263">
        <v>5.3846356835776224E-2</v>
      </c>
      <c r="V718" s="263">
        <v>9.1589084613558693E-5</v>
      </c>
      <c r="W718" s="263">
        <v>9.2827242359846962E-3</v>
      </c>
      <c r="X718" s="278">
        <v>9.3780866105062241E-2</v>
      </c>
      <c r="Y718" s="278">
        <v>3.2021603740060816E-3</v>
      </c>
      <c r="Z718" s="278">
        <v>2.2326538200199895E-2</v>
      </c>
      <c r="AA718" s="278">
        <v>3.7975961912938972E-5</v>
      </c>
      <c r="AB718" s="278">
        <v>3.8489344393107276E-3</v>
      </c>
      <c r="AC718" s="279">
        <v>0</v>
      </c>
      <c r="AD718" s="279">
        <v>0</v>
      </c>
      <c r="AE718" s="279">
        <v>0</v>
      </c>
      <c r="AF718" s="279">
        <v>0</v>
      </c>
      <c r="AG718" s="279">
        <v>0</v>
      </c>
      <c r="AH718" s="280">
        <v>0.13239651685420556</v>
      </c>
      <c r="AI718" s="280">
        <v>4.5206969985968218E-3</v>
      </c>
      <c r="AJ718" s="280">
        <v>3.1519818635576326E-2</v>
      </c>
      <c r="AK718" s="280">
        <v>5.3613122700619715E-5</v>
      </c>
      <c r="AL718" s="280">
        <v>5.4337897966739677E-3</v>
      </c>
      <c r="AM718" s="281">
        <v>0</v>
      </c>
      <c r="AN718" s="281">
        <v>0</v>
      </c>
      <c r="AO718" s="281">
        <v>0</v>
      </c>
      <c r="AP718" s="281">
        <v>0</v>
      </c>
      <c r="AQ718" s="282">
        <v>0</v>
      </c>
    </row>
    <row r="719" spans="2:43" s="27" customFormat="1" x14ac:dyDescent="0.2">
      <c r="B719" s="151" t="s">
        <v>244</v>
      </c>
      <c r="C719" s="151" t="s">
        <v>120</v>
      </c>
      <c r="D719" s="151" t="s">
        <v>134</v>
      </c>
      <c r="E719" s="151" t="s">
        <v>475</v>
      </c>
      <c r="F719" s="151" t="s">
        <v>125</v>
      </c>
      <c r="G719" s="151" t="s">
        <v>328</v>
      </c>
      <c r="H719" s="151" t="s">
        <v>83</v>
      </c>
      <c r="I719" s="262">
        <v>0.46066331064270216</v>
      </c>
      <c r="J719" s="263">
        <v>1.3972556548312073E-2</v>
      </c>
      <c r="K719" s="263">
        <v>0.11365195192765458</v>
      </c>
      <c r="L719" s="263">
        <v>4.1990527907048654E-4</v>
      </c>
      <c r="M719" s="264">
        <v>1.998595025642377E-2</v>
      </c>
      <c r="N719" s="262">
        <v>0.4538888501920742</v>
      </c>
      <c r="O719" s="263">
        <v>1.3767077775542778E-2</v>
      </c>
      <c r="P719" s="263">
        <v>0.11198059969342437</v>
      </c>
      <c r="Q719" s="263">
        <v>4.1373020143709705E-4</v>
      </c>
      <c r="R719" s="264">
        <v>1.9692039223241069E-2</v>
      </c>
      <c r="S719" s="262">
        <v>0.3211064843160823</v>
      </c>
      <c r="T719" s="263">
        <v>1.0964224394786863E-2</v>
      </c>
      <c r="U719" s="263">
        <v>7.6446256962302783E-2</v>
      </c>
      <c r="V719" s="263">
        <v>1.3003001704765691E-4</v>
      </c>
      <c r="W719" s="263">
        <v>1.3178784303245466E-2</v>
      </c>
      <c r="X719" s="278">
        <v>6.811349667310837E-2</v>
      </c>
      <c r="Y719" s="278">
        <v>2.3257445685911523E-3</v>
      </c>
      <c r="Z719" s="278">
        <v>1.6215872688973319E-2</v>
      </c>
      <c r="AA719" s="278">
        <v>2.758212482829086E-5</v>
      </c>
      <c r="AB719" s="278">
        <v>2.7954997006884325E-3</v>
      </c>
      <c r="AC719" s="279">
        <v>0</v>
      </c>
      <c r="AD719" s="279">
        <v>0</v>
      </c>
      <c r="AE719" s="279">
        <v>0</v>
      </c>
      <c r="AF719" s="279">
        <v>0</v>
      </c>
      <c r="AG719" s="279">
        <v>0</v>
      </c>
      <c r="AH719" s="280">
        <v>0.2529929876429739</v>
      </c>
      <c r="AI719" s="280">
        <v>8.6384798261957101E-3</v>
      </c>
      <c r="AJ719" s="280">
        <v>6.0230384273329468E-2</v>
      </c>
      <c r="AK719" s="280">
        <v>1.0244789221936605E-4</v>
      </c>
      <c r="AL719" s="280">
        <v>1.0383284602557033E-2</v>
      </c>
      <c r="AM719" s="281">
        <v>0</v>
      </c>
      <c r="AN719" s="281">
        <v>0</v>
      </c>
      <c r="AO719" s="281">
        <v>0</v>
      </c>
      <c r="AP719" s="281">
        <v>0</v>
      </c>
      <c r="AQ719" s="282">
        <v>0</v>
      </c>
    </row>
    <row r="720" spans="2:43" s="27" customFormat="1" x14ac:dyDescent="0.2">
      <c r="B720" s="151" t="s">
        <v>244</v>
      </c>
      <c r="C720" s="151" t="s">
        <v>120</v>
      </c>
      <c r="D720" s="151" t="s">
        <v>397</v>
      </c>
      <c r="E720" s="151" t="s">
        <v>475</v>
      </c>
      <c r="F720" s="151" t="s">
        <v>130</v>
      </c>
      <c r="G720" s="151" t="s">
        <v>328</v>
      </c>
      <c r="H720" s="151" t="s">
        <v>83</v>
      </c>
      <c r="I720" s="262">
        <v>0.20873806263497441</v>
      </c>
      <c r="J720" s="263">
        <v>6.3313146859539093E-3</v>
      </c>
      <c r="K720" s="263">
        <v>5.1498540717218488E-2</v>
      </c>
      <c r="L720" s="263">
        <v>1.9026957957881421E-4</v>
      </c>
      <c r="M720" s="264">
        <v>9.056133709942021E-3</v>
      </c>
      <c r="N720" s="262">
        <v>0.22613290118788892</v>
      </c>
      <c r="O720" s="263">
        <v>6.8589242431167348E-3</v>
      </c>
      <c r="P720" s="263">
        <v>5.5790085776986693E-2</v>
      </c>
      <c r="Q720" s="263">
        <v>2.0612537787704873E-4</v>
      </c>
      <c r="R720" s="264">
        <v>9.8108115191038563E-3</v>
      </c>
      <c r="S720" s="262">
        <v>0.15997912453216503</v>
      </c>
      <c r="T720" s="263">
        <v>5.4625088733044934E-3</v>
      </c>
      <c r="U720" s="263">
        <v>3.8086447517988072E-2</v>
      </c>
      <c r="V720" s="263">
        <v>6.4782523263248843E-5</v>
      </c>
      <c r="W720" s="263">
        <v>6.5658293376477132E-3</v>
      </c>
      <c r="X720" s="278">
        <v>5.5165215355918971E-3</v>
      </c>
      <c r="Y720" s="278">
        <v>1.8836237494153425E-4</v>
      </c>
      <c r="Z720" s="278">
        <v>1.3133257764823473E-3</v>
      </c>
      <c r="AA720" s="278">
        <v>2.2338801125258221E-6</v>
      </c>
      <c r="AB720" s="278">
        <v>2.2640790819474874E-4</v>
      </c>
      <c r="AC720" s="279">
        <v>0</v>
      </c>
      <c r="AD720" s="279">
        <v>0</v>
      </c>
      <c r="AE720" s="279">
        <v>0</v>
      </c>
      <c r="AF720" s="279">
        <v>0</v>
      </c>
      <c r="AG720" s="279">
        <v>0</v>
      </c>
      <c r="AH720" s="280">
        <v>0.15446260299657313</v>
      </c>
      <c r="AI720" s="280">
        <v>5.2741464983629598E-3</v>
      </c>
      <c r="AJ720" s="280">
        <v>3.6773121741505724E-2</v>
      </c>
      <c r="AK720" s="280">
        <v>6.2548643150723025E-5</v>
      </c>
      <c r="AL720" s="280">
        <v>6.3394214294529641E-3</v>
      </c>
      <c r="AM720" s="281">
        <v>0</v>
      </c>
      <c r="AN720" s="281">
        <v>0</v>
      </c>
      <c r="AO720" s="281">
        <v>0</v>
      </c>
      <c r="AP720" s="281">
        <v>0</v>
      </c>
      <c r="AQ720" s="282">
        <v>0</v>
      </c>
    </row>
    <row r="721" spans="2:43" s="27" customFormat="1" x14ac:dyDescent="0.2">
      <c r="B721" s="151" t="s">
        <v>244</v>
      </c>
      <c r="C721" s="151" t="s">
        <v>120</v>
      </c>
      <c r="D721" s="151" t="s">
        <v>138</v>
      </c>
      <c r="E721" s="151" t="s">
        <v>475</v>
      </c>
      <c r="F721" s="151" t="s">
        <v>126</v>
      </c>
      <c r="G721" s="151" t="s">
        <v>328</v>
      </c>
      <c r="H721" s="151" t="s">
        <v>83</v>
      </c>
      <c r="I721" s="262">
        <v>1.4395728457584443E-2</v>
      </c>
      <c r="J721" s="263">
        <v>4.3664239213475229E-4</v>
      </c>
      <c r="K721" s="263">
        <v>3.5516234977392056E-3</v>
      </c>
      <c r="L721" s="263">
        <v>1.3122039970952704E-5</v>
      </c>
      <c r="M721" s="264">
        <v>6.2456094551324281E-4</v>
      </c>
      <c r="N721" s="262">
        <v>1.4184026568502319E-2</v>
      </c>
      <c r="O721" s="263">
        <v>4.3022118048571182E-4</v>
      </c>
      <c r="P721" s="263">
        <v>3.4993937404195117E-3</v>
      </c>
      <c r="Q721" s="263">
        <v>1.2929068794909283E-5</v>
      </c>
      <c r="R721" s="264">
        <v>6.1537622572628342E-4</v>
      </c>
      <c r="S721" s="262">
        <v>1.0034577634877572E-2</v>
      </c>
      <c r="T721" s="263">
        <v>3.4263201233708946E-4</v>
      </c>
      <c r="U721" s="263">
        <v>2.388945530071962E-3</v>
      </c>
      <c r="V721" s="263">
        <v>4.0634380327392783E-6</v>
      </c>
      <c r="W721" s="263">
        <v>4.1183700947642081E-4</v>
      </c>
      <c r="X721" s="278">
        <v>0</v>
      </c>
      <c r="Y721" s="278">
        <v>0</v>
      </c>
      <c r="Z721" s="278">
        <v>0</v>
      </c>
      <c r="AA721" s="278">
        <v>0</v>
      </c>
      <c r="AB721" s="278">
        <v>0</v>
      </c>
      <c r="AC721" s="279">
        <v>0</v>
      </c>
      <c r="AD721" s="279">
        <v>0</v>
      </c>
      <c r="AE721" s="279">
        <v>0</v>
      </c>
      <c r="AF721" s="279">
        <v>0</v>
      </c>
      <c r="AG721" s="279">
        <v>0</v>
      </c>
      <c r="AH721" s="280">
        <v>1.0034577634877572E-2</v>
      </c>
      <c r="AI721" s="280">
        <v>3.4263201233708946E-4</v>
      </c>
      <c r="AJ721" s="280">
        <v>2.388945530071962E-3</v>
      </c>
      <c r="AK721" s="280">
        <v>4.0634380327392783E-6</v>
      </c>
      <c r="AL721" s="280">
        <v>4.1183700947642081E-4</v>
      </c>
      <c r="AM721" s="281">
        <v>0</v>
      </c>
      <c r="AN721" s="281">
        <v>0</v>
      </c>
      <c r="AO721" s="281">
        <v>0</v>
      </c>
      <c r="AP721" s="281">
        <v>0</v>
      </c>
      <c r="AQ721" s="282">
        <v>0</v>
      </c>
    </row>
    <row r="722" spans="2:43" s="27" customFormat="1" x14ac:dyDescent="0.2">
      <c r="B722" s="151" t="s">
        <v>244</v>
      </c>
      <c r="C722" s="151" t="s">
        <v>120</v>
      </c>
      <c r="D722" s="151" t="s">
        <v>140</v>
      </c>
      <c r="E722" s="151" t="s">
        <v>475</v>
      </c>
      <c r="F722" s="151" t="s">
        <v>128</v>
      </c>
      <c r="G722" s="151" t="s">
        <v>328</v>
      </c>
      <c r="H722" s="151" t="s">
        <v>83</v>
      </c>
      <c r="I722" s="262">
        <v>1.4395728457584443E-2</v>
      </c>
      <c r="J722" s="263">
        <v>4.3664239213475229E-4</v>
      </c>
      <c r="K722" s="263">
        <v>3.5516234977392056E-3</v>
      </c>
      <c r="L722" s="263">
        <v>1.3122039970952704E-5</v>
      </c>
      <c r="M722" s="264">
        <v>6.2456094551324281E-4</v>
      </c>
      <c r="N722" s="262">
        <v>1.4395728457584443E-2</v>
      </c>
      <c r="O722" s="263">
        <v>4.3664239213475229E-4</v>
      </c>
      <c r="P722" s="263">
        <v>3.5516234977392056E-3</v>
      </c>
      <c r="Q722" s="263">
        <v>1.3122039970952704E-5</v>
      </c>
      <c r="R722" s="264">
        <v>6.2456094551324281E-4</v>
      </c>
      <c r="S722" s="262">
        <v>1.0184347450323506E-2</v>
      </c>
      <c r="T722" s="263">
        <v>3.4774592296898629E-4</v>
      </c>
      <c r="U722" s="263">
        <v>2.4246014335058716E-3</v>
      </c>
      <c r="V722" s="263">
        <v>4.1240863615861333E-6</v>
      </c>
      <c r="W722" s="263">
        <v>4.1798383051338227E-4</v>
      </c>
      <c r="X722" s="278">
        <v>5.0921737251617529E-3</v>
      </c>
      <c r="Y722" s="278">
        <v>1.7387296148449314E-4</v>
      </c>
      <c r="Z722" s="278">
        <v>1.2123007167529358E-3</v>
      </c>
      <c r="AA722" s="278">
        <v>2.0620431807930666E-6</v>
      </c>
      <c r="AB722" s="278">
        <v>2.0899191525669116E-4</v>
      </c>
      <c r="AC722" s="279">
        <v>0</v>
      </c>
      <c r="AD722" s="279">
        <v>0</v>
      </c>
      <c r="AE722" s="279">
        <v>0</v>
      </c>
      <c r="AF722" s="279">
        <v>0</v>
      </c>
      <c r="AG722" s="279">
        <v>0</v>
      </c>
      <c r="AH722" s="280">
        <v>5.0921737251617529E-3</v>
      </c>
      <c r="AI722" s="280">
        <v>1.7387296148449314E-4</v>
      </c>
      <c r="AJ722" s="280">
        <v>1.2123007167529358E-3</v>
      </c>
      <c r="AK722" s="280">
        <v>2.0620431807930666E-6</v>
      </c>
      <c r="AL722" s="280">
        <v>2.0899191525669116E-4</v>
      </c>
      <c r="AM722" s="281">
        <v>0</v>
      </c>
      <c r="AN722" s="281">
        <v>0</v>
      </c>
      <c r="AO722" s="281">
        <v>0</v>
      </c>
      <c r="AP722" s="281">
        <v>0</v>
      </c>
      <c r="AQ722" s="282">
        <v>0</v>
      </c>
    </row>
    <row r="723" spans="2:43" s="27" customFormat="1" x14ac:dyDescent="0.2">
      <c r="B723" s="151" t="s">
        <v>244</v>
      </c>
      <c r="C723" s="151" t="s">
        <v>120</v>
      </c>
      <c r="D723" s="151" t="s">
        <v>135</v>
      </c>
      <c r="E723" s="151" t="s">
        <v>475</v>
      </c>
      <c r="F723" s="151" t="s">
        <v>155</v>
      </c>
      <c r="G723" s="151" t="s">
        <v>328</v>
      </c>
      <c r="H723" s="151" t="s">
        <v>83</v>
      </c>
      <c r="I723" s="262">
        <v>7.1978642287922213E-3</v>
      </c>
      <c r="J723" s="263">
        <v>2.1832119606737615E-4</v>
      </c>
      <c r="K723" s="263">
        <v>1.7758117488696028E-3</v>
      </c>
      <c r="L723" s="263">
        <v>6.5610199854763522E-6</v>
      </c>
      <c r="M723" s="264">
        <v>3.1228047275662141E-4</v>
      </c>
      <c r="N723" s="262">
        <v>7.0920132842511594E-3</v>
      </c>
      <c r="O723" s="263">
        <v>2.1511059024285591E-4</v>
      </c>
      <c r="P723" s="263">
        <v>1.7496968702097558E-3</v>
      </c>
      <c r="Q723" s="263">
        <v>6.4645343974546414E-6</v>
      </c>
      <c r="R723" s="264">
        <v>3.0768811286314171E-4</v>
      </c>
      <c r="S723" s="262">
        <v>5.0172888174387859E-3</v>
      </c>
      <c r="T723" s="263">
        <v>1.7131600616854473E-4</v>
      </c>
      <c r="U723" s="263">
        <v>1.194472765035981E-3</v>
      </c>
      <c r="V723" s="263">
        <v>2.0317190163696392E-6</v>
      </c>
      <c r="W723" s="263">
        <v>2.059185047382104E-4</v>
      </c>
      <c r="X723" s="278">
        <v>0</v>
      </c>
      <c r="Y723" s="278">
        <v>0</v>
      </c>
      <c r="Z723" s="278">
        <v>0</v>
      </c>
      <c r="AA723" s="278">
        <v>0</v>
      </c>
      <c r="AB723" s="278">
        <v>0</v>
      </c>
      <c r="AC723" s="279">
        <v>0</v>
      </c>
      <c r="AD723" s="279">
        <v>0</v>
      </c>
      <c r="AE723" s="279">
        <v>0</v>
      </c>
      <c r="AF723" s="279">
        <v>0</v>
      </c>
      <c r="AG723" s="279">
        <v>0</v>
      </c>
      <c r="AH723" s="280">
        <v>5.0172888174387859E-3</v>
      </c>
      <c r="AI723" s="280">
        <v>1.7131600616854473E-4</v>
      </c>
      <c r="AJ723" s="280">
        <v>1.194472765035981E-3</v>
      </c>
      <c r="AK723" s="280">
        <v>2.0317190163696392E-6</v>
      </c>
      <c r="AL723" s="280">
        <v>2.059185047382104E-4</v>
      </c>
      <c r="AM723" s="281">
        <v>0</v>
      </c>
      <c r="AN723" s="281">
        <v>0</v>
      </c>
      <c r="AO723" s="281">
        <v>0</v>
      </c>
      <c r="AP723" s="281">
        <v>0</v>
      </c>
      <c r="AQ723" s="282">
        <v>0</v>
      </c>
    </row>
    <row r="724" spans="2:43" s="27" customFormat="1" x14ac:dyDescent="0.2">
      <c r="B724" s="151" t="s">
        <v>244</v>
      </c>
      <c r="C724" s="151" t="s">
        <v>120</v>
      </c>
      <c r="D724" s="151" t="s">
        <v>136</v>
      </c>
      <c r="E724" s="151" t="s">
        <v>475</v>
      </c>
      <c r="F724" s="151" t="s">
        <v>132</v>
      </c>
      <c r="G724" s="151" t="s">
        <v>328</v>
      </c>
      <c r="H724" s="151" t="s">
        <v>83</v>
      </c>
      <c r="I724" s="262">
        <v>0</v>
      </c>
      <c r="J724" s="263">
        <v>0</v>
      </c>
      <c r="K724" s="263">
        <v>0</v>
      </c>
      <c r="L724" s="263">
        <v>0</v>
      </c>
      <c r="M724" s="264">
        <v>0</v>
      </c>
      <c r="N724" s="262">
        <v>0</v>
      </c>
      <c r="O724" s="263">
        <v>0</v>
      </c>
      <c r="P724" s="263">
        <v>0</v>
      </c>
      <c r="Q724" s="263">
        <v>0</v>
      </c>
      <c r="R724" s="264">
        <v>0</v>
      </c>
      <c r="S724" s="262">
        <v>0</v>
      </c>
      <c r="T724" s="263">
        <v>0</v>
      </c>
      <c r="U724" s="263">
        <v>0</v>
      </c>
      <c r="V724" s="263">
        <v>0</v>
      </c>
      <c r="W724" s="263">
        <v>0</v>
      </c>
      <c r="X724" s="278">
        <v>0</v>
      </c>
      <c r="Y724" s="278">
        <v>0</v>
      </c>
      <c r="Z724" s="278">
        <v>0</v>
      </c>
      <c r="AA724" s="278">
        <v>0</v>
      </c>
      <c r="AB724" s="278">
        <v>0</v>
      </c>
      <c r="AC724" s="279">
        <v>0</v>
      </c>
      <c r="AD724" s="279">
        <v>0</v>
      </c>
      <c r="AE724" s="279">
        <v>0</v>
      </c>
      <c r="AF724" s="279">
        <v>0</v>
      </c>
      <c r="AG724" s="279">
        <v>0</v>
      </c>
      <c r="AH724" s="280">
        <v>0</v>
      </c>
      <c r="AI724" s="280">
        <v>0</v>
      </c>
      <c r="AJ724" s="280">
        <v>0</v>
      </c>
      <c r="AK724" s="280">
        <v>0</v>
      </c>
      <c r="AL724" s="280">
        <v>0</v>
      </c>
      <c r="AM724" s="281">
        <v>0</v>
      </c>
      <c r="AN724" s="281">
        <v>0</v>
      </c>
      <c r="AO724" s="281">
        <v>0</v>
      </c>
      <c r="AP724" s="281">
        <v>0</v>
      </c>
      <c r="AQ724" s="282">
        <v>0</v>
      </c>
    </row>
    <row r="725" spans="2:43" s="27" customFormat="1" x14ac:dyDescent="0.2">
      <c r="B725" s="151" t="s">
        <v>244</v>
      </c>
      <c r="C725" s="151" t="s">
        <v>120</v>
      </c>
      <c r="D725" s="151" t="s">
        <v>398</v>
      </c>
      <c r="E725" s="151" t="s">
        <v>475</v>
      </c>
      <c r="F725" s="151" t="s">
        <v>131</v>
      </c>
      <c r="G725" s="151" t="s">
        <v>328</v>
      </c>
      <c r="H725" s="151" t="s">
        <v>83</v>
      </c>
      <c r="I725" s="262">
        <v>0</v>
      </c>
      <c r="J725" s="263">
        <v>0</v>
      </c>
      <c r="K725" s="263">
        <v>0</v>
      </c>
      <c r="L725" s="263">
        <v>0</v>
      </c>
      <c r="M725" s="264">
        <v>0</v>
      </c>
      <c r="N725" s="262">
        <v>0</v>
      </c>
      <c r="O725" s="263">
        <v>0</v>
      </c>
      <c r="P725" s="263">
        <v>0</v>
      </c>
      <c r="Q725" s="263">
        <v>0</v>
      </c>
      <c r="R725" s="264">
        <v>0</v>
      </c>
      <c r="S725" s="262">
        <v>0</v>
      </c>
      <c r="T725" s="263">
        <v>0</v>
      </c>
      <c r="U725" s="263">
        <v>0</v>
      </c>
      <c r="V725" s="263">
        <v>0</v>
      </c>
      <c r="W725" s="263">
        <v>0</v>
      </c>
      <c r="X725" s="278">
        <v>0</v>
      </c>
      <c r="Y725" s="278">
        <v>0</v>
      </c>
      <c r="Z725" s="278">
        <v>0</v>
      </c>
      <c r="AA725" s="278">
        <v>0</v>
      </c>
      <c r="AB725" s="278">
        <v>0</v>
      </c>
      <c r="AC725" s="279">
        <v>0</v>
      </c>
      <c r="AD725" s="279">
        <v>0</v>
      </c>
      <c r="AE725" s="279">
        <v>0</v>
      </c>
      <c r="AF725" s="279">
        <v>0</v>
      </c>
      <c r="AG725" s="279">
        <v>0</v>
      </c>
      <c r="AH725" s="280">
        <v>0</v>
      </c>
      <c r="AI725" s="280">
        <v>0</v>
      </c>
      <c r="AJ725" s="280">
        <v>0</v>
      </c>
      <c r="AK725" s="280">
        <v>0</v>
      </c>
      <c r="AL725" s="280">
        <v>0</v>
      </c>
      <c r="AM725" s="281">
        <v>0</v>
      </c>
      <c r="AN725" s="281">
        <v>0</v>
      </c>
      <c r="AO725" s="281">
        <v>0</v>
      </c>
      <c r="AP725" s="281">
        <v>0</v>
      </c>
      <c r="AQ725" s="282">
        <v>0</v>
      </c>
    </row>
    <row r="726" spans="2:43" s="27" customFormat="1" x14ac:dyDescent="0.2">
      <c r="B726" s="151" t="s">
        <v>245</v>
      </c>
      <c r="C726" s="151" t="s">
        <v>120</v>
      </c>
      <c r="D726" s="151" t="s">
        <v>144</v>
      </c>
      <c r="E726" s="151" t="s">
        <v>475</v>
      </c>
      <c r="F726" s="151" t="s">
        <v>122</v>
      </c>
      <c r="G726" s="151" t="s">
        <v>328</v>
      </c>
      <c r="H726" s="151" t="s">
        <v>83</v>
      </c>
      <c r="I726" s="262">
        <v>0.68747289033827519</v>
      </c>
      <c r="J726" s="263">
        <v>3.3503405462877049E-2</v>
      </c>
      <c r="K726" s="263">
        <v>0.18466689142841256</v>
      </c>
      <c r="L726" s="263">
        <v>5.6525990201957332E-4</v>
      </c>
      <c r="M726" s="264">
        <v>2.8220532090181247E-2</v>
      </c>
      <c r="N726" s="262">
        <v>0.67459886617463705</v>
      </c>
      <c r="O726" s="263">
        <v>3.2876000866193959E-2</v>
      </c>
      <c r="P726" s="263">
        <v>0.18120870994098909</v>
      </c>
      <c r="Q726" s="263">
        <v>5.5467451059598575E-4</v>
      </c>
      <c r="R726" s="264">
        <v>2.7692057706469986E-2</v>
      </c>
      <c r="S726" s="262">
        <v>0.47724915505037352</v>
      </c>
      <c r="T726" s="263">
        <v>2.6182742378380034E-2</v>
      </c>
      <c r="U726" s="263">
        <v>0.12370649596342258</v>
      </c>
      <c r="V726" s="263">
        <v>1.7432697883348132E-4</v>
      </c>
      <c r="W726" s="263">
        <v>1.8532750787733213E-2</v>
      </c>
      <c r="X726" s="278">
        <v>2.2950329281090712E-2</v>
      </c>
      <c r="Y726" s="278">
        <v>1.2590961193055749E-3</v>
      </c>
      <c r="Z726" s="278">
        <v>5.9488943804851778E-3</v>
      </c>
      <c r="AA726" s="278">
        <v>8.3831716085151307E-6</v>
      </c>
      <c r="AB726" s="278">
        <v>8.9121736217212728E-4</v>
      </c>
      <c r="AC726" s="279">
        <v>0</v>
      </c>
      <c r="AD726" s="279">
        <v>0</v>
      </c>
      <c r="AE726" s="279">
        <v>0</v>
      </c>
      <c r="AF726" s="279">
        <v>0</v>
      </c>
      <c r="AG726" s="279">
        <v>0</v>
      </c>
      <c r="AH726" s="280">
        <v>0.45429882576928277</v>
      </c>
      <c r="AI726" s="280">
        <v>2.4923646259074457E-2</v>
      </c>
      <c r="AJ726" s="280">
        <v>0.1177576015829374</v>
      </c>
      <c r="AK726" s="280">
        <v>1.6594380722496617E-4</v>
      </c>
      <c r="AL726" s="280">
        <v>1.7641533425561084E-2</v>
      </c>
      <c r="AM726" s="281">
        <v>0</v>
      </c>
      <c r="AN726" s="281">
        <v>0</v>
      </c>
      <c r="AO726" s="281">
        <v>0</v>
      </c>
      <c r="AP726" s="281">
        <v>0</v>
      </c>
      <c r="AQ726" s="282">
        <v>0</v>
      </c>
    </row>
    <row r="727" spans="2:43" s="27" customFormat="1" x14ac:dyDescent="0.2">
      <c r="B727" s="151" t="s">
        <v>245</v>
      </c>
      <c r="C727" s="151" t="s">
        <v>120</v>
      </c>
      <c r="D727" s="151" t="s">
        <v>139</v>
      </c>
      <c r="E727" s="151" t="s">
        <v>475</v>
      </c>
      <c r="F727" s="151" t="s">
        <v>127</v>
      </c>
      <c r="G727" s="151" t="s">
        <v>328</v>
      </c>
      <c r="H727" s="151" t="s">
        <v>83</v>
      </c>
      <c r="I727" s="262">
        <v>0.16066402111226605</v>
      </c>
      <c r="J727" s="263">
        <v>7.829824154915916E-3</v>
      </c>
      <c r="K727" s="263">
        <v>4.3157084097660989E-2</v>
      </c>
      <c r="L727" s="263">
        <v>1.3210256012757558E-4</v>
      </c>
      <c r="M727" s="264">
        <v>6.5952043015183731E-3</v>
      </c>
      <c r="N727" s="262">
        <v>0.15765533157832848</v>
      </c>
      <c r="O727" s="263">
        <v>7.6831982344118723E-3</v>
      </c>
      <c r="P727" s="263">
        <v>4.2348899002199174E-2</v>
      </c>
      <c r="Q727" s="263">
        <v>1.2962872941357602E-4</v>
      </c>
      <c r="R727" s="264">
        <v>6.4716986029880663E-3</v>
      </c>
      <c r="S727" s="262">
        <v>0.11153424287770108</v>
      </c>
      <c r="T727" s="263">
        <v>6.1189680835082487E-3</v>
      </c>
      <c r="U727" s="263">
        <v>2.8910497211623972E-2</v>
      </c>
      <c r="V727" s="263">
        <v>4.0740622359608184E-5</v>
      </c>
      <c r="W727" s="263">
        <v>4.3311471705649585E-3</v>
      </c>
      <c r="X727" s="278">
        <v>9.97937962589957E-3</v>
      </c>
      <c r="Y727" s="278">
        <v>5.4748661799810649E-4</v>
      </c>
      <c r="Z727" s="278">
        <v>2.5867286978821448E-3</v>
      </c>
      <c r="AA727" s="278">
        <v>3.6452135795438901E-6</v>
      </c>
      <c r="AB727" s="278">
        <v>3.8752369420844368E-4</v>
      </c>
      <c r="AC727" s="279">
        <v>0</v>
      </c>
      <c r="AD727" s="279">
        <v>0</v>
      </c>
      <c r="AE727" s="279">
        <v>0</v>
      </c>
      <c r="AF727" s="279">
        <v>0</v>
      </c>
      <c r="AG727" s="279">
        <v>0</v>
      </c>
      <c r="AH727" s="280">
        <v>0.10155486325180153</v>
      </c>
      <c r="AI727" s="280">
        <v>5.5714814655101431E-3</v>
      </c>
      <c r="AJ727" s="280">
        <v>2.6323768513741828E-2</v>
      </c>
      <c r="AK727" s="280">
        <v>3.7095408780064292E-5</v>
      </c>
      <c r="AL727" s="280">
        <v>3.9436234763565153E-3</v>
      </c>
      <c r="AM727" s="281">
        <v>0</v>
      </c>
      <c r="AN727" s="281">
        <v>0</v>
      </c>
      <c r="AO727" s="281">
        <v>0</v>
      </c>
      <c r="AP727" s="281">
        <v>0</v>
      </c>
      <c r="AQ727" s="282">
        <v>0</v>
      </c>
    </row>
    <row r="728" spans="2:43" s="27" customFormat="1" x14ac:dyDescent="0.2">
      <c r="B728" s="151" t="s">
        <v>245</v>
      </c>
      <c r="C728" s="151" t="s">
        <v>120</v>
      </c>
      <c r="D728" s="151" t="s">
        <v>142</v>
      </c>
      <c r="E728" s="151" t="s">
        <v>475</v>
      </c>
      <c r="F728" s="151" t="s">
        <v>133</v>
      </c>
      <c r="G728" s="151" t="s">
        <v>328</v>
      </c>
      <c r="H728" s="151" t="s">
        <v>83</v>
      </c>
      <c r="I728" s="262">
        <v>8.4560011111718973E-4</v>
      </c>
      <c r="J728" s="263">
        <v>4.1209600815346928E-5</v>
      </c>
      <c r="K728" s="263">
        <v>2.2714254788242625E-4</v>
      </c>
      <c r="L728" s="263">
        <v>6.9527663225039774E-7</v>
      </c>
      <c r="M728" s="264">
        <v>3.47116015869388E-5</v>
      </c>
      <c r="N728" s="262">
        <v>9.1606678704362211E-4</v>
      </c>
      <c r="O728" s="263">
        <v>4.4643734216625838E-5</v>
      </c>
      <c r="P728" s="263">
        <v>2.4607109353929507E-4</v>
      </c>
      <c r="Q728" s="263">
        <v>7.5321635160459747E-7</v>
      </c>
      <c r="R728" s="264">
        <v>3.7604235052517029E-5</v>
      </c>
      <c r="S728" s="262">
        <v>6.4807713443903244E-4</v>
      </c>
      <c r="T728" s="263">
        <v>3.5554670915121757E-5</v>
      </c>
      <c r="U728" s="263">
        <v>1.6798636638132246E-4</v>
      </c>
      <c r="V728" s="263">
        <v>2.3672609516907728E-7</v>
      </c>
      <c r="W728" s="263">
        <v>2.5166418623662393E-5</v>
      </c>
      <c r="X728" s="278">
        <v>0</v>
      </c>
      <c r="Y728" s="278">
        <v>0</v>
      </c>
      <c r="Z728" s="278">
        <v>0</v>
      </c>
      <c r="AA728" s="278">
        <v>0</v>
      </c>
      <c r="AB728" s="278">
        <v>0</v>
      </c>
      <c r="AC728" s="279">
        <v>0</v>
      </c>
      <c r="AD728" s="279">
        <v>0</v>
      </c>
      <c r="AE728" s="279">
        <v>0</v>
      </c>
      <c r="AF728" s="279">
        <v>0</v>
      </c>
      <c r="AG728" s="279">
        <v>0</v>
      </c>
      <c r="AH728" s="280">
        <v>6.4807713443903244E-4</v>
      </c>
      <c r="AI728" s="280">
        <v>3.5554670915121757E-5</v>
      </c>
      <c r="AJ728" s="280">
        <v>1.6798636638132246E-4</v>
      </c>
      <c r="AK728" s="280">
        <v>2.3672609516907725E-7</v>
      </c>
      <c r="AL728" s="280">
        <v>2.5166418623662393E-5</v>
      </c>
      <c r="AM728" s="281">
        <v>0</v>
      </c>
      <c r="AN728" s="281">
        <v>0</v>
      </c>
      <c r="AO728" s="281">
        <v>0</v>
      </c>
      <c r="AP728" s="281">
        <v>0</v>
      </c>
      <c r="AQ728" s="282">
        <v>0</v>
      </c>
    </row>
    <row r="729" spans="2:43" s="27" customFormat="1" x14ac:dyDescent="0.2">
      <c r="B729" s="151" t="s">
        <v>245</v>
      </c>
      <c r="C729" s="151" t="s">
        <v>120</v>
      </c>
      <c r="D729" s="151" t="s">
        <v>143</v>
      </c>
      <c r="E729" s="151" t="s">
        <v>475</v>
      </c>
      <c r="F729" s="151" t="s">
        <v>212</v>
      </c>
      <c r="G729" s="151" t="s">
        <v>328</v>
      </c>
      <c r="H729" s="151" t="s">
        <v>83</v>
      </c>
      <c r="I729" s="262">
        <v>3.3824004444687589E-3</v>
      </c>
      <c r="J729" s="263">
        <v>1.6483840326138771E-4</v>
      </c>
      <c r="K729" s="263">
        <v>9.08570191529705E-4</v>
      </c>
      <c r="L729" s="263">
        <v>2.7811065290015909E-6</v>
      </c>
      <c r="M729" s="264">
        <v>1.388464063477552E-4</v>
      </c>
      <c r="N729" s="262">
        <v>3.6642671481744884E-3</v>
      </c>
      <c r="O729" s="263">
        <v>1.7857493686650335E-4</v>
      </c>
      <c r="P729" s="263">
        <v>9.8428437415718027E-4</v>
      </c>
      <c r="Q729" s="263">
        <v>3.0128654064183899E-6</v>
      </c>
      <c r="R729" s="264">
        <v>1.5041694021006812E-4</v>
      </c>
      <c r="S729" s="262">
        <v>2.5923085377561298E-3</v>
      </c>
      <c r="T729" s="263">
        <v>1.4221868366048703E-4</v>
      </c>
      <c r="U729" s="263">
        <v>6.7194546552528983E-4</v>
      </c>
      <c r="V729" s="263">
        <v>9.4690438067630911E-7</v>
      </c>
      <c r="W729" s="263">
        <v>1.0066567449464957E-4</v>
      </c>
      <c r="X729" s="278">
        <v>0</v>
      </c>
      <c r="Y729" s="278">
        <v>0</v>
      </c>
      <c r="Z729" s="278">
        <v>0</v>
      </c>
      <c r="AA729" s="278">
        <v>0</v>
      </c>
      <c r="AB729" s="278">
        <v>0</v>
      </c>
      <c r="AC729" s="279">
        <v>0</v>
      </c>
      <c r="AD729" s="279">
        <v>0</v>
      </c>
      <c r="AE729" s="279">
        <v>0</v>
      </c>
      <c r="AF729" s="279">
        <v>0</v>
      </c>
      <c r="AG729" s="279">
        <v>0</v>
      </c>
      <c r="AH729" s="280">
        <v>2.5923085377561298E-3</v>
      </c>
      <c r="AI729" s="280">
        <v>1.4221868366048703E-4</v>
      </c>
      <c r="AJ729" s="280">
        <v>6.7194546552528983E-4</v>
      </c>
      <c r="AK729" s="280">
        <v>9.4690438067630901E-7</v>
      </c>
      <c r="AL729" s="280">
        <v>1.0066567449464957E-4</v>
      </c>
      <c r="AM729" s="281">
        <v>0</v>
      </c>
      <c r="AN729" s="281">
        <v>0</v>
      </c>
      <c r="AO729" s="281">
        <v>0</v>
      </c>
      <c r="AP729" s="281">
        <v>0</v>
      </c>
      <c r="AQ729" s="282">
        <v>0</v>
      </c>
    </row>
    <row r="730" spans="2:43" s="27" customFormat="1" x14ac:dyDescent="0.2">
      <c r="B730" s="151" t="s">
        <v>245</v>
      </c>
      <c r="C730" s="151" t="s">
        <v>120</v>
      </c>
      <c r="D730" s="151" t="s">
        <v>137</v>
      </c>
      <c r="E730" s="151" t="s">
        <v>475</v>
      </c>
      <c r="F730" s="151" t="s">
        <v>124</v>
      </c>
      <c r="G730" s="151" t="s">
        <v>328</v>
      </c>
      <c r="H730" s="151" t="s">
        <v>83</v>
      </c>
      <c r="I730" s="262">
        <v>0.20209842655700835</v>
      </c>
      <c r="J730" s="263">
        <v>9.8490945948679146E-3</v>
      </c>
      <c r="K730" s="263">
        <v>5.4287068943899876E-2</v>
      </c>
      <c r="L730" s="263">
        <v>1.6617111510784505E-4</v>
      </c>
      <c r="M730" s="264">
        <v>8.2960727792783743E-3</v>
      </c>
      <c r="N730" s="262">
        <v>0.19831381182747634</v>
      </c>
      <c r="O730" s="263">
        <v>9.6646546211812488E-3</v>
      </c>
      <c r="P730" s="263">
        <v>5.3270457165924219E-2</v>
      </c>
      <c r="Q730" s="263">
        <v>1.6305929647286667E-4</v>
      </c>
      <c r="R730" s="264">
        <v>8.1407156111270931E-3</v>
      </c>
      <c r="S730" s="262">
        <v>0.14029833709352926</v>
      </c>
      <c r="T730" s="263">
        <v>7.6970177471498485E-3</v>
      </c>
      <c r="U730" s="263">
        <v>3.6366362281990153E-2</v>
      </c>
      <c r="V730" s="263">
        <v>5.1247414441822921E-5</v>
      </c>
      <c r="W730" s="263">
        <v>5.4481272303422363E-3</v>
      </c>
      <c r="X730" s="278">
        <v>1.1740446618705377E-3</v>
      </c>
      <c r="Y730" s="278">
        <v>6.4410190352718398E-5</v>
      </c>
      <c r="Z730" s="278">
        <v>3.0432102328025232E-4</v>
      </c>
      <c r="AA730" s="278">
        <v>4.2884865641692812E-7</v>
      </c>
      <c r="AB730" s="278">
        <v>4.5591022848052176E-5</v>
      </c>
      <c r="AC730" s="279">
        <v>2.2306848575540217E-2</v>
      </c>
      <c r="AD730" s="279">
        <v>1.2237936167016495E-3</v>
      </c>
      <c r="AE730" s="279">
        <v>5.7820994423247946E-3</v>
      </c>
      <c r="AF730" s="279">
        <v>8.1481244719216365E-6</v>
      </c>
      <c r="AG730" s="279">
        <v>8.6622943411299148E-4</v>
      </c>
      <c r="AH730" s="280">
        <v>0.11681744385611852</v>
      </c>
      <c r="AI730" s="280">
        <v>6.4088139400954808E-3</v>
      </c>
      <c r="AJ730" s="280">
        <v>3.027994181638511E-2</v>
      </c>
      <c r="AK730" s="280">
        <v>4.2670441313484355E-5</v>
      </c>
      <c r="AL730" s="280">
        <v>4.5363067733811928E-3</v>
      </c>
      <c r="AM730" s="281">
        <v>0</v>
      </c>
      <c r="AN730" s="281">
        <v>0</v>
      </c>
      <c r="AO730" s="281">
        <v>0</v>
      </c>
      <c r="AP730" s="281">
        <v>0</v>
      </c>
      <c r="AQ730" s="282">
        <v>0</v>
      </c>
    </row>
    <row r="731" spans="2:43" s="27" customFormat="1" x14ac:dyDescent="0.2">
      <c r="B731" s="151" t="s">
        <v>245</v>
      </c>
      <c r="C731" s="151" t="s">
        <v>120</v>
      </c>
      <c r="D731" s="151" t="s">
        <v>141</v>
      </c>
      <c r="E731" s="151" t="s">
        <v>475</v>
      </c>
      <c r="F731" s="151" t="s">
        <v>123</v>
      </c>
      <c r="G731" s="151" t="s">
        <v>328</v>
      </c>
      <c r="H731" s="151" t="s">
        <v>83</v>
      </c>
      <c r="I731" s="262">
        <v>7.4412809778312702E-2</v>
      </c>
      <c r="J731" s="263">
        <v>3.6264448717505298E-3</v>
      </c>
      <c r="K731" s="263">
        <v>1.9988544213653512E-2</v>
      </c>
      <c r="L731" s="263">
        <v>6.1184343638035008E-5</v>
      </c>
      <c r="M731" s="264">
        <v>3.0546209396506148E-3</v>
      </c>
      <c r="N731" s="262">
        <v>7.3019311467857409E-2</v>
      </c>
      <c r="O731" s="263">
        <v>3.5585339190960254E-3</v>
      </c>
      <c r="P731" s="263">
        <v>1.9614226906281722E-2</v>
      </c>
      <c r="Q731" s="263">
        <v>6.003856941260364E-5</v>
      </c>
      <c r="R731" s="264">
        <v>2.9974183003313149E-3</v>
      </c>
      <c r="S731" s="262">
        <v>5.1657965122303667E-2</v>
      </c>
      <c r="T731" s="263">
        <v>2.8340483755196102E-3</v>
      </c>
      <c r="U731" s="263">
        <v>1.3390125024331102E-2</v>
      </c>
      <c r="V731" s="263">
        <v>1.8869340882344845E-5</v>
      </c>
      <c r="W731" s="263">
        <v>2.0060050053142963E-3</v>
      </c>
      <c r="X731" s="278">
        <v>1.7610669928058067E-3</v>
      </c>
      <c r="Y731" s="278">
        <v>9.6615285529077604E-5</v>
      </c>
      <c r="Z731" s="278">
        <v>4.5648153492037851E-4</v>
      </c>
      <c r="AA731" s="278">
        <v>6.4327298462539236E-7</v>
      </c>
      <c r="AB731" s="278">
        <v>6.8386534272078285E-5</v>
      </c>
      <c r="AC731" s="279">
        <v>0</v>
      </c>
      <c r="AD731" s="279">
        <v>0</v>
      </c>
      <c r="AE731" s="279">
        <v>0</v>
      </c>
      <c r="AF731" s="279">
        <v>0</v>
      </c>
      <c r="AG731" s="279">
        <v>0</v>
      </c>
      <c r="AH731" s="280">
        <v>4.9896898129497866E-2</v>
      </c>
      <c r="AI731" s="280">
        <v>2.7374330899905324E-3</v>
      </c>
      <c r="AJ731" s="280">
        <v>1.2933643489410724E-2</v>
      </c>
      <c r="AK731" s="280">
        <v>1.8226067897719454E-5</v>
      </c>
      <c r="AL731" s="280">
        <v>1.9376184710422179E-3</v>
      </c>
      <c r="AM731" s="281">
        <v>0</v>
      </c>
      <c r="AN731" s="281">
        <v>0</v>
      </c>
      <c r="AO731" s="281">
        <v>0</v>
      </c>
      <c r="AP731" s="281">
        <v>0</v>
      </c>
      <c r="AQ731" s="282">
        <v>0</v>
      </c>
    </row>
    <row r="732" spans="2:43" s="27" customFormat="1" x14ac:dyDescent="0.2">
      <c r="B732" s="151" t="s">
        <v>245</v>
      </c>
      <c r="C732" s="151" t="s">
        <v>120</v>
      </c>
      <c r="D732" s="151" t="s">
        <v>395</v>
      </c>
      <c r="E732" s="151" t="s">
        <v>475</v>
      </c>
      <c r="F732" s="151" t="s">
        <v>189</v>
      </c>
      <c r="G732" s="151" t="s">
        <v>328</v>
      </c>
      <c r="H732" s="151" t="s">
        <v>83</v>
      </c>
      <c r="I732" s="262">
        <v>0</v>
      </c>
      <c r="J732" s="263">
        <v>0</v>
      </c>
      <c r="K732" s="263">
        <v>0</v>
      </c>
      <c r="L732" s="263">
        <v>0</v>
      </c>
      <c r="M732" s="264">
        <v>0</v>
      </c>
      <c r="N732" s="262">
        <v>0</v>
      </c>
      <c r="O732" s="263">
        <v>0</v>
      </c>
      <c r="P732" s="263">
        <v>0</v>
      </c>
      <c r="Q732" s="263">
        <v>0</v>
      </c>
      <c r="R732" s="264">
        <v>0</v>
      </c>
      <c r="S732" s="262">
        <v>0</v>
      </c>
      <c r="T732" s="263">
        <v>0</v>
      </c>
      <c r="U732" s="263">
        <v>0</v>
      </c>
      <c r="V732" s="263">
        <v>0</v>
      </c>
      <c r="W732" s="263">
        <v>0</v>
      </c>
      <c r="X732" s="278">
        <v>0</v>
      </c>
      <c r="Y732" s="278">
        <v>0</v>
      </c>
      <c r="Z732" s="278">
        <v>0</v>
      </c>
      <c r="AA732" s="278">
        <v>0</v>
      </c>
      <c r="AB732" s="278">
        <v>0</v>
      </c>
      <c r="AC732" s="279">
        <v>0</v>
      </c>
      <c r="AD732" s="279">
        <v>0</v>
      </c>
      <c r="AE732" s="279">
        <v>0</v>
      </c>
      <c r="AF732" s="279">
        <v>0</v>
      </c>
      <c r="AG732" s="279">
        <v>0</v>
      </c>
      <c r="AH732" s="280">
        <v>0</v>
      </c>
      <c r="AI732" s="280">
        <v>0</v>
      </c>
      <c r="AJ732" s="280">
        <v>0</v>
      </c>
      <c r="AK732" s="280">
        <v>0</v>
      </c>
      <c r="AL732" s="280">
        <v>0</v>
      </c>
      <c r="AM732" s="281">
        <v>0</v>
      </c>
      <c r="AN732" s="281">
        <v>0</v>
      </c>
      <c r="AO732" s="281">
        <v>0</v>
      </c>
      <c r="AP732" s="281">
        <v>0</v>
      </c>
      <c r="AQ732" s="282">
        <v>0</v>
      </c>
    </row>
    <row r="733" spans="2:43" s="27" customFormat="1" x14ac:dyDescent="0.2">
      <c r="B733" s="151" t="s">
        <v>245</v>
      </c>
      <c r="C733" s="151" t="s">
        <v>120</v>
      </c>
      <c r="D733" s="151" t="s">
        <v>396</v>
      </c>
      <c r="E733" s="151" t="s">
        <v>475</v>
      </c>
      <c r="F733" s="151" t="s">
        <v>193</v>
      </c>
      <c r="G733" s="151" t="s">
        <v>328</v>
      </c>
      <c r="H733" s="151" t="s">
        <v>83</v>
      </c>
      <c r="I733" s="262">
        <v>0</v>
      </c>
      <c r="J733" s="263">
        <v>0</v>
      </c>
      <c r="K733" s="263">
        <v>0</v>
      </c>
      <c r="L733" s="263">
        <v>0</v>
      </c>
      <c r="M733" s="264">
        <v>0</v>
      </c>
      <c r="N733" s="262">
        <v>0</v>
      </c>
      <c r="O733" s="263">
        <v>0</v>
      </c>
      <c r="P733" s="263">
        <v>0</v>
      </c>
      <c r="Q733" s="263">
        <v>0</v>
      </c>
      <c r="R733" s="264">
        <v>0</v>
      </c>
      <c r="S733" s="262">
        <v>0</v>
      </c>
      <c r="T733" s="263">
        <v>0</v>
      </c>
      <c r="U733" s="263">
        <v>0</v>
      </c>
      <c r="V733" s="263">
        <v>0</v>
      </c>
      <c r="W733" s="263">
        <v>0</v>
      </c>
      <c r="X733" s="278">
        <v>0</v>
      </c>
      <c r="Y733" s="278">
        <v>0</v>
      </c>
      <c r="Z733" s="278">
        <v>0</v>
      </c>
      <c r="AA733" s="278">
        <v>0</v>
      </c>
      <c r="AB733" s="278">
        <v>0</v>
      </c>
      <c r="AC733" s="279">
        <v>0</v>
      </c>
      <c r="AD733" s="279">
        <v>0</v>
      </c>
      <c r="AE733" s="279">
        <v>0</v>
      </c>
      <c r="AF733" s="279">
        <v>0</v>
      </c>
      <c r="AG733" s="279">
        <v>0</v>
      </c>
      <c r="AH733" s="280">
        <v>0</v>
      </c>
      <c r="AI733" s="280">
        <v>0</v>
      </c>
      <c r="AJ733" s="280">
        <v>0</v>
      </c>
      <c r="AK733" s="280">
        <v>0</v>
      </c>
      <c r="AL733" s="280">
        <v>0</v>
      </c>
      <c r="AM733" s="281">
        <v>0</v>
      </c>
      <c r="AN733" s="281">
        <v>0</v>
      </c>
      <c r="AO733" s="281">
        <v>0</v>
      </c>
      <c r="AP733" s="281">
        <v>0</v>
      </c>
      <c r="AQ733" s="282">
        <v>0</v>
      </c>
    </row>
    <row r="734" spans="2:43" s="27" customFormat="1" x14ac:dyDescent="0.2">
      <c r="B734" s="151" t="s">
        <v>245</v>
      </c>
      <c r="C734" s="151" t="s">
        <v>120</v>
      </c>
      <c r="D734" s="151" t="s">
        <v>134</v>
      </c>
      <c r="E734" s="151" t="s">
        <v>475</v>
      </c>
      <c r="F734" s="151" t="s">
        <v>125</v>
      </c>
      <c r="G734" s="151" t="s">
        <v>328</v>
      </c>
      <c r="H734" s="151" t="s">
        <v>83</v>
      </c>
      <c r="I734" s="262">
        <v>0.63335448322677512</v>
      </c>
      <c r="J734" s="263">
        <v>3.086599101069485E-2</v>
      </c>
      <c r="K734" s="263">
        <v>0.17012976836393728</v>
      </c>
      <c r="L734" s="263">
        <v>5.207621975555479E-4</v>
      </c>
      <c r="M734" s="264">
        <v>2.5998989588617166E-2</v>
      </c>
      <c r="N734" s="262">
        <v>0.61821281183815691</v>
      </c>
      <c r="O734" s="263">
        <v>3.0128074558936437E-2</v>
      </c>
      <c r="P734" s="263">
        <v>0.16606245832791419</v>
      </c>
      <c r="Q734" s="263">
        <v>5.0831228163038115E-4</v>
      </c>
      <c r="R734" s="264">
        <v>2.5377429045173448E-2</v>
      </c>
      <c r="S734" s="262">
        <v>0.43735849092680945</v>
      </c>
      <c r="T734" s="263">
        <v>2.3994269185715029E-2</v>
      </c>
      <c r="U734" s="263">
        <v>0.11336654202498329</v>
      </c>
      <c r="V734" s="263">
        <v>1.597559337373657E-4</v>
      </c>
      <c r="W734" s="263">
        <v>1.6983698832091401E-2</v>
      </c>
      <c r="X734" s="278">
        <v>9.0629099055689125E-2</v>
      </c>
      <c r="Y734" s="278">
        <v>4.9720744970398788E-3</v>
      </c>
      <c r="Z734" s="278">
        <v>2.3491729965070068E-2</v>
      </c>
      <c r="AA734" s="278">
        <v>3.3104504985684067E-5</v>
      </c>
      <c r="AB734" s="278">
        <v>3.5193493569173357E-3</v>
      </c>
      <c r="AC734" s="279">
        <v>4.6776309190033095E-3</v>
      </c>
      <c r="AD734" s="279">
        <v>2.566231998472196E-4</v>
      </c>
      <c r="AE734" s="279">
        <v>1.2124763852939388E-3</v>
      </c>
      <c r="AF734" s="279">
        <v>1.7086196121643388E-6</v>
      </c>
      <c r="AG734" s="279">
        <v>1.8164383777637859E-4</v>
      </c>
      <c r="AH734" s="280">
        <v>0.34205176095211703</v>
      </c>
      <c r="AI734" s="280">
        <v>1.8765571488827931E-2</v>
      </c>
      <c r="AJ734" s="280">
        <v>8.86623356746193E-2</v>
      </c>
      <c r="AK734" s="280">
        <v>1.2494280913951731E-4</v>
      </c>
      <c r="AL734" s="280">
        <v>1.3282705637397687E-2</v>
      </c>
      <c r="AM734" s="281">
        <v>0</v>
      </c>
      <c r="AN734" s="281">
        <v>0</v>
      </c>
      <c r="AO734" s="281">
        <v>0</v>
      </c>
      <c r="AP734" s="281">
        <v>0</v>
      </c>
      <c r="AQ734" s="282">
        <v>0</v>
      </c>
    </row>
    <row r="735" spans="2:43" s="27" customFormat="1" x14ac:dyDescent="0.2">
      <c r="B735" s="151" t="s">
        <v>245</v>
      </c>
      <c r="C735" s="151" t="s">
        <v>120</v>
      </c>
      <c r="D735" s="151" t="s">
        <v>397</v>
      </c>
      <c r="E735" s="151" t="s">
        <v>475</v>
      </c>
      <c r="F735" s="151" t="s">
        <v>130</v>
      </c>
      <c r="G735" s="151" t="s">
        <v>328</v>
      </c>
      <c r="H735" s="151" t="s">
        <v>83</v>
      </c>
      <c r="I735" s="262">
        <v>0</v>
      </c>
      <c r="J735" s="263">
        <v>0</v>
      </c>
      <c r="K735" s="263">
        <v>0</v>
      </c>
      <c r="L735" s="263">
        <v>0</v>
      </c>
      <c r="M735" s="264">
        <v>0</v>
      </c>
      <c r="N735" s="262">
        <v>0</v>
      </c>
      <c r="O735" s="263">
        <v>0</v>
      </c>
      <c r="P735" s="263">
        <v>0</v>
      </c>
      <c r="Q735" s="263">
        <v>0</v>
      </c>
      <c r="R735" s="264">
        <v>0</v>
      </c>
      <c r="S735" s="262">
        <v>0</v>
      </c>
      <c r="T735" s="263">
        <v>0</v>
      </c>
      <c r="U735" s="263">
        <v>0</v>
      </c>
      <c r="V735" s="263">
        <v>0</v>
      </c>
      <c r="W735" s="263">
        <v>0</v>
      </c>
      <c r="X735" s="278">
        <v>0</v>
      </c>
      <c r="Y735" s="278">
        <v>0</v>
      </c>
      <c r="Z735" s="278">
        <v>0</v>
      </c>
      <c r="AA735" s="278">
        <v>0</v>
      </c>
      <c r="AB735" s="278">
        <v>0</v>
      </c>
      <c r="AC735" s="279">
        <v>0</v>
      </c>
      <c r="AD735" s="279">
        <v>0</v>
      </c>
      <c r="AE735" s="279">
        <v>0</v>
      </c>
      <c r="AF735" s="279">
        <v>0</v>
      </c>
      <c r="AG735" s="279">
        <v>0</v>
      </c>
      <c r="AH735" s="280">
        <v>0</v>
      </c>
      <c r="AI735" s="280">
        <v>0</v>
      </c>
      <c r="AJ735" s="280">
        <v>0</v>
      </c>
      <c r="AK735" s="280">
        <v>0</v>
      </c>
      <c r="AL735" s="280">
        <v>0</v>
      </c>
      <c r="AM735" s="281">
        <v>0</v>
      </c>
      <c r="AN735" s="281">
        <v>0</v>
      </c>
      <c r="AO735" s="281">
        <v>0</v>
      </c>
      <c r="AP735" s="281">
        <v>0</v>
      </c>
      <c r="AQ735" s="282">
        <v>0</v>
      </c>
    </row>
    <row r="736" spans="2:43" s="27" customFormat="1" x14ac:dyDescent="0.2">
      <c r="B736" s="151" t="s">
        <v>245</v>
      </c>
      <c r="C736" s="151" t="s">
        <v>120</v>
      </c>
      <c r="D736" s="151" t="s">
        <v>138</v>
      </c>
      <c r="E736" s="151" t="s">
        <v>475</v>
      </c>
      <c r="F736" s="151" t="s">
        <v>126</v>
      </c>
      <c r="G736" s="151" t="s">
        <v>328</v>
      </c>
      <c r="H736" s="151" t="s">
        <v>83</v>
      </c>
      <c r="I736" s="262">
        <v>0.50651446655919663</v>
      </c>
      <c r="J736" s="263">
        <v>2.468455088839281E-2</v>
      </c>
      <c r="K736" s="263">
        <v>0.13605838618157334</v>
      </c>
      <c r="L736" s="263">
        <v>4.1647070271798824E-4</v>
      </c>
      <c r="M736" s="264">
        <v>2.0792249350576344E-2</v>
      </c>
      <c r="N736" s="262">
        <v>0.49440517261823225</v>
      </c>
      <c r="O736" s="263">
        <v>2.4094414767427134E-2</v>
      </c>
      <c r="P736" s="263">
        <v>0.13280562421684994</v>
      </c>
      <c r="Q736" s="263">
        <v>4.0651409438798172E-4</v>
      </c>
      <c r="R736" s="264">
        <v>2.0295166886593986E-2</v>
      </c>
      <c r="S736" s="262">
        <v>0.34977000809767533</v>
      </c>
      <c r="T736" s="263">
        <v>1.9189008334103207E-2</v>
      </c>
      <c r="U736" s="263">
        <v>9.0662962180193582E-2</v>
      </c>
      <c r="V736" s="263">
        <v>1.2776208852961556E-4</v>
      </c>
      <c r="W736" s="263">
        <v>1.3582424032607142E-2</v>
      </c>
      <c r="X736" s="278">
        <v>8.7588482829134041E-3</v>
      </c>
      <c r="Y736" s="278">
        <v>4.805260851611822E-4</v>
      </c>
      <c r="Z736" s="278">
        <v>2.2703579844789712E-3</v>
      </c>
      <c r="AA736" s="278">
        <v>3.1993845207750144E-6</v>
      </c>
      <c r="AB736" s="278">
        <v>3.4012747994842596E-4</v>
      </c>
      <c r="AC736" s="279">
        <v>3.5619316350514511E-2</v>
      </c>
      <c r="AD736" s="279">
        <v>1.9541394129888074E-3</v>
      </c>
      <c r="AE736" s="279">
        <v>9.2327891368811487E-3</v>
      </c>
      <c r="AF736" s="279">
        <v>1.3010830384485056E-5</v>
      </c>
      <c r="AG736" s="279">
        <v>1.3831850851235986E-3</v>
      </c>
      <c r="AH736" s="280">
        <v>0.30539184346424741</v>
      </c>
      <c r="AI736" s="280">
        <v>1.6754342835953215E-2</v>
      </c>
      <c r="AJ736" s="280">
        <v>7.915981505883346E-2</v>
      </c>
      <c r="AK736" s="280">
        <v>1.1155187362435549E-4</v>
      </c>
      <c r="AL736" s="280">
        <v>1.1859111467535119E-2</v>
      </c>
      <c r="AM736" s="281">
        <v>0</v>
      </c>
      <c r="AN736" s="281">
        <v>0</v>
      </c>
      <c r="AO736" s="281">
        <v>0</v>
      </c>
      <c r="AP736" s="281">
        <v>0</v>
      </c>
      <c r="AQ736" s="282">
        <v>0</v>
      </c>
    </row>
    <row r="737" spans="2:43" s="27" customFormat="1" x14ac:dyDescent="0.2">
      <c r="B737" s="151" t="s">
        <v>245</v>
      </c>
      <c r="C737" s="151" t="s">
        <v>120</v>
      </c>
      <c r="D737" s="151" t="s">
        <v>140</v>
      </c>
      <c r="E737" s="151" t="s">
        <v>475</v>
      </c>
      <c r="F737" s="151" t="s">
        <v>128</v>
      </c>
      <c r="G737" s="151" t="s">
        <v>328</v>
      </c>
      <c r="H737" s="151" t="s">
        <v>83</v>
      </c>
      <c r="I737" s="262">
        <v>1.3960857834544802</v>
      </c>
      <c r="J737" s="263">
        <v>6.8037050946137781E-2</v>
      </c>
      <c r="K737" s="263">
        <v>0.37501234655388577</v>
      </c>
      <c r="L737" s="263">
        <v>1.1479017198454066E-3</v>
      </c>
      <c r="M737" s="264">
        <v>5.7308854220035961E-2</v>
      </c>
      <c r="N737" s="262">
        <v>1.388479989234692</v>
      </c>
      <c r="O737" s="263">
        <v>6.7666389046310157E-2</v>
      </c>
      <c r="P737" s="263">
        <v>0.37296930108234522</v>
      </c>
      <c r="Q737" s="263">
        <v>1.141648017981842E-3</v>
      </c>
      <c r="R737" s="264">
        <v>5.6996638912541815E-2</v>
      </c>
      <c r="S737" s="262">
        <v>0.98228878655580854</v>
      </c>
      <c r="T737" s="263">
        <v>5.3890120008379332E-2</v>
      </c>
      <c r="U737" s="263">
        <v>0.2546164881028557</v>
      </c>
      <c r="V737" s="263">
        <v>3.5880511194243223E-4</v>
      </c>
      <c r="W737" s="263">
        <v>3.8144673678682947E-2</v>
      </c>
      <c r="X737" s="278">
        <v>0.6717165596738387</v>
      </c>
      <c r="Y737" s="278">
        <v>3.6851572071144922E-2</v>
      </c>
      <c r="Z737" s="278">
        <v>0.174113879508252</v>
      </c>
      <c r="AA737" s="278">
        <v>2.4536097600424348E-4</v>
      </c>
      <c r="AB737" s="278">
        <v>2.6084395265434917E-2</v>
      </c>
      <c r="AC737" s="279">
        <v>1.0114421181979858E-2</v>
      </c>
      <c r="AD737" s="279">
        <v>5.5489523933522028E-4</v>
      </c>
      <c r="AE737" s="279">
        <v>2.6217324638089321E-3</v>
      </c>
      <c r="AF737" s="279">
        <v>3.6945408255731971E-6</v>
      </c>
      <c r="AG737" s="279">
        <v>3.9276768778777116E-4</v>
      </c>
      <c r="AH737" s="280">
        <v>0.30045780569998987</v>
      </c>
      <c r="AI737" s="280">
        <v>1.6483652697899191E-2</v>
      </c>
      <c r="AJ737" s="280">
        <v>7.7880876130794752E-2</v>
      </c>
      <c r="AK737" s="280">
        <v>1.0974959511261555E-4</v>
      </c>
      <c r="AL737" s="280">
        <v>1.1667510725460259E-2</v>
      </c>
      <c r="AM737" s="281">
        <v>0</v>
      </c>
      <c r="AN737" s="281">
        <v>0</v>
      </c>
      <c r="AO737" s="281">
        <v>0</v>
      </c>
      <c r="AP737" s="281">
        <v>0</v>
      </c>
      <c r="AQ737" s="282">
        <v>0</v>
      </c>
    </row>
    <row r="738" spans="2:43" s="27" customFormat="1" x14ac:dyDescent="0.2">
      <c r="B738" s="151" t="s">
        <v>245</v>
      </c>
      <c r="C738" s="151" t="s">
        <v>120</v>
      </c>
      <c r="D738" s="151" t="s">
        <v>135</v>
      </c>
      <c r="E738" s="151" t="s">
        <v>475</v>
      </c>
      <c r="F738" s="151" t="s">
        <v>155</v>
      </c>
      <c r="G738" s="151" t="s">
        <v>328</v>
      </c>
      <c r="H738" s="151" t="s">
        <v>83</v>
      </c>
      <c r="I738" s="262">
        <v>9.8089612889594002E-2</v>
      </c>
      <c r="J738" s="263">
        <v>4.7803136945802436E-3</v>
      </c>
      <c r="K738" s="263">
        <v>2.6348535554361448E-2</v>
      </c>
      <c r="L738" s="263">
        <v>8.065208934104613E-5</v>
      </c>
      <c r="M738" s="264">
        <v>4.0265457840849015E-3</v>
      </c>
      <c r="N738" s="262">
        <v>9.5744574330075022E-2</v>
      </c>
      <c r="O738" s="263">
        <v>4.6660302387671916E-3</v>
      </c>
      <c r="P738" s="263">
        <v>2.5718618379223027E-2</v>
      </c>
      <c r="Q738" s="263">
        <v>7.8723931467455547E-5</v>
      </c>
      <c r="R738" s="264">
        <v>3.9302827359681174E-3</v>
      </c>
      <c r="S738" s="262">
        <v>6.7735093387863668E-2</v>
      </c>
      <c r="T738" s="263">
        <v>3.716068391913142E-3</v>
      </c>
      <c r="U738" s="263">
        <v>1.755743507997071E-2</v>
      </c>
      <c r="V738" s="263">
        <v>2.4741906960660104E-5</v>
      </c>
      <c r="W738" s="263">
        <v>2.630319178267827E-3</v>
      </c>
      <c r="X738" s="278">
        <v>9.3427715017742989E-3</v>
      </c>
      <c r="Y738" s="278">
        <v>5.1256115750526092E-4</v>
      </c>
      <c r="Z738" s="278">
        <v>2.421715183444236E-3</v>
      </c>
      <c r="AA738" s="278">
        <v>3.4126768221600142E-6</v>
      </c>
      <c r="AB738" s="278">
        <v>3.6280264527832097E-4</v>
      </c>
      <c r="AC738" s="279">
        <v>5.8392321886089368E-4</v>
      </c>
      <c r="AD738" s="279">
        <v>3.2035072344078808E-5</v>
      </c>
      <c r="AE738" s="279">
        <v>1.5135719896526475E-4</v>
      </c>
      <c r="AF738" s="279">
        <v>2.1329230138500089E-7</v>
      </c>
      <c r="AG738" s="279">
        <v>2.2675165329895061E-5</v>
      </c>
      <c r="AH738" s="280">
        <v>5.7808398667228471E-2</v>
      </c>
      <c r="AI738" s="280">
        <v>3.1714721620638019E-3</v>
      </c>
      <c r="AJ738" s="280">
        <v>1.4984362697561208E-2</v>
      </c>
      <c r="AK738" s="280">
        <v>2.1115937837115086E-5</v>
      </c>
      <c r="AL738" s="280">
        <v>2.2448413676596111E-3</v>
      </c>
      <c r="AM738" s="281">
        <v>0</v>
      </c>
      <c r="AN738" s="281">
        <v>0</v>
      </c>
      <c r="AO738" s="281">
        <v>0</v>
      </c>
      <c r="AP738" s="281">
        <v>0</v>
      </c>
      <c r="AQ738" s="282">
        <v>0</v>
      </c>
    </row>
    <row r="739" spans="2:43" s="27" customFormat="1" x14ac:dyDescent="0.2">
      <c r="B739" s="151" t="s">
        <v>245</v>
      </c>
      <c r="C739" s="151" t="s">
        <v>120</v>
      </c>
      <c r="D739" s="151" t="s">
        <v>136</v>
      </c>
      <c r="E739" s="151" t="s">
        <v>475</v>
      </c>
      <c r="F739" s="151" t="s">
        <v>132</v>
      </c>
      <c r="G739" s="151" t="s">
        <v>328</v>
      </c>
      <c r="H739" s="151" t="s">
        <v>83</v>
      </c>
      <c r="I739" s="262">
        <v>5.9192007778203276E-3</v>
      </c>
      <c r="J739" s="263">
        <v>2.8846720570742846E-4</v>
      </c>
      <c r="K739" s="263">
        <v>1.5899978351769839E-3</v>
      </c>
      <c r="L739" s="263">
        <v>4.8669364257527838E-6</v>
      </c>
      <c r="M739" s="264">
        <v>2.4298121110857162E-4</v>
      </c>
      <c r="N739" s="262">
        <v>6.4124675093053547E-3</v>
      </c>
      <c r="O739" s="263">
        <v>3.1250613951638081E-4</v>
      </c>
      <c r="P739" s="263">
        <v>1.7224976547750657E-3</v>
      </c>
      <c r="Q739" s="263">
        <v>5.2725144612321825E-6</v>
      </c>
      <c r="R739" s="264">
        <v>2.6322964536761923E-4</v>
      </c>
      <c r="S739" s="262">
        <v>4.5365399410732272E-3</v>
      </c>
      <c r="T739" s="263">
        <v>2.4888269640585228E-4</v>
      </c>
      <c r="U739" s="263">
        <v>1.1759045646692575E-3</v>
      </c>
      <c r="V739" s="263">
        <v>1.657082666183541E-6</v>
      </c>
      <c r="W739" s="263">
        <v>1.7616493036563677E-4</v>
      </c>
      <c r="X739" s="278">
        <v>4.5365399410732272E-3</v>
      </c>
      <c r="Y739" s="278">
        <v>2.4888269640585228E-4</v>
      </c>
      <c r="Z739" s="278">
        <v>1.1759045646692575E-3</v>
      </c>
      <c r="AA739" s="278">
        <v>1.657082666183541E-6</v>
      </c>
      <c r="AB739" s="278">
        <v>1.7616493036563677E-4</v>
      </c>
      <c r="AC739" s="279">
        <v>0</v>
      </c>
      <c r="AD739" s="279">
        <v>0</v>
      </c>
      <c r="AE739" s="279">
        <v>0</v>
      </c>
      <c r="AF739" s="279">
        <v>0</v>
      </c>
      <c r="AG739" s="279">
        <v>0</v>
      </c>
      <c r="AH739" s="280">
        <v>0</v>
      </c>
      <c r="AI739" s="280">
        <v>0</v>
      </c>
      <c r="AJ739" s="280">
        <v>0</v>
      </c>
      <c r="AK739" s="280">
        <v>0</v>
      </c>
      <c r="AL739" s="280">
        <v>0</v>
      </c>
      <c r="AM739" s="281">
        <v>0</v>
      </c>
      <c r="AN739" s="281">
        <v>0</v>
      </c>
      <c r="AO739" s="281">
        <v>0</v>
      </c>
      <c r="AP739" s="281">
        <v>0</v>
      </c>
      <c r="AQ739" s="282">
        <v>0</v>
      </c>
    </row>
    <row r="740" spans="2:43" x14ac:dyDescent="0.2">
      <c r="B740" s="151" t="s">
        <v>245</v>
      </c>
      <c r="C740" s="151" t="s">
        <v>120</v>
      </c>
      <c r="D740" s="151" t="s">
        <v>398</v>
      </c>
      <c r="E740" s="151" t="s">
        <v>475</v>
      </c>
      <c r="F740" s="151" t="s">
        <v>131</v>
      </c>
      <c r="G740" s="151" t="s">
        <v>328</v>
      </c>
      <c r="H740" s="151" t="s">
        <v>83</v>
      </c>
      <c r="I740" s="262">
        <v>3.3824004444687589E-3</v>
      </c>
      <c r="J740" s="263">
        <v>1.6483840326138771E-4</v>
      </c>
      <c r="K740" s="263">
        <v>9.08570191529705E-4</v>
      </c>
      <c r="L740" s="263">
        <v>2.7811065290015909E-6</v>
      </c>
      <c r="M740" s="264">
        <v>1.388464063477552E-4</v>
      </c>
      <c r="N740" s="262">
        <v>3.6642671481744884E-3</v>
      </c>
      <c r="O740" s="263">
        <v>1.7857493686650335E-4</v>
      </c>
      <c r="P740" s="263">
        <v>9.8428437415718027E-4</v>
      </c>
      <c r="Q740" s="263">
        <v>3.0128654064183899E-6</v>
      </c>
      <c r="R740" s="264">
        <v>1.5041694021006812E-4</v>
      </c>
      <c r="S740" s="262">
        <v>2.5923085377561298E-3</v>
      </c>
      <c r="T740" s="263">
        <v>1.4221868366048703E-4</v>
      </c>
      <c r="U740" s="263">
        <v>6.7194546552528983E-4</v>
      </c>
      <c r="V740" s="263">
        <v>9.4690438067630911E-7</v>
      </c>
      <c r="W740" s="263">
        <v>1.0066567449464957E-4</v>
      </c>
      <c r="X740" s="278">
        <v>0</v>
      </c>
      <c r="Y740" s="278">
        <v>0</v>
      </c>
      <c r="Z740" s="278">
        <v>0</v>
      </c>
      <c r="AA740" s="278">
        <v>0</v>
      </c>
      <c r="AB740" s="278">
        <v>0</v>
      </c>
      <c r="AC740" s="279">
        <v>0</v>
      </c>
      <c r="AD740" s="279">
        <v>0</v>
      </c>
      <c r="AE740" s="279">
        <v>0</v>
      </c>
      <c r="AF740" s="279">
        <v>0</v>
      </c>
      <c r="AG740" s="279">
        <v>0</v>
      </c>
      <c r="AH740" s="280">
        <v>2.5923085377561298E-3</v>
      </c>
      <c r="AI740" s="280">
        <v>1.4221868366048703E-4</v>
      </c>
      <c r="AJ740" s="280">
        <v>6.7194546552528983E-4</v>
      </c>
      <c r="AK740" s="280">
        <v>9.4690438067630901E-7</v>
      </c>
      <c r="AL740" s="280">
        <v>1.0066567449464957E-4</v>
      </c>
      <c r="AM740" s="281">
        <v>0</v>
      </c>
      <c r="AN740" s="281">
        <v>0</v>
      </c>
      <c r="AO740" s="281">
        <v>0</v>
      </c>
      <c r="AP740" s="281">
        <v>0</v>
      </c>
      <c r="AQ740" s="282">
        <v>0</v>
      </c>
    </row>
    <row r="741" spans="2:43" x14ac:dyDescent="0.2">
      <c r="B741" s="151" t="s">
        <v>244</v>
      </c>
      <c r="C741" s="151" t="s">
        <v>121</v>
      </c>
      <c r="D741" s="151" t="s">
        <v>144</v>
      </c>
      <c r="E741" s="151" t="s">
        <v>475</v>
      </c>
      <c r="F741" s="151" t="s">
        <v>122</v>
      </c>
      <c r="G741" s="151" t="s">
        <v>22</v>
      </c>
      <c r="H741" s="151" t="s">
        <v>121</v>
      </c>
      <c r="I741" s="262">
        <v>0</v>
      </c>
      <c r="J741" s="263">
        <v>0</v>
      </c>
      <c r="K741" s="263">
        <v>0</v>
      </c>
      <c r="L741" s="263">
        <v>0</v>
      </c>
      <c r="M741" s="264">
        <v>0</v>
      </c>
      <c r="N741" s="262">
        <v>0</v>
      </c>
      <c r="O741" s="263">
        <v>0</v>
      </c>
      <c r="P741" s="263">
        <v>0</v>
      </c>
      <c r="Q741" s="263">
        <v>0</v>
      </c>
      <c r="R741" s="264">
        <v>0</v>
      </c>
      <c r="S741" s="262">
        <v>0</v>
      </c>
      <c r="T741" s="263">
        <v>0</v>
      </c>
      <c r="U741" s="263">
        <v>0</v>
      </c>
      <c r="V741" s="263">
        <v>0</v>
      </c>
      <c r="W741" s="263">
        <v>0</v>
      </c>
      <c r="X741" s="278">
        <v>0</v>
      </c>
      <c r="Y741" s="278">
        <v>0</v>
      </c>
      <c r="Z741" s="278">
        <v>0</v>
      </c>
      <c r="AA741" s="278">
        <v>0</v>
      </c>
      <c r="AB741" s="278">
        <v>0</v>
      </c>
      <c r="AC741" s="279">
        <v>0</v>
      </c>
      <c r="AD741" s="279">
        <v>0</v>
      </c>
      <c r="AE741" s="279">
        <v>0</v>
      </c>
      <c r="AF741" s="279">
        <v>0</v>
      </c>
      <c r="AG741" s="279">
        <v>0</v>
      </c>
      <c r="AH741" s="280">
        <v>0</v>
      </c>
      <c r="AI741" s="280">
        <v>0</v>
      </c>
      <c r="AJ741" s="280">
        <v>0</v>
      </c>
      <c r="AK741" s="280">
        <v>0</v>
      </c>
      <c r="AL741" s="280">
        <v>0</v>
      </c>
      <c r="AM741" s="281">
        <v>0</v>
      </c>
      <c r="AN741" s="281">
        <v>0</v>
      </c>
      <c r="AO741" s="281">
        <v>0</v>
      </c>
      <c r="AP741" s="281">
        <v>0</v>
      </c>
      <c r="AQ741" s="282">
        <v>0</v>
      </c>
    </row>
    <row r="742" spans="2:43" x14ac:dyDescent="0.2">
      <c r="B742" s="151" t="s">
        <v>244</v>
      </c>
      <c r="C742" s="151" t="s">
        <v>121</v>
      </c>
      <c r="D742" s="151" t="s">
        <v>139</v>
      </c>
      <c r="E742" s="151" t="s">
        <v>475</v>
      </c>
      <c r="F742" s="151" t="s">
        <v>127</v>
      </c>
      <c r="G742" s="151" t="s">
        <v>22</v>
      </c>
      <c r="H742" s="151" t="s">
        <v>121</v>
      </c>
      <c r="I742" s="262">
        <v>0</v>
      </c>
      <c r="J742" s="263">
        <v>0</v>
      </c>
      <c r="K742" s="263">
        <v>0</v>
      </c>
      <c r="L742" s="263">
        <v>0</v>
      </c>
      <c r="M742" s="264">
        <v>0</v>
      </c>
      <c r="N742" s="262">
        <v>0</v>
      </c>
      <c r="O742" s="263">
        <v>0</v>
      </c>
      <c r="P742" s="263">
        <v>0</v>
      </c>
      <c r="Q742" s="263">
        <v>0</v>
      </c>
      <c r="R742" s="264">
        <v>0</v>
      </c>
      <c r="S742" s="262">
        <v>0</v>
      </c>
      <c r="T742" s="263">
        <v>0</v>
      </c>
      <c r="U742" s="263">
        <v>0</v>
      </c>
      <c r="V742" s="263">
        <v>0</v>
      </c>
      <c r="W742" s="263">
        <v>0</v>
      </c>
      <c r="X742" s="278">
        <v>0</v>
      </c>
      <c r="Y742" s="278">
        <v>0</v>
      </c>
      <c r="Z742" s="278">
        <v>0</v>
      </c>
      <c r="AA742" s="278">
        <v>0</v>
      </c>
      <c r="AB742" s="278">
        <v>0</v>
      </c>
      <c r="AC742" s="279">
        <v>0</v>
      </c>
      <c r="AD742" s="279">
        <v>0</v>
      </c>
      <c r="AE742" s="279">
        <v>0</v>
      </c>
      <c r="AF742" s="279">
        <v>0</v>
      </c>
      <c r="AG742" s="279">
        <v>0</v>
      </c>
      <c r="AH742" s="280">
        <v>0</v>
      </c>
      <c r="AI742" s="280">
        <v>0</v>
      </c>
      <c r="AJ742" s="280">
        <v>0</v>
      </c>
      <c r="AK742" s="280">
        <v>0</v>
      </c>
      <c r="AL742" s="280">
        <v>0</v>
      </c>
      <c r="AM742" s="281">
        <v>0</v>
      </c>
      <c r="AN742" s="281">
        <v>0</v>
      </c>
      <c r="AO742" s="281">
        <v>0</v>
      </c>
      <c r="AP742" s="281">
        <v>0</v>
      </c>
      <c r="AQ742" s="282">
        <v>0</v>
      </c>
    </row>
    <row r="743" spans="2:43" x14ac:dyDescent="0.2">
      <c r="B743" s="151" t="s">
        <v>244</v>
      </c>
      <c r="C743" s="151" t="s">
        <v>121</v>
      </c>
      <c r="D743" s="151" t="s">
        <v>142</v>
      </c>
      <c r="E743" s="151" t="s">
        <v>475</v>
      </c>
      <c r="F743" s="151" t="s">
        <v>133</v>
      </c>
      <c r="G743" s="151" t="s">
        <v>22</v>
      </c>
      <c r="H743" s="151" t="s">
        <v>121</v>
      </c>
      <c r="I743" s="262">
        <v>0</v>
      </c>
      <c r="J743" s="263">
        <v>0</v>
      </c>
      <c r="K743" s="263">
        <v>0</v>
      </c>
      <c r="L743" s="263">
        <v>0</v>
      </c>
      <c r="M743" s="264">
        <v>0</v>
      </c>
      <c r="N743" s="262">
        <v>0</v>
      </c>
      <c r="O743" s="263">
        <v>0</v>
      </c>
      <c r="P743" s="263">
        <v>0</v>
      </c>
      <c r="Q743" s="263">
        <v>0</v>
      </c>
      <c r="R743" s="264">
        <v>0</v>
      </c>
      <c r="S743" s="262">
        <v>0</v>
      </c>
      <c r="T743" s="263">
        <v>0</v>
      </c>
      <c r="U743" s="263">
        <v>0</v>
      </c>
      <c r="V743" s="263">
        <v>0</v>
      </c>
      <c r="W743" s="263">
        <v>0</v>
      </c>
      <c r="X743" s="278">
        <v>0</v>
      </c>
      <c r="Y743" s="278">
        <v>0</v>
      </c>
      <c r="Z743" s="278">
        <v>0</v>
      </c>
      <c r="AA743" s="278">
        <v>0</v>
      </c>
      <c r="AB743" s="278">
        <v>0</v>
      </c>
      <c r="AC743" s="279">
        <v>0</v>
      </c>
      <c r="AD743" s="279">
        <v>0</v>
      </c>
      <c r="AE743" s="279">
        <v>0</v>
      </c>
      <c r="AF743" s="279">
        <v>0</v>
      </c>
      <c r="AG743" s="279">
        <v>0</v>
      </c>
      <c r="AH743" s="280">
        <v>0</v>
      </c>
      <c r="AI743" s="280">
        <v>0</v>
      </c>
      <c r="AJ743" s="280">
        <v>0</v>
      </c>
      <c r="AK743" s="280">
        <v>0</v>
      </c>
      <c r="AL743" s="280">
        <v>0</v>
      </c>
      <c r="AM743" s="281">
        <v>0</v>
      </c>
      <c r="AN743" s="281">
        <v>0</v>
      </c>
      <c r="AO743" s="281">
        <v>0</v>
      </c>
      <c r="AP743" s="281">
        <v>0</v>
      </c>
      <c r="AQ743" s="282">
        <v>0</v>
      </c>
    </row>
    <row r="744" spans="2:43" x14ac:dyDescent="0.2">
      <c r="B744" s="151" t="s">
        <v>244</v>
      </c>
      <c r="C744" s="151" t="s">
        <v>121</v>
      </c>
      <c r="D744" s="151" t="s">
        <v>143</v>
      </c>
      <c r="E744" s="151" t="s">
        <v>475</v>
      </c>
      <c r="F744" s="151" t="s">
        <v>212</v>
      </c>
      <c r="G744" s="151" t="s">
        <v>22</v>
      </c>
      <c r="H744" s="151" t="s">
        <v>121</v>
      </c>
      <c r="I744" s="262">
        <v>0</v>
      </c>
      <c r="J744" s="263">
        <v>0</v>
      </c>
      <c r="K744" s="263">
        <v>0</v>
      </c>
      <c r="L744" s="263">
        <v>0</v>
      </c>
      <c r="M744" s="264">
        <v>0</v>
      </c>
      <c r="N744" s="262">
        <v>0</v>
      </c>
      <c r="O744" s="263">
        <v>0</v>
      </c>
      <c r="P744" s="263">
        <v>0</v>
      </c>
      <c r="Q744" s="263">
        <v>0</v>
      </c>
      <c r="R744" s="264">
        <v>0</v>
      </c>
      <c r="S744" s="262">
        <v>0</v>
      </c>
      <c r="T744" s="263">
        <v>0</v>
      </c>
      <c r="U744" s="263">
        <v>0</v>
      </c>
      <c r="V744" s="263">
        <v>0</v>
      </c>
      <c r="W744" s="263">
        <v>0</v>
      </c>
      <c r="X744" s="278">
        <v>0</v>
      </c>
      <c r="Y744" s="278">
        <v>0</v>
      </c>
      <c r="Z744" s="278">
        <v>0</v>
      </c>
      <c r="AA744" s="278">
        <v>0</v>
      </c>
      <c r="AB744" s="278">
        <v>0</v>
      </c>
      <c r="AC744" s="279">
        <v>0</v>
      </c>
      <c r="AD744" s="279">
        <v>0</v>
      </c>
      <c r="AE744" s="279">
        <v>0</v>
      </c>
      <c r="AF744" s="279">
        <v>0</v>
      </c>
      <c r="AG744" s="279">
        <v>0</v>
      </c>
      <c r="AH744" s="280">
        <v>0</v>
      </c>
      <c r="AI744" s="280">
        <v>0</v>
      </c>
      <c r="AJ744" s="280">
        <v>0</v>
      </c>
      <c r="AK744" s="280">
        <v>0</v>
      </c>
      <c r="AL744" s="280">
        <v>0</v>
      </c>
      <c r="AM744" s="281">
        <v>0</v>
      </c>
      <c r="AN744" s="281">
        <v>0</v>
      </c>
      <c r="AO744" s="281">
        <v>0</v>
      </c>
      <c r="AP744" s="281">
        <v>0</v>
      </c>
      <c r="AQ744" s="282">
        <v>0</v>
      </c>
    </row>
    <row r="745" spans="2:43" x14ac:dyDescent="0.2">
      <c r="B745" s="151" t="s">
        <v>244</v>
      </c>
      <c r="C745" s="151" t="s">
        <v>121</v>
      </c>
      <c r="D745" s="151" t="s">
        <v>137</v>
      </c>
      <c r="E745" s="151" t="s">
        <v>475</v>
      </c>
      <c r="F745" s="151" t="s">
        <v>124</v>
      </c>
      <c r="G745" s="151" t="s">
        <v>22</v>
      </c>
      <c r="H745" s="151" t="s">
        <v>121</v>
      </c>
      <c r="I745" s="262">
        <v>0</v>
      </c>
      <c r="J745" s="263">
        <v>0</v>
      </c>
      <c r="K745" s="263">
        <v>0</v>
      </c>
      <c r="L745" s="263">
        <v>0</v>
      </c>
      <c r="M745" s="264">
        <v>0</v>
      </c>
      <c r="N745" s="262">
        <v>0</v>
      </c>
      <c r="O745" s="263">
        <v>0</v>
      </c>
      <c r="P745" s="263">
        <v>0</v>
      </c>
      <c r="Q745" s="263">
        <v>0</v>
      </c>
      <c r="R745" s="264">
        <v>0</v>
      </c>
      <c r="S745" s="262">
        <v>0</v>
      </c>
      <c r="T745" s="263">
        <v>0</v>
      </c>
      <c r="U745" s="263">
        <v>0</v>
      </c>
      <c r="V745" s="263">
        <v>0</v>
      </c>
      <c r="W745" s="263">
        <v>0</v>
      </c>
      <c r="X745" s="278">
        <v>0</v>
      </c>
      <c r="Y745" s="278">
        <v>0</v>
      </c>
      <c r="Z745" s="278">
        <v>0</v>
      </c>
      <c r="AA745" s="278">
        <v>0</v>
      </c>
      <c r="AB745" s="278">
        <v>0</v>
      </c>
      <c r="AC745" s="279">
        <v>0</v>
      </c>
      <c r="AD745" s="279">
        <v>0</v>
      </c>
      <c r="AE745" s="279">
        <v>0</v>
      </c>
      <c r="AF745" s="279">
        <v>0</v>
      </c>
      <c r="AG745" s="279">
        <v>0</v>
      </c>
      <c r="AH745" s="280">
        <v>0</v>
      </c>
      <c r="AI745" s="280">
        <v>0</v>
      </c>
      <c r="AJ745" s="280">
        <v>0</v>
      </c>
      <c r="AK745" s="280">
        <v>0</v>
      </c>
      <c r="AL745" s="280">
        <v>0</v>
      </c>
      <c r="AM745" s="281">
        <v>0</v>
      </c>
      <c r="AN745" s="281">
        <v>0</v>
      </c>
      <c r="AO745" s="281">
        <v>0</v>
      </c>
      <c r="AP745" s="281">
        <v>0</v>
      </c>
      <c r="AQ745" s="282">
        <v>0</v>
      </c>
    </row>
    <row r="746" spans="2:43" x14ac:dyDescent="0.2">
      <c r="B746" s="151" t="s">
        <v>244</v>
      </c>
      <c r="C746" s="151" t="s">
        <v>121</v>
      </c>
      <c r="D746" s="151" t="s">
        <v>141</v>
      </c>
      <c r="E746" s="151" t="s">
        <v>475</v>
      </c>
      <c r="F746" s="151" t="s">
        <v>123</v>
      </c>
      <c r="G746" s="151" t="s">
        <v>22</v>
      </c>
      <c r="H746" s="151" t="s">
        <v>121</v>
      </c>
      <c r="I746" s="262">
        <v>0</v>
      </c>
      <c r="J746" s="263">
        <v>0</v>
      </c>
      <c r="K746" s="263">
        <v>0</v>
      </c>
      <c r="L746" s="263">
        <v>0</v>
      </c>
      <c r="M746" s="264">
        <v>0</v>
      </c>
      <c r="N746" s="262">
        <v>0</v>
      </c>
      <c r="O746" s="263">
        <v>0</v>
      </c>
      <c r="P746" s="263">
        <v>0</v>
      </c>
      <c r="Q746" s="263">
        <v>0</v>
      </c>
      <c r="R746" s="264">
        <v>0</v>
      </c>
      <c r="S746" s="262">
        <v>0</v>
      </c>
      <c r="T746" s="263">
        <v>0</v>
      </c>
      <c r="U746" s="263">
        <v>0</v>
      </c>
      <c r="V746" s="263">
        <v>0</v>
      </c>
      <c r="W746" s="263">
        <v>0</v>
      </c>
      <c r="X746" s="278">
        <v>0</v>
      </c>
      <c r="Y746" s="278">
        <v>0</v>
      </c>
      <c r="Z746" s="278">
        <v>0</v>
      </c>
      <c r="AA746" s="278">
        <v>0</v>
      </c>
      <c r="AB746" s="278">
        <v>0</v>
      </c>
      <c r="AC746" s="279">
        <v>0</v>
      </c>
      <c r="AD746" s="279">
        <v>0</v>
      </c>
      <c r="AE746" s="279">
        <v>0</v>
      </c>
      <c r="AF746" s="279">
        <v>0</v>
      </c>
      <c r="AG746" s="279">
        <v>0</v>
      </c>
      <c r="AH746" s="280">
        <v>0</v>
      </c>
      <c r="AI746" s="280">
        <v>0</v>
      </c>
      <c r="AJ746" s="280">
        <v>0</v>
      </c>
      <c r="AK746" s="280">
        <v>0</v>
      </c>
      <c r="AL746" s="280">
        <v>0</v>
      </c>
      <c r="AM746" s="281">
        <v>0</v>
      </c>
      <c r="AN746" s="281">
        <v>0</v>
      </c>
      <c r="AO746" s="281">
        <v>0</v>
      </c>
      <c r="AP746" s="281">
        <v>0</v>
      </c>
      <c r="AQ746" s="282">
        <v>0</v>
      </c>
    </row>
    <row r="747" spans="2:43" x14ac:dyDescent="0.2">
      <c r="B747" s="151" t="s">
        <v>244</v>
      </c>
      <c r="C747" s="151" t="s">
        <v>121</v>
      </c>
      <c r="D747" s="151" t="s">
        <v>395</v>
      </c>
      <c r="E747" s="151" t="s">
        <v>475</v>
      </c>
      <c r="F747" s="151" t="s">
        <v>189</v>
      </c>
      <c r="G747" s="151" t="s">
        <v>22</v>
      </c>
      <c r="H747" s="151" t="s">
        <v>121</v>
      </c>
      <c r="I747" s="262">
        <v>0</v>
      </c>
      <c r="J747" s="263">
        <v>0</v>
      </c>
      <c r="K747" s="263">
        <v>0</v>
      </c>
      <c r="L747" s="263">
        <v>0</v>
      </c>
      <c r="M747" s="264">
        <v>0</v>
      </c>
      <c r="N747" s="262">
        <v>0</v>
      </c>
      <c r="O747" s="263">
        <v>0</v>
      </c>
      <c r="P747" s="263">
        <v>0</v>
      </c>
      <c r="Q747" s="263">
        <v>0</v>
      </c>
      <c r="R747" s="264">
        <v>0</v>
      </c>
      <c r="S747" s="262">
        <v>0</v>
      </c>
      <c r="T747" s="263">
        <v>0</v>
      </c>
      <c r="U747" s="263">
        <v>0</v>
      </c>
      <c r="V747" s="263">
        <v>0</v>
      </c>
      <c r="W747" s="263">
        <v>0</v>
      </c>
      <c r="X747" s="278">
        <v>0</v>
      </c>
      <c r="Y747" s="278">
        <v>0</v>
      </c>
      <c r="Z747" s="278">
        <v>0</v>
      </c>
      <c r="AA747" s="278">
        <v>0</v>
      </c>
      <c r="AB747" s="278">
        <v>0</v>
      </c>
      <c r="AC747" s="279">
        <v>0</v>
      </c>
      <c r="AD747" s="279">
        <v>0</v>
      </c>
      <c r="AE747" s="279">
        <v>0</v>
      </c>
      <c r="AF747" s="279">
        <v>0</v>
      </c>
      <c r="AG747" s="279">
        <v>0</v>
      </c>
      <c r="AH747" s="280">
        <v>0</v>
      </c>
      <c r="AI747" s="280">
        <v>0</v>
      </c>
      <c r="AJ747" s="280">
        <v>0</v>
      </c>
      <c r="AK747" s="280">
        <v>0</v>
      </c>
      <c r="AL747" s="280">
        <v>0</v>
      </c>
      <c r="AM747" s="281">
        <v>0</v>
      </c>
      <c r="AN747" s="281">
        <v>0</v>
      </c>
      <c r="AO747" s="281">
        <v>0</v>
      </c>
      <c r="AP747" s="281">
        <v>0</v>
      </c>
      <c r="AQ747" s="282">
        <v>0</v>
      </c>
    </row>
    <row r="748" spans="2:43" x14ac:dyDescent="0.2">
      <c r="B748" s="151" t="s">
        <v>244</v>
      </c>
      <c r="C748" s="151" t="s">
        <v>121</v>
      </c>
      <c r="D748" s="151" t="s">
        <v>396</v>
      </c>
      <c r="E748" s="151" t="s">
        <v>475</v>
      </c>
      <c r="F748" s="151" t="s">
        <v>193</v>
      </c>
      <c r="G748" s="151" t="s">
        <v>22</v>
      </c>
      <c r="H748" s="151" t="s">
        <v>121</v>
      </c>
      <c r="I748" s="262">
        <v>0</v>
      </c>
      <c r="J748" s="263">
        <v>0</v>
      </c>
      <c r="K748" s="263">
        <v>0</v>
      </c>
      <c r="L748" s="263">
        <v>0</v>
      </c>
      <c r="M748" s="264">
        <v>0</v>
      </c>
      <c r="N748" s="262">
        <v>0</v>
      </c>
      <c r="O748" s="263">
        <v>0</v>
      </c>
      <c r="P748" s="263">
        <v>0</v>
      </c>
      <c r="Q748" s="263">
        <v>0</v>
      </c>
      <c r="R748" s="264">
        <v>0</v>
      </c>
      <c r="S748" s="262">
        <v>0</v>
      </c>
      <c r="T748" s="263">
        <v>0</v>
      </c>
      <c r="U748" s="263">
        <v>0</v>
      </c>
      <c r="V748" s="263">
        <v>0</v>
      </c>
      <c r="W748" s="263">
        <v>0</v>
      </c>
      <c r="X748" s="278">
        <v>0</v>
      </c>
      <c r="Y748" s="278">
        <v>0</v>
      </c>
      <c r="Z748" s="278">
        <v>0</v>
      </c>
      <c r="AA748" s="278">
        <v>0</v>
      </c>
      <c r="AB748" s="278">
        <v>0</v>
      </c>
      <c r="AC748" s="279">
        <v>0</v>
      </c>
      <c r="AD748" s="279">
        <v>0</v>
      </c>
      <c r="AE748" s="279">
        <v>0</v>
      </c>
      <c r="AF748" s="279">
        <v>0</v>
      </c>
      <c r="AG748" s="279">
        <v>0</v>
      </c>
      <c r="AH748" s="280">
        <v>0</v>
      </c>
      <c r="AI748" s="280">
        <v>0</v>
      </c>
      <c r="AJ748" s="280">
        <v>0</v>
      </c>
      <c r="AK748" s="280">
        <v>0</v>
      </c>
      <c r="AL748" s="280">
        <v>0</v>
      </c>
      <c r="AM748" s="281">
        <v>0</v>
      </c>
      <c r="AN748" s="281">
        <v>0</v>
      </c>
      <c r="AO748" s="281">
        <v>0</v>
      </c>
      <c r="AP748" s="281">
        <v>0</v>
      </c>
      <c r="AQ748" s="282">
        <v>0</v>
      </c>
    </row>
    <row r="749" spans="2:43" x14ac:dyDescent="0.2">
      <c r="B749" s="151" t="s">
        <v>244</v>
      </c>
      <c r="C749" s="151" t="s">
        <v>121</v>
      </c>
      <c r="D749" s="151" t="s">
        <v>134</v>
      </c>
      <c r="E749" s="151" t="s">
        <v>475</v>
      </c>
      <c r="F749" s="151" t="s">
        <v>125</v>
      </c>
      <c r="G749" s="151" t="s">
        <v>22</v>
      </c>
      <c r="H749" s="151" t="s">
        <v>121</v>
      </c>
      <c r="I749" s="262">
        <v>0</v>
      </c>
      <c r="J749" s="263">
        <v>0</v>
      </c>
      <c r="K749" s="263">
        <v>0</v>
      </c>
      <c r="L749" s="263">
        <v>0</v>
      </c>
      <c r="M749" s="264">
        <v>0</v>
      </c>
      <c r="N749" s="262">
        <v>0</v>
      </c>
      <c r="O749" s="263">
        <v>0</v>
      </c>
      <c r="P749" s="263">
        <v>0</v>
      </c>
      <c r="Q749" s="263">
        <v>0</v>
      </c>
      <c r="R749" s="264">
        <v>0</v>
      </c>
      <c r="S749" s="262">
        <v>0</v>
      </c>
      <c r="T749" s="263">
        <v>0</v>
      </c>
      <c r="U749" s="263">
        <v>0</v>
      </c>
      <c r="V749" s="263">
        <v>0</v>
      </c>
      <c r="W749" s="263">
        <v>0</v>
      </c>
      <c r="X749" s="278">
        <v>0</v>
      </c>
      <c r="Y749" s="278">
        <v>0</v>
      </c>
      <c r="Z749" s="278">
        <v>0</v>
      </c>
      <c r="AA749" s="278">
        <v>0</v>
      </c>
      <c r="AB749" s="278">
        <v>0</v>
      </c>
      <c r="AC749" s="279">
        <v>0</v>
      </c>
      <c r="AD749" s="279">
        <v>0</v>
      </c>
      <c r="AE749" s="279">
        <v>0</v>
      </c>
      <c r="AF749" s="279">
        <v>0</v>
      </c>
      <c r="AG749" s="279">
        <v>0</v>
      </c>
      <c r="AH749" s="280">
        <v>0</v>
      </c>
      <c r="AI749" s="280">
        <v>0</v>
      </c>
      <c r="AJ749" s="280">
        <v>0</v>
      </c>
      <c r="AK749" s="280">
        <v>0</v>
      </c>
      <c r="AL749" s="280">
        <v>0</v>
      </c>
      <c r="AM749" s="281">
        <v>0</v>
      </c>
      <c r="AN749" s="281">
        <v>0</v>
      </c>
      <c r="AO749" s="281">
        <v>0</v>
      </c>
      <c r="AP749" s="281">
        <v>0</v>
      </c>
      <c r="AQ749" s="282">
        <v>0</v>
      </c>
    </row>
    <row r="750" spans="2:43" x14ac:dyDescent="0.2">
      <c r="B750" s="151" t="s">
        <v>244</v>
      </c>
      <c r="C750" s="151" t="s">
        <v>121</v>
      </c>
      <c r="D750" s="151" t="s">
        <v>397</v>
      </c>
      <c r="E750" s="151" t="s">
        <v>475</v>
      </c>
      <c r="F750" s="151" t="s">
        <v>130</v>
      </c>
      <c r="G750" s="151" t="s">
        <v>22</v>
      </c>
      <c r="H750" s="151" t="s">
        <v>121</v>
      </c>
      <c r="I750" s="262">
        <v>0</v>
      </c>
      <c r="J750" s="263">
        <v>0</v>
      </c>
      <c r="K750" s="263">
        <v>0</v>
      </c>
      <c r="L750" s="263">
        <v>0</v>
      </c>
      <c r="M750" s="264">
        <v>0</v>
      </c>
      <c r="N750" s="262">
        <v>0</v>
      </c>
      <c r="O750" s="263">
        <v>0</v>
      </c>
      <c r="P750" s="263">
        <v>0</v>
      </c>
      <c r="Q750" s="263">
        <v>0</v>
      </c>
      <c r="R750" s="264">
        <v>0</v>
      </c>
      <c r="S750" s="262">
        <v>0</v>
      </c>
      <c r="T750" s="263">
        <v>0</v>
      </c>
      <c r="U750" s="263">
        <v>0</v>
      </c>
      <c r="V750" s="263">
        <v>0</v>
      </c>
      <c r="W750" s="263">
        <v>0</v>
      </c>
      <c r="X750" s="278">
        <v>0</v>
      </c>
      <c r="Y750" s="278">
        <v>0</v>
      </c>
      <c r="Z750" s="278">
        <v>0</v>
      </c>
      <c r="AA750" s="278">
        <v>0</v>
      </c>
      <c r="AB750" s="278">
        <v>0</v>
      </c>
      <c r="AC750" s="279">
        <v>0</v>
      </c>
      <c r="AD750" s="279">
        <v>0</v>
      </c>
      <c r="AE750" s="279">
        <v>0</v>
      </c>
      <c r="AF750" s="279">
        <v>0</v>
      </c>
      <c r="AG750" s="279">
        <v>0</v>
      </c>
      <c r="AH750" s="280">
        <v>0</v>
      </c>
      <c r="AI750" s="280">
        <v>0</v>
      </c>
      <c r="AJ750" s="280">
        <v>0</v>
      </c>
      <c r="AK750" s="280">
        <v>0</v>
      </c>
      <c r="AL750" s="280">
        <v>0</v>
      </c>
      <c r="AM750" s="281">
        <v>0</v>
      </c>
      <c r="AN750" s="281">
        <v>0</v>
      </c>
      <c r="AO750" s="281">
        <v>0</v>
      </c>
      <c r="AP750" s="281">
        <v>0</v>
      </c>
      <c r="AQ750" s="282">
        <v>0</v>
      </c>
    </row>
    <row r="751" spans="2:43" x14ac:dyDescent="0.2">
      <c r="B751" s="151" t="s">
        <v>244</v>
      </c>
      <c r="C751" s="151" t="s">
        <v>121</v>
      </c>
      <c r="D751" s="151" t="s">
        <v>138</v>
      </c>
      <c r="E751" s="151" t="s">
        <v>475</v>
      </c>
      <c r="F751" s="151" t="s">
        <v>126</v>
      </c>
      <c r="G751" s="151" t="s">
        <v>22</v>
      </c>
      <c r="H751" s="151" t="s">
        <v>121</v>
      </c>
      <c r="I751" s="262">
        <v>0</v>
      </c>
      <c r="J751" s="263">
        <v>0</v>
      </c>
      <c r="K751" s="263">
        <v>0</v>
      </c>
      <c r="L751" s="263">
        <v>0</v>
      </c>
      <c r="M751" s="264">
        <v>0</v>
      </c>
      <c r="N751" s="262">
        <v>0</v>
      </c>
      <c r="O751" s="263">
        <v>0</v>
      </c>
      <c r="P751" s="263">
        <v>0</v>
      </c>
      <c r="Q751" s="263">
        <v>0</v>
      </c>
      <c r="R751" s="264">
        <v>0</v>
      </c>
      <c r="S751" s="262">
        <v>0</v>
      </c>
      <c r="T751" s="263">
        <v>0</v>
      </c>
      <c r="U751" s="263">
        <v>0</v>
      </c>
      <c r="V751" s="263">
        <v>0</v>
      </c>
      <c r="W751" s="263">
        <v>0</v>
      </c>
      <c r="X751" s="278">
        <v>0</v>
      </c>
      <c r="Y751" s="278">
        <v>0</v>
      </c>
      <c r="Z751" s="278">
        <v>0</v>
      </c>
      <c r="AA751" s="278">
        <v>0</v>
      </c>
      <c r="AB751" s="278">
        <v>0</v>
      </c>
      <c r="AC751" s="279">
        <v>0</v>
      </c>
      <c r="AD751" s="279">
        <v>0</v>
      </c>
      <c r="AE751" s="279">
        <v>0</v>
      </c>
      <c r="AF751" s="279">
        <v>0</v>
      </c>
      <c r="AG751" s="279">
        <v>0</v>
      </c>
      <c r="AH751" s="280">
        <v>0</v>
      </c>
      <c r="AI751" s="280">
        <v>0</v>
      </c>
      <c r="AJ751" s="280">
        <v>0</v>
      </c>
      <c r="AK751" s="280">
        <v>0</v>
      </c>
      <c r="AL751" s="280">
        <v>0</v>
      </c>
      <c r="AM751" s="281">
        <v>0</v>
      </c>
      <c r="AN751" s="281">
        <v>0</v>
      </c>
      <c r="AO751" s="281">
        <v>0</v>
      </c>
      <c r="AP751" s="281">
        <v>0</v>
      </c>
      <c r="AQ751" s="282">
        <v>0</v>
      </c>
    </row>
    <row r="752" spans="2:43" x14ac:dyDescent="0.2">
      <c r="B752" s="151" t="s">
        <v>244</v>
      </c>
      <c r="C752" s="151" t="s">
        <v>121</v>
      </c>
      <c r="D752" s="151" t="s">
        <v>140</v>
      </c>
      <c r="E752" s="151" t="s">
        <v>475</v>
      </c>
      <c r="F752" s="151" t="s">
        <v>128</v>
      </c>
      <c r="G752" s="151" t="s">
        <v>22</v>
      </c>
      <c r="H752" s="151" t="s">
        <v>121</v>
      </c>
      <c r="I752" s="262">
        <v>0</v>
      </c>
      <c r="J752" s="263">
        <v>0</v>
      </c>
      <c r="K752" s="263">
        <v>0</v>
      </c>
      <c r="L752" s="263">
        <v>0</v>
      </c>
      <c r="M752" s="264">
        <v>0</v>
      </c>
      <c r="N752" s="262">
        <v>0</v>
      </c>
      <c r="O752" s="263">
        <v>0</v>
      </c>
      <c r="P752" s="263">
        <v>0</v>
      </c>
      <c r="Q752" s="263">
        <v>0</v>
      </c>
      <c r="R752" s="264">
        <v>0</v>
      </c>
      <c r="S752" s="262">
        <v>0</v>
      </c>
      <c r="T752" s="263">
        <v>0</v>
      </c>
      <c r="U752" s="263">
        <v>0</v>
      </c>
      <c r="V752" s="263">
        <v>0</v>
      </c>
      <c r="W752" s="263">
        <v>0</v>
      </c>
      <c r="X752" s="278">
        <v>0</v>
      </c>
      <c r="Y752" s="278">
        <v>0</v>
      </c>
      <c r="Z752" s="278">
        <v>0</v>
      </c>
      <c r="AA752" s="278">
        <v>0</v>
      </c>
      <c r="AB752" s="278">
        <v>0</v>
      </c>
      <c r="AC752" s="279">
        <v>0</v>
      </c>
      <c r="AD752" s="279">
        <v>0</v>
      </c>
      <c r="AE752" s="279">
        <v>0</v>
      </c>
      <c r="AF752" s="279">
        <v>0</v>
      </c>
      <c r="AG752" s="279">
        <v>0</v>
      </c>
      <c r="AH752" s="280">
        <v>0</v>
      </c>
      <c r="AI752" s="280">
        <v>0</v>
      </c>
      <c r="AJ752" s="280">
        <v>0</v>
      </c>
      <c r="AK752" s="280">
        <v>0</v>
      </c>
      <c r="AL752" s="280">
        <v>0</v>
      </c>
      <c r="AM752" s="281">
        <v>0</v>
      </c>
      <c r="AN752" s="281">
        <v>0</v>
      </c>
      <c r="AO752" s="281">
        <v>0</v>
      </c>
      <c r="AP752" s="281">
        <v>0</v>
      </c>
      <c r="AQ752" s="282">
        <v>0</v>
      </c>
    </row>
    <row r="753" spans="2:43" x14ac:dyDescent="0.2">
      <c r="B753" s="151" t="s">
        <v>244</v>
      </c>
      <c r="C753" s="151" t="s">
        <v>121</v>
      </c>
      <c r="D753" s="151" t="s">
        <v>135</v>
      </c>
      <c r="E753" s="151" t="s">
        <v>475</v>
      </c>
      <c r="F753" s="151" t="s">
        <v>155</v>
      </c>
      <c r="G753" s="151" t="s">
        <v>22</v>
      </c>
      <c r="H753" s="151" t="s">
        <v>121</v>
      </c>
      <c r="I753" s="262">
        <v>0</v>
      </c>
      <c r="J753" s="263">
        <v>0</v>
      </c>
      <c r="K753" s="263">
        <v>0</v>
      </c>
      <c r="L753" s="263">
        <v>0</v>
      </c>
      <c r="M753" s="264">
        <v>0</v>
      </c>
      <c r="N753" s="262">
        <v>0</v>
      </c>
      <c r="O753" s="263">
        <v>0</v>
      </c>
      <c r="P753" s="263">
        <v>0</v>
      </c>
      <c r="Q753" s="263">
        <v>0</v>
      </c>
      <c r="R753" s="264">
        <v>0</v>
      </c>
      <c r="S753" s="262">
        <v>0</v>
      </c>
      <c r="T753" s="263">
        <v>0</v>
      </c>
      <c r="U753" s="263">
        <v>0</v>
      </c>
      <c r="V753" s="263">
        <v>0</v>
      </c>
      <c r="W753" s="263">
        <v>0</v>
      </c>
      <c r="X753" s="278">
        <v>0</v>
      </c>
      <c r="Y753" s="278">
        <v>0</v>
      </c>
      <c r="Z753" s="278">
        <v>0</v>
      </c>
      <c r="AA753" s="278">
        <v>0</v>
      </c>
      <c r="AB753" s="278">
        <v>0</v>
      </c>
      <c r="AC753" s="279">
        <v>0</v>
      </c>
      <c r="AD753" s="279">
        <v>0</v>
      </c>
      <c r="AE753" s="279">
        <v>0</v>
      </c>
      <c r="AF753" s="279">
        <v>0</v>
      </c>
      <c r="AG753" s="279">
        <v>0</v>
      </c>
      <c r="AH753" s="280">
        <v>0</v>
      </c>
      <c r="AI753" s="280">
        <v>0</v>
      </c>
      <c r="AJ753" s="280">
        <v>0</v>
      </c>
      <c r="AK753" s="280">
        <v>0</v>
      </c>
      <c r="AL753" s="280">
        <v>0</v>
      </c>
      <c r="AM753" s="281">
        <v>0</v>
      </c>
      <c r="AN753" s="281">
        <v>0</v>
      </c>
      <c r="AO753" s="281">
        <v>0</v>
      </c>
      <c r="AP753" s="281">
        <v>0</v>
      </c>
      <c r="AQ753" s="282">
        <v>0</v>
      </c>
    </row>
    <row r="754" spans="2:43" x14ac:dyDescent="0.2">
      <c r="B754" s="151" t="s">
        <v>244</v>
      </c>
      <c r="C754" s="151" t="s">
        <v>121</v>
      </c>
      <c r="D754" s="151" t="s">
        <v>136</v>
      </c>
      <c r="E754" s="151" t="s">
        <v>475</v>
      </c>
      <c r="F754" s="151" t="s">
        <v>132</v>
      </c>
      <c r="G754" s="151" t="s">
        <v>22</v>
      </c>
      <c r="H754" s="151" t="s">
        <v>121</v>
      </c>
      <c r="I754" s="262">
        <v>0</v>
      </c>
      <c r="J754" s="263">
        <v>0</v>
      </c>
      <c r="K754" s="263">
        <v>0</v>
      </c>
      <c r="L754" s="263">
        <v>0</v>
      </c>
      <c r="M754" s="264">
        <v>0</v>
      </c>
      <c r="N754" s="262">
        <v>0</v>
      </c>
      <c r="O754" s="263">
        <v>0</v>
      </c>
      <c r="P754" s="263">
        <v>0</v>
      </c>
      <c r="Q754" s="263">
        <v>0</v>
      </c>
      <c r="R754" s="264">
        <v>0</v>
      </c>
      <c r="S754" s="262">
        <v>0</v>
      </c>
      <c r="T754" s="263">
        <v>0</v>
      </c>
      <c r="U754" s="263">
        <v>0</v>
      </c>
      <c r="V754" s="263">
        <v>0</v>
      </c>
      <c r="W754" s="263">
        <v>0</v>
      </c>
      <c r="X754" s="278">
        <v>0</v>
      </c>
      <c r="Y754" s="278">
        <v>0</v>
      </c>
      <c r="Z754" s="278">
        <v>0</v>
      </c>
      <c r="AA754" s="278">
        <v>0</v>
      </c>
      <c r="AB754" s="278">
        <v>0</v>
      </c>
      <c r="AC754" s="279">
        <v>0</v>
      </c>
      <c r="AD754" s="279">
        <v>0</v>
      </c>
      <c r="AE754" s="279">
        <v>0</v>
      </c>
      <c r="AF754" s="279">
        <v>0</v>
      </c>
      <c r="AG754" s="279">
        <v>0</v>
      </c>
      <c r="AH754" s="280">
        <v>0</v>
      </c>
      <c r="AI754" s="280">
        <v>0</v>
      </c>
      <c r="AJ754" s="280">
        <v>0</v>
      </c>
      <c r="AK754" s="280">
        <v>0</v>
      </c>
      <c r="AL754" s="280">
        <v>0</v>
      </c>
      <c r="AM754" s="281">
        <v>0</v>
      </c>
      <c r="AN754" s="281">
        <v>0</v>
      </c>
      <c r="AO754" s="281">
        <v>0</v>
      </c>
      <c r="AP754" s="281">
        <v>0</v>
      </c>
      <c r="AQ754" s="282">
        <v>0</v>
      </c>
    </row>
    <row r="755" spans="2:43" x14ac:dyDescent="0.2">
      <c r="B755" s="151" t="s">
        <v>244</v>
      </c>
      <c r="C755" s="151" t="s">
        <v>121</v>
      </c>
      <c r="D755" s="151" t="s">
        <v>398</v>
      </c>
      <c r="E755" s="151" t="s">
        <v>475</v>
      </c>
      <c r="F755" s="151" t="s">
        <v>131</v>
      </c>
      <c r="G755" s="151" t="s">
        <v>22</v>
      </c>
      <c r="H755" s="151" t="s">
        <v>121</v>
      </c>
      <c r="I755" s="262">
        <v>0</v>
      </c>
      <c r="J755" s="263">
        <v>0</v>
      </c>
      <c r="K755" s="263">
        <v>0</v>
      </c>
      <c r="L755" s="263">
        <v>0</v>
      </c>
      <c r="M755" s="264">
        <v>0</v>
      </c>
      <c r="N755" s="262">
        <v>0</v>
      </c>
      <c r="O755" s="263">
        <v>0</v>
      </c>
      <c r="P755" s="263">
        <v>0</v>
      </c>
      <c r="Q755" s="263">
        <v>0</v>
      </c>
      <c r="R755" s="264">
        <v>0</v>
      </c>
      <c r="S755" s="262">
        <v>0</v>
      </c>
      <c r="T755" s="263">
        <v>0</v>
      </c>
      <c r="U755" s="263">
        <v>0</v>
      </c>
      <c r="V755" s="263">
        <v>0</v>
      </c>
      <c r="W755" s="263">
        <v>0</v>
      </c>
      <c r="X755" s="278">
        <v>0</v>
      </c>
      <c r="Y755" s="278">
        <v>0</v>
      </c>
      <c r="Z755" s="278">
        <v>0</v>
      </c>
      <c r="AA755" s="278">
        <v>0</v>
      </c>
      <c r="AB755" s="278">
        <v>0</v>
      </c>
      <c r="AC755" s="279">
        <v>0</v>
      </c>
      <c r="AD755" s="279">
        <v>0</v>
      </c>
      <c r="AE755" s="279">
        <v>0</v>
      </c>
      <c r="AF755" s="279">
        <v>0</v>
      </c>
      <c r="AG755" s="279">
        <v>0</v>
      </c>
      <c r="AH755" s="280">
        <v>0</v>
      </c>
      <c r="AI755" s="280">
        <v>0</v>
      </c>
      <c r="AJ755" s="280">
        <v>0</v>
      </c>
      <c r="AK755" s="280">
        <v>0</v>
      </c>
      <c r="AL755" s="280">
        <v>0</v>
      </c>
      <c r="AM755" s="281">
        <v>0</v>
      </c>
      <c r="AN755" s="281">
        <v>0</v>
      </c>
      <c r="AO755" s="281">
        <v>0</v>
      </c>
      <c r="AP755" s="281">
        <v>0</v>
      </c>
      <c r="AQ755" s="282">
        <v>0</v>
      </c>
    </row>
    <row r="756" spans="2:43" x14ac:dyDescent="0.2">
      <c r="B756" s="151" t="s">
        <v>245</v>
      </c>
      <c r="C756" s="151" t="s">
        <v>121</v>
      </c>
      <c r="D756" s="151" t="s">
        <v>144</v>
      </c>
      <c r="E756" s="151" t="s">
        <v>475</v>
      </c>
      <c r="F756" s="151" t="s">
        <v>122</v>
      </c>
      <c r="G756" s="151" t="s">
        <v>23</v>
      </c>
      <c r="H756" s="151" t="s">
        <v>121</v>
      </c>
      <c r="I756" s="262">
        <v>0</v>
      </c>
      <c r="J756" s="263">
        <v>0</v>
      </c>
      <c r="K756" s="263">
        <v>0</v>
      </c>
      <c r="L756" s="263">
        <v>0</v>
      </c>
      <c r="M756" s="264">
        <v>0</v>
      </c>
      <c r="N756" s="262">
        <v>0</v>
      </c>
      <c r="O756" s="263">
        <v>0</v>
      </c>
      <c r="P756" s="263">
        <v>0</v>
      </c>
      <c r="Q756" s="263">
        <v>0</v>
      </c>
      <c r="R756" s="264">
        <v>0</v>
      </c>
      <c r="S756" s="262">
        <v>0</v>
      </c>
      <c r="T756" s="263">
        <v>0</v>
      </c>
      <c r="U756" s="263">
        <v>0</v>
      </c>
      <c r="V756" s="263">
        <v>0</v>
      </c>
      <c r="W756" s="263">
        <v>0</v>
      </c>
      <c r="X756" s="278">
        <v>0</v>
      </c>
      <c r="Y756" s="278">
        <v>0</v>
      </c>
      <c r="Z756" s="278">
        <v>0</v>
      </c>
      <c r="AA756" s="278">
        <v>0</v>
      </c>
      <c r="AB756" s="278">
        <v>0</v>
      </c>
      <c r="AC756" s="279">
        <v>0</v>
      </c>
      <c r="AD756" s="279">
        <v>0</v>
      </c>
      <c r="AE756" s="279">
        <v>0</v>
      </c>
      <c r="AF756" s="279">
        <v>0</v>
      </c>
      <c r="AG756" s="279">
        <v>0</v>
      </c>
      <c r="AH756" s="280">
        <v>0</v>
      </c>
      <c r="AI756" s="280">
        <v>0</v>
      </c>
      <c r="AJ756" s="280">
        <v>0</v>
      </c>
      <c r="AK756" s="280">
        <v>0</v>
      </c>
      <c r="AL756" s="280">
        <v>0</v>
      </c>
      <c r="AM756" s="281">
        <v>0</v>
      </c>
      <c r="AN756" s="281">
        <v>0</v>
      </c>
      <c r="AO756" s="281">
        <v>0</v>
      </c>
      <c r="AP756" s="281">
        <v>0</v>
      </c>
      <c r="AQ756" s="282">
        <v>0</v>
      </c>
    </row>
    <row r="757" spans="2:43" x14ac:dyDescent="0.2">
      <c r="B757" s="151" t="s">
        <v>245</v>
      </c>
      <c r="C757" s="151" t="s">
        <v>121</v>
      </c>
      <c r="D757" s="151" t="s">
        <v>139</v>
      </c>
      <c r="E757" s="151" t="s">
        <v>475</v>
      </c>
      <c r="F757" s="151" t="s">
        <v>127</v>
      </c>
      <c r="G757" s="151" t="s">
        <v>23</v>
      </c>
      <c r="H757" s="151" t="s">
        <v>121</v>
      </c>
      <c r="I757" s="262">
        <v>0</v>
      </c>
      <c r="J757" s="263">
        <v>0</v>
      </c>
      <c r="K757" s="263">
        <v>0</v>
      </c>
      <c r="L757" s="263">
        <v>0</v>
      </c>
      <c r="M757" s="264">
        <v>0</v>
      </c>
      <c r="N757" s="262">
        <v>0</v>
      </c>
      <c r="O757" s="263">
        <v>0</v>
      </c>
      <c r="P757" s="263">
        <v>0</v>
      </c>
      <c r="Q757" s="263">
        <v>0</v>
      </c>
      <c r="R757" s="264">
        <v>0</v>
      </c>
      <c r="S757" s="262">
        <v>0</v>
      </c>
      <c r="T757" s="263">
        <v>0</v>
      </c>
      <c r="U757" s="263">
        <v>0</v>
      </c>
      <c r="V757" s="263">
        <v>0</v>
      </c>
      <c r="W757" s="263">
        <v>0</v>
      </c>
      <c r="X757" s="278">
        <v>0</v>
      </c>
      <c r="Y757" s="278">
        <v>0</v>
      </c>
      <c r="Z757" s="278">
        <v>0</v>
      </c>
      <c r="AA757" s="278">
        <v>0</v>
      </c>
      <c r="AB757" s="278">
        <v>0</v>
      </c>
      <c r="AC757" s="279">
        <v>0</v>
      </c>
      <c r="AD757" s="279">
        <v>0</v>
      </c>
      <c r="AE757" s="279">
        <v>0</v>
      </c>
      <c r="AF757" s="279">
        <v>0</v>
      </c>
      <c r="AG757" s="279">
        <v>0</v>
      </c>
      <c r="AH757" s="280">
        <v>0</v>
      </c>
      <c r="AI757" s="280">
        <v>0</v>
      </c>
      <c r="AJ757" s="280">
        <v>0</v>
      </c>
      <c r="AK757" s="280">
        <v>0</v>
      </c>
      <c r="AL757" s="280">
        <v>0</v>
      </c>
      <c r="AM757" s="281">
        <v>0</v>
      </c>
      <c r="AN757" s="281">
        <v>0</v>
      </c>
      <c r="AO757" s="281">
        <v>0</v>
      </c>
      <c r="AP757" s="281">
        <v>0</v>
      </c>
      <c r="AQ757" s="282">
        <v>0</v>
      </c>
    </row>
    <row r="758" spans="2:43" x14ac:dyDescent="0.2">
      <c r="B758" s="151" t="s">
        <v>245</v>
      </c>
      <c r="C758" s="151" t="s">
        <v>121</v>
      </c>
      <c r="D758" s="151" t="s">
        <v>142</v>
      </c>
      <c r="E758" s="151" t="s">
        <v>475</v>
      </c>
      <c r="F758" s="151" t="s">
        <v>133</v>
      </c>
      <c r="G758" s="151" t="s">
        <v>23</v>
      </c>
      <c r="H758" s="151" t="s">
        <v>121</v>
      </c>
      <c r="I758" s="262">
        <v>0</v>
      </c>
      <c r="J758" s="263">
        <v>0</v>
      </c>
      <c r="K758" s="263">
        <v>0</v>
      </c>
      <c r="L758" s="263">
        <v>0</v>
      </c>
      <c r="M758" s="264">
        <v>0</v>
      </c>
      <c r="N758" s="262">
        <v>0</v>
      </c>
      <c r="O758" s="263">
        <v>0</v>
      </c>
      <c r="P758" s="263">
        <v>0</v>
      </c>
      <c r="Q758" s="263">
        <v>0</v>
      </c>
      <c r="R758" s="264">
        <v>0</v>
      </c>
      <c r="S758" s="262">
        <v>0</v>
      </c>
      <c r="T758" s="263">
        <v>0</v>
      </c>
      <c r="U758" s="263">
        <v>0</v>
      </c>
      <c r="V758" s="263">
        <v>0</v>
      </c>
      <c r="W758" s="263">
        <v>0</v>
      </c>
      <c r="X758" s="278">
        <v>0</v>
      </c>
      <c r="Y758" s="278">
        <v>0</v>
      </c>
      <c r="Z758" s="278">
        <v>0</v>
      </c>
      <c r="AA758" s="278">
        <v>0</v>
      </c>
      <c r="AB758" s="278">
        <v>0</v>
      </c>
      <c r="AC758" s="279">
        <v>0</v>
      </c>
      <c r="AD758" s="279">
        <v>0</v>
      </c>
      <c r="AE758" s="279">
        <v>0</v>
      </c>
      <c r="AF758" s="279">
        <v>0</v>
      </c>
      <c r="AG758" s="279">
        <v>0</v>
      </c>
      <c r="AH758" s="280">
        <v>0</v>
      </c>
      <c r="AI758" s="280">
        <v>0</v>
      </c>
      <c r="AJ758" s="280">
        <v>0</v>
      </c>
      <c r="AK758" s="280">
        <v>0</v>
      </c>
      <c r="AL758" s="280">
        <v>0</v>
      </c>
      <c r="AM758" s="281">
        <v>0</v>
      </c>
      <c r="AN758" s="281">
        <v>0</v>
      </c>
      <c r="AO758" s="281">
        <v>0</v>
      </c>
      <c r="AP758" s="281">
        <v>0</v>
      </c>
      <c r="AQ758" s="282">
        <v>0</v>
      </c>
    </row>
    <row r="759" spans="2:43" x14ac:dyDescent="0.2">
      <c r="B759" s="151" t="s">
        <v>245</v>
      </c>
      <c r="C759" s="151" t="s">
        <v>121</v>
      </c>
      <c r="D759" s="151" t="s">
        <v>143</v>
      </c>
      <c r="E759" s="151" t="s">
        <v>475</v>
      </c>
      <c r="F759" s="151" t="s">
        <v>212</v>
      </c>
      <c r="G759" s="151" t="s">
        <v>23</v>
      </c>
      <c r="H759" s="151" t="s">
        <v>121</v>
      </c>
      <c r="I759" s="262">
        <v>0</v>
      </c>
      <c r="J759" s="263">
        <v>0</v>
      </c>
      <c r="K759" s="263">
        <v>0</v>
      </c>
      <c r="L759" s="263">
        <v>0</v>
      </c>
      <c r="M759" s="264">
        <v>0</v>
      </c>
      <c r="N759" s="262">
        <v>0</v>
      </c>
      <c r="O759" s="263">
        <v>0</v>
      </c>
      <c r="P759" s="263">
        <v>0</v>
      </c>
      <c r="Q759" s="263">
        <v>0</v>
      </c>
      <c r="R759" s="264">
        <v>0</v>
      </c>
      <c r="S759" s="262">
        <v>0</v>
      </c>
      <c r="T759" s="263">
        <v>0</v>
      </c>
      <c r="U759" s="263">
        <v>0</v>
      </c>
      <c r="V759" s="263">
        <v>0</v>
      </c>
      <c r="W759" s="263">
        <v>0</v>
      </c>
      <c r="X759" s="278">
        <v>0</v>
      </c>
      <c r="Y759" s="278">
        <v>0</v>
      </c>
      <c r="Z759" s="278">
        <v>0</v>
      </c>
      <c r="AA759" s="278">
        <v>0</v>
      </c>
      <c r="AB759" s="278">
        <v>0</v>
      </c>
      <c r="AC759" s="279">
        <v>0</v>
      </c>
      <c r="AD759" s="279">
        <v>0</v>
      </c>
      <c r="AE759" s="279">
        <v>0</v>
      </c>
      <c r="AF759" s="279">
        <v>0</v>
      </c>
      <c r="AG759" s="279">
        <v>0</v>
      </c>
      <c r="AH759" s="280">
        <v>0</v>
      </c>
      <c r="AI759" s="280">
        <v>0</v>
      </c>
      <c r="AJ759" s="280">
        <v>0</v>
      </c>
      <c r="AK759" s="280">
        <v>0</v>
      </c>
      <c r="AL759" s="280">
        <v>0</v>
      </c>
      <c r="AM759" s="281">
        <v>0</v>
      </c>
      <c r="AN759" s="281">
        <v>0</v>
      </c>
      <c r="AO759" s="281">
        <v>0</v>
      </c>
      <c r="AP759" s="281">
        <v>0</v>
      </c>
      <c r="AQ759" s="282">
        <v>0</v>
      </c>
    </row>
    <row r="760" spans="2:43" x14ac:dyDescent="0.2">
      <c r="B760" s="151" t="s">
        <v>245</v>
      </c>
      <c r="C760" s="151" t="s">
        <v>121</v>
      </c>
      <c r="D760" s="151" t="s">
        <v>137</v>
      </c>
      <c r="E760" s="151" t="s">
        <v>475</v>
      </c>
      <c r="F760" s="151" t="s">
        <v>124</v>
      </c>
      <c r="G760" s="151" t="s">
        <v>23</v>
      </c>
      <c r="H760" s="151" t="s">
        <v>121</v>
      </c>
      <c r="I760" s="262">
        <v>0</v>
      </c>
      <c r="J760" s="263">
        <v>0</v>
      </c>
      <c r="K760" s="263">
        <v>0</v>
      </c>
      <c r="L760" s="263">
        <v>0</v>
      </c>
      <c r="M760" s="264">
        <v>0</v>
      </c>
      <c r="N760" s="262">
        <v>0</v>
      </c>
      <c r="O760" s="263">
        <v>0</v>
      </c>
      <c r="P760" s="263">
        <v>0</v>
      </c>
      <c r="Q760" s="263">
        <v>0</v>
      </c>
      <c r="R760" s="264">
        <v>0</v>
      </c>
      <c r="S760" s="262">
        <v>0</v>
      </c>
      <c r="T760" s="263">
        <v>0</v>
      </c>
      <c r="U760" s="263">
        <v>0</v>
      </c>
      <c r="V760" s="263">
        <v>0</v>
      </c>
      <c r="W760" s="263">
        <v>0</v>
      </c>
      <c r="X760" s="278">
        <v>0</v>
      </c>
      <c r="Y760" s="278">
        <v>0</v>
      </c>
      <c r="Z760" s="278">
        <v>0</v>
      </c>
      <c r="AA760" s="278">
        <v>0</v>
      </c>
      <c r="AB760" s="278">
        <v>0</v>
      </c>
      <c r="AC760" s="279">
        <v>0</v>
      </c>
      <c r="AD760" s="279">
        <v>0</v>
      </c>
      <c r="AE760" s="279">
        <v>0</v>
      </c>
      <c r="AF760" s="279">
        <v>0</v>
      </c>
      <c r="AG760" s="279">
        <v>0</v>
      </c>
      <c r="AH760" s="280">
        <v>0</v>
      </c>
      <c r="AI760" s="280">
        <v>0</v>
      </c>
      <c r="AJ760" s="280">
        <v>0</v>
      </c>
      <c r="AK760" s="280">
        <v>0</v>
      </c>
      <c r="AL760" s="280">
        <v>0</v>
      </c>
      <c r="AM760" s="281">
        <v>0</v>
      </c>
      <c r="AN760" s="281">
        <v>0</v>
      </c>
      <c r="AO760" s="281">
        <v>0</v>
      </c>
      <c r="AP760" s="281">
        <v>0</v>
      </c>
      <c r="AQ760" s="282">
        <v>0</v>
      </c>
    </row>
    <row r="761" spans="2:43" x14ac:dyDescent="0.2">
      <c r="B761" s="151" t="s">
        <v>245</v>
      </c>
      <c r="C761" s="151" t="s">
        <v>121</v>
      </c>
      <c r="D761" s="151" t="s">
        <v>141</v>
      </c>
      <c r="E761" s="151" t="s">
        <v>475</v>
      </c>
      <c r="F761" s="151" t="s">
        <v>123</v>
      </c>
      <c r="G761" s="151" t="s">
        <v>23</v>
      </c>
      <c r="H761" s="151" t="s">
        <v>121</v>
      </c>
      <c r="I761" s="262">
        <v>0</v>
      </c>
      <c r="J761" s="263">
        <v>0</v>
      </c>
      <c r="K761" s="263">
        <v>0</v>
      </c>
      <c r="L761" s="263">
        <v>0</v>
      </c>
      <c r="M761" s="264">
        <v>0</v>
      </c>
      <c r="N761" s="262">
        <v>0</v>
      </c>
      <c r="O761" s="263">
        <v>0</v>
      </c>
      <c r="P761" s="263">
        <v>0</v>
      </c>
      <c r="Q761" s="263">
        <v>0</v>
      </c>
      <c r="R761" s="264">
        <v>0</v>
      </c>
      <c r="S761" s="262">
        <v>0</v>
      </c>
      <c r="T761" s="263">
        <v>0</v>
      </c>
      <c r="U761" s="263">
        <v>0</v>
      </c>
      <c r="V761" s="263">
        <v>0</v>
      </c>
      <c r="W761" s="263">
        <v>0</v>
      </c>
      <c r="X761" s="278">
        <v>0</v>
      </c>
      <c r="Y761" s="278">
        <v>0</v>
      </c>
      <c r="Z761" s="278">
        <v>0</v>
      </c>
      <c r="AA761" s="278">
        <v>0</v>
      </c>
      <c r="AB761" s="278">
        <v>0</v>
      </c>
      <c r="AC761" s="279">
        <v>0</v>
      </c>
      <c r="AD761" s="279">
        <v>0</v>
      </c>
      <c r="AE761" s="279">
        <v>0</v>
      </c>
      <c r="AF761" s="279">
        <v>0</v>
      </c>
      <c r="AG761" s="279">
        <v>0</v>
      </c>
      <c r="AH761" s="280">
        <v>0</v>
      </c>
      <c r="AI761" s="280">
        <v>0</v>
      </c>
      <c r="AJ761" s="280">
        <v>0</v>
      </c>
      <c r="AK761" s="280">
        <v>0</v>
      </c>
      <c r="AL761" s="280">
        <v>0</v>
      </c>
      <c r="AM761" s="281">
        <v>0</v>
      </c>
      <c r="AN761" s="281">
        <v>0</v>
      </c>
      <c r="AO761" s="281">
        <v>0</v>
      </c>
      <c r="AP761" s="281">
        <v>0</v>
      </c>
      <c r="AQ761" s="282">
        <v>0</v>
      </c>
    </row>
    <row r="762" spans="2:43" x14ac:dyDescent="0.2">
      <c r="B762" s="151" t="s">
        <v>245</v>
      </c>
      <c r="C762" s="151" t="s">
        <v>121</v>
      </c>
      <c r="D762" s="151" t="s">
        <v>395</v>
      </c>
      <c r="E762" s="151" t="s">
        <v>475</v>
      </c>
      <c r="F762" s="151" t="s">
        <v>189</v>
      </c>
      <c r="G762" s="151" t="s">
        <v>23</v>
      </c>
      <c r="H762" s="151" t="s">
        <v>121</v>
      </c>
      <c r="I762" s="262">
        <v>0</v>
      </c>
      <c r="J762" s="263">
        <v>0</v>
      </c>
      <c r="K762" s="263">
        <v>0</v>
      </c>
      <c r="L762" s="263">
        <v>0</v>
      </c>
      <c r="M762" s="264">
        <v>0</v>
      </c>
      <c r="N762" s="262">
        <v>0</v>
      </c>
      <c r="O762" s="263">
        <v>0</v>
      </c>
      <c r="P762" s="263">
        <v>0</v>
      </c>
      <c r="Q762" s="263">
        <v>0</v>
      </c>
      <c r="R762" s="264">
        <v>0</v>
      </c>
      <c r="S762" s="262">
        <v>0</v>
      </c>
      <c r="T762" s="263">
        <v>0</v>
      </c>
      <c r="U762" s="263">
        <v>0</v>
      </c>
      <c r="V762" s="263">
        <v>0</v>
      </c>
      <c r="W762" s="263">
        <v>0</v>
      </c>
      <c r="X762" s="278">
        <v>0</v>
      </c>
      <c r="Y762" s="278">
        <v>0</v>
      </c>
      <c r="Z762" s="278">
        <v>0</v>
      </c>
      <c r="AA762" s="278">
        <v>0</v>
      </c>
      <c r="AB762" s="278">
        <v>0</v>
      </c>
      <c r="AC762" s="279">
        <v>0</v>
      </c>
      <c r="AD762" s="279">
        <v>0</v>
      </c>
      <c r="AE762" s="279">
        <v>0</v>
      </c>
      <c r="AF762" s="279">
        <v>0</v>
      </c>
      <c r="AG762" s="279">
        <v>0</v>
      </c>
      <c r="AH762" s="280">
        <v>0</v>
      </c>
      <c r="AI762" s="280">
        <v>0</v>
      </c>
      <c r="AJ762" s="280">
        <v>0</v>
      </c>
      <c r="AK762" s="280">
        <v>0</v>
      </c>
      <c r="AL762" s="280">
        <v>0</v>
      </c>
      <c r="AM762" s="281">
        <v>0</v>
      </c>
      <c r="AN762" s="281">
        <v>0</v>
      </c>
      <c r="AO762" s="281">
        <v>0</v>
      </c>
      <c r="AP762" s="281">
        <v>0</v>
      </c>
      <c r="AQ762" s="282">
        <v>0</v>
      </c>
    </row>
    <row r="763" spans="2:43" x14ac:dyDescent="0.2">
      <c r="B763" s="151" t="s">
        <v>245</v>
      </c>
      <c r="C763" s="151" t="s">
        <v>121</v>
      </c>
      <c r="D763" s="151" t="s">
        <v>396</v>
      </c>
      <c r="E763" s="151" t="s">
        <v>475</v>
      </c>
      <c r="F763" s="151" t="s">
        <v>193</v>
      </c>
      <c r="G763" s="151" t="s">
        <v>23</v>
      </c>
      <c r="H763" s="151" t="s">
        <v>121</v>
      </c>
      <c r="I763" s="262">
        <v>0</v>
      </c>
      <c r="J763" s="263">
        <v>0</v>
      </c>
      <c r="K763" s="263">
        <v>0</v>
      </c>
      <c r="L763" s="263">
        <v>0</v>
      </c>
      <c r="M763" s="264">
        <v>0</v>
      </c>
      <c r="N763" s="262">
        <v>0</v>
      </c>
      <c r="O763" s="263">
        <v>0</v>
      </c>
      <c r="P763" s="263">
        <v>0</v>
      </c>
      <c r="Q763" s="263">
        <v>0</v>
      </c>
      <c r="R763" s="264">
        <v>0</v>
      </c>
      <c r="S763" s="262">
        <v>0</v>
      </c>
      <c r="T763" s="263">
        <v>0</v>
      </c>
      <c r="U763" s="263">
        <v>0</v>
      </c>
      <c r="V763" s="263">
        <v>0</v>
      </c>
      <c r="W763" s="263">
        <v>0</v>
      </c>
      <c r="X763" s="278">
        <v>0</v>
      </c>
      <c r="Y763" s="278">
        <v>0</v>
      </c>
      <c r="Z763" s="278">
        <v>0</v>
      </c>
      <c r="AA763" s="278">
        <v>0</v>
      </c>
      <c r="AB763" s="278">
        <v>0</v>
      </c>
      <c r="AC763" s="279">
        <v>0</v>
      </c>
      <c r="AD763" s="279">
        <v>0</v>
      </c>
      <c r="AE763" s="279">
        <v>0</v>
      </c>
      <c r="AF763" s="279">
        <v>0</v>
      </c>
      <c r="AG763" s="279">
        <v>0</v>
      </c>
      <c r="AH763" s="280">
        <v>0</v>
      </c>
      <c r="AI763" s="280">
        <v>0</v>
      </c>
      <c r="AJ763" s="280">
        <v>0</v>
      </c>
      <c r="AK763" s="280">
        <v>0</v>
      </c>
      <c r="AL763" s="280">
        <v>0</v>
      </c>
      <c r="AM763" s="281">
        <v>0</v>
      </c>
      <c r="AN763" s="281">
        <v>0</v>
      </c>
      <c r="AO763" s="281">
        <v>0</v>
      </c>
      <c r="AP763" s="281">
        <v>0</v>
      </c>
      <c r="AQ763" s="282">
        <v>0</v>
      </c>
    </row>
    <row r="764" spans="2:43" x14ac:dyDescent="0.2">
      <c r="B764" s="151" t="s">
        <v>245</v>
      </c>
      <c r="C764" s="151" t="s">
        <v>121</v>
      </c>
      <c r="D764" s="151" t="s">
        <v>134</v>
      </c>
      <c r="E764" s="151" t="s">
        <v>475</v>
      </c>
      <c r="F764" s="151" t="s">
        <v>125</v>
      </c>
      <c r="G764" s="151" t="s">
        <v>23</v>
      </c>
      <c r="H764" s="151" t="s">
        <v>121</v>
      </c>
      <c r="I764" s="262">
        <v>0</v>
      </c>
      <c r="J764" s="263">
        <v>0</v>
      </c>
      <c r="K764" s="263">
        <v>0</v>
      </c>
      <c r="L764" s="263">
        <v>0</v>
      </c>
      <c r="M764" s="264">
        <v>0</v>
      </c>
      <c r="N764" s="262">
        <v>0</v>
      </c>
      <c r="O764" s="263">
        <v>0</v>
      </c>
      <c r="P764" s="263">
        <v>0</v>
      </c>
      <c r="Q764" s="263">
        <v>0</v>
      </c>
      <c r="R764" s="264">
        <v>0</v>
      </c>
      <c r="S764" s="262">
        <v>0</v>
      </c>
      <c r="T764" s="263">
        <v>0</v>
      </c>
      <c r="U764" s="263">
        <v>0</v>
      </c>
      <c r="V764" s="263">
        <v>0</v>
      </c>
      <c r="W764" s="263">
        <v>0</v>
      </c>
      <c r="X764" s="278">
        <v>0</v>
      </c>
      <c r="Y764" s="278">
        <v>0</v>
      </c>
      <c r="Z764" s="278">
        <v>0</v>
      </c>
      <c r="AA764" s="278">
        <v>0</v>
      </c>
      <c r="AB764" s="278">
        <v>0</v>
      </c>
      <c r="AC764" s="279">
        <v>0</v>
      </c>
      <c r="AD764" s="279">
        <v>0</v>
      </c>
      <c r="AE764" s="279">
        <v>0</v>
      </c>
      <c r="AF764" s="279">
        <v>0</v>
      </c>
      <c r="AG764" s="279">
        <v>0</v>
      </c>
      <c r="AH764" s="280">
        <v>0</v>
      </c>
      <c r="AI764" s="280">
        <v>0</v>
      </c>
      <c r="AJ764" s="280">
        <v>0</v>
      </c>
      <c r="AK764" s="280">
        <v>0</v>
      </c>
      <c r="AL764" s="280">
        <v>0</v>
      </c>
      <c r="AM764" s="281">
        <v>0</v>
      </c>
      <c r="AN764" s="281">
        <v>0</v>
      </c>
      <c r="AO764" s="281">
        <v>0</v>
      </c>
      <c r="AP764" s="281">
        <v>0</v>
      </c>
      <c r="AQ764" s="282">
        <v>0</v>
      </c>
    </row>
    <row r="765" spans="2:43" x14ac:dyDescent="0.2">
      <c r="B765" s="151" t="s">
        <v>245</v>
      </c>
      <c r="C765" s="151" t="s">
        <v>121</v>
      </c>
      <c r="D765" s="151" t="s">
        <v>397</v>
      </c>
      <c r="E765" s="151" t="s">
        <v>475</v>
      </c>
      <c r="F765" s="151" t="s">
        <v>130</v>
      </c>
      <c r="G765" s="151" t="s">
        <v>23</v>
      </c>
      <c r="H765" s="151" t="s">
        <v>121</v>
      </c>
      <c r="I765" s="262">
        <v>0</v>
      </c>
      <c r="J765" s="263">
        <v>0</v>
      </c>
      <c r="K765" s="263">
        <v>0</v>
      </c>
      <c r="L765" s="263">
        <v>0</v>
      </c>
      <c r="M765" s="264">
        <v>0</v>
      </c>
      <c r="N765" s="262">
        <v>0</v>
      </c>
      <c r="O765" s="263">
        <v>0</v>
      </c>
      <c r="P765" s="263">
        <v>0</v>
      </c>
      <c r="Q765" s="263">
        <v>0</v>
      </c>
      <c r="R765" s="264">
        <v>0</v>
      </c>
      <c r="S765" s="262">
        <v>0</v>
      </c>
      <c r="T765" s="263">
        <v>0</v>
      </c>
      <c r="U765" s="263">
        <v>0</v>
      </c>
      <c r="V765" s="263">
        <v>0</v>
      </c>
      <c r="W765" s="263">
        <v>0</v>
      </c>
      <c r="X765" s="278">
        <v>0</v>
      </c>
      <c r="Y765" s="278">
        <v>0</v>
      </c>
      <c r="Z765" s="278">
        <v>0</v>
      </c>
      <c r="AA765" s="278">
        <v>0</v>
      </c>
      <c r="AB765" s="278">
        <v>0</v>
      </c>
      <c r="AC765" s="279">
        <v>0</v>
      </c>
      <c r="AD765" s="279">
        <v>0</v>
      </c>
      <c r="AE765" s="279">
        <v>0</v>
      </c>
      <c r="AF765" s="279">
        <v>0</v>
      </c>
      <c r="AG765" s="279">
        <v>0</v>
      </c>
      <c r="AH765" s="280">
        <v>0</v>
      </c>
      <c r="AI765" s="280">
        <v>0</v>
      </c>
      <c r="AJ765" s="280">
        <v>0</v>
      </c>
      <c r="AK765" s="280">
        <v>0</v>
      </c>
      <c r="AL765" s="280">
        <v>0</v>
      </c>
      <c r="AM765" s="281">
        <v>0</v>
      </c>
      <c r="AN765" s="281">
        <v>0</v>
      </c>
      <c r="AO765" s="281">
        <v>0</v>
      </c>
      <c r="AP765" s="281">
        <v>0</v>
      </c>
      <c r="AQ765" s="282">
        <v>0</v>
      </c>
    </row>
    <row r="766" spans="2:43" x14ac:dyDescent="0.2">
      <c r="B766" s="151" t="s">
        <v>245</v>
      </c>
      <c r="C766" s="151" t="s">
        <v>121</v>
      </c>
      <c r="D766" s="151" t="s">
        <v>138</v>
      </c>
      <c r="E766" s="151" t="s">
        <v>475</v>
      </c>
      <c r="F766" s="151" t="s">
        <v>126</v>
      </c>
      <c r="G766" s="151" t="s">
        <v>23</v>
      </c>
      <c r="H766" s="151" t="s">
        <v>121</v>
      </c>
      <c r="I766" s="262">
        <v>0</v>
      </c>
      <c r="J766" s="263">
        <v>0</v>
      </c>
      <c r="K766" s="263">
        <v>0</v>
      </c>
      <c r="L766" s="263">
        <v>0</v>
      </c>
      <c r="M766" s="264">
        <v>0</v>
      </c>
      <c r="N766" s="262">
        <v>0</v>
      </c>
      <c r="O766" s="263">
        <v>0</v>
      </c>
      <c r="P766" s="263">
        <v>0</v>
      </c>
      <c r="Q766" s="263">
        <v>0</v>
      </c>
      <c r="R766" s="264">
        <v>0</v>
      </c>
      <c r="S766" s="262">
        <v>0</v>
      </c>
      <c r="T766" s="263">
        <v>0</v>
      </c>
      <c r="U766" s="263">
        <v>0</v>
      </c>
      <c r="V766" s="263">
        <v>0</v>
      </c>
      <c r="W766" s="263">
        <v>0</v>
      </c>
      <c r="X766" s="278">
        <v>0</v>
      </c>
      <c r="Y766" s="278">
        <v>0</v>
      </c>
      <c r="Z766" s="278">
        <v>0</v>
      </c>
      <c r="AA766" s="278">
        <v>0</v>
      </c>
      <c r="AB766" s="278">
        <v>0</v>
      </c>
      <c r="AC766" s="279">
        <v>0</v>
      </c>
      <c r="AD766" s="279">
        <v>0</v>
      </c>
      <c r="AE766" s="279">
        <v>0</v>
      </c>
      <c r="AF766" s="279">
        <v>0</v>
      </c>
      <c r="AG766" s="279">
        <v>0</v>
      </c>
      <c r="AH766" s="280">
        <v>0</v>
      </c>
      <c r="AI766" s="280">
        <v>0</v>
      </c>
      <c r="AJ766" s="280">
        <v>0</v>
      </c>
      <c r="AK766" s="280">
        <v>0</v>
      </c>
      <c r="AL766" s="280">
        <v>0</v>
      </c>
      <c r="AM766" s="281">
        <v>0</v>
      </c>
      <c r="AN766" s="281">
        <v>0</v>
      </c>
      <c r="AO766" s="281">
        <v>0</v>
      </c>
      <c r="AP766" s="281">
        <v>0</v>
      </c>
      <c r="AQ766" s="282">
        <v>0</v>
      </c>
    </row>
    <row r="767" spans="2:43" x14ac:dyDescent="0.2">
      <c r="B767" s="151" t="s">
        <v>245</v>
      </c>
      <c r="C767" s="151" t="s">
        <v>121</v>
      </c>
      <c r="D767" s="151" t="s">
        <v>140</v>
      </c>
      <c r="E767" s="151" t="s">
        <v>475</v>
      </c>
      <c r="F767" s="151" t="s">
        <v>128</v>
      </c>
      <c r="G767" s="151" t="s">
        <v>23</v>
      </c>
      <c r="H767" s="151" t="s">
        <v>121</v>
      </c>
      <c r="I767" s="262">
        <v>0</v>
      </c>
      <c r="J767" s="263">
        <v>0</v>
      </c>
      <c r="K767" s="263">
        <v>0</v>
      </c>
      <c r="L767" s="263">
        <v>0</v>
      </c>
      <c r="M767" s="264">
        <v>0</v>
      </c>
      <c r="N767" s="262">
        <v>0</v>
      </c>
      <c r="O767" s="263">
        <v>0</v>
      </c>
      <c r="P767" s="263">
        <v>0</v>
      </c>
      <c r="Q767" s="263">
        <v>0</v>
      </c>
      <c r="R767" s="264">
        <v>0</v>
      </c>
      <c r="S767" s="262">
        <v>0</v>
      </c>
      <c r="T767" s="263">
        <v>0</v>
      </c>
      <c r="U767" s="263">
        <v>0</v>
      </c>
      <c r="V767" s="263">
        <v>0</v>
      </c>
      <c r="W767" s="263">
        <v>0</v>
      </c>
      <c r="X767" s="278">
        <v>0</v>
      </c>
      <c r="Y767" s="278">
        <v>0</v>
      </c>
      <c r="Z767" s="278">
        <v>0</v>
      </c>
      <c r="AA767" s="278">
        <v>0</v>
      </c>
      <c r="AB767" s="278">
        <v>0</v>
      </c>
      <c r="AC767" s="279">
        <v>0</v>
      </c>
      <c r="AD767" s="279">
        <v>0</v>
      </c>
      <c r="AE767" s="279">
        <v>0</v>
      </c>
      <c r="AF767" s="279">
        <v>0</v>
      </c>
      <c r="AG767" s="279">
        <v>0</v>
      </c>
      <c r="AH767" s="280">
        <v>0</v>
      </c>
      <c r="AI767" s="280">
        <v>0</v>
      </c>
      <c r="AJ767" s="280">
        <v>0</v>
      </c>
      <c r="AK767" s="280">
        <v>0</v>
      </c>
      <c r="AL767" s="280">
        <v>0</v>
      </c>
      <c r="AM767" s="281">
        <v>0</v>
      </c>
      <c r="AN767" s="281">
        <v>0</v>
      </c>
      <c r="AO767" s="281">
        <v>0</v>
      </c>
      <c r="AP767" s="281">
        <v>0</v>
      </c>
      <c r="AQ767" s="282">
        <v>0</v>
      </c>
    </row>
    <row r="768" spans="2:43" x14ac:dyDescent="0.2">
      <c r="B768" s="151" t="s">
        <v>245</v>
      </c>
      <c r="C768" s="151" t="s">
        <v>121</v>
      </c>
      <c r="D768" s="151" t="s">
        <v>135</v>
      </c>
      <c r="E768" s="151" t="s">
        <v>475</v>
      </c>
      <c r="F768" s="151" t="s">
        <v>155</v>
      </c>
      <c r="G768" s="151" t="s">
        <v>23</v>
      </c>
      <c r="H768" s="151" t="s">
        <v>121</v>
      </c>
      <c r="I768" s="262">
        <v>0</v>
      </c>
      <c r="J768" s="263">
        <v>0</v>
      </c>
      <c r="K768" s="263">
        <v>0</v>
      </c>
      <c r="L768" s="263">
        <v>0</v>
      </c>
      <c r="M768" s="264">
        <v>0</v>
      </c>
      <c r="N768" s="262">
        <v>0</v>
      </c>
      <c r="O768" s="263">
        <v>0</v>
      </c>
      <c r="P768" s="263">
        <v>0</v>
      </c>
      <c r="Q768" s="263">
        <v>0</v>
      </c>
      <c r="R768" s="264">
        <v>0</v>
      </c>
      <c r="S768" s="262">
        <v>0</v>
      </c>
      <c r="T768" s="263">
        <v>0</v>
      </c>
      <c r="U768" s="263">
        <v>0</v>
      </c>
      <c r="V768" s="263">
        <v>0</v>
      </c>
      <c r="W768" s="263">
        <v>0</v>
      </c>
      <c r="X768" s="278">
        <v>0</v>
      </c>
      <c r="Y768" s="278">
        <v>0</v>
      </c>
      <c r="Z768" s="278">
        <v>0</v>
      </c>
      <c r="AA768" s="278">
        <v>0</v>
      </c>
      <c r="AB768" s="278">
        <v>0</v>
      </c>
      <c r="AC768" s="279">
        <v>0</v>
      </c>
      <c r="AD768" s="279">
        <v>0</v>
      </c>
      <c r="AE768" s="279">
        <v>0</v>
      </c>
      <c r="AF768" s="279">
        <v>0</v>
      </c>
      <c r="AG768" s="279">
        <v>0</v>
      </c>
      <c r="AH768" s="280">
        <v>0</v>
      </c>
      <c r="AI768" s="280">
        <v>0</v>
      </c>
      <c r="AJ768" s="280">
        <v>0</v>
      </c>
      <c r="AK768" s="280">
        <v>0</v>
      </c>
      <c r="AL768" s="280">
        <v>0</v>
      </c>
      <c r="AM768" s="281">
        <v>0</v>
      </c>
      <c r="AN768" s="281">
        <v>0</v>
      </c>
      <c r="AO768" s="281">
        <v>0</v>
      </c>
      <c r="AP768" s="281">
        <v>0</v>
      </c>
      <c r="AQ768" s="282">
        <v>0</v>
      </c>
    </row>
    <row r="769" spans="2:43" x14ac:dyDescent="0.2">
      <c r="B769" s="151" t="s">
        <v>245</v>
      </c>
      <c r="C769" s="151" t="s">
        <v>121</v>
      </c>
      <c r="D769" s="151" t="s">
        <v>136</v>
      </c>
      <c r="E769" s="151" t="s">
        <v>475</v>
      </c>
      <c r="F769" s="151" t="s">
        <v>132</v>
      </c>
      <c r="G769" s="151" t="s">
        <v>23</v>
      </c>
      <c r="H769" s="151" t="s">
        <v>121</v>
      </c>
      <c r="I769" s="262">
        <v>0</v>
      </c>
      <c r="J769" s="263">
        <v>0</v>
      </c>
      <c r="K769" s="263">
        <v>0</v>
      </c>
      <c r="L769" s="263">
        <v>0</v>
      </c>
      <c r="M769" s="264">
        <v>0</v>
      </c>
      <c r="N769" s="262">
        <v>0</v>
      </c>
      <c r="O769" s="263">
        <v>0</v>
      </c>
      <c r="P769" s="263">
        <v>0</v>
      </c>
      <c r="Q769" s="263">
        <v>0</v>
      </c>
      <c r="R769" s="264">
        <v>0</v>
      </c>
      <c r="S769" s="262">
        <v>0</v>
      </c>
      <c r="T769" s="263">
        <v>0</v>
      </c>
      <c r="U769" s="263">
        <v>0</v>
      </c>
      <c r="V769" s="263">
        <v>0</v>
      </c>
      <c r="W769" s="263">
        <v>0</v>
      </c>
      <c r="X769" s="278">
        <v>0</v>
      </c>
      <c r="Y769" s="278">
        <v>0</v>
      </c>
      <c r="Z769" s="278">
        <v>0</v>
      </c>
      <c r="AA769" s="278">
        <v>0</v>
      </c>
      <c r="AB769" s="278">
        <v>0</v>
      </c>
      <c r="AC769" s="279">
        <v>0</v>
      </c>
      <c r="AD769" s="279">
        <v>0</v>
      </c>
      <c r="AE769" s="279">
        <v>0</v>
      </c>
      <c r="AF769" s="279">
        <v>0</v>
      </c>
      <c r="AG769" s="279">
        <v>0</v>
      </c>
      <c r="AH769" s="280">
        <v>0</v>
      </c>
      <c r="AI769" s="280">
        <v>0</v>
      </c>
      <c r="AJ769" s="280">
        <v>0</v>
      </c>
      <c r="AK769" s="280">
        <v>0</v>
      </c>
      <c r="AL769" s="280">
        <v>0</v>
      </c>
      <c r="AM769" s="281">
        <v>0</v>
      </c>
      <c r="AN769" s="281">
        <v>0</v>
      </c>
      <c r="AO769" s="281">
        <v>0</v>
      </c>
      <c r="AP769" s="281">
        <v>0</v>
      </c>
      <c r="AQ769" s="282">
        <v>0</v>
      </c>
    </row>
    <row r="770" spans="2:43" x14ac:dyDescent="0.2">
      <c r="B770" s="151" t="s">
        <v>245</v>
      </c>
      <c r="C770" s="151" t="s">
        <v>121</v>
      </c>
      <c r="D770" s="151" t="s">
        <v>398</v>
      </c>
      <c r="E770" s="151" t="s">
        <v>475</v>
      </c>
      <c r="F770" s="151" t="s">
        <v>131</v>
      </c>
      <c r="G770" s="151" t="s">
        <v>23</v>
      </c>
      <c r="H770" s="151" t="s">
        <v>121</v>
      </c>
      <c r="I770" s="262">
        <v>0</v>
      </c>
      <c r="J770" s="263">
        <v>0</v>
      </c>
      <c r="K770" s="263">
        <v>0</v>
      </c>
      <c r="L770" s="263">
        <v>0</v>
      </c>
      <c r="M770" s="264">
        <v>0</v>
      </c>
      <c r="N770" s="262">
        <v>0</v>
      </c>
      <c r="O770" s="263">
        <v>0</v>
      </c>
      <c r="P770" s="263">
        <v>0</v>
      </c>
      <c r="Q770" s="263">
        <v>0</v>
      </c>
      <c r="R770" s="264">
        <v>0</v>
      </c>
      <c r="S770" s="262">
        <v>0</v>
      </c>
      <c r="T770" s="263">
        <v>0</v>
      </c>
      <c r="U770" s="263">
        <v>0</v>
      </c>
      <c r="V770" s="263">
        <v>0</v>
      </c>
      <c r="W770" s="263">
        <v>0</v>
      </c>
      <c r="X770" s="278">
        <v>0</v>
      </c>
      <c r="Y770" s="278">
        <v>0</v>
      </c>
      <c r="Z770" s="278">
        <v>0</v>
      </c>
      <c r="AA770" s="278">
        <v>0</v>
      </c>
      <c r="AB770" s="278">
        <v>0</v>
      </c>
      <c r="AC770" s="279">
        <v>0</v>
      </c>
      <c r="AD770" s="279">
        <v>0</v>
      </c>
      <c r="AE770" s="279">
        <v>0</v>
      </c>
      <c r="AF770" s="279">
        <v>0</v>
      </c>
      <c r="AG770" s="279">
        <v>0</v>
      </c>
      <c r="AH770" s="280">
        <v>0</v>
      </c>
      <c r="AI770" s="280">
        <v>0</v>
      </c>
      <c r="AJ770" s="280">
        <v>0</v>
      </c>
      <c r="AK770" s="280">
        <v>0</v>
      </c>
      <c r="AL770" s="280">
        <v>0</v>
      </c>
      <c r="AM770" s="281">
        <v>0</v>
      </c>
      <c r="AN770" s="281">
        <v>0</v>
      </c>
      <c r="AO770" s="281">
        <v>0</v>
      </c>
      <c r="AP770" s="281">
        <v>0</v>
      </c>
      <c r="AQ770" s="282">
        <v>0</v>
      </c>
    </row>
    <row r="771" spans="2:43" x14ac:dyDescent="0.2">
      <c r="B771" s="151" t="s">
        <v>244</v>
      </c>
      <c r="C771" s="151" t="s">
        <v>70</v>
      </c>
      <c r="D771" s="151" t="s">
        <v>144</v>
      </c>
      <c r="E771" s="151" t="s">
        <v>475</v>
      </c>
      <c r="F771" s="151" t="s">
        <v>122</v>
      </c>
      <c r="G771" s="151" t="s">
        <v>22</v>
      </c>
      <c r="H771" s="151" t="s">
        <v>70</v>
      </c>
      <c r="I771" s="262">
        <v>0</v>
      </c>
      <c r="J771" s="263">
        <v>0</v>
      </c>
      <c r="K771" s="263">
        <v>0</v>
      </c>
      <c r="L771" s="263">
        <v>0</v>
      </c>
      <c r="M771" s="264">
        <v>0</v>
      </c>
      <c r="N771" s="262">
        <v>0</v>
      </c>
      <c r="O771" s="263">
        <v>0</v>
      </c>
      <c r="P771" s="263">
        <v>0</v>
      </c>
      <c r="Q771" s="263">
        <v>0</v>
      </c>
      <c r="R771" s="264">
        <v>0</v>
      </c>
      <c r="S771" s="262">
        <v>0</v>
      </c>
      <c r="T771" s="263">
        <v>0</v>
      </c>
      <c r="U771" s="263">
        <v>0</v>
      </c>
      <c r="V771" s="263">
        <v>0</v>
      </c>
      <c r="W771" s="263">
        <v>0</v>
      </c>
      <c r="X771" s="278">
        <v>0</v>
      </c>
      <c r="Y771" s="278">
        <v>0</v>
      </c>
      <c r="Z771" s="278">
        <v>0</v>
      </c>
      <c r="AA771" s="278">
        <v>0</v>
      </c>
      <c r="AB771" s="278">
        <v>0</v>
      </c>
      <c r="AC771" s="279">
        <v>0</v>
      </c>
      <c r="AD771" s="279">
        <v>0</v>
      </c>
      <c r="AE771" s="279">
        <v>0</v>
      </c>
      <c r="AF771" s="279">
        <v>0</v>
      </c>
      <c r="AG771" s="279">
        <v>0</v>
      </c>
      <c r="AH771" s="280">
        <v>0</v>
      </c>
      <c r="AI771" s="280">
        <v>0</v>
      </c>
      <c r="AJ771" s="280">
        <v>0</v>
      </c>
      <c r="AK771" s="280">
        <v>0</v>
      </c>
      <c r="AL771" s="280">
        <v>0</v>
      </c>
      <c r="AM771" s="281">
        <v>0</v>
      </c>
      <c r="AN771" s="281">
        <v>0</v>
      </c>
      <c r="AO771" s="281">
        <v>0</v>
      </c>
      <c r="AP771" s="281">
        <v>0</v>
      </c>
      <c r="AQ771" s="282">
        <v>0</v>
      </c>
    </row>
    <row r="772" spans="2:43" x14ac:dyDescent="0.2">
      <c r="B772" s="151" t="s">
        <v>244</v>
      </c>
      <c r="C772" s="151" t="s">
        <v>70</v>
      </c>
      <c r="D772" s="151" t="s">
        <v>139</v>
      </c>
      <c r="E772" s="151" t="s">
        <v>475</v>
      </c>
      <c r="F772" s="151" t="s">
        <v>127</v>
      </c>
      <c r="G772" s="151" t="s">
        <v>22</v>
      </c>
      <c r="H772" s="151" t="s">
        <v>70</v>
      </c>
      <c r="I772" s="262">
        <v>0</v>
      </c>
      <c r="J772" s="263">
        <v>0</v>
      </c>
      <c r="K772" s="263">
        <v>0</v>
      </c>
      <c r="L772" s="263">
        <v>0</v>
      </c>
      <c r="M772" s="264">
        <v>0</v>
      </c>
      <c r="N772" s="262">
        <v>0</v>
      </c>
      <c r="O772" s="263">
        <v>0</v>
      </c>
      <c r="P772" s="263">
        <v>0</v>
      </c>
      <c r="Q772" s="263">
        <v>0</v>
      </c>
      <c r="R772" s="264">
        <v>0</v>
      </c>
      <c r="S772" s="262">
        <v>0</v>
      </c>
      <c r="T772" s="263">
        <v>0</v>
      </c>
      <c r="U772" s="263">
        <v>0</v>
      </c>
      <c r="V772" s="263">
        <v>0</v>
      </c>
      <c r="W772" s="263">
        <v>0</v>
      </c>
      <c r="X772" s="278">
        <v>0</v>
      </c>
      <c r="Y772" s="278">
        <v>0</v>
      </c>
      <c r="Z772" s="278">
        <v>0</v>
      </c>
      <c r="AA772" s="278">
        <v>0</v>
      </c>
      <c r="AB772" s="278">
        <v>0</v>
      </c>
      <c r="AC772" s="279">
        <v>0</v>
      </c>
      <c r="AD772" s="279">
        <v>0</v>
      </c>
      <c r="AE772" s="279">
        <v>0</v>
      </c>
      <c r="AF772" s="279">
        <v>0</v>
      </c>
      <c r="AG772" s="279">
        <v>0</v>
      </c>
      <c r="AH772" s="280">
        <v>0</v>
      </c>
      <c r="AI772" s="280">
        <v>0</v>
      </c>
      <c r="AJ772" s="280">
        <v>0</v>
      </c>
      <c r="AK772" s="280">
        <v>0</v>
      </c>
      <c r="AL772" s="280">
        <v>0</v>
      </c>
      <c r="AM772" s="281">
        <v>0</v>
      </c>
      <c r="AN772" s="281">
        <v>0</v>
      </c>
      <c r="AO772" s="281">
        <v>0</v>
      </c>
      <c r="AP772" s="281">
        <v>0</v>
      </c>
      <c r="AQ772" s="282">
        <v>0</v>
      </c>
    </row>
    <row r="773" spans="2:43" x14ac:dyDescent="0.2">
      <c r="B773" s="151" t="s">
        <v>244</v>
      </c>
      <c r="C773" s="151" t="s">
        <v>70</v>
      </c>
      <c r="D773" s="151" t="s">
        <v>142</v>
      </c>
      <c r="E773" s="151" t="s">
        <v>475</v>
      </c>
      <c r="F773" s="151" t="s">
        <v>133</v>
      </c>
      <c r="G773" s="151" t="s">
        <v>22</v>
      </c>
      <c r="H773" s="151" t="s">
        <v>70</v>
      </c>
      <c r="I773" s="262">
        <v>0</v>
      </c>
      <c r="J773" s="263">
        <v>0</v>
      </c>
      <c r="K773" s="263">
        <v>0</v>
      </c>
      <c r="L773" s="263">
        <v>0</v>
      </c>
      <c r="M773" s="264">
        <v>0</v>
      </c>
      <c r="N773" s="262">
        <v>0</v>
      </c>
      <c r="O773" s="263">
        <v>0</v>
      </c>
      <c r="P773" s="263">
        <v>0</v>
      </c>
      <c r="Q773" s="263">
        <v>0</v>
      </c>
      <c r="R773" s="264">
        <v>0</v>
      </c>
      <c r="S773" s="262">
        <v>0</v>
      </c>
      <c r="T773" s="263">
        <v>0</v>
      </c>
      <c r="U773" s="263">
        <v>0</v>
      </c>
      <c r="V773" s="263">
        <v>0</v>
      </c>
      <c r="W773" s="263">
        <v>0</v>
      </c>
      <c r="X773" s="278">
        <v>0</v>
      </c>
      <c r="Y773" s="278">
        <v>0</v>
      </c>
      <c r="Z773" s="278">
        <v>0</v>
      </c>
      <c r="AA773" s="278">
        <v>0</v>
      </c>
      <c r="AB773" s="278">
        <v>0</v>
      </c>
      <c r="AC773" s="279">
        <v>0</v>
      </c>
      <c r="AD773" s="279">
        <v>0</v>
      </c>
      <c r="AE773" s="279">
        <v>0</v>
      </c>
      <c r="AF773" s="279">
        <v>0</v>
      </c>
      <c r="AG773" s="279">
        <v>0</v>
      </c>
      <c r="AH773" s="280">
        <v>0</v>
      </c>
      <c r="AI773" s="280">
        <v>0</v>
      </c>
      <c r="AJ773" s="280">
        <v>0</v>
      </c>
      <c r="AK773" s="280">
        <v>0</v>
      </c>
      <c r="AL773" s="280">
        <v>0</v>
      </c>
      <c r="AM773" s="281">
        <v>0</v>
      </c>
      <c r="AN773" s="281">
        <v>0</v>
      </c>
      <c r="AO773" s="281">
        <v>0</v>
      </c>
      <c r="AP773" s="281">
        <v>0</v>
      </c>
      <c r="AQ773" s="282">
        <v>0</v>
      </c>
    </row>
    <row r="774" spans="2:43" x14ac:dyDescent="0.2">
      <c r="B774" s="151" t="s">
        <v>244</v>
      </c>
      <c r="C774" s="151" t="s">
        <v>70</v>
      </c>
      <c r="D774" s="151" t="s">
        <v>143</v>
      </c>
      <c r="E774" s="151" t="s">
        <v>475</v>
      </c>
      <c r="F774" s="151" t="s">
        <v>212</v>
      </c>
      <c r="G774" s="151" t="s">
        <v>22</v>
      </c>
      <c r="H774" s="151" t="s">
        <v>70</v>
      </c>
      <c r="I774" s="262">
        <v>0</v>
      </c>
      <c r="J774" s="263">
        <v>0</v>
      </c>
      <c r="K774" s="263">
        <v>0</v>
      </c>
      <c r="L774" s="263">
        <v>0</v>
      </c>
      <c r="M774" s="264">
        <v>0</v>
      </c>
      <c r="N774" s="262">
        <v>0</v>
      </c>
      <c r="O774" s="263">
        <v>0</v>
      </c>
      <c r="P774" s="263">
        <v>0</v>
      </c>
      <c r="Q774" s="263">
        <v>0</v>
      </c>
      <c r="R774" s="264">
        <v>0</v>
      </c>
      <c r="S774" s="262">
        <v>0</v>
      </c>
      <c r="T774" s="263">
        <v>0</v>
      </c>
      <c r="U774" s="263">
        <v>0</v>
      </c>
      <c r="V774" s="263">
        <v>0</v>
      </c>
      <c r="W774" s="263">
        <v>0</v>
      </c>
      <c r="X774" s="278">
        <v>0</v>
      </c>
      <c r="Y774" s="278">
        <v>0</v>
      </c>
      <c r="Z774" s="278">
        <v>0</v>
      </c>
      <c r="AA774" s="278">
        <v>0</v>
      </c>
      <c r="AB774" s="278">
        <v>0</v>
      </c>
      <c r="AC774" s="279">
        <v>0</v>
      </c>
      <c r="AD774" s="279">
        <v>0</v>
      </c>
      <c r="AE774" s="279">
        <v>0</v>
      </c>
      <c r="AF774" s="279">
        <v>0</v>
      </c>
      <c r="AG774" s="279">
        <v>0</v>
      </c>
      <c r="AH774" s="280">
        <v>0</v>
      </c>
      <c r="AI774" s="280">
        <v>0</v>
      </c>
      <c r="AJ774" s="280">
        <v>0</v>
      </c>
      <c r="AK774" s="280">
        <v>0</v>
      </c>
      <c r="AL774" s="280">
        <v>0</v>
      </c>
      <c r="AM774" s="281">
        <v>0</v>
      </c>
      <c r="AN774" s="281">
        <v>0</v>
      </c>
      <c r="AO774" s="281">
        <v>0</v>
      </c>
      <c r="AP774" s="281">
        <v>0</v>
      </c>
      <c r="AQ774" s="282">
        <v>0</v>
      </c>
    </row>
    <row r="775" spans="2:43" x14ac:dyDescent="0.2">
      <c r="B775" s="151" t="s">
        <v>244</v>
      </c>
      <c r="C775" s="151" t="s">
        <v>70</v>
      </c>
      <c r="D775" s="151" t="s">
        <v>137</v>
      </c>
      <c r="E775" s="151" t="s">
        <v>475</v>
      </c>
      <c r="F775" s="151" t="s">
        <v>124</v>
      </c>
      <c r="G775" s="151" t="s">
        <v>22</v>
      </c>
      <c r="H775" s="151" t="s">
        <v>70</v>
      </c>
      <c r="I775" s="262">
        <v>0</v>
      </c>
      <c r="J775" s="263">
        <v>0</v>
      </c>
      <c r="K775" s="263">
        <v>0</v>
      </c>
      <c r="L775" s="263">
        <v>0</v>
      </c>
      <c r="M775" s="264">
        <v>0</v>
      </c>
      <c r="N775" s="262">
        <v>0</v>
      </c>
      <c r="O775" s="263">
        <v>0</v>
      </c>
      <c r="P775" s="263">
        <v>0</v>
      </c>
      <c r="Q775" s="263">
        <v>0</v>
      </c>
      <c r="R775" s="264">
        <v>0</v>
      </c>
      <c r="S775" s="262">
        <v>0</v>
      </c>
      <c r="T775" s="263">
        <v>0</v>
      </c>
      <c r="U775" s="263">
        <v>0</v>
      </c>
      <c r="V775" s="263">
        <v>0</v>
      </c>
      <c r="W775" s="263">
        <v>0</v>
      </c>
      <c r="X775" s="278">
        <v>0</v>
      </c>
      <c r="Y775" s="278">
        <v>0</v>
      </c>
      <c r="Z775" s="278">
        <v>0</v>
      </c>
      <c r="AA775" s="278">
        <v>0</v>
      </c>
      <c r="AB775" s="278">
        <v>0</v>
      </c>
      <c r="AC775" s="279">
        <v>0</v>
      </c>
      <c r="AD775" s="279">
        <v>0</v>
      </c>
      <c r="AE775" s="279">
        <v>0</v>
      </c>
      <c r="AF775" s="279">
        <v>0</v>
      </c>
      <c r="AG775" s="279">
        <v>0</v>
      </c>
      <c r="AH775" s="280">
        <v>0</v>
      </c>
      <c r="AI775" s="280">
        <v>0</v>
      </c>
      <c r="AJ775" s="280">
        <v>0</v>
      </c>
      <c r="AK775" s="280">
        <v>0</v>
      </c>
      <c r="AL775" s="280">
        <v>0</v>
      </c>
      <c r="AM775" s="281">
        <v>0</v>
      </c>
      <c r="AN775" s="281">
        <v>0</v>
      </c>
      <c r="AO775" s="281">
        <v>0</v>
      </c>
      <c r="AP775" s="281">
        <v>0</v>
      </c>
      <c r="AQ775" s="282">
        <v>0</v>
      </c>
    </row>
    <row r="776" spans="2:43" x14ac:dyDescent="0.2">
      <c r="B776" s="151" t="s">
        <v>244</v>
      </c>
      <c r="C776" s="151" t="s">
        <v>70</v>
      </c>
      <c r="D776" s="151" t="s">
        <v>141</v>
      </c>
      <c r="E776" s="151" t="s">
        <v>475</v>
      </c>
      <c r="F776" s="151" t="s">
        <v>123</v>
      </c>
      <c r="G776" s="151" t="s">
        <v>22</v>
      </c>
      <c r="H776" s="151" t="s">
        <v>70</v>
      </c>
      <c r="I776" s="262">
        <v>0</v>
      </c>
      <c r="J776" s="263">
        <v>0</v>
      </c>
      <c r="K776" s="263">
        <v>0</v>
      </c>
      <c r="L776" s="263">
        <v>0</v>
      </c>
      <c r="M776" s="264">
        <v>0</v>
      </c>
      <c r="N776" s="262">
        <v>0</v>
      </c>
      <c r="O776" s="263">
        <v>0</v>
      </c>
      <c r="P776" s="263">
        <v>0</v>
      </c>
      <c r="Q776" s="263">
        <v>0</v>
      </c>
      <c r="R776" s="264">
        <v>0</v>
      </c>
      <c r="S776" s="262">
        <v>0</v>
      </c>
      <c r="T776" s="263">
        <v>0</v>
      </c>
      <c r="U776" s="263">
        <v>0</v>
      </c>
      <c r="V776" s="263">
        <v>0</v>
      </c>
      <c r="W776" s="263">
        <v>0</v>
      </c>
      <c r="X776" s="278">
        <v>0</v>
      </c>
      <c r="Y776" s="278">
        <v>0</v>
      </c>
      <c r="Z776" s="278">
        <v>0</v>
      </c>
      <c r="AA776" s="278">
        <v>0</v>
      </c>
      <c r="AB776" s="278">
        <v>0</v>
      </c>
      <c r="AC776" s="279">
        <v>0</v>
      </c>
      <c r="AD776" s="279">
        <v>0</v>
      </c>
      <c r="AE776" s="279">
        <v>0</v>
      </c>
      <c r="AF776" s="279">
        <v>0</v>
      </c>
      <c r="AG776" s="279">
        <v>0</v>
      </c>
      <c r="AH776" s="280">
        <v>0</v>
      </c>
      <c r="AI776" s="280">
        <v>0</v>
      </c>
      <c r="AJ776" s="280">
        <v>0</v>
      </c>
      <c r="AK776" s="280">
        <v>0</v>
      </c>
      <c r="AL776" s="280">
        <v>0</v>
      </c>
      <c r="AM776" s="281">
        <v>0</v>
      </c>
      <c r="AN776" s="281">
        <v>0</v>
      </c>
      <c r="AO776" s="281">
        <v>0</v>
      </c>
      <c r="AP776" s="281">
        <v>0</v>
      </c>
      <c r="AQ776" s="282">
        <v>0</v>
      </c>
    </row>
    <row r="777" spans="2:43" x14ac:dyDescent="0.2">
      <c r="B777" s="151" t="s">
        <v>244</v>
      </c>
      <c r="C777" s="151" t="s">
        <v>70</v>
      </c>
      <c r="D777" s="151" t="s">
        <v>395</v>
      </c>
      <c r="E777" s="151" t="s">
        <v>475</v>
      </c>
      <c r="F777" s="151" t="s">
        <v>189</v>
      </c>
      <c r="G777" s="151" t="s">
        <v>22</v>
      </c>
      <c r="H777" s="151" t="s">
        <v>70</v>
      </c>
      <c r="I777" s="262">
        <v>0</v>
      </c>
      <c r="J777" s="263">
        <v>0</v>
      </c>
      <c r="K777" s="263">
        <v>0</v>
      </c>
      <c r="L777" s="263">
        <v>0</v>
      </c>
      <c r="M777" s="264">
        <v>0</v>
      </c>
      <c r="N777" s="262">
        <v>0</v>
      </c>
      <c r="O777" s="263">
        <v>0</v>
      </c>
      <c r="P777" s="263">
        <v>0</v>
      </c>
      <c r="Q777" s="263">
        <v>0</v>
      </c>
      <c r="R777" s="264">
        <v>0</v>
      </c>
      <c r="S777" s="262">
        <v>0</v>
      </c>
      <c r="T777" s="263">
        <v>0</v>
      </c>
      <c r="U777" s="263">
        <v>0</v>
      </c>
      <c r="V777" s="263">
        <v>0</v>
      </c>
      <c r="W777" s="263">
        <v>0</v>
      </c>
      <c r="X777" s="278">
        <v>0</v>
      </c>
      <c r="Y777" s="278">
        <v>0</v>
      </c>
      <c r="Z777" s="278">
        <v>0</v>
      </c>
      <c r="AA777" s="278">
        <v>0</v>
      </c>
      <c r="AB777" s="278">
        <v>0</v>
      </c>
      <c r="AC777" s="279">
        <v>0</v>
      </c>
      <c r="AD777" s="279">
        <v>0</v>
      </c>
      <c r="AE777" s="279">
        <v>0</v>
      </c>
      <c r="AF777" s="279">
        <v>0</v>
      </c>
      <c r="AG777" s="279">
        <v>0</v>
      </c>
      <c r="AH777" s="280">
        <v>0</v>
      </c>
      <c r="AI777" s="280">
        <v>0</v>
      </c>
      <c r="AJ777" s="280">
        <v>0</v>
      </c>
      <c r="AK777" s="280">
        <v>0</v>
      </c>
      <c r="AL777" s="280">
        <v>0</v>
      </c>
      <c r="AM777" s="281">
        <v>0</v>
      </c>
      <c r="AN777" s="281">
        <v>0</v>
      </c>
      <c r="AO777" s="281">
        <v>0</v>
      </c>
      <c r="AP777" s="281">
        <v>0</v>
      </c>
      <c r="AQ777" s="282">
        <v>0</v>
      </c>
    </row>
    <row r="778" spans="2:43" x14ac:dyDescent="0.2">
      <c r="B778" s="151" t="s">
        <v>244</v>
      </c>
      <c r="C778" s="151" t="s">
        <v>70</v>
      </c>
      <c r="D778" s="151" t="s">
        <v>396</v>
      </c>
      <c r="E778" s="151" t="s">
        <v>475</v>
      </c>
      <c r="F778" s="151" t="s">
        <v>193</v>
      </c>
      <c r="G778" s="151" t="s">
        <v>22</v>
      </c>
      <c r="H778" s="151" t="s">
        <v>70</v>
      </c>
      <c r="I778" s="262">
        <v>0</v>
      </c>
      <c r="J778" s="263">
        <v>0</v>
      </c>
      <c r="K778" s="263">
        <v>0</v>
      </c>
      <c r="L778" s="263">
        <v>0</v>
      </c>
      <c r="M778" s="264">
        <v>0</v>
      </c>
      <c r="N778" s="262">
        <v>0</v>
      </c>
      <c r="O778" s="263">
        <v>0</v>
      </c>
      <c r="P778" s="263">
        <v>0</v>
      </c>
      <c r="Q778" s="263">
        <v>0</v>
      </c>
      <c r="R778" s="264">
        <v>0</v>
      </c>
      <c r="S778" s="262">
        <v>0</v>
      </c>
      <c r="T778" s="263">
        <v>0</v>
      </c>
      <c r="U778" s="263">
        <v>0</v>
      </c>
      <c r="V778" s="263">
        <v>0</v>
      </c>
      <c r="W778" s="263">
        <v>0</v>
      </c>
      <c r="X778" s="278">
        <v>0</v>
      </c>
      <c r="Y778" s="278">
        <v>0</v>
      </c>
      <c r="Z778" s="278">
        <v>0</v>
      </c>
      <c r="AA778" s="278">
        <v>0</v>
      </c>
      <c r="AB778" s="278">
        <v>0</v>
      </c>
      <c r="AC778" s="279">
        <v>0</v>
      </c>
      <c r="AD778" s="279">
        <v>0</v>
      </c>
      <c r="AE778" s="279">
        <v>0</v>
      </c>
      <c r="AF778" s="279">
        <v>0</v>
      </c>
      <c r="AG778" s="279">
        <v>0</v>
      </c>
      <c r="AH778" s="280">
        <v>0</v>
      </c>
      <c r="AI778" s="280">
        <v>0</v>
      </c>
      <c r="AJ778" s="280">
        <v>0</v>
      </c>
      <c r="AK778" s="280">
        <v>0</v>
      </c>
      <c r="AL778" s="280">
        <v>0</v>
      </c>
      <c r="AM778" s="281">
        <v>0</v>
      </c>
      <c r="AN778" s="281">
        <v>0</v>
      </c>
      <c r="AO778" s="281">
        <v>0</v>
      </c>
      <c r="AP778" s="281">
        <v>0</v>
      </c>
      <c r="AQ778" s="282">
        <v>0</v>
      </c>
    </row>
    <row r="779" spans="2:43" x14ac:dyDescent="0.2">
      <c r="B779" s="151" t="s">
        <v>244</v>
      </c>
      <c r="C779" s="151" t="s">
        <v>70</v>
      </c>
      <c r="D779" s="151" t="s">
        <v>134</v>
      </c>
      <c r="E779" s="151" t="s">
        <v>475</v>
      </c>
      <c r="F779" s="151" t="s">
        <v>125</v>
      </c>
      <c r="G779" s="151" t="s">
        <v>22</v>
      </c>
      <c r="H779" s="151" t="s">
        <v>70</v>
      </c>
      <c r="I779" s="262">
        <v>0</v>
      </c>
      <c r="J779" s="263">
        <v>0</v>
      </c>
      <c r="K779" s="263">
        <v>0</v>
      </c>
      <c r="L779" s="263">
        <v>0</v>
      </c>
      <c r="M779" s="264">
        <v>0</v>
      </c>
      <c r="N779" s="262">
        <v>0</v>
      </c>
      <c r="O779" s="263">
        <v>0</v>
      </c>
      <c r="P779" s="263">
        <v>0</v>
      </c>
      <c r="Q779" s="263">
        <v>0</v>
      </c>
      <c r="R779" s="264">
        <v>0</v>
      </c>
      <c r="S779" s="262">
        <v>0</v>
      </c>
      <c r="T779" s="263">
        <v>0</v>
      </c>
      <c r="U779" s="263">
        <v>0</v>
      </c>
      <c r="V779" s="263">
        <v>0</v>
      </c>
      <c r="W779" s="263">
        <v>0</v>
      </c>
      <c r="X779" s="278">
        <v>0</v>
      </c>
      <c r="Y779" s="278">
        <v>0</v>
      </c>
      <c r="Z779" s="278">
        <v>0</v>
      </c>
      <c r="AA779" s="278">
        <v>0</v>
      </c>
      <c r="AB779" s="278">
        <v>0</v>
      </c>
      <c r="AC779" s="279">
        <v>0</v>
      </c>
      <c r="AD779" s="279">
        <v>0</v>
      </c>
      <c r="AE779" s="279">
        <v>0</v>
      </c>
      <c r="AF779" s="279">
        <v>0</v>
      </c>
      <c r="AG779" s="279">
        <v>0</v>
      </c>
      <c r="AH779" s="280">
        <v>0</v>
      </c>
      <c r="AI779" s="280">
        <v>0</v>
      </c>
      <c r="AJ779" s="280">
        <v>0</v>
      </c>
      <c r="AK779" s="280">
        <v>0</v>
      </c>
      <c r="AL779" s="280">
        <v>0</v>
      </c>
      <c r="AM779" s="281">
        <v>0</v>
      </c>
      <c r="AN779" s="281">
        <v>0</v>
      </c>
      <c r="AO779" s="281">
        <v>0</v>
      </c>
      <c r="AP779" s="281">
        <v>0</v>
      </c>
      <c r="AQ779" s="282">
        <v>0</v>
      </c>
    </row>
    <row r="780" spans="2:43" x14ac:dyDescent="0.2">
      <c r="B780" s="151" t="s">
        <v>244</v>
      </c>
      <c r="C780" s="151" t="s">
        <v>70</v>
      </c>
      <c r="D780" s="151" t="s">
        <v>397</v>
      </c>
      <c r="E780" s="151" t="s">
        <v>475</v>
      </c>
      <c r="F780" s="151" t="s">
        <v>130</v>
      </c>
      <c r="G780" s="151" t="s">
        <v>22</v>
      </c>
      <c r="H780" s="151" t="s">
        <v>70</v>
      </c>
      <c r="I780" s="262">
        <v>0</v>
      </c>
      <c r="J780" s="263">
        <v>0</v>
      </c>
      <c r="K780" s="263">
        <v>0</v>
      </c>
      <c r="L780" s="263">
        <v>0</v>
      </c>
      <c r="M780" s="264">
        <v>0</v>
      </c>
      <c r="N780" s="262">
        <v>0</v>
      </c>
      <c r="O780" s="263">
        <v>0</v>
      </c>
      <c r="P780" s="263">
        <v>0</v>
      </c>
      <c r="Q780" s="263">
        <v>0</v>
      </c>
      <c r="R780" s="264">
        <v>0</v>
      </c>
      <c r="S780" s="262">
        <v>0</v>
      </c>
      <c r="T780" s="263">
        <v>0</v>
      </c>
      <c r="U780" s="263">
        <v>0</v>
      </c>
      <c r="V780" s="263">
        <v>0</v>
      </c>
      <c r="W780" s="263">
        <v>0</v>
      </c>
      <c r="X780" s="278">
        <v>0</v>
      </c>
      <c r="Y780" s="278">
        <v>0</v>
      </c>
      <c r="Z780" s="278">
        <v>0</v>
      </c>
      <c r="AA780" s="278">
        <v>0</v>
      </c>
      <c r="AB780" s="278">
        <v>0</v>
      </c>
      <c r="AC780" s="279">
        <v>0</v>
      </c>
      <c r="AD780" s="279">
        <v>0</v>
      </c>
      <c r="AE780" s="279">
        <v>0</v>
      </c>
      <c r="AF780" s="279">
        <v>0</v>
      </c>
      <c r="AG780" s="279">
        <v>0</v>
      </c>
      <c r="AH780" s="280">
        <v>0</v>
      </c>
      <c r="AI780" s="280">
        <v>0</v>
      </c>
      <c r="AJ780" s="280">
        <v>0</v>
      </c>
      <c r="AK780" s="280">
        <v>0</v>
      </c>
      <c r="AL780" s="280">
        <v>0</v>
      </c>
      <c r="AM780" s="281">
        <v>0</v>
      </c>
      <c r="AN780" s="281">
        <v>0</v>
      </c>
      <c r="AO780" s="281">
        <v>0</v>
      </c>
      <c r="AP780" s="281">
        <v>0</v>
      </c>
      <c r="AQ780" s="282">
        <v>0</v>
      </c>
    </row>
    <row r="781" spans="2:43" x14ac:dyDescent="0.2">
      <c r="B781" s="151" t="s">
        <v>244</v>
      </c>
      <c r="C781" s="151" t="s">
        <v>70</v>
      </c>
      <c r="D781" s="151" t="s">
        <v>138</v>
      </c>
      <c r="E781" s="151" t="s">
        <v>475</v>
      </c>
      <c r="F781" s="151" t="s">
        <v>126</v>
      </c>
      <c r="G781" s="151" t="s">
        <v>22</v>
      </c>
      <c r="H781" s="151" t="s">
        <v>70</v>
      </c>
      <c r="I781" s="262">
        <v>0</v>
      </c>
      <c r="J781" s="263">
        <v>0</v>
      </c>
      <c r="K781" s="263">
        <v>0</v>
      </c>
      <c r="L781" s="263">
        <v>0</v>
      </c>
      <c r="M781" s="264">
        <v>0</v>
      </c>
      <c r="N781" s="262">
        <v>0</v>
      </c>
      <c r="O781" s="263">
        <v>0</v>
      </c>
      <c r="P781" s="263">
        <v>0</v>
      </c>
      <c r="Q781" s="263">
        <v>0</v>
      </c>
      <c r="R781" s="264">
        <v>0</v>
      </c>
      <c r="S781" s="262">
        <v>0</v>
      </c>
      <c r="T781" s="263">
        <v>0</v>
      </c>
      <c r="U781" s="263">
        <v>0</v>
      </c>
      <c r="V781" s="263">
        <v>0</v>
      </c>
      <c r="W781" s="263">
        <v>0</v>
      </c>
      <c r="X781" s="278">
        <v>0</v>
      </c>
      <c r="Y781" s="278">
        <v>0</v>
      </c>
      <c r="Z781" s="278">
        <v>0</v>
      </c>
      <c r="AA781" s="278">
        <v>0</v>
      </c>
      <c r="AB781" s="278">
        <v>0</v>
      </c>
      <c r="AC781" s="279">
        <v>0</v>
      </c>
      <c r="AD781" s="279">
        <v>0</v>
      </c>
      <c r="AE781" s="279">
        <v>0</v>
      </c>
      <c r="AF781" s="279">
        <v>0</v>
      </c>
      <c r="AG781" s="279">
        <v>0</v>
      </c>
      <c r="AH781" s="280">
        <v>0</v>
      </c>
      <c r="AI781" s="280">
        <v>0</v>
      </c>
      <c r="AJ781" s="280">
        <v>0</v>
      </c>
      <c r="AK781" s="280">
        <v>0</v>
      </c>
      <c r="AL781" s="280">
        <v>0</v>
      </c>
      <c r="AM781" s="281">
        <v>0</v>
      </c>
      <c r="AN781" s="281">
        <v>0</v>
      </c>
      <c r="AO781" s="281">
        <v>0</v>
      </c>
      <c r="AP781" s="281">
        <v>0</v>
      </c>
      <c r="AQ781" s="282">
        <v>0</v>
      </c>
    </row>
    <row r="782" spans="2:43" x14ac:dyDescent="0.2">
      <c r="B782" s="151" t="s">
        <v>244</v>
      </c>
      <c r="C782" s="151" t="s">
        <v>70</v>
      </c>
      <c r="D782" s="151" t="s">
        <v>140</v>
      </c>
      <c r="E782" s="151" t="s">
        <v>475</v>
      </c>
      <c r="F782" s="151" t="s">
        <v>128</v>
      </c>
      <c r="G782" s="151" t="s">
        <v>22</v>
      </c>
      <c r="H782" s="151" t="s">
        <v>70</v>
      </c>
      <c r="I782" s="262">
        <v>0</v>
      </c>
      <c r="J782" s="263">
        <v>0</v>
      </c>
      <c r="K782" s="263">
        <v>0</v>
      </c>
      <c r="L782" s="263">
        <v>0</v>
      </c>
      <c r="M782" s="264">
        <v>0</v>
      </c>
      <c r="N782" s="262">
        <v>0</v>
      </c>
      <c r="O782" s="263">
        <v>0</v>
      </c>
      <c r="P782" s="263">
        <v>0</v>
      </c>
      <c r="Q782" s="263">
        <v>0</v>
      </c>
      <c r="R782" s="264">
        <v>0</v>
      </c>
      <c r="S782" s="262">
        <v>0</v>
      </c>
      <c r="T782" s="263">
        <v>0</v>
      </c>
      <c r="U782" s="263">
        <v>0</v>
      </c>
      <c r="V782" s="263">
        <v>0</v>
      </c>
      <c r="W782" s="263">
        <v>0</v>
      </c>
      <c r="X782" s="278">
        <v>0</v>
      </c>
      <c r="Y782" s="278">
        <v>0</v>
      </c>
      <c r="Z782" s="278">
        <v>0</v>
      </c>
      <c r="AA782" s="278">
        <v>0</v>
      </c>
      <c r="AB782" s="278">
        <v>0</v>
      </c>
      <c r="AC782" s="279">
        <v>0</v>
      </c>
      <c r="AD782" s="279">
        <v>0</v>
      </c>
      <c r="AE782" s="279">
        <v>0</v>
      </c>
      <c r="AF782" s="279">
        <v>0</v>
      </c>
      <c r="AG782" s="279">
        <v>0</v>
      </c>
      <c r="AH782" s="280">
        <v>0</v>
      </c>
      <c r="AI782" s="280">
        <v>0</v>
      </c>
      <c r="AJ782" s="280">
        <v>0</v>
      </c>
      <c r="AK782" s="280">
        <v>0</v>
      </c>
      <c r="AL782" s="280">
        <v>0</v>
      </c>
      <c r="AM782" s="281">
        <v>0</v>
      </c>
      <c r="AN782" s="281">
        <v>0</v>
      </c>
      <c r="AO782" s="281">
        <v>0</v>
      </c>
      <c r="AP782" s="281">
        <v>0</v>
      </c>
      <c r="AQ782" s="282">
        <v>0</v>
      </c>
    </row>
    <row r="783" spans="2:43" x14ac:dyDescent="0.2">
      <c r="B783" s="151" t="s">
        <v>244</v>
      </c>
      <c r="C783" s="151" t="s">
        <v>70</v>
      </c>
      <c r="D783" s="151" t="s">
        <v>135</v>
      </c>
      <c r="E783" s="151" t="s">
        <v>475</v>
      </c>
      <c r="F783" s="151" t="s">
        <v>155</v>
      </c>
      <c r="G783" s="151" t="s">
        <v>22</v>
      </c>
      <c r="H783" s="151" t="s">
        <v>70</v>
      </c>
      <c r="I783" s="262">
        <v>0</v>
      </c>
      <c r="J783" s="263">
        <v>0</v>
      </c>
      <c r="K783" s="263">
        <v>0</v>
      </c>
      <c r="L783" s="263">
        <v>0</v>
      </c>
      <c r="M783" s="264">
        <v>0</v>
      </c>
      <c r="N783" s="262">
        <v>0</v>
      </c>
      <c r="O783" s="263">
        <v>0</v>
      </c>
      <c r="P783" s="263">
        <v>0</v>
      </c>
      <c r="Q783" s="263">
        <v>0</v>
      </c>
      <c r="R783" s="264">
        <v>0</v>
      </c>
      <c r="S783" s="262">
        <v>0</v>
      </c>
      <c r="T783" s="263">
        <v>0</v>
      </c>
      <c r="U783" s="263">
        <v>0</v>
      </c>
      <c r="V783" s="263">
        <v>0</v>
      </c>
      <c r="W783" s="263">
        <v>0</v>
      </c>
      <c r="X783" s="278">
        <v>0</v>
      </c>
      <c r="Y783" s="278">
        <v>0</v>
      </c>
      <c r="Z783" s="278">
        <v>0</v>
      </c>
      <c r="AA783" s="278">
        <v>0</v>
      </c>
      <c r="AB783" s="278">
        <v>0</v>
      </c>
      <c r="AC783" s="279">
        <v>0</v>
      </c>
      <c r="AD783" s="279">
        <v>0</v>
      </c>
      <c r="AE783" s="279">
        <v>0</v>
      </c>
      <c r="AF783" s="279">
        <v>0</v>
      </c>
      <c r="AG783" s="279">
        <v>0</v>
      </c>
      <c r="AH783" s="280">
        <v>0</v>
      </c>
      <c r="AI783" s="280">
        <v>0</v>
      </c>
      <c r="AJ783" s="280">
        <v>0</v>
      </c>
      <c r="AK783" s="280">
        <v>0</v>
      </c>
      <c r="AL783" s="280">
        <v>0</v>
      </c>
      <c r="AM783" s="281">
        <v>0</v>
      </c>
      <c r="AN783" s="281">
        <v>0</v>
      </c>
      <c r="AO783" s="281">
        <v>0</v>
      </c>
      <c r="AP783" s="281">
        <v>0</v>
      </c>
      <c r="AQ783" s="282">
        <v>0</v>
      </c>
    </row>
    <row r="784" spans="2:43" x14ac:dyDescent="0.2">
      <c r="B784" s="151" t="s">
        <v>244</v>
      </c>
      <c r="C784" s="151" t="s">
        <v>70</v>
      </c>
      <c r="D784" s="151" t="s">
        <v>136</v>
      </c>
      <c r="E784" s="151" t="s">
        <v>475</v>
      </c>
      <c r="F784" s="151" t="s">
        <v>132</v>
      </c>
      <c r="G784" s="151" t="s">
        <v>22</v>
      </c>
      <c r="H784" s="151" t="s">
        <v>70</v>
      </c>
      <c r="I784" s="262">
        <v>0</v>
      </c>
      <c r="J784" s="263">
        <v>0</v>
      </c>
      <c r="K784" s="263">
        <v>0</v>
      </c>
      <c r="L784" s="263">
        <v>0</v>
      </c>
      <c r="M784" s="264">
        <v>0</v>
      </c>
      <c r="N784" s="262">
        <v>0</v>
      </c>
      <c r="O784" s="263">
        <v>0</v>
      </c>
      <c r="P784" s="263">
        <v>0</v>
      </c>
      <c r="Q784" s="263">
        <v>0</v>
      </c>
      <c r="R784" s="264">
        <v>0</v>
      </c>
      <c r="S784" s="262">
        <v>0</v>
      </c>
      <c r="T784" s="263">
        <v>0</v>
      </c>
      <c r="U784" s="263">
        <v>0</v>
      </c>
      <c r="V784" s="263">
        <v>0</v>
      </c>
      <c r="W784" s="263">
        <v>0</v>
      </c>
      <c r="X784" s="278">
        <v>0</v>
      </c>
      <c r="Y784" s="278">
        <v>0</v>
      </c>
      <c r="Z784" s="278">
        <v>0</v>
      </c>
      <c r="AA784" s="278">
        <v>0</v>
      </c>
      <c r="AB784" s="278">
        <v>0</v>
      </c>
      <c r="AC784" s="279">
        <v>0</v>
      </c>
      <c r="AD784" s="279">
        <v>0</v>
      </c>
      <c r="AE784" s="279">
        <v>0</v>
      </c>
      <c r="AF784" s="279">
        <v>0</v>
      </c>
      <c r="AG784" s="279">
        <v>0</v>
      </c>
      <c r="AH784" s="280">
        <v>0</v>
      </c>
      <c r="AI784" s="280">
        <v>0</v>
      </c>
      <c r="AJ784" s="280">
        <v>0</v>
      </c>
      <c r="AK784" s="280">
        <v>0</v>
      </c>
      <c r="AL784" s="280">
        <v>0</v>
      </c>
      <c r="AM784" s="281">
        <v>0</v>
      </c>
      <c r="AN784" s="281">
        <v>0</v>
      </c>
      <c r="AO784" s="281">
        <v>0</v>
      </c>
      <c r="AP784" s="281">
        <v>0</v>
      </c>
      <c r="AQ784" s="282">
        <v>0</v>
      </c>
    </row>
    <row r="785" spans="2:43" x14ac:dyDescent="0.2">
      <c r="B785" s="151" t="s">
        <v>244</v>
      </c>
      <c r="C785" s="151" t="s">
        <v>70</v>
      </c>
      <c r="D785" s="151" t="s">
        <v>398</v>
      </c>
      <c r="E785" s="151" t="s">
        <v>475</v>
      </c>
      <c r="F785" s="151" t="s">
        <v>131</v>
      </c>
      <c r="G785" s="151" t="s">
        <v>22</v>
      </c>
      <c r="H785" s="151" t="s">
        <v>70</v>
      </c>
      <c r="I785" s="262">
        <v>0</v>
      </c>
      <c r="J785" s="263">
        <v>0</v>
      </c>
      <c r="K785" s="263">
        <v>0</v>
      </c>
      <c r="L785" s="263">
        <v>0</v>
      </c>
      <c r="M785" s="264">
        <v>0</v>
      </c>
      <c r="N785" s="262">
        <v>0</v>
      </c>
      <c r="O785" s="263">
        <v>0</v>
      </c>
      <c r="P785" s="263">
        <v>0</v>
      </c>
      <c r="Q785" s="263">
        <v>0</v>
      </c>
      <c r="R785" s="264">
        <v>0</v>
      </c>
      <c r="S785" s="262">
        <v>0</v>
      </c>
      <c r="T785" s="263">
        <v>0</v>
      </c>
      <c r="U785" s="263">
        <v>0</v>
      </c>
      <c r="V785" s="263">
        <v>0</v>
      </c>
      <c r="W785" s="263">
        <v>0</v>
      </c>
      <c r="X785" s="278">
        <v>0</v>
      </c>
      <c r="Y785" s="278">
        <v>0</v>
      </c>
      <c r="Z785" s="278">
        <v>0</v>
      </c>
      <c r="AA785" s="278">
        <v>0</v>
      </c>
      <c r="AB785" s="278">
        <v>0</v>
      </c>
      <c r="AC785" s="279">
        <v>0</v>
      </c>
      <c r="AD785" s="279">
        <v>0</v>
      </c>
      <c r="AE785" s="279">
        <v>0</v>
      </c>
      <c r="AF785" s="279">
        <v>0</v>
      </c>
      <c r="AG785" s="279">
        <v>0</v>
      </c>
      <c r="AH785" s="280">
        <v>0</v>
      </c>
      <c r="AI785" s="280">
        <v>0</v>
      </c>
      <c r="AJ785" s="280">
        <v>0</v>
      </c>
      <c r="AK785" s="280">
        <v>0</v>
      </c>
      <c r="AL785" s="280">
        <v>0</v>
      </c>
      <c r="AM785" s="281">
        <v>0</v>
      </c>
      <c r="AN785" s="281">
        <v>0</v>
      </c>
      <c r="AO785" s="281">
        <v>0</v>
      </c>
      <c r="AP785" s="281">
        <v>0</v>
      </c>
      <c r="AQ785" s="282">
        <v>0</v>
      </c>
    </row>
    <row r="786" spans="2:43" x14ac:dyDescent="0.2">
      <c r="B786" s="151" t="s">
        <v>245</v>
      </c>
      <c r="C786" s="151" t="s">
        <v>70</v>
      </c>
      <c r="D786" s="151" t="s">
        <v>144</v>
      </c>
      <c r="E786" s="151" t="s">
        <v>475</v>
      </c>
      <c r="F786" s="151" t="s">
        <v>122</v>
      </c>
      <c r="G786" s="151" t="s">
        <v>23</v>
      </c>
      <c r="H786" s="151" t="s">
        <v>70</v>
      </c>
      <c r="I786" s="262">
        <v>0</v>
      </c>
      <c r="J786" s="263">
        <v>0</v>
      </c>
      <c r="K786" s="263">
        <v>0</v>
      </c>
      <c r="L786" s="263">
        <v>0</v>
      </c>
      <c r="M786" s="264">
        <v>0</v>
      </c>
      <c r="N786" s="262">
        <v>0</v>
      </c>
      <c r="O786" s="263">
        <v>0</v>
      </c>
      <c r="P786" s="263">
        <v>0</v>
      </c>
      <c r="Q786" s="263">
        <v>0</v>
      </c>
      <c r="R786" s="264">
        <v>0</v>
      </c>
      <c r="S786" s="262">
        <v>0</v>
      </c>
      <c r="T786" s="263">
        <v>0</v>
      </c>
      <c r="U786" s="263">
        <v>0</v>
      </c>
      <c r="V786" s="263">
        <v>0</v>
      </c>
      <c r="W786" s="263">
        <v>0</v>
      </c>
      <c r="X786" s="278">
        <v>0</v>
      </c>
      <c r="Y786" s="278">
        <v>0</v>
      </c>
      <c r="Z786" s="278">
        <v>0</v>
      </c>
      <c r="AA786" s="278">
        <v>0</v>
      </c>
      <c r="AB786" s="278">
        <v>0</v>
      </c>
      <c r="AC786" s="279">
        <v>0</v>
      </c>
      <c r="AD786" s="279">
        <v>0</v>
      </c>
      <c r="AE786" s="279">
        <v>0</v>
      </c>
      <c r="AF786" s="279">
        <v>0</v>
      </c>
      <c r="AG786" s="279">
        <v>0</v>
      </c>
      <c r="AH786" s="280">
        <v>0</v>
      </c>
      <c r="AI786" s="280">
        <v>0</v>
      </c>
      <c r="AJ786" s="280">
        <v>0</v>
      </c>
      <c r="AK786" s="280">
        <v>0</v>
      </c>
      <c r="AL786" s="280">
        <v>0</v>
      </c>
      <c r="AM786" s="281">
        <v>0</v>
      </c>
      <c r="AN786" s="281">
        <v>0</v>
      </c>
      <c r="AO786" s="281">
        <v>0</v>
      </c>
      <c r="AP786" s="281">
        <v>0</v>
      </c>
      <c r="AQ786" s="282">
        <v>0</v>
      </c>
    </row>
    <row r="787" spans="2:43" x14ac:dyDescent="0.2">
      <c r="B787" s="151" t="s">
        <v>245</v>
      </c>
      <c r="C787" s="151" t="s">
        <v>70</v>
      </c>
      <c r="D787" s="151" t="s">
        <v>139</v>
      </c>
      <c r="E787" s="151" t="s">
        <v>475</v>
      </c>
      <c r="F787" s="151" t="s">
        <v>127</v>
      </c>
      <c r="G787" s="151" t="s">
        <v>23</v>
      </c>
      <c r="H787" s="151" t="s">
        <v>70</v>
      </c>
      <c r="I787" s="262">
        <v>0</v>
      </c>
      <c r="J787" s="263">
        <v>0</v>
      </c>
      <c r="K787" s="263">
        <v>0</v>
      </c>
      <c r="L787" s="263">
        <v>0</v>
      </c>
      <c r="M787" s="264">
        <v>0</v>
      </c>
      <c r="N787" s="262">
        <v>0</v>
      </c>
      <c r="O787" s="263">
        <v>0</v>
      </c>
      <c r="P787" s="263">
        <v>0</v>
      </c>
      <c r="Q787" s="263">
        <v>0</v>
      </c>
      <c r="R787" s="264">
        <v>0</v>
      </c>
      <c r="S787" s="262">
        <v>0</v>
      </c>
      <c r="T787" s="263">
        <v>0</v>
      </c>
      <c r="U787" s="263">
        <v>0</v>
      </c>
      <c r="V787" s="263">
        <v>0</v>
      </c>
      <c r="W787" s="263">
        <v>0</v>
      </c>
      <c r="X787" s="278">
        <v>0</v>
      </c>
      <c r="Y787" s="278">
        <v>0</v>
      </c>
      <c r="Z787" s="278">
        <v>0</v>
      </c>
      <c r="AA787" s="278">
        <v>0</v>
      </c>
      <c r="AB787" s="278">
        <v>0</v>
      </c>
      <c r="AC787" s="279">
        <v>0</v>
      </c>
      <c r="AD787" s="279">
        <v>0</v>
      </c>
      <c r="AE787" s="279">
        <v>0</v>
      </c>
      <c r="AF787" s="279">
        <v>0</v>
      </c>
      <c r="AG787" s="279">
        <v>0</v>
      </c>
      <c r="AH787" s="280">
        <v>0</v>
      </c>
      <c r="AI787" s="280">
        <v>0</v>
      </c>
      <c r="AJ787" s="280">
        <v>0</v>
      </c>
      <c r="AK787" s="280">
        <v>0</v>
      </c>
      <c r="AL787" s="280">
        <v>0</v>
      </c>
      <c r="AM787" s="281">
        <v>0</v>
      </c>
      <c r="AN787" s="281">
        <v>0</v>
      </c>
      <c r="AO787" s="281">
        <v>0</v>
      </c>
      <c r="AP787" s="281">
        <v>0</v>
      </c>
      <c r="AQ787" s="282">
        <v>0</v>
      </c>
    </row>
    <row r="788" spans="2:43" x14ac:dyDescent="0.2">
      <c r="B788" s="151" t="s">
        <v>245</v>
      </c>
      <c r="C788" s="151" t="s">
        <v>70</v>
      </c>
      <c r="D788" s="151" t="s">
        <v>142</v>
      </c>
      <c r="E788" s="151" t="s">
        <v>475</v>
      </c>
      <c r="F788" s="151" t="s">
        <v>133</v>
      </c>
      <c r="G788" s="151" t="s">
        <v>23</v>
      </c>
      <c r="H788" s="151" t="s">
        <v>70</v>
      </c>
      <c r="I788" s="262">
        <v>0</v>
      </c>
      <c r="J788" s="263">
        <v>0</v>
      </c>
      <c r="K788" s="263">
        <v>0</v>
      </c>
      <c r="L788" s="263">
        <v>0</v>
      </c>
      <c r="M788" s="264">
        <v>0</v>
      </c>
      <c r="N788" s="262">
        <v>0</v>
      </c>
      <c r="O788" s="263">
        <v>0</v>
      </c>
      <c r="P788" s="263">
        <v>0</v>
      </c>
      <c r="Q788" s="263">
        <v>0</v>
      </c>
      <c r="R788" s="264">
        <v>0</v>
      </c>
      <c r="S788" s="262">
        <v>0</v>
      </c>
      <c r="T788" s="263">
        <v>0</v>
      </c>
      <c r="U788" s="263">
        <v>0</v>
      </c>
      <c r="V788" s="263">
        <v>0</v>
      </c>
      <c r="W788" s="263">
        <v>0</v>
      </c>
      <c r="X788" s="278">
        <v>0</v>
      </c>
      <c r="Y788" s="278">
        <v>0</v>
      </c>
      <c r="Z788" s="278">
        <v>0</v>
      </c>
      <c r="AA788" s="278">
        <v>0</v>
      </c>
      <c r="AB788" s="278">
        <v>0</v>
      </c>
      <c r="AC788" s="279">
        <v>0</v>
      </c>
      <c r="AD788" s="279">
        <v>0</v>
      </c>
      <c r="AE788" s="279">
        <v>0</v>
      </c>
      <c r="AF788" s="279">
        <v>0</v>
      </c>
      <c r="AG788" s="279">
        <v>0</v>
      </c>
      <c r="AH788" s="280">
        <v>0</v>
      </c>
      <c r="AI788" s="280">
        <v>0</v>
      </c>
      <c r="AJ788" s="280">
        <v>0</v>
      </c>
      <c r="AK788" s="280">
        <v>0</v>
      </c>
      <c r="AL788" s="280">
        <v>0</v>
      </c>
      <c r="AM788" s="281">
        <v>0</v>
      </c>
      <c r="AN788" s="281">
        <v>0</v>
      </c>
      <c r="AO788" s="281">
        <v>0</v>
      </c>
      <c r="AP788" s="281">
        <v>0</v>
      </c>
      <c r="AQ788" s="282">
        <v>0</v>
      </c>
    </row>
    <row r="789" spans="2:43" x14ac:dyDescent="0.2">
      <c r="B789" s="151" t="s">
        <v>245</v>
      </c>
      <c r="C789" s="151" t="s">
        <v>70</v>
      </c>
      <c r="D789" s="151" t="s">
        <v>143</v>
      </c>
      <c r="E789" s="151" t="s">
        <v>475</v>
      </c>
      <c r="F789" s="151" t="s">
        <v>212</v>
      </c>
      <c r="G789" s="151" t="s">
        <v>23</v>
      </c>
      <c r="H789" s="151" t="s">
        <v>70</v>
      </c>
      <c r="I789" s="262">
        <v>0</v>
      </c>
      <c r="J789" s="263">
        <v>0</v>
      </c>
      <c r="K789" s="263">
        <v>0</v>
      </c>
      <c r="L789" s="263">
        <v>0</v>
      </c>
      <c r="M789" s="264">
        <v>0</v>
      </c>
      <c r="N789" s="262">
        <v>0</v>
      </c>
      <c r="O789" s="263">
        <v>0</v>
      </c>
      <c r="P789" s="263">
        <v>0</v>
      </c>
      <c r="Q789" s="263">
        <v>0</v>
      </c>
      <c r="R789" s="264">
        <v>0</v>
      </c>
      <c r="S789" s="262">
        <v>0</v>
      </c>
      <c r="T789" s="263">
        <v>0</v>
      </c>
      <c r="U789" s="263">
        <v>0</v>
      </c>
      <c r="V789" s="263">
        <v>0</v>
      </c>
      <c r="W789" s="263">
        <v>0</v>
      </c>
      <c r="X789" s="278">
        <v>0</v>
      </c>
      <c r="Y789" s="278">
        <v>0</v>
      </c>
      <c r="Z789" s="278">
        <v>0</v>
      </c>
      <c r="AA789" s="278">
        <v>0</v>
      </c>
      <c r="AB789" s="278">
        <v>0</v>
      </c>
      <c r="AC789" s="279">
        <v>0</v>
      </c>
      <c r="AD789" s="279">
        <v>0</v>
      </c>
      <c r="AE789" s="279">
        <v>0</v>
      </c>
      <c r="AF789" s="279">
        <v>0</v>
      </c>
      <c r="AG789" s="279">
        <v>0</v>
      </c>
      <c r="AH789" s="280">
        <v>0</v>
      </c>
      <c r="AI789" s="280">
        <v>0</v>
      </c>
      <c r="AJ789" s="280">
        <v>0</v>
      </c>
      <c r="AK789" s="280">
        <v>0</v>
      </c>
      <c r="AL789" s="280">
        <v>0</v>
      </c>
      <c r="AM789" s="281">
        <v>0</v>
      </c>
      <c r="AN789" s="281">
        <v>0</v>
      </c>
      <c r="AO789" s="281">
        <v>0</v>
      </c>
      <c r="AP789" s="281">
        <v>0</v>
      </c>
      <c r="AQ789" s="282">
        <v>0</v>
      </c>
    </row>
    <row r="790" spans="2:43" x14ac:dyDescent="0.2">
      <c r="B790" s="151" t="s">
        <v>245</v>
      </c>
      <c r="C790" s="151" t="s">
        <v>70</v>
      </c>
      <c r="D790" s="151" t="s">
        <v>137</v>
      </c>
      <c r="E790" s="151" t="s">
        <v>475</v>
      </c>
      <c r="F790" s="151" t="s">
        <v>124</v>
      </c>
      <c r="G790" s="151" t="s">
        <v>23</v>
      </c>
      <c r="H790" s="151" t="s">
        <v>70</v>
      </c>
      <c r="I790" s="262">
        <v>0</v>
      </c>
      <c r="J790" s="263">
        <v>0</v>
      </c>
      <c r="K790" s="263">
        <v>0</v>
      </c>
      <c r="L790" s="263">
        <v>0</v>
      </c>
      <c r="M790" s="264">
        <v>0</v>
      </c>
      <c r="N790" s="262">
        <v>0</v>
      </c>
      <c r="O790" s="263">
        <v>0</v>
      </c>
      <c r="P790" s="263">
        <v>0</v>
      </c>
      <c r="Q790" s="263">
        <v>0</v>
      </c>
      <c r="R790" s="264">
        <v>0</v>
      </c>
      <c r="S790" s="262">
        <v>0</v>
      </c>
      <c r="T790" s="263">
        <v>0</v>
      </c>
      <c r="U790" s="263">
        <v>0</v>
      </c>
      <c r="V790" s="263">
        <v>0</v>
      </c>
      <c r="W790" s="263">
        <v>0</v>
      </c>
      <c r="X790" s="278">
        <v>0</v>
      </c>
      <c r="Y790" s="278">
        <v>0</v>
      </c>
      <c r="Z790" s="278">
        <v>0</v>
      </c>
      <c r="AA790" s="278">
        <v>0</v>
      </c>
      <c r="AB790" s="278">
        <v>0</v>
      </c>
      <c r="AC790" s="279">
        <v>0</v>
      </c>
      <c r="AD790" s="279">
        <v>0</v>
      </c>
      <c r="AE790" s="279">
        <v>0</v>
      </c>
      <c r="AF790" s="279">
        <v>0</v>
      </c>
      <c r="AG790" s="279">
        <v>0</v>
      </c>
      <c r="AH790" s="280">
        <v>0</v>
      </c>
      <c r="AI790" s="280">
        <v>0</v>
      </c>
      <c r="AJ790" s="280">
        <v>0</v>
      </c>
      <c r="AK790" s="280">
        <v>0</v>
      </c>
      <c r="AL790" s="280">
        <v>0</v>
      </c>
      <c r="AM790" s="281">
        <v>0</v>
      </c>
      <c r="AN790" s="281">
        <v>0</v>
      </c>
      <c r="AO790" s="281">
        <v>0</v>
      </c>
      <c r="AP790" s="281">
        <v>0</v>
      </c>
      <c r="AQ790" s="282">
        <v>0</v>
      </c>
    </row>
    <row r="791" spans="2:43" x14ac:dyDescent="0.2">
      <c r="B791" s="151" t="s">
        <v>245</v>
      </c>
      <c r="C791" s="151" t="s">
        <v>70</v>
      </c>
      <c r="D791" s="151" t="s">
        <v>141</v>
      </c>
      <c r="E791" s="151" t="s">
        <v>475</v>
      </c>
      <c r="F791" s="151" t="s">
        <v>123</v>
      </c>
      <c r="G791" s="151" t="s">
        <v>23</v>
      </c>
      <c r="H791" s="151" t="s">
        <v>70</v>
      </c>
      <c r="I791" s="262">
        <v>0</v>
      </c>
      <c r="J791" s="263">
        <v>0</v>
      </c>
      <c r="K791" s="263">
        <v>0</v>
      </c>
      <c r="L791" s="263">
        <v>0</v>
      </c>
      <c r="M791" s="264">
        <v>0</v>
      </c>
      <c r="N791" s="262">
        <v>0</v>
      </c>
      <c r="O791" s="263">
        <v>0</v>
      </c>
      <c r="P791" s="263">
        <v>0</v>
      </c>
      <c r="Q791" s="263">
        <v>0</v>
      </c>
      <c r="R791" s="264">
        <v>0</v>
      </c>
      <c r="S791" s="262">
        <v>0</v>
      </c>
      <c r="T791" s="263">
        <v>0</v>
      </c>
      <c r="U791" s="263">
        <v>0</v>
      </c>
      <c r="V791" s="263">
        <v>0</v>
      </c>
      <c r="W791" s="263">
        <v>0</v>
      </c>
      <c r="X791" s="278">
        <v>0</v>
      </c>
      <c r="Y791" s="278">
        <v>0</v>
      </c>
      <c r="Z791" s="278">
        <v>0</v>
      </c>
      <c r="AA791" s="278">
        <v>0</v>
      </c>
      <c r="AB791" s="278">
        <v>0</v>
      </c>
      <c r="AC791" s="279">
        <v>0</v>
      </c>
      <c r="AD791" s="279">
        <v>0</v>
      </c>
      <c r="AE791" s="279">
        <v>0</v>
      </c>
      <c r="AF791" s="279">
        <v>0</v>
      </c>
      <c r="AG791" s="279">
        <v>0</v>
      </c>
      <c r="AH791" s="280">
        <v>0</v>
      </c>
      <c r="AI791" s="280">
        <v>0</v>
      </c>
      <c r="AJ791" s="280">
        <v>0</v>
      </c>
      <c r="AK791" s="280">
        <v>0</v>
      </c>
      <c r="AL791" s="280">
        <v>0</v>
      </c>
      <c r="AM791" s="281">
        <v>0</v>
      </c>
      <c r="AN791" s="281">
        <v>0</v>
      </c>
      <c r="AO791" s="281">
        <v>0</v>
      </c>
      <c r="AP791" s="281">
        <v>0</v>
      </c>
      <c r="AQ791" s="282">
        <v>0</v>
      </c>
    </row>
    <row r="792" spans="2:43" x14ac:dyDescent="0.2">
      <c r="B792" s="151" t="s">
        <v>245</v>
      </c>
      <c r="C792" s="151" t="s">
        <v>70</v>
      </c>
      <c r="D792" s="151" t="s">
        <v>395</v>
      </c>
      <c r="E792" s="151" t="s">
        <v>475</v>
      </c>
      <c r="F792" s="151" t="s">
        <v>189</v>
      </c>
      <c r="G792" s="151" t="s">
        <v>23</v>
      </c>
      <c r="H792" s="151" t="s">
        <v>70</v>
      </c>
      <c r="I792" s="262">
        <v>0</v>
      </c>
      <c r="J792" s="263">
        <v>0</v>
      </c>
      <c r="K792" s="263">
        <v>0</v>
      </c>
      <c r="L792" s="263">
        <v>0</v>
      </c>
      <c r="M792" s="264">
        <v>0</v>
      </c>
      <c r="N792" s="262">
        <v>0</v>
      </c>
      <c r="O792" s="263">
        <v>0</v>
      </c>
      <c r="P792" s="263">
        <v>0</v>
      </c>
      <c r="Q792" s="263">
        <v>0</v>
      </c>
      <c r="R792" s="264">
        <v>0</v>
      </c>
      <c r="S792" s="262">
        <v>0</v>
      </c>
      <c r="T792" s="263">
        <v>0</v>
      </c>
      <c r="U792" s="263">
        <v>0</v>
      </c>
      <c r="V792" s="263">
        <v>0</v>
      </c>
      <c r="W792" s="263">
        <v>0</v>
      </c>
      <c r="X792" s="278">
        <v>0</v>
      </c>
      <c r="Y792" s="278">
        <v>0</v>
      </c>
      <c r="Z792" s="278">
        <v>0</v>
      </c>
      <c r="AA792" s="278">
        <v>0</v>
      </c>
      <c r="AB792" s="278">
        <v>0</v>
      </c>
      <c r="AC792" s="279">
        <v>0</v>
      </c>
      <c r="AD792" s="279">
        <v>0</v>
      </c>
      <c r="AE792" s="279">
        <v>0</v>
      </c>
      <c r="AF792" s="279">
        <v>0</v>
      </c>
      <c r="AG792" s="279">
        <v>0</v>
      </c>
      <c r="AH792" s="280">
        <v>0</v>
      </c>
      <c r="AI792" s="280">
        <v>0</v>
      </c>
      <c r="AJ792" s="280">
        <v>0</v>
      </c>
      <c r="AK792" s="280">
        <v>0</v>
      </c>
      <c r="AL792" s="280">
        <v>0</v>
      </c>
      <c r="AM792" s="281">
        <v>0</v>
      </c>
      <c r="AN792" s="281">
        <v>0</v>
      </c>
      <c r="AO792" s="281">
        <v>0</v>
      </c>
      <c r="AP792" s="281">
        <v>0</v>
      </c>
      <c r="AQ792" s="282">
        <v>0</v>
      </c>
    </row>
    <row r="793" spans="2:43" x14ac:dyDescent="0.2">
      <c r="B793" s="151" t="s">
        <v>245</v>
      </c>
      <c r="C793" s="151" t="s">
        <v>70</v>
      </c>
      <c r="D793" s="151" t="s">
        <v>396</v>
      </c>
      <c r="E793" s="151" t="s">
        <v>475</v>
      </c>
      <c r="F793" s="151" t="s">
        <v>193</v>
      </c>
      <c r="G793" s="151" t="s">
        <v>23</v>
      </c>
      <c r="H793" s="151" t="s">
        <v>70</v>
      </c>
      <c r="I793" s="262">
        <v>0</v>
      </c>
      <c r="J793" s="263">
        <v>0</v>
      </c>
      <c r="K793" s="263">
        <v>0</v>
      </c>
      <c r="L793" s="263">
        <v>0</v>
      </c>
      <c r="M793" s="264">
        <v>0</v>
      </c>
      <c r="N793" s="262">
        <v>0</v>
      </c>
      <c r="O793" s="263">
        <v>0</v>
      </c>
      <c r="P793" s="263">
        <v>0</v>
      </c>
      <c r="Q793" s="263">
        <v>0</v>
      </c>
      <c r="R793" s="264">
        <v>0</v>
      </c>
      <c r="S793" s="262">
        <v>0</v>
      </c>
      <c r="T793" s="263">
        <v>0</v>
      </c>
      <c r="U793" s="263">
        <v>0</v>
      </c>
      <c r="V793" s="263">
        <v>0</v>
      </c>
      <c r="W793" s="263">
        <v>0</v>
      </c>
      <c r="X793" s="278">
        <v>0</v>
      </c>
      <c r="Y793" s="278">
        <v>0</v>
      </c>
      <c r="Z793" s="278">
        <v>0</v>
      </c>
      <c r="AA793" s="278">
        <v>0</v>
      </c>
      <c r="AB793" s="278">
        <v>0</v>
      </c>
      <c r="AC793" s="279">
        <v>0</v>
      </c>
      <c r="AD793" s="279">
        <v>0</v>
      </c>
      <c r="AE793" s="279">
        <v>0</v>
      </c>
      <c r="AF793" s="279">
        <v>0</v>
      </c>
      <c r="AG793" s="279">
        <v>0</v>
      </c>
      <c r="AH793" s="280">
        <v>0</v>
      </c>
      <c r="AI793" s="280">
        <v>0</v>
      </c>
      <c r="AJ793" s="280">
        <v>0</v>
      </c>
      <c r="AK793" s="280">
        <v>0</v>
      </c>
      <c r="AL793" s="280">
        <v>0</v>
      </c>
      <c r="AM793" s="281">
        <v>0</v>
      </c>
      <c r="AN793" s="281">
        <v>0</v>
      </c>
      <c r="AO793" s="281">
        <v>0</v>
      </c>
      <c r="AP793" s="281">
        <v>0</v>
      </c>
      <c r="AQ793" s="282">
        <v>0</v>
      </c>
    </row>
    <row r="794" spans="2:43" x14ac:dyDescent="0.2">
      <c r="B794" s="151" t="s">
        <v>245</v>
      </c>
      <c r="C794" s="151" t="s">
        <v>70</v>
      </c>
      <c r="D794" s="151" t="s">
        <v>134</v>
      </c>
      <c r="E794" s="151" t="s">
        <v>475</v>
      </c>
      <c r="F794" s="151" t="s">
        <v>125</v>
      </c>
      <c r="G794" s="151" t="s">
        <v>23</v>
      </c>
      <c r="H794" s="151" t="s">
        <v>70</v>
      </c>
      <c r="I794" s="262">
        <v>0</v>
      </c>
      <c r="J794" s="263">
        <v>0</v>
      </c>
      <c r="K794" s="263">
        <v>0</v>
      </c>
      <c r="L794" s="263">
        <v>0</v>
      </c>
      <c r="M794" s="264">
        <v>0</v>
      </c>
      <c r="N794" s="262">
        <v>0</v>
      </c>
      <c r="O794" s="263">
        <v>0</v>
      </c>
      <c r="P794" s="263">
        <v>0</v>
      </c>
      <c r="Q794" s="263">
        <v>0</v>
      </c>
      <c r="R794" s="264">
        <v>0</v>
      </c>
      <c r="S794" s="262">
        <v>0</v>
      </c>
      <c r="T794" s="263">
        <v>0</v>
      </c>
      <c r="U794" s="263">
        <v>0</v>
      </c>
      <c r="V794" s="263">
        <v>0</v>
      </c>
      <c r="W794" s="263">
        <v>0</v>
      </c>
      <c r="X794" s="278">
        <v>0</v>
      </c>
      <c r="Y794" s="278">
        <v>0</v>
      </c>
      <c r="Z794" s="278">
        <v>0</v>
      </c>
      <c r="AA794" s="278">
        <v>0</v>
      </c>
      <c r="AB794" s="278">
        <v>0</v>
      </c>
      <c r="AC794" s="279">
        <v>0</v>
      </c>
      <c r="AD794" s="279">
        <v>0</v>
      </c>
      <c r="AE794" s="279">
        <v>0</v>
      </c>
      <c r="AF794" s="279">
        <v>0</v>
      </c>
      <c r="AG794" s="279">
        <v>0</v>
      </c>
      <c r="AH794" s="280">
        <v>0</v>
      </c>
      <c r="AI794" s="280">
        <v>0</v>
      </c>
      <c r="AJ794" s="280">
        <v>0</v>
      </c>
      <c r="AK794" s="280">
        <v>0</v>
      </c>
      <c r="AL794" s="280">
        <v>0</v>
      </c>
      <c r="AM794" s="281">
        <v>0</v>
      </c>
      <c r="AN794" s="281">
        <v>0</v>
      </c>
      <c r="AO794" s="281">
        <v>0</v>
      </c>
      <c r="AP794" s="281">
        <v>0</v>
      </c>
      <c r="AQ794" s="282">
        <v>0</v>
      </c>
    </row>
    <row r="795" spans="2:43" x14ac:dyDescent="0.2">
      <c r="B795" s="151" t="s">
        <v>245</v>
      </c>
      <c r="C795" s="151" t="s">
        <v>70</v>
      </c>
      <c r="D795" s="151" t="s">
        <v>397</v>
      </c>
      <c r="E795" s="151" t="s">
        <v>475</v>
      </c>
      <c r="F795" s="151" t="s">
        <v>130</v>
      </c>
      <c r="G795" s="151" t="s">
        <v>23</v>
      </c>
      <c r="H795" s="151" t="s">
        <v>70</v>
      </c>
      <c r="I795" s="262">
        <v>0</v>
      </c>
      <c r="J795" s="263">
        <v>0</v>
      </c>
      <c r="K795" s="263">
        <v>0</v>
      </c>
      <c r="L795" s="263">
        <v>0</v>
      </c>
      <c r="M795" s="264">
        <v>0</v>
      </c>
      <c r="N795" s="262">
        <v>0</v>
      </c>
      <c r="O795" s="263">
        <v>0</v>
      </c>
      <c r="P795" s="263">
        <v>0</v>
      </c>
      <c r="Q795" s="263">
        <v>0</v>
      </c>
      <c r="R795" s="264">
        <v>0</v>
      </c>
      <c r="S795" s="262">
        <v>0</v>
      </c>
      <c r="T795" s="263">
        <v>0</v>
      </c>
      <c r="U795" s="263">
        <v>0</v>
      </c>
      <c r="V795" s="263">
        <v>0</v>
      </c>
      <c r="W795" s="263">
        <v>0</v>
      </c>
      <c r="X795" s="278">
        <v>0</v>
      </c>
      <c r="Y795" s="278">
        <v>0</v>
      </c>
      <c r="Z795" s="278">
        <v>0</v>
      </c>
      <c r="AA795" s="278">
        <v>0</v>
      </c>
      <c r="AB795" s="278">
        <v>0</v>
      </c>
      <c r="AC795" s="279">
        <v>0</v>
      </c>
      <c r="AD795" s="279">
        <v>0</v>
      </c>
      <c r="AE795" s="279">
        <v>0</v>
      </c>
      <c r="AF795" s="279">
        <v>0</v>
      </c>
      <c r="AG795" s="279">
        <v>0</v>
      </c>
      <c r="AH795" s="280">
        <v>0</v>
      </c>
      <c r="AI795" s="280">
        <v>0</v>
      </c>
      <c r="AJ795" s="280">
        <v>0</v>
      </c>
      <c r="AK795" s="280">
        <v>0</v>
      </c>
      <c r="AL795" s="280">
        <v>0</v>
      </c>
      <c r="AM795" s="281">
        <v>0</v>
      </c>
      <c r="AN795" s="281">
        <v>0</v>
      </c>
      <c r="AO795" s="281">
        <v>0</v>
      </c>
      <c r="AP795" s="281">
        <v>0</v>
      </c>
      <c r="AQ795" s="282">
        <v>0</v>
      </c>
    </row>
    <row r="796" spans="2:43" x14ac:dyDescent="0.2">
      <c r="B796" s="151" t="s">
        <v>245</v>
      </c>
      <c r="C796" s="151" t="s">
        <v>70</v>
      </c>
      <c r="D796" s="151" t="s">
        <v>138</v>
      </c>
      <c r="E796" s="151" t="s">
        <v>475</v>
      </c>
      <c r="F796" s="151" t="s">
        <v>126</v>
      </c>
      <c r="G796" s="151" t="s">
        <v>23</v>
      </c>
      <c r="H796" s="151" t="s">
        <v>70</v>
      </c>
      <c r="I796" s="262">
        <v>0</v>
      </c>
      <c r="J796" s="263">
        <v>0</v>
      </c>
      <c r="K796" s="263">
        <v>0</v>
      </c>
      <c r="L796" s="263">
        <v>0</v>
      </c>
      <c r="M796" s="264">
        <v>0</v>
      </c>
      <c r="N796" s="262">
        <v>0</v>
      </c>
      <c r="O796" s="263">
        <v>0</v>
      </c>
      <c r="P796" s="263">
        <v>0</v>
      </c>
      <c r="Q796" s="263">
        <v>0</v>
      </c>
      <c r="R796" s="264">
        <v>0</v>
      </c>
      <c r="S796" s="262">
        <v>0</v>
      </c>
      <c r="T796" s="263">
        <v>0</v>
      </c>
      <c r="U796" s="263">
        <v>0</v>
      </c>
      <c r="V796" s="263">
        <v>0</v>
      </c>
      <c r="W796" s="263">
        <v>0</v>
      </c>
      <c r="X796" s="278">
        <v>0</v>
      </c>
      <c r="Y796" s="278">
        <v>0</v>
      </c>
      <c r="Z796" s="278">
        <v>0</v>
      </c>
      <c r="AA796" s="278">
        <v>0</v>
      </c>
      <c r="AB796" s="278">
        <v>0</v>
      </c>
      <c r="AC796" s="279">
        <v>0</v>
      </c>
      <c r="AD796" s="279">
        <v>0</v>
      </c>
      <c r="AE796" s="279">
        <v>0</v>
      </c>
      <c r="AF796" s="279">
        <v>0</v>
      </c>
      <c r="AG796" s="279">
        <v>0</v>
      </c>
      <c r="AH796" s="280">
        <v>0</v>
      </c>
      <c r="AI796" s="280">
        <v>0</v>
      </c>
      <c r="AJ796" s="280">
        <v>0</v>
      </c>
      <c r="AK796" s="280">
        <v>0</v>
      </c>
      <c r="AL796" s="280">
        <v>0</v>
      </c>
      <c r="AM796" s="281">
        <v>0</v>
      </c>
      <c r="AN796" s="281">
        <v>0</v>
      </c>
      <c r="AO796" s="281">
        <v>0</v>
      </c>
      <c r="AP796" s="281">
        <v>0</v>
      </c>
      <c r="AQ796" s="282">
        <v>0</v>
      </c>
    </row>
    <row r="797" spans="2:43" x14ac:dyDescent="0.2">
      <c r="B797" s="151" t="s">
        <v>245</v>
      </c>
      <c r="C797" s="151" t="s">
        <v>70</v>
      </c>
      <c r="D797" s="151" t="s">
        <v>140</v>
      </c>
      <c r="E797" s="151" t="s">
        <v>475</v>
      </c>
      <c r="F797" s="151" t="s">
        <v>128</v>
      </c>
      <c r="G797" s="151" t="s">
        <v>23</v>
      </c>
      <c r="H797" s="151" t="s">
        <v>70</v>
      </c>
      <c r="I797" s="262">
        <v>0</v>
      </c>
      <c r="J797" s="263">
        <v>0</v>
      </c>
      <c r="K797" s="263">
        <v>0</v>
      </c>
      <c r="L797" s="263">
        <v>0</v>
      </c>
      <c r="M797" s="264">
        <v>0</v>
      </c>
      <c r="N797" s="262">
        <v>0</v>
      </c>
      <c r="O797" s="263">
        <v>0</v>
      </c>
      <c r="P797" s="263">
        <v>0</v>
      </c>
      <c r="Q797" s="263">
        <v>0</v>
      </c>
      <c r="R797" s="264">
        <v>0</v>
      </c>
      <c r="S797" s="262">
        <v>0</v>
      </c>
      <c r="T797" s="263">
        <v>0</v>
      </c>
      <c r="U797" s="263">
        <v>0</v>
      </c>
      <c r="V797" s="263">
        <v>0</v>
      </c>
      <c r="W797" s="263">
        <v>0</v>
      </c>
      <c r="X797" s="278">
        <v>0</v>
      </c>
      <c r="Y797" s="278">
        <v>0</v>
      </c>
      <c r="Z797" s="278">
        <v>0</v>
      </c>
      <c r="AA797" s="278">
        <v>0</v>
      </c>
      <c r="AB797" s="278">
        <v>0</v>
      </c>
      <c r="AC797" s="279">
        <v>0</v>
      </c>
      <c r="AD797" s="279">
        <v>0</v>
      </c>
      <c r="AE797" s="279">
        <v>0</v>
      </c>
      <c r="AF797" s="279">
        <v>0</v>
      </c>
      <c r="AG797" s="279">
        <v>0</v>
      </c>
      <c r="AH797" s="280">
        <v>0</v>
      </c>
      <c r="AI797" s="280">
        <v>0</v>
      </c>
      <c r="AJ797" s="280">
        <v>0</v>
      </c>
      <c r="AK797" s="280">
        <v>0</v>
      </c>
      <c r="AL797" s="280">
        <v>0</v>
      </c>
      <c r="AM797" s="281">
        <v>0</v>
      </c>
      <c r="AN797" s="281">
        <v>0</v>
      </c>
      <c r="AO797" s="281">
        <v>0</v>
      </c>
      <c r="AP797" s="281">
        <v>0</v>
      </c>
      <c r="AQ797" s="282">
        <v>0</v>
      </c>
    </row>
    <row r="798" spans="2:43" x14ac:dyDescent="0.2">
      <c r="B798" s="151" t="s">
        <v>245</v>
      </c>
      <c r="C798" s="151" t="s">
        <v>70</v>
      </c>
      <c r="D798" s="151" t="s">
        <v>135</v>
      </c>
      <c r="E798" s="151" t="s">
        <v>475</v>
      </c>
      <c r="F798" s="151" t="s">
        <v>155</v>
      </c>
      <c r="G798" s="151" t="s">
        <v>23</v>
      </c>
      <c r="H798" s="151" t="s">
        <v>70</v>
      </c>
      <c r="I798" s="262">
        <v>0</v>
      </c>
      <c r="J798" s="263">
        <v>0</v>
      </c>
      <c r="K798" s="263">
        <v>0</v>
      </c>
      <c r="L798" s="263">
        <v>0</v>
      </c>
      <c r="M798" s="264">
        <v>0</v>
      </c>
      <c r="N798" s="262">
        <v>0</v>
      </c>
      <c r="O798" s="263">
        <v>0</v>
      </c>
      <c r="P798" s="263">
        <v>0</v>
      </c>
      <c r="Q798" s="263">
        <v>0</v>
      </c>
      <c r="R798" s="264">
        <v>0</v>
      </c>
      <c r="S798" s="262">
        <v>0</v>
      </c>
      <c r="T798" s="263">
        <v>0</v>
      </c>
      <c r="U798" s="263">
        <v>0</v>
      </c>
      <c r="V798" s="263">
        <v>0</v>
      </c>
      <c r="W798" s="263">
        <v>0</v>
      </c>
      <c r="X798" s="278">
        <v>0</v>
      </c>
      <c r="Y798" s="278">
        <v>0</v>
      </c>
      <c r="Z798" s="278">
        <v>0</v>
      </c>
      <c r="AA798" s="278">
        <v>0</v>
      </c>
      <c r="AB798" s="278">
        <v>0</v>
      </c>
      <c r="AC798" s="279">
        <v>0</v>
      </c>
      <c r="AD798" s="279">
        <v>0</v>
      </c>
      <c r="AE798" s="279">
        <v>0</v>
      </c>
      <c r="AF798" s="279">
        <v>0</v>
      </c>
      <c r="AG798" s="279">
        <v>0</v>
      </c>
      <c r="AH798" s="280">
        <v>0</v>
      </c>
      <c r="AI798" s="280">
        <v>0</v>
      </c>
      <c r="AJ798" s="280">
        <v>0</v>
      </c>
      <c r="AK798" s="280">
        <v>0</v>
      </c>
      <c r="AL798" s="280">
        <v>0</v>
      </c>
      <c r="AM798" s="281">
        <v>0</v>
      </c>
      <c r="AN798" s="281">
        <v>0</v>
      </c>
      <c r="AO798" s="281">
        <v>0</v>
      </c>
      <c r="AP798" s="281">
        <v>0</v>
      </c>
      <c r="AQ798" s="282">
        <v>0</v>
      </c>
    </row>
    <row r="799" spans="2:43" x14ac:dyDescent="0.2">
      <c r="B799" s="151" t="s">
        <v>245</v>
      </c>
      <c r="C799" s="151" t="s">
        <v>70</v>
      </c>
      <c r="D799" s="151" t="s">
        <v>136</v>
      </c>
      <c r="E799" s="151" t="s">
        <v>475</v>
      </c>
      <c r="F799" s="151" t="s">
        <v>132</v>
      </c>
      <c r="G799" s="151" t="s">
        <v>23</v>
      </c>
      <c r="H799" s="151" t="s">
        <v>70</v>
      </c>
      <c r="I799" s="262">
        <v>0</v>
      </c>
      <c r="J799" s="263">
        <v>0</v>
      </c>
      <c r="K799" s="263">
        <v>0</v>
      </c>
      <c r="L799" s="263">
        <v>0</v>
      </c>
      <c r="M799" s="264">
        <v>0</v>
      </c>
      <c r="N799" s="262">
        <v>0</v>
      </c>
      <c r="O799" s="263">
        <v>0</v>
      </c>
      <c r="P799" s="263">
        <v>0</v>
      </c>
      <c r="Q799" s="263">
        <v>0</v>
      </c>
      <c r="R799" s="264">
        <v>0</v>
      </c>
      <c r="S799" s="262">
        <v>0</v>
      </c>
      <c r="T799" s="263">
        <v>0</v>
      </c>
      <c r="U799" s="263">
        <v>0</v>
      </c>
      <c r="V799" s="263">
        <v>0</v>
      </c>
      <c r="W799" s="263">
        <v>0</v>
      </c>
      <c r="X799" s="278">
        <v>0</v>
      </c>
      <c r="Y799" s="278">
        <v>0</v>
      </c>
      <c r="Z799" s="278">
        <v>0</v>
      </c>
      <c r="AA799" s="278">
        <v>0</v>
      </c>
      <c r="AB799" s="278">
        <v>0</v>
      </c>
      <c r="AC799" s="279">
        <v>0</v>
      </c>
      <c r="AD799" s="279">
        <v>0</v>
      </c>
      <c r="AE799" s="279">
        <v>0</v>
      </c>
      <c r="AF799" s="279">
        <v>0</v>
      </c>
      <c r="AG799" s="279">
        <v>0</v>
      </c>
      <c r="AH799" s="280">
        <v>0</v>
      </c>
      <c r="AI799" s="280">
        <v>0</v>
      </c>
      <c r="AJ799" s="280">
        <v>0</v>
      </c>
      <c r="AK799" s="280">
        <v>0</v>
      </c>
      <c r="AL799" s="280">
        <v>0</v>
      </c>
      <c r="AM799" s="281">
        <v>0</v>
      </c>
      <c r="AN799" s="281">
        <v>0</v>
      </c>
      <c r="AO799" s="281">
        <v>0</v>
      </c>
      <c r="AP799" s="281">
        <v>0</v>
      </c>
      <c r="AQ799" s="282">
        <v>0</v>
      </c>
    </row>
    <row r="800" spans="2:43" ht="13.5" thickBot="1" x14ac:dyDescent="0.25">
      <c r="B800" s="151" t="s">
        <v>245</v>
      </c>
      <c r="C800" s="151" t="s">
        <v>70</v>
      </c>
      <c r="D800" s="151" t="s">
        <v>398</v>
      </c>
      <c r="E800" s="151" t="s">
        <v>475</v>
      </c>
      <c r="F800" s="151" t="s">
        <v>131</v>
      </c>
      <c r="G800" s="151" t="s">
        <v>23</v>
      </c>
      <c r="H800" s="151" t="s">
        <v>70</v>
      </c>
      <c r="I800" s="265">
        <v>0</v>
      </c>
      <c r="J800" s="266">
        <v>0</v>
      </c>
      <c r="K800" s="266">
        <v>0</v>
      </c>
      <c r="L800" s="266">
        <v>0</v>
      </c>
      <c r="M800" s="267">
        <v>0</v>
      </c>
      <c r="N800" s="265">
        <v>0</v>
      </c>
      <c r="O800" s="266">
        <v>0</v>
      </c>
      <c r="P800" s="266">
        <v>0</v>
      </c>
      <c r="Q800" s="266">
        <v>0</v>
      </c>
      <c r="R800" s="267">
        <v>0</v>
      </c>
      <c r="S800" s="265">
        <v>0</v>
      </c>
      <c r="T800" s="266">
        <v>0</v>
      </c>
      <c r="U800" s="266">
        <v>0</v>
      </c>
      <c r="V800" s="266">
        <v>0</v>
      </c>
      <c r="W800" s="266">
        <v>0</v>
      </c>
      <c r="X800" s="283">
        <v>0</v>
      </c>
      <c r="Y800" s="283">
        <v>0</v>
      </c>
      <c r="Z800" s="283">
        <v>0</v>
      </c>
      <c r="AA800" s="283">
        <v>0</v>
      </c>
      <c r="AB800" s="283">
        <v>0</v>
      </c>
      <c r="AC800" s="284">
        <v>0</v>
      </c>
      <c r="AD800" s="284">
        <v>0</v>
      </c>
      <c r="AE800" s="284">
        <v>0</v>
      </c>
      <c r="AF800" s="284">
        <v>0</v>
      </c>
      <c r="AG800" s="284">
        <v>0</v>
      </c>
      <c r="AH800" s="285">
        <v>0</v>
      </c>
      <c r="AI800" s="285">
        <v>0</v>
      </c>
      <c r="AJ800" s="285">
        <v>0</v>
      </c>
      <c r="AK800" s="285">
        <v>0</v>
      </c>
      <c r="AL800" s="285">
        <v>0</v>
      </c>
      <c r="AM800" s="286">
        <v>0</v>
      </c>
      <c r="AN800" s="286">
        <v>0</v>
      </c>
      <c r="AO800" s="286">
        <v>0</v>
      </c>
      <c r="AP800" s="286">
        <v>0</v>
      </c>
      <c r="AQ800" s="287">
        <v>0</v>
      </c>
    </row>
  </sheetData>
  <autoFilter ref="B5:AQ800"/>
  <mergeCells count="8">
    <mergeCell ref="I3:M4"/>
    <mergeCell ref="N3:R4"/>
    <mergeCell ref="S3:AQ3"/>
    <mergeCell ref="S4:W4"/>
    <mergeCell ref="X4:AB4"/>
    <mergeCell ref="AC4:AG4"/>
    <mergeCell ref="AH4:AL4"/>
    <mergeCell ref="AM4:AQ4"/>
  </mergeCells>
  <phoneticPr fontId="4"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14"/>
  <sheetViews>
    <sheetView zoomScale="70" zoomScaleNormal="70" workbookViewId="0">
      <selection activeCell="A3" sqref="A3"/>
    </sheetView>
  </sheetViews>
  <sheetFormatPr defaultRowHeight="12.75" x14ac:dyDescent="0.2"/>
  <cols>
    <col min="1" max="1" width="40.7109375" style="127" customWidth="1"/>
    <col min="2" max="2" width="25.28515625" style="127" customWidth="1"/>
    <col min="3" max="3" width="31.7109375" style="127" customWidth="1"/>
    <col min="4" max="4" width="17.5703125" style="127" customWidth="1"/>
    <col min="5" max="5" width="17.85546875" style="127" customWidth="1"/>
    <col min="6" max="6" width="28.7109375" style="127" customWidth="1"/>
    <col min="7" max="7" width="23.7109375" style="127" customWidth="1"/>
    <col min="8" max="8" width="22" style="127" customWidth="1"/>
    <col min="9" max="9" width="24.28515625" style="127" customWidth="1"/>
    <col min="10" max="10" width="32.140625" style="127" customWidth="1"/>
    <col min="11" max="11" width="19.140625" style="127" customWidth="1"/>
    <col min="12" max="12" width="16.7109375" style="127" customWidth="1"/>
    <col min="13" max="257" width="9.140625" style="127"/>
    <col min="258" max="258" width="25.28515625" style="127" customWidth="1"/>
    <col min="259" max="259" width="21.7109375" style="127" customWidth="1"/>
    <col min="260" max="260" width="17.5703125" style="127" customWidth="1"/>
    <col min="261" max="261" width="17.85546875" style="127" customWidth="1"/>
    <col min="262" max="262" width="23.85546875" style="127" customWidth="1"/>
    <col min="263" max="264" width="15.42578125" style="127" customWidth="1"/>
    <col min="265" max="265" width="24.28515625" style="127" customWidth="1"/>
    <col min="266" max="513" width="9.140625" style="127"/>
    <col min="514" max="514" width="25.28515625" style="127" customWidth="1"/>
    <col min="515" max="515" width="21.7109375" style="127" customWidth="1"/>
    <col min="516" max="516" width="17.5703125" style="127" customWidth="1"/>
    <col min="517" max="517" width="17.85546875" style="127" customWidth="1"/>
    <col min="518" max="518" width="23.85546875" style="127" customWidth="1"/>
    <col min="519" max="520" width="15.42578125" style="127" customWidth="1"/>
    <col min="521" max="521" width="24.28515625" style="127" customWidth="1"/>
    <col min="522" max="769" width="9.140625" style="127"/>
    <col min="770" max="770" width="25.28515625" style="127" customWidth="1"/>
    <col min="771" max="771" width="21.7109375" style="127" customWidth="1"/>
    <col min="772" max="772" width="17.5703125" style="127" customWidth="1"/>
    <col min="773" max="773" width="17.85546875" style="127" customWidth="1"/>
    <col min="774" max="774" width="23.85546875" style="127" customWidth="1"/>
    <col min="775" max="776" width="15.42578125" style="127" customWidth="1"/>
    <col min="777" max="777" width="24.28515625" style="127" customWidth="1"/>
    <col min="778" max="1025" width="9.140625" style="127"/>
    <col min="1026" max="1026" width="25.28515625" style="127" customWidth="1"/>
    <col min="1027" max="1027" width="21.7109375" style="127" customWidth="1"/>
    <col min="1028" max="1028" width="17.5703125" style="127" customWidth="1"/>
    <col min="1029" max="1029" width="17.85546875" style="127" customWidth="1"/>
    <col min="1030" max="1030" width="23.85546875" style="127" customWidth="1"/>
    <col min="1031" max="1032" width="15.42578125" style="127" customWidth="1"/>
    <col min="1033" max="1033" width="24.28515625" style="127" customWidth="1"/>
    <col min="1034" max="1281" width="9.140625" style="127"/>
    <col min="1282" max="1282" width="25.28515625" style="127" customWidth="1"/>
    <col min="1283" max="1283" width="21.7109375" style="127" customWidth="1"/>
    <col min="1284" max="1284" width="17.5703125" style="127" customWidth="1"/>
    <col min="1285" max="1285" width="17.85546875" style="127" customWidth="1"/>
    <col min="1286" max="1286" width="23.85546875" style="127" customWidth="1"/>
    <col min="1287" max="1288" width="15.42578125" style="127" customWidth="1"/>
    <col min="1289" max="1289" width="24.28515625" style="127" customWidth="1"/>
    <col min="1290" max="1537" width="9.140625" style="127"/>
    <col min="1538" max="1538" width="25.28515625" style="127" customWidth="1"/>
    <col min="1539" max="1539" width="21.7109375" style="127" customWidth="1"/>
    <col min="1540" max="1540" width="17.5703125" style="127" customWidth="1"/>
    <col min="1541" max="1541" width="17.85546875" style="127" customWidth="1"/>
    <col min="1542" max="1542" width="23.85546875" style="127" customWidth="1"/>
    <col min="1543" max="1544" width="15.42578125" style="127" customWidth="1"/>
    <col min="1545" max="1545" width="24.28515625" style="127" customWidth="1"/>
    <col min="1546" max="1793" width="9.140625" style="127"/>
    <col min="1794" max="1794" width="25.28515625" style="127" customWidth="1"/>
    <col min="1795" max="1795" width="21.7109375" style="127" customWidth="1"/>
    <col min="1796" max="1796" width="17.5703125" style="127" customWidth="1"/>
    <col min="1797" max="1797" width="17.85546875" style="127" customWidth="1"/>
    <col min="1798" max="1798" width="23.85546875" style="127" customWidth="1"/>
    <col min="1799" max="1800" width="15.42578125" style="127" customWidth="1"/>
    <col min="1801" max="1801" width="24.28515625" style="127" customWidth="1"/>
    <col min="1802" max="2049" width="9.140625" style="127"/>
    <col min="2050" max="2050" width="25.28515625" style="127" customWidth="1"/>
    <col min="2051" max="2051" width="21.7109375" style="127" customWidth="1"/>
    <col min="2052" max="2052" width="17.5703125" style="127" customWidth="1"/>
    <col min="2053" max="2053" width="17.85546875" style="127" customWidth="1"/>
    <col min="2054" max="2054" width="23.85546875" style="127" customWidth="1"/>
    <col min="2055" max="2056" width="15.42578125" style="127" customWidth="1"/>
    <col min="2057" max="2057" width="24.28515625" style="127" customWidth="1"/>
    <col min="2058" max="2305" width="9.140625" style="127"/>
    <col min="2306" max="2306" width="25.28515625" style="127" customWidth="1"/>
    <col min="2307" max="2307" width="21.7109375" style="127" customWidth="1"/>
    <col min="2308" max="2308" width="17.5703125" style="127" customWidth="1"/>
    <col min="2309" max="2309" width="17.85546875" style="127" customWidth="1"/>
    <col min="2310" max="2310" width="23.85546875" style="127" customWidth="1"/>
    <col min="2311" max="2312" width="15.42578125" style="127" customWidth="1"/>
    <col min="2313" max="2313" width="24.28515625" style="127" customWidth="1"/>
    <col min="2314" max="2561" width="9.140625" style="127"/>
    <col min="2562" max="2562" width="25.28515625" style="127" customWidth="1"/>
    <col min="2563" max="2563" width="21.7109375" style="127" customWidth="1"/>
    <col min="2564" max="2564" width="17.5703125" style="127" customWidth="1"/>
    <col min="2565" max="2565" width="17.85546875" style="127" customWidth="1"/>
    <col min="2566" max="2566" width="23.85546875" style="127" customWidth="1"/>
    <col min="2567" max="2568" width="15.42578125" style="127" customWidth="1"/>
    <col min="2569" max="2569" width="24.28515625" style="127" customWidth="1"/>
    <col min="2570" max="2817" width="9.140625" style="127"/>
    <col min="2818" max="2818" width="25.28515625" style="127" customWidth="1"/>
    <col min="2819" max="2819" width="21.7109375" style="127" customWidth="1"/>
    <col min="2820" max="2820" width="17.5703125" style="127" customWidth="1"/>
    <col min="2821" max="2821" width="17.85546875" style="127" customWidth="1"/>
    <col min="2822" max="2822" width="23.85546875" style="127" customWidth="1"/>
    <col min="2823" max="2824" width="15.42578125" style="127" customWidth="1"/>
    <col min="2825" max="2825" width="24.28515625" style="127" customWidth="1"/>
    <col min="2826" max="3073" width="9.140625" style="127"/>
    <col min="3074" max="3074" width="25.28515625" style="127" customWidth="1"/>
    <col min="3075" max="3075" width="21.7109375" style="127" customWidth="1"/>
    <col min="3076" max="3076" width="17.5703125" style="127" customWidth="1"/>
    <col min="3077" max="3077" width="17.85546875" style="127" customWidth="1"/>
    <col min="3078" max="3078" width="23.85546875" style="127" customWidth="1"/>
    <col min="3079" max="3080" width="15.42578125" style="127" customWidth="1"/>
    <col min="3081" max="3081" width="24.28515625" style="127" customWidth="1"/>
    <col min="3082" max="3329" width="9.140625" style="127"/>
    <col min="3330" max="3330" width="25.28515625" style="127" customWidth="1"/>
    <col min="3331" max="3331" width="21.7109375" style="127" customWidth="1"/>
    <col min="3332" max="3332" width="17.5703125" style="127" customWidth="1"/>
    <col min="3333" max="3333" width="17.85546875" style="127" customWidth="1"/>
    <col min="3334" max="3334" width="23.85546875" style="127" customWidth="1"/>
    <col min="3335" max="3336" width="15.42578125" style="127" customWidth="1"/>
    <col min="3337" max="3337" width="24.28515625" style="127" customWidth="1"/>
    <col min="3338" max="3585" width="9.140625" style="127"/>
    <col min="3586" max="3586" width="25.28515625" style="127" customWidth="1"/>
    <col min="3587" max="3587" width="21.7109375" style="127" customWidth="1"/>
    <col min="3588" max="3588" width="17.5703125" style="127" customWidth="1"/>
    <col min="3589" max="3589" width="17.85546875" style="127" customWidth="1"/>
    <col min="3590" max="3590" width="23.85546875" style="127" customWidth="1"/>
    <col min="3591" max="3592" width="15.42578125" style="127" customWidth="1"/>
    <col min="3593" max="3593" width="24.28515625" style="127" customWidth="1"/>
    <col min="3594" max="3841" width="9.140625" style="127"/>
    <col min="3842" max="3842" width="25.28515625" style="127" customWidth="1"/>
    <col min="3843" max="3843" width="21.7109375" style="127" customWidth="1"/>
    <col min="3844" max="3844" width="17.5703125" style="127" customWidth="1"/>
    <col min="3845" max="3845" width="17.85546875" style="127" customWidth="1"/>
    <col min="3846" max="3846" width="23.85546875" style="127" customWidth="1"/>
    <col min="3847" max="3848" width="15.42578125" style="127" customWidth="1"/>
    <col min="3849" max="3849" width="24.28515625" style="127" customWidth="1"/>
    <col min="3850" max="4097" width="9.140625" style="127"/>
    <col min="4098" max="4098" width="25.28515625" style="127" customWidth="1"/>
    <col min="4099" max="4099" width="21.7109375" style="127" customWidth="1"/>
    <col min="4100" max="4100" width="17.5703125" style="127" customWidth="1"/>
    <col min="4101" max="4101" width="17.85546875" style="127" customWidth="1"/>
    <col min="4102" max="4102" width="23.85546875" style="127" customWidth="1"/>
    <col min="4103" max="4104" width="15.42578125" style="127" customWidth="1"/>
    <col min="4105" max="4105" width="24.28515625" style="127" customWidth="1"/>
    <col min="4106" max="4353" width="9.140625" style="127"/>
    <col min="4354" max="4354" width="25.28515625" style="127" customWidth="1"/>
    <col min="4355" max="4355" width="21.7109375" style="127" customWidth="1"/>
    <col min="4356" max="4356" width="17.5703125" style="127" customWidth="1"/>
    <col min="4357" max="4357" width="17.85546875" style="127" customWidth="1"/>
    <col min="4358" max="4358" width="23.85546875" style="127" customWidth="1"/>
    <col min="4359" max="4360" width="15.42578125" style="127" customWidth="1"/>
    <col min="4361" max="4361" width="24.28515625" style="127" customWidth="1"/>
    <col min="4362" max="4609" width="9.140625" style="127"/>
    <col min="4610" max="4610" width="25.28515625" style="127" customWidth="1"/>
    <col min="4611" max="4611" width="21.7109375" style="127" customWidth="1"/>
    <col min="4612" max="4612" width="17.5703125" style="127" customWidth="1"/>
    <col min="4613" max="4613" width="17.85546875" style="127" customWidth="1"/>
    <col min="4614" max="4614" width="23.85546875" style="127" customWidth="1"/>
    <col min="4615" max="4616" width="15.42578125" style="127" customWidth="1"/>
    <col min="4617" max="4617" width="24.28515625" style="127" customWidth="1"/>
    <col min="4618" max="4865" width="9.140625" style="127"/>
    <col min="4866" max="4866" width="25.28515625" style="127" customWidth="1"/>
    <col min="4867" max="4867" width="21.7109375" style="127" customWidth="1"/>
    <col min="4868" max="4868" width="17.5703125" style="127" customWidth="1"/>
    <col min="4869" max="4869" width="17.85546875" style="127" customWidth="1"/>
    <col min="4870" max="4870" width="23.85546875" style="127" customWidth="1"/>
    <col min="4871" max="4872" width="15.42578125" style="127" customWidth="1"/>
    <col min="4873" max="4873" width="24.28515625" style="127" customWidth="1"/>
    <col min="4874" max="5121" width="9.140625" style="127"/>
    <col min="5122" max="5122" width="25.28515625" style="127" customWidth="1"/>
    <col min="5123" max="5123" width="21.7109375" style="127" customWidth="1"/>
    <col min="5124" max="5124" width="17.5703125" style="127" customWidth="1"/>
    <col min="5125" max="5125" width="17.85546875" style="127" customWidth="1"/>
    <col min="5126" max="5126" width="23.85546875" style="127" customWidth="1"/>
    <col min="5127" max="5128" width="15.42578125" style="127" customWidth="1"/>
    <col min="5129" max="5129" width="24.28515625" style="127" customWidth="1"/>
    <col min="5130" max="5377" width="9.140625" style="127"/>
    <col min="5378" max="5378" width="25.28515625" style="127" customWidth="1"/>
    <col min="5379" max="5379" width="21.7109375" style="127" customWidth="1"/>
    <col min="5380" max="5380" width="17.5703125" style="127" customWidth="1"/>
    <col min="5381" max="5381" width="17.85546875" style="127" customWidth="1"/>
    <col min="5382" max="5382" width="23.85546875" style="127" customWidth="1"/>
    <col min="5383" max="5384" width="15.42578125" style="127" customWidth="1"/>
    <col min="5385" max="5385" width="24.28515625" style="127" customWidth="1"/>
    <col min="5386" max="5633" width="9.140625" style="127"/>
    <col min="5634" max="5634" width="25.28515625" style="127" customWidth="1"/>
    <col min="5635" max="5635" width="21.7109375" style="127" customWidth="1"/>
    <col min="5636" max="5636" width="17.5703125" style="127" customWidth="1"/>
    <col min="5637" max="5637" width="17.85546875" style="127" customWidth="1"/>
    <col min="5638" max="5638" width="23.85546875" style="127" customWidth="1"/>
    <col min="5639" max="5640" width="15.42578125" style="127" customWidth="1"/>
    <col min="5641" max="5641" width="24.28515625" style="127" customWidth="1"/>
    <col min="5642" max="5889" width="9.140625" style="127"/>
    <col min="5890" max="5890" width="25.28515625" style="127" customWidth="1"/>
    <col min="5891" max="5891" width="21.7109375" style="127" customWidth="1"/>
    <col min="5892" max="5892" width="17.5703125" style="127" customWidth="1"/>
    <col min="5893" max="5893" width="17.85546875" style="127" customWidth="1"/>
    <col min="5894" max="5894" width="23.85546875" style="127" customWidth="1"/>
    <col min="5895" max="5896" width="15.42578125" style="127" customWidth="1"/>
    <col min="5897" max="5897" width="24.28515625" style="127" customWidth="1"/>
    <col min="5898" max="6145" width="9.140625" style="127"/>
    <col min="6146" max="6146" width="25.28515625" style="127" customWidth="1"/>
    <col min="6147" max="6147" width="21.7109375" style="127" customWidth="1"/>
    <col min="6148" max="6148" width="17.5703125" style="127" customWidth="1"/>
    <col min="6149" max="6149" width="17.85546875" style="127" customWidth="1"/>
    <col min="6150" max="6150" width="23.85546875" style="127" customWidth="1"/>
    <col min="6151" max="6152" width="15.42578125" style="127" customWidth="1"/>
    <col min="6153" max="6153" width="24.28515625" style="127" customWidth="1"/>
    <col min="6154" max="6401" width="9.140625" style="127"/>
    <col min="6402" max="6402" width="25.28515625" style="127" customWidth="1"/>
    <col min="6403" max="6403" width="21.7109375" style="127" customWidth="1"/>
    <col min="6404" max="6404" width="17.5703125" style="127" customWidth="1"/>
    <col min="6405" max="6405" width="17.85546875" style="127" customWidth="1"/>
    <col min="6406" max="6406" width="23.85546875" style="127" customWidth="1"/>
    <col min="6407" max="6408" width="15.42578125" style="127" customWidth="1"/>
    <col min="6409" max="6409" width="24.28515625" style="127" customWidth="1"/>
    <col min="6410" max="6657" width="9.140625" style="127"/>
    <col min="6658" max="6658" width="25.28515625" style="127" customWidth="1"/>
    <col min="6659" max="6659" width="21.7109375" style="127" customWidth="1"/>
    <col min="6660" max="6660" width="17.5703125" style="127" customWidth="1"/>
    <col min="6661" max="6661" width="17.85546875" style="127" customWidth="1"/>
    <col min="6662" max="6662" width="23.85546875" style="127" customWidth="1"/>
    <col min="6663" max="6664" width="15.42578125" style="127" customWidth="1"/>
    <col min="6665" max="6665" width="24.28515625" style="127" customWidth="1"/>
    <col min="6666" max="6913" width="9.140625" style="127"/>
    <col min="6914" max="6914" width="25.28515625" style="127" customWidth="1"/>
    <col min="6915" max="6915" width="21.7109375" style="127" customWidth="1"/>
    <col min="6916" max="6916" width="17.5703125" style="127" customWidth="1"/>
    <col min="6917" max="6917" width="17.85546875" style="127" customWidth="1"/>
    <col min="6918" max="6918" width="23.85546875" style="127" customWidth="1"/>
    <col min="6919" max="6920" width="15.42578125" style="127" customWidth="1"/>
    <col min="6921" max="6921" width="24.28515625" style="127" customWidth="1"/>
    <col min="6922" max="7169" width="9.140625" style="127"/>
    <col min="7170" max="7170" width="25.28515625" style="127" customWidth="1"/>
    <col min="7171" max="7171" width="21.7109375" style="127" customWidth="1"/>
    <col min="7172" max="7172" width="17.5703125" style="127" customWidth="1"/>
    <col min="7173" max="7173" width="17.85546875" style="127" customWidth="1"/>
    <col min="7174" max="7174" width="23.85546875" style="127" customWidth="1"/>
    <col min="7175" max="7176" width="15.42578125" style="127" customWidth="1"/>
    <col min="7177" max="7177" width="24.28515625" style="127" customWidth="1"/>
    <col min="7178" max="7425" width="9.140625" style="127"/>
    <col min="7426" max="7426" width="25.28515625" style="127" customWidth="1"/>
    <col min="7427" max="7427" width="21.7109375" style="127" customWidth="1"/>
    <col min="7428" max="7428" width="17.5703125" style="127" customWidth="1"/>
    <col min="7429" max="7429" width="17.85546875" style="127" customWidth="1"/>
    <col min="7430" max="7430" width="23.85546875" style="127" customWidth="1"/>
    <col min="7431" max="7432" width="15.42578125" style="127" customWidth="1"/>
    <col min="7433" max="7433" width="24.28515625" style="127" customWidth="1"/>
    <col min="7434" max="7681" width="9.140625" style="127"/>
    <col min="7682" max="7682" width="25.28515625" style="127" customWidth="1"/>
    <col min="7683" max="7683" width="21.7109375" style="127" customWidth="1"/>
    <col min="7684" max="7684" width="17.5703125" style="127" customWidth="1"/>
    <col min="7685" max="7685" width="17.85546875" style="127" customWidth="1"/>
    <col min="7686" max="7686" width="23.85546875" style="127" customWidth="1"/>
    <col min="7687" max="7688" width="15.42578125" style="127" customWidth="1"/>
    <col min="7689" max="7689" width="24.28515625" style="127" customWidth="1"/>
    <col min="7690" max="7937" width="9.140625" style="127"/>
    <col min="7938" max="7938" width="25.28515625" style="127" customWidth="1"/>
    <col min="7939" max="7939" width="21.7109375" style="127" customWidth="1"/>
    <col min="7940" max="7940" width="17.5703125" style="127" customWidth="1"/>
    <col min="7941" max="7941" width="17.85546875" style="127" customWidth="1"/>
    <col min="7942" max="7942" width="23.85546875" style="127" customWidth="1"/>
    <col min="7943" max="7944" width="15.42578125" style="127" customWidth="1"/>
    <col min="7945" max="7945" width="24.28515625" style="127" customWidth="1"/>
    <col min="7946" max="8193" width="9.140625" style="127"/>
    <col min="8194" max="8194" width="25.28515625" style="127" customWidth="1"/>
    <col min="8195" max="8195" width="21.7109375" style="127" customWidth="1"/>
    <col min="8196" max="8196" width="17.5703125" style="127" customWidth="1"/>
    <col min="8197" max="8197" width="17.85546875" style="127" customWidth="1"/>
    <col min="8198" max="8198" width="23.85546875" style="127" customWidth="1"/>
    <col min="8199" max="8200" width="15.42578125" style="127" customWidth="1"/>
    <col min="8201" max="8201" width="24.28515625" style="127" customWidth="1"/>
    <col min="8202" max="8449" width="9.140625" style="127"/>
    <col min="8450" max="8450" width="25.28515625" style="127" customWidth="1"/>
    <col min="8451" max="8451" width="21.7109375" style="127" customWidth="1"/>
    <col min="8452" max="8452" width="17.5703125" style="127" customWidth="1"/>
    <col min="8453" max="8453" width="17.85546875" style="127" customWidth="1"/>
    <col min="8454" max="8454" width="23.85546875" style="127" customWidth="1"/>
    <col min="8455" max="8456" width="15.42578125" style="127" customWidth="1"/>
    <col min="8457" max="8457" width="24.28515625" style="127" customWidth="1"/>
    <col min="8458" max="8705" width="9.140625" style="127"/>
    <col min="8706" max="8706" width="25.28515625" style="127" customWidth="1"/>
    <col min="8707" max="8707" width="21.7109375" style="127" customWidth="1"/>
    <col min="8708" max="8708" width="17.5703125" style="127" customWidth="1"/>
    <col min="8709" max="8709" width="17.85546875" style="127" customWidth="1"/>
    <col min="8710" max="8710" width="23.85546875" style="127" customWidth="1"/>
    <col min="8711" max="8712" width="15.42578125" style="127" customWidth="1"/>
    <col min="8713" max="8713" width="24.28515625" style="127" customWidth="1"/>
    <col min="8714" max="8961" width="9.140625" style="127"/>
    <col min="8962" max="8962" width="25.28515625" style="127" customWidth="1"/>
    <col min="8963" max="8963" width="21.7109375" style="127" customWidth="1"/>
    <col min="8964" max="8964" width="17.5703125" style="127" customWidth="1"/>
    <col min="8965" max="8965" width="17.85546875" style="127" customWidth="1"/>
    <col min="8966" max="8966" width="23.85546875" style="127" customWidth="1"/>
    <col min="8967" max="8968" width="15.42578125" style="127" customWidth="1"/>
    <col min="8969" max="8969" width="24.28515625" style="127" customWidth="1"/>
    <col min="8970" max="9217" width="9.140625" style="127"/>
    <col min="9218" max="9218" width="25.28515625" style="127" customWidth="1"/>
    <col min="9219" max="9219" width="21.7109375" style="127" customWidth="1"/>
    <col min="9220" max="9220" width="17.5703125" style="127" customWidth="1"/>
    <col min="9221" max="9221" width="17.85546875" style="127" customWidth="1"/>
    <col min="9222" max="9222" width="23.85546875" style="127" customWidth="1"/>
    <col min="9223" max="9224" width="15.42578125" style="127" customWidth="1"/>
    <col min="9225" max="9225" width="24.28515625" style="127" customWidth="1"/>
    <col min="9226" max="9473" width="9.140625" style="127"/>
    <col min="9474" max="9474" width="25.28515625" style="127" customWidth="1"/>
    <col min="9475" max="9475" width="21.7109375" style="127" customWidth="1"/>
    <col min="9476" max="9476" width="17.5703125" style="127" customWidth="1"/>
    <col min="9477" max="9477" width="17.85546875" style="127" customWidth="1"/>
    <col min="9478" max="9478" width="23.85546875" style="127" customWidth="1"/>
    <col min="9479" max="9480" width="15.42578125" style="127" customWidth="1"/>
    <col min="9481" max="9481" width="24.28515625" style="127" customWidth="1"/>
    <col min="9482" max="9729" width="9.140625" style="127"/>
    <col min="9730" max="9730" width="25.28515625" style="127" customWidth="1"/>
    <col min="9731" max="9731" width="21.7109375" style="127" customWidth="1"/>
    <col min="9732" max="9732" width="17.5703125" style="127" customWidth="1"/>
    <col min="9733" max="9733" width="17.85546875" style="127" customWidth="1"/>
    <col min="9734" max="9734" width="23.85546875" style="127" customWidth="1"/>
    <col min="9735" max="9736" width="15.42578125" style="127" customWidth="1"/>
    <col min="9737" max="9737" width="24.28515625" style="127" customWidth="1"/>
    <col min="9738" max="9985" width="9.140625" style="127"/>
    <col min="9986" max="9986" width="25.28515625" style="127" customWidth="1"/>
    <col min="9987" max="9987" width="21.7109375" style="127" customWidth="1"/>
    <col min="9988" max="9988" width="17.5703125" style="127" customWidth="1"/>
    <col min="9989" max="9989" width="17.85546875" style="127" customWidth="1"/>
    <col min="9990" max="9990" width="23.85546875" style="127" customWidth="1"/>
    <col min="9991" max="9992" width="15.42578125" style="127" customWidth="1"/>
    <col min="9993" max="9993" width="24.28515625" style="127" customWidth="1"/>
    <col min="9994" max="10241" width="9.140625" style="127"/>
    <col min="10242" max="10242" width="25.28515625" style="127" customWidth="1"/>
    <col min="10243" max="10243" width="21.7109375" style="127" customWidth="1"/>
    <col min="10244" max="10244" width="17.5703125" style="127" customWidth="1"/>
    <col min="10245" max="10245" width="17.85546875" style="127" customWidth="1"/>
    <col min="10246" max="10246" width="23.85546875" style="127" customWidth="1"/>
    <col min="10247" max="10248" width="15.42578125" style="127" customWidth="1"/>
    <col min="10249" max="10249" width="24.28515625" style="127" customWidth="1"/>
    <col min="10250" max="10497" width="9.140625" style="127"/>
    <col min="10498" max="10498" width="25.28515625" style="127" customWidth="1"/>
    <col min="10499" max="10499" width="21.7109375" style="127" customWidth="1"/>
    <col min="10500" max="10500" width="17.5703125" style="127" customWidth="1"/>
    <col min="10501" max="10501" width="17.85546875" style="127" customWidth="1"/>
    <col min="10502" max="10502" width="23.85546875" style="127" customWidth="1"/>
    <col min="10503" max="10504" width="15.42578125" style="127" customWidth="1"/>
    <col min="10505" max="10505" width="24.28515625" style="127" customWidth="1"/>
    <col min="10506" max="10753" width="9.140625" style="127"/>
    <col min="10754" max="10754" width="25.28515625" style="127" customWidth="1"/>
    <col min="10755" max="10755" width="21.7109375" style="127" customWidth="1"/>
    <col min="10756" max="10756" width="17.5703125" style="127" customWidth="1"/>
    <col min="10757" max="10757" width="17.85546875" style="127" customWidth="1"/>
    <col min="10758" max="10758" width="23.85546875" style="127" customWidth="1"/>
    <col min="10759" max="10760" width="15.42578125" style="127" customWidth="1"/>
    <col min="10761" max="10761" width="24.28515625" style="127" customWidth="1"/>
    <col min="10762" max="11009" width="9.140625" style="127"/>
    <col min="11010" max="11010" width="25.28515625" style="127" customWidth="1"/>
    <col min="11011" max="11011" width="21.7109375" style="127" customWidth="1"/>
    <col min="11012" max="11012" width="17.5703125" style="127" customWidth="1"/>
    <col min="11013" max="11013" width="17.85546875" style="127" customWidth="1"/>
    <col min="11014" max="11014" width="23.85546875" style="127" customWidth="1"/>
    <col min="11015" max="11016" width="15.42578125" style="127" customWidth="1"/>
    <col min="11017" max="11017" width="24.28515625" style="127" customWidth="1"/>
    <col min="11018" max="11265" width="9.140625" style="127"/>
    <col min="11266" max="11266" width="25.28515625" style="127" customWidth="1"/>
    <col min="11267" max="11267" width="21.7109375" style="127" customWidth="1"/>
    <col min="11268" max="11268" width="17.5703125" style="127" customWidth="1"/>
    <col min="11269" max="11269" width="17.85546875" style="127" customWidth="1"/>
    <col min="11270" max="11270" width="23.85546875" style="127" customWidth="1"/>
    <col min="11271" max="11272" width="15.42578125" style="127" customWidth="1"/>
    <col min="11273" max="11273" width="24.28515625" style="127" customWidth="1"/>
    <col min="11274" max="11521" width="9.140625" style="127"/>
    <col min="11522" max="11522" width="25.28515625" style="127" customWidth="1"/>
    <col min="11523" max="11523" width="21.7109375" style="127" customWidth="1"/>
    <col min="11524" max="11524" width="17.5703125" style="127" customWidth="1"/>
    <col min="11525" max="11525" width="17.85546875" style="127" customWidth="1"/>
    <col min="11526" max="11526" width="23.85546875" style="127" customWidth="1"/>
    <col min="11527" max="11528" width="15.42578125" style="127" customWidth="1"/>
    <col min="11529" max="11529" width="24.28515625" style="127" customWidth="1"/>
    <col min="11530" max="11777" width="9.140625" style="127"/>
    <col min="11778" max="11778" width="25.28515625" style="127" customWidth="1"/>
    <col min="11779" max="11779" width="21.7109375" style="127" customWidth="1"/>
    <col min="11780" max="11780" width="17.5703125" style="127" customWidth="1"/>
    <col min="11781" max="11781" width="17.85546875" style="127" customWidth="1"/>
    <col min="11782" max="11782" width="23.85546875" style="127" customWidth="1"/>
    <col min="11783" max="11784" width="15.42578125" style="127" customWidth="1"/>
    <col min="11785" max="11785" width="24.28515625" style="127" customWidth="1"/>
    <col min="11786" max="12033" width="9.140625" style="127"/>
    <col min="12034" max="12034" width="25.28515625" style="127" customWidth="1"/>
    <col min="12035" max="12035" width="21.7109375" style="127" customWidth="1"/>
    <col min="12036" max="12036" width="17.5703125" style="127" customWidth="1"/>
    <col min="12037" max="12037" width="17.85546875" style="127" customWidth="1"/>
    <col min="12038" max="12038" width="23.85546875" style="127" customWidth="1"/>
    <col min="12039" max="12040" width="15.42578125" style="127" customWidth="1"/>
    <col min="12041" max="12041" width="24.28515625" style="127" customWidth="1"/>
    <col min="12042" max="12289" width="9.140625" style="127"/>
    <col min="12290" max="12290" width="25.28515625" style="127" customWidth="1"/>
    <col min="12291" max="12291" width="21.7109375" style="127" customWidth="1"/>
    <col min="12292" max="12292" width="17.5703125" style="127" customWidth="1"/>
    <col min="12293" max="12293" width="17.85546875" style="127" customWidth="1"/>
    <col min="12294" max="12294" width="23.85546875" style="127" customWidth="1"/>
    <col min="12295" max="12296" width="15.42578125" style="127" customWidth="1"/>
    <col min="12297" max="12297" width="24.28515625" style="127" customWidth="1"/>
    <col min="12298" max="12545" width="9.140625" style="127"/>
    <col min="12546" max="12546" width="25.28515625" style="127" customWidth="1"/>
    <col min="12547" max="12547" width="21.7109375" style="127" customWidth="1"/>
    <col min="12548" max="12548" width="17.5703125" style="127" customWidth="1"/>
    <col min="12549" max="12549" width="17.85546875" style="127" customWidth="1"/>
    <col min="12550" max="12550" width="23.85546875" style="127" customWidth="1"/>
    <col min="12551" max="12552" width="15.42578125" style="127" customWidth="1"/>
    <col min="12553" max="12553" width="24.28515625" style="127" customWidth="1"/>
    <col min="12554" max="12801" width="9.140625" style="127"/>
    <col min="12802" max="12802" width="25.28515625" style="127" customWidth="1"/>
    <col min="12803" max="12803" width="21.7109375" style="127" customWidth="1"/>
    <col min="12804" max="12804" width="17.5703125" style="127" customWidth="1"/>
    <col min="12805" max="12805" width="17.85546875" style="127" customWidth="1"/>
    <col min="12806" max="12806" width="23.85546875" style="127" customWidth="1"/>
    <col min="12807" max="12808" width="15.42578125" style="127" customWidth="1"/>
    <col min="12809" max="12809" width="24.28515625" style="127" customWidth="1"/>
    <col min="12810" max="13057" width="9.140625" style="127"/>
    <col min="13058" max="13058" width="25.28515625" style="127" customWidth="1"/>
    <col min="13059" max="13059" width="21.7109375" style="127" customWidth="1"/>
    <col min="13060" max="13060" width="17.5703125" style="127" customWidth="1"/>
    <col min="13061" max="13061" width="17.85546875" style="127" customWidth="1"/>
    <col min="13062" max="13062" width="23.85546875" style="127" customWidth="1"/>
    <col min="13063" max="13064" width="15.42578125" style="127" customWidth="1"/>
    <col min="13065" max="13065" width="24.28515625" style="127" customWidth="1"/>
    <col min="13066" max="13313" width="9.140625" style="127"/>
    <col min="13314" max="13314" width="25.28515625" style="127" customWidth="1"/>
    <col min="13315" max="13315" width="21.7109375" style="127" customWidth="1"/>
    <col min="13316" max="13316" width="17.5703125" style="127" customWidth="1"/>
    <col min="13317" max="13317" width="17.85546875" style="127" customWidth="1"/>
    <col min="13318" max="13318" width="23.85546875" style="127" customWidth="1"/>
    <col min="13319" max="13320" width="15.42578125" style="127" customWidth="1"/>
    <col min="13321" max="13321" width="24.28515625" style="127" customWidth="1"/>
    <col min="13322" max="13569" width="9.140625" style="127"/>
    <col min="13570" max="13570" width="25.28515625" style="127" customWidth="1"/>
    <col min="13571" max="13571" width="21.7109375" style="127" customWidth="1"/>
    <col min="13572" max="13572" width="17.5703125" style="127" customWidth="1"/>
    <col min="13573" max="13573" width="17.85546875" style="127" customWidth="1"/>
    <col min="13574" max="13574" width="23.85546875" style="127" customWidth="1"/>
    <col min="13575" max="13576" width="15.42578125" style="127" customWidth="1"/>
    <col min="13577" max="13577" width="24.28515625" style="127" customWidth="1"/>
    <col min="13578" max="13825" width="9.140625" style="127"/>
    <col min="13826" max="13826" width="25.28515625" style="127" customWidth="1"/>
    <col min="13827" max="13827" width="21.7109375" style="127" customWidth="1"/>
    <col min="13828" max="13828" width="17.5703125" style="127" customWidth="1"/>
    <col min="13829" max="13829" width="17.85546875" style="127" customWidth="1"/>
    <col min="13830" max="13830" width="23.85546875" style="127" customWidth="1"/>
    <col min="13831" max="13832" width="15.42578125" style="127" customWidth="1"/>
    <col min="13833" max="13833" width="24.28515625" style="127" customWidth="1"/>
    <col min="13834" max="14081" width="9.140625" style="127"/>
    <col min="14082" max="14082" width="25.28515625" style="127" customWidth="1"/>
    <col min="14083" max="14083" width="21.7109375" style="127" customWidth="1"/>
    <col min="14084" max="14084" width="17.5703125" style="127" customWidth="1"/>
    <col min="14085" max="14085" width="17.85546875" style="127" customWidth="1"/>
    <col min="14086" max="14086" width="23.85546875" style="127" customWidth="1"/>
    <col min="14087" max="14088" width="15.42578125" style="127" customWidth="1"/>
    <col min="14089" max="14089" width="24.28515625" style="127" customWidth="1"/>
    <col min="14090" max="14337" width="9.140625" style="127"/>
    <col min="14338" max="14338" width="25.28515625" style="127" customWidth="1"/>
    <col min="14339" max="14339" width="21.7109375" style="127" customWidth="1"/>
    <col min="14340" max="14340" width="17.5703125" style="127" customWidth="1"/>
    <col min="14341" max="14341" width="17.85546875" style="127" customWidth="1"/>
    <col min="14342" max="14342" width="23.85546875" style="127" customWidth="1"/>
    <col min="14343" max="14344" width="15.42578125" style="127" customWidth="1"/>
    <col min="14345" max="14345" width="24.28515625" style="127" customWidth="1"/>
    <col min="14346" max="14593" width="9.140625" style="127"/>
    <col min="14594" max="14594" width="25.28515625" style="127" customWidth="1"/>
    <col min="14595" max="14595" width="21.7109375" style="127" customWidth="1"/>
    <col min="14596" max="14596" width="17.5703125" style="127" customWidth="1"/>
    <col min="14597" max="14597" width="17.85546875" style="127" customWidth="1"/>
    <col min="14598" max="14598" width="23.85546875" style="127" customWidth="1"/>
    <col min="14599" max="14600" width="15.42578125" style="127" customWidth="1"/>
    <col min="14601" max="14601" width="24.28515625" style="127" customWidth="1"/>
    <col min="14602" max="14849" width="9.140625" style="127"/>
    <col min="14850" max="14850" width="25.28515625" style="127" customWidth="1"/>
    <col min="14851" max="14851" width="21.7109375" style="127" customWidth="1"/>
    <col min="14852" max="14852" width="17.5703125" style="127" customWidth="1"/>
    <col min="14853" max="14853" width="17.85546875" style="127" customWidth="1"/>
    <col min="14854" max="14854" width="23.85546875" style="127" customWidth="1"/>
    <col min="14855" max="14856" width="15.42578125" style="127" customWidth="1"/>
    <col min="14857" max="14857" width="24.28515625" style="127" customWidth="1"/>
    <col min="14858" max="15105" width="9.140625" style="127"/>
    <col min="15106" max="15106" width="25.28515625" style="127" customWidth="1"/>
    <col min="15107" max="15107" width="21.7109375" style="127" customWidth="1"/>
    <col min="15108" max="15108" width="17.5703125" style="127" customWidth="1"/>
    <col min="15109" max="15109" width="17.85546875" style="127" customWidth="1"/>
    <col min="15110" max="15110" width="23.85546875" style="127" customWidth="1"/>
    <col min="15111" max="15112" width="15.42578125" style="127" customWidth="1"/>
    <col min="15113" max="15113" width="24.28515625" style="127" customWidth="1"/>
    <col min="15114" max="15361" width="9.140625" style="127"/>
    <col min="15362" max="15362" width="25.28515625" style="127" customWidth="1"/>
    <col min="15363" max="15363" width="21.7109375" style="127" customWidth="1"/>
    <col min="15364" max="15364" width="17.5703125" style="127" customWidth="1"/>
    <col min="15365" max="15365" width="17.85546875" style="127" customWidth="1"/>
    <col min="15366" max="15366" width="23.85546875" style="127" customWidth="1"/>
    <col min="15367" max="15368" width="15.42578125" style="127" customWidth="1"/>
    <col min="15369" max="15369" width="24.28515625" style="127" customWidth="1"/>
    <col min="15370" max="15617" width="9.140625" style="127"/>
    <col min="15618" max="15618" width="25.28515625" style="127" customWidth="1"/>
    <col min="15619" max="15619" width="21.7109375" style="127" customWidth="1"/>
    <col min="15620" max="15620" width="17.5703125" style="127" customWidth="1"/>
    <col min="15621" max="15621" width="17.85546875" style="127" customWidth="1"/>
    <col min="15622" max="15622" width="23.85546875" style="127" customWidth="1"/>
    <col min="15623" max="15624" width="15.42578125" style="127" customWidth="1"/>
    <col min="15625" max="15625" width="24.28515625" style="127" customWidth="1"/>
    <col min="15626" max="15873" width="9.140625" style="127"/>
    <col min="15874" max="15874" width="25.28515625" style="127" customWidth="1"/>
    <col min="15875" max="15875" width="21.7109375" style="127" customWidth="1"/>
    <col min="15876" max="15876" width="17.5703125" style="127" customWidth="1"/>
    <col min="15877" max="15877" width="17.85546875" style="127" customWidth="1"/>
    <col min="15878" max="15878" width="23.85546875" style="127" customWidth="1"/>
    <col min="15879" max="15880" width="15.42578125" style="127" customWidth="1"/>
    <col min="15881" max="15881" width="24.28515625" style="127" customWidth="1"/>
    <col min="15882" max="16129" width="9.140625" style="127"/>
    <col min="16130" max="16130" width="25.28515625" style="127" customWidth="1"/>
    <col min="16131" max="16131" width="21.7109375" style="127" customWidth="1"/>
    <col min="16132" max="16132" width="17.5703125" style="127" customWidth="1"/>
    <col min="16133" max="16133" width="17.85546875" style="127" customWidth="1"/>
    <col min="16134" max="16134" width="23.85546875" style="127" customWidth="1"/>
    <col min="16135" max="16136" width="15.42578125" style="127" customWidth="1"/>
    <col min="16137" max="16137" width="24.28515625" style="127" customWidth="1"/>
    <col min="16138" max="16384" width="9.140625" style="127"/>
  </cols>
  <sheetData>
    <row r="3" spans="1:12" ht="55.9" customHeight="1" x14ac:dyDescent="0.25">
      <c r="A3" s="352" t="s">
        <v>299</v>
      </c>
      <c r="B3" s="352" t="s">
        <v>331</v>
      </c>
      <c r="C3" s="352" t="s">
        <v>332</v>
      </c>
      <c r="D3" s="352" t="s">
        <v>333</v>
      </c>
      <c r="E3" s="420" t="s">
        <v>465</v>
      </c>
      <c r="F3" s="421"/>
      <c r="I3" s="250"/>
      <c r="J3" s="241"/>
    </row>
    <row r="4" spans="1:12" ht="54.75" customHeight="1" x14ac:dyDescent="0.2">
      <c r="A4" s="353" t="s">
        <v>334</v>
      </c>
      <c r="B4" s="353" t="s">
        <v>335</v>
      </c>
      <c r="C4" s="353" t="s">
        <v>336</v>
      </c>
      <c r="D4" s="353" t="s">
        <v>321</v>
      </c>
      <c r="E4" s="422" t="s">
        <v>337</v>
      </c>
      <c r="F4" s="423"/>
      <c r="I4" s="251"/>
    </row>
    <row r="5" spans="1:12" ht="54.75" customHeight="1" x14ac:dyDescent="0.2">
      <c r="B5" s="252"/>
      <c r="C5" s="252"/>
      <c r="D5" s="253"/>
      <c r="E5" s="253"/>
      <c r="F5" s="253"/>
      <c r="G5" s="252"/>
      <c r="H5" s="252"/>
      <c r="I5" s="251"/>
    </row>
    <row r="7" spans="1:12" x14ac:dyDescent="0.2">
      <c r="B7" s="254" t="s">
        <v>409</v>
      </c>
      <c r="D7" s="225"/>
    </row>
    <row r="8" spans="1:12" x14ac:dyDescent="0.2">
      <c r="A8" s="239" t="s">
        <v>338</v>
      </c>
    </row>
    <row r="9" spans="1:12" x14ac:dyDescent="0.2">
      <c r="B9" s="424" t="s">
        <v>302</v>
      </c>
      <c r="C9" s="341"/>
      <c r="D9" s="426" t="s">
        <v>339</v>
      </c>
      <c r="E9" s="427"/>
      <c r="F9" s="427"/>
      <c r="G9" s="428"/>
      <c r="H9" s="428"/>
      <c r="I9" s="429" t="s">
        <v>340</v>
      </c>
    </row>
    <row r="10" spans="1:12" x14ac:dyDescent="0.2">
      <c r="B10" s="425"/>
      <c r="C10" s="341"/>
      <c r="D10" s="342" t="s">
        <v>341</v>
      </c>
      <c r="E10" s="342" t="s">
        <v>342</v>
      </c>
      <c r="F10" s="342" t="s">
        <v>343</v>
      </c>
      <c r="G10" s="342" t="s">
        <v>344</v>
      </c>
      <c r="H10" s="342" t="s">
        <v>345</v>
      </c>
      <c r="I10" s="429"/>
      <c r="J10" s="234" t="s">
        <v>346</v>
      </c>
      <c r="K10" s="342" t="s">
        <v>347</v>
      </c>
      <c r="L10" s="342" t="s">
        <v>348</v>
      </c>
    </row>
    <row r="11" spans="1:12" x14ac:dyDescent="0.2">
      <c r="A11" s="255" t="str">
        <f>B11&amp;"-"&amp;L11&amp;"-"&amp;K11</f>
        <v>2310000220-federal sources-Entire Fleet</v>
      </c>
      <c r="B11" s="343" t="s">
        <v>326</v>
      </c>
      <c r="C11" s="344" t="s">
        <v>18</v>
      </c>
      <c r="D11" s="345">
        <v>0.29254379308899481</v>
      </c>
      <c r="E11" s="345">
        <v>0.20359101811244121</v>
      </c>
      <c r="F11" s="345">
        <v>0.31732588348701457</v>
      </c>
      <c r="G11" s="345">
        <v>0.68571301636671433</v>
      </c>
      <c r="H11" s="345">
        <v>0.33075573566339872</v>
      </c>
      <c r="I11" s="346" t="s">
        <v>349</v>
      </c>
      <c r="J11" s="239" t="s">
        <v>327</v>
      </c>
      <c r="K11" s="350" t="s">
        <v>350</v>
      </c>
      <c r="L11" s="347" t="s">
        <v>351</v>
      </c>
    </row>
    <row r="12" spans="1:12" x14ac:dyDescent="0.2">
      <c r="A12" s="255" t="str">
        <f t="shared" ref="A12:A14" si="0">B12&amp;"-"&amp;L12&amp;"-"&amp;K12</f>
        <v>2310000230-federal sources-Entire Fleet</v>
      </c>
      <c r="B12" s="343" t="s">
        <v>328</v>
      </c>
      <c r="C12" s="347" t="s">
        <v>83</v>
      </c>
      <c r="D12" s="345">
        <f>D11</f>
        <v>0.29254379308899481</v>
      </c>
      <c r="E12" s="345">
        <f t="shared" ref="E12:H12" si="1">E11</f>
        <v>0.20359101811244121</v>
      </c>
      <c r="F12" s="345">
        <f t="shared" si="1"/>
        <v>0.31732588348701457</v>
      </c>
      <c r="G12" s="345">
        <f t="shared" si="1"/>
        <v>0.68571301636671433</v>
      </c>
      <c r="H12" s="345">
        <f t="shared" si="1"/>
        <v>0.33075573566339872</v>
      </c>
      <c r="I12" s="346" t="s">
        <v>349</v>
      </c>
      <c r="J12" s="239" t="s">
        <v>327</v>
      </c>
      <c r="K12" s="350" t="s">
        <v>350</v>
      </c>
      <c r="L12" s="347" t="s">
        <v>351</v>
      </c>
    </row>
    <row r="13" spans="1:12" x14ac:dyDescent="0.2">
      <c r="A13" s="255" t="str">
        <f t="shared" ref="A13" si="2">B13&amp;"-"&amp;L13&amp;"-"&amp;K13</f>
        <v>2310021000-federal sources-Entire Fleet</v>
      </c>
      <c r="B13" s="348" t="s">
        <v>23</v>
      </c>
      <c r="C13" s="346" t="s">
        <v>113</v>
      </c>
      <c r="D13" s="349">
        <f>D11</f>
        <v>0.29254379308899481</v>
      </c>
      <c r="E13" s="349">
        <f t="shared" ref="E13:H13" si="3">E11</f>
        <v>0.20359101811244121</v>
      </c>
      <c r="F13" s="349">
        <f t="shared" si="3"/>
        <v>0.31732588348701457</v>
      </c>
      <c r="G13" s="349">
        <f t="shared" si="3"/>
        <v>0.68571301636671433</v>
      </c>
      <c r="H13" s="349">
        <f t="shared" si="3"/>
        <v>0.33075573566339872</v>
      </c>
      <c r="I13" s="346" t="s">
        <v>349</v>
      </c>
      <c r="J13" s="239" t="s">
        <v>327</v>
      </c>
      <c r="K13" s="350" t="s">
        <v>350</v>
      </c>
      <c r="L13" s="347" t="s">
        <v>351</v>
      </c>
    </row>
    <row r="14" spans="1:12" x14ac:dyDescent="0.2">
      <c r="A14" s="255" t="str">
        <f t="shared" si="0"/>
        <v>2310011000-federal sources-Entire Fleet</v>
      </c>
      <c r="B14" s="348" t="s">
        <v>22</v>
      </c>
      <c r="C14" s="346" t="s">
        <v>113</v>
      </c>
      <c r="D14" s="349">
        <f>D11</f>
        <v>0.29254379308899481</v>
      </c>
      <c r="E14" s="349">
        <f t="shared" ref="E14:H14" si="4">E11</f>
        <v>0.20359101811244121</v>
      </c>
      <c r="F14" s="349">
        <f t="shared" si="4"/>
        <v>0.31732588348701457</v>
      </c>
      <c r="G14" s="349">
        <f t="shared" si="4"/>
        <v>0.68571301636671433</v>
      </c>
      <c r="H14" s="349">
        <f t="shared" si="4"/>
        <v>0.33075573566339872</v>
      </c>
      <c r="I14" s="346" t="s">
        <v>349</v>
      </c>
      <c r="J14" s="239" t="s">
        <v>327</v>
      </c>
      <c r="K14" s="350" t="s">
        <v>350</v>
      </c>
      <c r="L14" s="347" t="s">
        <v>351</v>
      </c>
    </row>
  </sheetData>
  <mergeCells count="5">
    <mergeCell ref="E3:F3"/>
    <mergeCell ref="E4:F4"/>
    <mergeCell ref="B9:B10"/>
    <mergeCell ref="D9:H9"/>
    <mergeCell ref="I9:I10"/>
  </mergeCells>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301"/>
  <sheetViews>
    <sheetView zoomScale="70" zoomScaleNormal="70" workbookViewId="0">
      <selection activeCell="B10" sqref="B10"/>
    </sheetView>
  </sheetViews>
  <sheetFormatPr defaultRowHeight="12.75" x14ac:dyDescent="0.2"/>
  <cols>
    <col min="1" max="4" width="28.28515625" style="127" customWidth="1"/>
    <col min="5" max="5" width="59.140625" style="127" bestFit="1" customWidth="1"/>
    <col min="6" max="6" width="34" style="127" bestFit="1" customWidth="1"/>
    <col min="7" max="10" width="16.140625" style="127" customWidth="1"/>
    <col min="11" max="23" width="12.7109375" style="127" customWidth="1"/>
    <col min="24" max="27" width="9.140625" style="127"/>
    <col min="28" max="28" width="75.7109375" style="127" bestFit="1" customWidth="1"/>
    <col min="29" max="30" width="9.140625" style="127"/>
    <col min="31" max="31" width="32.140625" style="127" bestFit="1" customWidth="1"/>
    <col min="32" max="32" width="20.7109375" style="127" bestFit="1" customWidth="1"/>
    <col min="33" max="33" width="11.140625" style="127" customWidth="1"/>
    <col min="34" max="35" width="17.140625" style="127" customWidth="1"/>
    <col min="36" max="36" width="19.140625" style="127" customWidth="1"/>
    <col min="37" max="41" width="12.5703125" style="127" customWidth="1"/>
    <col min="42" max="45" width="5.85546875" style="127" customWidth="1"/>
    <col min="46" max="46" width="55.5703125" style="127" bestFit="1" customWidth="1"/>
    <col min="47" max="269" width="9.140625" style="127"/>
    <col min="270" max="271" width="18.42578125" style="127" customWidth="1"/>
    <col min="272" max="272" width="27.140625" style="127" customWidth="1"/>
    <col min="273" max="273" width="21" style="127" customWidth="1"/>
    <col min="274" max="285" width="12.7109375" style="127" customWidth="1"/>
    <col min="286" max="288" width="9.140625" style="127"/>
    <col min="289" max="289" width="22.5703125" style="127" bestFit="1" customWidth="1"/>
    <col min="290" max="290" width="15.5703125" style="127" bestFit="1" customWidth="1"/>
    <col min="291" max="292" width="11" style="127" customWidth="1"/>
    <col min="293" max="293" width="12" style="127" customWidth="1"/>
    <col min="294" max="294" width="17.7109375" style="127" customWidth="1"/>
    <col min="295" max="295" width="29" style="127" customWidth="1"/>
    <col min="296" max="525" width="9.140625" style="127"/>
    <col min="526" max="527" width="18.42578125" style="127" customWidth="1"/>
    <col min="528" max="528" width="27.140625" style="127" customWidth="1"/>
    <col min="529" max="529" width="21" style="127" customWidth="1"/>
    <col min="530" max="541" width="12.7109375" style="127" customWidth="1"/>
    <col min="542" max="544" width="9.140625" style="127"/>
    <col min="545" max="545" width="22.5703125" style="127" bestFit="1" customWidth="1"/>
    <col min="546" max="546" width="15.5703125" style="127" bestFit="1" customWidth="1"/>
    <col min="547" max="548" width="11" style="127" customWidth="1"/>
    <col min="549" max="549" width="12" style="127" customWidth="1"/>
    <col min="550" max="550" width="17.7109375" style="127" customWidth="1"/>
    <col min="551" max="551" width="29" style="127" customWidth="1"/>
    <col min="552" max="781" width="9.140625" style="127"/>
    <col min="782" max="783" width="18.42578125" style="127" customWidth="1"/>
    <col min="784" max="784" width="27.140625" style="127" customWidth="1"/>
    <col min="785" max="785" width="21" style="127" customWidth="1"/>
    <col min="786" max="797" width="12.7109375" style="127" customWidth="1"/>
    <col min="798" max="800" width="9.140625" style="127"/>
    <col min="801" max="801" width="22.5703125" style="127" bestFit="1" customWidth="1"/>
    <col min="802" max="802" width="15.5703125" style="127" bestFit="1" customWidth="1"/>
    <col min="803" max="804" width="11" style="127" customWidth="1"/>
    <col min="805" max="805" width="12" style="127" customWidth="1"/>
    <col min="806" max="806" width="17.7109375" style="127" customWidth="1"/>
    <col min="807" max="807" width="29" style="127" customWidth="1"/>
    <col min="808" max="1037" width="9.140625" style="127"/>
    <col min="1038" max="1039" width="18.42578125" style="127" customWidth="1"/>
    <col min="1040" max="1040" width="27.140625" style="127" customWidth="1"/>
    <col min="1041" max="1041" width="21" style="127" customWidth="1"/>
    <col min="1042" max="1053" width="12.7109375" style="127" customWidth="1"/>
    <col min="1054" max="1056" width="9.140625" style="127"/>
    <col min="1057" max="1057" width="22.5703125" style="127" bestFit="1" customWidth="1"/>
    <col min="1058" max="1058" width="15.5703125" style="127" bestFit="1" customWidth="1"/>
    <col min="1059" max="1060" width="11" style="127" customWidth="1"/>
    <col min="1061" max="1061" width="12" style="127" customWidth="1"/>
    <col min="1062" max="1062" width="17.7109375" style="127" customWidth="1"/>
    <col min="1063" max="1063" width="29" style="127" customWidth="1"/>
    <col min="1064" max="1293" width="9.140625" style="127"/>
    <col min="1294" max="1295" width="18.42578125" style="127" customWidth="1"/>
    <col min="1296" max="1296" width="27.140625" style="127" customWidth="1"/>
    <col min="1297" max="1297" width="21" style="127" customWidth="1"/>
    <col min="1298" max="1309" width="12.7109375" style="127" customWidth="1"/>
    <col min="1310" max="1312" width="9.140625" style="127"/>
    <col min="1313" max="1313" width="22.5703125" style="127" bestFit="1" customWidth="1"/>
    <col min="1314" max="1314" width="15.5703125" style="127" bestFit="1" customWidth="1"/>
    <col min="1315" max="1316" width="11" style="127" customWidth="1"/>
    <col min="1317" max="1317" width="12" style="127" customWidth="1"/>
    <col min="1318" max="1318" width="17.7109375" style="127" customWidth="1"/>
    <col min="1319" max="1319" width="29" style="127" customWidth="1"/>
    <col min="1320" max="1549" width="9.140625" style="127"/>
    <col min="1550" max="1551" width="18.42578125" style="127" customWidth="1"/>
    <col min="1552" max="1552" width="27.140625" style="127" customWidth="1"/>
    <col min="1553" max="1553" width="21" style="127" customWidth="1"/>
    <col min="1554" max="1565" width="12.7109375" style="127" customWidth="1"/>
    <col min="1566" max="1568" width="9.140625" style="127"/>
    <col min="1569" max="1569" width="22.5703125" style="127" bestFit="1" customWidth="1"/>
    <col min="1570" max="1570" width="15.5703125" style="127" bestFit="1" customWidth="1"/>
    <col min="1571" max="1572" width="11" style="127" customWidth="1"/>
    <col min="1573" max="1573" width="12" style="127" customWidth="1"/>
    <col min="1574" max="1574" width="17.7109375" style="127" customWidth="1"/>
    <col min="1575" max="1575" width="29" style="127" customWidth="1"/>
    <col min="1576" max="1805" width="9.140625" style="127"/>
    <col min="1806" max="1807" width="18.42578125" style="127" customWidth="1"/>
    <col min="1808" max="1808" width="27.140625" style="127" customWidth="1"/>
    <col min="1809" max="1809" width="21" style="127" customWidth="1"/>
    <col min="1810" max="1821" width="12.7109375" style="127" customWidth="1"/>
    <col min="1822" max="1824" width="9.140625" style="127"/>
    <col min="1825" max="1825" width="22.5703125" style="127" bestFit="1" customWidth="1"/>
    <col min="1826" max="1826" width="15.5703125" style="127" bestFit="1" customWidth="1"/>
    <col min="1827" max="1828" width="11" style="127" customWidth="1"/>
    <col min="1829" max="1829" width="12" style="127" customWidth="1"/>
    <col min="1830" max="1830" width="17.7109375" style="127" customWidth="1"/>
    <col min="1831" max="1831" width="29" style="127" customWidth="1"/>
    <col min="1832" max="2061" width="9.140625" style="127"/>
    <col min="2062" max="2063" width="18.42578125" style="127" customWidth="1"/>
    <col min="2064" max="2064" width="27.140625" style="127" customWidth="1"/>
    <col min="2065" max="2065" width="21" style="127" customWidth="1"/>
    <col min="2066" max="2077" width="12.7109375" style="127" customWidth="1"/>
    <col min="2078" max="2080" width="9.140625" style="127"/>
    <col min="2081" max="2081" width="22.5703125" style="127" bestFit="1" customWidth="1"/>
    <col min="2082" max="2082" width="15.5703125" style="127" bestFit="1" customWidth="1"/>
    <col min="2083" max="2084" width="11" style="127" customWidth="1"/>
    <col min="2085" max="2085" width="12" style="127" customWidth="1"/>
    <col min="2086" max="2086" width="17.7109375" style="127" customWidth="1"/>
    <col min="2087" max="2087" width="29" style="127" customWidth="1"/>
    <col min="2088" max="2317" width="9.140625" style="127"/>
    <col min="2318" max="2319" width="18.42578125" style="127" customWidth="1"/>
    <col min="2320" max="2320" width="27.140625" style="127" customWidth="1"/>
    <col min="2321" max="2321" width="21" style="127" customWidth="1"/>
    <col min="2322" max="2333" width="12.7109375" style="127" customWidth="1"/>
    <col min="2334" max="2336" width="9.140625" style="127"/>
    <col min="2337" max="2337" width="22.5703125" style="127" bestFit="1" customWidth="1"/>
    <col min="2338" max="2338" width="15.5703125" style="127" bestFit="1" customWidth="1"/>
    <col min="2339" max="2340" width="11" style="127" customWidth="1"/>
    <col min="2341" max="2341" width="12" style="127" customWidth="1"/>
    <col min="2342" max="2342" width="17.7109375" style="127" customWidth="1"/>
    <col min="2343" max="2343" width="29" style="127" customWidth="1"/>
    <col min="2344" max="2573" width="9.140625" style="127"/>
    <col min="2574" max="2575" width="18.42578125" style="127" customWidth="1"/>
    <col min="2576" max="2576" width="27.140625" style="127" customWidth="1"/>
    <col min="2577" max="2577" width="21" style="127" customWidth="1"/>
    <col min="2578" max="2589" width="12.7109375" style="127" customWidth="1"/>
    <col min="2590" max="2592" width="9.140625" style="127"/>
    <col min="2593" max="2593" width="22.5703125" style="127" bestFit="1" customWidth="1"/>
    <col min="2594" max="2594" width="15.5703125" style="127" bestFit="1" customWidth="1"/>
    <col min="2595" max="2596" width="11" style="127" customWidth="1"/>
    <col min="2597" max="2597" width="12" style="127" customWidth="1"/>
    <col min="2598" max="2598" width="17.7109375" style="127" customWidth="1"/>
    <col min="2599" max="2599" width="29" style="127" customWidth="1"/>
    <col min="2600" max="2829" width="9.140625" style="127"/>
    <col min="2830" max="2831" width="18.42578125" style="127" customWidth="1"/>
    <col min="2832" max="2832" width="27.140625" style="127" customWidth="1"/>
    <col min="2833" max="2833" width="21" style="127" customWidth="1"/>
    <col min="2834" max="2845" width="12.7109375" style="127" customWidth="1"/>
    <col min="2846" max="2848" width="9.140625" style="127"/>
    <col min="2849" max="2849" width="22.5703125" style="127" bestFit="1" customWidth="1"/>
    <col min="2850" max="2850" width="15.5703125" style="127" bestFit="1" customWidth="1"/>
    <col min="2851" max="2852" width="11" style="127" customWidth="1"/>
    <col min="2853" max="2853" width="12" style="127" customWidth="1"/>
    <col min="2854" max="2854" width="17.7109375" style="127" customWidth="1"/>
    <col min="2855" max="2855" width="29" style="127" customWidth="1"/>
    <col min="2856" max="3085" width="9.140625" style="127"/>
    <col min="3086" max="3087" width="18.42578125" style="127" customWidth="1"/>
    <col min="3088" max="3088" width="27.140625" style="127" customWidth="1"/>
    <col min="3089" max="3089" width="21" style="127" customWidth="1"/>
    <col min="3090" max="3101" width="12.7109375" style="127" customWidth="1"/>
    <col min="3102" max="3104" width="9.140625" style="127"/>
    <col min="3105" max="3105" width="22.5703125" style="127" bestFit="1" customWidth="1"/>
    <col min="3106" max="3106" width="15.5703125" style="127" bestFit="1" customWidth="1"/>
    <col min="3107" max="3108" width="11" style="127" customWidth="1"/>
    <col min="3109" max="3109" width="12" style="127" customWidth="1"/>
    <col min="3110" max="3110" width="17.7109375" style="127" customWidth="1"/>
    <col min="3111" max="3111" width="29" style="127" customWidth="1"/>
    <col min="3112" max="3341" width="9.140625" style="127"/>
    <col min="3342" max="3343" width="18.42578125" style="127" customWidth="1"/>
    <col min="3344" max="3344" width="27.140625" style="127" customWidth="1"/>
    <col min="3345" max="3345" width="21" style="127" customWidth="1"/>
    <col min="3346" max="3357" width="12.7109375" style="127" customWidth="1"/>
    <col min="3358" max="3360" width="9.140625" style="127"/>
    <col min="3361" max="3361" width="22.5703125" style="127" bestFit="1" customWidth="1"/>
    <col min="3362" max="3362" width="15.5703125" style="127" bestFit="1" customWidth="1"/>
    <col min="3363" max="3364" width="11" style="127" customWidth="1"/>
    <col min="3365" max="3365" width="12" style="127" customWidth="1"/>
    <col min="3366" max="3366" width="17.7109375" style="127" customWidth="1"/>
    <col min="3367" max="3367" width="29" style="127" customWidth="1"/>
    <col min="3368" max="3597" width="9.140625" style="127"/>
    <col min="3598" max="3599" width="18.42578125" style="127" customWidth="1"/>
    <col min="3600" max="3600" width="27.140625" style="127" customWidth="1"/>
    <col min="3601" max="3601" width="21" style="127" customWidth="1"/>
    <col min="3602" max="3613" width="12.7109375" style="127" customWidth="1"/>
    <col min="3614" max="3616" width="9.140625" style="127"/>
    <col min="3617" max="3617" width="22.5703125" style="127" bestFit="1" customWidth="1"/>
    <col min="3618" max="3618" width="15.5703125" style="127" bestFit="1" customWidth="1"/>
    <col min="3619" max="3620" width="11" style="127" customWidth="1"/>
    <col min="3621" max="3621" width="12" style="127" customWidth="1"/>
    <col min="3622" max="3622" width="17.7109375" style="127" customWidth="1"/>
    <col min="3623" max="3623" width="29" style="127" customWidth="1"/>
    <col min="3624" max="3853" width="9.140625" style="127"/>
    <col min="3854" max="3855" width="18.42578125" style="127" customWidth="1"/>
    <col min="3856" max="3856" width="27.140625" style="127" customWidth="1"/>
    <col min="3857" max="3857" width="21" style="127" customWidth="1"/>
    <col min="3858" max="3869" width="12.7109375" style="127" customWidth="1"/>
    <col min="3870" max="3872" width="9.140625" style="127"/>
    <col min="3873" max="3873" width="22.5703125" style="127" bestFit="1" customWidth="1"/>
    <col min="3874" max="3874" width="15.5703125" style="127" bestFit="1" customWidth="1"/>
    <col min="3875" max="3876" width="11" style="127" customWidth="1"/>
    <col min="3877" max="3877" width="12" style="127" customWidth="1"/>
    <col min="3878" max="3878" width="17.7109375" style="127" customWidth="1"/>
    <col min="3879" max="3879" width="29" style="127" customWidth="1"/>
    <col min="3880" max="4109" width="9.140625" style="127"/>
    <col min="4110" max="4111" width="18.42578125" style="127" customWidth="1"/>
    <col min="4112" max="4112" width="27.140625" style="127" customWidth="1"/>
    <col min="4113" max="4113" width="21" style="127" customWidth="1"/>
    <col min="4114" max="4125" width="12.7109375" style="127" customWidth="1"/>
    <col min="4126" max="4128" width="9.140625" style="127"/>
    <col min="4129" max="4129" width="22.5703125" style="127" bestFit="1" customWidth="1"/>
    <col min="4130" max="4130" width="15.5703125" style="127" bestFit="1" customWidth="1"/>
    <col min="4131" max="4132" width="11" style="127" customWidth="1"/>
    <col min="4133" max="4133" width="12" style="127" customWidth="1"/>
    <col min="4134" max="4134" width="17.7109375" style="127" customWidth="1"/>
    <col min="4135" max="4135" width="29" style="127" customWidth="1"/>
    <col min="4136" max="4365" width="9.140625" style="127"/>
    <col min="4366" max="4367" width="18.42578125" style="127" customWidth="1"/>
    <col min="4368" max="4368" width="27.140625" style="127" customWidth="1"/>
    <col min="4369" max="4369" width="21" style="127" customWidth="1"/>
    <col min="4370" max="4381" width="12.7109375" style="127" customWidth="1"/>
    <col min="4382" max="4384" width="9.140625" style="127"/>
    <col min="4385" max="4385" width="22.5703125" style="127" bestFit="1" customWidth="1"/>
    <col min="4386" max="4386" width="15.5703125" style="127" bestFit="1" customWidth="1"/>
    <col min="4387" max="4388" width="11" style="127" customWidth="1"/>
    <col min="4389" max="4389" width="12" style="127" customWidth="1"/>
    <col min="4390" max="4390" width="17.7109375" style="127" customWidth="1"/>
    <col min="4391" max="4391" width="29" style="127" customWidth="1"/>
    <col min="4392" max="4621" width="9.140625" style="127"/>
    <col min="4622" max="4623" width="18.42578125" style="127" customWidth="1"/>
    <col min="4624" max="4624" width="27.140625" style="127" customWidth="1"/>
    <col min="4625" max="4625" width="21" style="127" customWidth="1"/>
    <col min="4626" max="4637" width="12.7109375" style="127" customWidth="1"/>
    <col min="4638" max="4640" width="9.140625" style="127"/>
    <col min="4641" max="4641" width="22.5703125" style="127" bestFit="1" customWidth="1"/>
    <col min="4642" max="4642" width="15.5703125" style="127" bestFit="1" customWidth="1"/>
    <col min="4643" max="4644" width="11" style="127" customWidth="1"/>
    <col min="4645" max="4645" width="12" style="127" customWidth="1"/>
    <col min="4646" max="4646" width="17.7109375" style="127" customWidth="1"/>
    <col min="4647" max="4647" width="29" style="127" customWidth="1"/>
    <col min="4648" max="4877" width="9.140625" style="127"/>
    <col min="4878" max="4879" width="18.42578125" style="127" customWidth="1"/>
    <col min="4880" max="4880" width="27.140625" style="127" customWidth="1"/>
    <col min="4881" max="4881" width="21" style="127" customWidth="1"/>
    <col min="4882" max="4893" width="12.7109375" style="127" customWidth="1"/>
    <col min="4894" max="4896" width="9.140625" style="127"/>
    <col min="4897" max="4897" width="22.5703125" style="127" bestFit="1" customWidth="1"/>
    <col min="4898" max="4898" width="15.5703125" style="127" bestFit="1" customWidth="1"/>
    <col min="4899" max="4900" width="11" style="127" customWidth="1"/>
    <col min="4901" max="4901" width="12" style="127" customWidth="1"/>
    <col min="4902" max="4902" width="17.7109375" style="127" customWidth="1"/>
    <col min="4903" max="4903" width="29" style="127" customWidth="1"/>
    <col min="4904" max="5133" width="9.140625" style="127"/>
    <col min="5134" max="5135" width="18.42578125" style="127" customWidth="1"/>
    <col min="5136" max="5136" width="27.140625" style="127" customWidth="1"/>
    <col min="5137" max="5137" width="21" style="127" customWidth="1"/>
    <col min="5138" max="5149" width="12.7109375" style="127" customWidth="1"/>
    <col min="5150" max="5152" width="9.140625" style="127"/>
    <col min="5153" max="5153" width="22.5703125" style="127" bestFit="1" customWidth="1"/>
    <col min="5154" max="5154" width="15.5703125" style="127" bestFit="1" customWidth="1"/>
    <col min="5155" max="5156" width="11" style="127" customWidth="1"/>
    <col min="5157" max="5157" width="12" style="127" customWidth="1"/>
    <col min="5158" max="5158" width="17.7109375" style="127" customWidth="1"/>
    <col min="5159" max="5159" width="29" style="127" customWidth="1"/>
    <col min="5160" max="5389" width="9.140625" style="127"/>
    <col min="5390" max="5391" width="18.42578125" style="127" customWidth="1"/>
    <col min="5392" max="5392" width="27.140625" style="127" customWidth="1"/>
    <col min="5393" max="5393" width="21" style="127" customWidth="1"/>
    <col min="5394" max="5405" width="12.7109375" style="127" customWidth="1"/>
    <col min="5406" max="5408" width="9.140625" style="127"/>
    <col min="5409" max="5409" width="22.5703125" style="127" bestFit="1" customWidth="1"/>
    <col min="5410" max="5410" width="15.5703125" style="127" bestFit="1" customWidth="1"/>
    <col min="5411" max="5412" width="11" style="127" customWidth="1"/>
    <col min="5413" max="5413" width="12" style="127" customWidth="1"/>
    <col min="5414" max="5414" width="17.7109375" style="127" customWidth="1"/>
    <col min="5415" max="5415" width="29" style="127" customWidth="1"/>
    <col min="5416" max="5645" width="9.140625" style="127"/>
    <col min="5646" max="5647" width="18.42578125" style="127" customWidth="1"/>
    <col min="5648" max="5648" width="27.140625" style="127" customWidth="1"/>
    <col min="5649" max="5649" width="21" style="127" customWidth="1"/>
    <col min="5650" max="5661" width="12.7109375" style="127" customWidth="1"/>
    <col min="5662" max="5664" width="9.140625" style="127"/>
    <col min="5665" max="5665" width="22.5703125" style="127" bestFit="1" customWidth="1"/>
    <col min="5666" max="5666" width="15.5703125" style="127" bestFit="1" customWidth="1"/>
    <col min="5667" max="5668" width="11" style="127" customWidth="1"/>
    <col min="5669" max="5669" width="12" style="127" customWidth="1"/>
    <col min="5670" max="5670" width="17.7109375" style="127" customWidth="1"/>
    <col min="5671" max="5671" width="29" style="127" customWidth="1"/>
    <col min="5672" max="5901" width="9.140625" style="127"/>
    <col min="5902" max="5903" width="18.42578125" style="127" customWidth="1"/>
    <col min="5904" max="5904" width="27.140625" style="127" customWidth="1"/>
    <col min="5905" max="5905" width="21" style="127" customWidth="1"/>
    <col min="5906" max="5917" width="12.7109375" style="127" customWidth="1"/>
    <col min="5918" max="5920" width="9.140625" style="127"/>
    <col min="5921" max="5921" width="22.5703125" style="127" bestFit="1" customWidth="1"/>
    <col min="5922" max="5922" width="15.5703125" style="127" bestFit="1" customWidth="1"/>
    <col min="5923" max="5924" width="11" style="127" customWidth="1"/>
    <col min="5925" max="5925" width="12" style="127" customWidth="1"/>
    <col min="5926" max="5926" width="17.7109375" style="127" customWidth="1"/>
    <col min="5927" max="5927" width="29" style="127" customWidth="1"/>
    <col min="5928" max="6157" width="9.140625" style="127"/>
    <col min="6158" max="6159" width="18.42578125" style="127" customWidth="1"/>
    <col min="6160" max="6160" width="27.140625" style="127" customWidth="1"/>
    <col min="6161" max="6161" width="21" style="127" customWidth="1"/>
    <col min="6162" max="6173" width="12.7109375" style="127" customWidth="1"/>
    <col min="6174" max="6176" width="9.140625" style="127"/>
    <col min="6177" max="6177" width="22.5703125" style="127" bestFit="1" customWidth="1"/>
    <col min="6178" max="6178" width="15.5703125" style="127" bestFit="1" customWidth="1"/>
    <col min="6179" max="6180" width="11" style="127" customWidth="1"/>
    <col min="6181" max="6181" width="12" style="127" customWidth="1"/>
    <col min="6182" max="6182" width="17.7109375" style="127" customWidth="1"/>
    <col min="6183" max="6183" width="29" style="127" customWidth="1"/>
    <col min="6184" max="6413" width="9.140625" style="127"/>
    <col min="6414" max="6415" width="18.42578125" style="127" customWidth="1"/>
    <col min="6416" max="6416" width="27.140625" style="127" customWidth="1"/>
    <col min="6417" max="6417" width="21" style="127" customWidth="1"/>
    <col min="6418" max="6429" width="12.7109375" style="127" customWidth="1"/>
    <col min="6430" max="6432" width="9.140625" style="127"/>
    <col min="6433" max="6433" width="22.5703125" style="127" bestFit="1" customWidth="1"/>
    <col min="6434" max="6434" width="15.5703125" style="127" bestFit="1" customWidth="1"/>
    <col min="6435" max="6436" width="11" style="127" customWidth="1"/>
    <col min="6437" max="6437" width="12" style="127" customWidth="1"/>
    <col min="6438" max="6438" width="17.7109375" style="127" customWidth="1"/>
    <col min="6439" max="6439" width="29" style="127" customWidth="1"/>
    <col min="6440" max="6669" width="9.140625" style="127"/>
    <col min="6670" max="6671" width="18.42578125" style="127" customWidth="1"/>
    <col min="6672" max="6672" width="27.140625" style="127" customWidth="1"/>
    <col min="6673" max="6673" width="21" style="127" customWidth="1"/>
    <col min="6674" max="6685" width="12.7109375" style="127" customWidth="1"/>
    <col min="6686" max="6688" width="9.140625" style="127"/>
    <col min="6689" max="6689" width="22.5703125" style="127" bestFit="1" customWidth="1"/>
    <col min="6690" max="6690" width="15.5703125" style="127" bestFit="1" customWidth="1"/>
    <col min="6691" max="6692" width="11" style="127" customWidth="1"/>
    <col min="6693" max="6693" width="12" style="127" customWidth="1"/>
    <col min="6694" max="6694" width="17.7109375" style="127" customWidth="1"/>
    <col min="6695" max="6695" width="29" style="127" customWidth="1"/>
    <col min="6696" max="6925" width="9.140625" style="127"/>
    <col min="6926" max="6927" width="18.42578125" style="127" customWidth="1"/>
    <col min="6928" max="6928" width="27.140625" style="127" customWidth="1"/>
    <col min="6929" max="6929" width="21" style="127" customWidth="1"/>
    <col min="6930" max="6941" width="12.7109375" style="127" customWidth="1"/>
    <col min="6942" max="6944" width="9.140625" style="127"/>
    <col min="6945" max="6945" width="22.5703125" style="127" bestFit="1" customWidth="1"/>
    <col min="6946" max="6946" width="15.5703125" style="127" bestFit="1" customWidth="1"/>
    <col min="6947" max="6948" width="11" style="127" customWidth="1"/>
    <col min="6949" max="6949" width="12" style="127" customWidth="1"/>
    <col min="6950" max="6950" width="17.7109375" style="127" customWidth="1"/>
    <col min="6951" max="6951" width="29" style="127" customWidth="1"/>
    <col min="6952" max="7181" width="9.140625" style="127"/>
    <col min="7182" max="7183" width="18.42578125" style="127" customWidth="1"/>
    <col min="7184" max="7184" width="27.140625" style="127" customWidth="1"/>
    <col min="7185" max="7185" width="21" style="127" customWidth="1"/>
    <col min="7186" max="7197" width="12.7109375" style="127" customWidth="1"/>
    <col min="7198" max="7200" width="9.140625" style="127"/>
    <col min="7201" max="7201" width="22.5703125" style="127" bestFit="1" customWidth="1"/>
    <col min="7202" max="7202" width="15.5703125" style="127" bestFit="1" customWidth="1"/>
    <col min="7203" max="7204" width="11" style="127" customWidth="1"/>
    <col min="7205" max="7205" width="12" style="127" customWidth="1"/>
    <col min="7206" max="7206" width="17.7109375" style="127" customWidth="1"/>
    <col min="7207" max="7207" width="29" style="127" customWidth="1"/>
    <col min="7208" max="7437" width="9.140625" style="127"/>
    <col min="7438" max="7439" width="18.42578125" style="127" customWidth="1"/>
    <col min="7440" max="7440" width="27.140625" style="127" customWidth="1"/>
    <col min="7441" max="7441" width="21" style="127" customWidth="1"/>
    <col min="7442" max="7453" width="12.7109375" style="127" customWidth="1"/>
    <col min="7454" max="7456" width="9.140625" style="127"/>
    <col min="7457" max="7457" width="22.5703125" style="127" bestFit="1" customWidth="1"/>
    <col min="7458" max="7458" width="15.5703125" style="127" bestFit="1" customWidth="1"/>
    <col min="7459" max="7460" width="11" style="127" customWidth="1"/>
    <col min="7461" max="7461" width="12" style="127" customWidth="1"/>
    <col min="7462" max="7462" width="17.7109375" style="127" customWidth="1"/>
    <col min="7463" max="7463" width="29" style="127" customWidth="1"/>
    <col min="7464" max="7693" width="9.140625" style="127"/>
    <col min="7694" max="7695" width="18.42578125" style="127" customWidth="1"/>
    <col min="7696" max="7696" width="27.140625" style="127" customWidth="1"/>
    <col min="7697" max="7697" width="21" style="127" customWidth="1"/>
    <col min="7698" max="7709" width="12.7109375" style="127" customWidth="1"/>
    <col min="7710" max="7712" width="9.140625" style="127"/>
    <col min="7713" max="7713" width="22.5703125" style="127" bestFit="1" customWidth="1"/>
    <col min="7714" max="7714" width="15.5703125" style="127" bestFit="1" customWidth="1"/>
    <col min="7715" max="7716" width="11" style="127" customWidth="1"/>
    <col min="7717" max="7717" width="12" style="127" customWidth="1"/>
    <col min="7718" max="7718" width="17.7109375" style="127" customWidth="1"/>
    <col min="7719" max="7719" width="29" style="127" customWidth="1"/>
    <col min="7720" max="7949" width="9.140625" style="127"/>
    <col min="7950" max="7951" width="18.42578125" style="127" customWidth="1"/>
    <col min="7952" max="7952" width="27.140625" style="127" customWidth="1"/>
    <col min="7953" max="7953" width="21" style="127" customWidth="1"/>
    <col min="7954" max="7965" width="12.7109375" style="127" customWidth="1"/>
    <col min="7966" max="7968" width="9.140625" style="127"/>
    <col min="7969" max="7969" width="22.5703125" style="127" bestFit="1" customWidth="1"/>
    <col min="7970" max="7970" width="15.5703125" style="127" bestFit="1" customWidth="1"/>
    <col min="7971" max="7972" width="11" style="127" customWidth="1"/>
    <col min="7973" max="7973" width="12" style="127" customWidth="1"/>
    <col min="7974" max="7974" width="17.7109375" style="127" customWidth="1"/>
    <col min="7975" max="7975" width="29" style="127" customWidth="1"/>
    <col min="7976" max="8205" width="9.140625" style="127"/>
    <col min="8206" max="8207" width="18.42578125" style="127" customWidth="1"/>
    <col min="8208" max="8208" width="27.140625" style="127" customWidth="1"/>
    <col min="8209" max="8209" width="21" style="127" customWidth="1"/>
    <col min="8210" max="8221" width="12.7109375" style="127" customWidth="1"/>
    <col min="8222" max="8224" width="9.140625" style="127"/>
    <col min="8225" max="8225" width="22.5703125" style="127" bestFit="1" customWidth="1"/>
    <col min="8226" max="8226" width="15.5703125" style="127" bestFit="1" customWidth="1"/>
    <col min="8227" max="8228" width="11" style="127" customWidth="1"/>
    <col min="8229" max="8229" width="12" style="127" customWidth="1"/>
    <col min="8230" max="8230" width="17.7109375" style="127" customWidth="1"/>
    <col min="8231" max="8231" width="29" style="127" customWidth="1"/>
    <col min="8232" max="8461" width="9.140625" style="127"/>
    <col min="8462" max="8463" width="18.42578125" style="127" customWidth="1"/>
    <col min="8464" max="8464" width="27.140625" style="127" customWidth="1"/>
    <col min="8465" max="8465" width="21" style="127" customWidth="1"/>
    <col min="8466" max="8477" width="12.7109375" style="127" customWidth="1"/>
    <col min="8478" max="8480" width="9.140625" style="127"/>
    <col min="8481" max="8481" width="22.5703125" style="127" bestFit="1" customWidth="1"/>
    <col min="8482" max="8482" width="15.5703125" style="127" bestFit="1" customWidth="1"/>
    <col min="8483" max="8484" width="11" style="127" customWidth="1"/>
    <col min="8485" max="8485" width="12" style="127" customWidth="1"/>
    <col min="8486" max="8486" width="17.7109375" style="127" customWidth="1"/>
    <col min="8487" max="8487" width="29" style="127" customWidth="1"/>
    <col min="8488" max="8717" width="9.140625" style="127"/>
    <col min="8718" max="8719" width="18.42578125" style="127" customWidth="1"/>
    <col min="8720" max="8720" width="27.140625" style="127" customWidth="1"/>
    <col min="8721" max="8721" width="21" style="127" customWidth="1"/>
    <col min="8722" max="8733" width="12.7109375" style="127" customWidth="1"/>
    <col min="8734" max="8736" width="9.140625" style="127"/>
    <col min="8737" max="8737" width="22.5703125" style="127" bestFit="1" customWidth="1"/>
    <col min="8738" max="8738" width="15.5703125" style="127" bestFit="1" customWidth="1"/>
    <col min="8739" max="8740" width="11" style="127" customWidth="1"/>
    <col min="8741" max="8741" width="12" style="127" customWidth="1"/>
    <col min="8742" max="8742" width="17.7109375" style="127" customWidth="1"/>
    <col min="8743" max="8743" width="29" style="127" customWidth="1"/>
    <col min="8744" max="8973" width="9.140625" style="127"/>
    <col min="8974" max="8975" width="18.42578125" style="127" customWidth="1"/>
    <col min="8976" max="8976" width="27.140625" style="127" customWidth="1"/>
    <col min="8977" max="8977" width="21" style="127" customWidth="1"/>
    <col min="8978" max="8989" width="12.7109375" style="127" customWidth="1"/>
    <col min="8990" max="8992" width="9.140625" style="127"/>
    <col min="8993" max="8993" width="22.5703125" style="127" bestFit="1" customWidth="1"/>
    <col min="8994" max="8994" width="15.5703125" style="127" bestFit="1" customWidth="1"/>
    <col min="8995" max="8996" width="11" style="127" customWidth="1"/>
    <col min="8997" max="8997" width="12" style="127" customWidth="1"/>
    <col min="8998" max="8998" width="17.7109375" style="127" customWidth="1"/>
    <col min="8999" max="8999" width="29" style="127" customWidth="1"/>
    <col min="9000" max="9229" width="9.140625" style="127"/>
    <col min="9230" max="9231" width="18.42578125" style="127" customWidth="1"/>
    <col min="9232" max="9232" width="27.140625" style="127" customWidth="1"/>
    <col min="9233" max="9233" width="21" style="127" customWidth="1"/>
    <col min="9234" max="9245" width="12.7109375" style="127" customWidth="1"/>
    <col min="9246" max="9248" width="9.140625" style="127"/>
    <col min="9249" max="9249" width="22.5703125" style="127" bestFit="1" customWidth="1"/>
    <col min="9250" max="9250" width="15.5703125" style="127" bestFit="1" customWidth="1"/>
    <col min="9251" max="9252" width="11" style="127" customWidth="1"/>
    <col min="9253" max="9253" width="12" style="127" customWidth="1"/>
    <col min="9254" max="9254" width="17.7109375" style="127" customWidth="1"/>
    <col min="9255" max="9255" width="29" style="127" customWidth="1"/>
    <col min="9256" max="9485" width="9.140625" style="127"/>
    <col min="9486" max="9487" width="18.42578125" style="127" customWidth="1"/>
    <col min="9488" max="9488" width="27.140625" style="127" customWidth="1"/>
    <col min="9489" max="9489" width="21" style="127" customWidth="1"/>
    <col min="9490" max="9501" width="12.7109375" style="127" customWidth="1"/>
    <col min="9502" max="9504" width="9.140625" style="127"/>
    <col min="9505" max="9505" width="22.5703125" style="127" bestFit="1" customWidth="1"/>
    <col min="9506" max="9506" width="15.5703125" style="127" bestFit="1" customWidth="1"/>
    <col min="9507" max="9508" width="11" style="127" customWidth="1"/>
    <col min="9509" max="9509" width="12" style="127" customWidth="1"/>
    <col min="9510" max="9510" width="17.7109375" style="127" customWidth="1"/>
    <col min="9511" max="9511" width="29" style="127" customWidth="1"/>
    <col min="9512" max="9741" width="9.140625" style="127"/>
    <col min="9742" max="9743" width="18.42578125" style="127" customWidth="1"/>
    <col min="9744" max="9744" width="27.140625" style="127" customWidth="1"/>
    <col min="9745" max="9745" width="21" style="127" customWidth="1"/>
    <col min="9746" max="9757" width="12.7109375" style="127" customWidth="1"/>
    <col min="9758" max="9760" width="9.140625" style="127"/>
    <col min="9761" max="9761" width="22.5703125" style="127" bestFit="1" customWidth="1"/>
    <col min="9762" max="9762" width="15.5703125" style="127" bestFit="1" customWidth="1"/>
    <col min="9763" max="9764" width="11" style="127" customWidth="1"/>
    <col min="9765" max="9765" width="12" style="127" customWidth="1"/>
    <col min="9766" max="9766" width="17.7109375" style="127" customWidth="1"/>
    <col min="9767" max="9767" width="29" style="127" customWidth="1"/>
    <col min="9768" max="9997" width="9.140625" style="127"/>
    <col min="9998" max="9999" width="18.42578125" style="127" customWidth="1"/>
    <col min="10000" max="10000" width="27.140625" style="127" customWidth="1"/>
    <col min="10001" max="10001" width="21" style="127" customWidth="1"/>
    <col min="10002" max="10013" width="12.7109375" style="127" customWidth="1"/>
    <col min="10014" max="10016" width="9.140625" style="127"/>
    <col min="10017" max="10017" width="22.5703125" style="127" bestFit="1" customWidth="1"/>
    <col min="10018" max="10018" width="15.5703125" style="127" bestFit="1" customWidth="1"/>
    <col min="10019" max="10020" width="11" style="127" customWidth="1"/>
    <col min="10021" max="10021" width="12" style="127" customWidth="1"/>
    <col min="10022" max="10022" width="17.7109375" style="127" customWidth="1"/>
    <col min="10023" max="10023" width="29" style="127" customWidth="1"/>
    <col min="10024" max="10253" width="9.140625" style="127"/>
    <col min="10254" max="10255" width="18.42578125" style="127" customWidth="1"/>
    <col min="10256" max="10256" width="27.140625" style="127" customWidth="1"/>
    <col min="10257" max="10257" width="21" style="127" customWidth="1"/>
    <col min="10258" max="10269" width="12.7109375" style="127" customWidth="1"/>
    <col min="10270" max="10272" width="9.140625" style="127"/>
    <col min="10273" max="10273" width="22.5703125" style="127" bestFit="1" customWidth="1"/>
    <col min="10274" max="10274" width="15.5703125" style="127" bestFit="1" customWidth="1"/>
    <col min="10275" max="10276" width="11" style="127" customWidth="1"/>
    <col min="10277" max="10277" width="12" style="127" customWidth="1"/>
    <col min="10278" max="10278" width="17.7109375" style="127" customWidth="1"/>
    <col min="10279" max="10279" width="29" style="127" customWidth="1"/>
    <col min="10280" max="10509" width="9.140625" style="127"/>
    <col min="10510" max="10511" width="18.42578125" style="127" customWidth="1"/>
    <col min="10512" max="10512" width="27.140625" style="127" customWidth="1"/>
    <col min="10513" max="10513" width="21" style="127" customWidth="1"/>
    <col min="10514" max="10525" width="12.7109375" style="127" customWidth="1"/>
    <col min="10526" max="10528" width="9.140625" style="127"/>
    <col min="10529" max="10529" width="22.5703125" style="127" bestFit="1" customWidth="1"/>
    <col min="10530" max="10530" width="15.5703125" style="127" bestFit="1" customWidth="1"/>
    <col min="10531" max="10532" width="11" style="127" customWidth="1"/>
    <col min="10533" max="10533" width="12" style="127" customWidth="1"/>
    <col min="10534" max="10534" width="17.7109375" style="127" customWidth="1"/>
    <col min="10535" max="10535" width="29" style="127" customWidth="1"/>
    <col min="10536" max="10765" width="9.140625" style="127"/>
    <col min="10766" max="10767" width="18.42578125" style="127" customWidth="1"/>
    <col min="10768" max="10768" width="27.140625" style="127" customWidth="1"/>
    <col min="10769" max="10769" width="21" style="127" customWidth="1"/>
    <col min="10770" max="10781" width="12.7109375" style="127" customWidth="1"/>
    <col min="10782" max="10784" width="9.140625" style="127"/>
    <col min="10785" max="10785" width="22.5703125" style="127" bestFit="1" customWidth="1"/>
    <col min="10786" max="10786" width="15.5703125" style="127" bestFit="1" customWidth="1"/>
    <col min="10787" max="10788" width="11" style="127" customWidth="1"/>
    <col min="10789" max="10789" width="12" style="127" customWidth="1"/>
    <col min="10790" max="10790" width="17.7109375" style="127" customWidth="1"/>
    <col min="10791" max="10791" width="29" style="127" customWidth="1"/>
    <col min="10792" max="11021" width="9.140625" style="127"/>
    <col min="11022" max="11023" width="18.42578125" style="127" customWidth="1"/>
    <col min="11024" max="11024" width="27.140625" style="127" customWidth="1"/>
    <col min="11025" max="11025" width="21" style="127" customWidth="1"/>
    <col min="11026" max="11037" width="12.7109375" style="127" customWidth="1"/>
    <col min="11038" max="11040" width="9.140625" style="127"/>
    <col min="11041" max="11041" width="22.5703125" style="127" bestFit="1" customWidth="1"/>
    <col min="11042" max="11042" width="15.5703125" style="127" bestFit="1" customWidth="1"/>
    <col min="11043" max="11044" width="11" style="127" customWidth="1"/>
    <col min="11045" max="11045" width="12" style="127" customWidth="1"/>
    <col min="11046" max="11046" width="17.7109375" style="127" customWidth="1"/>
    <col min="11047" max="11047" width="29" style="127" customWidth="1"/>
    <col min="11048" max="11277" width="9.140625" style="127"/>
    <col min="11278" max="11279" width="18.42578125" style="127" customWidth="1"/>
    <col min="11280" max="11280" width="27.140625" style="127" customWidth="1"/>
    <col min="11281" max="11281" width="21" style="127" customWidth="1"/>
    <col min="11282" max="11293" width="12.7109375" style="127" customWidth="1"/>
    <col min="11294" max="11296" width="9.140625" style="127"/>
    <col min="11297" max="11297" width="22.5703125" style="127" bestFit="1" customWidth="1"/>
    <col min="11298" max="11298" width="15.5703125" style="127" bestFit="1" customWidth="1"/>
    <col min="11299" max="11300" width="11" style="127" customWidth="1"/>
    <col min="11301" max="11301" width="12" style="127" customWidth="1"/>
    <col min="11302" max="11302" width="17.7109375" style="127" customWidth="1"/>
    <col min="11303" max="11303" width="29" style="127" customWidth="1"/>
    <col min="11304" max="11533" width="9.140625" style="127"/>
    <col min="11534" max="11535" width="18.42578125" style="127" customWidth="1"/>
    <col min="11536" max="11536" width="27.140625" style="127" customWidth="1"/>
    <col min="11537" max="11537" width="21" style="127" customWidth="1"/>
    <col min="11538" max="11549" width="12.7109375" style="127" customWidth="1"/>
    <col min="11550" max="11552" width="9.140625" style="127"/>
    <col min="11553" max="11553" width="22.5703125" style="127" bestFit="1" customWidth="1"/>
    <col min="11554" max="11554" width="15.5703125" style="127" bestFit="1" customWidth="1"/>
    <col min="11555" max="11556" width="11" style="127" customWidth="1"/>
    <col min="11557" max="11557" width="12" style="127" customWidth="1"/>
    <col min="11558" max="11558" width="17.7109375" style="127" customWidth="1"/>
    <col min="11559" max="11559" width="29" style="127" customWidth="1"/>
    <col min="11560" max="11789" width="9.140625" style="127"/>
    <col min="11790" max="11791" width="18.42578125" style="127" customWidth="1"/>
    <col min="11792" max="11792" width="27.140625" style="127" customWidth="1"/>
    <col min="11793" max="11793" width="21" style="127" customWidth="1"/>
    <col min="11794" max="11805" width="12.7109375" style="127" customWidth="1"/>
    <col min="11806" max="11808" width="9.140625" style="127"/>
    <col min="11809" max="11809" width="22.5703125" style="127" bestFit="1" customWidth="1"/>
    <col min="11810" max="11810" width="15.5703125" style="127" bestFit="1" customWidth="1"/>
    <col min="11811" max="11812" width="11" style="127" customWidth="1"/>
    <col min="11813" max="11813" width="12" style="127" customWidth="1"/>
    <col min="11814" max="11814" width="17.7109375" style="127" customWidth="1"/>
    <col min="11815" max="11815" width="29" style="127" customWidth="1"/>
    <col min="11816" max="12045" width="9.140625" style="127"/>
    <col min="12046" max="12047" width="18.42578125" style="127" customWidth="1"/>
    <col min="12048" max="12048" width="27.140625" style="127" customWidth="1"/>
    <col min="12049" max="12049" width="21" style="127" customWidth="1"/>
    <col min="12050" max="12061" width="12.7109375" style="127" customWidth="1"/>
    <col min="12062" max="12064" width="9.140625" style="127"/>
    <col min="12065" max="12065" width="22.5703125" style="127" bestFit="1" customWidth="1"/>
    <col min="12066" max="12066" width="15.5703125" style="127" bestFit="1" customWidth="1"/>
    <col min="12067" max="12068" width="11" style="127" customWidth="1"/>
    <col min="12069" max="12069" width="12" style="127" customWidth="1"/>
    <col min="12070" max="12070" width="17.7109375" style="127" customWidth="1"/>
    <col min="12071" max="12071" width="29" style="127" customWidth="1"/>
    <col min="12072" max="12301" width="9.140625" style="127"/>
    <col min="12302" max="12303" width="18.42578125" style="127" customWidth="1"/>
    <col min="12304" max="12304" width="27.140625" style="127" customWidth="1"/>
    <col min="12305" max="12305" width="21" style="127" customWidth="1"/>
    <col min="12306" max="12317" width="12.7109375" style="127" customWidth="1"/>
    <col min="12318" max="12320" width="9.140625" style="127"/>
    <col min="12321" max="12321" width="22.5703125" style="127" bestFit="1" customWidth="1"/>
    <col min="12322" max="12322" width="15.5703125" style="127" bestFit="1" customWidth="1"/>
    <col min="12323" max="12324" width="11" style="127" customWidth="1"/>
    <col min="12325" max="12325" width="12" style="127" customWidth="1"/>
    <col min="12326" max="12326" width="17.7109375" style="127" customWidth="1"/>
    <col min="12327" max="12327" width="29" style="127" customWidth="1"/>
    <col min="12328" max="12557" width="9.140625" style="127"/>
    <col min="12558" max="12559" width="18.42578125" style="127" customWidth="1"/>
    <col min="12560" max="12560" width="27.140625" style="127" customWidth="1"/>
    <col min="12561" max="12561" width="21" style="127" customWidth="1"/>
    <col min="12562" max="12573" width="12.7109375" style="127" customWidth="1"/>
    <col min="12574" max="12576" width="9.140625" style="127"/>
    <col min="12577" max="12577" width="22.5703125" style="127" bestFit="1" customWidth="1"/>
    <col min="12578" max="12578" width="15.5703125" style="127" bestFit="1" customWidth="1"/>
    <col min="12579" max="12580" width="11" style="127" customWidth="1"/>
    <col min="12581" max="12581" width="12" style="127" customWidth="1"/>
    <col min="12582" max="12582" width="17.7109375" style="127" customWidth="1"/>
    <col min="12583" max="12583" width="29" style="127" customWidth="1"/>
    <col min="12584" max="12813" width="9.140625" style="127"/>
    <col min="12814" max="12815" width="18.42578125" style="127" customWidth="1"/>
    <col min="12816" max="12816" width="27.140625" style="127" customWidth="1"/>
    <col min="12817" max="12817" width="21" style="127" customWidth="1"/>
    <col min="12818" max="12829" width="12.7109375" style="127" customWidth="1"/>
    <col min="12830" max="12832" width="9.140625" style="127"/>
    <col min="12833" max="12833" width="22.5703125" style="127" bestFit="1" customWidth="1"/>
    <col min="12834" max="12834" width="15.5703125" style="127" bestFit="1" customWidth="1"/>
    <col min="12835" max="12836" width="11" style="127" customWidth="1"/>
    <col min="12837" max="12837" width="12" style="127" customWidth="1"/>
    <col min="12838" max="12838" width="17.7109375" style="127" customWidth="1"/>
    <col min="12839" max="12839" width="29" style="127" customWidth="1"/>
    <col min="12840" max="13069" width="9.140625" style="127"/>
    <col min="13070" max="13071" width="18.42578125" style="127" customWidth="1"/>
    <col min="13072" max="13072" width="27.140625" style="127" customWidth="1"/>
    <col min="13073" max="13073" width="21" style="127" customWidth="1"/>
    <col min="13074" max="13085" width="12.7109375" style="127" customWidth="1"/>
    <col min="13086" max="13088" width="9.140625" style="127"/>
    <col min="13089" max="13089" width="22.5703125" style="127" bestFit="1" customWidth="1"/>
    <col min="13090" max="13090" width="15.5703125" style="127" bestFit="1" customWidth="1"/>
    <col min="13091" max="13092" width="11" style="127" customWidth="1"/>
    <col min="13093" max="13093" width="12" style="127" customWidth="1"/>
    <col min="13094" max="13094" width="17.7109375" style="127" customWidth="1"/>
    <col min="13095" max="13095" width="29" style="127" customWidth="1"/>
    <col min="13096" max="13325" width="9.140625" style="127"/>
    <col min="13326" max="13327" width="18.42578125" style="127" customWidth="1"/>
    <col min="13328" max="13328" width="27.140625" style="127" customWidth="1"/>
    <col min="13329" max="13329" width="21" style="127" customWidth="1"/>
    <col min="13330" max="13341" width="12.7109375" style="127" customWidth="1"/>
    <col min="13342" max="13344" width="9.140625" style="127"/>
    <col min="13345" max="13345" width="22.5703125" style="127" bestFit="1" customWidth="1"/>
    <col min="13346" max="13346" width="15.5703125" style="127" bestFit="1" customWidth="1"/>
    <col min="13347" max="13348" width="11" style="127" customWidth="1"/>
    <col min="13349" max="13349" width="12" style="127" customWidth="1"/>
    <col min="13350" max="13350" width="17.7109375" style="127" customWidth="1"/>
    <col min="13351" max="13351" width="29" style="127" customWidth="1"/>
    <col min="13352" max="13581" width="9.140625" style="127"/>
    <col min="13582" max="13583" width="18.42578125" style="127" customWidth="1"/>
    <col min="13584" max="13584" width="27.140625" style="127" customWidth="1"/>
    <col min="13585" max="13585" width="21" style="127" customWidth="1"/>
    <col min="13586" max="13597" width="12.7109375" style="127" customWidth="1"/>
    <col min="13598" max="13600" width="9.140625" style="127"/>
    <col min="13601" max="13601" width="22.5703125" style="127" bestFit="1" customWidth="1"/>
    <col min="13602" max="13602" width="15.5703125" style="127" bestFit="1" customWidth="1"/>
    <col min="13603" max="13604" width="11" style="127" customWidth="1"/>
    <col min="13605" max="13605" width="12" style="127" customWidth="1"/>
    <col min="13606" max="13606" width="17.7109375" style="127" customWidth="1"/>
    <col min="13607" max="13607" width="29" style="127" customWidth="1"/>
    <col min="13608" max="13837" width="9.140625" style="127"/>
    <col min="13838" max="13839" width="18.42578125" style="127" customWidth="1"/>
    <col min="13840" max="13840" width="27.140625" style="127" customWidth="1"/>
    <col min="13841" max="13841" width="21" style="127" customWidth="1"/>
    <col min="13842" max="13853" width="12.7109375" style="127" customWidth="1"/>
    <col min="13854" max="13856" width="9.140625" style="127"/>
    <col min="13857" max="13857" width="22.5703125" style="127" bestFit="1" customWidth="1"/>
    <col min="13858" max="13858" width="15.5703125" style="127" bestFit="1" customWidth="1"/>
    <col min="13859" max="13860" width="11" style="127" customWidth="1"/>
    <col min="13861" max="13861" width="12" style="127" customWidth="1"/>
    <col min="13862" max="13862" width="17.7109375" style="127" customWidth="1"/>
    <col min="13863" max="13863" width="29" style="127" customWidth="1"/>
    <col min="13864" max="14093" width="9.140625" style="127"/>
    <col min="14094" max="14095" width="18.42578125" style="127" customWidth="1"/>
    <col min="14096" max="14096" width="27.140625" style="127" customWidth="1"/>
    <col min="14097" max="14097" width="21" style="127" customWidth="1"/>
    <col min="14098" max="14109" width="12.7109375" style="127" customWidth="1"/>
    <col min="14110" max="14112" width="9.140625" style="127"/>
    <col min="14113" max="14113" width="22.5703125" style="127" bestFit="1" customWidth="1"/>
    <col min="14114" max="14114" width="15.5703125" style="127" bestFit="1" customWidth="1"/>
    <col min="14115" max="14116" width="11" style="127" customWidth="1"/>
    <col min="14117" max="14117" width="12" style="127" customWidth="1"/>
    <col min="14118" max="14118" width="17.7109375" style="127" customWidth="1"/>
    <col min="14119" max="14119" width="29" style="127" customWidth="1"/>
    <col min="14120" max="14349" width="9.140625" style="127"/>
    <col min="14350" max="14351" width="18.42578125" style="127" customWidth="1"/>
    <col min="14352" max="14352" width="27.140625" style="127" customWidth="1"/>
    <col min="14353" max="14353" width="21" style="127" customWidth="1"/>
    <col min="14354" max="14365" width="12.7109375" style="127" customWidth="1"/>
    <col min="14366" max="14368" width="9.140625" style="127"/>
    <col min="14369" max="14369" width="22.5703125" style="127" bestFit="1" customWidth="1"/>
    <col min="14370" max="14370" width="15.5703125" style="127" bestFit="1" customWidth="1"/>
    <col min="14371" max="14372" width="11" style="127" customWidth="1"/>
    <col min="14373" max="14373" width="12" style="127" customWidth="1"/>
    <col min="14374" max="14374" width="17.7109375" style="127" customWidth="1"/>
    <col min="14375" max="14375" width="29" style="127" customWidth="1"/>
    <col min="14376" max="14605" width="9.140625" style="127"/>
    <col min="14606" max="14607" width="18.42578125" style="127" customWidth="1"/>
    <col min="14608" max="14608" width="27.140625" style="127" customWidth="1"/>
    <col min="14609" max="14609" width="21" style="127" customWidth="1"/>
    <col min="14610" max="14621" width="12.7109375" style="127" customWidth="1"/>
    <col min="14622" max="14624" width="9.140625" style="127"/>
    <col min="14625" max="14625" width="22.5703125" style="127" bestFit="1" customWidth="1"/>
    <col min="14626" max="14626" width="15.5703125" style="127" bestFit="1" customWidth="1"/>
    <col min="14627" max="14628" width="11" style="127" customWidth="1"/>
    <col min="14629" max="14629" width="12" style="127" customWidth="1"/>
    <col min="14630" max="14630" width="17.7109375" style="127" customWidth="1"/>
    <col min="14631" max="14631" width="29" style="127" customWidth="1"/>
    <col min="14632" max="14861" width="9.140625" style="127"/>
    <col min="14862" max="14863" width="18.42578125" style="127" customWidth="1"/>
    <col min="14864" max="14864" width="27.140625" style="127" customWidth="1"/>
    <col min="14865" max="14865" width="21" style="127" customWidth="1"/>
    <col min="14866" max="14877" width="12.7109375" style="127" customWidth="1"/>
    <col min="14878" max="14880" width="9.140625" style="127"/>
    <col min="14881" max="14881" width="22.5703125" style="127" bestFit="1" customWidth="1"/>
    <col min="14882" max="14882" width="15.5703125" style="127" bestFit="1" customWidth="1"/>
    <col min="14883" max="14884" width="11" style="127" customWidth="1"/>
    <col min="14885" max="14885" width="12" style="127" customWidth="1"/>
    <col min="14886" max="14886" width="17.7109375" style="127" customWidth="1"/>
    <col min="14887" max="14887" width="29" style="127" customWidth="1"/>
    <col min="14888" max="15117" width="9.140625" style="127"/>
    <col min="15118" max="15119" width="18.42578125" style="127" customWidth="1"/>
    <col min="15120" max="15120" width="27.140625" style="127" customWidth="1"/>
    <col min="15121" max="15121" width="21" style="127" customWidth="1"/>
    <col min="15122" max="15133" width="12.7109375" style="127" customWidth="1"/>
    <col min="15134" max="15136" width="9.140625" style="127"/>
    <col min="15137" max="15137" width="22.5703125" style="127" bestFit="1" customWidth="1"/>
    <col min="15138" max="15138" width="15.5703125" style="127" bestFit="1" customWidth="1"/>
    <col min="15139" max="15140" width="11" style="127" customWidth="1"/>
    <col min="15141" max="15141" width="12" style="127" customWidth="1"/>
    <col min="15142" max="15142" width="17.7109375" style="127" customWidth="1"/>
    <col min="15143" max="15143" width="29" style="127" customWidth="1"/>
    <col min="15144" max="15373" width="9.140625" style="127"/>
    <col min="15374" max="15375" width="18.42578125" style="127" customWidth="1"/>
    <col min="15376" max="15376" width="27.140625" style="127" customWidth="1"/>
    <col min="15377" max="15377" width="21" style="127" customWidth="1"/>
    <col min="15378" max="15389" width="12.7109375" style="127" customWidth="1"/>
    <col min="15390" max="15392" width="9.140625" style="127"/>
    <col min="15393" max="15393" width="22.5703125" style="127" bestFit="1" customWidth="1"/>
    <col min="15394" max="15394" width="15.5703125" style="127" bestFit="1" customWidth="1"/>
    <col min="15395" max="15396" width="11" style="127" customWidth="1"/>
    <col min="15397" max="15397" width="12" style="127" customWidth="1"/>
    <col min="15398" max="15398" width="17.7109375" style="127" customWidth="1"/>
    <col min="15399" max="15399" width="29" style="127" customWidth="1"/>
    <col min="15400" max="15629" width="9.140625" style="127"/>
    <col min="15630" max="15631" width="18.42578125" style="127" customWidth="1"/>
    <col min="15632" max="15632" width="27.140625" style="127" customWidth="1"/>
    <col min="15633" max="15633" width="21" style="127" customWidth="1"/>
    <col min="15634" max="15645" width="12.7109375" style="127" customWidth="1"/>
    <col min="15646" max="15648" width="9.140625" style="127"/>
    <col min="15649" max="15649" width="22.5703125" style="127" bestFit="1" customWidth="1"/>
    <col min="15650" max="15650" width="15.5703125" style="127" bestFit="1" customWidth="1"/>
    <col min="15651" max="15652" width="11" style="127" customWidth="1"/>
    <col min="15653" max="15653" width="12" style="127" customWidth="1"/>
    <col min="15654" max="15654" width="17.7109375" style="127" customWidth="1"/>
    <col min="15655" max="15655" width="29" style="127" customWidth="1"/>
    <col min="15656" max="15885" width="9.140625" style="127"/>
    <col min="15886" max="15887" width="18.42578125" style="127" customWidth="1"/>
    <col min="15888" max="15888" width="27.140625" style="127" customWidth="1"/>
    <col min="15889" max="15889" width="21" style="127" customWidth="1"/>
    <col min="15890" max="15901" width="12.7109375" style="127" customWidth="1"/>
    <col min="15902" max="15904" width="9.140625" style="127"/>
    <col min="15905" max="15905" width="22.5703125" style="127" bestFit="1" customWidth="1"/>
    <col min="15906" max="15906" width="15.5703125" style="127" bestFit="1" customWidth="1"/>
    <col min="15907" max="15908" width="11" style="127" customWidth="1"/>
    <col min="15909" max="15909" width="12" style="127" customWidth="1"/>
    <col min="15910" max="15910" width="17.7109375" style="127" customWidth="1"/>
    <col min="15911" max="15911" width="29" style="127" customWidth="1"/>
    <col min="15912" max="16141" width="9.140625" style="127"/>
    <col min="16142" max="16143" width="18.42578125" style="127" customWidth="1"/>
    <col min="16144" max="16144" width="27.140625" style="127" customWidth="1"/>
    <col min="16145" max="16145" width="21" style="127" customWidth="1"/>
    <col min="16146" max="16157" width="12.7109375" style="127" customWidth="1"/>
    <col min="16158" max="16160" width="9.140625" style="127"/>
    <col min="16161" max="16161" width="22.5703125" style="127" bestFit="1" customWidth="1"/>
    <col min="16162" max="16162" width="15.5703125" style="127" bestFit="1" customWidth="1"/>
    <col min="16163" max="16164" width="11" style="127" customWidth="1"/>
    <col min="16165" max="16165" width="12" style="127" customWidth="1"/>
    <col min="16166" max="16166" width="17.7109375" style="127" customWidth="1"/>
    <col min="16167" max="16167" width="29" style="127" customWidth="1"/>
    <col min="16168" max="16384" width="9.140625" style="127"/>
  </cols>
  <sheetData>
    <row r="1" spans="1:30" x14ac:dyDescent="0.2">
      <c r="C1" s="225"/>
      <c r="D1" s="225"/>
    </row>
    <row r="3" spans="1:30" x14ac:dyDescent="0.2">
      <c r="A3" s="226" t="s">
        <v>410</v>
      </c>
      <c r="B3" s="227"/>
      <c r="C3" s="227"/>
      <c r="D3" s="227"/>
      <c r="E3" s="227"/>
      <c r="F3" s="227"/>
      <c r="G3" s="227"/>
      <c r="H3" s="227"/>
      <c r="I3" s="227"/>
      <c r="J3" s="227"/>
      <c r="K3" s="227"/>
    </row>
    <row r="4" spans="1:30" x14ac:dyDescent="0.2">
      <c r="B4" s="227"/>
      <c r="C4" s="227"/>
      <c r="D4" s="227"/>
      <c r="E4" s="227"/>
      <c r="F4" s="227"/>
      <c r="G4" s="227"/>
      <c r="H4" s="227"/>
      <c r="I4" s="227"/>
      <c r="J4" s="227"/>
      <c r="K4" s="227"/>
    </row>
    <row r="5" spans="1:30" s="232" customFormat="1" ht="25.5" x14ac:dyDescent="0.2">
      <c r="A5" s="228" t="s">
        <v>316</v>
      </c>
      <c r="B5" s="228" t="s">
        <v>370</v>
      </c>
      <c r="C5" s="228" t="s">
        <v>371</v>
      </c>
      <c r="D5" s="228" t="s">
        <v>372</v>
      </c>
      <c r="E5" s="228" t="s">
        <v>373</v>
      </c>
      <c r="F5" s="228" t="s">
        <v>374</v>
      </c>
      <c r="G5" s="228" t="s">
        <v>375</v>
      </c>
      <c r="H5" s="228" t="s">
        <v>318</v>
      </c>
      <c r="I5" s="228" t="s">
        <v>376</v>
      </c>
      <c r="J5" s="228" t="s">
        <v>377</v>
      </c>
      <c r="K5" s="229" t="s">
        <v>378</v>
      </c>
      <c r="L5" s="230" t="s">
        <v>317</v>
      </c>
      <c r="M5" s="230" t="s">
        <v>319</v>
      </c>
      <c r="N5" s="230" t="s">
        <v>320</v>
      </c>
      <c r="O5" s="230" t="s">
        <v>379</v>
      </c>
      <c r="P5" s="230"/>
      <c r="Q5" s="230"/>
      <c r="R5" s="230"/>
      <c r="S5" s="230"/>
      <c r="T5" s="230"/>
      <c r="U5" s="230"/>
      <c r="V5" s="230"/>
      <c r="W5" s="230"/>
      <c r="X5" s="231"/>
      <c r="Y5" s="231"/>
      <c r="Z5" s="231"/>
      <c r="AA5" s="231"/>
      <c r="AB5" s="231"/>
      <c r="AC5" s="231"/>
      <c r="AD5" s="231"/>
    </row>
    <row r="6" spans="1:30" ht="12.75" customHeight="1" x14ac:dyDescent="0.2">
      <c r="A6" s="227" t="s">
        <v>279</v>
      </c>
      <c r="B6" s="227">
        <v>0.92451676902552449</v>
      </c>
      <c r="C6" s="227">
        <v>0.74100581506805552</v>
      </c>
      <c r="D6" s="227">
        <v>0.36363636363636359</v>
      </c>
      <c r="E6" s="227">
        <v>0.92451676902552449</v>
      </c>
      <c r="F6" s="227">
        <v>0.98127340823970033</v>
      </c>
      <c r="G6" s="227">
        <v>1.32729662473132</v>
      </c>
      <c r="H6" s="227">
        <v>0.96922322869821476</v>
      </c>
      <c r="I6" s="227">
        <v>0.36363636363636365</v>
      </c>
      <c r="J6" s="227">
        <v>0.96922322869821476</v>
      </c>
      <c r="K6" s="227">
        <v>1.004</v>
      </c>
      <c r="L6" s="233">
        <v>0.36363636363636365</v>
      </c>
      <c r="M6" s="233">
        <v>0.95531817194596502</v>
      </c>
      <c r="N6" s="233">
        <v>0.96613421072661732</v>
      </c>
      <c r="O6" s="233">
        <v>0.99490254872563721</v>
      </c>
      <c r="Q6" s="274" t="s">
        <v>144</v>
      </c>
      <c r="R6" s="233"/>
      <c r="S6" s="233"/>
      <c r="T6" s="233"/>
      <c r="U6" s="233"/>
      <c r="V6" s="233"/>
      <c r="W6" s="233"/>
    </row>
    <row r="7" spans="1:30" ht="16.5" customHeight="1" x14ac:dyDescent="0.2">
      <c r="A7" s="227" t="s">
        <v>280</v>
      </c>
      <c r="B7" s="227">
        <v>0.92451676902552449</v>
      </c>
      <c r="C7" s="227">
        <v>0.74100581506805552</v>
      </c>
      <c r="D7" s="227">
        <v>0.36363636363636359</v>
      </c>
      <c r="E7" s="227">
        <v>0.92451676902552449</v>
      </c>
      <c r="F7" s="227">
        <v>0.98127340823970033</v>
      </c>
      <c r="G7" s="227">
        <v>1.32729662473132</v>
      </c>
      <c r="H7" s="227">
        <v>0.96922322869821476</v>
      </c>
      <c r="I7" s="227">
        <v>0.36363636363636365</v>
      </c>
      <c r="J7" s="227">
        <v>0.96922322869821476</v>
      </c>
      <c r="K7" s="227">
        <v>1.004</v>
      </c>
      <c r="L7" s="233">
        <v>0.36363636363636365</v>
      </c>
      <c r="M7" s="233">
        <v>0.95531817194596502</v>
      </c>
      <c r="N7" s="233">
        <v>0.96613421072661732</v>
      </c>
      <c r="O7" s="233">
        <v>0.99490254872563721</v>
      </c>
      <c r="Q7" s="274" t="s">
        <v>141</v>
      </c>
      <c r="R7" s="233"/>
      <c r="S7" s="233"/>
      <c r="T7" s="233"/>
      <c r="U7" s="233"/>
      <c r="V7" s="233"/>
      <c r="W7" s="233"/>
    </row>
    <row r="8" spans="1:30" ht="16.5" customHeight="1" x14ac:dyDescent="0.2">
      <c r="A8" s="227" t="s">
        <v>281</v>
      </c>
      <c r="B8" s="227">
        <v>0.92451676902552449</v>
      </c>
      <c r="C8" s="227">
        <v>0.74100581506805552</v>
      </c>
      <c r="D8" s="227">
        <v>0.36363636363636359</v>
      </c>
      <c r="E8" s="227">
        <v>0.92451676902552449</v>
      </c>
      <c r="F8" s="227">
        <v>0.98127340823970033</v>
      </c>
      <c r="G8" s="227">
        <v>1.32729662473132</v>
      </c>
      <c r="H8" s="227">
        <v>0.96922322869821476</v>
      </c>
      <c r="I8" s="227">
        <v>0.36363636363636365</v>
      </c>
      <c r="J8" s="227">
        <v>0.96922322869821476</v>
      </c>
      <c r="K8" s="227">
        <v>1.004</v>
      </c>
      <c r="L8" s="233">
        <v>0.36363636363636365</v>
      </c>
      <c r="M8" s="233">
        <v>0.95531817194596502</v>
      </c>
      <c r="N8" s="233">
        <v>0.96613421072661732</v>
      </c>
      <c r="O8" s="233">
        <v>0.99490254872563721</v>
      </c>
      <c r="Q8" s="274" t="s">
        <v>137</v>
      </c>
      <c r="R8" s="233"/>
      <c r="S8" s="233"/>
      <c r="T8" s="233"/>
      <c r="U8" s="233"/>
      <c r="V8" s="233"/>
      <c r="W8" s="233"/>
    </row>
    <row r="9" spans="1:30" ht="16.5" customHeight="1" x14ac:dyDescent="0.2">
      <c r="A9" s="227" t="s">
        <v>282</v>
      </c>
      <c r="B9" s="227">
        <v>0.81713698372401322</v>
      </c>
      <c r="C9" s="227">
        <v>3.9886148007590134</v>
      </c>
      <c r="D9" s="227">
        <v>0.75</v>
      </c>
      <c r="E9" s="227">
        <v>0.81713698372401322</v>
      </c>
      <c r="F9" s="227">
        <v>0.97609289617486339</v>
      </c>
      <c r="G9" s="227">
        <v>0.82183387871614566</v>
      </c>
      <c r="H9" s="227">
        <v>1.0938378801495956</v>
      </c>
      <c r="I9" s="227">
        <v>0.74999999999999989</v>
      </c>
      <c r="J9" s="227">
        <v>1.0938378801495956</v>
      </c>
      <c r="K9" s="227">
        <v>0.98529411764705888</v>
      </c>
      <c r="L9" s="233">
        <v>0.75</v>
      </c>
      <c r="M9" s="233">
        <v>0.81714947198503274</v>
      </c>
      <c r="N9" s="233">
        <v>1.0993558094700711</v>
      </c>
      <c r="O9" s="233">
        <v>0.97650130548302871</v>
      </c>
      <c r="Q9" s="274" t="s">
        <v>134</v>
      </c>
      <c r="R9" s="233"/>
      <c r="S9" s="233"/>
      <c r="T9" s="233"/>
      <c r="U9" s="233"/>
      <c r="V9" s="233"/>
      <c r="W9" s="233"/>
    </row>
    <row r="10" spans="1:30" ht="16.5" customHeight="1" x14ac:dyDescent="0.2">
      <c r="A10" s="227" t="s">
        <v>283</v>
      </c>
      <c r="B10" s="227">
        <v>0.81713698372401322</v>
      </c>
      <c r="C10" s="227">
        <v>3.9886148007590134</v>
      </c>
      <c r="D10" s="227">
        <v>0.75</v>
      </c>
      <c r="E10" s="227">
        <v>0.81713698372401322</v>
      </c>
      <c r="F10" s="227">
        <v>0.97609289617486339</v>
      </c>
      <c r="G10" s="227">
        <v>0.82183387871614566</v>
      </c>
      <c r="H10" s="227">
        <v>1.0938378801495956</v>
      </c>
      <c r="I10" s="227">
        <v>0.74999999999999989</v>
      </c>
      <c r="J10" s="227">
        <v>1.0938378801495956</v>
      </c>
      <c r="K10" s="227">
        <v>0.98529411764705888</v>
      </c>
      <c r="L10" s="233">
        <v>0.75</v>
      </c>
      <c r="M10" s="233">
        <v>0.81714947198503274</v>
      </c>
      <c r="N10" s="233">
        <v>1.0993558094700711</v>
      </c>
      <c r="O10" s="233">
        <v>0.97650130548302871</v>
      </c>
      <c r="Q10" s="274" t="s">
        <v>138</v>
      </c>
      <c r="R10" s="233"/>
      <c r="S10" s="233"/>
      <c r="T10" s="233"/>
      <c r="U10" s="233"/>
      <c r="V10" s="233"/>
      <c r="W10" s="233"/>
    </row>
    <row r="11" spans="1:30" ht="16.5" customHeight="1" x14ac:dyDescent="0.2">
      <c r="A11" s="227" t="s">
        <v>284</v>
      </c>
      <c r="B11" s="227">
        <v>0.92451676902552449</v>
      </c>
      <c r="C11" s="227">
        <v>0.74100581506805552</v>
      </c>
      <c r="D11" s="227">
        <v>0.36363636363636359</v>
      </c>
      <c r="E11" s="227">
        <v>0.92451676902552449</v>
      </c>
      <c r="F11" s="227">
        <v>0.98127340823970033</v>
      </c>
      <c r="G11" s="227">
        <v>1.32729662473132</v>
      </c>
      <c r="H11" s="227">
        <v>0.96922322869821476</v>
      </c>
      <c r="I11" s="227">
        <v>0.36363636363636365</v>
      </c>
      <c r="J11" s="227">
        <v>0.96922322869821476</v>
      </c>
      <c r="K11" s="227">
        <v>1.004</v>
      </c>
      <c r="L11" s="233">
        <v>0.36363636363636365</v>
      </c>
      <c r="M11" s="233">
        <v>0.95531817194596502</v>
      </c>
      <c r="N11" s="233">
        <v>0.96613421072661732</v>
      </c>
      <c r="O11" s="233">
        <v>0.99490254872563721</v>
      </c>
      <c r="Q11" s="274" t="s">
        <v>139</v>
      </c>
      <c r="R11" s="233"/>
      <c r="S11" s="233"/>
      <c r="T11" s="233"/>
      <c r="U11" s="233"/>
      <c r="V11" s="233"/>
      <c r="W11" s="233"/>
    </row>
    <row r="12" spans="1:30" ht="16.5" customHeight="1" x14ac:dyDescent="0.2">
      <c r="A12" s="227" t="s">
        <v>285</v>
      </c>
      <c r="B12" s="227">
        <v>0.74052418554863075</v>
      </c>
      <c r="C12" s="227">
        <v>1</v>
      </c>
      <c r="D12" s="227">
        <v>1</v>
      </c>
      <c r="E12" s="227">
        <v>0.74052418554863075</v>
      </c>
      <c r="F12" s="227">
        <v>0.99455205811138014</v>
      </c>
      <c r="G12" s="227">
        <v>0.82284131137448058</v>
      </c>
      <c r="H12" s="227">
        <v>1</v>
      </c>
      <c r="I12" s="227">
        <v>1</v>
      </c>
      <c r="J12" s="227">
        <v>1</v>
      </c>
      <c r="K12" s="227">
        <v>1</v>
      </c>
      <c r="L12" s="233">
        <v>1</v>
      </c>
      <c r="M12" s="233">
        <v>0.74056353739134018</v>
      </c>
      <c r="N12" s="233">
        <v>1</v>
      </c>
      <c r="O12" s="233">
        <v>0.99455864570737607</v>
      </c>
      <c r="Q12" s="274" t="s">
        <v>140</v>
      </c>
      <c r="R12" s="233"/>
      <c r="S12" s="233"/>
      <c r="T12" s="233"/>
      <c r="U12" s="233"/>
      <c r="V12" s="233"/>
      <c r="W12" s="233"/>
    </row>
    <row r="13" spans="1:30" ht="16.5" customHeight="1" x14ac:dyDescent="0.2">
      <c r="A13" s="227" t="s">
        <v>2</v>
      </c>
      <c r="B13" s="227">
        <v>0.79527351080836861</v>
      </c>
      <c r="C13" s="227">
        <v>0.68573195238831353</v>
      </c>
      <c r="D13" s="227">
        <v>0</v>
      </c>
      <c r="E13" s="227">
        <v>0.79527351080836861</v>
      </c>
      <c r="F13" s="227">
        <v>1.0833333333333333</v>
      </c>
      <c r="G13" s="227">
        <v>1.4717721082571971</v>
      </c>
      <c r="H13" s="227">
        <v>1.2818519961916226</v>
      </c>
      <c r="I13" s="227">
        <v>0.61538461538461531</v>
      </c>
      <c r="J13" s="227">
        <v>1.2818519961916226</v>
      </c>
      <c r="K13" s="227">
        <v>1.0833333333333333</v>
      </c>
      <c r="L13" s="233">
        <v>0.61538461538461542</v>
      </c>
      <c r="M13" s="233">
        <v>0.86095084285529</v>
      </c>
      <c r="N13" s="233">
        <v>1.2724895664144156</v>
      </c>
      <c r="O13" s="233">
        <v>1.0833333333333333</v>
      </c>
      <c r="Q13" s="274" t="s">
        <v>154</v>
      </c>
      <c r="R13" s="233"/>
      <c r="S13" s="233"/>
      <c r="T13" s="233"/>
      <c r="U13" s="233"/>
      <c r="V13" s="233"/>
      <c r="W13" s="233"/>
    </row>
    <row r="14" spans="1:30" ht="16.5" customHeight="1" x14ac:dyDescent="0.2">
      <c r="A14" s="227" t="s">
        <v>286</v>
      </c>
      <c r="B14" s="227">
        <v>0.79527351080836861</v>
      </c>
      <c r="C14" s="227">
        <v>0.68573195238831353</v>
      </c>
      <c r="D14" s="227">
        <v>0</v>
      </c>
      <c r="E14" s="227">
        <v>0.79527351080836861</v>
      </c>
      <c r="F14" s="227">
        <v>1.0833333333333333</v>
      </c>
      <c r="G14" s="227">
        <v>1.4717721082571971</v>
      </c>
      <c r="H14" s="227">
        <v>1.2818519961916226</v>
      </c>
      <c r="I14" s="227">
        <v>0.61538461538461531</v>
      </c>
      <c r="J14" s="227">
        <v>1.2818519961916226</v>
      </c>
      <c r="K14" s="227">
        <v>1.0833333333333333</v>
      </c>
      <c r="L14" s="233">
        <v>0.61538461538461542</v>
      </c>
      <c r="M14" s="233">
        <v>0.86095084285529</v>
      </c>
      <c r="N14" s="233">
        <v>1.2724895664144156</v>
      </c>
      <c r="O14" s="233">
        <v>1.0833333333333333</v>
      </c>
      <c r="Q14" s="274" t="s">
        <v>397</v>
      </c>
      <c r="R14" s="233"/>
      <c r="S14" s="233"/>
      <c r="T14" s="233"/>
      <c r="U14" s="233"/>
      <c r="V14" s="233"/>
      <c r="W14" s="233"/>
    </row>
    <row r="15" spans="1:30" ht="16.5" customHeight="1" x14ac:dyDescent="0.2">
      <c r="A15" s="227" t="s">
        <v>287</v>
      </c>
      <c r="B15" s="227">
        <v>0.79527351080836861</v>
      </c>
      <c r="C15" s="227">
        <v>0.68573195238831353</v>
      </c>
      <c r="D15" s="227">
        <v>0</v>
      </c>
      <c r="E15" s="227">
        <v>0.79527351080836861</v>
      </c>
      <c r="F15" s="227">
        <v>1.0833333333333333</v>
      </c>
      <c r="G15" s="233">
        <v>1.4717721082571971</v>
      </c>
      <c r="H15" s="227">
        <v>1.2818519961916226</v>
      </c>
      <c r="I15" s="227">
        <v>0.61538461538461531</v>
      </c>
      <c r="J15" s="227">
        <v>1.2818519961916226</v>
      </c>
      <c r="K15" s="227">
        <v>1.0833333333333333</v>
      </c>
      <c r="L15" s="233">
        <v>0.61538461538461542</v>
      </c>
      <c r="M15" s="233">
        <v>0.86095084285529</v>
      </c>
      <c r="N15" s="233">
        <v>1.2724895664144156</v>
      </c>
      <c r="O15" s="233">
        <v>1.0833333333333333</v>
      </c>
      <c r="Q15" s="274" t="s">
        <v>398</v>
      </c>
      <c r="R15" s="233"/>
      <c r="S15" s="233"/>
      <c r="T15" s="233"/>
      <c r="U15" s="233"/>
      <c r="V15" s="233"/>
      <c r="W15" s="233"/>
    </row>
    <row r="16" spans="1:30" ht="16.5" customHeight="1" x14ac:dyDescent="0.2">
      <c r="A16" s="227" t="s">
        <v>288</v>
      </c>
      <c r="B16" s="227">
        <v>0.79527351080836861</v>
      </c>
      <c r="C16" s="227">
        <v>0.68573195238831353</v>
      </c>
      <c r="D16" s="227">
        <v>0</v>
      </c>
      <c r="E16" s="227">
        <v>0.79527351080836861</v>
      </c>
      <c r="F16" s="227">
        <v>1.0833333333333333</v>
      </c>
      <c r="G16" s="227">
        <v>1.4717721082571971</v>
      </c>
      <c r="H16" s="227">
        <v>1.2818519961916226</v>
      </c>
      <c r="I16" s="227">
        <v>0.61538461538461531</v>
      </c>
      <c r="J16" s="227">
        <v>1.2818519961916226</v>
      </c>
      <c r="K16" s="227">
        <v>1.0833333333333333</v>
      </c>
      <c r="L16" s="233">
        <v>0.61538461538461542</v>
      </c>
      <c r="M16" s="233">
        <v>0.86095084285529</v>
      </c>
      <c r="N16" s="233">
        <v>1.2724895664144156</v>
      </c>
      <c r="O16" s="233">
        <v>1.0833333333333333</v>
      </c>
      <c r="Q16" s="274" t="s">
        <v>136</v>
      </c>
      <c r="R16" s="233"/>
      <c r="S16" s="233"/>
      <c r="T16" s="233"/>
      <c r="U16" s="233"/>
      <c r="V16" s="233"/>
      <c r="W16" s="233"/>
    </row>
    <row r="17" spans="1:45" ht="16.5" customHeight="1" x14ac:dyDescent="0.2">
      <c r="A17" s="227" t="s">
        <v>289</v>
      </c>
      <c r="B17" s="227">
        <v>0.79527351080836861</v>
      </c>
      <c r="C17" s="227">
        <v>0.68573195238831353</v>
      </c>
      <c r="D17" s="227">
        <v>0</v>
      </c>
      <c r="E17" s="227">
        <v>0.79527351080836861</v>
      </c>
      <c r="F17" s="227">
        <v>1.0833333333333333</v>
      </c>
      <c r="G17" s="227">
        <v>1.4717721082571971</v>
      </c>
      <c r="H17" s="227">
        <v>1.2818519961916226</v>
      </c>
      <c r="I17" s="227">
        <v>0.61538461538461531</v>
      </c>
      <c r="J17" s="227">
        <v>1.2818519961916226</v>
      </c>
      <c r="K17" s="227">
        <v>1.0833333333333333</v>
      </c>
      <c r="L17" s="233">
        <v>0.61538461538461542</v>
      </c>
      <c r="M17" s="233">
        <v>0.86095084285529</v>
      </c>
      <c r="N17" s="233">
        <v>1.2724895664144156</v>
      </c>
      <c r="O17" s="233">
        <v>1.0833333333333333</v>
      </c>
      <c r="Q17" s="274" t="s">
        <v>142</v>
      </c>
      <c r="R17" s="233"/>
      <c r="S17" s="233"/>
      <c r="T17" s="233"/>
      <c r="U17" s="233"/>
      <c r="V17" s="233"/>
      <c r="W17" s="233"/>
    </row>
    <row r="18" spans="1:45" ht="16.5" customHeight="1" x14ac:dyDescent="0.2">
      <c r="A18" s="227" t="s">
        <v>290</v>
      </c>
      <c r="B18" s="227">
        <v>0.79527351080836861</v>
      </c>
      <c r="C18" s="227">
        <v>0.68573195238831353</v>
      </c>
      <c r="D18" s="227">
        <v>0</v>
      </c>
      <c r="E18" s="227">
        <v>0.79527351080836861</v>
      </c>
      <c r="F18" s="227">
        <v>1.0833333333333333</v>
      </c>
      <c r="G18" s="227">
        <v>1.4717721082571971</v>
      </c>
      <c r="H18" s="227">
        <v>1.2818519961916226</v>
      </c>
      <c r="I18" s="227">
        <v>0.61538461538461531</v>
      </c>
      <c r="J18" s="227">
        <v>1.2818519961916226</v>
      </c>
      <c r="K18" s="227">
        <v>1.0833333333333333</v>
      </c>
      <c r="L18" s="233">
        <v>0.61538461538461542</v>
      </c>
      <c r="M18" s="233">
        <v>0.86095084285529</v>
      </c>
      <c r="N18" s="233">
        <v>1.2724895664144156</v>
      </c>
      <c r="O18" s="233">
        <v>1.0833333333333333</v>
      </c>
      <c r="Q18" s="274" t="s">
        <v>143</v>
      </c>
      <c r="R18" s="233"/>
      <c r="S18" s="233"/>
      <c r="T18" s="233"/>
      <c r="U18" s="233"/>
      <c r="V18" s="233"/>
      <c r="W18" s="233"/>
    </row>
    <row r="19" spans="1:45" ht="16.5" customHeight="1" x14ac:dyDescent="0.2">
      <c r="A19" s="227" t="s">
        <v>291</v>
      </c>
      <c r="B19" s="227">
        <v>0.79527351080836861</v>
      </c>
      <c r="C19" s="227">
        <v>0.68573195238831353</v>
      </c>
      <c r="D19" s="227">
        <v>0</v>
      </c>
      <c r="E19" s="227">
        <v>0.79527351080836861</v>
      </c>
      <c r="F19" s="227">
        <v>1.0833333333333333</v>
      </c>
      <c r="G19" s="227">
        <v>1.4717721082571971</v>
      </c>
      <c r="H19" s="227">
        <v>1.2818519961916226</v>
      </c>
      <c r="I19" s="227">
        <v>0.61538461538461531</v>
      </c>
      <c r="J19" s="227">
        <v>1.2818519961916226</v>
      </c>
      <c r="K19" s="227">
        <v>1.0833333333333333</v>
      </c>
      <c r="L19" s="233">
        <v>0.61538461538461542</v>
      </c>
      <c r="M19" s="233">
        <v>0.86095084285529</v>
      </c>
      <c r="N19" s="233">
        <v>1.2724895664144156</v>
      </c>
      <c r="O19" s="233">
        <v>1.0833333333333333</v>
      </c>
      <c r="Q19" s="274" t="s">
        <v>395</v>
      </c>
      <c r="R19" s="233"/>
      <c r="S19" s="233"/>
      <c r="T19" s="233"/>
      <c r="U19" s="233"/>
      <c r="V19" s="233"/>
      <c r="W19" s="233"/>
    </row>
    <row r="20" spans="1:45" ht="16.5" customHeight="1" x14ac:dyDescent="0.2">
      <c r="A20" s="227" t="s">
        <v>292</v>
      </c>
      <c r="B20" s="227">
        <v>0.79527351080836861</v>
      </c>
      <c r="C20" s="227">
        <v>0.68573195238831353</v>
      </c>
      <c r="D20" s="227">
        <v>0</v>
      </c>
      <c r="E20" s="227">
        <v>0.79527351080836861</v>
      </c>
      <c r="F20" s="227">
        <v>1.0833333333333333</v>
      </c>
      <c r="G20" s="227">
        <v>1.4717721082571971</v>
      </c>
      <c r="H20" s="227">
        <v>1.2818519961916226</v>
      </c>
      <c r="I20" s="227">
        <v>0.61538461538461531</v>
      </c>
      <c r="J20" s="227">
        <v>1.2818519961916226</v>
      </c>
      <c r="K20" s="227">
        <v>1.0833333333333333</v>
      </c>
      <c r="L20" s="233">
        <v>0.61538461538461542</v>
      </c>
      <c r="M20" s="233">
        <v>0.86095084285529</v>
      </c>
      <c r="N20" s="233">
        <v>1.2724895664144156</v>
      </c>
      <c r="O20" s="233">
        <v>1.0833333333333333</v>
      </c>
      <c r="Q20" s="274" t="s">
        <v>396</v>
      </c>
      <c r="R20" s="233"/>
      <c r="S20" s="233"/>
      <c r="T20" s="233"/>
      <c r="U20" s="233"/>
      <c r="V20" s="233"/>
      <c r="W20" s="233"/>
    </row>
    <row r="21" spans="1:45" ht="16.5" customHeight="1" x14ac:dyDescent="0.2">
      <c r="A21" s="227" t="s">
        <v>293</v>
      </c>
      <c r="B21" s="227">
        <v>0.81713698372401322</v>
      </c>
      <c r="C21" s="227">
        <v>3.9886148007590134</v>
      </c>
      <c r="D21" s="227">
        <v>0.75</v>
      </c>
      <c r="E21" s="227">
        <v>0.81713698372401322</v>
      </c>
      <c r="F21" s="227">
        <v>0.97609289617486339</v>
      </c>
      <c r="G21" s="227">
        <v>0.82183387871614566</v>
      </c>
      <c r="H21" s="227">
        <v>1.0938378801495956</v>
      </c>
      <c r="I21" s="227">
        <v>0.74999999999999989</v>
      </c>
      <c r="J21" s="227">
        <v>1.0938378801495956</v>
      </c>
      <c r="K21" s="227">
        <v>0.98529411764705888</v>
      </c>
      <c r="L21" s="233">
        <v>0.75</v>
      </c>
      <c r="M21" s="233">
        <v>0.81714947198503274</v>
      </c>
      <c r="N21" s="233">
        <v>1.0993558094700711</v>
      </c>
      <c r="O21" s="233">
        <v>0.97650130548302871</v>
      </c>
      <c r="Q21" s="274" t="s">
        <v>135</v>
      </c>
      <c r="R21" s="233"/>
      <c r="S21" s="233"/>
      <c r="T21" s="233"/>
      <c r="U21" s="233"/>
      <c r="V21" s="233"/>
      <c r="W21" s="233"/>
    </row>
    <row r="22" spans="1:45" s="234" customFormat="1" ht="16.5" customHeight="1" x14ac:dyDescent="0.2">
      <c r="A22" s="234" t="s">
        <v>321</v>
      </c>
      <c r="B22" s="235">
        <v>0.80522005414546627</v>
      </c>
      <c r="C22" s="235">
        <v>0.80079487745639211</v>
      </c>
      <c r="D22" s="235">
        <v>0.38854640942006857</v>
      </c>
      <c r="E22" s="235">
        <v>0.80522005414546627</v>
      </c>
      <c r="F22" s="235">
        <v>0.98476361192023298</v>
      </c>
      <c r="G22" s="235">
        <v>1.2878753480363756</v>
      </c>
      <c r="H22" s="235">
        <v>1.057667153895258</v>
      </c>
      <c r="I22" s="235">
        <v>0.48640412849633002</v>
      </c>
      <c r="J22" s="235">
        <v>1.057667153895258</v>
      </c>
      <c r="K22" s="235">
        <v>1.010936132983377</v>
      </c>
      <c r="L22" s="236">
        <v>0.46341463414634149</v>
      </c>
      <c r="M22" s="236">
        <v>0.81254415563619808</v>
      </c>
      <c r="N22" s="236">
        <v>1.0545135466578188</v>
      </c>
      <c r="O22" s="236">
        <v>0.99362868573121943</v>
      </c>
      <c r="P22" s="236"/>
      <c r="Q22" s="236"/>
      <c r="R22" s="236"/>
      <c r="S22" s="236"/>
      <c r="T22" s="236"/>
      <c r="U22" s="236"/>
      <c r="V22" s="236"/>
      <c r="W22" s="236"/>
    </row>
    <row r="23" spans="1:45" s="234" customFormat="1" ht="16.5" customHeight="1" x14ac:dyDescent="0.2">
      <c r="B23" s="235"/>
      <c r="C23" s="235"/>
      <c r="D23" s="235"/>
      <c r="E23" s="235"/>
      <c r="F23" s="235"/>
      <c r="G23" s="235"/>
      <c r="H23" s="235"/>
      <c r="I23" s="235"/>
      <c r="J23" s="235"/>
      <c r="K23" s="235"/>
      <c r="L23" s="236"/>
      <c r="M23" s="236"/>
      <c r="N23" s="236"/>
      <c r="O23" s="236"/>
      <c r="P23" s="236"/>
      <c r="Q23" s="236"/>
      <c r="R23" s="236"/>
      <c r="S23" s="236"/>
      <c r="T23" s="236"/>
      <c r="U23" s="236"/>
      <c r="V23" s="236"/>
      <c r="W23" s="236"/>
    </row>
    <row r="24" spans="1:45" x14ac:dyDescent="0.2">
      <c r="B24" s="226" t="s">
        <v>322</v>
      </c>
      <c r="AB24" s="234" t="s">
        <v>323</v>
      </c>
      <c r="AC24" s="234" t="s">
        <v>380</v>
      </c>
      <c r="AD24" s="234" t="s">
        <v>79</v>
      </c>
      <c r="AE24" s="234" t="s">
        <v>302</v>
      </c>
      <c r="AF24" s="234" t="s">
        <v>19</v>
      </c>
      <c r="AG24" s="11" t="s">
        <v>380</v>
      </c>
      <c r="AH24" s="11" t="s">
        <v>79</v>
      </c>
      <c r="AI24" s="11" t="s">
        <v>78</v>
      </c>
      <c r="AJ24" s="11" t="s">
        <v>15</v>
      </c>
      <c r="AK24" s="268" t="s">
        <v>56</v>
      </c>
      <c r="AL24"/>
      <c r="AM24"/>
      <c r="AN24"/>
      <c r="AO24"/>
      <c r="AP24"/>
      <c r="AQ24"/>
      <c r="AR24"/>
      <c r="AS24"/>
    </row>
    <row r="25" spans="1:45" x14ac:dyDescent="0.2">
      <c r="B25" s="225"/>
      <c r="D25" s="225"/>
      <c r="E25" s="237"/>
      <c r="F25" s="225"/>
      <c r="G25" s="238">
        <v>2</v>
      </c>
      <c r="H25" s="238">
        <v>3</v>
      </c>
      <c r="I25" s="238">
        <v>4</v>
      </c>
      <c r="J25" s="238">
        <v>5</v>
      </c>
      <c r="K25" s="238">
        <v>6</v>
      </c>
      <c r="L25" s="238">
        <v>7</v>
      </c>
      <c r="M25" s="238">
        <v>8</v>
      </c>
      <c r="N25" s="238">
        <v>9</v>
      </c>
      <c r="O25" s="238">
        <v>10</v>
      </c>
      <c r="P25" s="238">
        <v>11</v>
      </c>
      <c r="Q25" s="238">
        <v>12</v>
      </c>
      <c r="R25" s="238">
        <v>13</v>
      </c>
      <c r="S25" s="238">
        <v>14</v>
      </c>
      <c r="T25" s="238">
        <v>15</v>
      </c>
      <c r="U25" s="238">
        <v>16</v>
      </c>
      <c r="V25" s="238">
        <v>17</v>
      </c>
      <c r="W25" s="238">
        <v>18</v>
      </c>
      <c r="AB25" s="127" t="str">
        <f>AF25&amp;"_"&amp;AC25&amp;"_"&amp;AD25&amp;"_"&amp;AE25</f>
        <v>Toole_Gas Wells_Blowdown Flaring_2310021603</v>
      </c>
      <c r="AC25" s="127" t="str">
        <f t="shared" ref="AC25:AE25" si="0">IF(AG25="",AC24,AG25)</f>
        <v>Gas Wells</v>
      </c>
      <c r="AD25" s="127" t="str">
        <f t="shared" si="0"/>
        <v>Blowdown Flaring</v>
      </c>
      <c r="AE25" s="127" t="str">
        <f t="shared" si="0"/>
        <v>2310021603</v>
      </c>
      <c r="AF25" s="127" t="str">
        <f>IF(AJ25&lt;&gt;"",RIGHT(AJ25,LEN(AJ25)-7),AF24)</f>
        <v>Toole</v>
      </c>
      <c r="AG25" s="12" t="s">
        <v>245</v>
      </c>
      <c r="AH25" s="12" t="s">
        <v>87</v>
      </c>
      <c r="AI25" s="12" t="s">
        <v>353</v>
      </c>
      <c r="AJ25" s="12" t="s">
        <v>383</v>
      </c>
      <c r="AK25" s="269">
        <v>0.98127340823970033</v>
      </c>
      <c r="AL25"/>
      <c r="AM25"/>
      <c r="AN25"/>
      <c r="AO25"/>
      <c r="AP25"/>
      <c r="AQ25"/>
      <c r="AR25"/>
      <c r="AS25"/>
    </row>
    <row r="26" spans="1:45" ht="51" x14ac:dyDescent="0.2">
      <c r="B26" s="231" t="s">
        <v>65</v>
      </c>
      <c r="C26" s="231" t="s">
        <v>380</v>
      </c>
      <c r="D26" s="231" t="s">
        <v>78</v>
      </c>
      <c r="E26" s="231" t="s">
        <v>79</v>
      </c>
      <c r="F26" s="231" t="s">
        <v>324</v>
      </c>
      <c r="G26" s="234" t="s">
        <v>144</v>
      </c>
      <c r="H26" s="234" t="s">
        <v>141</v>
      </c>
      <c r="I26" s="234" t="s">
        <v>137</v>
      </c>
      <c r="J26" s="234" t="s">
        <v>134</v>
      </c>
      <c r="K26" s="234" t="s">
        <v>138</v>
      </c>
      <c r="L26" s="234" t="s">
        <v>139</v>
      </c>
      <c r="M26" s="234" t="s">
        <v>140</v>
      </c>
      <c r="N26" s="234" t="s">
        <v>154</v>
      </c>
      <c r="O26" s="234" t="s">
        <v>397</v>
      </c>
      <c r="P26" s="234" t="s">
        <v>398</v>
      </c>
      <c r="Q26" s="234" t="s">
        <v>136</v>
      </c>
      <c r="R26" s="234" t="s">
        <v>142</v>
      </c>
      <c r="S26" s="234" t="s">
        <v>143</v>
      </c>
      <c r="T26" s="234" t="s">
        <v>395</v>
      </c>
      <c r="U26" s="234" t="s">
        <v>396</v>
      </c>
      <c r="V26" s="234" t="s">
        <v>135</v>
      </c>
      <c r="W26" s="234" t="s">
        <v>321</v>
      </c>
      <c r="X26" s="231" t="s">
        <v>325</v>
      </c>
      <c r="AB26" s="127" t="str">
        <f t="shared" ref="AB26:AB89" si="1">AF26&amp;"_"&amp;AC26&amp;"_"&amp;AD26&amp;"_"&amp;AE26</f>
        <v>Pondera_Gas Wells_Blowdown Flaring_2310021603</v>
      </c>
      <c r="AC26" s="127" t="str">
        <f t="shared" ref="AC26:AC89" si="2">IF(AG26="",AC25,AG26)</f>
        <v>Gas Wells</v>
      </c>
      <c r="AD26" s="127" t="str">
        <f t="shared" ref="AD26:AD89" si="3">IF(AH26="",AD25,AH26)</f>
        <v>Blowdown Flaring</v>
      </c>
      <c r="AE26" s="127" t="str">
        <f t="shared" ref="AE26:AE89" si="4">IF(AI26="",AE25,AI26)</f>
        <v>2310021603</v>
      </c>
      <c r="AF26" s="127" t="str">
        <f t="shared" ref="AF26:AF89" si="5">IF(AJ26&lt;&gt;"",RIGHT(AJ26,LEN(AJ26)-7),AF25)</f>
        <v>Pondera</v>
      </c>
      <c r="AG26" s="272"/>
      <c r="AH26" s="272"/>
      <c r="AI26" s="272"/>
      <c r="AJ26" s="83" t="s">
        <v>384</v>
      </c>
      <c r="AK26" s="270">
        <v>0.98127340823970033</v>
      </c>
      <c r="AL26"/>
      <c r="AM26"/>
      <c r="AN26"/>
      <c r="AO26"/>
      <c r="AP26"/>
      <c r="AQ26"/>
      <c r="AR26"/>
      <c r="AS26"/>
    </row>
    <row r="27" spans="1:45" x14ac:dyDescent="0.2">
      <c r="A27" s="127" t="str">
        <f>C27&amp;"_"&amp;E27</f>
        <v>Gas Wells_Venting - blowdowns</v>
      </c>
      <c r="B27" s="240" t="s">
        <v>457</v>
      </c>
      <c r="C27" s="127" t="s">
        <v>245</v>
      </c>
      <c r="D27" s="241" t="str">
        <f>VLOOKUP(A27,SCC_xref!$A$7:$F$59,6,FALSE)</f>
        <v>2310021603</v>
      </c>
      <c r="E27" s="241" t="s">
        <v>60</v>
      </c>
      <c r="F27" s="240" t="s">
        <v>374</v>
      </c>
      <c r="G27" s="242">
        <f>HLOOKUP($F27,$A$5:$O$22,G$25,FALSE)</f>
        <v>0.98127340823970033</v>
      </c>
      <c r="H27" s="242">
        <f t="shared" ref="H27:W42" si="6">HLOOKUP($F27,$A$5:$O$22,H$25,FALSE)</f>
        <v>0.98127340823970033</v>
      </c>
      <c r="I27" s="242">
        <f t="shared" si="6"/>
        <v>0.98127340823970033</v>
      </c>
      <c r="J27" s="242">
        <f t="shared" si="6"/>
        <v>0.97609289617486339</v>
      </c>
      <c r="K27" s="242">
        <f t="shared" si="6"/>
        <v>0.97609289617486339</v>
      </c>
      <c r="L27" s="242">
        <f t="shared" si="6"/>
        <v>0.98127340823970033</v>
      </c>
      <c r="M27" s="242">
        <f t="shared" si="6"/>
        <v>0.99455205811138014</v>
      </c>
      <c r="N27" s="242">
        <f t="shared" si="6"/>
        <v>1.0833333333333333</v>
      </c>
      <c r="O27" s="242">
        <f t="shared" si="6"/>
        <v>1.0833333333333333</v>
      </c>
      <c r="P27" s="242">
        <f t="shared" si="6"/>
        <v>1.0833333333333333</v>
      </c>
      <c r="Q27" s="242">
        <f t="shared" si="6"/>
        <v>1.0833333333333333</v>
      </c>
      <c r="R27" s="242">
        <f t="shared" si="6"/>
        <v>1.0833333333333333</v>
      </c>
      <c r="S27" s="242">
        <f t="shared" si="6"/>
        <v>1.0833333333333333</v>
      </c>
      <c r="T27" s="242">
        <f t="shared" si="6"/>
        <v>1.0833333333333333</v>
      </c>
      <c r="U27" s="242">
        <f t="shared" si="6"/>
        <v>1.0833333333333333</v>
      </c>
      <c r="V27" s="242">
        <f t="shared" si="6"/>
        <v>0.97609289617486339</v>
      </c>
      <c r="W27" s="242">
        <f t="shared" si="6"/>
        <v>0.98476361192023298</v>
      </c>
      <c r="X27" s="243"/>
      <c r="AB27" s="127" t="str">
        <f t="shared" si="1"/>
        <v>Glacier_Gas Wells_Blowdown Flaring_2310021603</v>
      </c>
      <c r="AC27" s="127" t="str">
        <f t="shared" si="2"/>
        <v>Gas Wells</v>
      </c>
      <c r="AD27" s="127" t="str">
        <f t="shared" si="3"/>
        <v>Blowdown Flaring</v>
      </c>
      <c r="AE27" s="127" t="str">
        <f t="shared" si="4"/>
        <v>2310021603</v>
      </c>
      <c r="AF27" s="127" t="str">
        <f t="shared" si="5"/>
        <v>Glacier</v>
      </c>
      <c r="AG27" s="272"/>
      <c r="AH27" s="272"/>
      <c r="AI27" s="272"/>
      <c r="AJ27" s="83" t="s">
        <v>385</v>
      </c>
      <c r="AK27" s="270">
        <v>0.98127340823970033</v>
      </c>
      <c r="AL27"/>
      <c r="AM27"/>
      <c r="AN27"/>
      <c r="AO27"/>
      <c r="AP27"/>
      <c r="AQ27"/>
      <c r="AR27"/>
      <c r="AS27"/>
    </row>
    <row r="28" spans="1:45" x14ac:dyDescent="0.2">
      <c r="A28" s="127" t="str">
        <f t="shared" ref="A28:A91" si="7">C28&amp;"_"&amp;E28</f>
        <v>Gas Wells_Blowdown Flaring</v>
      </c>
      <c r="B28" s="240" t="s">
        <v>457</v>
      </c>
      <c r="C28" s="127" t="s">
        <v>245</v>
      </c>
      <c r="D28" s="241" t="str">
        <f>VLOOKUP(A28,SCC_xref!$A$7:$F$59,6,FALSE)</f>
        <v>2310021603</v>
      </c>
      <c r="E28" s="237" t="s">
        <v>87</v>
      </c>
      <c r="F28" s="240" t="s">
        <v>374</v>
      </c>
      <c r="G28" s="242">
        <f t="shared" ref="G28:V43" si="8">HLOOKUP($F28,$A$5:$O$22,G$25,FALSE)</f>
        <v>0.98127340823970033</v>
      </c>
      <c r="H28" s="242">
        <f t="shared" si="6"/>
        <v>0.98127340823970033</v>
      </c>
      <c r="I28" s="242">
        <f t="shared" si="6"/>
        <v>0.98127340823970033</v>
      </c>
      <c r="J28" s="242">
        <f t="shared" si="6"/>
        <v>0.97609289617486339</v>
      </c>
      <c r="K28" s="242">
        <f t="shared" si="6"/>
        <v>0.97609289617486339</v>
      </c>
      <c r="L28" s="242">
        <f t="shared" si="6"/>
        <v>0.98127340823970033</v>
      </c>
      <c r="M28" s="242">
        <f t="shared" si="6"/>
        <v>0.99455205811138014</v>
      </c>
      <c r="N28" s="242">
        <f t="shared" si="6"/>
        <v>1.0833333333333333</v>
      </c>
      <c r="O28" s="242">
        <f t="shared" si="6"/>
        <v>1.0833333333333333</v>
      </c>
      <c r="P28" s="242">
        <f t="shared" si="6"/>
        <v>1.0833333333333333</v>
      </c>
      <c r="Q28" s="242">
        <f t="shared" si="6"/>
        <v>1.0833333333333333</v>
      </c>
      <c r="R28" s="242">
        <f t="shared" si="6"/>
        <v>1.0833333333333333</v>
      </c>
      <c r="S28" s="242">
        <f t="shared" si="6"/>
        <v>1.0833333333333333</v>
      </c>
      <c r="T28" s="242">
        <f t="shared" si="6"/>
        <v>1.0833333333333333</v>
      </c>
      <c r="U28" s="242">
        <f t="shared" si="6"/>
        <v>1.0833333333333333</v>
      </c>
      <c r="V28" s="242">
        <f t="shared" si="6"/>
        <v>0.97609289617486339</v>
      </c>
      <c r="W28" s="242">
        <f t="shared" si="6"/>
        <v>0.98476361192023298</v>
      </c>
      <c r="X28" s="239"/>
      <c r="AB28" s="127" t="str">
        <f t="shared" si="1"/>
        <v>Blaine_Gas Wells_Blowdown Flaring_2310021603</v>
      </c>
      <c r="AC28" s="127" t="str">
        <f t="shared" si="2"/>
        <v>Gas Wells</v>
      </c>
      <c r="AD28" s="127" t="str">
        <f t="shared" si="3"/>
        <v>Blowdown Flaring</v>
      </c>
      <c r="AE28" s="127" t="str">
        <f t="shared" si="4"/>
        <v>2310021603</v>
      </c>
      <c r="AF28" s="127" t="str">
        <f t="shared" si="5"/>
        <v>Blaine</v>
      </c>
      <c r="AG28" s="272"/>
      <c r="AH28" s="272"/>
      <c r="AI28" s="272"/>
      <c r="AJ28" s="83" t="s">
        <v>386</v>
      </c>
      <c r="AK28" s="270">
        <v>0.97609289617486339</v>
      </c>
      <c r="AL28"/>
      <c r="AM28"/>
      <c r="AN28"/>
      <c r="AO28"/>
      <c r="AP28"/>
      <c r="AQ28"/>
      <c r="AR28"/>
      <c r="AS28"/>
    </row>
    <row r="29" spans="1:45" x14ac:dyDescent="0.2">
      <c r="A29" s="127" t="str">
        <f t="shared" si="7"/>
        <v>Gas Wells_Compressor engines</v>
      </c>
      <c r="B29" s="240" t="s">
        <v>457</v>
      </c>
      <c r="C29" s="127" t="s">
        <v>245</v>
      </c>
      <c r="D29" s="241" t="str">
        <f>VLOOKUP(A29,SCC_xref!$A$7:$F$59,6,FALSE)</f>
        <v>2310020600</v>
      </c>
      <c r="E29" s="237" t="s">
        <v>84</v>
      </c>
      <c r="F29" s="240" t="s">
        <v>374</v>
      </c>
      <c r="G29" s="242">
        <f t="shared" si="8"/>
        <v>0.98127340823970033</v>
      </c>
      <c r="H29" s="242">
        <f t="shared" si="6"/>
        <v>0.98127340823970033</v>
      </c>
      <c r="I29" s="242">
        <f t="shared" si="6"/>
        <v>0.98127340823970033</v>
      </c>
      <c r="J29" s="242">
        <f t="shared" si="6"/>
        <v>0.97609289617486339</v>
      </c>
      <c r="K29" s="242">
        <f t="shared" si="6"/>
        <v>0.97609289617486339</v>
      </c>
      <c r="L29" s="242">
        <f t="shared" si="6"/>
        <v>0.98127340823970033</v>
      </c>
      <c r="M29" s="242">
        <f t="shared" si="6"/>
        <v>0.99455205811138014</v>
      </c>
      <c r="N29" s="242">
        <f t="shared" si="6"/>
        <v>1.0833333333333333</v>
      </c>
      <c r="O29" s="242">
        <f t="shared" si="6"/>
        <v>1.0833333333333333</v>
      </c>
      <c r="P29" s="242">
        <f t="shared" si="6"/>
        <v>1.0833333333333333</v>
      </c>
      <c r="Q29" s="242">
        <f t="shared" si="6"/>
        <v>1.0833333333333333</v>
      </c>
      <c r="R29" s="242">
        <f t="shared" si="6"/>
        <v>1.0833333333333333</v>
      </c>
      <c r="S29" s="242">
        <f t="shared" si="6"/>
        <v>1.0833333333333333</v>
      </c>
      <c r="T29" s="242">
        <f t="shared" si="6"/>
        <v>1.0833333333333333</v>
      </c>
      <c r="U29" s="242">
        <f t="shared" si="6"/>
        <v>1.0833333333333333</v>
      </c>
      <c r="V29" s="242">
        <f t="shared" si="6"/>
        <v>0.97609289617486339</v>
      </c>
      <c r="W29" s="242">
        <f t="shared" si="6"/>
        <v>0.98476361192023298</v>
      </c>
      <c r="X29" s="239"/>
      <c r="AB29" s="127" t="str">
        <f t="shared" si="1"/>
        <v>Hill_Gas Wells_Blowdown Flaring_2310021603</v>
      </c>
      <c r="AC29" s="127" t="str">
        <f t="shared" si="2"/>
        <v>Gas Wells</v>
      </c>
      <c r="AD29" s="127" t="str">
        <f t="shared" si="3"/>
        <v>Blowdown Flaring</v>
      </c>
      <c r="AE29" s="127" t="str">
        <f t="shared" si="4"/>
        <v>2310021603</v>
      </c>
      <c r="AF29" s="127" t="str">
        <f t="shared" si="5"/>
        <v>Hill</v>
      </c>
      <c r="AG29" s="272"/>
      <c r="AH29" s="272"/>
      <c r="AI29" s="272"/>
      <c r="AJ29" s="83" t="s">
        <v>387</v>
      </c>
      <c r="AK29" s="270">
        <v>0.97609289617486339</v>
      </c>
      <c r="AL29"/>
      <c r="AM29"/>
      <c r="AN29"/>
      <c r="AO29"/>
      <c r="AP29"/>
      <c r="AQ29"/>
      <c r="AR29"/>
      <c r="AS29"/>
    </row>
    <row r="30" spans="1:45" x14ac:dyDescent="0.2">
      <c r="A30" s="127" t="str">
        <f t="shared" si="7"/>
        <v>Gas Wells_Compressor Engine Startup/Shutdown</v>
      </c>
      <c r="B30" s="240" t="s">
        <v>457</v>
      </c>
      <c r="C30" s="127" t="s">
        <v>245</v>
      </c>
      <c r="D30" s="241" t="str">
        <f>VLOOKUP(A30,SCC_xref!$A$7:$F$59,6,FALSE)</f>
        <v>2310021604</v>
      </c>
      <c r="E30" s="237" t="s">
        <v>248</v>
      </c>
      <c r="F30" s="240" t="s">
        <v>374</v>
      </c>
      <c r="G30" s="242">
        <f t="shared" si="8"/>
        <v>0.98127340823970033</v>
      </c>
      <c r="H30" s="242">
        <f t="shared" si="6"/>
        <v>0.98127340823970033</v>
      </c>
      <c r="I30" s="242">
        <f t="shared" si="6"/>
        <v>0.98127340823970033</v>
      </c>
      <c r="J30" s="242">
        <f t="shared" si="6"/>
        <v>0.97609289617486339</v>
      </c>
      <c r="K30" s="242">
        <f t="shared" si="6"/>
        <v>0.97609289617486339</v>
      </c>
      <c r="L30" s="242">
        <f t="shared" si="6"/>
        <v>0.98127340823970033</v>
      </c>
      <c r="M30" s="242">
        <f t="shared" si="6"/>
        <v>0.99455205811138014</v>
      </c>
      <c r="N30" s="242">
        <f t="shared" si="6"/>
        <v>1.0833333333333333</v>
      </c>
      <c r="O30" s="242">
        <f t="shared" si="6"/>
        <v>1.0833333333333333</v>
      </c>
      <c r="P30" s="242">
        <f t="shared" si="6"/>
        <v>1.0833333333333333</v>
      </c>
      <c r="Q30" s="242">
        <f t="shared" si="6"/>
        <v>1.0833333333333333</v>
      </c>
      <c r="R30" s="242">
        <f t="shared" si="6"/>
        <v>1.0833333333333333</v>
      </c>
      <c r="S30" s="242">
        <f t="shared" si="6"/>
        <v>1.0833333333333333</v>
      </c>
      <c r="T30" s="242">
        <f t="shared" si="6"/>
        <v>1.0833333333333333</v>
      </c>
      <c r="U30" s="242">
        <f t="shared" si="6"/>
        <v>1.0833333333333333</v>
      </c>
      <c r="V30" s="242">
        <f t="shared" si="6"/>
        <v>0.97609289617486339</v>
      </c>
      <c r="W30" s="242">
        <f t="shared" si="6"/>
        <v>0.98476361192023298</v>
      </c>
      <c r="X30" s="245"/>
      <c r="AB30" s="127" t="str">
        <f t="shared" si="1"/>
        <v>Liberty_Gas Wells_Blowdown Flaring_2310021603</v>
      </c>
      <c r="AC30" s="127" t="str">
        <f t="shared" si="2"/>
        <v>Gas Wells</v>
      </c>
      <c r="AD30" s="127" t="str">
        <f t="shared" si="3"/>
        <v>Blowdown Flaring</v>
      </c>
      <c r="AE30" s="127" t="str">
        <f t="shared" si="4"/>
        <v>2310021603</v>
      </c>
      <c r="AF30" s="127" t="str">
        <f t="shared" si="5"/>
        <v>Liberty</v>
      </c>
      <c r="AG30" s="272"/>
      <c r="AH30" s="272"/>
      <c r="AI30" s="272"/>
      <c r="AJ30" s="83" t="s">
        <v>388</v>
      </c>
      <c r="AK30" s="270">
        <v>0.98127340823970033</v>
      </c>
      <c r="AL30"/>
      <c r="AM30"/>
      <c r="AN30"/>
      <c r="AO30"/>
      <c r="AP30"/>
      <c r="AQ30"/>
      <c r="AR30"/>
      <c r="AS30"/>
    </row>
    <row r="31" spans="1:45" x14ac:dyDescent="0.2">
      <c r="A31" s="127" t="str">
        <f t="shared" si="7"/>
        <v>Gas Wells_Compressor Fugitives</v>
      </c>
      <c r="B31" s="240" t="s">
        <v>457</v>
      </c>
      <c r="C31" s="127" t="s">
        <v>245</v>
      </c>
      <c r="D31" s="241" t="str">
        <f>VLOOKUP(A31,SCC_xref!$A$7:$F$59,6,FALSE)</f>
        <v>2310021506</v>
      </c>
      <c r="E31" s="237" t="s">
        <v>255</v>
      </c>
      <c r="F31" s="240" t="s">
        <v>374</v>
      </c>
      <c r="G31" s="242">
        <f t="shared" si="8"/>
        <v>0.98127340823970033</v>
      </c>
      <c r="H31" s="242">
        <f t="shared" si="6"/>
        <v>0.98127340823970033</v>
      </c>
      <c r="I31" s="242">
        <f t="shared" si="6"/>
        <v>0.98127340823970033</v>
      </c>
      <c r="J31" s="242">
        <f t="shared" si="6"/>
        <v>0.97609289617486339</v>
      </c>
      <c r="K31" s="242">
        <f t="shared" si="6"/>
        <v>0.97609289617486339</v>
      </c>
      <c r="L31" s="242">
        <f t="shared" si="6"/>
        <v>0.98127340823970033</v>
      </c>
      <c r="M31" s="242">
        <f t="shared" si="6"/>
        <v>0.99455205811138014</v>
      </c>
      <c r="N31" s="242">
        <f t="shared" si="6"/>
        <v>1.0833333333333333</v>
      </c>
      <c r="O31" s="242">
        <f t="shared" si="6"/>
        <v>1.0833333333333333</v>
      </c>
      <c r="P31" s="242">
        <f t="shared" si="6"/>
        <v>1.0833333333333333</v>
      </c>
      <c r="Q31" s="242">
        <f t="shared" si="6"/>
        <v>1.0833333333333333</v>
      </c>
      <c r="R31" s="242">
        <f t="shared" si="6"/>
        <v>1.0833333333333333</v>
      </c>
      <c r="S31" s="242">
        <f t="shared" si="6"/>
        <v>1.0833333333333333</v>
      </c>
      <c r="T31" s="242">
        <f t="shared" si="6"/>
        <v>1.0833333333333333</v>
      </c>
      <c r="U31" s="242">
        <f t="shared" si="6"/>
        <v>1.0833333333333333</v>
      </c>
      <c r="V31" s="242">
        <f t="shared" si="6"/>
        <v>0.97609289617486339</v>
      </c>
      <c r="W31" s="242">
        <f t="shared" si="6"/>
        <v>0.98476361192023298</v>
      </c>
      <c r="X31" s="246"/>
      <c r="AB31" s="127" t="str">
        <f t="shared" si="1"/>
        <v>Phillips_Gas Wells_Blowdown Flaring_2310021603</v>
      </c>
      <c r="AC31" s="127" t="str">
        <f t="shared" si="2"/>
        <v>Gas Wells</v>
      </c>
      <c r="AD31" s="127" t="str">
        <f t="shared" si="3"/>
        <v>Blowdown Flaring</v>
      </c>
      <c r="AE31" s="127" t="str">
        <f t="shared" si="4"/>
        <v>2310021603</v>
      </c>
      <c r="AF31" s="127" t="str">
        <f t="shared" si="5"/>
        <v>Phillips</v>
      </c>
      <c r="AG31" s="272"/>
      <c r="AH31" s="272"/>
      <c r="AI31" s="272"/>
      <c r="AJ31" s="83" t="s">
        <v>389</v>
      </c>
      <c r="AK31" s="270">
        <v>0.99455205811138014</v>
      </c>
      <c r="AL31"/>
      <c r="AM31"/>
      <c r="AN31"/>
      <c r="AO31"/>
      <c r="AP31"/>
      <c r="AQ31"/>
      <c r="AR31"/>
      <c r="AS31"/>
    </row>
    <row r="32" spans="1:45" x14ac:dyDescent="0.2">
      <c r="A32" s="127" t="str">
        <f t="shared" si="7"/>
        <v xml:space="preserve">Gas Wells_Condensate tank </v>
      </c>
      <c r="B32" s="240" t="s">
        <v>457</v>
      </c>
      <c r="C32" s="127" t="s">
        <v>245</v>
      </c>
      <c r="D32" s="241" t="str">
        <f>VLOOKUP(A32,SCC_xref!$A$7:$F$59,6,FALSE)</f>
        <v>2310030220</v>
      </c>
      <c r="E32" s="237" t="s">
        <v>54</v>
      </c>
      <c r="F32" s="240" t="s">
        <v>371</v>
      </c>
      <c r="G32" s="242">
        <f t="shared" si="8"/>
        <v>0.74100581506805552</v>
      </c>
      <c r="H32" s="242">
        <f t="shared" si="6"/>
        <v>0.74100581506805552</v>
      </c>
      <c r="I32" s="242">
        <f t="shared" si="6"/>
        <v>0.74100581506805552</v>
      </c>
      <c r="J32" s="242">
        <f t="shared" si="6"/>
        <v>3.9886148007590134</v>
      </c>
      <c r="K32" s="242">
        <f t="shared" si="6"/>
        <v>3.9886148007590134</v>
      </c>
      <c r="L32" s="242">
        <f t="shared" si="6"/>
        <v>0.74100581506805552</v>
      </c>
      <c r="M32" s="242">
        <f t="shared" si="6"/>
        <v>1</v>
      </c>
      <c r="N32" s="242">
        <f t="shared" si="6"/>
        <v>0.68573195238831353</v>
      </c>
      <c r="O32" s="242">
        <f t="shared" si="6"/>
        <v>0.68573195238831353</v>
      </c>
      <c r="P32" s="242">
        <f t="shared" si="6"/>
        <v>0.68573195238831353</v>
      </c>
      <c r="Q32" s="242">
        <f t="shared" si="6"/>
        <v>0.68573195238831353</v>
      </c>
      <c r="R32" s="242">
        <f t="shared" si="6"/>
        <v>0.68573195238831353</v>
      </c>
      <c r="S32" s="242">
        <f t="shared" si="6"/>
        <v>0.68573195238831353</v>
      </c>
      <c r="T32" s="242">
        <f t="shared" si="6"/>
        <v>0.68573195238831353</v>
      </c>
      <c r="U32" s="242">
        <f t="shared" si="6"/>
        <v>0.68573195238831353</v>
      </c>
      <c r="V32" s="242">
        <f t="shared" si="6"/>
        <v>3.9886148007590134</v>
      </c>
      <c r="W32" s="242">
        <f t="shared" si="6"/>
        <v>0.80079487745639211</v>
      </c>
      <c r="X32" s="246"/>
      <c r="AB32" s="127" t="str">
        <f t="shared" si="1"/>
        <v>Cascade_Gas Wells_Blowdown Flaring_2310021603</v>
      </c>
      <c r="AC32" s="127" t="str">
        <f t="shared" si="2"/>
        <v>Gas Wells</v>
      </c>
      <c r="AD32" s="127" t="str">
        <f t="shared" si="3"/>
        <v>Blowdown Flaring</v>
      </c>
      <c r="AE32" s="127" t="str">
        <f t="shared" si="4"/>
        <v>2310021603</v>
      </c>
      <c r="AF32" s="127" t="str">
        <f t="shared" si="5"/>
        <v>Cascade</v>
      </c>
      <c r="AG32" s="272"/>
      <c r="AH32" s="272"/>
      <c r="AI32" s="272"/>
      <c r="AJ32" s="83" t="s">
        <v>390</v>
      </c>
      <c r="AK32" s="270">
        <v>1.0833333333333333</v>
      </c>
      <c r="AL32"/>
      <c r="AM32"/>
      <c r="AN32"/>
      <c r="AO32"/>
      <c r="AP32"/>
      <c r="AQ32"/>
      <c r="AR32"/>
      <c r="AS32"/>
    </row>
    <row r="33" spans="1:52" x14ac:dyDescent="0.2">
      <c r="A33" s="127" t="str">
        <f t="shared" si="7"/>
        <v>Gas Wells_Condensate tank flaring</v>
      </c>
      <c r="B33" s="240" t="s">
        <v>457</v>
      </c>
      <c r="C33" s="127" t="s">
        <v>245</v>
      </c>
      <c r="D33" s="241" t="str">
        <f>VLOOKUP(A33,SCC_xref!$A$7:$F$59,6,FALSE)</f>
        <v>2310021011</v>
      </c>
      <c r="E33" s="237" t="s">
        <v>82</v>
      </c>
      <c r="F33" s="240" t="s">
        <v>371</v>
      </c>
      <c r="G33" s="242">
        <f t="shared" si="8"/>
        <v>0.74100581506805552</v>
      </c>
      <c r="H33" s="242">
        <f t="shared" si="6"/>
        <v>0.74100581506805552</v>
      </c>
      <c r="I33" s="242">
        <f t="shared" si="6"/>
        <v>0.74100581506805552</v>
      </c>
      <c r="J33" s="242">
        <f t="shared" si="6"/>
        <v>3.9886148007590134</v>
      </c>
      <c r="K33" s="242">
        <f t="shared" si="6"/>
        <v>3.9886148007590134</v>
      </c>
      <c r="L33" s="242">
        <f t="shared" si="6"/>
        <v>0.74100581506805552</v>
      </c>
      <c r="M33" s="242">
        <f t="shared" si="6"/>
        <v>1</v>
      </c>
      <c r="N33" s="242">
        <f t="shared" si="6"/>
        <v>0.68573195238831353</v>
      </c>
      <c r="O33" s="242">
        <f t="shared" si="6"/>
        <v>0.68573195238831353</v>
      </c>
      <c r="P33" s="242">
        <f t="shared" si="6"/>
        <v>0.68573195238831353</v>
      </c>
      <c r="Q33" s="242">
        <f t="shared" si="6"/>
        <v>0.68573195238831353</v>
      </c>
      <c r="R33" s="242">
        <f t="shared" si="6"/>
        <v>0.68573195238831353</v>
      </c>
      <c r="S33" s="242">
        <f t="shared" si="6"/>
        <v>0.68573195238831353</v>
      </c>
      <c r="T33" s="242">
        <f t="shared" si="6"/>
        <v>0.68573195238831353</v>
      </c>
      <c r="U33" s="242">
        <f t="shared" si="6"/>
        <v>0.68573195238831353</v>
      </c>
      <c r="V33" s="242">
        <f t="shared" si="6"/>
        <v>3.9886148007590134</v>
      </c>
      <c r="W33" s="242">
        <f t="shared" si="6"/>
        <v>0.80079487745639211</v>
      </c>
      <c r="X33" s="246"/>
      <c r="AB33" s="127" t="str">
        <f t="shared" si="1"/>
        <v>Fergus_Gas Wells_Blowdown Flaring_2310021603</v>
      </c>
      <c r="AC33" s="127" t="str">
        <f t="shared" si="2"/>
        <v>Gas Wells</v>
      </c>
      <c r="AD33" s="127" t="str">
        <f t="shared" si="3"/>
        <v>Blowdown Flaring</v>
      </c>
      <c r="AE33" s="127" t="str">
        <f t="shared" si="4"/>
        <v>2310021603</v>
      </c>
      <c r="AF33" s="127" t="str">
        <f t="shared" si="5"/>
        <v>Fergus</v>
      </c>
      <c r="AG33" s="272"/>
      <c r="AH33" s="272"/>
      <c r="AI33" s="272"/>
      <c r="AJ33" s="83" t="s">
        <v>391</v>
      </c>
      <c r="AK33" s="270">
        <v>1.0833333333333333</v>
      </c>
      <c r="AL33"/>
      <c r="AM33"/>
      <c r="AN33"/>
      <c r="AO33"/>
      <c r="AP33"/>
      <c r="AQ33"/>
      <c r="AR33"/>
      <c r="AS33"/>
    </row>
    <row r="34" spans="1:52" x14ac:dyDescent="0.2">
      <c r="A34" s="127" t="str">
        <f t="shared" si="7"/>
        <v>Gas Wells_Dehydrator</v>
      </c>
      <c r="B34" s="240" t="s">
        <v>457</v>
      </c>
      <c r="C34" s="127" t="s">
        <v>245</v>
      </c>
      <c r="D34" s="241" t="str">
        <f>VLOOKUP(A34,SCC_xref!$A$7:$F$59,6,FALSE)</f>
        <v>2310021400</v>
      </c>
      <c r="E34" s="237" t="s">
        <v>50</v>
      </c>
      <c r="F34" s="240" t="s">
        <v>370</v>
      </c>
      <c r="G34" s="242">
        <f t="shared" si="8"/>
        <v>0.92451676902552449</v>
      </c>
      <c r="H34" s="242">
        <f t="shared" si="6"/>
        <v>0.92451676902552449</v>
      </c>
      <c r="I34" s="242">
        <f t="shared" si="6"/>
        <v>0.92451676902552449</v>
      </c>
      <c r="J34" s="242">
        <f t="shared" si="6"/>
        <v>0.81713698372401322</v>
      </c>
      <c r="K34" s="242">
        <f t="shared" si="6"/>
        <v>0.81713698372401322</v>
      </c>
      <c r="L34" s="242">
        <f t="shared" si="6"/>
        <v>0.92451676902552449</v>
      </c>
      <c r="M34" s="242">
        <f t="shared" si="6"/>
        <v>0.74052418554863075</v>
      </c>
      <c r="N34" s="242">
        <f t="shared" si="6"/>
        <v>0.79527351080836861</v>
      </c>
      <c r="O34" s="242">
        <f t="shared" si="6"/>
        <v>0.79527351080836861</v>
      </c>
      <c r="P34" s="242">
        <f t="shared" si="6"/>
        <v>0.79527351080836861</v>
      </c>
      <c r="Q34" s="242">
        <f t="shared" si="6"/>
        <v>0.79527351080836861</v>
      </c>
      <c r="R34" s="242">
        <f t="shared" si="6"/>
        <v>0.79527351080836861</v>
      </c>
      <c r="S34" s="242">
        <f t="shared" si="6"/>
        <v>0.79527351080836861</v>
      </c>
      <c r="T34" s="242">
        <f t="shared" si="6"/>
        <v>0.79527351080836861</v>
      </c>
      <c r="U34" s="242">
        <f t="shared" si="6"/>
        <v>0.79527351080836861</v>
      </c>
      <c r="V34" s="242">
        <f t="shared" si="6"/>
        <v>0.81713698372401322</v>
      </c>
      <c r="W34" s="242">
        <f t="shared" si="6"/>
        <v>0.80522005414546627</v>
      </c>
      <c r="X34" s="246"/>
      <c r="AB34" s="127" t="str">
        <f t="shared" si="1"/>
        <v>Rosebud_Gas Wells_Blowdown Flaring_2310021603</v>
      </c>
      <c r="AC34" s="127" t="str">
        <f t="shared" si="2"/>
        <v>Gas Wells</v>
      </c>
      <c r="AD34" s="127" t="str">
        <f t="shared" si="3"/>
        <v>Blowdown Flaring</v>
      </c>
      <c r="AE34" s="127" t="str">
        <f t="shared" si="4"/>
        <v>2310021603</v>
      </c>
      <c r="AF34" s="127" t="str">
        <f t="shared" si="5"/>
        <v>Rosebud</v>
      </c>
      <c r="AG34" s="272"/>
      <c r="AH34" s="272"/>
      <c r="AI34" s="272"/>
      <c r="AJ34" s="83" t="s">
        <v>392</v>
      </c>
      <c r="AK34" s="270">
        <v>1.0833333333333333</v>
      </c>
      <c r="AL34"/>
      <c r="AM34"/>
      <c r="AN34"/>
      <c r="AO34"/>
      <c r="AP34"/>
      <c r="AQ34"/>
      <c r="AR34"/>
      <c r="AS34"/>
    </row>
    <row r="35" spans="1:52" x14ac:dyDescent="0.2">
      <c r="A35" s="127" t="str">
        <f t="shared" si="7"/>
        <v>Gas Wells_Dehydrator Flaring</v>
      </c>
      <c r="B35" s="240" t="s">
        <v>457</v>
      </c>
      <c r="C35" s="127" t="s">
        <v>245</v>
      </c>
      <c r="D35" s="241" t="str">
        <f>VLOOKUP(A35,SCC_xref!$A$7:$F$59,6,FALSE)</f>
        <v>2310021411</v>
      </c>
      <c r="E35" s="237" t="s">
        <v>51</v>
      </c>
      <c r="F35" s="240" t="s">
        <v>370</v>
      </c>
      <c r="G35" s="242">
        <f t="shared" si="8"/>
        <v>0.92451676902552449</v>
      </c>
      <c r="H35" s="242">
        <f t="shared" si="6"/>
        <v>0.92451676902552449</v>
      </c>
      <c r="I35" s="242">
        <f t="shared" si="6"/>
        <v>0.92451676902552449</v>
      </c>
      <c r="J35" s="242">
        <f t="shared" si="6"/>
        <v>0.81713698372401322</v>
      </c>
      <c r="K35" s="242">
        <f t="shared" si="6"/>
        <v>0.81713698372401322</v>
      </c>
      <c r="L35" s="242">
        <f t="shared" si="6"/>
        <v>0.92451676902552449</v>
      </c>
      <c r="M35" s="242">
        <f t="shared" si="6"/>
        <v>0.74052418554863075</v>
      </c>
      <c r="N35" s="242">
        <f t="shared" si="6"/>
        <v>0.79527351080836861</v>
      </c>
      <c r="O35" s="242">
        <f t="shared" si="6"/>
        <v>0.79527351080836861</v>
      </c>
      <c r="P35" s="242">
        <f t="shared" si="6"/>
        <v>0.79527351080836861</v>
      </c>
      <c r="Q35" s="242">
        <f t="shared" si="6"/>
        <v>0.79527351080836861</v>
      </c>
      <c r="R35" s="242">
        <f t="shared" si="6"/>
        <v>0.79527351080836861</v>
      </c>
      <c r="S35" s="242">
        <f t="shared" si="6"/>
        <v>0.79527351080836861</v>
      </c>
      <c r="T35" s="242">
        <f t="shared" si="6"/>
        <v>0.79527351080836861</v>
      </c>
      <c r="U35" s="242">
        <f t="shared" si="6"/>
        <v>0.79527351080836861</v>
      </c>
      <c r="V35" s="242">
        <f t="shared" si="6"/>
        <v>0.81713698372401322</v>
      </c>
      <c r="W35" s="242">
        <f t="shared" si="6"/>
        <v>0.80522005414546627</v>
      </c>
      <c r="X35" s="246"/>
      <c r="AB35" s="127" t="str">
        <f t="shared" si="1"/>
        <v>Teton_Gas Wells_Blowdown Flaring_2310021603</v>
      </c>
      <c r="AC35" s="127" t="str">
        <f t="shared" si="2"/>
        <v>Gas Wells</v>
      </c>
      <c r="AD35" s="127" t="str">
        <f t="shared" si="3"/>
        <v>Blowdown Flaring</v>
      </c>
      <c r="AE35" s="127" t="str">
        <f t="shared" si="4"/>
        <v>2310021603</v>
      </c>
      <c r="AF35" s="127" t="str">
        <f t="shared" si="5"/>
        <v>Teton</v>
      </c>
      <c r="AG35" s="272"/>
      <c r="AH35" s="272"/>
      <c r="AI35" s="272"/>
      <c r="AJ35" s="83" t="s">
        <v>393</v>
      </c>
      <c r="AK35" s="270">
        <v>1.0833333333333333</v>
      </c>
      <c r="AL35"/>
      <c r="AM35"/>
      <c r="AN35"/>
      <c r="AO35"/>
      <c r="AP35"/>
      <c r="AQ35"/>
      <c r="AR35"/>
      <c r="AS35"/>
    </row>
    <row r="36" spans="1:52" x14ac:dyDescent="0.2">
      <c r="A36" s="127" t="str">
        <f t="shared" si="7"/>
        <v>Gas Wells_Drill rigs</v>
      </c>
      <c r="B36" s="240" t="s">
        <v>457</v>
      </c>
      <c r="C36" s="127" t="s">
        <v>245</v>
      </c>
      <c r="D36" s="241" t="str">
        <f>VLOOKUP(A36,SCC_xref!$A$7:$F$59,6,FALSE)</f>
        <v>2310000220</v>
      </c>
      <c r="E36" s="237" t="s">
        <v>18</v>
      </c>
      <c r="F36" s="240" t="s">
        <v>372</v>
      </c>
      <c r="G36" s="242">
        <f t="shared" si="8"/>
        <v>0.36363636363636359</v>
      </c>
      <c r="H36" s="242">
        <f t="shared" si="6"/>
        <v>0.36363636363636359</v>
      </c>
      <c r="I36" s="242">
        <f t="shared" si="6"/>
        <v>0.36363636363636359</v>
      </c>
      <c r="J36" s="242">
        <f t="shared" si="6"/>
        <v>0.75</v>
      </c>
      <c r="K36" s="242">
        <f t="shared" si="6"/>
        <v>0.75</v>
      </c>
      <c r="L36" s="242">
        <f t="shared" si="6"/>
        <v>0.36363636363636359</v>
      </c>
      <c r="M36" s="242">
        <f t="shared" si="6"/>
        <v>1</v>
      </c>
      <c r="N36" s="242">
        <f t="shared" si="6"/>
        <v>0</v>
      </c>
      <c r="O36" s="242">
        <f t="shared" si="6"/>
        <v>0</v>
      </c>
      <c r="P36" s="242">
        <f t="shared" si="6"/>
        <v>0</v>
      </c>
      <c r="Q36" s="242">
        <f t="shared" si="6"/>
        <v>0</v>
      </c>
      <c r="R36" s="242">
        <f t="shared" si="6"/>
        <v>0</v>
      </c>
      <c r="S36" s="242">
        <f t="shared" si="6"/>
        <v>0</v>
      </c>
      <c r="T36" s="242">
        <f t="shared" si="6"/>
        <v>0</v>
      </c>
      <c r="U36" s="242">
        <f t="shared" si="6"/>
        <v>0</v>
      </c>
      <c r="V36" s="242">
        <f t="shared" si="6"/>
        <v>0.75</v>
      </c>
      <c r="W36" s="242">
        <f t="shared" si="6"/>
        <v>0.38854640942006857</v>
      </c>
      <c r="X36" s="246"/>
      <c r="AB36" s="127" t="str">
        <f t="shared" si="1"/>
        <v>Chouteau_Gas Wells_Blowdown Flaring_2310021603</v>
      </c>
      <c r="AC36" s="127" t="str">
        <f t="shared" si="2"/>
        <v>Gas Wells</v>
      </c>
      <c r="AD36" s="127" t="str">
        <f t="shared" si="3"/>
        <v>Blowdown Flaring</v>
      </c>
      <c r="AE36" s="127" t="str">
        <f t="shared" si="4"/>
        <v>2310021603</v>
      </c>
      <c r="AF36" s="127" t="str">
        <f t="shared" si="5"/>
        <v>Chouteau</v>
      </c>
      <c r="AG36" s="272"/>
      <c r="AH36" s="272"/>
      <c r="AI36" s="272"/>
      <c r="AJ36" s="83" t="s">
        <v>394</v>
      </c>
      <c r="AK36" s="270">
        <v>0.97609289617486339</v>
      </c>
      <c r="AL36"/>
      <c r="AM36"/>
      <c r="AN36"/>
      <c r="AO36"/>
      <c r="AP36"/>
      <c r="AQ36"/>
      <c r="AR36"/>
      <c r="AS36"/>
    </row>
    <row r="37" spans="1:52" x14ac:dyDescent="0.2">
      <c r="A37" s="127" t="str">
        <f t="shared" si="7"/>
        <v>Gas Wells_Fracing</v>
      </c>
      <c r="B37" s="240" t="s">
        <v>457</v>
      </c>
      <c r="C37" s="127" t="s">
        <v>245</v>
      </c>
      <c r="D37" s="241" t="str">
        <f>VLOOKUP(A37,SCC_xref!$A$7:$F$59,6,FALSE)</f>
        <v>2310021000</v>
      </c>
      <c r="E37" s="237" t="s">
        <v>113</v>
      </c>
      <c r="F37" s="240" t="s">
        <v>372</v>
      </c>
      <c r="G37" s="242">
        <f t="shared" si="8"/>
        <v>0.36363636363636359</v>
      </c>
      <c r="H37" s="242">
        <f t="shared" si="6"/>
        <v>0.36363636363636359</v>
      </c>
      <c r="I37" s="242">
        <f t="shared" si="6"/>
        <v>0.36363636363636359</v>
      </c>
      <c r="J37" s="242">
        <f t="shared" si="6"/>
        <v>0.75</v>
      </c>
      <c r="K37" s="242">
        <f t="shared" si="6"/>
        <v>0.75</v>
      </c>
      <c r="L37" s="242">
        <f t="shared" si="6"/>
        <v>0.36363636363636359</v>
      </c>
      <c r="M37" s="242">
        <f t="shared" si="6"/>
        <v>1</v>
      </c>
      <c r="N37" s="242">
        <f t="shared" si="6"/>
        <v>0</v>
      </c>
      <c r="O37" s="242">
        <f t="shared" si="6"/>
        <v>0</v>
      </c>
      <c r="P37" s="242">
        <f t="shared" si="6"/>
        <v>0</v>
      </c>
      <c r="Q37" s="242">
        <f t="shared" si="6"/>
        <v>0</v>
      </c>
      <c r="R37" s="242">
        <f t="shared" si="6"/>
        <v>0</v>
      </c>
      <c r="S37" s="242">
        <f t="shared" si="6"/>
        <v>0</v>
      </c>
      <c r="T37" s="242">
        <f t="shared" si="6"/>
        <v>0</v>
      </c>
      <c r="U37" s="242">
        <f t="shared" si="6"/>
        <v>0</v>
      </c>
      <c r="V37" s="242">
        <f t="shared" si="6"/>
        <v>0.75</v>
      </c>
      <c r="W37" s="242">
        <f t="shared" si="6"/>
        <v>0.38854640942006857</v>
      </c>
      <c r="X37" s="246"/>
      <c r="AB37" s="127" t="str">
        <f t="shared" si="1"/>
        <v>YELLWSTN_Gas Wells_Blowdown Flaring_2310021603</v>
      </c>
      <c r="AC37" s="127" t="str">
        <f t="shared" si="2"/>
        <v>Gas Wells</v>
      </c>
      <c r="AD37" s="127" t="str">
        <f t="shared" si="3"/>
        <v>Blowdown Flaring</v>
      </c>
      <c r="AE37" s="127" t="str">
        <f t="shared" si="4"/>
        <v>2310021603</v>
      </c>
      <c r="AF37" s="127" t="str">
        <f t="shared" si="5"/>
        <v>YELLWSTN</v>
      </c>
      <c r="AG37" s="272"/>
      <c r="AH37" s="272"/>
      <c r="AI37" s="272"/>
      <c r="AJ37" s="83" t="s">
        <v>399</v>
      </c>
      <c r="AK37" s="270">
        <v>1.0833333333333333</v>
      </c>
      <c r="AL37"/>
      <c r="AM37"/>
      <c r="AN37"/>
      <c r="AO37"/>
      <c r="AP37"/>
      <c r="AQ37"/>
      <c r="AR37"/>
      <c r="AS37"/>
    </row>
    <row r="38" spans="1:52" x14ac:dyDescent="0.2">
      <c r="A38" s="127" t="str">
        <f t="shared" si="7"/>
        <v>Gas Wells_Survey-based Fugitives</v>
      </c>
      <c r="B38" s="240" t="s">
        <v>457</v>
      </c>
      <c r="C38" s="127" t="s">
        <v>245</v>
      </c>
      <c r="D38" s="241" t="str">
        <f>VLOOKUP(A38,SCC_xref!$A$7:$F$59,6,FALSE)</f>
        <v>2310021509</v>
      </c>
      <c r="E38" s="237" t="s">
        <v>456</v>
      </c>
      <c r="F38" s="240" t="s">
        <v>374</v>
      </c>
      <c r="G38" s="242">
        <f t="shared" si="8"/>
        <v>0.98127340823970033</v>
      </c>
      <c r="H38" s="242">
        <f t="shared" si="6"/>
        <v>0.98127340823970033</v>
      </c>
      <c r="I38" s="242">
        <f t="shared" si="6"/>
        <v>0.98127340823970033</v>
      </c>
      <c r="J38" s="242">
        <f t="shared" si="6"/>
        <v>0.97609289617486339</v>
      </c>
      <c r="K38" s="242">
        <f t="shared" si="6"/>
        <v>0.97609289617486339</v>
      </c>
      <c r="L38" s="242">
        <f t="shared" si="6"/>
        <v>0.98127340823970033</v>
      </c>
      <c r="M38" s="242">
        <f t="shared" si="6"/>
        <v>0.99455205811138014</v>
      </c>
      <c r="N38" s="242">
        <f t="shared" si="6"/>
        <v>1.0833333333333333</v>
      </c>
      <c r="O38" s="242">
        <f t="shared" si="6"/>
        <v>1.0833333333333333</v>
      </c>
      <c r="P38" s="242">
        <f t="shared" si="6"/>
        <v>1.0833333333333333</v>
      </c>
      <c r="Q38" s="242">
        <f t="shared" si="6"/>
        <v>1.0833333333333333</v>
      </c>
      <c r="R38" s="242">
        <f t="shared" si="6"/>
        <v>1.0833333333333333</v>
      </c>
      <c r="S38" s="242">
        <f t="shared" si="6"/>
        <v>1.0833333333333333</v>
      </c>
      <c r="T38" s="242">
        <f t="shared" si="6"/>
        <v>1.0833333333333333</v>
      </c>
      <c r="U38" s="242">
        <f t="shared" si="6"/>
        <v>1.0833333333333333</v>
      </c>
      <c r="V38" s="242">
        <f t="shared" si="6"/>
        <v>0.97609289617486339</v>
      </c>
      <c r="W38" s="242">
        <f t="shared" si="6"/>
        <v>0.98476361192023298</v>
      </c>
      <c r="X38" s="246"/>
      <c r="AB38" s="127" t="str">
        <f t="shared" si="1"/>
        <v>GLDN VAL_Gas Wells_Blowdown Flaring_2310021603</v>
      </c>
      <c r="AC38" s="127" t="str">
        <f t="shared" si="2"/>
        <v>Gas Wells</v>
      </c>
      <c r="AD38" s="127" t="str">
        <f t="shared" si="3"/>
        <v>Blowdown Flaring</v>
      </c>
      <c r="AE38" s="127" t="str">
        <f t="shared" si="4"/>
        <v>2310021603</v>
      </c>
      <c r="AF38" s="127" t="str">
        <f t="shared" si="5"/>
        <v>GLDN VAL</v>
      </c>
      <c r="AG38" s="272"/>
      <c r="AH38" s="272"/>
      <c r="AI38" s="272"/>
      <c r="AJ38" s="83" t="s">
        <v>400</v>
      </c>
      <c r="AK38" s="270">
        <v>1.0833333333333333</v>
      </c>
      <c r="AL38"/>
      <c r="AM38"/>
      <c r="AN38"/>
      <c r="AO38"/>
      <c r="AP38"/>
      <c r="AQ38"/>
      <c r="AR38"/>
      <c r="AS38"/>
    </row>
    <row r="39" spans="1:52" x14ac:dyDescent="0.2">
      <c r="A39" s="127" t="str">
        <f t="shared" si="7"/>
        <v>Gas Wells_Heaters</v>
      </c>
      <c r="B39" s="240" t="s">
        <v>457</v>
      </c>
      <c r="C39" s="127" t="s">
        <v>245</v>
      </c>
      <c r="D39" s="241" t="str">
        <f>VLOOKUP(A39,SCC_xref!$A$7:$F$59,6,FALSE)</f>
        <v>2310021100</v>
      </c>
      <c r="E39" s="237" t="s">
        <v>61</v>
      </c>
      <c r="F39" s="240" t="s">
        <v>374</v>
      </c>
      <c r="G39" s="242">
        <f t="shared" si="8"/>
        <v>0.98127340823970033</v>
      </c>
      <c r="H39" s="242">
        <f t="shared" si="6"/>
        <v>0.98127340823970033</v>
      </c>
      <c r="I39" s="242">
        <f t="shared" si="6"/>
        <v>0.98127340823970033</v>
      </c>
      <c r="J39" s="242">
        <f t="shared" si="6"/>
        <v>0.97609289617486339</v>
      </c>
      <c r="K39" s="242">
        <f t="shared" si="6"/>
        <v>0.97609289617486339</v>
      </c>
      <c r="L39" s="242">
        <f t="shared" si="6"/>
        <v>0.98127340823970033</v>
      </c>
      <c r="M39" s="242">
        <f t="shared" si="6"/>
        <v>0.99455205811138014</v>
      </c>
      <c r="N39" s="242">
        <f t="shared" si="6"/>
        <v>1.0833333333333333</v>
      </c>
      <c r="O39" s="242">
        <f t="shared" si="6"/>
        <v>1.0833333333333333</v>
      </c>
      <c r="P39" s="242">
        <f t="shared" si="6"/>
        <v>1.0833333333333333</v>
      </c>
      <c r="Q39" s="242">
        <f t="shared" si="6"/>
        <v>1.0833333333333333</v>
      </c>
      <c r="R39" s="242">
        <f t="shared" si="6"/>
        <v>1.0833333333333333</v>
      </c>
      <c r="S39" s="242">
        <f t="shared" si="6"/>
        <v>1.0833333333333333</v>
      </c>
      <c r="T39" s="242">
        <f t="shared" si="6"/>
        <v>1.0833333333333333</v>
      </c>
      <c r="U39" s="242">
        <f t="shared" si="6"/>
        <v>1.0833333333333333</v>
      </c>
      <c r="V39" s="242">
        <f t="shared" si="6"/>
        <v>0.97609289617486339</v>
      </c>
      <c r="W39" s="242">
        <f t="shared" si="6"/>
        <v>0.98476361192023298</v>
      </c>
      <c r="X39" s="246"/>
      <c r="AB39" s="127" t="str">
        <f t="shared" si="1"/>
        <v>MSSLSHEL_Gas Wells_Blowdown Flaring_2310021603</v>
      </c>
      <c r="AC39" s="127" t="str">
        <f t="shared" si="2"/>
        <v>Gas Wells</v>
      </c>
      <c r="AD39" s="127" t="str">
        <f t="shared" si="3"/>
        <v>Blowdown Flaring</v>
      </c>
      <c r="AE39" s="127" t="str">
        <f t="shared" si="4"/>
        <v>2310021603</v>
      </c>
      <c r="AF39" s="127" t="str">
        <f t="shared" si="5"/>
        <v>MSSLSHEL</v>
      </c>
      <c r="AG39" s="272"/>
      <c r="AH39" s="272"/>
      <c r="AI39" s="272"/>
      <c r="AJ39" s="83" t="s">
        <v>401</v>
      </c>
      <c r="AK39" s="270">
        <v>1.0833333333333333</v>
      </c>
      <c r="AL39"/>
      <c r="AM39"/>
      <c r="AN39"/>
      <c r="AO39"/>
      <c r="AP39"/>
      <c r="AQ39"/>
      <c r="AR39"/>
      <c r="AS39"/>
    </row>
    <row r="40" spans="1:52" x14ac:dyDescent="0.2">
      <c r="A40" s="127" t="str">
        <f t="shared" si="7"/>
        <v>Gas Wells_Venting - initial completions</v>
      </c>
      <c r="B40" s="240" t="s">
        <v>457</v>
      </c>
      <c r="C40" s="127" t="s">
        <v>245</v>
      </c>
      <c r="D40" s="241" t="str">
        <f>VLOOKUP(A40,SCC_xref!$A$7:$F$59,6,FALSE)</f>
        <v>2310021601</v>
      </c>
      <c r="E40" s="237" t="s">
        <v>68</v>
      </c>
      <c r="F40" s="240" t="s">
        <v>372</v>
      </c>
      <c r="G40" s="242">
        <f t="shared" si="8"/>
        <v>0.36363636363636359</v>
      </c>
      <c r="H40" s="242">
        <f t="shared" si="6"/>
        <v>0.36363636363636359</v>
      </c>
      <c r="I40" s="242">
        <f t="shared" si="6"/>
        <v>0.36363636363636359</v>
      </c>
      <c r="J40" s="242">
        <f t="shared" si="6"/>
        <v>0.75</v>
      </c>
      <c r="K40" s="242">
        <f t="shared" si="6"/>
        <v>0.75</v>
      </c>
      <c r="L40" s="242">
        <f t="shared" si="6"/>
        <v>0.36363636363636359</v>
      </c>
      <c r="M40" s="242">
        <f t="shared" si="6"/>
        <v>1</v>
      </c>
      <c r="N40" s="242">
        <f t="shared" si="6"/>
        <v>0</v>
      </c>
      <c r="O40" s="242">
        <f t="shared" si="6"/>
        <v>0</v>
      </c>
      <c r="P40" s="242">
        <f t="shared" si="6"/>
        <v>0</v>
      </c>
      <c r="Q40" s="242">
        <f t="shared" si="6"/>
        <v>0</v>
      </c>
      <c r="R40" s="242">
        <f t="shared" si="6"/>
        <v>0</v>
      </c>
      <c r="S40" s="242">
        <f t="shared" si="6"/>
        <v>0</v>
      </c>
      <c r="T40" s="242">
        <f t="shared" si="6"/>
        <v>0</v>
      </c>
      <c r="U40" s="242">
        <f t="shared" si="6"/>
        <v>0</v>
      </c>
      <c r="V40" s="242">
        <f t="shared" si="6"/>
        <v>0.75</v>
      </c>
      <c r="W40" s="242">
        <f t="shared" si="6"/>
        <v>0.38854640942006857</v>
      </c>
      <c r="X40" s="246"/>
      <c r="AB40" s="127" t="str">
        <f t="shared" si="1"/>
        <v>PETROLEM_Gas Wells_Blowdown Flaring_2310021603</v>
      </c>
      <c r="AC40" s="127" t="str">
        <f t="shared" si="2"/>
        <v>Gas Wells</v>
      </c>
      <c r="AD40" s="127" t="str">
        <f t="shared" si="3"/>
        <v>Blowdown Flaring</v>
      </c>
      <c r="AE40" s="127" t="str">
        <f t="shared" si="4"/>
        <v>2310021603</v>
      </c>
      <c r="AF40" s="127" t="str">
        <f t="shared" si="5"/>
        <v>PETROLEM</v>
      </c>
      <c r="AG40" s="272"/>
      <c r="AH40" s="272"/>
      <c r="AI40" s="272"/>
      <c r="AJ40" s="83" t="s">
        <v>402</v>
      </c>
      <c r="AK40" s="270">
        <v>1.0833333333333333</v>
      </c>
      <c r="AL40"/>
      <c r="AM40"/>
      <c r="AN40"/>
      <c r="AO40"/>
      <c r="AP40"/>
      <c r="AQ40"/>
      <c r="AR40"/>
      <c r="AS40"/>
    </row>
    <row r="41" spans="1:52" x14ac:dyDescent="0.2">
      <c r="A41" s="127" t="str">
        <f t="shared" si="7"/>
        <v>Gas Wells_Initial completion Flaring</v>
      </c>
      <c r="B41" s="240" t="s">
        <v>457</v>
      </c>
      <c r="C41" s="127" t="s">
        <v>245</v>
      </c>
      <c r="D41" s="241" t="str">
        <f>VLOOKUP(A41,SCC_xref!$A$7:$F$59,6,FALSE)</f>
        <v>2310121701</v>
      </c>
      <c r="E41" s="237" t="s">
        <v>52</v>
      </c>
      <c r="F41" s="240" t="s">
        <v>372</v>
      </c>
      <c r="G41" s="242">
        <f t="shared" si="8"/>
        <v>0.36363636363636359</v>
      </c>
      <c r="H41" s="242">
        <f t="shared" si="6"/>
        <v>0.36363636363636359</v>
      </c>
      <c r="I41" s="242">
        <f t="shared" si="6"/>
        <v>0.36363636363636359</v>
      </c>
      <c r="J41" s="242">
        <f t="shared" si="6"/>
        <v>0.75</v>
      </c>
      <c r="K41" s="242">
        <f t="shared" si="6"/>
        <v>0.75</v>
      </c>
      <c r="L41" s="242">
        <f t="shared" si="6"/>
        <v>0.36363636363636359</v>
      </c>
      <c r="M41" s="242">
        <f t="shared" si="6"/>
        <v>1</v>
      </c>
      <c r="N41" s="242">
        <f t="shared" si="6"/>
        <v>0</v>
      </c>
      <c r="O41" s="242">
        <f t="shared" si="6"/>
        <v>0</v>
      </c>
      <c r="P41" s="242">
        <f t="shared" si="6"/>
        <v>0</v>
      </c>
      <c r="Q41" s="242">
        <f t="shared" si="6"/>
        <v>0</v>
      </c>
      <c r="R41" s="242">
        <f t="shared" si="6"/>
        <v>0</v>
      </c>
      <c r="S41" s="242">
        <f t="shared" si="6"/>
        <v>0</v>
      </c>
      <c r="T41" s="242">
        <f t="shared" si="6"/>
        <v>0</v>
      </c>
      <c r="U41" s="242">
        <f t="shared" si="6"/>
        <v>0</v>
      </c>
      <c r="V41" s="242">
        <f t="shared" si="6"/>
        <v>0.75</v>
      </c>
      <c r="W41" s="242">
        <f t="shared" si="6"/>
        <v>0.38854640942006857</v>
      </c>
      <c r="X41" s="242"/>
      <c r="AB41" s="127" t="str">
        <f t="shared" si="1"/>
        <v>Basinwide_Gas Wells_Blowdown Flaring_2310021603</v>
      </c>
      <c r="AC41" s="127" t="str">
        <f t="shared" si="2"/>
        <v>Gas Wells</v>
      </c>
      <c r="AD41" s="127" t="str">
        <f t="shared" si="3"/>
        <v>Blowdown Flaring</v>
      </c>
      <c r="AE41" s="127" t="str">
        <f t="shared" si="4"/>
        <v>2310021603</v>
      </c>
      <c r="AF41" s="127" t="str">
        <f t="shared" si="5"/>
        <v>Basinwide</v>
      </c>
      <c r="AG41" s="272"/>
      <c r="AH41" s="272"/>
      <c r="AI41" s="272"/>
      <c r="AJ41" s="83" t="s">
        <v>453</v>
      </c>
      <c r="AK41" s="270">
        <v>0.98476361192023298</v>
      </c>
      <c r="AL41"/>
      <c r="AM41"/>
      <c r="AN41"/>
      <c r="AO41"/>
      <c r="AP41"/>
      <c r="AQ41"/>
      <c r="AR41"/>
      <c r="AS41"/>
    </row>
    <row r="42" spans="1:52" x14ac:dyDescent="0.2">
      <c r="A42" s="127" t="str">
        <f t="shared" si="7"/>
        <v>Gas Wells_Miscellaneous engines</v>
      </c>
      <c r="B42" s="240" t="s">
        <v>457</v>
      </c>
      <c r="C42" s="127" t="s">
        <v>245</v>
      </c>
      <c r="D42" s="241" t="str">
        <f>VLOOKUP(A42,SCC_xref!$A$7:$F$59,6,FALSE)</f>
        <v>2310021700</v>
      </c>
      <c r="E42" s="237" t="s">
        <v>71</v>
      </c>
      <c r="F42" s="240" t="s">
        <v>374</v>
      </c>
      <c r="G42" s="242">
        <f t="shared" si="8"/>
        <v>0.98127340823970033</v>
      </c>
      <c r="H42" s="242">
        <f t="shared" si="6"/>
        <v>0.98127340823970033</v>
      </c>
      <c r="I42" s="242">
        <f t="shared" si="6"/>
        <v>0.98127340823970033</v>
      </c>
      <c r="J42" s="242">
        <f t="shared" si="6"/>
        <v>0.97609289617486339</v>
      </c>
      <c r="K42" s="242">
        <f t="shared" si="6"/>
        <v>0.97609289617486339</v>
      </c>
      <c r="L42" s="242">
        <f t="shared" si="6"/>
        <v>0.98127340823970033</v>
      </c>
      <c r="M42" s="242">
        <f t="shared" si="6"/>
        <v>0.99455205811138014</v>
      </c>
      <c r="N42" s="242">
        <f t="shared" si="6"/>
        <v>1.0833333333333333</v>
      </c>
      <c r="O42" s="242">
        <f t="shared" si="6"/>
        <v>1.0833333333333333</v>
      </c>
      <c r="P42" s="242">
        <f t="shared" si="6"/>
        <v>1.0833333333333333</v>
      </c>
      <c r="Q42" s="242">
        <f t="shared" si="6"/>
        <v>1.0833333333333333</v>
      </c>
      <c r="R42" s="242">
        <f t="shared" si="6"/>
        <v>1.0833333333333333</v>
      </c>
      <c r="S42" s="242">
        <f t="shared" si="6"/>
        <v>1.0833333333333333</v>
      </c>
      <c r="T42" s="242">
        <f t="shared" si="6"/>
        <v>1.0833333333333333</v>
      </c>
      <c r="U42" s="242">
        <f t="shared" si="6"/>
        <v>1.0833333333333333</v>
      </c>
      <c r="V42" s="242">
        <f t="shared" si="6"/>
        <v>0.97609289617486339</v>
      </c>
      <c r="W42" s="242">
        <f t="shared" ref="W42:W59" si="9">HLOOKUP($F42,$A$5:$O$22,W$25,FALSE)</f>
        <v>0.98476361192023298</v>
      </c>
      <c r="X42" s="242"/>
      <c r="AB42" s="127" t="str">
        <f t="shared" si="1"/>
        <v>Toole_Gas Wells_Compressor Engine Startup/Shutdown_2310021604</v>
      </c>
      <c r="AC42" s="127" t="str">
        <f t="shared" si="2"/>
        <v>Gas Wells</v>
      </c>
      <c r="AD42" s="127" t="str">
        <f t="shared" si="3"/>
        <v>Compressor Engine Startup/Shutdown</v>
      </c>
      <c r="AE42" s="127" t="str">
        <f t="shared" si="4"/>
        <v>2310021604</v>
      </c>
      <c r="AF42" s="127" t="str">
        <f t="shared" si="5"/>
        <v>Toole</v>
      </c>
      <c r="AG42" s="272"/>
      <c r="AH42" s="12" t="s">
        <v>248</v>
      </c>
      <c r="AI42" s="12" t="s">
        <v>354</v>
      </c>
      <c r="AJ42" s="12" t="s">
        <v>383</v>
      </c>
      <c r="AK42" s="269">
        <v>0.98127340823970033</v>
      </c>
      <c r="AL42"/>
      <c r="AM42"/>
      <c r="AN42"/>
      <c r="AO42"/>
      <c r="AP42"/>
      <c r="AQ42"/>
      <c r="AR42"/>
      <c r="AS42"/>
    </row>
    <row r="43" spans="1:52" x14ac:dyDescent="0.2">
      <c r="A43" s="127" t="str">
        <f t="shared" si="7"/>
        <v>Gas Wells_Pneumatic devices</v>
      </c>
      <c r="B43" s="240" t="s">
        <v>457</v>
      </c>
      <c r="C43" s="127" t="s">
        <v>245</v>
      </c>
      <c r="D43" s="241" t="str">
        <f>VLOOKUP(A43,SCC_xref!$A$7:$F$59,6,FALSE)</f>
        <v>2310021300</v>
      </c>
      <c r="E43" s="237" t="s">
        <v>21</v>
      </c>
      <c r="F43" s="240" t="s">
        <v>374</v>
      </c>
      <c r="G43" s="242">
        <f t="shared" si="8"/>
        <v>0.98127340823970033</v>
      </c>
      <c r="H43" s="242">
        <f t="shared" si="8"/>
        <v>0.98127340823970033</v>
      </c>
      <c r="I43" s="242">
        <f t="shared" si="8"/>
        <v>0.98127340823970033</v>
      </c>
      <c r="J43" s="242">
        <f t="shared" si="8"/>
        <v>0.97609289617486339</v>
      </c>
      <c r="K43" s="242">
        <f t="shared" si="8"/>
        <v>0.97609289617486339</v>
      </c>
      <c r="L43" s="242">
        <f t="shared" si="8"/>
        <v>0.98127340823970033</v>
      </c>
      <c r="M43" s="242">
        <f t="shared" si="8"/>
        <v>0.99455205811138014</v>
      </c>
      <c r="N43" s="242">
        <f t="shared" si="8"/>
        <v>1.0833333333333333</v>
      </c>
      <c r="O43" s="242">
        <f t="shared" si="8"/>
        <v>1.0833333333333333</v>
      </c>
      <c r="P43" s="242">
        <f t="shared" si="8"/>
        <v>1.0833333333333333</v>
      </c>
      <c r="Q43" s="242">
        <f t="shared" si="8"/>
        <v>1.0833333333333333</v>
      </c>
      <c r="R43" s="242">
        <f t="shared" si="8"/>
        <v>1.0833333333333333</v>
      </c>
      <c r="S43" s="242">
        <f t="shared" si="8"/>
        <v>1.0833333333333333</v>
      </c>
      <c r="T43" s="242">
        <f t="shared" si="8"/>
        <v>1.0833333333333333</v>
      </c>
      <c r="U43" s="242">
        <f t="shared" si="8"/>
        <v>1.0833333333333333</v>
      </c>
      <c r="V43" s="242">
        <f t="shared" si="8"/>
        <v>0.97609289617486339</v>
      </c>
      <c r="W43" s="242">
        <f t="shared" si="9"/>
        <v>0.98476361192023298</v>
      </c>
      <c r="X43" s="246"/>
      <c r="AB43" s="127" t="str">
        <f t="shared" si="1"/>
        <v>Pondera_Gas Wells_Compressor Engine Startup/Shutdown_2310021604</v>
      </c>
      <c r="AC43" s="127" t="str">
        <f t="shared" si="2"/>
        <v>Gas Wells</v>
      </c>
      <c r="AD43" s="127" t="str">
        <f t="shared" si="3"/>
        <v>Compressor Engine Startup/Shutdown</v>
      </c>
      <c r="AE43" s="127" t="str">
        <f t="shared" si="4"/>
        <v>2310021604</v>
      </c>
      <c r="AF43" s="127" t="str">
        <f t="shared" si="5"/>
        <v>Pondera</v>
      </c>
      <c r="AG43" s="272"/>
      <c r="AH43" s="272"/>
      <c r="AI43" s="272"/>
      <c r="AJ43" s="83" t="s">
        <v>384</v>
      </c>
      <c r="AK43" s="270">
        <v>0.98127340823970033</v>
      </c>
      <c r="AL43"/>
      <c r="AM43"/>
      <c r="AN43"/>
      <c r="AO43"/>
      <c r="AP43"/>
      <c r="AQ43"/>
      <c r="AR43"/>
      <c r="AS43"/>
    </row>
    <row r="44" spans="1:52" x14ac:dyDescent="0.2">
      <c r="A44" s="127" t="str">
        <f t="shared" si="7"/>
        <v>Gas Wells_Pneumatic pumps</v>
      </c>
      <c r="B44" s="240" t="s">
        <v>457</v>
      </c>
      <c r="C44" s="127" t="s">
        <v>245</v>
      </c>
      <c r="D44" s="241" t="str">
        <f>VLOOKUP(A44,SCC_xref!$A$7:$F$59,6,FALSE)</f>
        <v>2310021310</v>
      </c>
      <c r="E44" s="237" t="s">
        <v>20</v>
      </c>
      <c r="F44" s="240" t="s">
        <v>374</v>
      </c>
      <c r="G44" s="242">
        <f t="shared" ref="G44:V59" si="10">HLOOKUP($F44,$A$5:$O$22,G$25,FALSE)</f>
        <v>0.98127340823970033</v>
      </c>
      <c r="H44" s="242">
        <f t="shared" si="10"/>
        <v>0.98127340823970033</v>
      </c>
      <c r="I44" s="242">
        <f t="shared" si="10"/>
        <v>0.98127340823970033</v>
      </c>
      <c r="J44" s="242">
        <f t="shared" si="10"/>
        <v>0.97609289617486339</v>
      </c>
      <c r="K44" s="242">
        <f t="shared" si="10"/>
        <v>0.97609289617486339</v>
      </c>
      <c r="L44" s="242">
        <f t="shared" si="10"/>
        <v>0.98127340823970033</v>
      </c>
      <c r="M44" s="242">
        <f t="shared" si="10"/>
        <v>0.99455205811138014</v>
      </c>
      <c r="N44" s="242">
        <f t="shared" si="10"/>
        <v>1.0833333333333333</v>
      </c>
      <c r="O44" s="242">
        <f t="shared" si="10"/>
        <v>1.0833333333333333</v>
      </c>
      <c r="P44" s="242">
        <f t="shared" si="10"/>
        <v>1.0833333333333333</v>
      </c>
      <c r="Q44" s="242">
        <f t="shared" si="10"/>
        <v>1.0833333333333333</v>
      </c>
      <c r="R44" s="242">
        <f t="shared" si="10"/>
        <v>1.0833333333333333</v>
      </c>
      <c r="S44" s="242">
        <f t="shared" si="10"/>
        <v>1.0833333333333333</v>
      </c>
      <c r="T44" s="242">
        <f t="shared" si="10"/>
        <v>1.0833333333333333</v>
      </c>
      <c r="U44" s="242">
        <f t="shared" si="10"/>
        <v>1.0833333333333333</v>
      </c>
      <c r="V44" s="242">
        <f t="shared" si="10"/>
        <v>0.97609289617486339</v>
      </c>
      <c r="W44" s="242">
        <f t="shared" si="9"/>
        <v>0.98476361192023298</v>
      </c>
      <c r="X44" s="246"/>
      <c r="AB44" s="127" t="str">
        <f t="shared" si="1"/>
        <v>Glacier_Gas Wells_Compressor Engine Startup/Shutdown_2310021604</v>
      </c>
      <c r="AC44" s="127" t="str">
        <f t="shared" si="2"/>
        <v>Gas Wells</v>
      </c>
      <c r="AD44" s="127" t="str">
        <f t="shared" si="3"/>
        <v>Compressor Engine Startup/Shutdown</v>
      </c>
      <c r="AE44" s="127" t="str">
        <f t="shared" si="4"/>
        <v>2310021604</v>
      </c>
      <c r="AF44" s="127" t="str">
        <f t="shared" si="5"/>
        <v>Glacier</v>
      </c>
      <c r="AG44" s="272"/>
      <c r="AH44" s="272"/>
      <c r="AI44" s="272"/>
      <c r="AJ44" s="83" t="s">
        <v>385</v>
      </c>
      <c r="AK44" s="270">
        <v>0.98127340823970033</v>
      </c>
      <c r="AL44"/>
      <c r="AM44"/>
      <c r="AN44"/>
      <c r="AO44"/>
      <c r="AP44"/>
      <c r="AQ44"/>
      <c r="AR44"/>
      <c r="AS44"/>
    </row>
    <row r="45" spans="1:52" s="225" customFormat="1" x14ac:dyDescent="0.2">
      <c r="A45" s="127" t="str">
        <f t="shared" si="7"/>
        <v>Gas Wells_Refracing</v>
      </c>
      <c r="B45" s="240" t="s">
        <v>457</v>
      </c>
      <c r="C45" s="127" t="s">
        <v>245</v>
      </c>
      <c r="D45" s="241" t="str">
        <f>VLOOKUP(A45,SCC_xref!$A$7:$F$59,6,FALSE)</f>
        <v>2310021000</v>
      </c>
      <c r="E45" s="237" t="s">
        <v>117</v>
      </c>
      <c r="F45" s="240" t="s">
        <v>374</v>
      </c>
      <c r="G45" s="242">
        <f t="shared" si="10"/>
        <v>0.98127340823970033</v>
      </c>
      <c r="H45" s="242">
        <f t="shared" si="10"/>
        <v>0.98127340823970033</v>
      </c>
      <c r="I45" s="242">
        <f t="shared" si="10"/>
        <v>0.98127340823970033</v>
      </c>
      <c r="J45" s="242">
        <f t="shared" si="10"/>
        <v>0.97609289617486339</v>
      </c>
      <c r="K45" s="242">
        <f t="shared" si="10"/>
        <v>0.97609289617486339</v>
      </c>
      <c r="L45" s="242">
        <f t="shared" si="10"/>
        <v>0.98127340823970033</v>
      </c>
      <c r="M45" s="242">
        <f t="shared" si="10"/>
        <v>0.99455205811138014</v>
      </c>
      <c r="N45" s="242">
        <f t="shared" si="10"/>
        <v>1.0833333333333333</v>
      </c>
      <c r="O45" s="242">
        <f t="shared" si="10"/>
        <v>1.0833333333333333</v>
      </c>
      <c r="P45" s="242">
        <f t="shared" si="10"/>
        <v>1.0833333333333333</v>
      </c>
      <c r="Q45" s="242">
        <f t="shared" si="10"/>
        <v>1.0833333333333333</v>
      </c>
      <c r="R45" s="242">
        <f t="shared" si="10"/>
        <v>1.0833333333333333</v>
      </c>
      <c r="S45" s="242">
        <f t="shared" si="10"/>
        <v>1.0833333333333333</v>
      </c>
      <c r="T45" s="242">
        <f t="shared" si="10"/>
        <v>1.0833333333333333</v>
      </c>
      <c r="U45" s="242">
        <f t="shared" si="10"/>
        <v>1.0833333333333333</v>
      </c>
      <c r="V45" s="242">
        <f t="shared" si="10"/>
        <v>0.97609289617486339</v>
      </c>
      <c r="W45" s="242">
        <f t="shared" si="9"/>
        <v>0.98476361192023298</v>
      </c>
      <c r="X45" s="248"/>
      <c r="Y45" s="127"/>
      <c r="AB45" s="127" t="str">
        <f t="shared" si="1"/>
        <v>Blaine_Gas Wells_Compressor Engine Startup/Shutdown_2310021604</v>
      </c>
      <c r="AC45" s="127" t="str">
        <f t="shared" si="2"/>
        <v>Gas Wells</v>
      </c>
      <c r="AD45" s="127" t="str">
        <f t="shared" si="3"/>
        <v>Compressor Engine Startup/Shutdown</v>
      </c>
      <c r="AE45" s="127" t="str">
        <f t="shared" si="4"/>
        <v>2310021604</v>
      </c>
      <c r="AF45" s="127" t="str">
        <f t="shared" si="5"/>
        <v>Blaine</v>
      </c>
      <c r="AG45" s="272"/>
      <c r="AH45" s="272"/>
      <c r="AI45" s="272"/>
      <c r="AJ45" s="83" t="s">
        <v>386</v>
      </c>
      <c r="AK45" s="270">
        <v>0.97609289617486339</v>
      </c>
      <c r="AL45"/>
      <c r="AM45"/>
      <c r="AN45"/>
      <c r="AO45"/>
      <c r="AP45"/>
      <c r="AQ45"/>
      <c r="AR45"/>
      <c r="AS45"/>
      <c r="AT45" s="127"/>
      <c r="AU45" s="127"/>
      <c r="AV45" s="127"/>
      <c r="AW45" s="127"/>
      <c r="AX45" s="127"/>
      <c r="AY45" s="127"/>
      <c r="AZ45" s="127"/>
    </row>
    <row r="46" spans="1:52" s="225" customFormat="1" x14ac:dyDescent="0.2">
      <c r="A46" s="127" t="str">
        <f t="shared" si="7"/>
        <v>Gas Wells_Gas Well Truck Loading</v>
      </c>
      <c r="B46" s="240" t="s">
        <v>457</v>
      </c>
      <c r="C46" s="127" t="s">
        <v>245</v>
      </c>
      <c r="D46" s="241" t="str">
        <f>VLOOKUP(A46,SCC_xref!$A$7:$F$59,6,FALSE)</f>
        <v>2310020800</v>
      </c>
      <c r="E46" s="237" t="s">
        <v>76</v>
      </c>
      <c r="F46" s="240" t="s">
        <v>371</v>
      </c>
      <c r="G46" s="242">
        <f t="shared" si="10"/>
        <v>0.74100581506805552</v>
      </c>
      <c r="H46" s="242">
        <f t="shared" si="10"/>
        <v>0.74100581506805552</v>
      </c>
      <c r="I46" s="242">
        <f t="shared" si="10"/>
        <v>0.74100581506805552</v>
      </c>
      <c r="J46" s="242">
        <f t="shared" si="10"/>
        <v>3.9886148007590134</v>
      </c>
      <c r="K46" s="242">
        <f t="shared" si="10"/>
        <v>3.9886148007590134</v>
      </c>
      <c r="L46" s="242">
        <f t="shared" si="10"/>
        <v>0.74100581506805552</v>
      </c>
      <c r="M46" s="242">
        <f t="shared" si="10"/>
        <v>1</v>
      </c>
      <c r="N46" s="242">
        <f t="shared" si="10"/>
        <v>0.68573195238831353</v>
      </c>
      <c r="O46" s="242">
        <f t="shared" si="10"/>
        <v>0.68573195238831353</v>
      </c>
      <c r="P46" s="242">
        <f t="shared" si="10"/>
        <v>0.68573195238831353</v>
      </c>
      <c r="Q46" s="242">
        <f t="shared" si="10"/>
        <v>0.68573195238831353</v>
      </c>
      <c r="R46" s="242">
        <f t="shared" si="10"/>
        <v>0.68573195238831353</v>
      </c>
      <c r="S46" s="242">
        <f t="shared" si="10"/>
        <v>0.68573195238831353</v>
      </c>
      <c r="T46" s="242">
        <f t="shared" si="10"/>
        <v>0.68573195238831353</v>
      </c>
      <c r="U46" s="242">
        <f t="shared" si="10"/>
        <v>0.68573195238831353</v>
      </c>
      <c r="V46" s="242">
        <f t="shared" si="10"/>
        <v>3.9886148007590134</v>
      </c>
      <c r="W46" s="242">
        <f t="shared" si="9"/>
        <v>0.80079487745639211</v>
      </c>
      <c r="X46" s="248"/>
      <c r="Y46" s="127"/>
      <c r="AB46" s="127" t="str">
        <f t="shared" si="1"/>
        <v>Hill_Gas Wells_Compressor Engine Startup/Shutdown_2310021604</v>
      </c>
      <c r="AC46" s="127" t="str">
        <f t="shared" si="2"/>
        <v>Gas Wells</v>
      </c>
      <c r="AD46" s="127" t="str">
        <f t="shared" si="3"/>
        <v>Compressor Engine Startup/Shutdown</v>
      </c>
      <c r="AE46" s="127" t="str">
        <f t="shared" si="4"/>
        <v>2310021604</v>
      </c>
      <c r="AF46" s="127" t="str">
        <f t="shared" si="5"/>
        <v>Hill</v>
      </c>
      <c r="AG46" s="272"/>
      <c r="AH46" s="272"/>
      <c r="AI46" s="272"/>
      <c r="AJ46" s="83" t="s">
        <v>387</v>
      </c>
      <c r="AK46" s="270">
        <v>0.97609289617486339</v>
      </c>
      <c r="AL46"/>
      <c r="AM46"/>
      <c r="AN46"/>
      <c r="AO46"/>
      <c r="AP46"/>
      <c r="AQ46"/>
      <c r="AR46"/>
      <c r="AS46"/>
      <c r="AT46" s="127"/>
      <c r="AU46" s="127"/>
      <c r="AV46" s="127"/>
      <c r="AW46" s="127"/>
      <c r="AX46" s="127"/>
      <c r="AY46" s="127"/>
      <c r="AZ46" s="127"/>
    </row>
    <row r="47" spans="1:52" s="225" customFormat="1" x14ac:dyDescent="0.2">
      <c r="A47" s="127" t="str">
        <f t="shared" si="7"/>
        <v>Gas Wells_Water tank losses</v>
      </c>
      <c r="B47" s="240" t="s">
        <v>457</v>
      </c>
      <c r="C47" s="127" t="s">
        <v>245</v>
      </c>
      <c r="D47" s="241" t="str">
        <f>VLOOKUP(A47,SCC_xref!$A$7:$F$59,6,FALSE)</f>
        <v>2310000550</v>
      </c>
      <c r="E47" s="237" t="s">
        <v>64</v>
      </c>
      <c r="F47" s="240" t="s">
        <v>373</v>
      </c>
      <c r="G47" s="242">
        <f t="shared" si="10"/>
        <v>0.92451676902552449</v>
      </c>
      <c r="H47" s="242">
        <f t="shared" si="10"/>
        <v>0.92451676902552449</v>
      </c>
      <c r="I47" s="242">
        <f t="shared" si="10"/>
        <v>0.92451676902552449</v>
      </c>
      <c r="J47" s="242">
        <f t="shared" si="10"/>
        <v>0.81713698372401322</v>
      </c>
      <c r="K47" s="242">
        <f t="shared" si="10"/>
        <v>0.81713698372401322</v>
      </c>
      <c r="L47" s="242">
        <f t="shared" si="10"/>
        <v>0.92451676902552449</v>
      </c>
      <c r="M47" s="242">
        <f t="shared" si="10"/>
        <v>0.74052418554863075</v>
      </c>
      <c r="N47" s="242">
        <f t="shared" si="10"/>
        <v>0.79527351080836861</v>
      </c>
      <c r="O47" s="242">
        <f t="shared" si="10"/>
        <v>0.79527351080836861</v>
      </c>
      <c r="P47" s="242">
        <f t="shared" si="10"/>
        <v>0.79527351080836861</v>
      </c>
      <c r="Q47" s="242">
        <f t="shared" si="10"/>
        <v>0.79527351080836861</v>
      </c>
      <c r="R47" s="242">
        <f t="shared" si="10"/>
        <v>0.79527351080836861</v>
      </c>
      <c r="S47" s="242">
        <f t="shared" si="10"/>
        <v>0.79527351080836861</v>
      </c>
      <c r="T47" s="242">
        <f t="shared" si="10"/>
        <v>0.79527351080836861</v>
      </c>
      <c r="U47" s="242">
        <f t="shared" si="10"/>
        <v>0.79527351080836861</v>
      </c>
      <c r="V47" s="242">
        <f t="shared" si="10"/>
        <v>0.81713698372401322</v>
      </c>
      <c r="W47" s="242">
        <f t="shared" si="9"/>
        <v>0.80522005414546627</v>
      </c>
      <c r="X47" s="248"/>
      <c r="Y47" s="127"/>
      <c r="AB47" s="127" t="str">
        <f t="shared" si="1"/>
        <v>Liberty_Gas Wells_Compressor Engine Startup/Shutdown_2310021604</v>
      </c>
      <c r="AC47" s="127" t="str">
        <f t="shared" si="2"/>
        <v>Gas Wells</v>
      </c>
      <c r="AD47" s="127" t="str">
        <f t="shared" si="3"/>
        <v>Compressor Engine Startup/Shutdown</v>
      </c>
      <c r="AE47" s="127" t="str">
        <f t="shared" si="4"/>
        <v>2310021604</v>
      </c>
      <c r="AF47" s="127" t="str">
        <f t="shared" si="5"/>
        <v>Liberty</v>
      </c>
      <c r="AG47" s="272"/>
      <c r="AH47" s="272"/>
      <c r="AI47" s="272"/>
      <c r="AJ47" s="83" t="s">
        <v>388</v>
      </c>
      <c r="AK47" s="270">
        <v>0.98127340823970033</v>
      </c>
      <c r="AL47"/>
      <c r="AM47"/>
      <c r="AN47"/>
      <c r="AO47"/>
      <c r="AP47"/>
      <c r="AQ47"/>
      <c r="AR47"/>
      <c r="AS47"/>
      <c r="AT47" s="127"/>
      <c r="AU47" s="127"/>
      <c r="AV47" s="127"/>
      <c r="AW47" s="127"/>
      <c r="AX47" s="127"/>
      <c r="AY47" s="127"/>
      <c r="AZ47" s="127"/>
    </row>
    <row r="48" spans="1:52" x14ac:dyDescent="0.2">
      <c r="A48" s="127" t="str">
        <f t="shared" si="7"/>
        <v>Gas Wells_Water Tank Flaring</v>
      </c>
      <c r="B48" s="240" t="s">
        <v>457</v>
      </c>
      <c r="C48" s="127" t="s">
        <v>245</v>
      </c>
      <c r="D48" s="241" t="str">
        <f>VLOOKUP(A48,SCC_xref!$A$7:$F$59,6,FALSE)</f>
        <v>2310000550</v>
      </c>
      <c r="E48" s="237" t="s">
        <v>119</v>
      </c>
      <c r="F48" s="240" t="s">
        <v>373</v>
      </c>
      <c r="G48" s="242">
        <f t="shared" si="10"/>
        <v>0.92451676902552449</v>
      </c>
      <c r="H48" s="242">
        <f t="shared" si="10"/>
        <v>0.92451676902552449</v>
      </c>
      <c r="I48" s="242">
        <f t="shared" si="10"/>
        <v>0.92451676902552449</v>
      </c>
      <c r="J48" s="242">
        <f t="shared" si="10"/>
        <v>0.81713698372401322</v>
      </c>
      <c r="K48" s="242">
        <f t="shared" si="10"/>
        <v>0.81713698372401322</v>
      </c>
      <c r="L48" s="242">
        <f t="shared" si="10"/>
        <v>0.92451676902552449</v>
      </c>
      <c r="M48" s="242">
        <f t="shared" si="10"/>
        <v>0.74052418554863075</v>
      </c>
      <c r="N48" s="242">
        <f t="shared" si="10"/>
        <v>0.79527351080836861</v>
      </c>
      <c r="O48" s="242">
        <f t="shared" si="10"/>
        <v>0.79527351080836861</v>
      </c>
      <c r="P48" s="242">
        <f t="shared" si="10"/>
        <v>0.79527351080836861</v>
      </c>
      <c r="Q48" s="242">
        <f t="shared" si="10"/>
        <v>0.79527351080836861</v>
      </c>
      <c r="R48" s="242">
        <f t="shared" si="10"/>
        <v>0.79527351080836861</v>
      </c>
      <c r="S48" s="242">
        <f t="shared" si="10"/>
        <v>0.79527351080836861</v>
      </c>
      <c r="T48" s="242">
        <f t="shared" si="10"/>
        <v>0.79527351080836861</v>
      </c>
      <c r="U48" s="242">
        <f t="shared" si="10"/>
        <v>0.79527351080836861</v>
      </c>
      <c r="V48" s="242">
        <f t="shared" si="10"/>
        <v>0.81713698372401322</v>
      </c>
      <c r="W48" s="242">
        <f t="shared" si="9"/>
        <v>0.80522005414546627</v>
      </c>
      <c r="X48" s="242"/>
      <c r="AB48" s="127" t="str">
        <f t="shared" si="1"/>
        <v>Phillips_Gas Wells_Compressor Engine Startup/Shutdown_2310021604</v>
      </c>
      <c r="AC48" s="127" t="str">
        <f t="shared" si="2"/>
        <v>Gas Wells</v>
      </c>
      <c r="AD48" s="127" t="str">
        <f t="shared" si="3"/>
        <v>Compressor Engine Startup/Shutdown</v>
      </c>
      <c r="AE48" s="127" t="str">
        <f t="shared" si="4"/>
        <v>2310021604</v>
      </c>
      <c r="AF48" s="127" t="str">
        <f t="shared" si="5"/>
        <v>Phillips</v>
      </c>
      <c r="AG48" s="272"/>
      <c r="AH48" s="272"/>
      <c r="AI48" s="272"/>
      <c r="AJ48" s="83" t="s">
        <v>389</v>
      </c>
      <c r="AK48" s="270">
        <v>0.99455205811138014</v>
      </c>
      <c r="AL48"/>
      <c r="AM48"/>
      <c r="AN48"/>
      <c r="AO48"/>
      <c r="AP48"/>
      <c r="AQ48"/>
      <c r="AR48"/>
      <c r="AS48"/>
    </row>
    <row r="49" spans="1:52" x14ac:dyDescent="0.2">
      <c r="A49" s="127" t="str">
        <f t="shared" si="7"/>
        <v>Gas Wells_Workover rigs</v>
      </c>
      <c r="B49" s="240" t="s">
        <v>457</v>
      </c>
      <c r="C49" s="127" t="s">
        <v>245</v>
      </c>
      <c r="D49" s="241" t="str">
        <f>VLOOKUP(A49,SCC_xref!$A$7:$F$59,6,FALSE)</f>
        <v>2310000230</v>
      </c>
      <c r="E49" s="237" t="s">
        <v>83</v>
      </c>
      <c r="F49" s="240" t="s">
        <v>374</v>
      </c>
      <c r="G49" s="242">
        <f t="shared" si="10"/>
        <v>0.98127340823970033</v>
      </c>
      <c r="H49" s="242">
        <f t="shared" si="10"/>
        <v>0.98127340823970033</v>
      </c>
      <c r="I49" s="242">
        <f t="shared" si="10"/>
        <v>0.98127340823970033</v>
      </c>
      <c r="J49" s="242">
        <f t="shared" si="10"/>
        <v>0.97609289617486339</v>
      </c>
      <c r="K49" s="242">
        <f t="shared" si="10"/>
        <v>0.97609289617486339</v>
      </c>
      <c r="L49" s="242">
        <f t="shared" si="10"/>
        <v>0.98127340823970033</v>
      </c>
      <c r="M49" s="242">
        <f t="shared" si="10"/>
        <v>0.99455205811138014</v>
      </c>
      <c r="N49" s="242">
        <f t="shared" si="10"/>
        <v>1.0833333333333333</v>
      </c>
      <c r="O49" s="242">
        <f t="shared" si="10"/>
        <v>1.0833333333333333</v>
      </c>
      <c r="P49" s="242">
        <f t="shared" si="10"/>
        <v>1.0833333333333333</v>
      </c>
      <c r="Q49" s="242">
        <f t="shared" si="10"/>
        <v>1.0833333333333333</v>
      </c>
      <c r="R49" s="242">
        <f t="shared" si="10"/>
        <v>1.0833333333333333</v>
      </c>
      <c r="S49" s="242">
        <f t="shared" si="10"/>
        <v>1.0833333333333333</v>
      </c>
      <c r="T49" s="242">
        <f t="shared" si="10"/>
        <v>1.0833333333333333</v>
      </c>
      <c r="U49" s="242">
        <f t="shared" si="10"/>
        <v>1.0833333333333333</v>
      </c>
      <c r="V49" s="242">
        <f t="shared" si="10"/>
        <v>0.97609289617486339</v>
      </c>
      <c r="W49" s="242">
        <f t="shared" si="9"/>
        <v>0.98476361192023298</v>
      </c>
      <c r="X49" s="242"/>
      <c r="AB49" s="127" t="str">
        <f t="shared" si="1"/>
        <v>Cascade_Gas Wells_Compressor Engine Startup/Shutdown_2310021604</v>
      </c>
      <c r="AC49" s="127" t="str">
        <f t="shared" si="2"/>
        <v>Gas Wells</v>
      </c>
      <c r="AD49" s="127" t="str">
        <f t="shared" si="3"/>
        <v>Compressor Engine Startup/Shutdown</v>
      </c>
      <c r="AE49" s="127" t="str">
        <f t="shared" si="4"/>
        <v>2310021604</v>
      </c>
      <c r="AF49" s="127" t="str">
        <f t="shared" si="5"/>
        <v>Cascade</v>
      </c>
      <c r="AG49" s="272"/>
      <c r="AH49" s="272"/>
      <c r="AI49" s="272"/>
      <c r="AJ49" s="83" t="s">
        <v>390</v>
      </c>
      <c r="AK49" s="270">
        <v>1.0833333333333333</v>
      </c>
      <c r="AL49"/>
      <c r="AM49"/>
      <c r="AN49"/>
      <c r="AO49"/>
      <c r="AP49"/>
      <c r="AQ49"/>
      <c r="AR49"/>
      <c r="AS49"/>
    </row>
    <row r="50" spans="1:52" x14ac:dyDescent="0.2">
      <c r="A50" s="127" t="str">
        <f t="shared" si="7"/>
        <v>Gas Wells_Other Venting</v>
      </c>
      <c r="B50" s="240" t="s">
        <v>457</v>
      </c>
      <c r="C50" s="127" t="s">
        <v>245</v>
      </c>
      <c r="D50" s="241" t="str">
        <f>VLOOKUP(A50,SCC_xref!$A$7:$F$59,6,FALSE)</f>
        <v>2310021000</v>
      </c>
      <c r="E50" s="237" t="s">
        <v>121</v>
      </c>
      <c r="F50" s="240" t="s">
        <v>370</v>
      </c>
      <c r="G50" s="242">
        <f t="shared" si="10"/>
        <v>0.92451676902552449</v>
      </c>
      <c r="H50" s="242">
        <f t="shared" si="10"/>
        <v>0.92451676902552449</v>
      </c>
      <c r="I50" s="242">
        <f t="shared" si="10"/>
        <v>0.92451676902552449</v>
      </c>
      <c r="J50" s="242">
        <f t="shared" si="10"/>
        <v>0.81713698372401322</v>
      </c>
      <c r="K50" s="242">
        <f t="shared" si="10"/>
        <v>0.81713698372401322</v>
      </c>
      <c r="L50" s="242">
        <f t="shared" si="10"/>
        <v>0.92451676902552449</v>
      </c>
      <c r="M50" s="242">
        <f t="shared" si="10"/>
        <v>0.74052418554863075</v>
      </c>
      <c r="N50" s="242">
        <f t="shared" si="10"/>
        <v>0.79527351080836861</v>
      </c>
      <c r="O50" s="242">
        <f t="shared" si="10"/>
        <v>0.79527351080836861</v>
      </c>
      <c r="P50" s="242">
        <f t="shared" si="10"/>
        <v>0.79527351080836861</v>
      </c>
      <c r="Q50" s="242">
        <f t="shared" si="10"/>
        <v>0.79527351080836861</v>
      </c>
      <c r="R50" s="242">
        <f t="shared" si="10"/>
        <v>0.79527351080836861</v>
      </c>
      <c r="S50" s="242">
        <f t="shared" si="10"/>
        <v>0.79527351080836861</v>
      </c>
      <c r="T50" s="242">
        <f t="shared" si="10"/>
        <v>0.79527351080836861</v>
      </c>
      <c r="U50" s="242">
        <f t="shared" si="10"/>
        <v>0.79527351080836861</v>
      </c>
      <c r="V50" s="242">
        <f t="shared" si="10"/>
        <v>0.81713698372401322</v>
      </c>
      <c r="W50" s="242">
        <f t="shared" si="9"/>
        <v>0.80522005414546627</v>
      </c>
      <c r="X50" s="247"/>
      <c r="Z50" s="225"/>
      <c r="AA50" s="225"/>
      <c r="AB50" s="127" t="str">
        <f t="shared" si="1"/>
        <v>Fergus_Gas Wells_Compressor Engine Startup/Shutdown_2310021604</v>
      </c>
      <c r="AC50" s="127" t="str">
        <f t="shared" si="2"/>
        <v>Gas Wells</v>
      </c>
      <c r="AD50" s="127" t="str">
        <f t="shared" si="3"/>
        <v>Compressor Engine Startup/Shutdown</v>
      </c>
      <c r="AE50" s="127" t="str">
        <f t="shared" si="4"/>
        <v>2310021604</v>
      </c>
      <c r="AF50" s="127" t="str">
        <f t="shared" si="5"/>
        <v>Fergus</v>
      </c>
      <c r="AG50" s="272"/>
      <c r="AH50" s="272"/>
      <c r="AI50" s="272"/>
      <c r="AJ50" s="83" t="s">
        <v>391</v>
      </c>
      <c r="AK50" s="270">
        <v>1.0833333333333333</v>
      </c>
      <c r="AL50"/>
      <c r="AM50"/>
      <c r="AN50"/>
      <c r="AO50"/>
      <c r="AP50"/>
      <c r="AQ50"/>
      <c r="AR50"/>
      <c r="AS50"/>
    </row>
    <row r="51" spans="1:52" s="225" customFormat="1" x14ac:dyDescent="0.2">
      <c r="A51" s="127" t="str">
        <f t="shared" si="7"/>
        <v>Gas Wells_Other Flaring</v>
      </c>
      <c r="B51" s="240" t="s">
        <v>457</v>
      </c>
      <c r="C51" s="127" t="s">
        <v>245</v>
      </c>
      <c r="D51" s="241" t="str">
        <f>VLOOKUP(A51,SCC_xref!$A$7:$F$59,6,FALSE)</f>
        <v>2310021000</v>
      </c>
      <c r="E51" s="244" t="s">
        <v>70</v>
      </c>
      <c r="F51" s="240" t="s">
        <v>370</v>
      </c>
      <c r="G51" s="242">
        <f t="shared" si="10"/>
        <v>0.92451676902552449</v>
      </c>
      <c r="H51" s="242">
        <f t="shared" si="10"/>
        <v>0.92451676902552449</v>
      </c>
      <c r="I51" s="242">
        <f t="shared" si="10"/>
        <v>0.92451676902552449</v>
      </c>
      <c r="J51" s="242">
        <f t="shared" si="10"/>
        <v>0.81713698372401322</v>
      </c>
      <c r="K51" s="242">
        <f t="shared" si="10"/>
        <v>0.81713698372401322</v>
      </c>
      <c r="L51" s="242">
        <f t="shared" si="10"/>
        <v>0.92451676902552449</v>
      </c>
      <c r="M51" s="242">
        <f t="shared" si="10"/>
        <v>0.74052418554863075</v>
      </c>
      <c r="N51" s="242">
        <f t="shared" si="10"/>
        <v>0.79527351080836861</v>
      </c>
      <c r="O51" s="242">
        <f t="shared" si="10"/>
        <v>0.79527351080836861</v>
      </c>
      <c r="P51" s="242">
        <f t="shared" si="10"/>
        <v>0.79527351080836861</v>
      </c>
      <c r="Q51" s="242">
        <f t="shared" si="10"/>
        <v>0.79527351080836861</v>
      </c>
      <c r="R51" s="242">
        <f t="shared" si="10"/>
        <v>0.79527351080836861</v>
      </c>
      <c r="S51" s="242">
        <f t="shared" si="10"/>
        <v>0.79527351080836861</v>
      </c>
      <c r="T51" s="242">
        <f t="shared" si="10"/>
        <v>0.79527351080836861</v>
      </c>
      <c r="U51" s="242">
        <f t="shared" si="10"/>
        <v>0.79527351080836861</v>
      </c>
      <c r="V51" s="242">
        <f t="shared" si="10"/>
        <v>0.81713698372401322</v>
      </c>
      <c r="W51" s="242">
        <f t="shared" si="9"/>
        <v>0.80522005414546627</v>
      </c>
      <c r="X51" s="247"/>
      <c r="Y51" s="127"/>
      <c r="AB51" s="127" t="str">
        <f t="shared" si="1"/>
        <v>Rosebud_Gas Wells_Compressor Engine Startup/Shutdown_2310021604</v>
      </c>
      <c r="AC51" s="127" t="str">
        <f t="shared" si="2"/>
        <v>Gas Wells</v>
      </c>
      <c r="AD51" s="127" t="str">
        <f t="shared" si="3"/>
        <v>Compressor Engine Startup/Shutdown</v>
      </c>
      <c r="AE51" s="127" t="str">
        <f t="shared" si="4"/>
        <v>2310021604</v>
      </c>
      <c r="AF51" s="127" t="str">
        <f t="shared" si="5"/>
        <v>Rosebud</v>
      </c>
      <c r="AG51" s="272"/>
      <c r="AH51" s="272"/>
      <c r="AI51" s="272"/>
      <c r="AJ51" s="83" t="s">
        <v>392</v>
      </c>
      <c r="AK51" s="270">
        <v>1.0833333333333333</v>
      </c>
      <c r="AL51"/>
      <c r="AM51"/>
      <c r="AN51"/>
      <c r="AO51"/>
      <c r="AP51"/>
      <c r="AQ51"/>
      <c r="AR51"/>
      <c r="AS51"/>
      <c r="AT51" s="127"/>
      <c r="AU51" s="127"/>
      <c r="AV51" s="127"/>
      <c r="AW51" s="127"/>
      <c r="AX51" s="127"/>
      <c r="AY51" s="127"/>
      <c r="AZ51" s="127"/>
    </row>
    <row r="52" spans="1:52" x14ac:dyDescent="0.2">
      <c r="A52" s="127" t="str">
        <f t="shared" si="7"/>
        <v>Oil Wells_Artificial Lift</v>
      </c>
      <c r="B52" s="240" t="s">
        <v>457</v>
      </c>
      <c r="C52" s="256" t="s">
        <v>244</v>
      </c>
      <c r="D52" s="241" t="str">
        <f>VLOOKUP(A52,SCC_xref!$A$7:$F$59,6,FALSE)</f>
        <v>2310011600</v>
      </c>
      <c r="E52" s="241" t="s">
        <v>17</v>
      </c>
      <c r="F52" s="240" t="s">
        <v>378</v>
      </c>
      <c r="G52" s="242">
        <f t="shared" si="10"/>
        <v>1.004</v>
      </c>
      <c r="H52" s="242">
        <f t="shared" si="10"/>
        <v>1.004</v>
      </c>
      <c r="I52" s="242">
        <f t="shared" si="10"/>
        <v>1.004</v>
      </c>
      <c r="J52" s="242">
        <f t="shared" si="10"/>
        <v>0.98529411764705888</v>
      </c>
      <c r="K52" s="242">
        <f t="shared" si="10"/>
        <v>0.98529411764705888</v>
      </c>
      <c r="L52" s="242">
        <f t="shared" si="10"/>
        <v>1.004</v>
      </c>
      <c r="M52" s="242">
        <f t="shared" si="10"/>
        <v>1</v>
      </c>
      <c r="N52" s="242">
        <f t="shared" si="10"/>
        <v>1.0833333333333333</v>
      </c>
      <c r="O52" s="242">
        <f t="shared" si="10"/>
        <v>1.0833333333333333</v>
      </c>
      <c r="P52" s="242">
        <f t="shared" si="10"/>
        <v>1.0833333333333333</v>
      </c>
      <c r="Q52" s="242">
        <f t="shared" si="10"/>
        <v>1.0833333333333333</v>
      </c>
      <c r="R52" s="242">
        <f t="shared" si="10"/>
        <v>1.0833333333333333</v>
      </c>
      <c r="S52" s="242">
        <f t="shared" si="10"/>
        <v>1.0833333333333333</v>
      </c>
      <c r="T52" s="242">
        <f t="shared" si="10"/>
        <v>1.0833333333333333</v>
      </c>
      <c r="U52" s="242">
        <f t="shared" si="10"/>
        <v>1.0833333333333333</v>
      </c>
      <c r="V52" s="242">
        <f t="shared" si="10"/>
        <v>0.98529411764705888</v>
      </c>
      <c r="W52" s="242">
        <f t="shared" si="9"/>
        <v>1.010936132983377</v>
      </c>
      <c r="X52" s="247"/>
      <c r="Z52" s="225"/>
      <c r="AA52" s="225"/>
      <c r="AB52" s="127" t="str">
        <f t="shared" si="1"/>
        <v>Teton_Gas Wells_Compressor Engine Startup/Shutdown_2310021604</v>
      </c>
      <c r="AC52" s="127" t="str">
        <f t="shared" si="2"/>
        <v>Gas Wells</v>
      </c>
      <c r="AD52" s="127" t="str">
        <f t="shared" si="3"/>
        <v>Compressor Engine Startup/Shutdown</v>
      </c>
      <c r="AE52" s="127" t="str">
        <f t="shared" si="4"/>
        <v>2310021604</v>
      </c>
      <c r="AF52" s="127" t="str">
        <f t="shared" si="5"/>
        <v>Teton</v>
      </c>
      <c r="AG52" s="272"/>
      <c r="AH52" s="272"/>
      <c r="AI52" s="272"/>
      <c r="AJ52" s="83" t="s">
        <v>393</v>
      </c>
      <c r="AK52" s="270">
        <v>1.0833333333333333</v>
      </c>
      <c r="AL52"/>
      <c r="AM52"/>
      <c r="AN52"/>
      <c r="AO52"/>
      <c r="AP52"/>
      <c r="AQ52"/>
      <c r="AR52"/>
      <c r="AS52"/>
    </row>
    <row r="53" spans="1:52" x14ac:dyDescent="0.2">
      <c r="A53" s="127" t="str">
        <f t="shared" si="7"/>
        <v>Oil Wells_Venting - blowdowns</v>
      </c>
      <c r="B53" s="240" t="s">
        <v>457</v>
      </c>
      <c r="C53" s="256" t="s">
        <v>244</v>
      </c>
      <c r="D53" s="241" t="str">
        <f>VLOOKUP(A53,SCC_xref!$A$7:$F$59,6,FALSE)</f>
        <v>2310011000</v>
      </c>
      <c r="E53" s="127" t="s">
        <v>60</v>
      </c>
      <c r="F53" s="240" t="s">
        <v>378</v>
      </c>
      <c r="G53" s="242">
        <f t="shared" si="10"/>
        <v>1.004</v>
      </c>
      <c r="H53" s="242">
        <f t="shared" si="10"/>
        <v>1.004</v>
      </c>
      <c r="I53" s="242">
        <f t="shared" si="10"/>
        <v>1.004</v>
      </c>
      <c r="J53" s="242">
        <f t="shared" si="10"/>
        <v>0.98529411764705888</v>
      </c>
      <c r="K53" s="242">
        <f t="shared" si="10"/>
        <v>0.98529411764705888</v>
      </c>
      <c r="L53" s="242">
        <f t="shared" si="10"/>
        <v>1.004</v>
      </c>
      <c r="M53" s="242">
        <f t="shared" si="10"/>
        <v>1</v>
      </c>
      <c r="N53" s="242">
        <f t="shared" si="10"/>
        <v>1.0833333333333333</v>
      </c>
      <c r="O53" s="242">
        <f t="shared" si="10"/>
        <v>1.0833333333333333</v>
      </c>
      <c r="P53" s="242">
        <f t="shared" si="10"/>
        <v>1.0833333333333333</v>
      </c>
      <c r="Q53" s="242">
        <f t="shared" si="10"/>
        <v>1.0833333333333333</v>
      </c>
      <c r="R53" s="242">
        <f t="shared" si="10"/>
        <v>1.0833333333333333</v>
      </c>
      <c r="S53" s="242">
        <f t="shared" si="10"/>
        <v>1.0833333333333333</v>
      </c>
      <c r="T53" s="242">
        <f t="shared" si="10"/>
        <v>1.0833333333333333</v>
      </c>
      <c r="U53" s="242">
        <f t="shared" si="10"/>
        <v>1.0833333333333333</v>
      </c>
      <c r="V53" s="242">
        <f t="shared" si="10"/>
        <v>0.98529411764705888</v>
      </c>
      <c r="W53" s="242">
        <f t="shared" si="9"/>
        <v>1.010936132983377</v>
      </c>
      <c r="X53" s="248"/>
      <c r="Z53" s="225"/>
      <c r="AA53" s="225"/>
      <c r="AB53" s="127" t="str">
        <f t="shared" si="1"/>
        <v>Chouteau_Gas Wells_Compressor Engine Startup/Shutdown_2310021604</v>
      </c>
      <c r="AC53" s="127" t="str">
        <f t="shared" si="2"/>
        <v>Gas Wells</v>
      </c>
      <c r="AD53" s="127" t="str">
        <f t="shared" si="3"/>
        <v>Compressor Engine Startup/Shutdown</v>
      </c>
      <c r="AE53" s="127" t="str">
        <f t="shared" si="4"/>
        <v>2310021604</v>
      </c>
      <c r="AF53" s="127" t="str">
        <f t="shared" si="5"/>
        <v>Chouteau</v>
      </c>
      <c r="AG53" s="272"/>
      <c r="AH53" s="272"/>
      <c r="AI53" s="272"/>
      <c r="AJ53" s="83" t="s">
        <v>394</v>
      </c>
      <c r="AK53" s="270">
        <v>0.97609289617486339</v>
      </c>
      <c r="AL53"/>
      <c r="AM53"/>
      <c r="AN53"/>
      <c r="AO53"/>
      <c r="AP53"/>
      <c r="AQ53"/>
      <c r="AR53"/>
      <c r="AS53"/>
    </row>
    <row r="54" spans="1:52" x14ac:dyDescent="0.2">
      <c r="A54" s="127" t="str">
        <f t="shared" si="7"/>
        <v>Oil Wells_Blowdown Flaring</v>
      </c>
      <c r="B54" s="240" t="s">
        <v>457</v>
      </c>
      <c r="C54" s="256" t="s">
        <v>244</v>
      </c>
      <c r="D54" s="241" t="str">
        <f>VLOOKUP(A54,SCC_xref!$A$7:$F$59,6,FALSE)</f>
        <v>2310011000</v>
      </c>
      <c r="E54" s="127" t="s">
        <v>87</v>
      </c>
      <c r="F54" s="240" t="s">
        <v>378</v>
      </c>
      <c r="G54" s="242">
        <f t="shared" si="10"/>
        <v>1.004</v>
      </c>
      <c r="H54" s="242">
        <f t="shared" si="10"/>
        <v>1.004</v>
      </c>
      <c r="I54" s="242">
        <f t="shared" si="10"/>
        <v>1.004</v>
      </c>
      <c r="J54" s="242">
        <f t="shared" si="10"/>
        <v>0.98529411764705888</v>
      </c>
      <c r="K54" s="242">
        <f t="shared" si="10"/>
        <v>0.98529411764705888</v>
      </c>
      <c r="L54" s="242">
        <f t="shared" si="10"/>
        <v>1.004</v>
      </c>
      <c r="M54" s="242">
        <f t="shared" si="10"/>
        <v>1</v>
      </c>
      <c r="N54" s="242">
        <f t="shared" si="10"/>
        <v>1.0833333333333333</v>
      </c>
      <c r="O54" s="242">
        <f t="shared" si="10"/>
        <v>1.0833333333333333</v>
      </c>
      <c r="P54" s="242">
        <f t="shared" si="10"/>
        <v>1.0833333333333333</v>
      </c>
      <c r="Q54" s="242">
        <f t="shared" si="10"/>
        <v>1.0833333333333333</v>
      </c>
      <c r="R54" s="242">
        <f t="shared" si="10"/>
        <v>1.0833333333333333</v>
      </c>
      <c r="S54" s="242">
        <f t="shared" si="10"/>
        <v>1.0833333333333333</v>
      </c>
      <c r="T54" s="242">
        <f t="shared" si="10"/>
        <v>1.0833333333333333</v>
      </c>
      <c r="U54" s="242">
        <f t="shared" si="10"/>
        <v>1.0833333333333333</v>
      </c>
      <c r="V54" s="242">
        <f t="shared" si="10"/>
        <v>0.98529411764705888</v>
      </c>
      <c r="W54" s="242">
        <f t="shared" si="9"/>
        <v>1.010936132983377</v>
      </c>
      <c r="X54" s="242"/>
      <c r="Z54" s="225"/>
      <c r="AA54" s="225"/>
      <c r="AB54" s="127" t="str">
        <f t="shared" si="1"/>
        <v>YELLWSTN_Gas Wells_Compressor Engine Startup/Shutdown_2310021604</v>
      </c>
      <c r="AC54" s="127" t="str">
        <f t="shared" si="2"/>
        <v>Gas Wells</v>
      </c>
      <c r="AD54" s="127" t="str">
        <f t="shared" si="3"/>
        <v>Compressor Engine Startup/Shutdown</v>
      </c>
      <c r="AE54" s="127" t="str">
        <f t="shared" si="4"/>
        <v>2310021604</v>
      </c>
      <c r="AF54" s="127" t="str">
        <f t="shared" si="5"/>
        <v>YELLWSTN</v>
      </c>
      <c r="AG54" s="272"/>
      <c r="AH54" s="272"/>
      <c r="AI54" s="272"/>
      <c r="AJ54" s="83" t="s">
        <v>399</v>
      </c>
      <c r="AK54" s="270">
        <v>1.0833333333333333</v>
      </c>
      <c r="AL54"/>
      <c r="AM54"/>
      <c r="AN54"/>
      <c r="AO54"/>
      <c r="AP54"/>
      <c r="AQ54"/>
      <c r="AR54"/>
      <c r="AS54"/>
    </row>
    <row r="55" spans="1:52" x14ac:dyDescent="0.2">
      <c r="A55" s="127" t="str">
        <f t="shared" si="7"/>
        <v>Oil Wells_Compressor engines</v>
      </c>
      <c r="B55" s="240" t="s">
        <v>457</v>
      </c>
      <c r="C55" s="256" t="s">
        <v>244</v>
      </c>
      <c r="D55" s="241" t="str">
        <f>VLOOKUP(A55,SCC_xref!$A$7:$F$59,6,FALSE)</f>
        <v>2310020600</v>
      </c>
      <c r="E55" s="127" t="s">
        <v>84</v>
      </c>
      <c r="F55" s="240" t="s">
        <v>378</v>
      </c>
      <c r="G55" s="242">
        <f t="shared" si="10"/>
        <v>1.004</v>
      </c>
      <c r="H55" s="242">
        <f t="shared" si="10"/>
        <v>1.004</v>
      </c>
      <c r="I55" s="242">
        <f t="shared" si="10"/>
        <v>1.004</v>
      </c>
      <c r="J55" s="242">
        <f t="shared" si="10"/>
        <v>0.98529411764705888</v>
      </c>
      <c r="K55" s="242">
        <f t="shared" si="10"/>
        <v>0.98529411764705888</v>
      </c>
      <c r="L55" s="242">
        <f t="shared" si="10"/>
        <v>1.004</v>
      </c>
      <c r="M55" s="242">
        <f t="shared" si="10"/>
        <v>1</v>
      </c>
      <c r="N55" s="242">
        <f t="shared" si="10"/>
        <v>1.0833333333333333</v>
      </c>
      <c r="O55" s="242">
        <f t="shared" si="10"/>
        <v>1.0833333333333333</v>
      </c>
      <c r="P55" s="242">
        <f t="shared" si="10"/>
        <v>1.0833333333333333</v>
      </c>
      <c r="Q55" s="242">
        <f t="shared" si="10"/>
        <v>1.0833333333333333</v>
      </c>
      <c r="R55" s="242">
        <f t="shared" si="10"/>
        <v>1.0833333333333333</v>
      </c>
      <c r="S55" s="242">
        <f t="shared" si="10"/>
        <v>1.0833333333333333</v>
      </c>
      <c r="T55" s="242">
        <f t="shared" si="10"/>
        <v>1.0833333333333333</v>
      </c>
      <c r="U55" s="242">
        <f t="shared" si="10"/>
        <v>1.0833333333333333</v>
      </c>
      <c r="V55" s="242">
        <f t="shared" si="10"/>
        <v>0.98529411764705888</v>
      </c>
      <c r="W55" s="242">
        <f t="shared" si="9"/>
        <v>1.010936132983377</v>
      </c>
      <c r="X55" s="242"/>
      <c r="AB55" s="127" t="str">
        <f t="shared" si="1"/>
        <v>GLDN VAL_Gas Wells_Compressor Engine Startup/Shutdown_2310021604</v>
      </c>
      <c r="AC55" s="127" t="str">
        <f t="shared" si="2"/>
        <v>Gas Wells</v>
      </c>
      <c r="AD55" s="127" t="str">
        <f t="shared" si="3"/>
        <v>Compressor Engine Startup/Shutdown</v>
      </c>
      <c r="AE55" s="127" t="str">
        <f t="shared" si="4"/>
        <v>2310021604</v>
      </c>
      <c r="AF55" s="127" t="str">
        <f t="shared" si="5"/>
        <v>GLDN VAL</v>
      </c>
      <c r="AG55" s="272"/>
      <c r="AH55" s="272"/>
      <c r="AI55" s="272"/>
      <c r="AJ55" s="83" t="s">
        <v>400</v>
      </c>
      <c r="AK55" s="270">
        <v>1.0833333333333333</v>
      </c>
      <c r="AL55"/>
      <c r="AM55"/>
      <c r="AN55"/>
      <c r="AO55"/>
      <c r="AP55"/>
      <c r="AQ55"/>
      <c r="AR55"/>
      <c r="AS55"/>
    </row>
    <row r="56" spans="1:52" x14ac:dyDescent="0.2">
      <c r="A56" s="127" t="str">
        <f t="shared" si="7"/>
        <v>Oil Wells_Compressor Engine Startup/Shutdown</v>
      </c>
      <c r="B56" s="240" t="s">
        <v>457</v>
      </c>
      <c r="C56" s="256" t="s">
        <v>244</v>
      </c>
      <c r="D56" s="241" t="str">
        <f>VLOOKUP(A56,SCC_xref!$A$7:$F$59,6,FALSE)</f>
        <v>2310011000</v>
      </c>
      <c r="E56" s="127" t="s">
        <v>248</v>
      </c>
      <c r="F56" s="240" t="s">
        <v>378</v>
      </c>
      <c r="G56" s="242">
        <f t="shared" si="10"/>
        <v>1.004</v>
      </c>
      <c r="H56" s="242">
        <f t="shared" si="10"/>
        <v>1.004</v>
      </c>
      <c r="I56" s="242">
        <f t="shared" si="10"/>
        <v>1.004</v>
      </c>
      <c r="J56" s="242">
        <f t="shared" si="10"/>
        <v>0.98529411764705888</v>
      </c>
      <c r="K56" s="242">
        <f t="shared" si="10"/>
        <v>0.98529411764705888</v>
      </c>
      <c r="L56" s="242">
        <f t="shared" si="10"/>
        <v>1.004</v>
      </c>
      <c r="M56" s="242">
        <f t="shared" si="10"/>
        <v>1</v>
      </c>
      <c r="N56" s="242">
        <f t="shared" si="10"/>
        <v>1.0833333333333333</v>
      </c>
      <c r="O56" s="242">
        <f t="shared" si="10"/>
        <v>1.0833333333333333</v>
      </c>
      <c r="P56" s="242">
        <f t="shared" si="10"/>
        <v>1.0833333333333333</v>
      </c>
      <c r="Q56" s="242">
        <f t="shared" si="10"/>
        <v>1.0833333333333333</v>
      </c>
      <c r="R56" s="242">
        <f t="shared" si="10"/>
        <v>1.0833333333333333</v>
      </c>
      <c r="S56" s="242">
        <f t="shared" si="10"/>
        <v>1.0833333333333333</v>
      </c>
      <c r="T56" s="242">
        <f t="shared" si="10"/>
        <v>1.0833333333333333</v>
      </c>
      <c r="U56" s="242">
        <f t="shared" si="10"/>
        <v>1.0833333333333333</v>
      </c>
      <c r="V56" s="242">
        <f t="shared" si="10"/>
        <v>0.98529411764705888</v>
      </c>
      <c r="W56" s="242">
        <f t="shared" si="9"/>
        <v>1.010936132983377</v>
      </c>
      <c r="X56" s="242"/>
      <c r="AB56" s="127" t="str">
        <f t="shared" si="1"/>
        <v>MSSLSHEL_Gas Wells_Compressor Engine Startup/Shutdown_2310021604</v>
      </c>
      <c r="AC56" s="127" t="str">
        <f t="shared" si="2"/>
        <v>Gas Wells</v>
      </c>
      <c r="AD56" s="127" t="str">
        <f t="shared" si="3"/>
        <v>Compressor Engine Startup/Shutdown</v>
      </c>
      <c r="AE56" s="127" t="str">
        <f t="shared" si="4"/>
        <v>2310021604</v>
      </c>
      <c r="AF56" s="127" t="str">
        <f t="shared" si="5"/>
        <v>MSSLSHEL</v>
      </c>
      <c r="AG56" s="272"/>
      <c r="AH56" s="272"/>
      <c r="AI56" s="272"/>
      <c r="AJ56" s="83" t="s">
        <v>401</v>
      </c>
      <c r="AK56" s="270">
        <v>1.0833333333333333</v>
      </c>
      <c r="AL56"/>
      <c r="AM56"/>
      <c r="AN56"/>
      <c r="AO56"/>
      <c r="AP56"/>
      <c r="AQ56"/>
      <c r="AR56"/>
      <c r="AS56"/>
    </row>
    <row r="57" spans="1:52" x14ac:dyDescent="0.2">
      <c r="A57" s="127" t="str">
        <f t="shared" si="7"/>
        <v>Oil Wells_Compressor Fugitives</v>
      </c>
      <c r="B57" s="240" t="s">
        <v>457</v>
      </c>
      <c r="C57" s="256" t="s">
        <v>244</v>
      </c>
      <c r="D57" s="241" t="str">
        <f>VLOOKUP(A57,SCC_xref!$A$7:$F$59,6,FALSE)</f>
        <v>2310011506</v>
      </c>
      <c r="E57" s="127" t="s">
        <v>255</v>
      </c>
      <c r="F57" s="240" t="s">
        <v>378</v>
      </c>
      <c r="G57" s="242">
        <f t="shared" si="10"/>
        <v>1.004</v>
      </c>
      <c r="H57" s="242">
        <f t="shared" si="10"/>
        <v>1.004</v>
      </c>
      <c r="I57" s="242">
        <f t="shared" si="10"/>
        <v>1.004</v>
      </c>
      <c r="J57" s="242">
        <f t="shared" si="10"/>
        <v>0.98529411764705888</v>
      </c>
      <c r="K57" s="242">
        <f t="shared" si="10"/>
        <v>0.98529411764705888</v>
      </c>
      <c r="L57" s="242">
        <f t="shared" si="10"/>
        <v>1.004</v>
      </c>
      <c r="M57" s="242">
        <f t="shared" si="10"/>
        <v>1</v>
      </c>
      <c r="N57" s="242">
        <f t="shared" si="10"/>
        <v>1.0833333333333333</v>
      </c>
      <c r="O57" s="242">
        <f t="shared" si="10"/>
        <v>1.0833333333333333</v>
      </c>
      <c r="P57" s="242">
        <f t="shared" si="10"/>
        <v>1.0833333333333333</v>
      </c>
      <c r="Q57" s="242">
        <f t="shared" si="10"/>
        <v>1.0833333333333333</v>
      </c>
      <c r="R57" s="242">
        <f t="shared" si="10"/>
        <v>1.0833333333333333</v>
      </c>
      <c r="S57" s="242">
        <f t="shared" si="10"/>
        <v>1.0833333333333333</v>
      </c>
      <c r="T57" s="242">
        <f t="shared" si="10"/>
        <v>1.0833333333333333</v>
      </c>
      <c r="U57" s="242">
        <f t="shared" si="10"/>
        <v>1.0833333333333333</v>
      </c>
      <c r="V57" s="242">
        <f t="shared" si="10"/>
        <v>0.98529411764705888</v>
      </c>
      <c r="W57" s="242">
        <f t="shared" si="9"/>
        <v>1.010936132983377</v>
      </c>
      <c r="X57" s="242"/>
      <c r="AB57" s="127" t="str">
        <f t="shared" si="1"/>
        <v>PETROLEM_Gas Wells_Compressor Engine Startup/Shutdown_2310021604</v>
      </c>
      <c r="AC57" s="127" t="str">
        <f t="shared" si="2"/>
        <v>Gas Wells</v>
      </c>
      <c r="AD57" s="127" t="str">
        <f t="shared" si="3"/>
        <v>Compressor Engine Startup/Shutdown</v>
      </c>
      <c r="AE57" s="127" t="str">
        <f t="shared" si="4"/>
        <v>2310021604</v>
      </c>
      <c r="AF57" s="127" t="str">
        <f t="shared" si="5"/>
        <v>PETROLEM</v>
      </c>
      <c r="AG57" s="272"/>
      <c r="AH57" s="272"/>
      <c r="AI57" s="272"/>
      <c r="AJ57" s="83" t="s">
        <v>402</v>
      </c>
      <c r="AK57" s="270">
        <v>1.0833333333333333</v>
      </c>
      <c r="AL57"/>
      <c r="AM57"/>
      <c r="AN57"/>
      <c r="AO57"/>
      <c r="AP57"/>
      <c r="AQ57"/>
      <c r="AR57"/>
      <c r="AS57"/>
    </row>
    <row r="58" spans="1:52" x14ac:dyDescent="0.2">
      <c r="A58" s="127" t="str">
        <f t="shared" si="7"/>
        <v>Oil Wells_Casinghead Gas Venting</v>
      </c>
      <c r="B58" s="240" t="s">
        <v>457</v>
      </c>
      <c r="C58" s="256" t="s">
        <v>244</v>
      </c>
      <c r="D58" s="241" t="str">
        <f>VLOOKUP(A58,SCC_xref!$A$7:$F$59,6,FALSE)</f>
        <v>2310011450</v>
      </c>
      <c r="E58" s="127" t="s">
        <v>110</v>
      </c>
      <c r="F58" s="240" t="s">
        <v>375</v>
      </c>
      <c r="G58" s="242">
        <f t="shared" si="10"/>
        <v>1.32729662473132</v>
      </c>
      <c r="H58" s="242">
        <f t="shared" si="10"/>
        <v>1.32729662473132</v>
      </c>
      <c r="I58" s="242">
        <f t="shared" si="10"/>
        <v>1.32729662473132</v>
      </c>
      <c r="J58" s="242">
        <f t="shared" si="10"/>
        <v>0.82183387871614566</v>
      </c>
      <c r="K58" s="242">
        <f t="shared" si="10"/>
        <v>0.82183387871614566</v>
      </c>
      <c r="L58" s="242">
        <f t="shared" si="10"/>
        <v>1.32729662473132</v>
      </c>
      <c r="M58" s="242">
        <f t="shared" si="10"/>
        <v>0.82284131137448058</v>
      </c>
      <c r="N58" s="242">
        <f t="shared" si="10"/>
        <v>1.4717721082571971</v>
      </c>
      <c r="O58" s="242">
        <f t="shared" si="10"/>
        <v>1.4717721082571971</v>
      </c>
      <c r="P58" s="242">
        <f t="shared" si="10"/>
        <v>1.4717721082571971</v>
      </c>
      <c r="Q58" s="242">
        <f t="shared" si="10"/>
        <v>1.4717721082571971</v>
      </c>
      <c r="R58" s="242">
        <f t="shared" si="10"/>
        <v>1.4717721082571971</v>
      </c>
      <c r="S58" s="242">
        <f t="shared" si="10"/>
        <v>1.4717721082571971</v>
      </c>
      <c r="T58" s="242">
        <f t="shared" si="10"/>
        <v>1.4717721082571971</v>
      </c>
      <c r="U58" s="242">
        <f t="shared" si="10"/>
        <v>1.4717721082571971</v>
      </c>
      <c r="V58" s="242">
        <f t="shared" si="10"/>
        <v>0.82183387871614566</v>
      </c>
      <c r="W58" s="242">
        <f t="shared" si="9"/>
        <v>1.2878753480363756</v>
      </c>
      <c r="X58" s="248"/>
      <c r="AB58" s="127" t="str">
        <f t="shared" si="1"/>
        <v>Basinwide_Gas Wells_Compressor Engine Startup/Shutdown_2310021604</v>
      </c>
      <c r="AC58" s="127" t="str">
        <f t="shared" si="2"/>
        <v>Gas Wells</v>
      </c>
      <c r="AD58" s="127" t="str">
        <f t="shared" si="3"/>
        <v>Compressor Engine Startup/Shutdown</v>
      </c>
      <c r="AE58" s="127" t="str">
        <f t="shared" si="4"/>
        <v>2310021604</v>
      </c>
      <c r="AF58" s="127" t="str">
        <f t="shared" si="5"/>
        <v>Basinwide</v>
      </c>
      <c r="AG58" s="272"/>
      <c r="AH58" s="272"/>
      <c r="AI58" s="272"/>
      <c r="AJ58" s="83" t="s">
        <v>453</v>
      </c>
      <c r="AK58" s="270">
        <v>0.98476361192023298</v>
      </c>
      <c r="AL58"/>
      <c r="AM58"/>
      <c r="AN58"/>
      <c r="AO58"/>
      <c r="AP58"/>
      <c r="AQ58"/>
      <c r="AR58"/>
      <c r="AS58"/>
    </row>
    <row r="59" spans="1:52" x14ac:dyDescent="0.2">
      <c r="A59" s="127" t="str">
        <f t="shared" si="7"/>
        <v>Oil Wells_Casinghead Gas Flaring</v>
      </c>
      <c r="B59" s="240" t="s">
        <v>457</v>
      </c>
      <c r="C59" s="256" t="s">
        <v>244</v>
      </c>
      <c r="D59" s="241" t="str">
        <f>VLOOKUP(A59,SCC_xref!$A$7:$F$59,6,FALSE)</f>
        <v>2310011450</v>
      </c>
      <c r="E59" s="127" t="s">
        <v>111</v>
      </c>
      <c r="F59" s="240" t="s">
        <v>375</v>
      </c>
      <c r="G59" s="242">
        <f t="shared" si="10"/>
        <v>1.32729662473132</v>
      </c>
      <c r="H59" s="242">
        <f t="shared" si="10"/>
        <v>1.32729662473132</v>
      </c>
      <c r="I59" s="242">
        <f t="shared" si="10"/>
        <v>1.32729662473132</v>
      </c>
      <c r="J59" s="242">
        <f t="shared" si="10"/>
        <v>0.82183387871614566</v>
      </c>
      <c r="K59" s="242">
        <f t="shared" si="10"/>
        <v>0.82183387871614566</v>
      </c>
      <c r="L59" s="242">
        <f t="shared" si="10"/>
        <v>1.32729662473132</v>
      </c>
      <c r="M59" s="242">
        <f t="shared" si="10"/>
        <v>0.82284131137448058</v>
      </c>
      <c r="N59" s="242">
        <f t="shared" si="10"/>
        <v>1.4717721082571971</v>
      </c>
      <c r="O59" s="242">
        <f t="shared" si="10"/>
        <v>1.4717721082571971</v>
      </c>
      <c r="P59" s="242">
        <f t="shared" si="10"/>
        <v>1.4717721082571971</v>
      </c>
      <c r="Q59" s="242">
        <f t="shared" si="10"/>
        <v>1.4717721082571971</v>
      </c>
      <c r="R59" s="242">
        <f t="shared" si="10"/>
        <v>1.4717721082571971</v>
      </c>
      <c r="S59" s="242">
        <f t="shared" si="10"/>
        <v>1.4717721082571971</v>
      </c>
      <c r="T59" s="242">
        <f t="shared" si="10"/>
        <v>1.4717721082571971</v>
      </c>
      <c r="U59" s="242">
        <f t="shared" si="10"/>
        <v>1.4717721082571971</v>
      </c>
      <c r="V59" s="242">
        <f t="shared" ref="V59" si="11">HLOOKUP($F59,$A$5:$O$22,V$25,FALSE)</f>
        <v>0.82183387871614566</v>
      </c>
      <c r="W59" s="242">
        <f t="shared" si="9"/>
        <v>1.2878753480363756</v>
      </c>
      <c r="X59" s="248"/>
      <c r="AB59" s="127" t="str">
        <f t="shared" si="1"/>
        <v>Toole_Gas Wells_Compressor engines_2310020600</v>
      </c>
      <c r="AC59" s="127" t="str">
        <f t="shared" si="2"/>
        <v>Gas Wells</v>
      </c>
      <c r="AD59" s="127" t="str">
        <f t="shared" si="3"/>
        <v>Compressor engines</v>
      </c>
      <c r="AE59" s="127" t="str">
        <f t="shared" si="4"/>
        <v>2310020600</v>
      </c>
      <c r="AF59" s="127" t="str">
        <f t="shared" si="5"/>
        <v>Toole</v>
      </c>
      <c r="AG59" s="272"/>
      <c r="AH59" s="12" t="s">
        <v>84</v>
      </c>
      <c r="AI59" s="12" t="s">
        <v>329</v>
      </c>
      <c r="AJ59" s="12" t="s">
        <v>383</v>
      </c>
      <c r="AK59" s="269">
        <v>0.98127340823970033</v>
      </c>
      <c r="AL59"/>
      <c r="AM59"/>
      <c r="AN59"/>
      <c r="AO59"/>
      <c r="AP59"/>
      <c r="AQ59"/>
      <c r="AR59"/>
      <c r="AS59"/>
    </row>
    <row r="60" spans="1:52" x14ac:dyDescent="0.2">
      <c r="A60" s="127" t="str">
        <f t="shared" si="7"/>
        <v>Oil Wells_Dehydrator</v>
      </c>
      <c r="B60" s="240" t="s">
        <v>457</v>
      </c>
      <c r="C60" s="256" t="s">
        <v>244</v>
      </c>
      <c r="D60" s="241" t="str">
        <f>VLOOKUP(A60,SCC_xref!$A$7:$F$59,6,FALSE)</f>
        <v>2310011000</v>
      </c>
      <c r="E60" s="127" t="s">
        <v>50</v>
      </c>
      <c r="F60" s="240" t="s">
        <v>375</v>
      </c>
      <c r="G60" s="242">
        <f t="shared" ref="G60:V75" si="12">HLOOKUP($F60,$A$5:$O$22,G$25,FALSE)</f>
        <v>1.32729662473132</v>
      </c>
      <c r="H60" s="242">
        <f t="shared" si="12"/>
        <v>1.32729662473132</v>
      </c>
      <c r="I60" s="242">
        <f t="shared" si="12"/>
        <v>1.32729662473132</v>
      </c>
      <c r="J60" s="242">
        <f t="shared" si="12"/>
        <v>0.82183387871614566</v>
      </c>
      <c r="K60" s="242">
        <f t="shared" si="12"/>
        <v>0.82183387871614566</v>
      </c>
      <c r="L60" s="242">
        <f t="shared" si="12"/>
        <v>1.32729662473132</v>
      </c>
      <c r="M60" s="242">
        <f t="shared" si="12"/>
        <v>0.82284131137448058</v>
      </c>
      <c r="N60" s="242">
        <f t="shared" si="12"/>
        <v>1.4717721082571971</v>
      </c>
      <c r="O60" s="242">
        <f t="shared" si="12"/>
        <v>1.4717721082571971</v>
      </c>
      <c r="P60" s="242">
        <f t="shared" si="12"/>
        <v>1.4717721082571971</v>
      </c>
      <c r="Q60" s="242">
        <f t="shared" si="12"/>
        <v>1.4717721082571971</v>
      </c>
      <c r="R60" s="242">
        <f t="shared" si="12"/>
        <v>1.4717721082571971</v>
      </c>
      <c r="S60" s="242">
        <f t="shared" si="12"/>
        <v>1.4717721082571971</v>
      </c>
      <c r="T60" s="242">
        <f t="shared" si="12"/>
        <v>1.4717721082571971</v>
      </c>
      <c r="U60" s="242">
        <f t="shared" si="12"/>
        <v>1.4717721082571971</v>
      </c>
      <c r="V60" s="242">
        <f t="shared" si="12"/>
        <v>0.82183387871614566</v>
      </c>
      <c r="W60" s="242">
        <f t="shared" ref="G60:W81" si="13">HLOOKUP($F60,$A$5:$O$22,W$25,FALSE)</f>
        <v>1.2878753480363756</v>
      </c>
      <c r="X60" s="248"/>
      <c r="AB60" s="127" t="str">
        <f t="shared" si="1"/>
        <v>Pondera_Gas Wells_Compressor engines_2310020600</v>
      </c>
      <c r="AC60" s="127" t="str">
        <f t="shared" si="2"/>
        <v>Gas Wells</v>
      </c>
      <c r="AD60" s="127" t="str">
        <f t="shared" si="3"/>
        <v>Compressor engines</v>
      </c>
      <c r="AE60" s="127" t="str">
        <f t="shared" si="4"/>
        <v>2310020600</v>
      </c>
      <c r="AF60" s="127" t="str">
        <f t="shared" si="5"/>
        <v>Pondera</v>
      </c>
      <c r="AG60" s="272"/>
      <c r="AH60" s="272"/>
      <c r="AI60" s="272"/>
      <c r="AJ60" s="83" t="s">
        <v>384</v>
      </c>
      <c r="AK60" s="270">
        <v>0.98127340823970033</v>
      </c>
      <c r="AL60"/>
      <c r="AM60"/>
      <c r="AN60"/>
      <c r="AO60"/>
      <c r="AP60"/>
      <c r="AQ60"/>
      <c r="AR60"/>
      <c r="AS60"/>
    </row>
    <row r="61" spans="1:52" x14ac:dyDescent="0.2">
      <c r="A61" s="127" t="str">
        <f t="shared" si="7"/>
        <v>Oil Wells_Dehydrator Flaring</v>
      </c>
      <c r="B61" s="240" t="s">
        <v>457</v>
      </c>
      <c r="C61" s="256" t="s">
        <v>244</v>
      </c>
      <c r="D61" s="241" t="str">
        <f>VLOOKUP(A61,SCC_xref!$A$7:$F$59,6,FALSE)</f>
        <v>2310011000</v>
      </c>
      <c r="E61" s="127" t="s">
        <v>51</v>
      </c>
      <c r="F61" s="240" t="s">
        <v>375</v>
      </c>
      <c r="G61" s="242">
        <f t="shared" si="12"/>
        <v>1.32729662473132</v>
      </c>
      <c r="H61" s="242">
        <f t="shared" si="12"/>
        <v>1.32729662473132</v>
      </c>
      <c r="I61" s="242">
        <f t="shared" si="12"/>
        <v>1.32729662473132</v>
      </c>
      <c r="J61" s="242">
        <f t="shared" si="12"/>
        <v>0.82183387871614566</v>
      </c>
      <c r="K61" s="242">
        <f t="shared" si="12"/>
        <v>0.82183387871614566</v>
      </c>
      <c r="L61" s="242">
        <f t="shared" si="12"/>
        <v>1.32729662473132</v>
      </c>
      <c r="M61" s="242">
        <f t="shared" si="12"/>
        <v>0.82284131137448058</v>
      </c>
      <c r="N61" s="242">
        <f t="shared" si="12"/>
        <v>1.4717721082571971</v>
      </c>
      <c r="O61" s="242">
        <f t="shared" si="12"/>
        <v>1.4717721082571971</v>
      </c>
      <c r="P61" s="242">
        <f t="shared" si="12"/>
        <v>1.4717721082571971</v>
      </c>
      <c r="Q61" s="242">
        <f t="shared" si="12"/>
        <v>1.4717721082571971</v>
      </c>
      <c r="R61" s="242">
        <f t="shared" si="12"/>
        <v>1.4717721082571971</v>
      </c>
      <c r="S61" s="242">
        <f t="shared" si="12"/>
        <v>1.4717721082571971</v>
      </c>
      <c r="T61" s="242">
        <f t="shared" si="12"/>
        <v>1.4717721082571971</v>
      </c>
      <c r="U61" s="242">
        <f t="shared" si="12"/>
        <v>1.4717721082571971</v>
      </c>
      <c r="V61" s="242">
        <f t="shared" si="12"/>
        <v>0.82183387871614566</v>
      </c>
      <c r="W61" s="242">
        <f t="shared" si="13"/>
        <v>1.2878753480363756</v>
      </c>
      <c r="X61" s="242"/>
      <c r="AB61" s="127" t="str">
        <f t="shared" si="1"/>
        <v>Glacier_Gas Wells_Compressor engines_2310020600</v>
      </c>
      <c r="AC61" s="127" t="str">
        <f t="shared" si="2"/>
        <v>Gas Wells</v>
      </c>
      <c r="AD61" s="127" t="str">
        <f t="shared" si="3"/>
        <v>Compressor engines</v>
      </c>
      <c r="AE61" s="127" t="str">
        <f t="shared" si="4"/>
        <v>2310020600</v>
      </c>
      <c r="AF61" s="127" t="str">
        <f t="shared" si="5"/>
        <v>Glacier</v>
      </c>
      <c r="AG61" s="272"/>
      <c r="AH61" s="272"/>
      <c r="AI61" s="272"/>
      <c r="AJ61" s="83" t="s">
        <v>385</v>
      </c>
      <c r="AK61" s="270">
        <v>0.98127340823970033</v>
      </c>
      <c r="AL61"/>
      <c r="AM61"/>
      <c r="AN61"/>
      <c r="AO61"/>
      <c r="AP61"/>
      <c r="AQ61"/>
      <c r="AR61"/>
      <c r="AS61"/>
    </row>
    <row r="62" spans="1:52" x14ac:dyDescent="0.2">
      <c r="A62" s="127" t="str">
        <f t="shared" si="7"/>
        <v>Oil Wells_Drill rigs</v>
      </c>
      <c r="B62" s="240" t="s">
        <v>457</v>
      </c>
      <c r="C62" s="256" t="s">
        <v>244</v>
      </c>
      <c r="D62" s="241" t="str">
        <f>VLOOKUP(A62,SCC_xref!$A$7:$F$59,6,FALSE)</f>
        <v>2310000220</v>
      </c>
      <c r="E62" s="127" t="s">
        <v>18</v>
      </c>
      <c r="F62" s="240" t="s">
        <v>376</v>
      </c>
      <c r="G62" s="242">
        <f t="shared" si="12"/>
        <v>0.36363636363636365</v>
      </c>
      <c r="H62" s="242">
        <f t="shared" si="12"/>
        <v>0.36363636363636365</v>
      </c>
      <c r="I62" s="242">
        <f t="shared" si="12"/>
        <v>0.36363636363636365</v>
      </c>
      <c r="J62" s="242">
        <f t="shared" si="12"/>
        <v>0.74999999999999989</v>
      </c>
      <c r="K62" s="242">
        <f t="shared" si="12"/>
        <v>0.74999999999999989</v>
      </c>
      <c r="L62" s="242">
        <f t="shared" si="12"/>
        <v>0.36363636363636365</v>
      </c>
      <c r="M62" s="242">
        <f t="shared" si="12"/>
        <v>1</v>
      </c>
      <c r="N62" s="242">
        <f t="shared" si="12"/>
        <v>0.61538461538461531</v>
      </c>
      <c r="O62" s="242">
        <f t="shared" si="12"/>
        <v>0.61538461538461531</v>
      </c>
      <c r="P62" s="242">
        <f t="shared" si="12"/>
        <v>0.61538461538461531</v>
      </c>
      <c r="Q62" s="242">
        <f t="shared" si="12"/>
        <v>0.61538461538461531</v>
      </c>
      <c r="R62" s="242">
        <f t="shared" si="12"/>
        <v>0.61538461538461531</v>
      </c>
      <c r="S62" s="242">
        <f t="shared" si="12"/>
        <v>0.61538461538461531</v>
      </c>
      <c r="T62" s="242">
        <f t="shared" si="12"/>
        <v>0.61538461538461531</v>
      </c>
      <c r="U62" s="242">
        <f t="shared" si="12"/>
        <v>0.61538461538461531</v>
      </c>
      <c r="V62" s="242">
        <f t="shared" si="12"/>
        <v>0.74999999999999989</v>
      </c>
      <c r="W62" s="242">
        <f t="shared" si="13"/>
        <v>0.48640412849633002</v>
      </c>
      <c r="X62" s="248"/>
      <c r="AB62" s="127" t="str">
        <f t="shared" si="1"/>
        <v>Blaine_Gas Wells_Compressor engines_2310020600</v>
      </c>
      <c r="AC62" s="127" t="str">
        <f t="shared" si="2"/>
        <v>Gas Wells</v>
      </c>
      <c r="AD62" s="127" t="str">
        <f t="shared" si="3"/>
        <v>Compressor engines</v>
      </c>
      <c r="AE62" s="127" t="str">
        <f t="shared" si="4"/>
        <v>2310020600</v>
      </c>
      <c r="AF62" s="127" t="str">
        <f t="shared" si="5"/>
        <v>Blaine</v>
      </c>
      <c r="AG62" s="272"/>
      <c r="AH62" s="272"/>
      <c r="AI62" s="272"/>
      <c r="AJ62" s="83" t="s">
        <v>386</v>
      </c>
      <c r="AK62" s="270">
        <v>0.97609289617486339</v>
      </c>
      <c r="AL62"/>
      <c r="AM62"/>
      <c r="AN62"/>
      <c r="AO62"/>
      <c r="AP62"/>
      <c r="AQ62"/>
      <c r="AR62"/>
      <c r="AS62"/>
    </row>
    <row r="63" spans="1:52" x14ac:dyDescent="0.2">
      <c r="A63" s="127" t="str">
        <f t="shared" si="7"/>
        <v>Oil Wells_Fracing</v>
      </c>
      <c r="B63" s="240" t="s">
        <v>457</v>
      </c>
      <c r="C63" s="256" t="s">
        <v>244</v>
      </c>
      <c r="D63" s="241" t="str">
        <f>VLOOKUP(A63,SCC_xref!$A$7:$F$59,6,FALSE)</f>
        <v>2310011000</v>
      </c>
      <c r="E63" s="249" t="s">
        <v>113</v>
      </c>
      <c r="F63" s="240" t="s">
        <v>376</v>
      </c>
      <c r="G63" s="242">
        <f t="shared" si="12"/>
        <v>0.36363636363636365</v>
      </c>
      <c r="H63" s="242">
        <f t="shared" si="12"/>
        <v>0.36363636363636365</v>
      </c>
      <c r="I63" s="242">
        <f t="shared" si="12"/>
        <v>0.36363636363636365</v>
      </c>
      <c r="J63" s="242">
        <f t="shared" si="12"/>
        <v>0.74999999999999989</v>
      </c>
      <c r="K63" s="242">
        <f t="shared" si="12"/>
        <v>0.74999999999999989</v>
      </c>
      <c r="L63" s="242">
        <f t="shared" si="12"/>
        <v>0.36363636363636365</v>
      </c>
      <c r="M63" s="242">
        <f t="shared" si="12"/>
        <v>1</v>
      </c>
      <c r="N63" s="242">
        <f t="shared" si="12"/>
        <v>0.61538461538461531</v>
      </c>
      <c r="O63" s="242">
        <f t="shared" si="12"/>
        <v>0.61538461538461531</v>
      </c>
      <c r="P63" s="242">
        <f t="shared" si="12"/>
        <v>0.61538461538461531</v>
      </c>
      <c r="Q63" s="242">
        <f t="shared" si="12"/>
        <v>0.61538461538461531</v>
      </c>
      <c r="R63" s="242">
        <f t="shared" si="12"/>
        <v>0.61538461538461531</v>
      </c>
      <c r="S63" s="242">
        <f t="shared" si="12"/>
        <v>0.61538461538461531</v>
      </c>
      <c r="T63" s="242">
        <f t="shared" si="12"/>
        <v>0.61538461538461531</v>
      </c>
      <c r="U63" s="242">
        <f t="shared" si="12"/>
        <v>0.61538461538461531</v>
      </c>
      <c r="V63" s="242">
        <f t="shared" si="12"/>
        <v>0.74999999999999989</v>
      </c>
      <c r="W63" s="242">
        <f t="shared" si="13"/>
        <v>0.48640412849633002</v>
      </c>
      <c r="X63" s="248"/>
      <c r="AB63" s="127" t="str">
        <f t="shared" si="1"/>
        <v>Hill_Gas Wells_Compressor engines_2310020600</v>
      </c>
      <c r="AC63" s="127" t="str">
        <f t="shared" si="2"/>
        <v>Gas Wells</v>
      </c>
      <c r="AD63" s="127" t="str">
        <f t="shared" si="3"/>
        <v>Compressor engines</v>
      </c>
      <c r="AE63" s="127" t="str">
        <f t="shared" si="4"/>
        <v>2310020600</v>
      </c>
      <c r="AF63" s="127" t="str">
        <f t="shared" si="5"/>
        <v>Hill</v>
      </c>
      <c r="AG63" s="272"/>
      <c r="AH63" s="272"/>
      <c r="AI63" s="272"/>
      <c r="AJ63" s="83" t="s">
        <v>387</v>
      </c>
      <c r="AK63" s="270">
        <v>0.97609289617486339</v>
      </c>
      <c r="AL63"/>
      <c r="AM63"/>
      <c r="AN63"/>
      <c r="AO63"/>
      <c r="AP63"/>
      <c r="AQ63"/>
      <c r="AR63"/>
      <c r="AS63"/>
    </row>
    <row r="64" spans="1:52" x14ac:dyDescent="0.2">
      <c r="A64" s="127" t="str">
        <f t="shared" si="7"/>
        <v>Oil Wells_Survey-based Fugitives</v>
      </c>
      <c r="B64" s="240" t="s">
        <v>457</v>
      </c>
      <c r="C64" s="256" t="s">
        <v>244</v>
      </c>
      <c r="D64" s="241" t="str">
        <f>VLOOKUP(A64,SCC_xref!$A$7:$F$59,6,FALSE)</f>
        <v>2310010700</v>
      </c>
      <c r="E64" s="237" t="s">
        <v>456</v>
      </c>
      <c r="F64" s="240" t="s">
        <v>378</v>
      </c>
      <c r="G64" s="242">
        <f t="shared" si="12"/>
        <v>1.004</v>
      </c>
      <c r="H64" s="242">
        <f t="shared" si="12"/>
        <v>1.004</v>
      </c>
      <c r="I64" s="242">
        <f t="shared" si="12"/>
        <v>1.004</v>
      </c>
      <c r="J64" s="242">
        <f t="shared" si="12"/>
        <v>0.98529411764705888</v>
      </c>
      <c r="K64" s="242">
        <f t="shared" si="12"/>
        <v>0.98529411764705888</v>
      </c>
      <c r="L64" s="242">
        <f t="shared" si="12"/>
        <v>1.004</v>
      </c>
      <c r="M64" s="242">
        <f t="shared" si="12"/>
        <v>1</v>
      </c>
      <c r="N64" s="242">
        <f t="shared" si="12"/>
        <v>1.0833333333333333</v>
      </c>
      <c r="O64" s="242">
        <f t="shared" si="12"/>
        <v>1.0833333333333333</v>
      </c>
      <c r="P64" s="242">
        <f t="shared" si="12"/>
        <v>1.0833333333333333</v>
      </c>
      <c r="Q64" s="242">
        <f t="shared" si="12"/>
        <v>1.0833333333333333</v>
      </c>
      <c r="R64" s="242">
        <f t="shared" si="12"/>
        <v>1.0833333333333333</v>
      </c>
      <c r="S64" s="242">
        <f t="shared" si="12"/>
        <v>1.0833333333333333</v>
      </c>
      <c r="T64" s="242">
        <f t="shared" si="12"/>
        <v>1.0833333333333333</v>
      </c>
      <c r="U64" s="242">
        <f t="shared" si="12"/>
        <v>1.0833333333333333</v>
      </c>
      <c r="V64" s="242">
        <f t="shared" si="12"/>
        <v>0.98529411764705888</v>
      </c>
      <c r="W64" s="242">
        <f t="shared" si="13"/>
        <v>1.010936132983377</v>
      </c>
      <c r="AB64" s="127" t="str">
        <f t="shared" si="1"/>
        <v>Liberty_Gas Wells_Compressor engines_2310020600</v>
      </c>
      <c r="AC64" s="127" t="str">
        <f t="shared" si="2"/>
        <v>Gas Wells</v>
      </c>
      <c r="AD64" s="127" t="str">
        <f t="shared" si="3"/>
        <v>Compressor engines</v>
      </c>
      <c r="AE64" s="127" t="str">
        <f t="shared" si="4"/>
        <v>2310020600</v>
      </c>
      <c r="AF64" s="127" t="str">
        <f t="shared" si="5"/>
        <v>Liberty</v>
      </c>
      <c r="AG64" s="272"/>
      <c r="AH64" s="272"/>
      <c r="AI64" s="272"/>
      <c r="AJ64" s="83" t="s">
        <v>388</v>
      </c>
      <c r="AK64" s="270">
        <v>0.98127340823970033</v>
      </c>
      <c r="AL64"/>
      <c r="AM64"/>
      <c r="AN64"/>
      <c r="AO64"/>
      <c r="AP64"/>
      <c r="AQ64"/>
      <c r="AR64"/>
      <c r="AS64"/>
    </row>
    <row r="65" spans="1:45" x14ac:dyDescent="0.2">
      <c r="A65" s="127" t="str">
        <f t="shared" si="7"/>
        <v>Oil Wells_Heaters</v>
      </c>
      <c r="B65" s="240" t="s">
        <v>457</v>
      </c>
      <c r="C65" s="256" t="s">
        <v>244</v>
      </c>
      <c r="D65" s="241" t="str">
        <f>VLOOKUP(A65,SCC_xref!$A$7:$F$59,6,FALSE)</f>
        <v>2310010100</v>
      </c>
      <c r="E65" s="127" t="s">
        <v>61</v>
      </c>
      <c r="F65" s="240" t="s">
        <v>378</v>
      </c>
      <c r="G65" s="242">
        <f t="shared" si="12"/>
        <v>1.004</v>
      </c>
      <c r="H65" s="242">
        <f t="shared" si="12"/>
        <v>1.004</v>
      </c>
      <c r="I65" s="242">
        <f t="shared" si="12"/>
        <v>1.004</v>
      </c>
      <c r="J65" s="242">
        <f t="shared" si="12"/>
        <v>0.98529411764705888</v>
      </c>
      <c r="K65" s="242">
        <f t="shared" si="12"/>
        <v>0.98529411764705888</v>
      </c>
      <c r="L65" s="242">
        <f t="shared" si="12"/>
        <v>1.004</v>
      </c>
      <c r="M65" s="242">
        <f t="shared" si="12"/>
        <v>1</v>
      </c>
      <c r="N65" s="242">
        <f t="shared" si="12"/>
        <v>1.0833333333333333</v>
      </c>
      <c r="O65" s="242">
        <f t="shared" si="12"/>
        <v>1.0833333333333333</v>
      </c>
      <c r="P65" s="242">
        <f t="shared" si="12"/>
        <v>1.0833333333333333</v>
      </c>
      <c r="Q65" s="242">
        <f t="shared" si="12"/>
        <v>1.0833333333333333</v>
      </c>
      <c r="R65" s="242">
        <f t="shared" si="12"/>
        <v>1.0833333333333333</v>
      </c>
      <c r="S65" s="242">
        <f t="shared" si="12"/>
        <v>1.0833333333333333</v>
      </c>
      <c r="T65" s="242">
        <f t="shared" si="12"/>
        <v>1.0833333333333333</v>
      </c>
      <c r="U65" s="242">
        <f t="shared" si="12"/>
        <v>1.0833333333333333</v>
      </c>
      <c r="V65" s="242">
        <f t="shared" si="12"/>
        <v>0.98529411764705888</v>
      </c>
      <c r="W65" s="242">
        <f t="shared" si="13"/>
        <v>1.010936132983377</v>
      </c>
      <c r="AB65" s="127" t="str">
        <f t="shared" si="1"/>
        <v>Phillips_Gas Wells_Compressor engines_2310020600</v>
      </c>
      <c r="AC65" s="127" t="str">
        <f t="shared" si="2"/>
        <v>Gas Wells</v>
      </c>
      <c r="AD65" s="127" t="str">
        <f t="shared" si="3"/>
        <v>Compressor engines</v>
      </c>
      <c r="AE65" s="127" t="str">
        <f t="shared" si="4"/>
        <v>2310020600</v>
      </c>
      <c r="AF65" s="127" t="str">
        <f t="shared" si="5"/>
        <v>Phillips</v>
      </c>
      <c r="AG65" s="272"/>
      <c r="AH65" s="272"/>
      <c r="AI65" s="272"/>
      <c r="AJ65" s="83" t="s">
        <v>389</v>
      </c>
      <c r="AK65" s="270">
        <v>0.99455205811138014</v>
      </c>
      <c r="AL65"/>
      <c r="AM65"/>
      <c r="AN65"/>
      <c r="AO65"/>
      <c r="AP65"/>
      <c r="AQ65"/>
      <c r="AR65"/>
      <c r="AS65"/>
    </row>
    <row r="66" spans="1:45" x14ac:dyDescent="0.2">
      <c r="A66" s="127" t="str">
        <f t="shared" si="7"/>
        <v>Oil Wells_Venting - initial completions</v>
      </c>
      <c r="B66" s="240" t="s">
        <v>457</v>
      </c>
      <c r="C66" s="256" t="s">
        <v>244</v>
      </c>
      <c r="D66" s="241" t="str">
        <f>VLOOKUP(A66,SCC_xref!$A$7:$F$59,6,FALSE)</f>
        <v>2310111702</v>
      </c>
      <c r="E66" s="127" t="s">
        <v>68</v>
      </c>
      <c r="F66" s="240" t="s">
        <v>376</v>
      </c>
      <c r="G66" s="242">
        <f t="shared" si="12"/>
        <v>0.36363636363636365</v>
      </c>
      <c r="H66" s="242">
        <f t="shared" si="12"/>
        <v>0.36363636363636365</v>
      </c>
      <c r="I66" s="242">
        <f t="shared" si="12"/>
        <v>0.36363636363636365</v>
      </c>
      <c r="J66" s="242">
        <f t="shared" si="12"/>
        <v>0.74999999999999989</v>
      </c>
      <c r="K66" s="242">
        <f t="shared" si="12"/>
        <v>0.74999999999999989</v>
      </c>
      <c r="L66" s="242">
        <f t="shared" si="12"/>
        <v>0.36363636363636365</v>
      </c>
      <c r="M66" s="242">
        <f t="shared" si="12"/>
        <v>1</v>
      </c>
      <c r="N66" s="242">
        <f t="shared" si="12"/>
        <v>0.61538461538461531</v>
      </c>
      <c r="O66" s="242">
        <f t="shared" si="12"/>
        <v>0.61538461538461531</v>
      </c>
      <c r="P66" s="242">
        <f t="shared" si="12"/>
        <v>0.61538461538461531</v>
      </c>
      <c r="Q66" s="242">
        <f t="shared" si="12"/>
        <v>0.61538461538461531</v>
      </c>
      <c r="R66" s="242">
        <f t="shared" si="12"/>
        <v>0.61538461538461531</v>
      </c>
      <c r="S66" s="242">
        <f t="shared" si="12"/>
        <v>0.61538461538461531</v>
      </c>
      <c r="T66" s="242">
        <f t="shared" si="12"/>
        <v>0.61538461538461531</v>
      </c>
      <c r="U66" s="242">
        <f t="shared" si="12"/>
        <v>0.61538461538461531</v>
      </c>
      <c r="V66" s="242">
        <f t="shared" si="12"/>
        <v>0.74999999999999989</v>
      </c>
      <c r="W66" s="242">
        <f t="shared" si="13"/>
        <v>0.48640412849633002</v>
      </c>
      <c r="AB66" s="127" t="str">
        <f t="shared" si="1"/>
        <v>Cascade_Gas Wells_Compressor engines_2310020600</v>
      </c>
      <c r="AC66" s="127" t="str">
        <f t="shared" si="2"/>
        <v>Gas Wells</v>
      </c>
      <c r="AD66" s="127" t="str">
        <f t="shared" si="3"/>
        <v>Compressor engines</v>
      </c>
      <c r="AE66" s="127" t="str">
        <f t="shared" si="4"/>
        <v>2310020600</v>
      </c>
      <c r="AF66" s="127" t="str">
        <f t="shared" si="5"/>
        <v>Cascade</v>
      </c>
      <c r="AG66" s="272"/>
      <c r="AH66" s="272"/>
      <c r="AI66" s="272"/>
      <c r="AJ66" s="83" t="s">
        <v>390</v>
      </c>
      <c r="AK66" s="270">
        <v>1.0833333333333333</v>
      </c>
      <c r="AL66"/>
      <c r="AM66"/>
      <c r="AN66"/>
      <c r="AO66"/>
      <c r="AP66"/>
      <c r="AQ66"/>
      <c r="AR66"/>
      <c r="AS66"/>
    </row>
    <row r="67" spans="1:45" x14ac:dyDescent="0.2">
      <c r="A67" s="127" t="str">
        <f t="shared" si="7"/>
        <v>Oil Wells_Initial completion Flaring</v>
      </c>
      <c r="B67" s="240" t="s">
        <v>457</v>
      </c>
      <c r="C67" s="256" t="s">
        <v>244</v>
      </c>
      <c r="D67" s="241" t="str">
        <f>VLOOKUP(A67,SCC_xref!$A$7:$F$59,6,FALSE)</f>
        <v>2310111701</v>
      </c>
      <c r="E67" s="127" t="s">
        <v>52</v>
      </c>
      <c r="F67" s="240" t="s">
        <v>376</v>
      </c>
      <c r="G67" s="242">
        <f t="shared" si="12"/>
        <v>0.36363636363636365</v>
      </c>
      <c r="H67" s="242">
        <f t="shared" si="12"/>
        <v>0.36363636363636365</v>
      </c>
      <c r="I67" s="242">
        <f t="shared" si="12"/>
        <v>0.36363636363636365</v>
      </c>
      <c r="J67" s="242">
        <f t="shared" si="12"/>
        <v>0.74999999999999989</v>
      </c>
      <c r="K67" s="242">
        <f t="shared" si="12"/>
        <v>0.74999999999999989</v>
      </c>
      <c r="L67" s="242">
        <f t="shared" si="12"/>
        <v>0.36363636363636365</v>
      </c>
      <c r="M67" s="242">
        <f t="shared" si="12"/>
        <v>1</v>
      </c>
      <c r="N67" s="242">
        <f t="shared" si="12"/>
        <v>0.61538461538461531</v>
      </c>
      <c r="O67" s="242">
        <f t="shared" si="12"/>
        <v>0.61538461538461531</v>
      </c>
      <c r="P67" s="242">
        <f t="shared" si="12"/>
        <v>0.61538461538461531</v>
      </c>
      <c r="Q67" s="242">
        <f t="shared" si="12"/>
        <v>0.61538461538461531</v>
      </c>
      <c r="R67" s="242">
        <f t="shared" si="12"/>
        <v>0.61538461538461531</v>
      </c>
      <c r="S67" s="242">
        <f t="shared" si="12"/>
        <v>0.61538461538461531</v>
      </c>
      <c r="T67" s="242">
        <f t="shared" si="12"/>
        <v>0.61538461538461531</v>
      </c>
      <c r="U67" s="242">
        <f t="shared" si="12"/>
        <v>0.61538461538461531</v>
      </c>
      <c r="V67" s="242">
        <f t="shared" si="12"/>
        <v>0.74999999999999989</v>
      </c>
      <c r="W67" s="242">
        <f t="shared" si="13"/>
        <v>0.48640412849633002</v>
      </c>
      <c r="AB67" s="127" t="str">
        <f t="shared" si="1"/>
        <v>Fergus_Gas Wells_Compressor engines_2310020600</v>
      </c>
      <c r="AC67" s="127" t="str">
        <f t="shared" si="2"/>
        <v>Gas Wells</v>
      </c>
      <c r="AD67" s="127" t="str">
        <f t="shared" si="3"/>
        <v>Compressor engines</v>
      </c>
      <c r="AE67" s="127" t="str">
        <f t="shared" si="4"/>
        <v>2310020600</v>
      </c>
      <c r="AF67" s="127" t="str">
        <f t="shared" si="5"/>
        <v>Fergus</v>
      </c>
      <c r="AG67" s="272"/>
      <c r="AH67" s="272"/>
      <c r="AI67" s="272"/>
      <c r="AJ67" s="83" t="s">
        <v>391</v>
      </c>
      <c r="AK67" s="270">
        <v>1.0833333333333333</v>
      </c>
      <c r="AL67"/>
      <c r="AM67"/>
      <c r="AN67"/>
      <c r="AO67"/>
      <c r="AP67"/>
      <c r="AQ67"/>
      <c r="AR67"/>
      <c r="AS67"/>
    </row>
    <row r="68" spans="1:45" x14ac:dyDescent="0.2">
      <c r="A68" s="127" t="str">
        <f t="shared" si="7"/>
        <v>Oil Wells_Miscellaneous engines</v>
      </c>
      <c r="B68" s="240" t="s">
        <v>457</v>
      </c>
      <c r="C68" s="256" t="s">
        <v>244</v>
      </c>
      <c r="D68" s="241" t="str">
        <f>VLOOKUP(A68,SCC_xref!$A$7:$F$59,6,FALSE)</f>
        <v>2310011000</v>
      </c>
      <c r="E68" s="127" t="s">
        <v>71</v>
      </c>
      <c r="F68" s="240" t="s">
        <v>378</v>
      </c>
      <c r="G68" s="242">
        <f t="shared" si="12"/>
        <v>1.004</v>
      </c>
      <c r="H68" s="242">
        <f t="shared" si="12"/>
        <v>1.004</v>
      </c>
      <c r="I68" s="242">
        <f t="shared" si="12"/>
        <v>1.004</v>
      </c>
      <c r="J68" s="242">
        <f t="shared" si="12"/>
        <v>0.98529411764705888</v>
      </c>
      <c r="K68" s="242">
        <f t="shared" si="12"/>
        <v>0.98529411764705888</v>
      </c>
      <c r="L68" s="242">
        <f t="shared" si="12"/>
        <v>1.004</v>
      </c>
      <c r="M68" s="242">
        <f t="shared" si="12"/>
        <v>1</v>
      </c>
      <c r="N68" s="242">
        <f t="shared" si="12"/>
        <v>1.0833333333333333</v>
      </c>
      <c r="O68" s="242">
        <f t="shared" si="12"/>
        <v>1.0833333333333333</v>
      </c>
      <c r="P68" s="242">
        <f t="shared" si="12"/>
        <v>1.0833333333333333</v>
      </c>
      <c r="Q68" s="242">
        <f t="shared" si="12"/>
        <v>1.0833333333333333</v>
      </c>
      <c r="R68" s="242">
        <f t="shared" si="12"/>
        <v>1.0833333333333333</v>
      </c>
      <c r="S68" s="242">
        <f t="shared" si="12"/>
        <v>1.0833333333333333</v>
      </c>
      <c r="T68" s="242">
        <f t="shared" si="12"/>
        <v>1.0833333333333333</v>
      </c>
      <c r="U68" s="242">
        <f t="shared" si="12"/>
        <v>1.0833333333333333</v>
      </c>
      <c r="V68" s="242">
        <f t="shared" si="12"/>
        <v>0.98529411764705888</v>
      </c>
      <c r="W68" s="242">
        <f t="shared" si="13"/>
        <v>1.010936132983377</v>
      </c>
      <c r="AB68" s="127" t="str">
        <f t="shared" si="1"/>
        <v>Rosebud_Gas Wells_Compressor engines_2310020600</v>
      </c>
      <c r="AC68" s="127" t="str">
        <f t="shared" si="2"/>
        <v>Gas Wells</v>
      </c>
      <c r="AD68" s="127" t="str">
        <f t="shared" si="3"/>
        <v>Compressor engines</v>
      </c>
      <c r="AE68" s="127" t="str">
        <f t="shared" si="4"/>
        <v>2310020600</v>
      </c>
      <c r="AF68" s="127" t="str">
        <f t="shared" si="5"/>
        <v>Rosebud</v>
      </c>
      <c r="AG68" s="272"/>
      <c r="AH68" s="272"/>
      <c r="AI68" s="272"/>
      <c r="AJ68" s="83" t="s">
        <v>392</v>
      </c>
      <c r="AK68" s="270">
        <v>1.0833333333333333</v>
      </c>
      <c r="AL68"/>
      <c r="AM68"/>
      <c r="AN68"/>
      <c r="AO68"/>
      <c r="AP68"/>
      <c r="AQ68"/>
      <c r="AR68"/>
      <c r="AS68"/>
    </row>
    <row r="69" spans="1:45" x14ac:dyDescent="0.2">
      <c r="A69" s="127" t="str">
        <f t="shared" si="7"/>
        <v>Oil Wells_Oil Tank</v>
      </c>
      <c r="B69" s="240" t="s">
        <v>457</v>
      </c>
      <c r="C69" s="256" t="s">
        <v>244</v>
      </c>
      <c r="D69" s="241" t="str">
        <f>VLOOKUP(A69,SCC_xref!$A$7:$F$59,6,FALSE)</f>
        <v>2310010200</v>
      </c>
      <c r="E69" s="127" t="s">
        <v>55</v>
      </c>
      <c r="F69" s="240" t="s">
        <v>318</v>
      </c>
      <c r="G69" s="242">
        <f t="shared" si="12"/>
        <v>0.96922322869821476</v>
      </c>
      <c r="H69" s="242">
        <f t="shared" si="12"/>
        <v>0.96922322869821476</v>
      </c>
      <c r="I69" s="242">
        <f t="shared" si="12"/>
        <v>0.96922322869821476</v>
      </c>
      <c r="J69" s="242">
        <f t="shared" si="12"/>
        <v>1.0938378801495956</v>
      </c>
      <c r="K69" s="242">
        <f t="shared" si="12"/>
        <v>1.0938378801495956</v>
      </c>
      <c r="L69" s="242">
        <f t="shared" si="12"/>
        <v>0.96922322869821476</v>
      </c>
      <c r="M69" s="242">
        <f t="shared" si="12"/>
        <v>1</v>
      </c>
      <c r="N69" s="242">
        <f t="shared" si="12"/>
        <v>1.2818519961916226</v>
      </c>
      <c r="O69" s="242">
        <f t="shared" si="12"/>
        <v>1.2818519961916226</v>
      </c>
      <c r="P69" s="242">
        <f t="shared" si="12"/>
        <v>1.2818519961916226</v>
      </c>
      <c r="Q69" s="242">
        <f t="shared" si="12"/>
        <v>1.2818519961916226</v>
      </c>
      <c r="R69" s="242">
        <f t="shared" si="12"/>
        <v>1.2818519961916226</v>
      </c>
      <c r="S69" s="242">
        <f t="shared" si="12"/>
        <v>1.2818519961916226</v>
      </c>
      <c r="T69" s="242">
        <f t="shared" si="12"/>
        <v>1.2818519961916226</v>
      </c>
      <c r="U69" s="242">
        <f t="shared" si="12"/>
        <v>1.2818519961916226</v>
      </c>
      <c r="V69" s="242">
        <f t="shared" si="12"/>
        <v>1.0938378801495956</v>
      </c>
      <c r="W69" s="242">
        <f t="shared" si="13"/>
        <v>1.057667153895258</v>
      </c>
      <c r="AB69" s="127" t="str">
        <f t="shared" si="1"/>
        <v>Teton_Gas Wells_Compressor engines_2310020600</v>
      </c>
      <c r="AC69" s="127" t="str">
        <f t="shared" si="2"/>
        <v>Gas Wells</v>
      </c>
      <c r="AD69" s="127" t="str">
        <f t="shared" si="3"/>
        <v>Compressor engines</v>
      </c>
      <c r="AE69" s="127" t="str">
        <f t="shared" si="4"/>
        <v>2310020600</v>
      </c>
      <c r="AF69" s="127" t="str">
        <f t="shared" si="5"/>
        <v>Teton</v>
      </c>
      <c r="AG69" s="272"/>
      <c r="AH69" s="272"/>
      <c r="AI69" s="272"/>
      <c r="AJ69" s="83" t="s">
        <v>393</v>
      </c>
      <c r="AK69" s="270">
        <v>1.0833333333333333</v>
      </c>
      <c r="AL69"/>
      <c r="AM69"/>
      <c r="AN69"/>
      <c r="AO69"/>
      <c r="AP69"/>
      <c r="AQ69"/>
      <c r="AR69"/>
      <c r="AS69"/>
    </row>
    <row r="70" spans="1:45" x14ac:dyDescent="0.2">
      <c r="A70" s="127" t="str">
        <f t="shared" si="7"/>
        <v>Oil Wells_Oil Tank Flaring</v>
      </c>
      <c r="B70" s="240" t="s">
        <v>457</v>
      </c>
      <c r="C70" s="256" t="s">
        <v>244</v>
      </c>
      <c r="D70" s="241" t="str">
        <f>VLOOKUP(A70,SCC_xref!$A$7:$F$59,6,FALSE)</f>
        <v>2310010200</v>
      </c>
      <c r="E70" s="127" t="s">
        <v>104</v>
      </c>
      <c r="F70" s="240" t="s">
        <v>318</v>
      </c>
      <c r="G70" s="242">
        <f t="shared" si="12"/>
        <v>0.96922322869821476</v>
      </c>
      <c r="H70" s="242">
        <f t="shared" si="12"/>
        <v>0.96922322869821476</v>
      </c>
      <c r="I70" s="242">
        <f t="shared" si="12"/>
        <v>0.96922322869821476</v>
      </c>
      <c r="J70" s="242">
        <f t="shared" si="12"/>
        <v>1.0938378801495956</v>
      </c>
      <c r="K70" s="242">
        <f t="shared" si="12"/>
        <v>1.0938378801495956</v>
      </c>
      <c r="L70" s="242">
        <f t="shared" si="12"/>
        <v>0.96922322869821476</v>
      </c>
      <c r="M70" s="242">
        <f t="shared" si="12"/>
        <v>1</v>
      </c>
      <c r="N70" s="242">
        <f t="shared" si="12"/>
        <v>1.2818519961916226</v>
      </c>
      <c r="O70" s="242">
        <f t="shared" si="12"/>
        <v>1.2818519961916226</v>
      </c>
      <c r="P70" s="242">
        <f t="shared" si="12"/>
        <v>1.2818519961916226</v>
      </c>
      <c r="Q70" s="242">
        <f t="shared" si="12"/>
        <v>1.2818519961916226</v>
      </c>
      <c r="R70" s="242">
        <f t="shared" si="12"/>
        <v>1.2818519961916226</v>
      </c>
      <c r="S70" s="242">
        <f t="shared" si="12"/>
        <v>1.2818519961916226</v>
      </c>
      <c r="T70" s="242">
        <f t="shared" si="12"/>
        <v>1.2818519961916226</v>
      </c>
      <c r="U70" s="242">
        <f t="shared" si="12"/>
        <v>1.2818519961916226</v>
      </c>
      <c r="V70" s="242">
        <f t="shared" si="12"/>
        <v>1.0938378801495956</v>
      </c>
      <c r="W70" s="242">
        <f t="shared" si="13"/>
        <v>1.057667153895258</v>
      </c>
      <c r="AB70" s="127" t="str">
        <f t="shared" si="1"/>
        <v>Chouteau_Gas Wells_Compressor engines_2310020600</v>
      </c>
      <c r="AC70" s="127" t="str">
        <f t="shared" si="2"/>
        <v>Gas Wells</v>
      </c>
      <c r="AD70" s="127" t="str">
        <f t="shared" si="3"/>
        <v>Compressor engines</v>
      </c>
      <c r="AE70" s="127" t="str">
        <f t="shared" si="4"/>
        <v>2310020600</v>
      </c>
      <c r="AF70" s="127" t="str">
        <f t="shared" si="5"/>
        <v>Chouteau</v>
      </c>
      <c r="AG70" s="272"/>
      <c r="AH70" s="272"/>
      <c r="AI70" s="272"/>
      <c r="AJ70" s="83" t="s">
        <v>394</v>
      </c>
      <c r="AK70" s="270">
        <v>0.97609289617486339</v>
      </c>
      <c r="AL70"/>
      <c r="AM70"/>
      <c r="AN70"/>
      <c r="AO70"/>
      <c r="AP70"/>
      <c r="AQ70"/>
      <c r="AR70"/>
      <c r="AS70"/>
    </row>
    <row r="71" spans="1:45" x14ac:dyDescent="0.2">
      <c r="A71" s="127" t="str">
        <f t="shared" si="7"/>
        <v>Oil Wells_Pneumatic devices</v>
      </c>
      <c r="B71" s="240" t="s">
        <v>457</v>
      </c>
      <c r="C71" s="256" t="s">
        <v>244</v>
      </c>
      <c r="D71" s="241" t="str">
        <f>VLOOKUP(A71,SCC_xref!$A$7:$F$59,6,FALSE)</f>
        <v>2310010300</v>
      </c>
      <c r="E71" s="127" t="s">
        <v>21</v>
      </c>
      <c r="F71" s="240" t="s">
        <v>378</v>
      </c>
      <c r="G71" s="242">
        <f t="shared" si="12"/>
        <v>1.004</v>
      </c>
      <c r="H71" s="242">
        <f t="shared" si="12"/>
        <v>1.004</v>
      </c>
      <c r="I71" s="242">
        <f t="shared" si="12"/>
        <v>1.004</v>
      </c>
      <c r="J71" s="242">
        <f t="shared" si="12"/>
        <v>0.98529411764705888</v>
      </c>
      <c r="K71" s="242">
        <f t="shared" si="12"/>
        <v>0.98529411764705888</v>
      </c>
      <c r="L71" s="242">
        <f t="shared" si="12"/>
        <v>1.004</v>
      </c>
      <c r="M71" s="242">
        <f t="shared" si="12"/>
        <v>1</v>
      </c>
      <c r="N71" s="242">
        <f t="shared" si="12"/>
        <v>1.0833333333333333</v>
      </c>
      <c r="O71" s="242">
        <f t="shared" si="12"/>
        <v>1.0833333333333333</v>
      </c>
      <c r="P71" s="242">
        <f t="shared" si="12"/>
        <v>1.0833333333333333</v>
      </c>
      <c r="Q71" s="242">
        <f t="shared" si="12"/>
        <v>1.0833333333333333</v>
      </c>
      <c r="R71" s="242">
        <f t="shared" si="12"/>
        <v>1.0833333333333333</v>
      </c>
      <c r="S71" s="242">
        <f t="shared" si="12"/>
        <v>1.0833333333333333</v>
      </c>
      <c r="T71" s="242">
        <f t="shared" si="12"/>
        <v>1.0833333333333333</v>
      </c>
      <c r="U71" s="242">
        <f t="shared" si="12"/>
        <v>1.0833333333333333</v>
      </c>
      <c r="V71" s="242">
        <f t="shared" si="12"/>
        <v>0.98529411764705888</v>
      </c>
      <c r="W71" s="242">
        <f t="shared" si="13"/>
        <v>1.010936132983377</v>
      </c>
      <c r="AB71" s="127" t="str">
        <f t="shared" si="1"/>
        <v>YELLWSTN_Gas Wells_Compressor engines_2310020600</v>
      </c>
      <c r="AC71" s="127" t="str">
        <f t="shared" si="2"/>
        <v>Gas Wells</v>
      </c>
      <c r="AD71" s="127" t="str">
        <f t="shared" si="3"/>
        <v>Compressor engines</v>
      </c>
      <c r="AE71" s="127" t="str">
        <f t="shared" si="4"/>
        <v>2310020600</v>
      </c>
      <c r="AF71" s="127" t="str">
        <f t="shared" si="5"/>
        <v>YELLWSTN</v>
      </c>
      <c r="AG71" s="272"/>
      <c r="AH71" s="272"/>
      <c r="AI71" s="272"/>
      <c r="AJ71" s="83" t="s">
        <v>399</v>
      </c>
      <c r="AK71" s="270">
        <v>1.0833333333333333</v>
      </c>
      <c r="AL71"/>
      <c r="AM71"/>
      <c r="AN71"/>
      <c r="AO71"/>
      <c r="AP71"/>
      <c r="AQ71"/>
      <c r="AR71"/>
      <c r="AS71"/>
    </row>
    <row r="72" spans="1:45" x14ac:dyDescent="0.2">
      <c r="A72" s="127" t="str">
        <f t="shared" si="7"/>
        <v>Oil Wells_Pneumatic pumps</v>
      </c>
      <c r="B72" s="240" t="s">
        <v>457</v>
      </c>
      <c r="C72" s="256" t="s">
        <v>244</v>
      </c>
      <c r="D72" s="241" t="str">
        <f>VLOOKUP(A72,SCC_xref!$A$7:$F$59,6,FALSE)</f>
        <v>2310111401</v>
      </c>
      <c r="E72" s="127" t="s">
        <v>20</v>
      </c>
      <c r="F72" s="240" t="s">
        <v>378</v>
      </c>
      <c r="G72" s="242">
        <f t="shared" si="12"/>
        <v>1.004</v>
      </c>
      <c r="H72" s="242">
        <f t="shared" si="12"/>
        <v>1.004</v>
      </c>
      <c r="I72" s="242">
        <f t="shared" si="12"/>
        <v>1.004</v>
      </c>
      <c r="J72" s="242">
        <f t="shared" si="12"/>
        <v>0.98529411764705888</v>
      </c>
      <c r="K72" s="242">
        <f t="shared" si="12"/>
        <v>0.98529411764705888</v>
      </c>
      <c r="L72" s="242">
        <f t="shared" si="12"/>
        <v>1.004</v>
      </c>
      <c r="M72" s="242">
        <f t="shared" si="12"/>
        <v>1</v>
      </c>
      <c r="N72" s="242">
        <f t="shared" si="12"/>
        <v>1.0833333333333333</v>
      </c>
      <c r="O72" s="242">
        <f t="shared" si="12"/>
        <v>1.0833333333333333</v>
      </c>
      <c r="P72" s="242">
        <f t="shared" si="12"/>
        <v>1.0833333333333333</v>
      </c>
      <c r="Q72" s="242">
        <f t="shared" si="12"/>
        <v>1.0833333333333333</v>
      </c>
      <c r="R72" s="242">
        <f t="shared" si="12"/>
        <v>1.0833333333333333</v>
      </c>
      <c r="S72" s="242">
        <f t="shared" si="12"/>
        <v>1.0833333333333333</v>
      </c>
      <c r="T72" s="242">
        <f t="shared" si="12"/>
        <v>1.0833333333333333</v>
      </c>
      <c r="U72" s="242">
        <f t="shared" si="12"/>
        <v>1.0833333333333333</v>
      </c>
      <c r="V72" s="242">
        <f t="shared" si="12"/>
        <v>0.98529411764705888</v>
      </c>
      <c r="W72" s="242">
        <f t="shared" si="13"/>
        <v>1.010936132983377</v>
      </c>
      <c r="AB72" s="127" t="str">
        <f t="shared" si="1"/>
        <v>GLDN VAL_Gas Wells_Compressor engines_2310020600</v>
      </c>
      <c r="AC72" s="127" t="str">
        <f t="shared" si="2"/>
        <v>Gas Wells</v>
      </c>
      <c r="AD72" s="127" t="str">
        <f t="shared" si="3"/>
        <v>Compressor engines</v>
      </c>
      <c r="AE72" s="127" t="str">
        <f t="shared" si="4"/>
        <v>2310020600</v>
      </c>
      <c r="AF72" s="127" t="str">
        <f t="shared" si="5"/>
        <v>GLDN VAL</v>
      </c>
      <c r="AG72" s="272"/>
      <c r="AH72" s="272"/>
      <c r="AI72" s="272"/>
      <c r="AJ72" s="83" t="s">
        <v>400</v>
      </c>
      <c r="AK72" s="270">
        <v>1.0833333333333333</v>
      </c>
      <c r="AL72"/>
      <c r="AM72"/>
      <c r="AN72"/>
      <c r="AO72"/>
      <c r="AP72"/>
      <c r="AQ72"/>
      <c r="AR72"/>
      <c r="AS72"/>
    </row>
    <row r="73" spans="1:45" x14ac:dyDescent="0.2">
      <c r="A73" s="127" t="str">
        <f t="shared" si="7"/>
        <v>Oil Wells_Refracing</v>
      </c>
      <c r="B73" s="240" t="s">
        <v>457</v>
      </c>
      <c r="C73" s="256" t="s">
        <v>244</v>
      </c>
      <c r="D73" s="241" t="str">
        <f>VLOOKUP(A73,SCC_xref!$A$7:$F$59,6,FALSE)</f>
        <v>2310011000</v>
      </c>
      <c r="E73" s="127" t="s">
        <v>117</v>
      </c>
      <c r="F73" s="240" t="s">
        <v>378</v>
      </c>
      <c r="G73" s="242">
        <f t="shared" si="12"/>
        <v>1.004</v>
      </c>
      <c r="H73" s="242">
        <f t="shared" si="12"/>
        <v>1.004</v>
      </c>
      <c r="I73" s="242">
        <f t="shared" si="12"/>
        <v>1.004</v>
      </c>
      <c r="J73" s="242">
        <f t="shared" si="12"/>
        <v>0.98529411764705888</v>
      </c>
      <c r="K73" s="242">
        <f t="shared" si="12"/>
        <v>0.98529411764705888</v>
      </c>
      <c r="L73" s="242">
        <f t="shared" si="12"/>
        <v>1.004</v>
      </c>
      <c r="M73" s="242">
        <f t="shared" si="12"/>
        <v>1</v>
      </c>
      <c r="N73" s="242">
        <f t="shared" si="12"/>
        <v>1.0833333333333333</v>
      </c>
      <c r="O73" s="242">
        <f t="shared" si="12"/>
        <v>1.0833333333333333</v>
      </c>
      <c r="P73" s="242">
        <f t="shared" si="12"/>
        <v>1.0833333333333333</v>
      </c>
      <c r="Q73" s="242">
        <f t="shared" si="12"/>
        <v>1.0833333333333333</v>
      </c>
      <c r="R73" s="242">
        <f t="shared" si="12"/>
        <v>1.0833333333333333</v>
      </c>
      <c r="S73" s="242">
        <f t="shared" si="12"/>
        <v>1.0833333333333333</v>
      </c>
      <c r="T73" s="242">
        <f t="shared" si="12"/>
        <v>1.0833333333333333</v>
      </c>
      <c r="U73" s="242">
        <f t="shared" si="12"/>
        <v>1.0833333333333333</v>
      </c>
      <c r="V73" s="242">
        <f t="shared" si="12"/>
        <v>0.98529411764705888</v>
      </c>
      <c r="W73" s="242">
        <f t="shared" si="13"/>
        <v>1.010936132983377</v>
      </c>
      <c r="AB73" s="127" t="str">
        <f t="shared" si="1"/>
        <v>MSSLSHEL_Gas Wells_Compressor engines_2310020600</v>
      </c>
      <c r="AC73" s="127" t="str">
        <f t="shared" si="2"/>
        <v>Gas Wells</v>
      </c>
      <c r="AD73" s="127" t="str">
        <f t="shared" si="3"/>
        <v>Compressor engines</v>
      </c>
      <c r="AE73" s="127" t="str">
        <f t="shared" si="4"/>
        <v>2310020600</v>
      </c>
      <c r="AF73" s="127" t="str">
        <f t="shared" si="5"/>
        <v>MSSLSHEL</v>
      </c>
      <c r="AG73" s="272"/>
      <c r="AH73" s="272"/>
      <c r="AI73" s="272"/>
      <c r="AJ73" s="83" t="s">
        <v>401</v>
      </c>
      <c r="AK73" s="270">
        <v>1.0833333333333333</v>
      </c>
      <c r="AL73"/>
      <c r="AM73"/>
      <c r="AN73"/>
      <c r="AO73"/>
      <c r="AP73"/>
      <c r="AQ73"/>
      <c r="AR73"/>
      <c r="AS73"/>
    </row>
    <row r="74" spans="1:45" x14ac:dyDescent="0.2">
      <c r="A74" s="127" t="str">
        <f t="shared" si="7"/>
        <v>Oil Wells_Oil Well Truck Loading</v>
      </c>
      <c r="B74" s="240" t="s">
        <v>457</v>
      </c>
      <c r="C74" s="256" t="s">
        <v>244</v>
      </c>
      <c r="D74" s="241" t="str">
        <f>VLOOKUP(A74,SCC_xref!$A$7:$F$59,6,FALSE)</f>
        <v>2310010800</v>
      </c>
      <c r="E74" s="127" t="s">
        <v>77</v>
      </c>
      <c r="F74" s="240" t="s">
        <v>318</v>
      </c>
      <c r="G74" s="242">
        <f t="shared" si="12"/>
        <v>0.96922322869821476</v>
      </c>
      <c r="H74" s="242">
        <f t="shared" si="12"/>
        <v>0.96922322869821476</v>
      </c>
      <c r="I74" s="242">
        <f t="shared" si="12"/>
        <v>0.96922322869821476</v>
      </c>
      <c r="J74" s="242">
        <f t="shared" si="12"/>
        <v>1.0938378801495956</v>
      </c>
      <c r="K74" s="242">
        <f t="shared" si="12"/>
        <v>1.0938378801495956</v>
      </c>
      <c r="L74" s="242">
        <f t="shared" si="12"/>
        <v>0.96922322869821476</v>
      </c>
      <c r="M74" s="242">
        <f t="shared" si="12"/>
        <v>1</v>
      </c>
      <c r="N74" s="242">
        <f t="shared" si="12"/>
        <v>1.2818519961916226</v>
      </c>
      <c r="O74" s="242">
        <f t="shared" si="12"/>
        <v>1.2818519961916226</v>
      </c>
      <c r="P74" s="242">
        <f t="shared" si="12"/>
        <v>1.2818519961916226</v>
      </c>
      <c r="Q74" s="242">
        <f t="shared" si="12"/>
        <v>1.2818519961916226</v>
      </c>
      <c r="R74" s="242">
        <f t="shared" si="12"/>
        <v>1.2818519961916226</v>
      </c>
      <c r="S74" s="242">
        <f t="shared" si="12"/>
        <v>1.2818519961916226</v>
      </c>
      <c r="T74" s="242">
        <f t="shared" si="12"/>
        <v>1.2818519961916226</v>
      </c>
      <c r="U74" s="242">
        <f t="shared" si="12"/>
        <v>1.2818519961916226</v>
      </c>
      <c r="V74" s="242">
        <f t="shared" si="12"/>
        <v>1.0938378801495956</v>
      </c>
      <c r="W74" s="242">
        <f t="shared" si="13"/>
        <v>1.057667153895258</v>
      </c>
      <c r="AB74" s="127" t="str">
        <f t="shared" si="1"/>
        <v>PETROLEM_Gas Wells_Compressor engines_2310020600</v>
      </c>
      <c r="AC74" s="127" t="str">
        <f t="shared" si="2"/>
        <v>Gas Wells</v>
      </c>
      <c r="AD74" s="127" t="str">
        <f t="shared" si="3"/>
        <v>Compressor engines</v>
      </c>
      <c r="AE74" s="127" t="str">
        <f t="shared" si="4"/>
        <v>2310020600</v>
      </c>
      <c r="AF74" s="127" t="str">
        <f t="shared" si="5"/>
        <v>PETROLEM</v>
      </c>
      <c r="AG74" s="272"/>
      <c r="AH74" s="272"/>
      <c r="AI74" s="272"/>
      <c r="AJ74" s="83" t="s">
        <v>402</v>
      </c>
      <c r="AK74" s="270">
        <v>1.0833333333333333</v>
      </c>
      <c r="AL74"/>
      <c r="AM74"/>
      <c r="AN74"/>
      <c r="AO74"/>
      <c r="AP74"/>
      <c r="AQ74"/>
      <c r="AR74"/>
      <c r="AS74"/>
    </row>
    <row r="75" spans="1:45" x14ac:dyDescent="0.2">
      <c r="A75" s="127" t="str">
        <f t="shared" si="7"/>
        <v>Oil Wells_Water tank losses</v>
      </c>
      <c r="B75" s="240" t="s">
        <v>457</v>
      </c>
      <c r="C75" s="256" t="s">
        <v>244</v>
      </c>
      <c r="D75" s="241" t="str">
        <f>VLOOKUP(A75,SCC_xref!$A$7:$F$59,6,FALSE)</f>
        <v>2310000550</v>
      </c>
      <c r="E75" s="127" t="s">
        <v>64</v>
      </c>
      <c r="F75" s="240" t="s">
        <v>377</v>
      </c>
      <c r="G75" s="242">
        <f t="shared" si="12"/>
        <v>0.96922322869821476</v>
      </c>
      <c r="H75" s="242">
        <f t="shared" si="12"/>
        <v>0.96922322869821476</v>
      </c>
      <c r="I75" s="242">
        <f t="shared" si="12"/>
        <v>0.96922322869821476</v>
      </c>
      <c r="J75" s="242">
        <f t="shared" si="12"/>
        <v>1.0938378801495956</v>
      </c>
      <c r="K75" s="242">
        <f t="shared" si="12"/>
        <v>1.0938378801495956</v>
      </c>
      <c r="L75" s="242">
        <f t="shared" si="12"/>
        <v>0.96922322869821476</v>
      </c>
      <c r="M75" s="242">
        <f t="shared" si="12"/>
        <v>1</v>
      </c>
      <c r="N75" s="242">
        <f t="shared" si="12"/>
        <v>1.2818519961916226</v>
      </c>
      <c r="O75" s="242">
        <f t="shared" si="12"/>
        <v>1.2818519961916226</v>
      </c>
      <c r="P75" s="242">
        <f t="shared" si="12"/>
        <v>1.2818519961916226</v>
      </c>
      <c r="Q75" s="242">
        <f t="shared" si="12"/>
        <v>1.2818519961916226</v>
      </c>
      <c r="R75" s="242">
        <f t="shared" si="12"/>
        <v>1.2818519961916226</v>
      </c>
      <c r="S75" s="242">
        <f t="shared" si="12"/>
        <v>1.2818519961916226</v>
      </c>
      <c r="T75" s="242">
        <f t="shared" si="12"/>
        <v>1.2818519961916226</v>
      </c>
      <c r="U75" s="242">
        <f t="shared" si="12"/>
        <v>1.2818519961916226</v>
      </c>
      <c r="V75" s="242">
        <f t="shared" ref="V75:V79" si="14">HLOOKUP($F75,$A$5:$O$22,V$25,FALSE)</f>
        <v>1.0938378801495956</v>
      </c>
      <c r="W75" s="242">
        <f t="shared" si="13"/>
        <v>1.057667153895258</v>
      </c>
      <c r="AB75" s="127" t="str">
        <f t="shared" si="1"/>
        <v>Basinwide_Gas Wells_Compressor engines_2310020600</v>
      </c>
      <c r="AC75" s="127" t="str">
        <f t="shared" si="2"/>
        <v>Gas Wells</v>
      </c>
      <c r="AD75" s="127" t="str">
        <f t="shared" si="3"/>
        <v>Compressor engines</v>
      </c>
      <c r="AE75" s="127" t="str">
        <f t="shared" si="4"/>
        <v>2310020600</v>
      </c>
      <c r="AF75" s="127" t="str">
        <f t="shared" si="5"/>
        <v>Basinwide</v>
      </c>
      <c r="AG75" s="272"/>
      <c r="AH75" s="272"/>
      <c r="AI75" s="272"/>
      <c r="AJ75" s="83" t="s">
        <v>453</v>
      </c>
      <c r="AK75" s="270">
        <v>0.98476361192023298</v>
      </c>
      <c r="AL75"/>
      <c r="AM75"/>
      <c r="AN75"/>
      <c r="AO75"/>
      <c r="AP75"/>
      <c r="AQ75"/>
      <c r="AR75"/>
      <c r="AS75"/>
    </row>
    <row r="76" spans="1:45" x14ac:dyDescent="0.2">
      <c r="A76" s="127" t="str">
        <f t="shared" si="7"/>
        <v>Oil Wells_Water Tank Flaring</v>
      </c>
      <c r="B76" s="240" t="s">
        <v>457</v>
      </c>
      <c r="C76" s="256" t="s">
        <v>244</v>
      </c>
      <c r="D76" s="241" t="str">
        <f>VLOOKUP(A76,SCC_xref!$A$7:$F$59,6,FALSE)</f>
        <v>2310000550</v>
      </c>
      <c r="E76" s="127" t="s">
        <v>119</v>
      </c>
      <c r="F76" s="240" t="s">
        <v>377</v>
      </c>
      <c r="G76" s="242">
        <f t="shared" ref="G76:V80" si="15">HLOOKUP($F76,$A$5:$O$22,G$25,FALSE)</f>
        <v>0.96922322869821476</v>
      </c>
      <c r="H76" s="242">
        <f t="shared" si="15"/>
        <v>0.96922322869821476</v>
      </c>
      <c r="I76" s="242">
        <f t="shared" si="15"/>
        <v>0.96922322869821476</v>
      </c>
      <c r="J76" s="242">
        <f t="shared" si="15"/>
        <v>1.0938378801495956</v>
      </c>
      <c r="K76" s="242">
        <f t="shared" si="15"/>
        <v>1.0938378801495956</v>
      </c>
      <c r="L76" s="242">
        <f t="shared" si="15"/>
        <v>0.96922322869821476</v>
      </c>
      <c r="M76" s="242">
        <f t="shared" si="15"/>
        <v>1</v>
      </c>
      <c r="N76" s="242">
        <f t="shared" si="15"/>
        <v>1.2818519961916226</v>
      </c>
      <c r="O76" s="242">
        <f t="shared" si="15"/>
        <v>1.2818519961916226</v>
      </c>
      <c r="P76" s="242">
        <f t="shared" si="15"/>
        <v>1.2818519961916226</v>
      </c>
      <c r="Q76" s="242">
        <f t="shared" si="15"/>
        <v>1.2818519961916226</v>
      </c>
      <c r="R76" s="242">
        <f t="shared" si="15"/>
        <v>1.2818519961916226</v>
      </c>
      <c r="S76" s="242">
        <f t="shared" si="15"/>
        <v>1.2818519961916226</v>
      </c>
      <c r="T76" s="242">
        <f t="shared" si="15"/>
        <v>1.2818519961916226</v>
      </c>
      <c r="U76" s="242">
        <f t="shared" si="15"/>
        <v>1.2818519961916226</v>
      </c>
      <c r="V76" s="242">
        <f t="shared" si="14"/>
        <v>1.0938378801495956</v>
      </c>
      <c r="W76" s="242">
        <f t="shared" si="13"/>
        <v>1.057667153895258</v>
      </c>
      <c r="AB76" s="127" t="str">
        <f t="shared" si="1"/>
        <v>Toole_Gas Wells_Compressor Fugitives_2310021506</v>
      </c>
      <c r="AC76" s="127" t="str">
        <f t="shared" si="2"/>
        <v>Gas Wells</v>
      </c>
      <c r="AD76" s="127" t="str">
        <f t="shared" si="3"/>
        <v>Compressor Fugitives</v>
      </c>
      <c r="AE76" s="127" t="str">
        <f t="shared" si="4"/>
        <v>2310021506</v>
      </c>
      <c r="AF76" s="127" t="str">
        <f t="shared" si="5"/>
        <v>Toole</v>
      </c>
      <c r="AG76" s="272"/>
      <c r="AH76" s="12" t="s">
        <v>255</v>
      </c>
      <c r="AI76" s="12" t="s">
        <v>469</v>
      </c>
      <c r="AJ76" s="12" t="s">
        <v>383</v>
      </c>
      <c r="AK76" s="269">
        <v>0.98127340823970033</v>
      </c>
      <c r="AL76"/>
      <c r="AM76"/>
      <c r="AN76"/>
      <c r="AO76"/>
      <c r="AP76"/>
      <c r="AQ76"/>
      <c r="AR76"/>
      <c r="AS76"/>
    </row>
    <row r="77" spans="1:45" x14ac:dyDescent="0.2">
      <c r="A77" s="127" t="str">
        <f t="shared" si="7"/>
        <v>Oil Wells_Workover rigs</v>
      </c>
      <c r="B77" s="240" t="s">
        <v>457</v>
      </c>
      <c r="C77" s="256" t="s">
        <v>244</v>
      </c>
      <c r="D77" s="241" t="str">
        <f>VLOOKUP(A77,SCC_xref!$A$7:$F$59,6,FALSE)</f>
        <v>2310000230</v>
      </c>
      <c r="E77" s="127" t="s">
        <v>83</v>
      </c>
      <c r="F77" s="240" t="s">
        <v>378</v>
      </c>
      <c r="G77" s="242">
        <f t="shared" si="15"/>
        <v>1.004</v>
      </c>
      <c r="H77" s="242">
        <f t="shared" si="15"/>
        <v>1.004</v>
      </c>
      <c r="I77" s="242">
        <f t="shared" si="15"/>
        <v>1.004</v>
      </c>
      <c r="J77" s="242">
        <f t="shared" si="15"/>
        <v>0.98529411764705888</v>
      </c>
      <c r="K77" s="242">
        <f t="shared" si="15"/>
        <v>0.98529411764705888</v>
      </c>
      <c r="L77" s="242">
        <f t="shared" si="15"/>
        <v>1.004</v>
      </c>
      <c r="M77" s="242">
        <f t="shared" si="15"/>
        <v>1</v>
      </c>
      <c r="N77" s="242">
        <f t="shared" si="15"/>
        <v>1.0833333333333333</v>
      </c>
      <c r="O77" s="242">
        <f t="shared" si="15"/>
        <v>1.0833333333333333</v>
      </c>
      <c r="P77" s="242">
        <f t="shared" si="15"/>
        <v>1.0833333333333333</v>
      </c>
      <c r="Q77" s="242">
        <f t="shared" si="15"/>
        <v>1.0833333333333333</v>
      </c>
      <c r="R77" s="242">
        <f t="shared" si="15"/>
        <v>1.0833333333333333</v>
      </c>
      <c r="S77" s="242">
        <f t="shared" si="15"/>
        <v>1.0833333333333333</v>
      </c>
      <c r="T77" s="242">
        <f t="shared" si="15"/>
        <v>1.0833333333333333</v>
      </c>
      <c r="U77" s="242">
        <f t="shared" si="15"/>
        <v>1.0833333333333333</v>
      </c>
      <c r="V77" s="242">
        <f t="shared" si="14"/>
        <v>0.98529411764705888</v>
      </c>
      <c r="W77" s="242">
        <f t="shared" si="13"/>
        <v>1.010936132983377</v>
      </c>
      <c r="AB77" s="127" t="str">
        <f t="shared" si="1"/>
        <v>Pondera_Gas Wells_Compressor Fugitives_2310021506</v>
      </c>
      <c r="AC77" s="127" t="str">
        <f t="shared" si="2"/>
        <v>Gas Wells</v>
      </c>
      <c r="AD77" s="127" t="str">
        <f t="shared" si="3"/>
        <v>Compressor Fugitives</v>
      </c>
      <c r="AE77" s="127" t="str">
        <f t="shared" si="4"/>
        <v>2310021506</v>
      </c>
      <c r="AF77" s="127" t="str">
        <f t="shared" si="5"/>
        <v>Pondera</v>
      </c>
      <c r="AG77" s="272"/>
      <c r="AH77" s="272"/>
      <c r="AI77" s="272"/>
      <c r="AJ77" s="83" t="s">
        <v>384</v>
      </c>
      <c r="AK77" s="270">
        <v>0.98127340823970033</v>
      </c>
      <c r="AL77"/>
      <c r="AM77"/>
      <c r="AN77"/>
      <c r="AO77"/>
      <c r="AP77"/>
      <c r="AQ77"/>
      <c r="AR77"/>
      <c r="AS77"/>
    </row>
    <row r="78" spans="1:45" x14ac:dyDescent="0.2">
      <c r="A78" s="127" t="str">
        <f t="shared" si="7"/>
        <v>Oil Wells_Other Venting</v>
      </c>
      <c r="B78" s="240" t="s">
        <v>457</v>
      </c>
      <c r="C78" s="256" t="s">
        <v>244</v>
      </c>
      <c r="D78" s="241" t="str">
        <f>VLOOKUP(A78,SCC_xref!$A$7:$F$59,6,FALSE)</f>
        <v>2310011000</v>
      </c>
      <c r="E78" s="127" t="s">
        <v>121</v>
      </c>
      <c r="F78" s="240" t="s">
        <v>375</v>
      </c>
      <c r="G78" s="242">
        <f t="shared" si="15"/>
        <v>1.32729662473132</v>
      </c>
      <c r="H78" s="242">
        <f t="shared" si="15"/>
        <v>1.32729662473132</v>
      </c>
      <c r="I78" s="242">
        <f t="shared" si="15"/>
        <v>1.32729662473132</v>
      </c>
      <c r="J78" s="242">
        <f t="shared" si="15"/>
        <v>0.82183387871614566</v>
      </c>
      <c r="K78" s="242">
        <f t="shared" si="15"/>
        <v>0.82183387871614566</v>
      </c>
      <c r="L78" s="242">
        <f t="shared" si="15"/>
        <v>1.32729662473132</v>
      </c>
      <c r="M78" s="242">
        <f t="shared" si="15"/>
        <v>0.82284131137448058</v>
      </c>
      <c r="N78" s="242">
        <f t="shared" si="15"/>
        <v>1.4717721082571971</v>
      </c>
      <c r="O78" s="242">
        <f t="shared" si="15"/>
        <v>1.4717721082571971</v>
      </c>
      <c r="P78" s="242">
        <f t="shared" si="15"/>
        <v>1.4717721082571971</v>
      </c>
      <c r="Q78" s="242">
        <f t="shared" si="15"/>
        <v>1.4717721082571971</v>
      </c>
      <c r="R78" s="242">
        <f t="shared" si="15"/>
        <v>1.4717721082571971</v>
      </c>
      <c r="S78" s="242">
        <f t="shared" si="15"/>
        <v>1.4717721082571971</v>
      </c>
      <c r="T78" s="242">
        <f t="shared" si="15"/>
        <v>1.4717721082571971</v>
      </c>
      <c r="U78" s="242">
        <f t="shared" si="15"/>
        <v>1.4717721082571971</v>
      </c>
      <c r="V78" s="242">
        <f t="shared" si="14"/>
        <v>0.82183387871614566</v>
      </c>
      <c r="W78" s="242">
        <f t="shared" si="13"/>
        <v>1.2878753480363756</v>
      </c>
      <c r="AB78" s="127" t="str">
        <f t="shared" si="1"/>
        <v>Glacier_Gas Wells_Compressor Fugitives_2310021506</v>
      </c>
      <c r="AC78" s="127" t="str">
        <f t="shared" si="2"/>
        <v>Gas Wells</v>
      </c>
      <c r="AD78" s="127" t="str">
        <f t="shared" si="3"/>
        <v>Compressor Fugitives</v>
      </c>
      <c r="AE78" s="127" t="str">
        <f t="shared" si="4"/>
        <v>2310021506</v>
      </c>
      <c r="AF78" s="127" t="str">
        <f t="shared" si="5"/>
        <v>Glacier</v>
      </c>
      <c r="AG78" s="272"/>
      <c r="AH78" s="272"/>
      <c r="AI78" s="272"/>
      <c r="AJ78" s="83" t="s">
        <v>385</v>
      </c>
      <c r="AK78" s="270">
        <v>0.98127340823970033</v>
      </c>
      <c r="AL78"/>
      <c r="AM78"/>
      <c r="AN78"/>
      <c r="AO78"/>
      <c r="AP78"/>
      <c r="AQ78"/>
      <c r="AR78"/>
      <c r="AS78"/>
    </row>
    <row r="79" spans="1:45" x14ac:dyDescent="0.2">
      <c r="A79" s="127" t="str">
        <f t="shared" si="7"/>
        <v>Oil Wells_Other Flaring</v>
      </c>
      <c r="B79" s="240" t="s">
        <v>457</v>
      </c>
      <c r="C79" s="256" t="s">
        <v>244</v>
      </c>
      <c r="D79" s="241" t="str">
        <f>VLOOKUP(A79,SCC_xref!$A$7:$F$59,6,FALSE)</f>
        <v>2310011000</v>
      </c>
      <c r="E79" s="127" t="s">
        <v>70</v>
      </c>
      <c r="F79" s="240" t="s">
        <v>375</v>
      </c>
      <c r="G79" s="242">
        <f t="shared" si="15"/>
        <v>1.32729662473132</v>
      </c>
      <c r="H79" s="242">
        <f t="shared" si="15"/>
        <v>1.32729662473132</v>
      </c>
      <c r="I79" s="242">
        <f t="shared" si="15"/>
        <v>1.32729662473132</v>
      </c>
      <c r="J79" s="242">
        <f t="shared" si="15"/>
        <v>0.82183387871614566</v>
      </c>
      <c r="K79" s="242">
        <f t="shared" si="15"/>
        <v>0.82183387871614566</v>
      </c>
      <c r="L79" s="242">
        <f t="shared" si="15"/>
        <v>1.32729662473132</v>
      </c>
      <c r="M79" s="242">
        <f t="shared" si="15"/>
        <v>0.82284131137448058</v>
      </c>
      <c r="N79" s="242">
        <f t="shared" si="15"/>
        <v>1.4717721082571971</v>
      </c>
      <c r="O79" s="242">
        <f t="shared" si="15"/>
        <v>1.4717721082571971</v>
      </c>
      <c r="P79" s="242">
        <f t="shared" si="15"/>
        <v>1.4717721082571971</v>
      </c>
      <c r="Q79" s="242">
        <f t="shared" si="15"/>
        <v>1.4717721082571971</v>
      </c>
      <c r="R79" s="242">
        <f t="shared" si="15"/>
        <v>1.4717721082571971</v>
      </c>
      <c r="S79" s="242">
        <f t="shared" si="15"/>
        <v>1.4717721082571971</v>
      </c>
      <c r="T79" s="242">
        <f t="shared" si="15"/>
        <v>1.4717721082571971</v>
      </c>
      <c r="U79" s="242">
        <f t="shared" si="15"/>
        <v>1.4717721082571971</v>
      </c>
      <c r="V79" s="242">
        <f t="shared" si="14"/>
        <v>0.82183387871614566</v>
      </c>
      <c r="W79" s="242">
        <f t="shared" si="13"/>
        <v>1.2878753480363756</v>
      </c>
      <c r="AB79" s="127" t="str">
        <f t="shared" si="1"/>
        <v>Blaine_Gas Wells_Compressor Fugitives_2310021506</v>
      </c>
      <c r="AC79" s="127" t="str">
        <f t="shared" si="2"/>
        <v>Gas Wells</v>
      </c>
      <c r="AD79" s="127" t="str">
        <f t="shared" si="3"/>
        <v>Compressor Fugitives</v>
      </c>
      <c r="AE79" s="127" t="str">
        <f t="shared" si="4"/>
        <v>2310021506</v>
      </c>
      <c r="AF79" s="127" t="str">
        <f t="shared" si="5"/>
        <v>Blaine</v>
      </c>
      <c r="AG79" s="272"/>
      <c r="AH79" s="272"/>
      <c r="AI79" s="272"/>
      <c r="AJ79" s="83" t="s">
        <v>386</v>
      </c>
      <c r="AK79" s="270">
        <v>0.97609289617486339</v>
      </c>
      <c r="AL79"/>
      <c r="AM79"/>
      <c r="AN79"/>
      <c r="AO79"/>
      <c r="AP79"/>
      <c r="AQ79"/>
      <c r="AR79"/>
      <c r="AS79"/>
    </row>
    <row r="80" spans="1:45" x14ac:dyDescent="0.2">
      <c r="A80" s="127" t="str">
        <f t="shared" si="7"/>
        <v>All Wells_Compressor Engines</v>
      </c>
      <c r="B80" s="105" t="s">
        <v>452</v>
      </c>
      <c r="C80" s="127" t="s">
        <v>247</v>
      </c>
      <c r="D80" s="127" t="s">
        <v>67</v>
      </c>
      <c r="E80" s="127" t="s">
        <v>47</v>
      </c>
      <c r="F80" s="240" t="s">
        <v>319</v>
      </c>
      <c r="G80" s="242">
        <f t="shared" si="15"/>
        <v>0.95531817194596502</v>
      </c>
      <c r="H80" s="242">
        <f t="shared" si="15"/>
        <v>0.95531817194596502</v>
      </c>
      <c r="I80" s="242">
        <f t="shared" si="15"/>
        <v>0.95531817194596502</v>
      </c>
      <c r="J80" s="242">
        <f t="shared" si="15"/>
        <v>0.81714947198503274</v>
      </c>
      <c r="K80" s="242">
        <f t="shared" si="15"/>
        <v>0.81714947198503274</v>
      </c>
      <c r="L80" s="242">
        <f t="shared" si="15"/>
        <v>0.95531817194596502</v>
      </c>
      <c r="M80" s="242">
        <f t="shared" si="15"/>
        <v>0.74056353739134018</v>
      </c>
      <c r="N80" s="242">
        <f t="shared" si="15"/>
        <v>0.86095084285529</v>
      </c>
      <c r="O80" s="242">
        <f t="shared" si="15"/>
        <v>0.86095084285529</v>
      </c>
      <c r="P80" s="242">
        <f t="shared" si="15"/>
        <v>0.86095084285529</v>
      </c>
      <c r="Q80" s="242">
        <f t="shared" si="15"/>
        <v>0.86095084285529</v>
      </c>
      <c r="R80" s="242">
        <f t="shared" si="15"/>
        <v>0.86095084285529</v>
      </c>
      <c r="S80" s="242">
        <f t="shared" si="15"/>
        <v>0.86095084285529</v>
      </c>
      <c r="T80" s="242">
        <f t="shared" si="15"/>
        <v>0.86095084285529</v>
      </c>
      <c r="U80" s="242">
        <f t="shared" si="15"/>
        <v>0.86095084285529</v>
      </c>
      <c r="V80" s="242">
        <f t="shared" si="15"/>
        <v>0.81714947198503274</v>
      </c>
      <c r="W80" s="242">
        <f t="shared" si="13"/>
        <v>0.81254415563619808</v>
      </c>
      <c r="AB80" s="127" t="str">
        <f t="shared" si="1"/>
        <v>Hill_Gas Wells_Compressor Fugitives_2310021506</v>
      </c>
      <c r="AC80" s="127" t="str">
        <f t="shared" si="2"/>
        <v>Gas Wells</v>
      </c>
      <c r="AD80" s="127" t="str">
        <f t="shared" si="3"/>
        <v>Compressor Fugitives</v>
      </c>
      <c r="AE80" s="127" t="str">
        <f t="shared" si="4"/>
        <v>2310021506</v>
      </c>
      <c r="AF80" s="127" t="str">
        <f t="shared" si="5"/>
        <v>Hill</v>
      </c>
      <c r="AG80" s="272"/>
      <c r="AH80" s="272"/>
      <c r="AI80" s="272"/>
      <c r="AJ80" s="83" t="s">
        <v>387</v>
      </c>
      <c r="AK80" s="270">
        <v>0.97609289617486339</v>
      </c>
      <c r="AL80"/>
      <c r="AM80"/>
      <c r="AN80"/>
      <c r="AO80"/>
      <c r="AP80"/>
      <c r="AQ80"/>
      <c r="AR80"/>
      <c r="AS80"/>
    </row>
    <row r="81" spans="1:45" x14ac:dyDescent="0.2">
      <c r="A81" s="127" t="str">
        <f t="shared" si="7"/>
        <v>All Wells_Process Heaters</v>
      </c>
      <c r="B81" s="105" t="s">
        <v>452</v>
      </c>
      <c r="C81" s="127" t="s">
        <v>247</v>
      </c>
      <c r="D81" s="127" t="s">
        <v>35</v>
      </c>
      <c r="E81" s="127" t="s">
        <v>39</v>
      </c>
      <c r="F81" s="240" t="s">
        <v>319</v>
      </c>
      <c r="G81" s="242">
        <f t="shared" si="13"/>
        <v>0.95531817194596502</v>
      </c>
      <c r="H81" s="242">
        <f t="shared" si="13"/>
        <v>0.95531817194596502</v>
      </c>
      <c r="I81" s="242">
        <f t="shared" si="13"/>
        <v>0.95531817194596502</v>
      </c>
      <c r="J81" s="242">
        <f t="shared" si="13"/>
        <v>0.81714947198503274</v>
      </c>
      <c r="K81" s="242">
        <f t="shared" si="13"/>
        <v>0.81714947198503274</v>
      </c>
      <c r="L81" s="242">
        <f t="shared" si="13"/>
        <v>0.95531817194596502</v>
      </c>
      <c r="M81" s="242">
        <f t="shared" si="13"/>
        <v>0.74056353739134018</v>
      </c>
      <c r="N81" s="242">
        <f t="shared" si="13"/>
        <v>0.86095084285529</v>
      </c>
      <c r="O81" s="242">
        <f t="shared" si="13"/>
        <v>0.86095084285529</v>
      </c>
      <c r="P81" s="242">
        <f t="shared" si="13"/>
        <v>0.86095084285529</v>
      </c>
      <c r="Q81" s="242">
        <f t="shared" si="13"/>
        <v>0.86095084285529</v>
      </c>
      <c r="R81" s="242">
        <f t="shared" si="13"/>
        <v>0.86095084285529</v>
      </c>
      <c r="S81" s="242">
        <f t="shared" si="13"/>
        <v>0.86095084285529</v>
      </c>
      <c r="T81" s="242">
        <f t="shared" si="13"/>
        <v>0.86095084285529</v>
      </c>
      <c r="U81" s="242">
        <f t="shared" si="13"/>
        <v>0.86095084285529</v>
      </c>
      <c r="V81" s="242">
        <f t="shared" si="13"/>
        <v>0.81714947198503274</v>
      </c>
      <c r="W81" s="242">
        <f t="shared" si="13"/>
        <v>0.81254415563619808</v>
      </c>
      <c r="AB81" s="127" t="str">
        <f t="shared" si="1"/>
        <v>Liberty_Gas Wells_Compressor Fugitives_2310021506</v>
      </c>
      <c r="AC81" s="127" t="str">
        <f t="shared" si="2"/>
        <v>Gas Wells</v>
      </c>
      <c r="AD81" s="127" t="str">
        <f t="shared" si="3"/>
        <v>Compressor Fugitives</v>
      </c>
      <c r="AE81" s="127" t="str">
        <f t="shared" si="4"/>
        <v>2310021506</v>
      </c>
      <c r="AF81" s="127" t="str">
        <f t="shared" si="5"/>
        <v>Liberty</v>
      </c>
      <c r="AG81" s="272"/>
      <c r="AH81" s="272"/>
      <c r="AI81" s="272"/>
      <c r="AJ81" s="83" t="s">
        <v>388</v>
      </c>
      <c r="AK81" s="270">
        <v>0.98127340823970033</v>
      </c>
      <c r="AL81"/>
      <c r="AM81"/>
      <c r="AN81"/>
      <c r="AO81"/>
      <c r="AP81"/>
      <c r="AQ81"/>
      <c r="AR81"/>
      <c r="AS81"/>
    </row>
    <row r="82" spans="1:45" x14ac:dyDescent="0.2">
      <c r="A82" s="127" t="str">
        <f t="shared" si="7"/>
        <v>All Wells_Dehydrator</v>
      </c>
      <c r="B82" s="105" t="s">
        <v>452</v>
      </c>
      <c r="C82" s="127" t="s">
        <v>247</v>
      </c>
      <c r="D82" s="127" t="s">
        <v>29</v>
      </c>
      <c r="E82" s="127" t="s">
        <v>50</v>
      </c>
      <c r="F82" s="240" t="s">
        <v>319</v>
      </c>
      <c r="G82" s="242">
        <f t="shared" ref="G82:W96" si="16">HLOOKUP($F82,$A$5:$O$22,G$25,FALSE)</f>
        <v>0.95531817194596502</v>
      </c>
      <c r="H82" s="242">
        <f t="shared" si="16"/>
        <v>0.95531817194596502</v>
      </c>
      <c r="I82" s="242">
        <f t="shared" si="16"/>
        <v>0.95531817194596502</v>
      </c>
      <c r="J82" s="242">
        <f t="shared" si="16"/>
        <v>0.81714947198503274</v>
      </c>
      <c r="K82" s="242">
        <f t="shared" si="16"/>
        <v>0.81714947198503274</v>
      </c>
      <c r="L82" s="242">
        <f t="shared" si="16"/>
        <v>0.95531817194596502</v>
      </c>
      <c r="M82" s="242">
        <f t="shared" si="16"/>
        <v>0.74056353739134018</v>
      </c>
      <c r="N82" s="242">
        <f t="shared" si="16"/>
        <v>0.86095084285529</v>
      </c>
      <c r="O82" s="242">
        <f t="shared" si="16"/>
        <v>0.86095084285529</v>
      </c>
      <c r="P82" s="242">
        <f t="shared" si="16"/>
        <v>0.86095084285529</v>
      </c>
      <c r="Q82" s="242">
        <f t="shared" si="16"/>
        <v>0.86095084285529</v>
      </c>
      <c r="R82" s="242">
        <f t="shared" si="16"/>
        <v>0.86095084285529</v>
      </c>
      <c r="S82" s="242">
        <f t="shared" si="16"/>
        <v>0.86095084285529</v>
      </c>
      <c r="T82" s="242">
        <f t="shared" si="16"/>
        <v>0.86095084285529</v>
      </c>
      <c r="U82" s="242">
        <f t="shared" si="16"/>
        <v>0.86095084285529</v>
      </c>
      <c r="V82" s="242">
        <f t="shared" si="16"/>
        <v>0.81714947198503274</v>
      </c>
      <c r="W82" s="242">
        <f t="shared" si="16"/>
        <v>0.81254415563619808</v>
      </c>
      <c r="AB82" s="127" t="str">
        <f t="shared" si="1"/>
        <v>Phillips_Gas Wells_Compressor Fugitives_2310021506</v>
      </c>
      <c r="AC82" s="127" t="str">
        <f t="shared" si="2"/>
        <v>Gas Wells</v>
      </c>
      <c r="AD82" s="127" t="str">
        <f t="shared" si="3"/>
        <v>Compressor Fugitives</v>
      </c>
      <c r="AE82" s="127" t="str">
        <f t="shared" si="4"/>
        <v>2310021506</v>
      </c>
      <c r="AF82" s="127" t="str">
        <f t="shared" si="5"/>
        <v>Phillips</v>
      </c>
      <c r="AG82" s="272"/>
      <c r="AH82" s="272"/>
      <c r="AI82" s="272"/>
      <c r="AJ82" s="83" t="s">
        <v>389</v>
      </c>
      <c r="AK82" s="270">
        <v>0.99455205811138014</v>
      </c>
      <c r="AL82"/>
      <c r="AM82"/>
      <c r="AN82"/>
      <c r="AO82"/>
      <c r="AP82"/>
      <c r="AQ82"/>
      <c r="AR82"/>
      <c r="AS82"/>
    </row>
    <row r="83" spans="1:45" x14ac:dyDescent="0.2">
      <c r="A83" s="127" t="str">
        <f t="shared" si="7"/>
        <v>All Wells_Compressor Engines</v>
      </c>
      <c r="B83" s="105" t="s">
        <v>452</v>
      </c>
      <c r="C83" s="127" t="s">
        <v>247</v>
      </c>
      <c r="D83" s="127" t="s">
        <v>38</v>
      </c>
      <c r="E83" s="127" t="s">
        <v>47</v>
      </c>
      <c r="F83" s="240" t="s">
        <v>319</v>
      </c>
      <c r="G83" s="242">
        <f t="shared" si="16"/>
        <v>0.95531817194596502</v>
      </c>
      <c r="H83" s="242">
        <f t="shared" si="16"/>
        <v>0.95531817194596502</v>
      </c>
      <c r="I83" s="242">
        <f t="shared" si="16"/>
        <v>0.95531817194596502</v>
      </c>
      <c r="J83" s="242">
        <f t="shared" si="16"/>
        <v>0.81714947198503274</v>
      </c>
      <c r="K83" s="242">
        <f t="shared" si="16"/>
        <v>0.81714947198503274</v>
      </c>
      <c r="L83" s="242">
        <f t="shared" si="16"/>
        <v>0.95531817194596502</v>
      </c>
      <c r="M83" s="242">
        <f t="shared" si="16"/>
        <v>0.74056353739134018</v>
      </c>
      <c r="N83" s="242">
        <f t="shared" si="16"/>
        <v>0.86095084285529</v>
      </c>
      <c r="O83" s="242">
        <f t="shared" si="16"/>
        <v>0.86095084285529</v>
      </c>
      <c r="P83" s="242">
        <f t="shared" si="16"/>
        <v>0.86095084285529</v>
      </c>
      <c r="Q83" s="242">
        <f t="shared" si="16"/>
        <v>0.86095084285529</v>
      </c>
      <c r="R83" s="242">
        <f t="shared" si="16"/>
        <v>0.86095084285529</v>
      </c>
      <c r="S83" s="242">
        <f t="shared" si="16"/>
        <v>0.86095084285529</v>
      </c>
      <c r="T83" s="242">
        <f t="shared" si="16"/>
        <v>0.86095084285529</v>
      </c>
      <c r="U83" s="242">
        <f t="shared" si="16"/>
        <v>0.86095084285529</v>
      </c>
      <c r="V83" s="242">
        <f t="shared" si="16"/>
        <v>0.81714947198503274</v>
      </c>
      <c r="W83" s="242">
        <f t="shared" si="16"/>
        <v>0.81254415563619808</v>
      </c>
      <c r="AB83" s="127" t="str">
        <f t="shared" si="1"/>
        <v>Cascade_Gas Wells_Compressor Fugitives_2310021506</v>
      </c>
      <c r="AC83" s="127" t="str">
        <f t="shared" si="2"/>
        <v>Gas Wells</v>
      </c>
      <c r="AD83" s="127" t="str">
        <f t="shared" si="3"/>
        <v>Compressor Fugitives</v>
      </c>
      <c r="AE83" s="127" t="str">
        <f t="shared" si="4"/>
        <v>2310021506</v>
      </c>
      <c r="AF83" s="127" t="str">
        <f t="shared" si="5"/>
        <v>Cascade</v>
      </c>
      <c r="AG83" s="272"/>
      <c r="AH83" s="272"/>
      <c r="AI83" s="272"/>
      <c r="AJ83" s="83" t="s">
        <v>390</v>
      </c>
      <c r="AK83" s="270">
        <v>1.0833333333333333</v>
      </c>
      <c r="AL83"/>
      <c r="AM83"/>
      <c r="AN83"/>
      <c r="AO83"/>
      <c r="AP83"/>
      <c r="AQ83"/>
      <c r="AR83"/>
      <c r="AS83"/>
    </row>
    <row r="84" spans="1:45" x14ac:dyDescent="0.2">
      <c r="A84" s="127" t="str">
        <f t="shared" si="7"/>
        <v>All Wells_Dehydrator</v>
      </c>
      <c r="B84" s="105" t="s">
        <v>452</v>
      </c>
      <c r="C84" s="127" t="s">
        <v>247</v>
      </c>
      <c r="D84" s="127" t="s">
        <v>30</v>
      </c>
      <c r="E84" s="127" t="s">
        <v>50</v>
      </c>
      <c r="F84" s="240" t="s">
        <v>319</v>
      </c>
      <c r="G84" s="242">
        <f t="shared" si="16"/>
        <v>0.95531817194596502</v>
      </c>
      <c r="H84" s="242">
        <f t="shared" si="16"/>
        <v>0.95531817194596502</v>
      </c>
      <c r="I84" s="242">
        <f t="shared" si="16"/>
        <v>0.95531817194596502</v>
      </c>
      <c r="J84" s="242">
        <f t="shared" si="16"/>
        <v>0.81714947198503274</v>
      </c>
      <c r="K84" s="242">
        <f t="shared" si="16"/>
        <v>0.81714947198503274</v>
      </c>
      <c r="L84" s="242">
        <f t="shared" si="16"/>
        <v>0.95531817194596502</v>
      </c>
      <c r="M84" s="242">
        <f t="shared" si="16"/>
        <v>0.74056353739134018</v>
      </c>
      <c r="N84" s="242">
        <f t="shared" si="16"/>
        <v>0.86095084285529</v>
      </c>
      <c r="O84" s="242">
        <f t="shared" si="16"/>
        <v>0.86095084285529</v>
      </c>
      <c r="P84" s="242">
        <f t="shared" si="16"/>
        <v>0.86095084285529</v>
      </c>
      <c r="Q84" s="242">
        <f t="shared" si="16"/>
        <v>0.86095084285529</v>
      </c>
      <c r="R84" s="242">
        <f t="shared" si="16"/>
        <v>0.86095084285529</v>
      </c>
      <c r="S84" s="242">
        <f t="shared" si="16"/>
        <v>0.86095084285529</v>
      </c>
      <c r="T84" s="242">
        <f t="shared" si="16"/>
        <v>0.86095084285529</v>
      </c>
      <c r="U84" s="242">
        <f t="shared" si="16"/>
        <v>0.86095084285529</v>
      </c>
      <c r="V84" s="242">
        <f t="shared" si="16"/>
        <v>0.81714947198503274</v>
      </c>
      <c r="W84" s="242">
        <f t="shared" si="16"/>
        <v>0.81254415563619808</v>
      </c>
      <c r="AB84" s="127" t="str">
        <f t="shared" si="1"/>
        <v>Fergus_Gas Wells_Compressor Fugitives_2310021506</v>
      </c>
      <c r="AC84" s="127" t="str">
        <f t="shared" si="2"/>
        <v>Gas Wells</v>
      </c>
      <c r="AD84" s="127" t="str">
        <f t="shared" si="3"/>
        <v>Compressor Fugitives</v>
      </c>
      <c r="AE84" s="127" t="str">
        <f t="shared" si="4"/>
        <v>2310021506</v>
      </c>
      <c r="AF84" s="127" t="str">
        <f t="shared" si="5"/>
        <v>Fergus</v>
      </c>
      <c r="AG84" s="272"/>
      <c r="AH84" s="272"/>
      <c r="AI84" s="272"/>
      <c r="AJ84" s="83" t="s">
        <v>391</v>
      </c>
      <c r="AK84" s="270">
        <v>1.0833333333333333</v>
      </c>
      <c r="AL84"/>
      <c r="AM84"/>
      <c r="AN84"/>
      <c r="AO84"/>
      <c r="AP84"/>
      <c r="AQ84"/>
      <c r="AR84"/>
      <c r="AS84"/>
    </row>
    <row r="85" spans="1:45" x14ac:dyDescent="0.2">
      <c r="A85" s="127" t="str">
        <f t="shared" si="7"/>
        <v>All Wells_Dehydrator</v>
      </c>
      <c r="B85" s="105" t="s">
        <v>452</v>
      </c>
      <c r="C85" s="127" t="s">
        <v>247</v>
      </c>
      <c r="D85" s="127" t="s">
        <v>24</v>
      </c>
      <c r="E85" s="127" t="s">
        <v>50</v>
      </c>
      <c r="F85" s="240" t="s">
        <v>319</v>
      </c>
      <c r="G85" s="242">
        <f t="shared" si="16"/>
        <v>0.95531817194596502</v>
      </c>
      <c r="H85" s="242">
        <f t="shared" si="16"/>
        <v>0.95531817194596502</v>
      </c>
      <c r="I85" s="242">
        <f t="shared" si="16"/>
        <v>0.95531817194596502</v>
      </c>
      <c r="J85" s="242">
        <f t="shared" si="16"/>
        <v>0.81714947198503274</v>
      </c>
      <c r="K85" s="242">
        <f t="shared" si="16"/>
        <v>0.81714947198503274</v>
      </c>
      <c r="L85" s="242">
        <f t="shared" si="16"/>
        <v>0.95531817194596502</v>
      </c>
      <c r="M85" s="242">
        <f t="shared" si="16"/>
        <v>0.74056353739134018</v>
      </c>
      <c r="N85" s="242">
        <f t="shared" si="16"/>
        <v>0.86095084285529</v>
      </c>
      <c r="O85" s="242">
        <f t="shared" si="16"/>
        <v>0.86095084285529</v>
      </c>
      <c r="P85" s="242">
        <f t="shared" si="16"/>
        <v>0.86095084285529</v>
      </c>
      <c r="Q85" s="242">
        <f t="shared" si="16"/>
        <v>0.86095084285529</v>
      </c>
      <c r="R85" s="242">
        <f t="shared" si="16"/>
        <v>0.86095084285529</v>
      </c>
      <c r="S85" s="242">
        <f t="shared" si="16"/>
        <v>0.86095084285529</v>
      </c>
      <c r="T85" s="242">
        <f t="shared" si="16"/>
        <v>0.86095084285529</v>
      </c>
      <c r="U85" s="242">
        <f t="shared" si="16"/>
        <v>0.86095084285529</v>
      </c>
      <c r="V85" s="242">
        <f t="shared" si="16"/>
        <v>0.81714947198503274</v>
      </c>
      <c r="W85" s="242">
        <f t="shared" si="16"/>
        <v>0.81254415563619808</v>
      </c>
      <c r="AB85" s="127" t="str">
        <f t="shared" si="1"/>
        <v>Rosebud_Gas Wells_Compressor Fugitives_2310021506</v>
      </c>
      <c r="AC85" s="127" t="str">
        <f t="shared" si="2"/>
        <v>Gas Wells</v>
      </c>
      <c r="AD85" s="127" t="str">
        <f t="shared" si="3"/>
        <v>Compressor Fugitives</v>
      </c>
      <c r="AE85" s="127" t="str">
        <f t="shared" si="4"/>
        <v>2310021506</v>
      </c>
      <c r="AF85" s="127" t="str">
        <f t="shared" si="5"/>
        <v>Rosebud</v>
      </c>
      <c r="AG85" s="272"/>
      <c r="AH85" s="272"/>
      <c r="AI85" s="272"/>
      <c r="AJ85" s="83" t="s">
        <v>392</v>
      </c>
      <c r="AK85" s="270">
        <v>1.0833333333333333</v>
      </c>
      <c r="AL85"/>
      <c r="AM85"/>
      <c r="AN85"/>
      <c r="AO85"/>
      <c r="AP85"/>
      <c r="AQ85"/>
      <c r="AR85"/>
      <c r="AS85"/>
    </row>
    <row r="86" spans="1:45" x14ac:dyDescent="0.2">
      <c r="A86" s="127" t="str">
        <f t="shared" si="7"/>
        <v>All Wells_Compressor Engines</v>
      </c>
      <c r="B86" s="105" t="s">
        <v>452</v>
      </c>
      <c r="C86" s="127" t="s">
        <v>247</v>
      </c>
      <c r="D86" s="127" t="s">
        <v>37</v>
      </c>
      <c r="E86" s="127" t="s">
        <v>47</v>
      </c>
      <c r="F86" s="240" t="s">
        <v>319</v>
      </c>
      <c r="G86" s="242">
        <f t="shared" si="16"/>
        <v>0.95531817194596502</v>
      </c>
      <c r="H86" s="242">
        <f t="shared" si="16"/>
        <v>0.95531817194596502</v>
      </c>
      <c r="I86" s="242">
        <f t="shared" si="16"/>
        <v>0.95531817194596502</v>
      </c>
      <c r="J86" s="242">
        <f t="shared" si="16"/>
        <v>0.81714947198503274</v>
      </c>
      <c r="K86" s="242">
        <f t="shared" si="16"/>
        <v>0.81714947198503274</v>
      </c>
      <c r="L86" s="242">
        <f t="shared" si="16"/>
        <v>0.95531817194596502</v>
      </c>
      <c r="M86" s="242">
        <f t="shared" si="16"/>
        <v>0.74056353739134018</v>
      </c>
      <c r="N86" s="242">
        <f t="shared" si="16"/>
        <v>0.86095084285529</v>
      </c>
      <c r="O86" s="242">
        <f t="shared" si="16"/>
        <v>0.86095084285529</v>
      </c>
      <c r="P86" s="242">
        <f t="shared" si="16"/>
        <v>0.86095084285529</v>
      </c>
      <c r="Q86" s="242">
        <f t="shared" si="16"/>
        <v>0.86095084285529</v>
      </c>
      <c r="R86" s="242">
        <f t="shared" si="16"/>
        <v>0.86095084285529</v>
      </c>
      <c r="S86" s="242">
        <f t="shared" si="16"/>
        <v>0.86095084285529</v>
      </c>
      <c r="T86" s="242">
        <f t="shared" si="16"/>
        <v>0.86095084285529</v>
      </c>
      <c r="U86" s="242">
        <f t="shared" si="16"/>
        <v>0.86095084285529</v>
      </c>
      <c r="V86" s="242">
        <f t="shared" si="16"/>
        <v>0.81714947198503274</v>
      </c>
      <c r="W86" s="242">
        <f t="shared" si="16"/>
        <v>0.81254415563619808</v>
      </c>
      <c r="AB86" s="127" t="str">
        <f t="shared" si="1"/>
        <v>Teton_Gas Wells_Compressor Fugitives_2310021506</v>
      </c>
      <c r="AC86" s="127" t="str">
        <f t="shared" si="2"/>
        <v>Gas Wells</v>
      </c>
      <c r="AD86" s="127" t="str">
        <f t="shared" si="3"/>
        <v>Compressor Fugitives</v>
      </c>
      <c r="AE86" s="127" t="str">
        <f t="shared" si="4"/>
        <v>2310021506</v>
      </c>
      <c r="AF86" s="127" t="str">
        <f t="shared" si="5"/>
        <v>Teton</v>
      </c>
      <c r="AG86" s="272"/>
      <c r="AH86" s="272"/>
      <c r="AI86" s="272"/>
      <c r="AJ86" s="83" t="s">
        <v>393</v>
      </c>
      <c r="AK86" s="270">
        <v>1.0833333333333333</v>
      </c>
      <c r="AL86"/>
      <c r="AM86"/>
      <c r="AN86"/>
      <c r="AO86"/>
      <c r="AP86"/>
      <c r="AQ86"/>
      <c r="AR86"/>
      <c r="AS86"/>
    </row>
    <row r="87" spans="1:45" x14ac:dyDescent="0.2">
      <c r="A87" s="127" t="str">
        <f t="shared" si="7"/>
        <v>All Wells_Permitted Fugitives</v>
      </c>
      <c r="B87" s="105" t="s">
        <v>452</v>
      </c>
      <c r="C87" s="127" t="s">
        <v>247</v>
      </c>
      <c r="D87" s="127" t="s">
        <v>27</v>
      </c>
      <c r="E87" s="127" t="s">
        <v>32</v>
      </c>
      <c r="F87" s="240" t="s">
        <v>319</v>
      </c>
      <c r="G87" s="242">
        <f t="shared" si="16"/>
        <v>0.95531817194596502</v>
      </c>
      <c r="H87" s="242">
        <f t="shared" si="16"/>
        <v>0.95531817194596502</v>
      </c>
      <c r="I87" s="242">
        <f t="shared" si="16"/>
        <v>0.95531817194596502</v>
      </c>
      <c r="J87" s="242">
        <f t="shared" si="16"/>
        <v>0.81714947198503274</v>
      </c>
      <c r="K87" s="242">
        <f t="shared" si="16"/>
        <v>0.81714947198503274</v>
      </c>
      <c r="L87" s="242">
        <f t="shared" si="16"/>
        <v>0.95531817194596502</v>
      </c>
      <c r="M87" s="242">
        <f t="shared" si="16"/>
        <v>0.74056353739134018</v>
      </c>
      <c r="N87" s="242">
        <f t="shared" si="16"/>
        <v>0.86095084285529</v>
      </c>
      <c r="O87" s="242">
        <f t="shared" si="16"/>
        <v>0.86095084285529</v>
      </c>
      <c r="P87" s="242">
        <f t="shared" si="16"/>
        <v>0.86095084285529</v>
      </c>
      <c r="Q87" s="242">
        <f t="shared" si="16"/>
        <v>0.86095084285529</v>
      </c>
      <c r="R87" s="242">
        <f t="shared" si="16"/>
        <v>0.86095084285529</v>
      </c>
      <c r="S87" s="242">
        <f t="shared" si="16"/>
        <v>0.86095084285529</v>
      </c>
      <c r="T87" s="242">
        <f t="shared" si="16"/>
        <v>0.86095084285529</v>
      </c>
      <c r="U87" s="242">
        <f t="shared" si="16"/>
        <v>0.86095084285529</v>
      </c>
      <c r="V87" s="242">
        <f t="shared" si="16"/>
        <v>0.81714947198503274</v>
      </c>
      <c r="W87" s="242">
        <f t="shared" si="16"/>
        <v>0.81254415563619808</v>
      </c>
      <c r="AB87" s="127" t="str">
        <f t="shared" si="1"/>
        <v>Chouteau_Gas Wells_Compressor Fugitives_2310021506</v>
      </c>
      <c r="AC87" s="127" t="str">
        <f t="shared" si="2"/>
        <v>Gas Wells</v>
      </c>
      <c r="AD87" s="127" t="str">
        <f t="shared" si="3"/>
        <v>Compressor Fugitives</v>
      </c>
      <c r="AE87" s="127" t="str">
        <f t="shared" si="4"/>
        <v>2310021506</v>
      </c>
      <c r="AF87" s="127" t="str">
        <f t="shared" si="5"/>
        <v>Chouteau</v>
      </c>
      <c r="AG87" s="272"/>
      <c r="AH87" s="272"/>
      <c r="AI87" s="272"/>
      <c r="AJ87" s="83" t="s">
        <v>394</v>
      </c>
      <c r="AK87" s="270">
        <v>0.97609289617486339</v>
      </c>
      <c r="AL87"/>
      <c r="AM87"/>
      <c r="AN87"/>
      <c r="AO87"/>
      <c r="AP87"/>
      <c r="AQ87"/>
      <c r="AR87"/>
      <c r="AS87"/>
    </row>
    <row r="88" spans="1:45" x14ac:dyDescent="0.2">
      <c r="A88" s="127" t="str">
        <f t="shared" si="7"/>
        <v>All Wells_Permitted Tank Losses</v>
      </c>
      <c r="B88" s="105" t="s">
        <v>452</v>
      </c>
      <c r="C88" s="127" t="s">
        <v>247</v>
      </c>
      <c r="D88" s="127" t="s">
        <v>330</v>
      </c>
      <c r="E88" s="127" t="s">
        <v>86</v>
      </c>
      <c r="F88" s="240" t="s">
        <v>319</v>
      </c>
      <c r="G88" s="242">
        <f t="shared" si="16"/>
        <v>0.95531817194596502</v>
      </c>
      <c r="H88" s="242">
        <f t="shared" si="16"/>
        <v>0.95531817194596502</v>
      </c>
      <c r="I88" s="242">
        <f t="shared" si="16"/>
        <v>0.95531817194596502</v>
      </c>
      <c r="J88" s="242">
        <f t="shared" si="16"/>
        <v>0.81714947198503274</v>
      </c>
      <c r="K88" s="242">
        <f t="shared" si="16"/>
        <v>0.81714947198503274</v>
      </c>
      <c r="L88" s="242">
        <f t="shared" si="16"/>
        <v>0.95531817194596502</v>
      </c>
      <c r="M88" s="242">
        <f t="shared" si="16"/>
        <v>0.74056353739134018</v>
      </c>
      <c r="N88" s="242">
        <f t="shared" si="16"/>
        <v>0.86095084285529</v>
      </c>
      <c r="O88" s="242">
        <f t="shared" si="16"/>
        <v>0.86095084285529</v>
      </c>
      <c r="P88" s="242">
        <f t="shared" si="16"/>
        <v>0.86095084285529</v>
      </c>
      <c r="Q88" s="242">
        <f t="shared" si="16"/>
        <v>0.86095084285529</v>
      </c>
      <c r="R88" s="242">
        <f t="shared" si="16"/>
        <v>0.86095084285529</v>
      </c>
      <c r="S88" s="242">
        <f t="shared" si="16"/>
        <v>0.86095084285529</v>
      </c>
      <c r="T88" s="242">
        <f t="shared" si="16"/>
        <v>0.86095084285529</v>
      </c>
      <c r="U88" s="242">
        <f t="shared" si="16"/>
        <v>0.86095084285529</v>
      </c>
      <c r="V88" s="242">
        <f t="shared" si="16"/>
        <v>0.81714947198503274</v>
      </c>
      <c r="W88" s="242">
        <f t="shared" si="16"/>
        <v>0.81254415563619808</v>
      </c>
      <c r="AB88" s="127" t="str">
        <f t="shared" si="1"/>
        <v>YELLWSTN_Gas Wells_Compressor Fugitives_2310021506</v>
      </c>
      <c r="AC88" s="127" t="str">
        <f t="shared" si="2"/>
        <v>Gas Wells</v>
      </c>
      <c r="AD88" s="127" t="str">
        <f t="shared" si="3"/>
        <v>Compressor Fugitives</v>
      </c>
      <c r="AE88" s="127" t="str">
        <f t="shared" si="4"/>
        <v>2310021506</v>
      </c>
      <c r="AF88" s="127" t="str">
        <f t="shared" si="5"/>
        <v>YELLWSTN</v>
      </c>
      <c r="AG88" s="272"/>
      <c r="AH88" s="272"/>
      <c r="AI88" s="272"/>
      <c r="AJ88" s="83" t="s">
        <v>399</v>
      </c>
      <c r="AK88" s="270">
        <v>1.0833333333333333</v>
      </c>
      <c r="AL88"/>
      <c r="AM88"/>
      <c r="AN88"/>
      <c r="AO88"/>
      <c r="AP88"/>
      <c r="AQ88"/>
      <c r="AR88"/>
      <c r="AS88"/>
    </row>
    <row r="89" spans="1:45" x14ac:dyDescent="0.2">
      <c r="A89" s="127" t="str">
        <f t="shared" si="7"/>
        <v>All Wells_Process Heaters</v>
      </c>
      <c r="B89" s="105" t="s">
        <v>452</v>
      </c>
      <c r="C89" s="127" t="s">
        <v>247</v>
      </c>
      <c r="D89" s="127" t="s">
        <v>10</v>
      </c>
      <c r="E89" s="127" t="s">
        <v>39</v>
      </c>
      <c r="F89" s="240" t="s">
        <v>319</v>
      </c>
      <c r="G89" s="242">
        <f t="shared" si="16"/>
        <v>0.95531817194596502</v>
      </c>
      <c r="H89" s="242">
        <f t="shared" si="16"/>
        <v>0.95531817194596502</v>
      </c>
      <c r="I89" s="242">
        <f t="shared" si="16"/>
        <v>0.95531817194596502</v>
      </c>
      <c r="J89" s="242">
        <f t="shared" si="16"/>
        <v>0.81714947198503274</v>
      </c>
      <c r="K89" s="242">
        <f t="shared" si="16"/>
        <v>0.81714947198503274</v>
      </c>
      <c r="L89" s="242">
        <f t="shared" si="16"/>
        <v>0.95531817194596502</v>
      </c>
      <c r="M89" s="242">
        <f t="shared" si="16"/>
        <v>0.74056353739134018</v>
      </c>
      <c r="N89" s="242">
        <f t="shared" si="16"/>
        <v>0.86095084285529</v>
      </c>
      <c r="O89" s="242">
        <f t="shared" si="16"/>
        <v>0.86095084285529</v>
      </c>
      <c r="P89" s="242">
        <f t="shared" si="16"/>
        <v>0.86095084285529</v>
      </c>
      <c r="Q89" s="242">
        <f t="shared" si="16"/>
        <v>0.86095084285529</v>
      </c>
      <c r="R89" s="242">
        <f t="shared" si="16"/>
        <v>0.86095084285529</v>
      </c>
      <c r="S89" s="242">
        <f t="shared" si="16"/>
        <v>0.86095084285529</v>
      </c>
      <c r="T89" s="242">
        <f t="shared" si="16"/>
        <v>0.86095084285529</v>
      </c>
      <c r="U89" s="242">
        <f t="shared" si="16"/>
        <v>0.86095084285529</v>
      </c>
      <c r="V89" s="242">
        <f t="shared" si="16"/>
        <v>0.81714947198503274</v>
      </c>
      <c r="W89" s="242">
        <f t="shared" si="16"/>
        <v>0.81254415563619808</v>
      </c>
      <c r="AB89" s="127" t="str">
        <f t="shared" si="1"/>
        <v>GLDN VAL_Gas Wells_Compressor Fugitives_2310021506</v>
      </c>
      <c r="AC89" s="127" t="str">
        <f t="shared" si="2"/>
        <v>Gas Wells</v>
      </c>
      <c r="AD89" s="127" t="str">
        <f t="shared" si="3"/>
        <v>Compressor Fugitives</v>
      </c>
      <c r="AE89" s="127" t="str">
        <f t="shared" si="4"/>
        <v>2310021506</v>
      </c>
      <c r="AF89" s="127" t="str">
        <f t="shared" si="5"/>
        <v>GLDN VAL</v>
      </c>
      <c r="AG89" s="272"/>
      <c r="AH89" s="272"/>
      <c r="AI89" s="272"/>
      <c r="AJ89" s="83" t="s">
        <v>400</v>
      </c>
      <c r="AK89" s="270">
        <v>1.0833333333333333</v>
      </c>
      <c r="AL89"/>
      <c r="AM89"/>
      <c r="AN89"/>
      <c r="AO89"/>
      <c r="AP89"/>
      <c r="AQ89"/>
      <c r="AR89"/>
      <c r="AS89"/>
    </row>
    <row r="90" spans="1:45" x14ac:dyDescent="0.2">
      <c r="A90" s="127" t="str">
        <f t="shared" si="7"/>
        <v>All Wells_Natural Gas Production, Other Not Classified</v>
      </c>
      <c r="B90" s="105" t="s">
        <v>452</v>
      </c>
      <c r="C90" s="127" t="s">
        <v>247</v>
      </c>
      <c r="D90" s="127" t="s">
        <v>4</v>
      </c>
      <c r="E90" s="127" t="s">
        <v>31</v>
      </c>
      <c r="F90" s="240" t="s">
        <v>319</v>
      </c>
      <c r="G90" s="242">
        <f t="shared" si="16"/>
        <v>0.95531817194596502</v>
      </c>
      <c r="H90" s="242">
        <f t="shared" si="16"/>
        <v>0.95531817194596502</v>
      </c>
      <c r="I90" s="242">
        <f t="shared" si="16"/>
        <v>0.95531817194596502</v>
      </c>
      <c r="J90" s="242">
        <f t="shared" si="16"/>
        <v>0.81714947198503274</v>
      </c>
      <c r="K90" s="242">
        <f t="shared" si="16"/>
        <v>0.81714947198503274</v>
      </c>
      <c r="L90" s="242">
        <f t="shared" si="16"/>
        <v>0.95531817194596502</v>
      </c>
      <c r="M90" s="242">
        <f t="shared" si="16"/>
        <v>0.74056353739134018</v>
      </c>
      <c r="N90" s="242">
        <f t="shared" si="16"/>
        <v>0.86095084285529</v>
      </c>
      <c r="O90" s="242">
        <f t="shared" si="16"/>
        <v>0.86095084285529</v>
      </c>
      <c r="P90" s="242">
        <f t="shared" si="16"/>
        <v>0.86095084285529</v>
      </c>
      <c r="Q90" s="242">
        <f t="shared" si="16"/>
        <v>0.86095084285529</v>
      </c>
      <c r="R90" s="242">
        <f t="shared" si="16"/>
        <v>0.86095084285529</v>
      </c>
      <c r="S90" s="242">
        <f t="shared" si="16"/>
        <v>0.86095084285529</v>
      </c>
      <c r="T90" s="242">
        <f t="shared" si="16"/>
        <v>0.86095084285529</v>
      </c>
      <c r="U90" s="242">
        <f t="shared" si="16"/>
        <v>0.86095084285529</v>
      </c>
      <c r="V90" s="242">
        <f t="shared" si="16"/>
        <v>0.81714947198503274</v>
      </c>
      <c r="W90" s="242">
        <f t="shared" si="16"/>
        <v>0.81254415563619808</v>
      </c>
      <c r="AB90" s="127" t="str">
        <f t="shared" ref="AB90:AB153" si="17">AF90&amp;"_"&amp;AC90&amp;"_"&amp;AD90&amp;"_"&amp;AE90</f>
        <v>MSSLSHEL_Gas Wells_Compressor Fugitives_2310021506</v>
      </c>
      <c r="AC90" s="127" t="str">
        <f t="shared" ref="AC90:AC153" si="18">IF(AG90="",AC89,AG90)</f>
        <v>Gas Wells</v>
      </c>
      <c r="AD90" s="127" t="str">
        <f t="shared" ref="AD90:AD153" si="19">IF(AH90="",AD89,AH90)</f>
        <v>Compressor Fugitives</v>
      </c>
      <c r="AE90" s="127" t="str">
        <f t="shared" ref="AE90:AE153" si="20">IF(AI90="",AE89,AI90)</f>
        <v>2310021506</v>
      </c>
      <c r="AF90" s="127" t="str">
        <f t="shared" ref="AF90:AF153" si="21">IF(AJ90&lt;&gt;"",RIGHT(AJ90,LEN(AJ90)-7),AF89)</f>
        <v>MSSLSHEL</v>
      </c>
      <c r="AG90" s="272"/>
      <c r="AH90" s="272"/>
      <c r="AI90" s="272"/>
      <c r="AJ90" s="83" t="s">
        <v>401</v>
      </c>
      <c r="AK90" s="270">
        <v>1.0833333333333333</v>
      </c>
      <c r="AL90"/>
      <c r="AM90"/>
      <c r="AN90"/>
      <c r="AO90"/>
      <c r="AP90"/>
      <c r="AQ90"/>
      <c r="AR90"/>
      <c r="AS90"/>
    </row>
    <row r="91" spans="1:45" x14ac:dyDescent="0.2">
      <c r="A91" s="127" t="str">
        <f t="shared" si="7"/>
        <v>All Wells_Process Heaters</v>
      </c>
      <c r="B91" s="105" t="s">
        <v>452</v>
      </c>
      <c r="C91" s="127" t="s">
        <v>247</v>
      </c>
      <c r="D91" s="127" t="s">
        <v>8</v>
      </c>
      <c r="E91" s="127" t="s">
        <v>39</v>
      </c>
      <c r="F91" s="240" t="s">
        <v>319</v>
      </c>
      <c r="G91" s="242">
        <f t="shared" si="16"/>
        <v>0.95531817194596502</v>
      </c>
      <c r="H91" s="242">
        <f t="shared" si="16"/>
        <v>0.95531817194596502</v>
      </c>
      <c r="I91" s="242">
        <f t="shared" si="16"/>
        <v>0.95531817194596502</v>
      </c>
      <c r="J91" s="242">
        <f t="shared" si="16"/>
        <v>0.81714947198503274</v>
      </c>
      <c r="K91" s="242">
        <f t="shared" si="16"/>
        <v>0.81714947198503274</v>
      </c>
      <c r="L91" s="242">
        <f t="shared" si="16"/>
        <v>0.95531817194596502</v>
      </c>
      <c r="M91" s="242">
        <f t="shared" si="16"/>
        <v>0.74056353739134018</v>
      </c>
      <c r="N91" s="242">
        <f t="shared" si="16"/>
        <v>0.86095084285529</v>
      </c>
      <c r="O91" s="242">
        <f t="shared" si="16"/>
        <v>0.86095084285529</v>
      </c>
      <c r="P91" s="242">
        <f t="shared" si="16"/>
        <v>0.86095084285529</v>
      </c>
      <c r="Q91" s="242">
        <f t="shared" si="16"/>
        <v>0.86095084285529</v>
      </c>
      <c r="R91" s="242">
        <f t="shared" si="16"/>
        <v>0.86095084285529</v>
      </c>
      <c r="S91" s="242">
        <f t="shared" si="16"/>
        <v>0.86095084285529</v>
      </c>
      <c r="T91" s="242">
        <f t="shared" si="16"/>
        <v>0.86095084285529</v>
      </c>
      <c r="U91" s="242">
        <f t="shared" si="16"/>
        <v>0.86095084285529</v>
      </c>
      <c r="V91" s="242">
        <f t="shared" si="16"/>
        <v>0.81714947198503274</v>
      </c>
      <c r="W91" s="242">
        <f t="shared" si="16"/>
        <v>0.81254415563619808</v>
      </c>
      <c r="AB91" s="127" t="str">
        <f t="shared" si="17"/>
        <v>PETROLEM_Gas Wells_Compressor Fugitives_2310021506</v>
      </c>
      <c r="AC91" s="127" t="str">
        <f t="shared" si="18"/>
        <v>Gas Wells</v>
      </c>
      <c r="AD91" s="127" t="str">
        <f t="shared" si="19"/>
        <v>Compressor Fugitives</v>
      </c>
      <c r="AE91" s="127" t="str">
        <f t="shared" si="20"/>
        <v>2310021506</v>
      </c>
      <c r="AF91" s="127" t="str">
        <f t="shared" si="21"/>
        <v>PETROLEM</v>
      </c>
      <c r="AG91" s="272"/>
      <c r="AH91" s="272"/>
      <c r="AI91" s="272"/>
      <c r="AJ91" s="83" t="s">
        <v>402</v>
      </c>
      <c r="AK91" s="270">
        <v>1.0833333333333333</v>
      </c>
      <c r="AL91"/>
      <c r="AM91"/>
      <c r="AN91"/>
      <c r="AO91"/>
      <c r="AP91"/>
      <c r="AQ91"/>
      <c r="AR91"/>
      <c r="AS91"/>
    </row>
    <row r="92" spans="1:45" x14ac:dyDescent="0.2">
      <c r="A92" s="127" t="str">
        <f t="shared" ref="A92:A109" si="22">C92&amp;"_"&amp;E92</f>
        <v>All Wells_Dehydrator</v>
      </c>
      <c r="B92" s="105" t="s">
        <v>452</v>
      </c>
      <c r="C92" s="127" t="s">
        <v>247</v>
      </c>
      <c r="D92" s="127" t="s">
        <v>36</v>
      </c>
      <c r="E92" s="127" t="s">
        <v>50</v>
      </c>
      <c r="F92" s="240" t="s">
        <v>319</v>
      </c>
      <c r="G92" s="242">
        <f t="shared" si="16"/>
        <v>0.95531817194596502</v>
      </c>
      <c r="H92" s="242">
        <f t="shared" si="16"/>
        <v>0.95531817194596502</v>
      </c>
      <c r="I92" s="242">
        <f t="shared" si="16"/>
        <v>0.95531817194596502</v>
      </c>
      <c r="J92" s="242">
        <f t="shared" si="16"/>
        <v>0.81714947198503274</v>
      </c>
      <c r="K92" s="242">
        <f t="shared" si="16"/>
        <v>0.81714947198503274</v>
      </c>
      <c r="L92" s="242">
        <f t="shared" si="16"/>
        <v>0.95531817194596502</v>
      </c>
      <c r="M92" s="242">
        <f t="shared" si="16"/>
        <v>0.74056353739134018</v>
      </c>
      <c r="N92" s="242">
        <f t="shared" si="16"/>
        <v>0.86095084285529</v>
      </c>
      <c r="O92" s="242">
        <f t="shared" si="16"/>
        <v>0.86095084285529</v>
      </c>
      <c r="P92" s="242">
        <f t="shared" si="16"/>
        <v>0.86095084285529</v>
      </c>
      <c r="Q92" s="242">
        <f t="shared" si="16"/>
        <v>0.86095084285529</v>
      </c>
      <c r="R92" s="242">
        <f t="shared" si="16"/>
        <v>0.86095084285529</v>
      </c>
      <c r="S92" s="242">
        <f t="shared" si="16"/>
        <v>0.86095084285529</v>
      </c>
      <c r="T92" s="242">
        <f t="shared" si="16"/>
        <v>0.86095084285529</v>
      </c>
      <c r="U92" s="242">
        <f t="shared" si="16"/>
        <v>0.86095084285529</v>
      </c>
      <c r="V92" s="242">
        <f t="shared" si="16"/>
        <v>0.81714947198503274</v>
      </c>
      <c r="W92" s="242">
        <f t="shared" si="16"/>
        <v>0.81254415563619808</v>
      </c>
      <c r="AB92" s="127" t="str">
        <f t="shared" si="17"/>
        <v>Basinwide_Gas Wells_Compressor Fugitives_2310021506</v>
      </c>
      <c r="AC92" s="127" t="str">
        <f t="shared" si="18"/>
        <v>Gas Wells</v>
      </c>
      <c r="AD92" s="127" t="str">
        <f t="shared" si="19"/>
        <v>Compressor Fugitives</v>
      </c>
      <c r="AE92" s="127" t="str">
        <f t="shared" si="20"/>
        <v>2310021506</v>
      </c>
      <c r="AF92" s="127" t="str">
        <f t="shared" si="21"/>
        <v>Basinwide</v>
      </c>
      <c r="AG92" s="272"/>
      <c r="AH92" s="272"/>
      <c r="AI92" s="272"/>
      <c r="AJ92" s="83" t="s">
        <v>453</v>
      </c>
      <c r="AK92" s="270">
        <v>0.98476361192023298</v>
      </c>
      <c r="AL92"/>
      <c r="AM92"/>
      <c r="AN92"/>
      <c r="AO92"/>
      <c r="AP92"/>
      <c r="AQ92"/>
      <c r="AR92"/>
      <c r="AS92"/>
    </row>
    <row r="93" spans="1:45" x14ac:dyDescent="0.2">
      <c r="A93" s="127" t="str">
        <f t="shared" si="22"/>
        <v>All Wells_Compressor Engines</v>
      </c>
      <c r="B93" s="105" t="s">
        <v>452</v>
      </c>
      <c r="C93" s="127" t="s">
        <v>247</v>
      </c>
      <c r="D93" s="127" t="s">
        <v>25</v>
      </c>
      <c r="E93" s="127" t="s">
        <v>47</v>
      </c>
      <c r="F93" s="240" t="s">
        <v>319</v>
      </c>
      <c r="G93" s="242">
        <f t="shared" si="16"/>
        <v>0.95531817194596502</v>
      </c>
      <c r="H93" s="242">
        <f t="shared" si="16"/>
        <v>0.95531817194596502</v>
      </c>
      <c r="I93" s="242">
        <f t="shared" si="16"/>
        <v>0.95531817194596502</v>
      </c>
      <c r="J93" s="242">
        <f t="shared" si="16"/>
        <v>0.81714947198503274</v>
      </c>
      <c r="K93" s="242">
        <f t="shared" si="16"/>
        <v>0.81714947198503274</v>
      </c>
      <c r="L93" s="242">
        <f t="shared" si="16"/>
        <v>0.95531817194596502</v>
      </c>
      <c r="M93" s="242">
        <f t="shared" si="16"/>
        <v>0.74056353739134018</v>
      </c>
      <c r="N93" s="242">
        <f t="shared" si="16"/>
        <v>0.86095084285529</v>
      </c>
      <c r="O93" s="242">
        <f t="shared" si="16"/>
        <v>0.86095084285529</v>
      </c>
      <c r="P93" s="242">
        <f t="shared" si="16"/>
        <v>0.86095084285529</v>
      </c>
      <c r="Q93" s="242">
        <f t="shared" si="16"/>
        <v>0.86095084285529</v>
      </c>
      <c r="R93" s="242">
        <f t="shared" si="16"/>
        <v>0.86095084285529</v>
      </c>
      <c r="S93" s="242">
        <f t="shared" si="16"/>
        <v>0.86095084285529</v>
      </c>
      <c r="T93" s="242">
        <f t="shared" si="16"/>
        <v>0.86095084285529</v>
      </c>
      <c r="U93" s="242">
        <f t="shared" si="16"/>
        <v>0.86095084285529</v>
      </c>
      <c r="V93" s="242">
        <f t="shared" si="16"/>
        <v>0.81714947198503274</v>
      </c>
      <c r="W93" s="242">
        <f t="shared" si="16"/>
        <v>0.81254415563619808</v>
      </c>
      <c r="AB93" s="127" t="str">
        <f t="shared" si="17"/>
        <v>Toole_Gas Wells_Condensate tank _2310030220</v>
      </c>
      <c r="AC93" s="127" t="str">
        <f t="shared" si="18"/>
        <v>Gas Wells</v>
      </c>
      <c r="AD93" s="127" t="str">
        <f t="shared" si="19"/>
        <v xml:space="preserve">Condensate tank </v>
      </c>
      <c r="AE93" s="127" t="str">
        <f t="shared" si="20"/>
        <v>2310030220</v>
      </c>
      <c r="AF93" s="127" t="str">
        <f t="shared" si="21"/>
        <v>Toole</v>
      </c>
      <c r="AG93" s="272"/>
      <c r="AH93" s="12" t="s">
        <v>54</v>
      </c>
      <c r="AI93" s="12" t="s">
        <v>355</v>
      </c>
      <c r="AJ93" s="12" t="s">
        <v>383</v>
      </c>
      <c r="AK93" s="269">
        <v>0.74100581506805552</v>
      </c>
      <c r="AL93"/>
      <c r="AM93"/>
      <c r="AN93"/>
      <c r="AO93"/>
      <c r="AP93"/>
      <c r="AQ93"/>
      <c r="AR93"/>
      <c r="AS93"/>
    </row>
    <row r="94" spans="1:45" x14ac:dyDescent="0.2">
      <c r="A94" s="127" t="str">
        <f t="shared" si="22"/>
        <v>All Wells_Permitted Fugitives</v>
      </c>
      <c r="B94" s="105" t="s">
        <v>452</v>
      </c>
      <c r="C94" s="127" t="s">
        <v>247</v>
      </c>
      <c r="D94" s="127" t="s">
        <v>28</v>
      </c>
      <c r="E94" s="127" t="s">
        <v>32</v>
      </c>
      <c r="F94" s="240" t="s">
        <v>319</v>
      </c>
      <c r="G94" s="242">
        <f t="shared" si="16"/>
        <v>0.95531817194596502</v>
      </c>
      <c r="H94" s="242">
        <f t="shared" si="16"/>
        <v>0.95531817194596502</v>
      </c>
      <c r="I94" s="242">
        <f t="shared" si="16"/>
        <v>0.95531817194596502</v>
      </c>
      <c r="J94" s="242">
        <f t="shared" si="16"/>
        <v>0.81714947198503274</v>
      </c>
      <c r="K94" s="242">
        <f t="shared" si="16"/>
        <v>0.81714947198503274</v>
      </c>
      <c r="L94" s="242">
        <f t="shared" si="16"/>
        <v>0.95531817194596502</v>
      </c>
      <c r="M94" s="242">
        <f t="shared" si="16"/>
        <v>0.74056353739134018</v>
      </c>
      <c r="N94" s="242">
        <f t="shared" si="16"/>
        <v>0.86095084285529</v>
      </c>
      <c r="O94" s="242">
        <f t="shared" si="16"/>
        <v>0.86095084285529</v>
      </c>
      <c r="P94" s="242">
        <f t="shared" si="16"/>
        <v>0.86095084285529</v>
      </c>
      <c r="Q94" s="242">
        <f t="shared" si="16"/>
        <v>0.86095084285529</v>
      </c>
      <c r="R94" s="242">
        <f t="shared" si="16"/>
        <v>0.86095084285529</v>
      </c>
      <c r="S94" s="242">
        <f t="shared" si="16"/>
        <v>0.86095084285529</v>
      </c>
      <c r="T94" s="242">
        <f t="shared" si="16"/>
        <v>0.86095084285529</v>
      </c>
      <c r="U94" s="242">
        <f t="shared" si="16"/>
        <v>0.86095084285529</v>
      </c>
      <c r="V94" s="242">
        <f t="shared" si="16"/>
        <v>0.81714947198503274</v>
      </c>
      <c r="W94" s="242">
        <f t="shared" si="16"/>
        <v>0.81254415563619808</v>
      </c>
      <c r="AB94" s="127" t="str">
        <f t="shared" si="17"/>
        <v>Pondera_Gas Wells_Condensate tank _2310030220</v>
      </c>
      <c r="AC94" s="127" t="str">
        <f t="shared" si="18"/>
        <v>Gas Wells</v>
      </c>
      <c r="AD94" s="127" t="str">
        <f t="shared" si="19"/>
        <v xml:space="preserve">Condensate tank </v>
      </c>
      <c r="AE94" s="127" t="str">
        <f t="shared" si="20"/>
        <v>2310030220</v>
      </c>
      <c r="AF94" s="127" t="str">
        <f t="shared" si="21"/>
        <v>Pondera</v>
      </c>
      <c r="AG94" s="272"/>
      <c r="AH94" s="272"/>
      <c r="AI94" s="272"/>
      <c r="AJ94" s="83" t="s">
        <v>384</v>
      </c>
      <c r="AK94" s="270">
        <v>0.74100581506805552</v>
      </c>
      <c r="AL94"/>
      <c r="AM94"/>
      <c r="AN94"/>
      <c r="AO94"/>
      <c r="AP94"/>
      <c r="AQ94"/>
      <c r="AR94"/>
      <c r="AS94"/>
    </row>
    <row r="95" spans="1:45" x14ac:dyDescent="0.2">
      <c r="A95" s="127" t="str">
        <f t="shared" si="22"/>
        <v>All Wells_Compressor Engines</v>
      </c>
      <c r="B95" s="105" t="s">
        <v>452</v>
      </c>
      <c r="C95" s="127" t="s">
        <v>247</v>
      </c>
      <c r="D95" s="127" t="s">
        <v>34</v>
      </c>
      <c r="E95" s="127" t="s">
        <v>47</v>
      </c>
      <c r="F95" s="240" t="s">
        <v>319</v>
      </c>
      <c r="G95" s="242">
        <f t="shared" si="16"/>
        <v>0.95531817194596502</v>
      </c>
      <c r="H95" s="242">
        <f t="shared" si="16"/>
        <v>0.95531817194596502</v>
      </c>
      <c r="I95" s="242">
        <f t="shared" si="16"/>
        <v>0.95531817194596502</v>
      </c>
      <c r="J95" s="242">
        <f t="shared" si="16"/>
        <v>0.81714947198503274</v>
      </c>
      <c r="K95" s="242">
        <f t="shared" si="16"/>
        <v>0.81714947198503274</v>
      </c>
      <c r="L95" s="242">
        <f t="shared" si="16"/>
        <v>0.95531817194596502</v>
      </c>
      <c r="M95" s="242">
        <f t="shared" si="16"/>
        <v>0.74056353739134018</v>
      </c>
      <c r="N95" s="242">
        <f t="shared" si="16"/>
        <v>0.86095084285529</v>
      </c>
      <c r="O95" s="242">
        <f t="shared" si="16"/>
        <v>0.86095084285529</v>
      </c>
      <c r="P95" s="242">
        <f t="shared" si="16"/>
        <v>0.86095084285529</v>
      </c>
      <c r="Q95" s="242">
        <f t="shared" si="16"/>
        <v>0.86095084285529</v>
      </c>
      <c r="R95" s="242">
        <f t="shared" si="16"/>
        <v>0.86095084285529</v>
      </c>
      <c r="S95" s="242">
        <f t="shared" si="16"/>
        <v>0.86095084285529</v>
      </c>
      <c r="T95" s="242">
        <f t="shared" si="16"/>
        <v>0.86095084285529</v>
      </c>
      <c r="U95" s="242">
        <f t="shared" si="16"/>
        <v>0.86095084285529</v>
      </c>
      <c r="V95" s="242">
        <f t="shared" si="16"/>
        <v>0.81714947198503274</v>
      </c>
      <c r="W95" s="242">
        <f t="shared" si="16"/>
        <v>0.81254415563619808</v>
      </c>
      <c r="AB95" s="127" t="str">
        <f t="shared" si="17"/>
        <v>Glacier_Gas Wells_Condensate tank _2310030220</v>
      </c>
      <c r="AC95" s="127" t="str">
        <f t="shared" si="18"/>
        <v>Gas Wells</v>
      </c>
      <c r="AD95" s="127" t="str">
        <f t="shared" si="19"/>
        <v xml:space="preserve">Condensate tank </v>
      </c>
      <c r="AE95" s="127" t="str">
        <f t="shared" si="20"/>
        <v>2310030220</v>
      </c>
      <c r="AF95" s="127" t="str">
        <f t="shared" si="21"/>
        <v>Glacier</v>
      </c>
      <c r="AG95" s="272"/>
      <c r="AH95" s="272"/>
      <c r="AI95" s="272"/>
      <c r="AJ95" s="83" t="s">
        <v>385</v>
      </c>
      <c r="AK95" s="270">
        <v>0.74100581506805552</v>
      </c>
      <c r="AL95"/>
      <c r="AM95"/>
      <c r="AN95"/>
      <c r="AO95"/>
      <c r="AP95"/>
      <c r="AQ95"/>
      <c r="AR95"/>
      <c r="AS95"/>
    </row>
    <row r="96" spans="1:45" x14ac:dyDescent="0.2">
      <c r="A96" s="127" t="str">
        <f t="shared" si="22"/>
        <v>All Wells_Compressor Engines</v>
      </c>
      <c r="B96" s="105" t="s">
        <v>452</v>
      </c>
      <c r="C96" s="127" t="s">
        <v>247</v>
      </c>
      <c r="D96" s="127" t="s">
        <v>66</v>
      </c>
      <c r="E96" s="127" t="s">
        <v>47</v>
      </c>
      <c r="F96" s="240" t="s">
        <v>319</v>
      </c>
      <c r="G96" s="242">
        <f t="shared" si="16"/>
        <v>0.95531817194596502</v>
      </c>
      <c r="H96" s="242">
        <f t="shared" si="16"/>
        <v>0.95531817194596502</v>
      </c>
      <c r="I96" s="242">
        <f t="shared" si="16"/>
        <v>0.95531817194596502</v>
      </c>
      <c r="J96" s="242">
        <f t="shared" si="16"/>
        <v>0.81714947198503274</v>
      </c>
      <c r="K96" s="242">
        <f t="shared" si="16"/>
        <v>0.81714947198503274</v>
      </c>
      <c r="L96" s="242">
        <f t="shared" si="16"/>
        <v>0.95531817194596502</v>
      </c>
      <c r="M96" s="242">
        <f t="shared" si="16"/>
        <v>0.74056353739134018</v>
      </c>
      <c r="N96" s="242">
        <f t="shared" si="16"/>
        <v>0.86095084285529</v>
      </c>
      <c r="O96" s="242">
        <f t="shared" si="16"/>
        <v>0.86095084285529</v>
      </c>
      <c r="P96" s="242">
        <f t="shared" si="16"/>
        <v>0.86095084285529</v>
      </c>
      <c r="Q96" s="242">
        <f t="shared" si="16"/>
        <v>0.86095084285529</v>
      </c>
      <c r="R96" s="242">
        <f t="shared" si="16"/>
        <v>0.86095084285529</v>
      </c>
      <c r="S96" s="242">
        <f t="shared" si="16"/>
        <v>0.86095084285529</v>
      </c>
      <c r="T96" s="242">
        <f t="shared" si="16"/>
        <v>0.86095084285529</v>
      </c>
      <c r="U96" s="242">
        <f t="shared" si="16"/>
        <v>0.86095084285529</v>
      </c>
      <c r="V96" s="242">
        <f t="shared" si="16"/>
        <v>0.81714947198503274</v>
      </c>
      <c r="W96" s="242">
        <f t="shared" si="16"/>
        <v>0.81254415563619808</v>
      </c>
      <c r="AB96" s="127" t="str">
        <f t="shared" si="17"/>
        <v>Blaine_Gas Wells_Condensate tank _2310030220</v>
      </c>
      <c r="AC96" s="127" t="str">
        <f t="shared" si="18"/>
        <v>Gas Wells</v>
      </c>
      <c r="AD96" s="127" t="str">
        <f t="shared" si="19"/>
        <v xml:space="preserve">Condensate tank </v>
      </c>
      <c r="AE96" s="127" t="str">
        <f t="shared" si="20"/>
        <v>2310030220</v>
      </c>
      <c r="AF96" s="127" t="str">
        <f t="shared" si="21"/>
        <v>Blaine</v>
      </c>
      <c r="AG96" s="272"/>
      <c r="AH96" s="272"/>
      <c r="AI96" s="272"/>
      <c r="AJ96" s="83" t="s">
        <v>386</v>
      </c>
      <c r="AK96" s="270">
        <v>3.9886148007590134</v>
      </c>
      <c r="AL96"/>
      <c r="AM96"/>
      <c r="AN96"/>
      <c r="AO96"/>
      <c r="AP96"/>
      <c r="AQ96"/>
      <c r="AR96"/>
      <c r="AS96"/>
    </row>
    <row r="97" spans="1:45" x14ac:dyDescent="0.2">
      <c r="A97" s="127" t="str">
        <f t="shared" si="22"/>
        <v>All Wells_Natural Gas Production, Flares</v>
      </c>
      <c r="B97" s="105" t="s">
        <v>452</v>
      </c>
      <c r="C97" s="127" t="s">
        <v>247</v>
      </c>
      <c r="D97" s="127" t="s">
        <v>26</v>
      </c>
      <c r="E97" s="127" t="s">
        <v>85</v>
      </c>
      <c r="F97" s="240" t="s">
        <v>319</v>
      </c>
      <c r="G97" s="242">
        <f t="shared" ref="G97:W109" si="23">HLOOKUP($F97,$A$5:$O$22,G$25,FALSE)</f>
        <v>0.95531817194596502</v>
      </c>
      <c r="H97" s="242">
        <f t="shared" si="23"/>
        <v>0.95531817194596502</v>
      </c>
      <c r="I97" s="242">
        <f t="shared" si="23"/>
        <v>0.95531817194596502</v>
      </c>
      <c r="J97" s="242">
        <f t="shared" si="23"/>
        <v>0.81714947198503274</v>
      </c>
      <c r="K97" s="242">
        <f t="shared" si="23"/>
        <v>0.81714947198503274</v>
      </c>
      <c r="L97" s="242">
        <f t="shared" si="23"/>
        <v>0.95531817194596502</v>
      </c>
      <c r="M97" s="242">
        <f t="shared" si="23"/>
        <v>0.74056353739134018</v>
      </c>
      <c r="N97" s="242">
        <f t="shared" si="23"/>
        <v>0.86095084285529</v>
      </c>
      <c r="O97" s="242">
        <f t="shared" si="23"/>
        <v>0.86095084285529</v>
      </c>
      <c r="P97" s="242">
        <f t="shared" si="23"/>
        <v>0.86095084285529</v>
      </c>
      <c r="Q97" s="242">
        <f t="shared" si="23"/>
        <v>0.86095084285529</v>
      </c>
      <c r="R97" s="242">
        <f t="shared" si="23"/>
        <v>0.86095084285529</v>
      </c>
      <c r="S97" s="242">
        <f t="shared" si="23"/>
        <v>0.86095084285529</v>
      </c>
      <c r="T97" s="242">
        <f t="shared" si="23"/>
        <v>0.86095084285529</v>
      </c>
      <c r="U97" s="242">
        <f t="shared" si="23"/>
        <v>0.86095084285529</v>
      </c>
      <c r="V97" s="242">
        <f t="shared" si="23"/>
        <v>0.81714947198503274</v>
      </c>
      <c r="W97" s="242">
        <f t="shared" si="23"/>
        <v>0.81254415563619808</v>
      </c>
      <c r="AB97" s="127" t="str">
        <f t="shared" si="17"/>
        <v>Hill_Gas Wells_Condensate tank _2310030220</v>
      </c>
      <c r="AC97" s="127" t="str">
        <f t="shared" si="18"/>
        <v>Gas Wells</v>
      </c>
      <c r="AD97" s="127" t="str">
        <f t="shared" si="19"/>
        <v xml:space="preserve">Condensate tank </v>
      </c>
      <c r="AE97" s="127" t="str">
        <f t="shared" si="20"/>
        <v>2310030220</v>
      </c>
      <c r="AF97" s="127" t="str">
        <f t="shared" si="21"/>
        <v>Hill</v>
      </c>
      <c r="AG97" s="272"/>
      <c r="AH97" s="272"/>
      <c r="AI97" s="272"/>
      <c r="AJ97" s="83" t="s">
        <v>387</v>
      </c>
      <c r="AK97" s="270">
        <v>3.9886148007590134</v>
      </c>
      <c r="AL97"/>
      <c r="AM97"/>
      <c r="AN97"/>
      <c r="AO97"/>
      <c r="AP97"/>
      <c r="AQ97"/>
      <c r="AR97"/>
      <c r="AS97"/>
    </row>
    <row r="98" spans="1:45" x14ac:dyDescent="0.2">
      <c r="A98" s="127" t="str">
        <f t="shared" si="22"/>
        <v>All Wells_Other Heaters</v>
      </c>
      <c r="B98" s="105" t="s">
        <v>452</v>
      </c>
      <c r="C98" s="127" t="s">
        <v>247</v>
      </c>
      <c r="D98" s="127" t="s">
        <v>33</v>
      </c>
      <c r="E98" s="127" t="s">
        <v>222</v>
      </c>
      <c r="F98" s="240" t="s">
        <v>319</v>
      </c>
      <c r="G98" s="242">
        <f t="shared" si="23"/>
        <v>0.95531817194596502</v>
      </c>
      <c r="H98" s="242">
        <f t="shared" si="23"/>
        <v>0.95531817194596502</v>
      </c>
      <c r="I98" s="242">
        <f t="shared" si="23"/>
        <v>0.95531817194596502</v>
      </c>
      <c r="J98" s="242">
        <f t="shared" si="23"/>
        <v>0.81714947198503274</v>
      </c>
      <c r="K98" s="242">
        <f t="shared" si="23"/>
        <v>0.81714947198503274</v>
      </c>
      <c r="L98" s="242">
        <f t="shared" si="23"/>
        <v>0.95531817194596502</v>
      </c>
      <c r="M98" s="242">
        <f t="shared" si="23"/>
        <v>0.74056353739134018</v>
      </c>
      <c r="N98" s="242">
        <f t="shared" si="23"/>
        <v>0.86095084285529</v>
      </c>
      <c r="O98" s="242">
        <f t="shared" si="23"/>
        <v>0.86095084285529</v>
      </c>
      <c r="P98" s="242">
        <f t="shared" si="23"/>
        <v>0.86095084285529</v>
      </c>
      <c r="Q98" s="242">
        <f t="shared" si="23"/>
        <v>0.86095084285529</v>
      </c>
      <c r="R98" s="242">
        <f t="shared" si="23"/>
        <v>0.86095084285529</v>
      </c>
      <c r="S98" s="242">
        <f t="shared" si="23"/>
        <v>0.86095084285529</v>
      </c>
      <c r="T98" s="242">
        <f t="shared" si="23"/>
        <v>0.86095084285529</v>
      </c>
      <c r="U98" s="242">
        <f t="shared" si="23"/>
        <v>0.86095084285529</v>
      </c>
      <c r="V98" s="242">
        <f t="shared" si="23"/>
        <v>0.81714947198503274</v>
      </c>
      <c r="W98" s="242">
        <f t="shared" si="23"/>
        <v>0.81254415563619808</v>
      </c>
      <c r="AB98" s="127" t="str">
        <f t="shared" si="17"/>
        <v>Liberty_Gas Wells_Condensate tank _2310030220</v>
      </c>
      <c r="AC98" s="127" t="str">
        <f t="shared" si="18"/>
        <v>Gas Wells</v>
      </c>
      <c r="AD98" s="127" t="str">
        <f t="shared" si="19"/>
        <v xml:space="preserve">Condensate tank </v>
      </c>
      <c r="AE98" s="127" t="str">
        <f t="shared" si="20"/>
        <v>2310030220</v>
      </c>
      <c r="AF98" s="127" t="str">
        <f t="shared" si="21"/>
        <v>Liberty</v>
      </c>
      <c r="AG98" s="272"/>
      <c r="AH98" s="272"/>
      <c r="AI98" s="272"/>
      <c r="AJ98" s="83" t="s">
        <v>388</v>
      </c>
      <c r="AK98" s="270">
        <v>0.74100581506805552</v>
      </c>
      <c r="AL98"/>
      <c r="AM98"/>
      <c r="AN98"/>
      <c r="AO98"/>
      <c r="AP98"/>
      <c r="AQ98"/>
      <c r="AR98"/>
      <c r="AS98"/>
    </row>
    <row r="99" spans="1:45" x14ac:dyDescent="0.2">
      <c r="A99" s="127" t="str">
        <f t="shared" si="22"/>
        <v>All Wells_Permitted Tank Losses</v>
      </c>
      <c r="B99" s="105" t="s">
        <v>452</v>
      </c>
      <c r="C99" s="127" t="s">
        <v>247</v>
      </c>
      <c r="D99" s="127" t="s">
        <v>63</v>
      </c>
      <c r="E99" s="127" t="s">
        <v>86</v>
      </c>
      <c r="F99" s="240" t="s">
        <v>319</v>
      </c>
      <c r="G99" s="242">
        <f t="shared" si="23"/>
        <v>0.95531817194596502</v>
      </c>
      <c r="H99" s="242">
        <f t="shared" si="23"/>
        <v>0.95531817194596502</v>
      </c>
      <c r="I99" s="242">
        <f t="shared" si="23"/>
        <v>0.95531817194596502</v>
      </c>
      <c r="J99" s="242">
        <f t="shared" si="23"/>
        <v>0.81714947198503274</v>
      </c>
      <c r="K99" s="242">
        <f t="shared" si="23"/>
        <v>0.81714947198503274</v>
      </c>
      <c r="L99" s="242">
        <f t="shared" si="23"/>
        <v>0.95531817194596502</v>
      </c>
      <c r="M99" s="242">
        <f t="shared" si="23"/>
        <v>0.74056353739134018</v>
      </c>
      <c r="N99" s="242">
        <f t="shared" si="23"/>
        <v>0.86095084285529</v>
      </c>
      <c r="O99" s="242">
        <f t="shared" si="23"/>
        <v>0.86095084285529</v>
      </c>
      <c r="P99" s="242">
        <f t="shared" si="23"/>
        <v>0.86095084285529</v>
      </c>
      <c r="Q99" s="242">
        <f t="shared" si="23"/>
        <v>0.86095084285529</v>
      </c>
      <c r="R99" s="242">
        <f t="shared" si="23"/>
        <v>0.86095084285529</v>
      </c>
      <c r="S99" s="242">
        <f t="shared" si="23"/>
        <v>0.86095084285529</v>
      </c>
      <c r="T99" s="242">
        <f t="shared" si="23"/>
        <v>0.86095084285529</v>
      </c>
      <c r="U99" s="242">
        <f t="shared" si="23"/>
        <v>0.86095084285529</v>
      </c>
      <c r="V99" s="242">
        <f t="shared" si="23"/>
        <v>0.81714947198503274</v>
      </c>
      <c r="W99" s="242">
        <f t="shared" si="23"/>
        <v>0.81254415563619808</v>
      </c>
      <c r="AB99" s="127" t="str">
        <f t="shared" si="17"/>
        <v>Phillips_Gas Wells_Condensate tank _2310030220</v>
      </c>
      <c r="AC99" s="127" t="str">
        <f t="shared" si="18"/>
        <v>Gas Wells</v>
      </c>
      <c r="AD99" s="127" t="str">
        <f t="shared" si="19"/>
        <v xml:space="preserve">Condensate tank </v>
      </c>
      <c r="AE99" s="127" t="str">
        <f t="shared" si="20"/>
        <v>2310030220</v>
      </c>
      <c r="AF99" s="127" t="str">
        <f t="shared" si="21"/>
        <v>Phillips</v>
      </c>
      <c r="AG99" s="272"/>
      <c r="AH99" s="272"/>
      <c r="AI99" s="272"/>
      <c r="AJ99" s="83" t="s">
        <v>389</v>
      </c>
      <c r="AK99" s="270">
        <v>1</v>
      </c>
      <c r="AL99"/>
      <c r="AM99"/>
      <c r="AN99"/>
      <c r="AO99"/>
      <c r="AP99"/>
      <c r="AQ99"/>
      <c r="AR99"/>
      <c r="AS99"/>
    </row>
    <row r="100" spans="1:45" x14ac:dyDescent="0.2">
      <c r="A100" s="127" t="str">
        <f t="shared" si="22"/>
        <v>All Wells_Natural Gas Production, Other Not Classified</v>
      </c>
      <c r="B100" s="105" t="s">
        <v>452</v>
      </c>
      <c r="C100" s="127" t="s">
        <v>247</v>
      </c>
      <c r="D100" s="127" t="s">
        <v>7</v>
      </c>
      <c r="E100" s="127" t="s">
        <v>31</v>
      </c>
      <c r="F100" s="240" t="s">
        <v>319</v>
      </c>
      <c r="G100" s="242">
        <f t="shared" si="23"/>
        <v>0.95531817194596502</v>
      </c>
      <c r="H100" s="242">
        <f t="shared" si="23"/>
        <v>0.95531817194596502</v>
      </c>
      <c r="I100" s="242">
        <f t="shared" si="23"/>
        <v>0.95531817194596502</v>
      </c>
      <c r="J100" s="242">
        <f t="shared" si="23"/>
        <v>0.81714947198503274</v>
      </c>
      <c r="K100" s="242">
        <f t="shared" si="23"/>
        <v>0.81714947198503274</v>
      </c>
      <c r="L100" s="242">
        <f t="shared" si="23"/>
        <v>0.95531817194596502</v>
      </c>
      <c r="M100" s="242">
        <f t="shared" si="23"/>
        <v>0.74056353739134018</v>
      </c>
      <c r="N100" s="242">
        <f t="shared" si="23"/>
        <v>0.86095084285529</v>
      </c>
      <c r="O100" s="242">
        <f t="shared" si="23"/>
        <v>0.86095084285529</v>
      </c>
      <c r="P100" s="242">
        <f t="shared" si="23"/>
        <v>0.86095084285529</v>
      </c>
      <c r="Q100" s="242">
        <f t="shared" si="23"/>
        <v>0.86095084285529</v>
      </c>
      <c r="R100" s="242">
        <f t="shared" si="23"/>
        <v>0.86095084285529</v>
      </c>
      <c r="S100" s="242">
        <f t="shared" si="23"/>
        <v>0.86095084285529</v>
      </c>
      <c r="T100" s="242">
        <f t="shared" si="23"/>
        <v>0.86095084285529</v>
      </c>
      <c r="U100" s="242">
        <f t="shared" si="23"/>
        <v>0.86095084285529</v>
      </c>
      <c r="V100" s="242">
        <f t="shared" si="23"/>
        <v>0.81714947198503274</v>
      </c>
      <c r="W100" s="242">
        <f t="shared" si="23"/>
        <v>0.81254415563619808</v>
      </c>
      <c r="AB100" s="127" t="str">
        <f t="shared" si="17"/>
        <v>Cascade_Gas Wells_Condensate tank _2310030220</v>
      </c>
      <c r="AC100" s="127" t="str">
        <f t="shared" si="18"/>
        <v>Gas Wells</v>
      </c>
      <c r="AD100" s="127" t="str">
        <f t="shared" si="19"/>
        <v xml:space="preserve">Condensate tank </v>
      </c>
      <c r="AE100" s="127" t="str">
        <f t="shared" si="20"/>
        <v>2310030220</v>
      </c>
      <c r="AF100" s="127" t="str">
        <f t="shared" si="21"/>
        <v>Cascade</v>
      </c>
      <c r="AG100" s="272"/>
      <c r="AH100" s="272"/>
      <c r="AI100" s="272"/>
      <c r="AJ100" s="83" t="s">
        <v>390</v>
      </c>
      <c r="AK100" s="270">
        <v>0.68573195238831353</v>
      </c>
      <c r="AL100"/>
      <c r="AM100"/>
      <c r="AN100"/>
      <c r="AO100"/>
      <c r="AP100"/>
      <c r="AQ100"/>
      <c r="AR100"/>
      <c r="AS100"/>
    </row>
    <row r="101" spans="1:45" x14ac:dyDescent="0.2">
      <c r="A101" s="127" t="str">
        <f t="shared" si="22"/>
        <v>All Wells_Other Engines</v>
      </c>
      <c r="B101" s="105" t="s">
        <v>452</v>
      </c>
      <c r="C101" s="127" t="s">
        <v>247</v>
      </c>
      <c r="D101" s="127" t="s">
        <v>74</v>
      </c>
      <c r="E101" s="127" t="s">
        <v>223</v>
      </c>
      <c r="F101" s="240" t="s">
        <v>319</v>
      </c>
      <c r="G101" s="242">
        <f t="shared" si="23"/>
        <v>0.95531817194596502</v>
      </c>
      <c r="H101" s="242">
        <f t="shared" si="23"/>
        <v>0.95531817194596502</v>
      </c>
      <c r="I101" s="242">
        <f t="shared" si="23"/>
        <v>0.95531817194596502</v>
      </c>
      <c r="J101" s="242">
        <f t="shared" si="23"/>
        <v>0.81714947198503274</v>
      </c>
      <c r="K101" s="242">
        <f t="shared" si="23"/>
        <v>0.81714947198503274</v>
      </c>
      <c r="L101" s="242">
        <f t="shared" si="23"/>
        <v>0.95531817194596502</v>
      </c>
      <c r="M101" s="242">
        <f t="shared" si="23"/>
        <v>0.74056353739134018</v>
      </c>
      <c r="N101" s="242">
        <f t="shared" si="23"/>
        <v>0.86095084285529</v>
      </c>
      <c r="O101" s="242">
        <f t="shared" si="23"/>
        <v>0.86095084285529</v>
      </c>
      <c r="P101" s="242">
        <f t="shared" si="23"/>
        <v>0.86095084285529</v>
      </c>
      <c r="Q101" s="242">
        <f t="shared" si="23"/>
        <v>0.86095084285529</v>
      </c>
      <c r="R101" s="242">
        <f t="shared" si="23"/>
        <v>0.86095084285529</v>
      </c>
      <c r="S101" s="242">
        <f t="shared" si="23"/>
        <v>0.86095084285529</v>
      </c>
      <c r="T101" s="242">
        <f t="shared" si="23"/>
        <v>0.86095084285529</v>
      </c>
      <c r="U101" s="242">
        <f t="shared" si="23"/>
        <v>0.86095084285529</v>
      </c>
      <c r="V101" s="242">
        <f t="shared" si="23"/>
        <v>0.81714947198503274</v>
      </c>
      <c r="W101" s="242">
        <f t="shared" si="23"/>
        <v>0.81254415563619808</v>
      </c>
      <c r="AB101" s="127" t="str">
        <f t="shared" si="17"/>
        <v>Fergus_Gas Wells_Condensate tank _2310030220</v>
      </c>
      <c r="AC101" s="127" t="str">
        <f t="shared" si="18"/>
        <v>Gas Wells</v>
      </c>
      <c r="AD101" s="127" t="str">
        <f t="shared" si="19"/>
        <v xml:space="preserve">Condensate tank </v>
      </c>
      <c r="AE101" s="127" t="str">
        <f t="shared" si="20"/>
        <v>2310030220</v>
      </c>
      <c r="AF101" s="127" t="str">
        <f t="shared" si="21"/>
        <v>Fergus</v>
      </c>
      <c r="AG101" s="272"/>
      <c r="AH101" s="272"/>
      <c r="AI101" s="272"/>
      <c r="AJ101" s="83" t="s">
        <v>391</v>
      </c>
      <c r="AK101" s="270">
        <v>0.68573195238831353</v>
      </c>
      <c r="AL101"/>
      <c r="AM101"/>
      <c r="AN101"/>
      <c r="AO101"/>
      <c r="AP101"/>
      <c r="AQ101"/>
      <c r="AR101"/>
      <c r="AS101"/>
    </row>
    <row r="102" spans="1:45" x14ac:dyDescent="0.2">
      <c r="A102" s="127" t="str">
        <f t="shared" si="22"/>
        <v>All Wells_Tank Evaporation</v>
      </c>
      <c r="B102" s="105" t="s">
        <v>452</v>
      </c>
      <c r="C102" s="127" t="s">
        <v>247</v>
      </c>
      <c r="D102" s="127" t="s">
        <v>5</v>
      </c>
      <c r="E102" s="127" t="s">
        <v>224</v>
      </c>
      <c r="F102" s="240" t="s">
        <v>319</v>
      </c>
      <c r="G102" s="242">
        <f t="shared" si="23"/>
        <v>0.95531817194596502</v>
      </c>
      <c r="H102" s="242">
        <f t="shared" si="23"/>
        <v>0.95531817194596502</v>
      </c>
      <c r="I102" s="242">
        <f t="shared" si="23"/>
        <v>0.95531817194596502</v>
      </c>
      <c r="J102" s="242">
        <f t="shared" si="23"/>
        <v>0.81714947198503274</v>
      </c>
      <c r="K102" s="242">
        <f t="shared" si="23"/>
        <v>0.81714947198503274</v>
      </c>
      <c r="L102" s="242">
        <f t="shared" si="23"/>
        <v>0.95531817194596502</v>
      </c>
      <c r="M102" s="242">
        <f t="shared" si="23"/>
        <v>0.74056353739134018</v>
      </c>
      <c r="N102" s="242">
        <f t="shared" si="23"/>
        <v>0.86095084285529</v>
      </c>
      <c r="O102" s="242">
        <f t="shared" si="23"/>
        <v>0.86095084285529</v>
      </c>
      <c r="P102" s="242">
        <f t="shared" si="23"/>
        <v>0.86095084285529</v>
      </c>
      <c r="Q102" s="242">
        <f t="shared" si="23"/>
        <v>0.86095084285529</v>
      </c>
      <c r="R102" s="242">
        <f t="shared" si="23"/>
        <v>0.86095084285529</v>
      </c>
      <c r="S102" s="242">
        <f t="shared" si="23"/>
        <v>0.86095084285529</v>
      </c>
      <c r="T102" s="242">
        <f t="shared" si="23"/>
        <v>0.86095084285529</v>
      </c>
      <c r="U102" s="242">
        <f t="shared" si="23"/>
        <v>0.86095084285529</v>
      </c>
      <c r="V102" s="242">
        <f t="shared" si="23"/>
        <v>0.81714947198503274</v>
      </c>
      <c r="W102" s="242">
        <f t="shared" si="23"/>
        <v>0.81254415563619808</v>
      </c>
      <c r="AB102" s="127" t="str">
        <f t="shared" si="17"/>
        <v>Rosebud_Gas Wells_Condensate tank _2310030220</v>
      </c>
      <c r="AC102" s="127" t="str">
        <f t="shared" si="18"/>
        <v>Gas Wells</v>
      </c>
      <c r="AD102" s="127" t="str">
        <f t="shared" si="19"/>
        <v xml:space="preserve">Condensate tank </v>
      </c>
      <c r="AE102" s="127" t="str">
        <f t="shared" si="20"/>
        <v>2310030220</v>
      </c>
      <c r="AF102" s="127" t="str">
        <f t="shared" si="21"/>
        <v>Rosebud</v>
      </c>
      <c r="AG102" s="272"/>
      <c r="AH102" s="272"/>
      <c r="AI102" s="272"/>
      <c r="AJ102" s="83" t="s">
        <v>392</v>
      </c>
      <c r="AK102" s="270">
        <v>0.68573195238831353</v>
      </c>
      <c r="AL102"/>
      <c r="AM102"/>
      <c r="AN102"/>
      <c r="AO102"/>
      <c r="AP102"/>
      <c r="AQ102"/>
      <c r="AR102"/>
      <c r="AS102"/>
    </row>
    <row r="103" spans="1:45" x14ac:dyDescent="0.2">
      <c r="A103" s="127" t="str">
        <f t="shared" si="22"/>
        <v>All Wells_Tank Evaporation</v>
      </c>
      <c r="B103" s="105" t="s">
        <v>452</v>
      </c>
      <c r="C103" s="127" t="s">
        <v>247</v>
      </c>
      <c r="D103" s="127" t="s">
        <v>6</v>
      </c>
      <c r="E103" s="127" t="s">
        <v>224</v>
      </c>
      <c r="F103" s="240" t="s">
        <v>319</v>
      </c>
      <c r="G103" s="242">
        <f t="shared" si="23"/>
        <v>0.95531817194596502</v>
      </c>
      <c r="H103" s="242">
        <f t="shared" si="23"/>
        <v>0.95531817194596502</v>
      </c>
      <c r="I103" s="242">
        <f t="shared" si="23"/>
        <v>0.95531817194596502</v>
      </c>
      <c r="J103" s="242">
        <f t="shared" si="23"/>
        <v>0.81714947198503274</v>
      </c>
      <c r="K103" s="242">
        <f t="shared" si="23"/>
        <v>0.81714947198503274</v>
      </c>
      <c r="L103" s="242">
        <f t="shared" si="23"/>
        <v>0.95531817194596502</v>
      </c>
      <c r="M103" s="242">
        <f t="shared" si="23"/>
        <v>0.74056353739134018</v>
      </c>
      <c r="N103" s="242">
        <f t="shared" si="23"/>
        <v>0.86095084285529</v>
      </c>
      <c r="O103" s="242">
        <f t="shared" si="23"/>
        <v>0.86095084285529</v>
      </c>
      <c r="P103" s="242">
        <f t="shared" si="23"/>
        <v>0.86095084285529</v>
      </c>
      <c r="Q103" s="242">
        <f t="shared" si="23"/>
        <v>0.86095084285529</v>
      </c>
      <c r="R103" s="242">
        <f t="shared" si="23"/>
        <v>0.86095084285529</v>
      </c>
      <c r="S103" s="242">
        <f t="shared" si="23"/>
        <v>0.86095084285529</v>
      </c>
      <c r="T103" s="242">
        <f t="shared" si="23"/>
        <v>0.86095084285529</v>
      </c>
      <c r="U103" s="242">
        <f t="shared" si="23"/>
        <v>0.86095084285529</v>
      </c>
      <c r="V103" s="242">
        <f t="shared" si="23"/>
        <v>0.81714947198503274</v>
      </c>
      <c r="W103" s="242">
        <f t="shared" si="23"/>
        <v>0.81254415563619808</v>
      </c>
      <c r="AB103" s="127" t="str">
        <f t="shared" si="17"/>
        <v>Teton_Gas Wells_Condensate tank _2310030220</v>
      </c>
      <c r="AC103" s="127" t="str">
        <f t="shared" si="18"/>
        <v>Gas Wells</v>
      </c>
      <c r="AD103" s="127" t="str">
        <f t="shared" si="19"/>
        <v xml:space="preserve">Condensate tank </v>
      </c>
      <c r="AE103" s="127" t="str">
        <f t="shared" si="20"/>
        <v>2310030220</v>
      </c>
      <c r="AF103" s="127" t="str">
        <f t="shared" si="21"/>
        <v>Teton</v>
      </c>
      <c r="AG103" s="272"/>
      <c r="AH103" s="272"/>
      <c r="AI103" s="272"/>
      <c r="AJ103" s="83" t="s">
        <v>393</v>
      </c>
      <c r="AK103" s="270">
        <v>0.68573195238831353</v>
      </c>
      <c r="AL103"/>
      <c r="AM103"/>
      <c r="AN103"/>
      <c r="AO103"/>
      <c r="AP103"/>
      <c r="AQ103"/>
      <c r="AR103"/>
      <c r="AS103"/>
    </row>
    <row r="104" spans="1:45" x14ac:dyDescent="0.2">
      <c r="A104" s="127" t="str">
        <f t="shared" si="22"/>
        <v>All Wells_Permitted Fugitives</v>
      </c>
      <c r="B104" s="105" t="s">
        <v>452</v>
      </c>
      <c r="C104" s="127" t="s">
        <v>247</v>
      </c>
      <c r="D104" s="127" t="s">
        <v>12</v>
      </c>
      <c r="E104" s="127" t="s">
        <v>32</v>
      </c>
      <c r="F104" s="240" t="s">
        <v>319</v>
      </c>
      <c r="G104" s="242">
        <f t="shared" si="23"/>
        <v>0.95531817194596502</v>
      </c>
      <c r="H104" s="242">
        <f t="shared" si="23"/>
        <v>0.95531817194596502</v>
      </c>
      <c r="I104" s="242">
        <f t="shared" si="23"/>
        <v>0.95531817194596502</v>
      </c>
      <c r="J104" s="242">
        <f t="shared" si="23"/>
        <v>0.81714947198503274</v>
      </c>
      <c r="K104" s="242">
        <f t="shared" si="23"/>
        <v>0.81714947198503274</v>
      </c>
      <c r="L104" s="242">
        <f t="shared" si="23"/>
        <v>0.95531817194596502</v>
      </c>
      <c r="M104" s="242">
        <f t="shared" si="23"/>
        <v>0.74056353739134018</v>
      </c>
      <c r="N104" s="242">
        <f t="shared" si="23"/>
        <v>0.86095084285529</v>
      </c>
      <c r="O104" s="242">
        <f t="shared" si="23"/>
        <v>0.86095084285529</v>
      </c>
      <c r="P104" s="242">
        <f t="shared" si="23"/>
        <v>0.86095084285529</v>
      </c>
      <c r="Q104" s="242">
        <f t="shared" si="23"/>
        <v>0.86095084285529</v>
      </c>
      <c r="R104" s="242">
        <f t="shared" si="23"/>
        <v>0.86095084285529</v>
      </c>
      <c r="S104" s="242">
        <f t="shared" si="23"/>
        <v>0.86095084285529</v>
      </c>
      <c r="T104" s="242">
        <f t="shared" si="23"/>
        <v>0.86095084285529</v>
      </c>
      <c r="U104" s="242">
        <f t="shared" si="23"/>
        <v>0.86095084285529</v>
      </c>
      <c r="V104" s="242">
        <f t="shared" si="23"/>
        <v>0.81714947198503274</v>
      </c>
      <c r="W104" s="242">
        <f t="shared" si="23"/>
        <v>0.81254415563619808</v>
      </c>
      <c r="X104" s="248"/>
      <c r="AB104" s="127" t="str">
        <f t="shared" si="17"/>
        <v>Chouteau_Gas Wells_Condensate tank _2310030220</v>
      </c>
      <c r="AC104" s="127" t="str">
        <f t="shared" si="18"/>
        <v>Gas Wells</v>
      </c>
      <c r="AD104" s="127" t="str">
        <f t="shared" si="19"/>
        <v xml:space="preserve">Condensate tank </v>
      </c>
      <c r="AE104" s="127" t="str">
        <f t="shared" si="20"/>
        <v>2310030220</v>
      </c>
      <c r="AF104" s="127" t="str">
        <f t="shared" si="21"/>
        <v>Chouteau</v>
      </c>
      <c r="AG104" s="272"/>
      <c r="AH104" s="272"/>
      <c r="AI104" s="272"/>
      <c r="AJ104" s="83" t="s">
        <v>394</v>
      </c>
      <c r="AK104" s="270">
        <v>3.9886148007590134</v>
      </c>
      <c r="AL104"/>
      <c r="AM104"/>
      <c r="AN104"/>
      <c r="AO104"/>
      <c r="AP104"/>
      <c r="AQ104"/>
      <c r="AR104"/>
      <c r="AS104"/>
    </row>
    <row r="105" spans="1:45" x14ac:dyDescent="0.2">
      <c r="A105" s="127" t="str">
        <f t="shared" si="22"/>
        <v>All Wells_Permitted Tank Losses</v>
      </c>
      <c r="B105" s="105" t="s">
        <v>452</v>
      </c>
      <c r="C105" s="127" t="s">
        <v>247</v>
      </c>
      <c r="D105" s="127" t="s">
        <v>0</v>
      </c>
      <c r="E105" s="127" t="s">
        <v>86</v>
      </c>
      <c r="F105" s="240" t="s">
        <v>319</v>
      </c>
      <c r="G105" s="242">
        <f t="shared" si="23"/>
        <v>0.95531817194596502</v>
      </c>
      <c r="H105" s="242">
        <f t="shared" si="23"/>
        <v>0.95531817194596502</v>
      </c>
      <c r="I105" s="242">
        <f t="shared" si="23"/>
        <v>0.95531817194596502</v>
      </c>
      <c r="J105" s="242">
        <f t="shared" si="23"/>
        <v>0.81714947198503274</v>
      </c>
      <c r="K105" s="242">
        <f t="shared" si="23"/>
        <v>0.81714947198503274</v>
      </c>
      <c r="L105" s="242">
        <f t="shared" si="23"/>
        <v>0.95531817194596502</v>
      </c>
      <c r="M105" s="242">
        <f t="shared" si="23"/>
        <v>0.74056353739134018</v>
      </c>
      <c r="N105" s="242">
        <f t="shared" si="23"/>
        <v>0.86095084285529</v>
      </c>
      <c r="O105" s="242">
        <f t="shared" si="23"/>
        <v>0.86095084285529</v>
      </c>
      <c r="P105" s="242">
        <f t="shared" si="23"/>
        <v>0.86095084285529</v>
      </c>
      <c r="Q105" s="242">
        <f t="shared" si="23"/>
        <v>0.86095084285529</v>
      </c>
      <c r="R105" s="242">
        <f t="shared" si="23"/>
        <v>0.86095084285529</v>
      </c>
      <c r="S105" s="242">
        <f t="shared" si="23"/>
        <v>0.86095084285529</v>
      </c>
      <c r="T105" s="242">
        <f t="shared" si="23"/>
        <v>0.86095084285529</v>
      </c>
      <c r="U105" s="242">
        <f t="shared" si="23"/>
        <v>0.86095084285529</v>
      </c>
      <c r="V105" s="242">
        <f t="shared" si="23"/>
        <v>0.81714947198503274</v>
      </c>
      <c r="W105" s="242">
        <f t="shared" si="23"/>
        <v>0.81254415563619808</v>
      </c>
      <c r="X105" s="242"/>
      <c r="AB105" s="127" t="str">
        <f t="shared" si="17"/>
        <v>YELLWSTN_Gas Wells_Condensate tank _2310030220</v>
      </c>
      <c r="AC105" s="127" t="str">
        <f t="shared" si="18"/>
        <v>Gas Wells</v>
      </c>
      <c r="AD105" s="127" t="str">
        <f t="shared" si="19"/>
        <v xml:space="preserve">Condensate tank </v>
      </c>
      <c r="AE105" s="127" t="str">
        <f t="shared" si="20"/>
        <v>2310030220</v>
      </c>
      <c r="AF105" s="127" t="str">
        <f t="shared" si="21"/>
        <v>YELLWSTN</v>
      </c>
      <c r="AG105" s="272"/>
      <c r="AH105" s="272"/>
      <c r="AI105" s="272"/>
      <c r="AJ105" s="83" t="s">
        <v>399</v>
      </c>
      <c r="AK105" s="270">
        <v>0.68573195238831353</v>
      </c>
      <c r="AL105"/>
      <c r="AM105"/>
      <c r="AN105"/>
      <c r="AO105"/>
      <c r="AP105"/>
      <c r="AQ105"/>
      <c r="AR105"/>
      <c r="AS105"/>
    </row>
    <row r="106" spans="1:45" x14ac:dyDescent="0.2">
      <c r="A106" s="127" t="str">
        <f t="shared" si="22"/>
        <v>All Wells_Valves, Flanges, and Pumps</v>
      </c>
      <c r="B106" s="105" t="s">
        <v>452</v>
      </c>
      <c r="C106" s="127" t="s">
        <v>247</v>
      </c>
      <c r="D106" s="127" t="s">
        <v>1</v>
      </c>
      <c r="E106" s="127" t="s">
        <v>13</v>
      </c>
      <c r="F106" s="240" t="s">
        <v>319</v>
      </c>
      <c r="G106" s="242">
        <f t="shared" si="23"/>
        <v>0.95531817194596502</v>
      </c>
      <c r="H106" s="242">
        <f t="shared" si="23"/>
        <v>0.95531817194596502</v>
      </c>
      <c r="I106" s="242">
        <f t="shared" si="23"/>
        <v>0.95531817194596502</v>
      </c>
      <c r="J106" s="242">
        <f t="shared" si="23"/>
        <v>0.81714947198503274</v>
      </c>
      <c r="K106" s="242">
        <f t="shared" si="23"/>
        <v>0.81714947198503274</v>
      </c>
      <c r="L106" s="242">
        <f t="shared" si="23"/>
        <v>0.95531817194596502</v>
      </c>
      <c r="M106" s="242">
        <f t="shared" si="23"/>
        <v>0.74056353739134018</v>
      </c>
      <c r="N106" s="242">
        <f t="shared" si="23"/>
        <v>0.86095084285529</v>
      </c>
      <c r="O106" s="242">
        <f t="shared" si="23"/>
        <v>0.86095084285529</v>
      </c>
      <c r="P106" s="242">
        <f t="shared" si="23"/>
        <v>0.86095084285529</v>
      </c>
      <c r="Q106" s="242">
        <f t="shared" si="23"/>
        <v>0.86095084285529</v>
      </c>
      <c r="R106" s="242">
        <f t="shared" si="23"/>
        <v>0.86095084285529</v>
      </c>
      <c r="S106" s="242">
        <f t="shared" si="23"/>
        <v>0.86095084285529</v>
      </c>
      <c r="T106" s="242">
        <f t="shared" si="23"/>
        <v>0.86095084285529</v>
      </c>
      <c r="U106" s="242">
        <f t="shared" si="23"/>
        <v>0.86095084285529</v>
      </c>
      <c r="V106" s="242">
        <f t="shared" si="23"/>
        <v>0.81714947198503274</v>
      </c>
      <c r="W106" s="242">
        <f t="shared" si="23"/>
        <v>0.81254415563619808</v>
      </c>
      <c r="AB106" s="127" t="str">
        <f t="shared" si="17"/>
        <v>GLDN VAL_Gas Wells_Condensate tank _2310030220</v>
      </c>
      <c r="AC106" s="127" t="str">
        <f t="shared" si="18"/>
        <v>Gas Wells</v>
      </c>
      <c r="AD106" s="127" t="str">
        <f t="shared" si="19"/>
        <v xml:space="preserve">Condensate tank </v>
      </c>
      <c r="AE106" s="127" t="str">
        <f t="shared" si="20"/>
        <v>2310030220</v>
      </c>
      <c r="AF106" s="127" t="str">
        <f t="shared" si="21"/>
        <v>GLDN VAL</v>
      </c>
      <c r="AG106" s="272"/>
      <c r="AH106" s="272"/>
      <c r="AI106" s="272"/>
      <c r="AJ106" s="83" t="s">
        <v>400</v>
      </c>
      <c r="AK106" s="270">
        <v>0.68573195238831353</v>
      </c>
      <c r="AL106"/>
      <c r="AM106"/>
      <c r="AN106"/>
      <c r="AO106"/>
      <c r="AP106"/>
      <c r="AQ106"/>
      <c r="AR106"/>
      <c r="AS106"/>
    </row>
    <row r="107" spans="1:45" x14ac:dyDescent="0.2">
      <c r="A107" s="127" t="str">
        <f t="shared" si="22"/>
        <v>All Wells_Other Evaporation</v>
      </c>
      <c r="B107" s="105" t="s">
        <v>452</v>
      </c>
      <c r="C107" s="127" t="s">
        <v>247</v>
      </c>
      <c r="D107" s="127" t="s">
        <v>9</v>
      </c>
      <c r="E107" s="127" t="s">
        <v>225</v>
      </c>
      <c r="F107" s="240" t="s">
        <v>319</v>
      </c>
      <c r="G107" s="242">
        <f t="shared" si="23"/>
        <v>0.95531817194596502</v>
      </c>
      <c r="H107" s="242">
        <f t="shared" si="23"/>
        <v>0.95531817194596502</v>
      </c>
      <c r="I107" s="242">
        <f t="shared" si="23"/>
        <v>0.95531817194596502</v>
      </c>
      <c r="J107" s="242">
        <f t="shared" si="23"/>
        <v>0.81714947198503274</v>
      </c>
      <c r="K107" s="242">
        <f t="shared" si="23"/>
        <v>0.81714947198503274</v>
      </c>
      <c r="L107" s="242">
        <f t="shared" si="23"/>
        <v>0.95531817194596502</v>
      </c>
      <c r="M107" s="242">
        <f t="shared" si="23"/>
        <v>0.74056353739134018</v>
      </c>
      <c r="N107" s="242">
        <f t="shared" si="23"/>
        <v>0.86095084285529</v>
      </c>
      <c r="O107" s="242">
        <f t="shared" si="23"/>
        <v>0.86095084285529</v>
      </c>
      <c r="P107" s="242">
        <f t="shared" si="23"/>
        <v>0.86095084285529</v>
      </c>
      <c r="Q107" s="242">
        <f t="shared" si="23"/>
        <v>0.86095084285529</v>
      </c>
      <c r="R107" s="242">
        <f t="shared" si="23"/>
        <v>0.86095084285529</v>
      </c>
      <c r="S107" s="242">
        <f t="shared" si="23"/>
        <v>0.86095084285529</v>
      </c>
      <c r="T107" s="242">
        <f t="shared" si="23"/>
        <v>0.86095084285529</v>
      </c>
      <c r="U107" s="242">
        <f t="shared" si="23"/>
        <v>0.86095084285529</v>
      </c>
      <c r="V107" s="242">
        <f t="shared" si="23"/>
        <v>0.81714947198503274</v>
      </c>
      <c r="W107" s="242">
        <f t="shared" si="23"/>
        <v>0.81254415563619808</v>
      </c>
      <c r="AB107" s="127" t="str">
        <f t="shared" si="17"/>
        <v>MSSLSHEL_Gas Wells_Condensate tank _2310030220</v>
      </c>
      <c r="AC107" s="127" t="str">
        <f t="shared" si="18"/>
        <v>Gas Wells</v>
      </c>
      <c r="AD107" s="127" t="str">
        <f t="shared" si="19"/>
        <v xml:space="preserve">Condensate tank </v>
      </c>
      <c r="AE107" s="127" t="str">
        <f t="shared" si="20"/>
        <v>2310030220</v>
      </c>
      <c r="AF107" s="127" t="str">
        <f t="shared" si="21"/>
        <v>MSSLSHEL</v>
      </c>
      <c r="AG107" s="272"/>
      <c r="AH107" s="272"/>
      <c r="AI107" s="272"/>
      <c r="AJ107" s="83" t="s">
        <v>401</v>
      </c>
      <c r="AK107" s="270">
        <v>0.68573195238831353</v>
      </c>
      <c r="AL107"/>
      <c r="AM107"/>
      <c r="AN107"/>
      <c r="AO107"/>
      <c r="AP107"/>
      <c r="AQ107"/>
      <c r="AR107"/>
      <c r="AS107"/>
    </row>
    <row r="108" spans="1:45" x14ac:dyDescent="0.2">
      <c r="A108" s="127" t="str">
        <f t="shared" si="22"/>
        <v>All Wells_Pipeline Valves and Flanges Fugitives</v>
      </c>
      <c r="B108" s="105" t="s">
        <v>452</v>
      </c>
      <c r="C108" s="127" t="s">
        <v>247</v>
      </c>
      <c r="D108" s="127" t="s">
        <v>11</v>
      </c>
      <c r="E108" s="127" t="s">
        <v>226</v>
      </c>
      <c r="F108" s="240" t="s">
        <v>319</v>
      </c>
      <c r="G108" s="242">
        <f t="shared" si="23"/>
        <v>0.95531817194596502</v>
      </c>
      <c r="H108" s="242">
        <f t="shared" si="23"/>
        <v>0.95531817194596502</v>
      </c>
      <c r="I108" s="242">
        <f t="shared" si="23"/>
        <v>0.95531817194596502</v>
      </c>
      <c r="J108" s="242">
        <f t="shared" si="23"/>
        <v>0.81714947198503274</v>
      </c>
      <c r="K108" s="242">
        <f t="shared" si="23"/>
        <v>0.81714947198503274</v>
      </c>
      <c r="L108" s="242">
        <f t="shared" si="23"/>
        <v>0.95531817194596502</v>
      </c>
      <c r="M108" s="242">
        <f t="shared" si="23"/>
        <v>0.74056353739134018</v>
      </c>
      <c r="N108" s="242">
        <f t="shared" si="23"/>
        <v>0.86095084285529</v>
      </c>
      <c r="O108" s="242">
        <f t="shared" si="23"/>
        <v>0.86095084285529</v>
      </c>
      <c r="P108" s="242">
        <f t="shared" si="23"/>
        <v>0.86095084285529</v>
      </c>
      <c r="Q108" s="242">
        <f t="shared" si="23"/>
        <v>0.86095084285529</v>
      </c>
      <c r="R108" s="242">
        <f t="shared" si="23"/>
        <v>0.86095084285529</v>
      </c>
      <c r="S108" s="242">
        <f t="shared" si="23"/>
        <v>0.86095084285529</v>
      </c>
      <c r="T108" s="242">
        <f t="shared" si="23"/>
        <v>0.86095084285529</v>
      </c>
      <c r="U108" s="242">
        <f t="shared" si="23"/>
        <v>0.86095084285529</v>
      </c>
      <c r="V108" s="242">
        <f t="shared" si="23"/>
        <v>0.81714947198503274</v>
      </c>
      <c r="W108" s="242">
        <f t="shared" si="23"/>
        <v>0.81254415563619808</v>
      </c>
      <c r="AB108" s="127" t="str">
        <f t="shared" si="17"/>
        <v>PETROLEM_Gas Wells_Condensate tank _2310030220</v>
      </c>
      <c r="AC108" s="127" t="str">
        <f t="shared" si="18"/>
        <v>Gas Wells</v>
      </c>
      <c r="AD108" s="127" t="str">
        <f t="shared" si="19"/>
        <v xml:space="preserve">Condensate tank </v>
      </c>
      <c r="AE108" s="127" t="str">
        <f t="shared" si="20"/>
        <v>2310030220</v>
      </c>
      <c r="AF108" s="127" t="str">
        <f t="shared" si="21"/>
        <v>PETROLEM</v>
      </c>
      <c r="AG108" s="272"/>
      <c r="AH108" s="272"/>
      <c r="AI108" s="272"/>
      <c r="AJ108" s="83" t="s">
        <v>402</v>
      </c>
      <c r="AK108" s="270">
        <v>0.68573195238831353</v>
      </c>
      <c r="AL108"/>
      <c r="AM108"/>
      <c r="AN108"/>
      <c r="AO108"/>
      <c r="AP108"/>
      <c r="AQ108"/>
      <c r="AR108"/>
      <c r="AS108"/>
    </row>
    <row r="109" spans="1:45" x14ac:dyDescent="0.2">
      <c r="A109" s="127" t="str">
        <f t="shared" si="22"/>
        <v>All Wells_Permitted Fugitives</v>
      </c>
      <c r="B109" s="105" t="s">
        <v>452</v>
      </c>
      <c r="C109" s="127" t="s">
        <v>247</v>
      </c>
      <c r="D109" s="127" t="s">
        <v>62</v>
      </c>
      <c r="E109" s="127" t="s">
        <v>32</v>
      </c>
      <c r="F109" s="240" t="s">
        <v>319</v>
      </c>
      <c r="G109" s="242">
        <f t="shared" si="23"/>
        <v>0.95531817194596502</v>
      </c>
      <c r="H109" s="242">
        <f t="shared" si="23"/>
        <v>0.95531817194596502</v>
      </c>
      <c r="I109" s="242">
        <f t="shared" si="23"/>
        <v>0.95531817194596502</v>
      </c>
      <c r="J109" s="242">
        <f t="shared" si="23"/>
        <v>0.81714947198503274</v>
      </c>
      <c r="K109" s="242">
        <f t="shared" si="23"/>
        <v>0.81714947198503274</v>
      </c>
      <c r="L109" s="242">
        <f t="shared" si="23"/>
        <v>0.95531817194596502</v>
      </c>
      <c r="M109" s="242">
        <f t="shared" si="23"/>
        <v>0.74056353739134018</v>
      </c>
      <c r="N109" s="242">
        <f t="shared" si="23"/>
        <v>0.86095084285529</v>
      </c>
      <c r="O109" s="242">
        <f t="shared" si="23"/>
        <v>0.86095084285529</v>
      </c>
      <c r="P109" s="242">
        <f t="shared" si="23"/>
        <v>0.86095084285529</v>
      </c>
      <c r="Q109" s="242">
        <f t="shared" si="23"/>
        <v>0.86095084285529</v>
      </c>
      <c r="R109" s="242">
        <f t="shared" si="23"/>
        <v>0.86095084285529</v>
      </c>
      <c r="S109" s="242">
        <f t="shared" si="23"/>
        <v>0.86095084285529</v>
      </c>
      <c r="T109" s="242">
        <f t="shared" si="23"/>
        <v>0.86095084285529</v>
      </c>
      <c r="U109" s="242">
        <f t="shared" si="23"/>
        <v>0.86095084285529</v>
      </c>
      <c r="V109" s="242">
        <f t="shared" si="23"/>
        <v>0.81714947198503274</v>
      </c>
      <c r="W109" s="242">
        <f t="shared" si="23"/>
        <v>0.81254415563619808</v>
      </c>
      <c r="AB109" s="127" t="str">
        <f t="shared" si="17"/>
        <v>Basinwide_Gas Wells_Condensate tank _2310030220</v>
      </c>
      <c r="AC109" s="127" t="str">
        <f t="shared" si="18"/>
        <v>Gas Wells</v>
      </c>
      <c r="AD109" s="127" t="str">
        <f t="shared" si="19"/>
        <v xml:space="preserve">Condensate tank </v>
      </c>
      <c r="AE109" s="127" t="str">
        <f t="shared" si="20"/>
        <v>2310030220</v>
      </c>
      <c r="AF109" s="127" t="str">
        <f t="shared" si="21"/>
        <v>Basinwide</v>
      </c>
      <c r="AG109" s="272"/>
      <c r="AH109" s="272"/>
      <c r="AI109" s="272"/>
      <c r="AJ109" s="83" t="s">
        <v>453</v>
      </c>
      <c r="AK109" s="270">
        <v>0.80079487745639211</v>
      </c>
      <c r="AL109"/>
      <c r="AM109"/>
      <c r="AN109"/>
      <c r="AO109"/>
      <c r="AP109"/>
      <c r="AQ109"/>
      <c r="AR109"/>
      <c r="AS109"/>
    </row>
    <row r="110" spans="1:45" x14ac:dyDescent="0.2">
      <c r="AB110" s="127" t="str">
        <f t="shared" si="17"/>
        <v>Toole_Gas Wells_Condensate tank flaring_2310021011</v>
      </c>
      <c r="AC110" s="127" t="str">
        <f t="shared" si="18"/>
        <v>Gas Wells</v>
      </c>
      <c r="AD110" s="127" t="str">
        <f t="shared" si="19"/>
        <v>Condensate tank flaring</v>
      </c>
      <c r="AE110" s="127" t="str">
        <f t="shared" si="20"/>
        <v>2310021011</v>
      </c>
      <c r="AF110" s="127" t="str">
        <f t="shared" si="21"/>
        <v>Toole</v>
      </c>
      <c r="AG110" s="272"/>
      <c r="AH110" s="12" t="s">
        <v>82</v>
      </c>
      <c r="AI110" s="12" t="s">
        <v>470</v>
      </c>
      <c r="AJ110" s="12" t="s">
        <v>383</v>
      </c>
      <c r="AK110" s="269">
        <v>0.74100581506805552</v>
      </c>
      <c r="AL110"/>
      <c r="AM110"/>
      <c r="AN110"/>
      <c r="AO110"/>
      <c r="AP110"/>
      <c r="AQ110"/>
      <c r="AR110"/>
      <c r="AS110"/>
    </row>
    <row r="111" spans="1:45" x14ac:dyDescent="0.2">
      <c r="AB111" s="127" t="str">
        <f t="shared" si="17"/>
        <v>Pondera_Gas Wells_Condensate tank flaring_2310021011</v>
      </c>
      <c r="AC111" s="127" t="str">
        <f t="shared" si="18"/>
        <v>Gas Wells</v>
      </c>
      <c r="AD111" s="127" t="str">
        <f t="shared" si="19"/>
        <v>Condensate tank flaring</v>
      </c>
      <c r="AE111" s="127" t="str">
        <f t="shared" si="20"/>
        <v>2310021011</v>
      </c>
      <c r="AF111" s="127" t="str">
        <f t="shared" si="21"/>
        <v>Pondera</v>
      </c>
      <c r="AG111" s="272"/>
      <c r="AH111" s="272"/>
      <c r="AI111" s="272"/>
      <c r="AJ111" s="83" t="s">
        <v>384</v>
      </c>
      <c r="AK111" s="270">
        <v>0.74100581506805552</v>
      </c>
      <c r="AL111"/>
      <c r="AM111"/>
      <c r="AN111"/>
      <c r="AO111"/>
      <c r="AP111"/>
      <c r="AQ111"/>
      <c r="AR111"/>
      <c r="AS111"/>
    </row>
    <row r="112" spans="1:45" x14ac:dyDescent="0.2">
      <c r="H112"/>
      <c r="AB112" s="127" t="str">
        <f t="shared" si="17"/>
        <v>Glacier_Gas Wells_Condensate tank flaring_2310021011</v>
      </c>
      <c r="AC112" s="127" t="str">
        <f t="shared" si="18"/>
        <v>Gas Wells</v>
      </c>
      <c r="AD112" s="127" t="str">
        <f t="shared" si="19"/>
        <v>Condensate tank flaring</v>
      </c>
      <c r="AE112" s="127" t="str">
        <f t="shared" si="20"/>
        <v>2310021011</v>
      </c>
      <c r="AF112" s="127" t="str">
        <f t="shared" si="21"/>
        <v>Glacier</v>
      </c>
      <c r="AG112" s="272"/>
      <c r="AH112" s="272"/>
      <c r="AI112" s="272"/>
      <c r="AJ112" s="83" t="s">
        <v>385</v>
      </c>
      <c r="AK112" s="270">
        <v>0.74100581506805552</v>
      </c>
      <c r="AL112"/>
      <c r="AM112"/>
      <c r="AN112"/>
      <c r="AO112"/>
      <c r="AP112"/>
      <c r="AQ112"/>
      <c r="AR112"/>
      <c r="AS112"/>
    </row>
    <row r="113" spans="8:45" x14ac:dyDescent="0.2">
      <c r="H113"/>
      <c r="AB113" s="127" t="str">
        <f t="shared" si="17"/>
        <v>Blaine_Gas Wells_Condensate tank flaring_2310021011</v>
      </c>
      <c r="AC113" s="127" t="str">
        <f t="shared" si="18"/>
        <v>Gas Wells</v>
      </c>
      <c r="AD113" s="127" t="str">
        <f t="shared" si="19"/>
        <v>Condensate tank flaring</v>
      </c>
      <c r="AE113" s="127" t="str">
        <f t="shared" si="20"/>
        <v>2310021011</v>
      </c>
      <c r="AF113" s="127" t="str">
        <f t="shared" si="21"/>
        <v>Blaine</v>
      </c>
      <c r="AG113" s="272"/>
      <c r="AH113" s="272"/>
      <c r="AI113" s="272"/>
      <c r="AJ113" s="83" t="s">
        <v>386</v>
      </c>
      <c r="AK113" s="270">
        <v>3.9886148007590134</v>
      </c>
      <c r="AL113"/>
      <c r="AM113"/>
      <c r="AN113"/>
      <c r="AO113"/>
      <c r="AP113"/>
      <c r="AQ113"/>
      <c r="AR113"/>
      <c r="AS113"/>
    </row>
    <row r="114" spans="8:45" x14ac:dyDescent="0.2">
      <c r="H114"/>
      <c r="AB114" s="127" t="str">
        <f t="shared" si="17"/>
        <v>Hill_Gas Wells_Condensate tank flaring_2310021011</v>
      </c>
      <c r="AC114" s="127" t="str">
        <f t="shared" si="18"/>
        <v>Gas Wells</v>
      </c>
      <c r="AD114" s="127" t="str">
        <f t="shared" si="19"/>
        <v>Condensate tank flaring</v>
      </c>
      <c r="AE114" s="127" t="str">
        <f t="shared" si="20"/>
        <v>2310021011</v>
      </c>
      <c r="AF114" s="127" t="str">
        <f t="shared" si="21"/>
        <v>Hill</v>
      </c>
      <c r="AG114" s="272"/>
      <c r="AH114" s="272"/>
      <c r="AI114" s="272"/>
      <c r="AJ114" s="83" t="s">
        <v>387</v>
      </c>
      <c r="AK114" s="270">
        <v>3.9886148007590134</v>
      </c>
      <c r="AL114"/>
      <c r="AM114"/>
      <c r="AN114"/>
      <c r="AO114"/>
      <c r="AP114"/>
      <c r="AQ114"/>
      <c r="AR114"/>
      <c r="AS114"/>
    </row>
    <row r="115" spans="8:45" x14ac:dyDescent="0.2">
      <c r="H115"/>
      <c r="AB115" s="127" t="str">
        <f t="shared" si="17"/>
        <v>Liberty_Gas Wells_Condensate tank flaring_2310021011</v>
      </c>
      <c r="AC115" s="127" t="str">
        <f t="shared" si="18"/>
        <v>Gas Wells</v>
      </c>
      <c r="AD115" s="127" t="str">
        <f t="shared" si="19"/>
        <v>Condensate tank flaring</v>
      </c>
      <c r="AE115" s="127" t="str">
        <f t="shared" si="20"/>
        <v>2310021011</v>
      </c>
      <c r="AF115" s="127" t="str">
        <f t="shared" si="21"/>
        <v>Liberty</v>
      </c>
      <c r="AG115" s="272"/>
      <c r="AH115" s="272"/>
      <c r="AI115" s="272"/>
      <c r="AJ115" s="83" t="s">
        <v>388</v>
      </c>
      <c r="AK115" s="270">
        <v>0.74100581506805552</v>
      </c>
      <c r="AL115"/>
      <c r="AM115"/>
      <c r="AN115"/>
      <c r="AO115"/>
      <c r="AP115"/>
      <c r="AQ115"/>
      <c r="AR115"/>
      <c r="AS115"/>
    </row>
    <row r="116" spans="8:45" x14ac:dyDescent="0.2">
      <c r="H116"/>
      <c r="AB116" s="127" t="str">
        <f t="shared" si="17"/>
        <v>Phillips_Gas Wells_Condensate tank flaring_2310021011</v>
      </c>
      <c r="AC116" s="127" t="str">
        <f t="shared" si="18"/>
        <v>Gas Wells</v>
      </c>
      <c r="AD116" s="127" t="str">
        <f t="shared" si="19"/>
        <v>Condensate tank flaring</v>
      </c>
      <c r="AE116" s="127" t="str">
        <f t="shared" si="20"/>
        <v>2310021011</v>
      </c>
      <c r="AF116" s="127" t="str">
        <f t="shared" si="21"/>
        <v>Phillips</v>
      </c>
      <c r="AG116" s="272"/>
      <c r="AH116" s="272"/>
      <c r="AI116" s="272"/>
      <c r="AJ116" s="83" t="s">
        <v>389</v>
      </c>
      <c r="AK116" s="270">
        <v>1</v>
      </c>
      <c r="AL116"/>
      <c r="AM116"/>
      <c r="AN116"/>
      <c r="AO116"/>
      <c r="AP116"/>
      <c r="AQ116"/>
      <c r="AR116"/>
      <c r="AS116"/>
    </row>
    <row r="117" spans="8:45" x14ac:dyDescent="0.2">
      <c r="H117"/>
      <c r="AB117" s="127" t="str">
        <f t="shared" si="17"/>
        <v>Cascade_Gas Wells_Condensate tank flaring_2310021011</v>
      </c>
      <c r="AC117" s="127" t="str">
        <f t="shared" si="18"/>
        <v>Gas Wells</v>
      </c>
      <c r="AD117" s="127" t="str">
        <f t="shared" si="19"/>
        <v>Condensate tank flaring</v>
      </c>
      <c r="AE117" s="127" t="str">
        <f t="shared" si="20"/>
        <v>2310021011</v>
      </c>
      <c r="AF117" s="127" t="str">
        <f t="shared" si="21"/>
        <v>Cascade</v>
      </c>
      <c r="AG117" s="272"/>
      <c r="AH117" s="272"/>
      <c r="AI117" s="272"/>
      <c r="AJ117" s="83" t="s">
        <v>390</v>
      </c>
      <c r="AK117" s="270">
        <v>0.68573195238831353</v>
      </c>
      <c r="AL117"/>
      <c r="AM117"/>
      <c r="AN117"/>
      <c r="AO117"/>
      <c r="AP117"/>
      <c r="AQ117"/>
      <c r="AR117"/>
      <c r="AS117"/>
    </row>
    <row r="118" spans="8:45" x14ac:dyDescent="0.2">
      <c r="H118"/>
      <c r="AB118" s="127" t="str">
        <f t="shared" si="17"/>
        <v>Fergus_Gas Wells_Condensate tank flaring_2310021011</v>
      </c>
      <c r="AC118" s="127" t="str">
        <f t="shared" si="18"/>
        <v>Gas Wells</v>
      </c>
      <c r="AD118" s="127" t="str">
        <f t="shared" si="19"/>
        <v>Condensate tank flaring</v>
      </c>
      <c r="AE118" s="127" t="str">
        <f t="shared" si="20"/>
        <v>2310021011</v>
      </c>
      <c r="AF118" s="127" t="str">
        <f t="shared" si="21"/>
        <v>Fergus</v>
      </c>
      <c r="AG118" s="272"/>
      <c r="AH118" s="272"/>
      <c r="AI118" s="272"/>
      <c r="AJ118" s="83" t="s">
        <v>391</v>
      </c>
      <c r="AK118" s="270">
        <v>0.68573195238831353</v>
      </c>
      <c r="AL118"/>
      <c r="AM118"/>
      <c r="AN118"/>
      <c r="AO118"/>
      <c r="AP118"/>
      <c r="AQ118"/>
      <c r="AR118"/>
      <c r="AS118"/>
    </row>
    <row r="119" spans="8:45" x14ac:dyDescent="0.2">
      <c r="H119"/>
      <c r="AB119" s="127" t="str">
        <f t="shared" si="17"/>
        <v>Rosebud_Gas Wells_Condensate tank flaring_2310021011</v>
      </c>
      <c r="AC119" s="127" t="str">
        <f t="shared" si="18"/>
        <v>Gas Wells</v>
      </c>
      <c r="AD119" s="127" t="str">
        <f t="shared" si="19"/>
        <v>Condensate tank flaring</v>
      </c>
      <c r="AE119" s="127" t="str">
        <f t="shared" si="20"/>
        <v>2310021011</v>
      </c>
      <c r="AF119" s="127" t="str">
        <f t="shared" si="21"/>
        <v>Rosebud</v>
      </c>
      <c r="AG119" s="272"/>
      <c r="AH119" s="272"/>
      <c r="AI119" s="272"/>
      <c r="AJ119" s="83" t="s">
        <v>392</v>
      </c>
      <c r="AK119" s="270">
        <v>0.68573195238831353</v>
      </c>
      <c r="AL119"/>
      <c r="AM119"/>
      <c r="AN119"/>
      <c r="AO119"/>
      <c r="AP119"/>
      <c r="AQ119"/>
      <c r="AR119"/>
      <c r="AS119"/>
    </row>
    <row r="120" spans="8:45" x14ac:dyDescent="0.2">
      <c r="H120"/>
      <c r="AB120" s="127" t="str">
        <f t="shared" si="17"/>
        <v>Teton_Gas Wells_Condensate tank flaring_2310021011</v>
      </c>
      <c r="AC120" s="127" t="str">
        <f t="shared" si="18"/>
        <v>Gas Wells</v>
      </c>
      <c r="AD120" s="127" t="str">
        <f t="shared" si="19"/>
        <v>Condensate tank flaring</v>
      </c>
      <c r="AE120" s="127" t="str">
        <f t="shared" si="20"/>
        <v>2310021011</v>
      </c>
      <c r="AF120" s="127" t="str">
        <f t="shared" si="21"/>
        <v>Teton</v>
      </c>
      <c r="AG120" s="272"/>
      <c r="AH120" s="272"/>
      <c r="AI120" s="272"/>
      <c r="AJ120" s="83" t="s">
        <v>393</v>
      </c>
      <c r="AK120" s="270">
        <v>0.68573195238831353</v>
      </c>
      <c r="AL120"/>
      <c r="AM120"/>
      <c r="AN120"/>
      <c r="AO120"/>
      <c r="AP120"/>
      <c r="AQ120"/>
      <c r="AR120"/>
      <c r="AS120"/>
    </row>
    <row r="121" spans="8:45" x14ac:dyDescent="0.2">
      <c r="H121"/>
      <c r="AB121" s="127" t="str">
        <f t="shared" si="17"/>
        <v>Chouteau_Gas Wells_Condensate tank flaring_2310021011</v>
      </c>
      <c r="AC121" s="127" t="str">
        <f t="shared" si="18"/>
        <v>Gas Wells</v>
      </c>
      <c r="AD121" s="127" t="str">
        <f t="shared" si="19"/>
        <v>Condensate tank flaring</v>
      </c>
      <c r="AE121" s="127" t="str">
        <f t="shared" si="20"/>
        <v>2310021011</v>
      </c>
      <c r="AF121" s="127" t="str">
        <f t="shared" si="21"/>
        <v>Chouteau</v>
      </c>
      <c r="AG121" s="272"/>
      <c r="AH121" s="272"/>
      <c r="AI121" s="272"/>
      <c r="AJ121" s="83" t="s">
        <v>394</v>
      </c>
      <c r="AK121" s="270">
        <v>3.9886148007590134</v>
      </c>
      <c r="AL121"/>
      <c r="AM121"/>
      <c r="AN121"/>
      <c r="AO121"/>
      <c r="AP121"/>
      <c r="AQ121"/>
      <c r="AR121"/>
      <c r="AS121"/>
    </row>
    <row r="122" spans="8:45" x14ac:dyDescent="0.2">
      <c r="H122"/>
      <c r="AB122" s="127" t="str">
        <f t="shared" si="17"/>
        <v>YELLWSTN_Gas Wells_Condensate tank flaring_2310021011</v>
      </c>
      <c r="AC122" s="127" t="str">
        <f t="shared" si="18"/>
        <v>Gas Wells</v>
      </c>
      <c r="AD122" s="127" t="str">
        <f t="shared" si="19"/>
        <v>Condensate tank flaring</v>
      </c>
      <c r="AE122" s="127" t="str">
        <f t="shared" si="20"/>
        <v>2310021011</v>
      </c>
      <c r="AF122" s="127" t="str">
        <f t="shared" si="21"/>
        <v>YELLWSTN</v>
      </c>
      <c r="AG122" s="272"/>
      <c r="AH122" s="272"/>
      <c r="AI122" s="272"/>
      <c r="AJ122" s="83" t="s">
        <v>399</v>
      </c>
      <c r="AK122" s="270">
        <v>0.68573195238831353</v>
      </c>
      <c r="AL122"/>
      <c r="AM122"/>
      <c r="AN122"/>
      <c r="AO122"/>
      <c r="AP122"/>
      <c r="AQ122"/>
      <c r="AR122"/>
      <c r="AS122"/>
    </row>
    <row r="123" spans="8:45" x14ac:dyDescent="0.2">
      <c r="H123"/>
      <c r="AB123" s="127" t="str">
        <f t="shared" si="17"/>
        <v>GLDN VAL_Gas Wells_Condensate tank flaring_2310021011</v>
      </c>
      <c r="AC123" s="127" t="str">
        <f t="shared" si="18"/>
        <v>Gas Wells</v>
      </c>
      <c r="AD123" s="127" t="str">
        <f t="shared" si="19"/>
        <v>Condensate tank flaring</v>
      </c>
      <c r="AE123" s="127" t="str">
        <f t="shared" si="20"/>
        <v>2310021011</v>
      </c>
      <c r="AF123" s="127" t="str">
        <f t="shared" si="21"/>
        <v>GLDN VAL</v>
      </c>
      <c r="AG123" s="272"/>
      <c r="AH123" s="272"/>
      <c r="AI123" s="272"/>
      <c r="AJ123" s="83" t="s">
        <v>400</v>
      </c>
      <c r="AK123" s="270">
        <v>0.68573195238831353</v>
      </c>
      <c r="AL123"/>
      <c r="AM123"/>
      <c r="AN123"/>
      <c r="AO123"/>
      <c r="AP123"/>
      <c r="AQ123"/>
      <c r="AR123"/>
      <c r="AS123"/>
    </row>
    <row r="124" spans="8:45" x14ac:dyDescent="0.2">
      <c r="H124"/>
      <c r="AB124" s="127" t="str">
        <f t="shared" si="17"/>
        <v>MSSLSHEL_Gas Wells_Condensate tank flaring_2310021011</v>
      </c>
      <c r="AC124" s="127" t="str">
        <f t="shared" si="18"/>
        <v>Gas Wells</v>
      </c>
      <c r="AD124" s="127" t="str">
        <f t="shared" si="19"/>
        <v>Condensate tank flaring</v>
      </c>
      <c r="AE124" s="127" t="str">
        <f t="shared" si="20"/>
        <v>2310021011</v>
      </c>
      <c r="AF124" s="127" t="str">
        <f t="shared" si="21"/>
        <v>MSSLSHEL</v>
      </c>
      <c r="AG124" s="272"/>
      <c r="AH124" s="272"/>
      <c r="AI124" s="272"/>
      <c r="AJ124" s="83" t="s">
        <v>401</v>
      </c>
      <c r="AK124" s="270">
        <v>0.68573195238831353</v>
      </c>
      <c r="AL124"/>
      <c r="AM124"/>
      <c r="AN124"/>
      <c r="AO124"/>
      <c r="AP124"/>
      <c r="AQ124"/>
      <c r="AR124"/>
      <c r="AS124"/>
    </row>
    <row r="125" spans="8:45" x14ac:dyDescent="0.2">
      <c r="H125"/>
      <c r="AB125" s="127" t="str">
        <f t="shared" si="17"/>
        <v>PETROLEM_Gas Wells_Condensate tank flaring_2310021011</v>
      </c>
      <c r="AC125" s="127" t="str">
        <f t="shared" si="18"/>
        <v>Gas Wells</v>
      </c>
      <c r="AD125" s="127" t="str">
        <f t="shared" si="19"/>
        <v>Condensate tank flaring</v>
      </c>
      <c r="AE125" s="127" t="str">
        <f t="shared" si="20"/>
        <v>2310021011</v>
      </c>
      <c r="AF125" s="127" t="str">
        <f t="shared" si="21"/>
        <v>PETROLEM</v>
      </c>
      <c r="AG125" s="272"/>
      <c r="AH125" s="272"/>
      <c r="AI125" s="272"/>
      <c r="AJ125" s="83" t="s">
        <v>402</v>
      </c>
      <c r="AK125" s="270">
        <v>0.68573195238831353</v>
      </c>
      <c r="AL125"/>
      <c r="AM125"/>
      <c r="AN125"/>
      <c r="AO125"/>
      <c r="AP125"/>
      <c r="AQ125"/>
      <c r="AR125"/>
      <c r="AS125"/>
    </row>
    <row r="126" spans="8:45" x14ac:dyDescent="0.2">
      <c r="H126"/>
      <c r="AB126" s="127" t="str">
        <f t="shared" si="17"/>
        <v>Basinwide_Gas Wells_Condensate tank flaring_2310021011</v>
      </c>
      <c r="AC126" s="127" t="str">
        <f t="shared" si="18"/>
        <v>Gas Wells</v>
      </c>
      <c r="AD126" s="127" t="str">
        <f t="shared" si="19"/>
        <v>Condensate tank flaring</v>
      </c>
      <c r="AE126" s="127" t="str">
        <f t="shared" si="20"/>
        <v>2310021011</v>
      </c>
      <c r="AF126" s="127" t="str">
        <f t="shared" si="21"/>
        <v>Basinwide</v>
      </c>
      <c r="AG126" s="272"/>
      <c r="AH126" s="272"/>
      <c r="AI126" s="272"/>
      <c r="AJ126" s="83" t="s">
        <v>453</v>
      </c>
      <c r="AK126" s="270">
        <v>0.80079487745639211</v>
      </c>
      <c r="AL126"/>
      <c r="AM126"/>
      <c r="AN126"/>
      <c r="AO126"/>
      <c r="AP126"/>
      <c r="AQ126"/>
      <c r="AR126"/>
      <c r="AS126"/>
    </row>
    <row r="127" spans="8:45" x14ac:dyDescent="0.2">
      <c r="H127"/>
      <c r="AB127" s="127" t="str">
        <f t="shared" si="17"/>
        <v>Toole_Gas Wells_Dehydrator_2310021400</v>
      </c>
      <c r="AC127" s="127" t="str">
        <f t="shared" si="18"/>
        <v>Gas Wells</v>
      </c>
      <c r="AD127" s="127" t="str">
        <f t="shared" si="19"/>
        <v>Dehydrator</v>
      </c>
      <c r="AE127" s="127" t="str">
        <f t="shared" si="20"/>
        <v>2310021400</v>
      </c>
      <c r="AF127" s="127" t="str">
        <f t="shared" si="21"/>
        <v>Toole</v>
      </c>
      <c r="AG127" s="272"/>
      <c r="AH127" s="12" t="s">
        <v>50</v>
      </c>
      <c r="AI127" s="12" t="s">
        <v>356</v>
      </c>
      <c r="AJ127" s="12" t="s">
        <v>383</v>
      </c>
      <c r="AK127" s="269">
        <v>0.92451676902552449</v>
      </c>
      <c r="AL127"/>
      <c r="AM127"/>
      <c r="AN127"/>
      <c r="AO127"/>
      <c r="AP127"/>
      <c r="AQ127"/>
      <c r="AR127"/>
      <c r="AS127"/>
    </row>
    <row r="128" spans="8:45" x14ac:dyDescent="0.2">
      <c r="H128"/>
      <c r="AB128" s="127" t="str">
        <f t="shared" si="17"/>
        <v>Pondera_Gas Wells_Dehydrator_2310021400</v>
      </c>
      <c r="AC128" s="127" t="str">
        <f t="shared" si="18"/>
        <v>Gas Wells</v>
      </c>
      <c r="AD128" s="127" t="str">
        <f t="shared" si="19"/>
        <v>Dehydrator</v>
      </c>
      <c r="AE128" s="127" t="str">
        <f t="shared" si="20"/>
        <v>2310021400</v>
      </c>
      <c r="AF128" s="127" t="str">
        <f t="shared" si="21"/>
        <v>Pondera</v>
      </c>
      <c r="AG128" s="272"/>
      <c r="AH128" s="272"/>
      <c r="AI128" s="272"/>
      <c r="AJ128" s="83" t="s">
        <v>384</v>
      </c>
      <c r="AK128" s="270">
        <v>0.92451676902552449</v>
      </c>
      <c r="AL128"/>
      <c r="AM128"/>
      <c r="AN128"/>
      <c r="AO128"/>
      <c r="AP128"/>
      <c r="AQ128"/>
      <c r="AR128"/>
      <c r="AS128"/>
    </row>
    <row r="129" spans="8:45" x14ac:dyDescent="0.2">
      <c r="H129"/>
      <c r="AB129" s="127" t="str">
        <f t="shared" si="17"/>
        <v>Glacier_Gas Wells_Dehydrator_2310021400</v>
      </c>
      <c r="AC129" s="127" t="str">
        <f t="shared" si="18"/>
        <v>Gas Wells</v>
      </c>
      <c r="AD129" s="127" t="str">
        <f t="shared" si="19"/>
        <v>Dehydrator</v>
      </c>
      <c r="AE129" s="127" t="str">
        <f t="shared" si="20"/>
        <v>2310021400</v>
      </c>
      <c r="AF129" s="127" t="str">
        <f t="shared" si="21"/>
        <v>Glacier</v>
      </c>
      <c r="AG129" s="272"/>
      <c r="AH129" s="272"/>
      <c r="AI129" s="272"/>
      <c r="AJ129" s="83" t="s">
        <v>385</v>
      </c>
      <c r="AK129" s="270">
        <v>0.92451676902552449</v>
      </c>
      <c r="AL129"/>
      <c r="AM129"/>
      <c r="AN129"/>
      <c r="AO129"/>
      <c r="AP129"/>
      <c r="AQ129"/>
      <c r="AR129"/>
      <c r="AS129"/>
    </row>
    <row r="130" spans="8:45" x14ac:dyDescent="0.2">
      <c r="H130"/>
      <c r="AB130" s="127" t="str">
        <f t="shared" si="17"/>
        <v>Blaine_Gas Wells_Dehydrator_2310021400</v>
      </c>
      <c r="AC130" s="127" t="str">
        <f t="shared" si="18"/>
        <v>Gas Wells</v>
      </c>
      <c r="AD130" s="127" t="str">
        <f t="shared" si="19"/>
        <v>Dehydrator</v>
      </c>
      <c r="AE130" s="127" t="str">
        <f t="shared" si="20"/>
        <v>2310021400</v>
      </c>
      <c r="AF130" s="127" t="str">
        <f t="shared" si="21"/>
        <v>Blaine</v>
      </c>
      <c r="AG130" s="272"/>
      <c r="AH130" s="272"/>
      <c r="AI130" s="272"/>
      <c r="AJ130" s="83" t="s">
        <v>386</v>
      </c>
      <c r="AK130" s="270">
        <v>0.81713698372401322</v>
      </c>
      <c r="AL130"/>
      <c r="AM130"/>
      <c r="AN130"/>
      <c r="AO130"/>
      <c r="AP130"/>
      <c r="AQ130"/>
      <c r="AR130"/>
      <c r="AS130"/>
    </row>
    <row r="131" spans="8:45" x14ac:dyDescent="0.2">
      <c r="H131"/>
      <c r="AB131" s="127" t="str">
        <f t="shared" si="17"/>
        <v>Hill_Gas Wells_Dehydrator_2310021400</v>
      </c>
      <c r="AC131" s="127" t="str">
        <f t="shared" si="18"/>
        <v>Gas Wells</v>
      </c>
      <c r="AD131" s="127" t="str">
        <f t="shared" si="19"/>
        <v>Dehydrator</v>
      </c>
      <c r="AE131" s="127" t="str">
        <f t="shared" si="20"/>
        <v>2310021400</v>
      </c>
      <c r="AF131" s="127" t="str">
        <f t="shared" si="21"/>
        <v>Hill</v>
      </c>
      <c r="AG131" s="272"/>
      <c r="AH131" s="272"/>
      <c r="AI131" s="272"/>
      <c r="AJ131" s="83" t="s">
        <v>387</v>
      </c>
      <c r="AK131" s="270">
        <v>0.81713698372401322</v>
      </c>
      <c r="AL131"/>
      <c r="AM131"/>
      <c r="AN131"/>
      <c r="AO131"/>
      <c r="AP131"/>
      <c r="AQ131"/>
      <c r="AR131"/>
      <c r="AS131"/>
    </row>
    <row r="132" spans="8:45" x14ac:dyDescent="0.2">
      <c r="H132"/>
      <c r="AB132" s="127" t="str">
        <f t="shared" si="17"/>
        <v>Liberty_Gas Wells_Dehydrator_2310021400</v>
      </c>
      <c r="AC132" s="127" t="str">
        <f t="shared" si="18"/>
        <v>Gas Wells</v>
      </c>
      <c r="AD132" s="127" t="str">
        <f t="shared" si="19"/>
        <v>Dehydrator</v>
      </c>
      <c r="AE132" s="127" t="str">
        <f t="shared" si="20"/>
        <v>2310021400</v>
      </c>
      <c r="AF132" s="127" t="str">
        <f t="shared" si="21"/>
        <v>Liberty</v>
      </c>
      <c r="AG132" s="272"/>
      <c r="AH132" s="272"/>
      <c r="AI132" s="272"/>
      <c r="AJ132" s="83" t="s">
        <v>388</v>
      </c>
      <c r="AK132" s="270">
        <v>0.92451676902552449</v>
      </c>
      <c r="AL132"/>
      <c r="AM132"/>
      <c r="AN132"/>
      <c r="AO132"/>
      <c r="AP132"/>
      <c r="AQ132"/>
      <c r="AR132"/>
      <c r="AS132"/>
    </row>
    <row r="133" spans="8:45" x14ac:dyDescent="0.2">
      <c r="H133"/>
      <c r="AB133" s="127" t="str">
        <f t="shared" si="17"/>
        <v>Phillips_Gas Wells_Dehydrator_2310021400</v>
      </c>
      <c r="AC133" s="127" t="str">
        <f t="shared" si="18"/>
        <v>Gas Wells</v>
      </c>
      <c r="AD133" s="127" t="str">
        <f t="shared" si="19"/>
        <v>Dehydrator</v>
      </c>
      <c r="AE133" s="127" t="str">
        <f t="shared" si="20"/>
        <v>2310021400</v>
      </c>
      <c r="AF133" s="127" t="str">
        <f t="shared" si="21"/>
        <v>Phillips</v>
      </c>
      <c r="AG133" s="272"/>
      <c r="AH133" s="272"/>
      <c r="AI133" s="272"/>
      <c r="AJ133" s="83" t="s">
        <v>389</v>
      </c>
      <c r="AK133" s="270">
        <v>0.74052418554863075</v>
      </c>
      <c r="AL133"/>
      <c r="AM133"/>
      <c r="AN133"/>
      <c r="AO133"/>
      <c r="AP133"/>
      <c r="AQ133"/>
      <c r="AR133"/>
      <c r="AS133"/>
    </row>
    <row r="134" spans="8:45" x14ac:dyDescent="0.2">
      <c r="H134"/>
      <c r="AB134" s="127" t="str">
        <f t="shared" si="17"/>
        <v>Cascade_Gas Wells_Dehydrator_2310021400</v>
      </c>
      <c r="AC134" s="127" t="str">
        <f t="shared" si="18"/>
        <v>Gas Wells</v>
      </c>
      <c r="AD134" s="127" t="str">
        <f t="shared" si="19"/>
        <v>Dehydrator</v>
      </c>
      <c r="AE134" s="127" t="str">
        <f t="shared" si="20"/>
        <v>2310021400</v>
      </c>
      <c r="AF134" s="127" t="str">
        <f t="shared" si="21"/>
        <v>Cascade</v>
      </c>
      <c r="AG134" s="272"/>
      <c r="AH134" s="272"/>
      <c r="AI134" s="272"/>
      <c r="AJ134" s="83" t="s">
        <v>390</v>
      </c>
      <c r="AK134" s="270">
        <v>0.79527351080836861</v>
      </c>
      <c r="AL134"/>
      <c r="AM134"/>
      <c r="AN134"/>
      <c r="AO134"/>
      <c r="AP134"/>
      <c r="AQ134"/>
      <c r="AR134"/>
      <c r="AS134"/>
    </row>
    <row r="135" spans="8:45" x14ac:dyDescent="0.2">
      <c r="H135"/>
      <c r="AB135" s="127" t="str">
        <f t="shared" si="17"/>
        <v>Fergus_Gas Wells_Dehydrator_2310021400</v>
      </c>
      <c r="AC135" s="127" t="str">
        <f t="shared" si="18"/>
        <v>Gas Wells</v>
      </c>
      <c r="AD135" s="127" t="str">
        <f t="shared" si="19"/>
        <v>Dehydrator</v>
      </c>
      <c r="AE135" s="127" t="str">
        <f t="shared" si="20"/>
        <v>2310021400</v>
      </c>
      <c r="AF135" s="127" t="str">
        <f t="shared" si="21"/>
        <v>Fergus</v>
      </c>
      <c r="AG135" s="272"/>
      <c r="AH135" s="272"/>
      <c r="AI135" s="272"/>
      <c r="AJ135" s="83" t="s">
        <v>391</v>
      </c>
      <c r="AK135" s="270">
        <v>0.79527351080836861</v>
      </c>
      <c r="AL135"/>
      <c r="AM135"/>
      <c r="AN135"/>
      <c r="AO135"/>
      <c r="AP135"/>
      <c r="AQ135"/>
      <c r="AR135"/>
      <c r="AS135"/>
    </row>
    <row r="136" spans="8:45" x14ac:dyDescent="0.2">
      <c r="H136"/>
      <c r="AB136" s="127" t="str">
        <f t="shared" si="17"/>
        <v>Rosebud_Gas Wells_Dehydrator_2310021400</v>
      </c>
      <c r="AC136" s="127" t="str">
        <f t="shared" si="18"/>
        <v>Gas Wells</v>
      </c>
      <c r="AD136" s="127" t="str">
        <f t="shared" si="19"/>
        <v>Dehydrator</v>
      </c>
      <c r="AE136" s="127" t="str">
        <f t="shared" si="20"/>
        <v>2310021400</v>
      </c>
      <c r="AF136" s="127" t="str">
        <f t="shared" si="21"/>
        <v>Rosebud</v>
      </c>
      <c r="AG136" s="272"/>
      <c r="AH136" s="272"/>
      <c r="AI136" s="272"/>
      <c r="AJ136" s="83" t="s">
        <v>392</v>
      </c>
      <c r="AK136" s="270">
        <v>0.79527351080836861</v>
      </c>
      <c r="AL136"/>
      <c r="AM136"/>
      <c r="AN136"/>
      <c r="AO136"/>
      <c r="AP136"/>
      <c r="AQ136"/>
      <c r="AR136"/>
      <c r="AS136"/>
    </row>
    <row r="137" spans="8:45" x14ac:dyDescent="0.2">
      <c r="H137"/>
      <c r="AB137" s="127" t="str">
        <f t="shared" si="17"/>
        <v>Teton_Gas Wells_Dehydrator_2310021400</v>
      </c>
      <c r="AC137" s="127" t="str">
        <f t="shared" si="18"/>
        <v>Gas Wells</v>
      </c>
      <c r="AD137" s="127" t="str">
        <f t="shared" si="19"/>
        <v>Dehydrator</v>
      </c>
      <c r="AE137" s="127" t="str">
        <f t="shared" si="20"/>
        <v>2310021400</v>
      </c>
      <c r="AF137" s="127" t="str">
        <f t="shared" si="21"/>
        <v>Teton</v>
      </c>
      <c r="AG137" s="272"/>
      <c r="AH137" s="272"/>
      <c r="AI137" s="272"/>
      <c r="AJ137" s="83" t="s">
        <v>393</v>
      </c>
      <c r="AK137" s="270">
        <v>0.79527351080836861</v>
      </c>
      <c r="AL137"/>
      <c r="AM137"/>
      <c r="AN137"/>
      <c r="AO137"/>
      <c r="AP137"/>
      <c r="AQ137"/>
      <c r="AR137"/>
      <c r="AS137"/>
    </row>
    <row r="138" spans="8:45" x14ac:dyDescent="0.2">
      <c r="H138"/>
      <c r="AB138" s="127" t="str">
        <f t="shared" si="17"/>
        <v>Chouteau_Gas Wells_Dehydrator_2310021400</v>
      </c>
      <c r="AC138" s="127" t="str">
        <f t="shared" si="18"/>
        <v>Gas Wells</v>
      </c>
      <c r="AD138" s="127" t="str">
        <f t="shared" si="19"/>
        <v>Dehydrator</v>
      </c>
      <c r="AE138" s="127" t="str">
        <f t="shared" si="20"/>
        <v>2310021400</v>
      </c>
      <c r="AF138" s="127" t="str">
        <f t="shared" si="21"/>
        <v>Chouteau</v>
      </c>
      <c r="AG138" s="272"/>
      <c r="AH138" s="272"/>
      <c r="AI138" s="272"/>
      <c r="AJ138" s="83" t="s">
        <v>394</v>
      </c>
      <c r="AK138" s="270">
        <v>0.81713698372401322</v>
      </c>
      <c r="AL138"/>
      <c r="AM138"/>
      <c r="AN138"/>
      <c r="AO138"/>
      <c r="AP138"/>
      <c r="AQ138"/>
      <c r="AR138"/>
      <c r="AS138"/>
    </row>
    <row r="139" spans="8:45" x14ac:dyDescent="0.2">
      <c r="H139"/>
      <c r="AB139" s="127" t="str">
        <f t="shared" si="17"/>
        <v>YELLWSTN_Gas Wells_Dehydrator_2310021400</v>
      </c>
      <c r="AC139" s="127" t="str">
        <f t="shared" si="18"/>
        <v>Gas Wells</v>
      </c>
      <c r="AD139" s="127" t="str">
        <f t="shared" si="19"/>
        <v>Dehydrator</v>
      </c>
      <c r="AE139" s="127" t="str">
        <f t="shared" si="20"/>
        <v>2310021400</v>
      </c>
      <c r="AF139" s="127" t="str">
        <f t="shared" si="21"/>
        <v>YELLWSTN</v>
      </c>
      <c r="AG139" s="272"/>
      <c r="AH139" s="272"/>
      <c r="AI139" s="272"/>
      <c r="AJ139" s="83" t="s">
        <v>399</v>
      </c>
      <c r="AK139" s="270">
        <v>0.79527351080836861</v>
      </c>
      <c r="AL139"/>
      <c r="AM139"/>
      <c r="AN139"/>
      <c r="AO139"/>
      <c r="AP139"/>
      <c r="AQ139"/>
      <c r="AR139"/>
      <c r="AS139"/>
    </row>
    <row r="140" spans="8:45" x14ac:dyDescent="0.2">
      <c r="H140"/>
      <c r="AB140" s="127" t="str">
        <f t="shared" si="17"/>
        <v>GLDN VAL_Gas Wells_Dehydrator_2310021400</v>
      </c>
      <c r="AC140" s="127" t="str">
        <f t="shared" si="18"/>
        <v>Gas Wells</v>
      </c>
      <c r="AD140" s="127" t="str">
        <f t="shared" si="19"/>
        <v>Dehydrator</v>
      </c>
      <c r="AE140" s="127" t="str">
        <f t="shared" si="20"/>
        <v>2310021400</v>
      </c>
      <c r="AF140" s="127" t="str">
        <f t="shared" si="21"/>
        <v>GLDN VAL</v>
      </c>
      <c r="AG140" s="272"/>
      <c r="AH140" s="272"/>
      <c r="AI140" s="272"/>
      <c r="AJ140" s="83" t="s">
        <v>400</v>
      </c>
      <c r="AK140" s="270">
        <v>0.79527351080836861</v>
      </c>
      <c r="AL140"/>
      <c r="AM140"/>
      <c r="AN140"/>
      <c r="AO140"/>
      <c r="AP140"/>
      <c r="AQ140"/>
      <c r="AR140"/>
      <c r="AS140"/>
    </row>
    <row r="141" spans="8:45" x14ac:dyDescent="0.2">
      <c r="H141"/>
      <c r="AB141" s="127" t="str">
        <f t="shared" si="17"/>
        <v>MSSLSHEL_Gas Wells_Dehydrator_2310021400</v>
      </c>
      <c r="AC141" s="127" t="str">
        <f t="shared" si="18"/>
        <v>Gas Wells</v>
      </c>
      <c r="AD141" s="127" t="str">
        <f t="shared" si="19"/>
        <v>Dehydrator</v>
      </c>
      <c r="AE141" s="127" t="str">
        <f t="shared" si="20"/>
        <v>2310021400</v>
      </c>
      <c r="AF141" s="127" t="str">
        <f t="shared" si="21"/>
        <v>MSSLSHEL</v>
      </c>
      <c r="AG141" s="272"/>
      <c r="AH141" s="272"/>
      <c r="AI141" s="272"/>
      <c r="AJ141" s="83" t="s">
        <v>401</v>
      </c>
      <c r="AK141" s="270">
        <v>0.79527351080836861</v>
      </c>
      <c r="AL141"/>
      <c r="AM141"/>
      <c r="AN141"/>
      <c r="AO141"/>
      <c r="AP141"/>
      <c r="AQ141"/>
      <c r="AR141"/>
      <c r="AS141"/>
    </row>
    <row r="142" spans="8:45" x14ac:dyDescent="0.2">
      <c r="H142"/>
      <c r="AB142" s="127" t="str">
        <f t="shared" si="17"/>
        <v>PETROLEM_Gas Wells_Dehydrator_2310021400</v>
      </c>
      <c r="AC142" s="127" t="str">
        <f t="shared" si="18"/>
        <v>Gas Wells</v>
      </c>
      <c r="AD142" s="127" t="str">
        <f t="shared" si="19"/>
        <v>Dehydrator</v>
      </c>
      <c r="AE142" s="127" t="str">
        <f t="shared" si="20"/>
        <v>2310021400</v>
      </c>
      <c r="AF142" s="127" t="str">
        <f t="shared" si="21"/>
        <v>PETROLEM</v>
      </c>
      <c r="AG142" s="272"/>
      <c r="AH142" s="272"/>
      <c r="AI142" s="272"/>
      <c r="AJ142" s="83" t="s">
        <v>402</v>
      </c>
      <c r="AK142" s="270">
        <v>0.79527351080836861</v>
      </c>
      <c r="AL142"/>
      <c r="AM142"/>
      <c r="AN142"/>
      <c r="AO142"/>
      <c r="AP142"/>
      <c r="AQ142"/>
      <c r="AR142"/>
      <c r="AS142"/>
    </row>
    <row r="143" spans="8:45" x14ac:dyDescent="0.2">
      <c r="H143"/>
      <c r="AB143" s="127" t="str">
        <f t="shared" si="17"/>
        <v>Basinwide_Gas Wells_Dehydrator_2310021400</v>
      </c>
      <c r="AC143" s="127" t="str">
        <f t="shared" si="18"/>
        <v>Gas Wells</v>
      </c>
      <c r="AD143" s="127" t="str">
        <f t="shared" si="19"/>
        <v>Dehydrator</v>
      </c>
      <c r="AE143" s="127" t="str">
        <f t="shared" si="20"/>
        <v>2310021400</v>
      </c>
      <c r="AF143" s="127" t="str">
        <f t="shared" si="21"/>
        <v>Basinwide</v>
      </c>
      <c r="AG143" s="272"/>
      <c r="AH143" s="272"/>
      <c r="AI143" s="272"/>
      <c r="AJ143" s="83" t="s">
        <v>453</v>
      </c>
      <c r="AK143" s="270">
        <v>0.80522005414546627</v>
      </c>
      <c r="AL143"/>
      <c r="AM143"/>
      <c r="AN143"/>
      <c r="AO143"/>
      <c r="AP143"/>
      <c r="AQ143"/>
      <c r="AR143"/>
      <c r="AS143"/>
    </row>
    <row r="144" spans="8:45" x14ac:dyDescent="0.2">
      <c r="H144"/>
      <c r="AB144" s="127" t="str">
        <f t="shared" si="17"/>
        <v>Toole_Gas Wells_Dehydrator Flaring_2310021411</v>
      </c>
      <c r="AC144" s="127" t="str">
        <f t="shared" si="18"/>
        <v>Gas Wells</v>
      </c>
      <c r="AD144" s="127" t="str">
        <f t="shared" si="19"/>
        <v>Dehydrator Flaring</v>
      </c>
      <c r="AE144" s="127" t="str">
        <f t="shared" si="20"/>
        <v>2310021411</v>
      </c>
      <c r="AF144" s="127" t="str">
        <f t="shared" si="21"/>
        <v>Toole</v>
      </c>
      <c r="AG144" s="272"/>
      <c r="AH144" s="12" t="s">
        <v>51</v>
      </c>
      <c r="AI144" s="12" t="s">
        <v>471</v>
      </c>
      <c r="AJ144" s="12" t="s">
        <v>383</v>
      </c>
      <c r="AK144" s="269">
        <v>0.92451676902552449</v>
      </c>
      <c r="AL144"/>
      <c r="AM144"/>
      <c r="AN144"/>
      <c r="AO144"/>
      <c r="AP144"/>
      <c r="AQ144"/>
      <c r="AR144"/>
      <c r="AS144"/>
    </row>
    <row r="145" spans="8:45" x14ac:dyDescent="0.2">
      <c r="H145"/>
      <c r="AB145" s="127" t="str">
        <f t="shared" si="17"/>
        <v>Pondera_Gas Wells_Dehydrator Flaring_2310021411</v>
      </c>
      <c r="AC145" s="127" t="str">
        <f t="shared" si="18"/>
        <v>Gas Wells</v>
      </c>
      <c r="AD145" s="127" t="str">
        <f t="shared" si="19"/>
        <v>Dehydrator Flaring</v>
      </c>
      <c r="AE145" s="127" t="str">
        <f t="shared" si="20"/>
        <v>2310021411</v>
      </c>
      <c r="AF145" s="127" t="str">
        <f t="shared" si="21"/>
        <v>Pondera</v>
      </c>
      <c r="AG145" s="272"/>
      <c r="AH145" s="272"/>
      <c r="AI145" s="272"/>
      <c r="AJ145" s="83" t="s">
        <v>384</v>
      </c>
      <c r="AK145" s="270">
        <v>0.92451676902552449</v>
      </c>
      <c r="AL145"/>
      <c r="AM145"/>
      <c r="AN145"/>
      <c r="AO145"/>
      <c r="AP145"/>
      <c r="AQ145"/>
      <c r="AR145"/>
      <c r="AS145"/>
    </row>
    <row r="146" spans="8:45" x14ac:dyDescent="0.2">
      <c r="H146"/>
      <c r="AB146" s="127" t="str">
        <f t="shared" si="17"/>
        <v>Glacier_Gas Wells_Dehydrator Flaring_2310021411</v>
      </c>
      <c r="AC146" s="127" t="str">
        <f t="shared" si="18"/>
        <v>Gas Wells</v>
      </c>
      <c r="AD146" s="127" t="str">
        <f t="shared" si="19"/>
        <v>Dehydrator Flaring</v>
      </c>
      <c r="AE146" s="127" t="str">
        <f t="shared" si="20"/>
        <v>2310021411</v>
      </c>
      <c r="AF146" s="127" t="str">
        <f t="shared" si="21"/>
        <v>Glacier</v>
      </c>
      <c r="AG146" s="272"/>
      <c r="AH146" s="272"/>
      <c r="AI146" s="272"/>
      <c r="AJ146" s="83" t="s">
        <v>385</v>
      </c>
      <c r="AK146" s="270">
        <v>0.92451676902552449</v>
      </c>
      <c r="AL146"/>
      <c r="AM146"/>
      <c r="AN146"/>
      <c r="AO146"/>
      <c r="AP146"/>
      <c r="AQ146"/>
      <c r="AR146"/>
      <c r="AS146"/>
    </row>
    <row r="147" spans="8:45" x14ac:dyDescent="0.2">
      <c r="H147"/>
      <c r="AB147" s="127" t="str">
        <f t="shared" si="17"/>
        <v>Blaine_Gas Wells_Dehydrator Flaring_2310021411</v>
      </c>
      <c r="AC147" s="127" t="str">
        <f t="shared" si="18"/>
        <v>Gas Wells</v>
      </c>
      <c r="AD147" s="127" t="str">
        <f t="shared" si="19"/>
        <v>Dehydrator Flaring</v>
      </c>
      <c r="AE147" s="127" t="str">
        <f t="shared" si="20"/>
        <v>2310021411</v>
      </c>
      <c r="AF147" s="127" t="str">
        <f t="shared" si="21"/>
        <v>Blaine</v>
      </c>
      <c r="AG147" s="272"/>
      <c r="AH147" s="272"/>
      <c r="AI147" s="272"/>
      <c r="AJ147" s="83" t="s">
        <v>386</v>
      </c>
      <c r="AK147" s="270">
        <v>0.81713698372401322</v>
      </c>
      <c r="AL147"/>
      <c r="AM147"/>
      <c r="AN147"/>
      <c r="AO147"/>
      <c r="AP147"/>
      <c r="AQ147"/>
      <c r="AR147"/>
      <c r="AS147"/>
    </row>
    <row r="148" spans="8:45" x14ac:dyDescent="0.2">
      <c r="H148"/>
      <c r="AB148" s="127" t="str">
        <f t="shared" si="17"/>
        <v>Hill_Gas Wells_Dehydrator Flaring_2310021411</v>
      </c>
      <c r="AC148" s="127" t="str">
        <f t="shared" si="18"/>
        <v>Gas Wells</v>
      </c>
      <c r="AD148" s="127" t="str">
        <f t="shared" si="19"/>
        <v>Dehydrator Flaring</v>
      </c>
      <c r="AE148" s="127" t="str">
        <f t="shared" si="20"/>
        <v>2310021411</v>
      </c>
      <c r="AF148" s="127" t="str">
        <f t="shared" si="21"/>
        <v>Hill</v>
      </c>
      <c r="AG148" s="272"/>
      <c r="AH148" s="272"/>
      <c r="AI148" s="272"/>
      <c r="AJ148" s="83" t="s">
        <v>387</v>
      </c>
      <c r="AK148" s="270">
        <v>0.81713698372401322</v>
      </c>
      <c r="AL148"/>
      <c r="AM148"/>
      <c r="AN148"/>
      <c r="AO148"/>
      <c r="AP148"/>
      <c r="AQ148"/>
      <c r="AR148"/>
      <c r="AS148"/>
    </row>
    <row r="149" spans="8:45" x14ac:dyDescent="0.2">
      <c r="H149"/>
      <c r="AB149" s="127" t="str">
        <f t="shared" si="17"/>
        <v>Liberty_Gas Wells_Dehydrator Flaring_2310021411</v>
      </c>
      <c r="AC149" s="127" t="str">
        <f t="shared" si="18"/>
        <v>Gas Wells</v>
      </c>
      <c r="AD149" s="127" t="str">
        <f t="shared" si="19"/>
        <v>Dehydrator Flaring</v>
      </c>
      <c r="AE149" s="127" t="str">
        <f t="shared" si="20"/>
        <v>2310021411</v>
      </c>
      <c r="AF149" s="127" t="str">
        <f t="shared" si="21"/>
        <v>Liberty</v>
      </c>
      <c r="AG149" s="272"/>
      <c r="AH149" s="272"/>
      <c r="AI149" s="272"/>
      <c r="AJ149" s="83" t="s">
        <v>388</v>
      </c>
      <c r="AK149" s="270">
        <v>0.92451676902552449</v>
      </c>
      <c r="AL149"/>
      <c r="AM149"/>
      <c r="AN149"/>
      <c r="AO149"/>
      <c r="AP149"/>
      <c r="AQ149"/>
      <c r="AR149"/>
      <c r="AS149"/>
    </row>
    <row r="150" spans="8:45" x14ac:dyDescent="0.2">
      <c r="H150"/>
      <c r="AB150" s="127" t="str">
        <f t="shared" si="17"/>
        <v>Phillips_Gas Wells_Dehydrator Flaring_2310021411</v>
      </c>
      <c r="AC150" s="127" t="str">
        <f t="shared" si="18"/>
        <v>Gas Wells</v>
      </c>
      <c r="AD150" s="127" t="str">
        <f t="shared" si="19"/>
        <v>Dehydrator Flaring</v>
      </c>
      <c r="AE150" s="127" t="str">
        <f t="shared" si="20"/>
        <v>2310021411</v>
      </c>
      <c r="AF150" s="127" t="str">
        <f t="shared" si="21"/>
        <v>Phillips</v>
      </c>
      <c r="AG150" s="272"/>
      <c r="AH150" s="272"/>
      <c r="AI150" s="272"/>
      <c r="AJ150" s="83" t="s">
        <v>389</v>
      </c>
      <c r="AK150" s="270">
        <v>0.74052418554863075</v>
      </c>
      <c r="AL150"/>
      <c r="AM150"/>
      <c r="AN150"/>
      <c r="AO150"/>
      <c r="AP150"/>
      <c r="AQ150"/>
      <c r="AR150"/>
      <c r="AS150"/>
    </row>
    <row r="151" spans="8:45" x14ac:dyDescent="0.2">
      <c r="H151"/>
      <c r="AB151" s="127" t="str">
        <f t="shared" si="17"/>
        <v>Cascade_Gas Wells_Dehydrator Flaring_2310021411</v>
      </c>
      <c r="AC151" s="127" t="str">
        <f t="shared" si="18"/>
        <v>Gas Wells</v>
      </c>
      <c r="AD151" s="127" t="str">
        <f t="shared" si="19"/>
        <v>Dehydrator Flaring</v>
      </c>
      <c r="AE151" s="127" t="str">
        <f t="shared" si="20"/>
        <v>2310021411</v>
      </c>
      <c r="AF151" s="127" t="str">
        <f t="shared" si="21"/>
        <v>Cascade</v>
      </c>
      <c r="AG151" s="272"/>
      <c r="AH151" s="272"/>
      <c r="AI151" s="272"/>
      <c r="AJ151" s="83" t="s">
        <v>390</v>
      </c>
      <c r="AK151" s="270">
        <v>0.79527351080836861</v>
      </c>
      <c r="AL151"/>
      <c r="AM151"/>
      <c r="AN151"/>
      <c r="AO151"/>
      <c r="AP151"/>
      <c r="AQ151"/>
      <c r="AR151"/>
      <c r="AS151"/>
    </row>
    <row r="152" spans="8:45" x14ac:dyDescent="0.2">
      <c r="H152"/>
      <c r="AB152" s="127" t="str">
        <f t="shared" si="17"/>
        <v>Fergus_Gas Wells_Dehydrator Flaring_2310021411</v>
      </c>
      <c r="AC152" s="127" t="str">
        <f t="shared" si="18"/>
        <v>Gas Wells</v>
      </c>
      <c r="AD152" s="127" t="str">
        <f t="shared" si="19"/>
        <v>Dehydrator Flaring</v>
      </c>
      <c r="AE152" s="127" t="str">
        <f t="shared" si="20"/>
        <v>2310021411</v>
      </c>
      <c r="AF152" s="127" t="str">
        <f t="shared" si="21"/>
        <v>Fergus</v>
      </c>
      <c r="AG152" s="272"/>
      <c r="AH152" s="272"/>
      <c r="AI152" s="272"/>
      <c r="AJ152" s="83" t="s">
        <v>391</v>
      </c>
      <c r="AK152" s="270">
        <v>0.79527351080836861</v>
      </c>
      <c r="AL152"/>
      <c r="AM152"/>
      <c r="AN152"/>
      <c r="AO152"/>
      <c r="AP152"/>
      <c r="AQ152"/>
      <c r="AR152"/>
      <c r="AS152"/>
    </row>
    <row r="153" spans="8:45" x14ac:dyDescent="0.2">
      <c r="H153"/>
      <c r="AB153" s="127" t="str">
        <f t="shared" si="17"/>
        <v>Rosebud_Gas Wells_Dehydrator Flaring_2310021411</v>
      </c>
      <c r="AC153" s="127" t="str">
        <f t="shared" si="18"/>
        <v>Gas Wells</v>
      </c>
      <c r="AD153" s="127" t="str">
        <f t="shared" si="19"/>
        <v>Dehydrator Flaring</v>
      </c>
      <c r="AE153" s="127" t="str">
        <f t="shared" si="20"/>
        <v>2310021411</v>
      </c>
      <c r="AF153" s="127" t="str">
        <f t="shared" si="21"/>
        <v>Rosebud</v>
      </c>
      <c r="AG153" s="272"/>
      <c r="AH153" s="272"/>
      <c r="AI153" s="272"/>
      <c r="AJ153" s="83" t="s">
        <v>392</v>
      </c>
      <c r="AK153" s="270">
        <v>0.79527351080836861</v>
      </c>
      <c r="AL153"/>
      <c r="AM153"/>
      <c r="AN153"/>
      <c r="AO153"/>
      <c r="AP153"/>
      <c r="AQ153"/>
      <c r="AR153"/>
      <c r="AS153"/>
    </row>
    <row r="154" spans="8:45" x14ac:dyDescent="0.2">
      <c r="H154"/>
      <c r="AB154" s="127" t="str">
        <f t="shared" ref="AB154:AB217" si="24">AF154&amp;"_"&amp;AC154&amp;"_"&amp;AD154&amp;"_"&amp;AE154</f>
        <v>Teton_Gas Wells_Dehydrator Flaring_2310021411</v>
      </c>
      <c r="AC154" s="127" t="str">
        <f t="shared" ref="AC154:AC217" si="25">IF(AG154="",AC153,AG154)</f>
        <v>Gas Wells</v>
      </c>
      <c r="AD154" s="127" t="str">
        <f t="shared" ref="AD154:AD217" si="26">IF(AH154="",AD153,AH154)</f>
        <v>Dehydrator Flaring</v>
      </c>
      <c r="AE154" s="127" t="str">
        <f t="shared" ref="AE154:AE217" si="27">IF(AI154="",AE153,AI154)</f>
        <v>2310021411</v>
      </c>
      <c r="AF154" s="127" t="str">
        <f t="shared" ref="AF154:AF217" si="28">IF(AJ154&lt;&gt;"",RIGHT(AJ154,LEN(AJ154)-7),AF153)</f>
        <v>Teton</v>
      </c>
      <c r="AG154" s="272"/>
      <c r="AH154" s="272"/>
      <c r="AI154" s="272"/>
      <c r="AJ154" s="83" t="s">
        <v>393</v>
      </c>
      <c r="AK154" s="270">
        <v>0.79527351080836861</v>
      </c>
      <c r="AL154"/>
      <c r="AM154"/>
      <c r="AN154"/>
      <c r="AO154"/>
      <c r="AP154"/>
      <c r="AQ154"/>
      <c r="AR154"/>
      <c r="AS154"/>
    </row>
    <row r="155" spans="8:45" x14ac:dyDescent="0.2">
      <c r="H155"/>
      <c r="AB155" s="127" t="str">
        <f t="shared" si="24"/>
        <v>Chouteau_Gas Wells_Dehydrator Flaring_2310021411</v>
      </c>
      <c r="AC155" s="127" t="str">
        <f t="shared" si="25"/>
        <v>Gas Wells</v>
      </c>
      <c r="AD155" s="127" t="str">
        <f t="shared" si="26"/>
        <v>Dehydrator Flaring</v>
      </c>
      <c r="AE155" s="127" t="str">
        <f t="shared" si="27"/>
        <v>2310021411</v>
      </c>
      <c r="AF155" s="127" t="str">
        <f t="shared" si="28"/>
        <v>Chouteau</v>
      </c>
      <c r="AG155" s="272"/>
      <c r="AH155" s="272"/>
      <c r="AI155" s="272"/>
      <c r="AJ155" s="83" t="s">
        <v>394</v>
      </c>
      <c r="AK155" s="270">
        <v>0.81713698372401322</v>
      </c>
      <c r="AL155"/>
      <c r="AM155"/>
      <c r="AN155"/>
      <c r="AO155"/>
      <c r="AP155"/>
      <c r="AQ155"/>
      <c r="AR155"/>
      <c r="AS155"/>
    </row>
    <row r="156" spans="8:45" x14ac:dyDescent="0.2">
      <c r="H156"/>
      <c r="AB156" s="127" t="str">
        <f t="shared" si="24"/>
        <v>YELLWSTN_Gas Wells_Dehydrator Flaring_2310021411</v>
      </c>
      <c r="AC156" s="127" t="str">
        <f t="shared" si="25"/>
        <v>Gas Wells</v>
      </c>
      <c r="AD156" s="127" t="str">
        <f t="shared" si="26"/>
        <v>Dehydrator Flaring</v>
      </c>
      <c r="AE156" s="127" t="str">
        <f t="shared" si="27"/>
        <v>2310021411</v>
      </c>
      <c r="AF156" s="127" t="str">
        <f t="shared" si="28"/>
        <v>YELLWSTN</v>
      </c>
      <c r="AG156" s="272"/>
      <c r="AH156" s="272"/>
      <c r="AI156" s="272"/>
      <c r="AJ156" s="83" t="s">
        <v>399</v>
      </c>
      <c r="AK156" s="270">
        <v>0.79527351080836861</v>
      </c>
      <c r="AL156"/>
      <c r="AM156"/>
      <c r="AN156"/>
      <c r="AO156"/>
      <c r="AP156"/>
      <c r="AQ156"/>
      <c r="AR156"/>
      <c r="AS156"/>
    </row>
    <row r="157" spans="8:45" x14ac:dyDescent="0.2">
      <c r="H157"/>
      <c r="AB157" s="127" t="str">
        <f t="shared" si="24"/>
        <v>GLDN VAL_Gas Wells_Dehydrator Flaring_2310021411</v>
      </c>
      <c r="AC157" s="127" t="str">
        <f t="shared" si="25"/>
        <v>Gas Wells</v>
      </c>
      <c r="AD157" s="127" t="str">
        <f t="shared" si="26"/>
        <v>Dehydrator Flaring</v>
      </c>
      <c r="AE157" s="127" t="str">
        <f t="shared" si="27"/>
        <v>2310021411</v>
      </c>
      <c r="AF157" s="127" t="str">
        <f t="shared" si="28"/>
        <v>GLDN VAL</v>
      </c>
      <c r="AG157" s="272"/>
      <c r="AH157" s="272"/>
      <c r="AI157" s="272"/>
      <c r="AJ157" s="83" t="s">
        <v>400</v>
      </c>
      <c r="AK157" s="270">
        <v>0.79527351080836861</v>
      </c>
      <c r="AL157"/>
      <c r="AM157"/>
      <c r="AN157"/>
      <c r="AO157"/>
      <c r="AP157"/>
      <c r="AQ157"/>
      <c r="AR157"/>
      <c r="AS157"/>
    </row>
    <row r="158" spans="8:45" x14ac:dyDescent="0.2">
      <c r="H158"/>
      <c r="AB158" s="127" t="str">
        <f t="shared" si="24"/>
        <v>MSSLSHEL_Gas Wells_Dehydrator Flaring_2310021411</v>
      </c>
      <c r="AC158" s="127" t="str">
        <f t="shared" si="25"/>
        <v>Gas Wells</v>
      </c>
      <c r="AD158" s="127" t="str">
        <f t="shared" si="26"/>
        <v>Dehydrator Flaring</v>
      </c>
      <c r="AE158" s="127" t="str">
        <f t="shared" si="27"/>
        <v>2310021411</v>
      </c>
      <c r="AF158" s="127" t="str">
        <f t="shared" si="28"/>
        <v>MSSLSHEL</v>
      </c>
      <c r="AG158" s="272"/>
      <c r="AH158" s="272"/>
      <c r="AI158" s="272"/>
      <c r="AJ158" s="83" t="s">
        <v>401</v>
      </c>
      <c r="AK158" s="270">
        <v>0.79527351080836861</v>
      </c>
      <c r="AL158"/>
      <c r="AM158"/>
      <c r="AN158"/>
      <c r="AO158"/>
      <c r="AP158"/>
      <c r="AQ158"/>
      <c r="AR158"/>
      <c r="AS158"/>
    </row>
    <row r="159" spans="8:45" x14ac:dyDescent="0.2">
      <c r="H159"/>
      <c r="AB159" s="127" t="str">
        <f t="shared" si="24"/>
        <v>PETROLEM_Gas Wells_Dehydrator Flaring_2310021411</v>
      </c>
      <c r="AC159" s="127" t="str">
        <f t="shared" si="25"/>
        <v>Gas Wells</v>
      </c>
      <c r="AD159" s="127" t="str">
        <f t="shared" si="26"/>
        <v>Dehydrator Flaring</v>
      </c>
      <c r="AE159" s="127" t="str">
        <f t="shared" si="27"/>
        <v>2310021411</v>
      </c>
      <c r="AF159" s="127" t="str">
        <f t="shared" si="28"/>
        <v>PETROLEM</v>
      </c>
      <c r="AG159" s="272"/>
      <c r="AH159" s="272"/>
      <c r="AI159" s="272"/>
      <c r="AJ159" s="83" t="s">
        <v>402</v>
      </c>
      <c r="AK159" s="270">
        <v>0.79527351080836861</v>
      </c>
      <c r="AL159"/>
      <c r="AM159"/>
      <c r="AN159"/>
      <c r="AO159"/>
      <c r="AP159"/>
      <c r="AQ159"/>
      <c r="AR159"/>
      <c r="AS159"/>
    </row>
    <row r="160" spans="8:45" x14ac:dyDescent="0.2">
      <c r="H160"/>
      <c r="AB160" s="127" t="str">
        <f t="shared" si="24"/>
        <v>Basinwide_Gas Wells_Dehydrator Flaring_2310021411</v>
      </c>
      <c r="AC160" s="127" t="str">
        <f t="shared" si="25"/>
        <v>Gas Wells</v>
      </c>
      <c r="AD160" s="127" t="str">
        <f t="shared" si="26"/>
        <v>Dehydrator Flaring</v>
      </c>
      <c r="AE160" s="127" t="str">
        <f t="shared" si="27"/>
        <v>2310021411</v>
      </c>
      <c r="AF160" s="127" t="str">
        <f t="shared" si="28"/>
        <v>Basinwide</v>
      </c>
      <c r="AG160" s="272"/>
      <c r="AH160" s="272"/>
      <c r="AI160" s="272"/>
      <c r="AJ160" s="83" t="s">
        <v>453</v>
      </c>
      <c r="AK160" s="270">
        <v>0.80522005414546627</v>
      </c>
      <c r="AL160"/>
      <c r="AM160"/>
      <c r="AN160"/>
      <c r="AO160"/>
      <c r="AP160"/>
      <c r="AQ160"/>
      <c r="AR160"/>
      <c r="AS160"/>
    </row>
    <row r="161" spans="8:45" x14ac:dyDescent="0.2">
      <c r="H161"/>
      <c r="AB161" s="127" t="str">
        <f t="shared" si="24"/>
        <v>Toole_Gas Wells_Drill rigs_2310000220</v>
      </c>
      <c r="AC161" s="127" t="str">
        <f t="shared" si="25"/>
        <v>Gas Wells</v>
      </c>
      <c r="AD161" s="127" t="str">
        <f t="shared" si="26"/>
        <v>Drill rigs</v>
      </c>
      <c r="AE161" s="127" t="str">
        <f t="shared" si="27"/>
        <v>2310000220</v>
      </c>
      <c r="AF161" s="127" t="str">
        <f t="shared" si="28"/>
        <v>Toole</v>
      </c>
      <c r="AG161" s="272"/>
      <c r="AH161" s="12" t="s">
        <v>18</v>
      </c>
      <c r="AI161" s="12" t="s">
        <v>326</v>
      </c>
      <c r="AJ161" s="12" t="s">
        <v>383</v>
      </c>
      <c r="AK161" s="269">
        <v>0.36363636363636359</v>
      </c>
      <c r="AL161"/>
      <c r="AM161"/>
      <c r="AN161"/>
      <c r="AO161"/>
      <c r="AP161"/>
      <c r="AQ161"/>
      <c r="AR161"/>
      <c r="AS161"/>
    </row>
    <row r="162" spans="8:45" x14ac:dyDescent="0.2">
      <c r="H162"/>
      <c r="AB162" s="127" t="str">
        <f t="shared" si="24"/>
        <v>Pondera_Gas Wells_Drill rigs_2310000220</v>
      </c>
      <c r="AC162" s="127" t="str">
        <f t="shared" si="25"/>
        <v>Gas Wells</v>
      </c>
      <c r="AD162" s="127" t="str">
        <f t="shared" si="26"/>
        <v>Drill rigs</v>
      </c>
      <c r="AE162" s="127" t="str">
        <f t="shared" si="27"/>
        <v>2310000220</v>
      </c>
      <c r="AF162" s="127" t="str">
        <f t="shared" si="28"/>
        <v>Pondera</v>
      </c>
      <c r="AG162" s="272"/>
      <c r="AH162" s="272"/>
      <c r="AI162" s="272"/>
      <c r="AJ162" s="83" t="s">
        <v>384</v>
      </c>
      <c r="AK162" s="270">
        <v>0.36363636363636359</v>
      </c>
      <c r="AL162"/>
      <c r="AM162"/>
      <c r="AN162"/>
      <c r="AO162"/>
      <c r="AP162"/>
      <c r="AQ162"/>
      <c r="AR162"/>
      <c r="AS162"/>
    </row>
    <row r="163" spans="8:45" x14ac:dyDescent="0.2">
      <c r="H163"/>
      <c r="AB163" s="127" t="str">
        <f t="shared" si="24"/>
        <v>Glacier_Gas Wells_Drill rigs_2310000220</v>
      </c>
      <c r="AC163" s="127" t="str">
        <f t="shared" si="25"/>
        <v>Gas Wells</v>
      </c>
      <c r="AD163" s="127" t="str">
        <f t="shared" si="26"/>
        <v>Drill rigs</v>
      </c>
      <c r="AE163" s="127" t="str">
        <f t="shared" si="27"/>
        <v>2310000220</v>
      </c>
      <c r="AF163" s="127" t="str">
        <f t="shared" si="28"/>
        <v>Glacier</v>
      </c>
      <c r="AG163" s="272"/>
      <c r="AH163" s="272"/>
      <c r="AI163" s="272"/>
      <c r="AJ163" s="83" t="s">
        <v>385</v>
      </c>
      <c r="AK163" s="270">
        <v>0.36363636363636359</v>
      </c>
      <c r="AL163"/>
      <c r="AM163"/>
      <c r="AN163"/>
      <c r="AO163"/>
      <c r="AP163"/>
      <c r="AQ163"/>
      <c r="AR163"/>
      <c r="AS163"/>
    </row>
    <row r="164" spans="8:45" x14ac:dyDescent="0.2">
      <c r="H164"/>
      <c r="AB164" s="127" t="str">
        <f t="shared" si="24"/>
        <v>Blaine_Gas Wells_Drill rigs_2310000220</v>
      </c>
      <c r="AC164" s="127" t="str">
        <f t="shared" si="25"/>
        <v>Gas Wells</v>
      </c>
      <c r="AD164" s="127" t="str">
        <f t="shared" si="26"/>
        <v>Drill rigs</v>
      </c>
      <c r="AE164" s="127" t="str">
        <f t="shared" si="27"/>
        <v>2310000220</v>
      </c>
      <c r="AF164" s="127" t="str">
        <f t="shared" si="28"/>
        <v>Blaine</v>
      </c>
      <c r="AG164" s="272"/>
      <c r="AH164" s="272"/>
      <c r="AI164" s="272"/>
      <c r="AJ164" s="83" t="s">
        <v>386</v>
      </c>
      <c r="AK164" s="270">
        <v>0.75</v>
      </c>
      <c r="AL164"/>
      <c r="AM164"/>
      <c r="AN164"/>
      <c r="AO164"/>
      <c r="AP164"/>
      <c r="AQ164"/>
      <c r="AR164"/>
      <c r="AS164"/>
    </row>
    <row r="165" spans="8:45" x14ac:dyDescent="0.2">
      <c r="H165"/>
      <c r="AB165" s="127" t="str">
        <f t="shared" si="24"/>
        <v>Hill_Gas Wells_Drill rigs_2310000220</v>
      </c>
      <c r="AC165" s="127" t="str">
        <f t="shared" si="25"/>
        <v>Gas Wells</v>
      </c>
      <c r="AD165" s="127" t="str">
        <f t="shared" si="26"/>
        <v>Drill rigs</v>
      </c>
      <c r="AE165" s="127" t="str">
        <f t="shared" si="27"/>
        <v>2310000220</v>
      </c>
      <c r="AF165" s="127" t="str">
        <f t="shared" si="28"/>
        <v>Hill</v>
      </c>
      <c r="AG165" s="272"/>
      <c r="AH165" s="272"/>
      <c r="AI165" s="272"/>
      <c r="AJ165" s="83" t="s">
        <v>387</v>
      </c>
      <c r="AK165" s="270">
        <v>0.75</v>
      </c>
      <c r="AL165"/>
      <c r="AM165"/>
      <c r="AN165"/>
      <c r="AO165"/>
      <c r="AP165"/>
      <c r="AQ165"/>
      <c r="AR165"/>
      <c r="AS165"/>
    </row>
    <row r="166" spans="8:45" x14ac:dyDescent="0.2">
      <c r="H166"/>
      <c r="AB166" s="127" t="str">
        <f t="shared" si="24"/>
        <v>Liberty_Gas Wells_Drill rigs_2310000220</v>
      </c>
      <c r="AC166" s="127" t="str">
        <f t="shared" si="25"/>
        <v>Gas Wells</v>
      </c>
      <c r="AD166" s="127" t="str">
        <f t="shared" si="26"/>
        <v>Drill rigs</v>
      </c>
      <c r="AE166" s="127" t="str">
        <f t="shared" si="27"/>
        <v>2310000220</v>
      </c>
      <c r="AF166" s="127" t="str">
        <f t="shared" si="28"/>
        <v>Liberty</v>
      </c>
      <c r="AG166" s="272"/>
      <c r="AH166" s="272"/>
      <c r="AI166" s="272"/>
      <c r="AJ166" s="83" t="s">
        <v>388</v>
      </c>
      <c r="AK166" s="270">
        <v>0.36363636363636359</v>
      </c>
      <c r="AL166"/>
      <c r="AM166"/>
      <c r="AN166"/>
      <c r="AO166"/>
      <c r="AP166"/>
      <c r="AQ166"/>
      <c r="AR166"/>
      <c r="AS166"/>
    </row>
    <row r="167" spans="8:45" x14ac:dyDescent="0.2">
      <c r="H167"/>
      <c r="AB167" s="127" t="str">
        <f t="shared" si="24"/>
        <v>Phillips_Gas Wells_Drill rigs_2310000220</v>
      </c>
      <c r="AC167" s="127" t="str">
        <f t="shared" si="25"/>
        <v>Gas Wells</v>
      </c>
      <c r="AD167" s="127" t="str">
        <f t="shared" si="26"/>
        <v>Drill rigs</v>
      </c>
      <c r="AE167" s="127" t="str">
        <f t="shared" si="27"/>
        <v>2310000220</v>
      </c>
      <c r="AF167" s="127" t="str">
        <f t="shared" si="28"/>
        <v>Phillips</v>
      </c>
      <c r="AG167" s="272"/>
      <c r="AH167" s="272"/>
      <c r="AI167" s="272"/>
      <c r="AJ167" s="83" t="s">
        <v>389</v>
      </c>
      <c r="AK167" s="270">
        <v>1</v>
      </c>
      <c r="AL167"/>
      <c r="AM167"/>
      <c r="AN167"/>
      <c r="AO167"/>
      <c r="AP167"/>
      <c r="AQ167"/>
      <c r="AR167"/>
      <c r="AS167"/>
    </row>
    <row r="168" spans="8:45" x14ac:dyDescent="0.2">
      <c r="H168"/>
      <c r="AB168" s="127" t="str">
        <f t="shared" si="24"/>
        <v>Cascade_Gas Wells_Drill rigs_2310000220</v>
      </c>
      <c r="AC168" s="127" t="str">
        <f t="shared" si="25"/>
        <v>Gas Wells</v>
      </c>
      <c r="AD168" s="127" t="str">
        <f t="shared" si="26"/>
        <v>Drill rigs</v>
      </c>
      <c r="AE168" s="127" t="str">
        <f t="shared" si="27"/>
        <v>2310000220</v>
      </c>
      <c r="AF168" s="127" t="str">
        <f t="shared" si="28"/>
        <v>Cascade</v>
      </c>
      <c r="AG168" s="272"/>
      <c r="AH168" s="272"/>
      <c r="AI168" s="272"/>
      <c r="AJ168" s="83" t="s">
        <v>390</v>
      </c>
      <c r="AK168" s="270">
        <v>0</v>
      </c>
      <c r="AL168"/>
      <c r="AM168"/>
      <c r="AN168"/>
      <c r="AO168"/>
      <c r="AP168"/>
      <c r="AQ168"/>
      <c r="AR168"/>
      <c r="AS168"/>
    </row>
    <row r="169" spans="8:45" x14ac:dyDescent="0.2">
      <c r="H169"/>
      <c r="AB169" s="127" t="str">
        <f t="shared" si="24"/>
        <v>Fergus_Gas Wells_Drill rigs_2310000220</v>
      </c>
      <c r="AC169" s="127" t="str">
        <f t="shared" si="25"/>
        <v>Gas Wells</v>
      </c>
      <c r="AD169" s="127" t="str">
        <f t="shared" si="26"/>
        <v>Drill rigs</v>
      </c>
      <c r="AE169" s="127" t="str">
        <f t="shared" si="27"/>
        <v>2310000220</v>
      </c>
      <c r="AF169" s="127" t="str">
        <f t="shared" si="28"/>
        <v>Fergus</v>
      </c>
      <c r="AG169" s="272"/>
      <c r="AH169" s="272"/>
      <c r="AI169" s="272"/>
      <c r="AJ169" s="83" t="s">
        <v>391</v>
      </c>
      <c r="AK169" s="270">
        <v>0</v>
      </c>
      <c r="AL169"/>
      <c r="AM169"/>
      <c r="AN169"/>
      <c r="AO169"/>
      <c r="AP169"/>
      <c r="AQ169"/>
      <c r="AR169"/>
      <c r="AS169"/>
    </row>
    <row r="170" spans="8:45" x14ac:dyDescent="0.2">
      <c r="H170"/>
      <c r="AB170" s="127" t="str">
        <f t="shared" si="24"/>
        <v>Rosebud_Gas Wells_Drill rigs_2310000220</v>
      </c>
      <c r="AC170" s="127" t="str">
        <f t="shared" si="25"/>
        <v>Gas Wells</v>
      </c>
      <c r="AD170" s="127" t="str">
        <f t="shared" si="26"/>
        <v>Drill rigs</v>
      </c>
      <c r="AE170" s="127" t="str">
        <f t="shared" si="27"/>
        <v>2310000220</v>
      </c>
      <c r="AF170" s="127" t="str">
        <f t="shared" si="28"/>
        <v>Rosebud</v>
      </c>
      <c r="AG170" s="272"/>
      <c r="AH170" s="272"/>
      <c r="AI170" s="272"/>
      <c r="AJ170" s="83" t="s">
        <v>392</v>
      </c>
      <c r="AK170" s="270">
        <v>0</v>
      </c>
      <c r="AL170"/>
      <c r="AM170"/>
      <c r="AN170"/>
      <c r="AO170"/>
      <c r="AP170"/>
      <c r="AQ170"/>
      <c r="AR170"/>
      <c r="AS170"/>
    </row>
    <row r="171" spans="8:45" x14ac:dyDescent="0.2">
      <c r="H171"/>
      <c r="AB171" s="127" t="str">
        <f t="shared" si="24"/>
        <v>Teton_Gas Wells_Drill rigs_2310000220</v>
      </c>
      <c r="AC171" s="127" t="str">
        <f t="shared" si="25"/>
        <v>Gas Wells</v>
      </c>
      <c r="AD171" s="127" t="str">
        <f t="shared" si="26"/>
        <v>Drill rigs</v>
      </c>
      <c r="AE171" s="127" t="str">
        <f t="shared" si="27"/>
        <v>2310000220</v>
      </c>
      <c r="AF171" s="127" t="str">
        <f t="shared" si="28"/>
        <v>Teton</v>
      </c>
      <c r="AG171" s="272"/>
      <c r="AH171" s="272"/>
      <c r="AI171" s="272"/>
      <c r="AJ171" s="83" t="s">
        <v>393</v>
      </c>
      <c r="AK171" s="270">
        <v>0</v>
      </c>
      <c r="AL171"/>
      <c r="AM171"/>
      <c r="AN171"/>
      <c r="AO171"/>
      <c r="AP171"/>
      <c r="AQ171"/>
      <c r="AR171"/>
      <c r="AS171"/>
    </row>
    <row r="172" spans="8:45" x14ac:dyDescent="0.2">
      <c r="H172"/>
      <c r="AB172" s="127" t="str">
        <f t="shared" si="24"/>
        <v>Chouteau_Gas Wells_Drill rigs_2310000220</v>
      </c>
      <c r="AC172" s="127" t="str">
        <f t="shared" si="25"/>
        <v>Gas Wells</v>
      </c>
      <c r="AD172" s="127" t="str">
        <f t="shared" si="26"/>
        <v>Drill rigs</v>
      </c>
      <c r="AE172" s="127" t="str">
        <f t="shared" si="27"/>
        <v>2310000220</v>
      </c>
      <c r="AF172" s="127" t="str">
        <f t="shared" si="28"/>
        <v>Chouteau</v>
      </c>
      <c r="AG172" s="272"/>
      <c r="AH172" s="272"/>
      <c r="AI172" s="272"/>
      <c r="AJ172" s="83" t="s">
        <v>394</v>
      </c>
      <c r="AK172" s="270">
        <v>0.75</v>
      </c>
      <c r="AL172"/>
      <c r="AM172"/>
      <c r="AN172"/>
      <c r="AO172"/>
      <c r="AP172"/>
      <c r="AQ172"/>
      <c r="AR172"/>
      <c r="AS172"/>
    </row>
    <row r="173" spans="8:45" x14ac:dyDescent="0.2">
      <c r="H173"/>
      <c r="AB173" s="127" t="str">
        <f t="shared" si="24"/>
        <v>YELLWSTN_Gas Wells_Drill rigs_2310000220</v>
      </c>
      <c r="AC173" s="127" t="str">
        <f t="shared" si="25"/>
        <v>Gas Wells</v>
      </c>
      <c r="AD173" s="127" t="str">
        <f t="shared" si="26"/>
        <v>Drill rigs</v>
      </c>
      <c r="AE173" s="127" t="str">
        <f t="shared" si="27"/>
        <v>2310000220</v>
      </c>
      <c r="AF173" s="127" t="str">
        <f t="shared" si="28"/>
        <v>YELLWSTN</v>
      </c>
      <c r="AG173" s="272"/>
      <c r="AH173" s="272"/>
      <c r="AI173" s="272"/>
      <c r="AJ173" s="83" t="s">
        <v>399</v>
      </c>
      <c r="AK173" s="270">
        <v>0</v>
      </c>
      <c r="AL173"/>
      <c r="AM173"/>
      <c r="AN173"/>
      <c r="AO173"/>
      <c r="AP173"/>
      <c r="AQ173"/>
      <c r="AR173"/>
      <c r="AS173"/>
    </row>
    <row r="174" spans="8:45" x14ac:dyDescent="0.2">
      <c r="H174"/>
      <c r="AB174" s="127" t="str">
        <f t="shared" si="24"/>
        <v>GLDN VAL_Gas Wells_Drill rigs_2310000220</v>
      </c>
      <c r="AC174" s="127" t="str">
        <f t="shared" si="25"/>
        <v>Gas Wells</v>
      </c>
      <c r="AD174" s="127" t="str">
        <f t="shared" si="26"/>
        <v>Drill rigs</v>
      </c>
      <c r="AE174" s="127" t="str">
        <f t="shared" si="27"/>
        <v>2310000220</v>
      </c>
      <c r="AF174" s="127" t="str">
        <f t="shared" si="28"/>
        <v>GLDN VAL</v>
      </c>
      <c r="AG174" s="272"/>
      <c r="AH174" s="272"/>
      <c r="AI174" s="272"/>
      <c r="AJ174" s="83" t="s">
        <v>400</v>
      </c>
      <c r="AK174" s="270">
        <v>0</v>
      </c>
      <c r="AL174"/>
      <c r="AM174"/>
      <c r="AN174"/>
      <c r="AO174"/>
      <c r="AP174"/>
      <c r="AQ174"/>
      <c r="AR174"/>
      <c r="AS174"/>
    </row>
    <row r="175" spans="8:45" x14ac:dyDescent="0.2">
      <c r="H175"/>
      <c r="AB175" s="127" t="str">
        <f t="shared" si="24"/>
        <v>MSSLSHEL_Gas Wells_Drill rigs_2310000220</v>
      </c>
      <c r="AC175" s="127" t="str">
        <f t="shared" si="25"/>
        <v>Gas Wells</v>
      </c>
      <c r="AD175" s="127" t="str">
        <f t="shared" si="26"/>
        <v>Drill rigs</v>
      </c>
      <c r="AE175" s="127" t="str">
        <f t="shared" si="27"/>
        <v>2310000220</v>
      </c>
      <c r="AF175" s="127" t="str">
        <f t="shared" si="28"/>
        <v>MSSLSHEL</v>
      </c>
      <c r="AG175" s="272"/>
      <c r="AH175" s="272"/>
      <c r="AI175" s="272"/>
      <c r="AJ175" s="83" t="s">
        <v>401</v>
      </c>
      <c r="AK175" s="270">
        <v>0</v>
      </c>
      <c r="AL175"/>
      <c r="AM175"/>
      <c r="AN175"/>
      <c r="AO175"/>
      <c r="AP175"/>
      <c r="AQ175"/>
      <c r="AR175"/>
      <c r="AS175"/>
    </row>
    <row r="176" spans="8:45" x14ac:dyDescent="0.2">
      <c r="H176"/>
      <c r="AB176" s="127" t="str">
        <f t="shared" si="24"/>
        <v>PETROLEM_Gas Wells_Drill rigs_2310000220</v>
      </c>
      <c r="AC176" s="127" t="str">
        <f t="shared" si="25"/>
        <v>Gas Wells</v>
      </c>
      <c r="AD176" s="127" t="str">
        <f t="shared" si="26"/>
        <v>Drill rigs</v>
      </c>
      <c r="AE176" s="127" t="str">
        <f t="shared" si="27"/>
        <v>2310000220</v>
      </c>
      <c r="AF176" s="127" t="str">
        <f t="shared" si="28"/>
        <v>PETROLEM</v>
      </c>
      <c r="AG176" s="272"/>
      <c r="AH176" s="272"/>
      <c r="AI176" s="272"/>
      <c r="AJ176" s="83" t="s">
        <v>402</v>
      </c>
      <c r="AK176" s="270">
        <v>0</v>
      </c>
      <c r="AL176"/>
      <c r="AM176"/>
      <c r="AN176"/>
      <c r="AO176"/>
      <c r="AP176"/>
      <c r="AQ176"/>
      <c r="AR176"/>
      <c r="AS176"/>
    </row>
    <row r="177" spans="8:45" x14ac:dyDescent="0.2">
      <c r="H177"/>
      <c r="AB177" s="127" t="str">
        <f t="shared" si="24"/>
        <v>Basinwide_Gas Wells_Drill rigs_2310000220</v>
      </c>
      <c r="AC177" s="127" t="str">
        <f t="shared" si="25"/>
        <v>Gas Wells</v>
      </c>
      <c r="AD177" s="127" t="str">
        <f t="shared" si="26"/>
        <v>Drill rigs</v>
      </c>
      <c r="AE177" s="127" t="str">
        <f t="shared" si="27"/>
        <v>2310000220</v>
      </c>
      <c r="AF177" s="127" t="str">
        <f t="shared" si="28"/>
        <v>Basinwide</v>
      </c>
      <c r="AG177" s="272"/>
      <c r="AH177" s="272"/>
      <c r="AI177" s="272"/>
      <c r="AJ177" s="83" t="s">
        <v>453</v>
      </c>
      <c r="AK177" s="270">
        <v>0.38854640942006857</v>
      </c>
      <c r="AL177"/>
      <c r="AM177"/>
      <c r="AN177"/>
      <c r="AO177"/>
      <c r="AP177"/>
      <c r="AQ177"/>
      <c r="AR177"/>
      <c r="AS177"/>
    </row>
    <row r="178" spans="8:45" x14ac:dyDescent="0.2">
      <c r="H178"/>
      <c r="AB178" s="127" t="str">
        <f t="shared" si="24"/>
        <v>Toole_Gas Wells_Fracing_2310021000</v>
      </c>
      <c r="AC178" s="127" t="str">
        <f t="shared" si="25"/>
        <v>Gas Wells</v>
      </c>
      <c r="AD178" s="127" t="str">
        <f t="shared" si="26"/>
        <v>Fracing</v>
      </c>
      <c r="AE178" s="127" t="str">
        <f t="shared" si="27"/>
        <v>2310021000</v>
      </c>
      <c r="AF178" s="127" t="str">
        <f t="shared" si="28"/>
        <v>Toole</v>
      </c>
      <c r="AG178" s="272"/>
      <c r="AH178" s="12" t="s">
        <v>113</v>
      </c>
      <c r="AI178" s="12" t="s">
        <v>23</v>
      </c>
      <c r="AJ178" s="12" t="s">
        <v>383</v>
      </c>
      <c r="AK178" s="269">
        <v>0.36363636363636359</v>
      </c>
      <c r="AL178"/>
      <c r="AM178"/>
      <c r="AN178"/>
      <c r="AO178"/>
      <c r="AP178"/>
      <c r="AQ178"/>
      <c r="AR178"/>
      <c r="AS178"/>
    </row>
    <row r="179" spans="8:45" x14ac:dyDescent="0.2">
      <c r="H179"/>
      <c r="AB179" s="127" t="str">
        <f t="shared" si="24"/>
        <v>Pondera_Gas Wells_Fracing_2310021000</v>
      </c>
      <c r="AC179" s="127" t="str">
        <f t="shared" si="25"/>
        <v>Gas Wells</v>
      </c>
      <c r="AD179" s="127" t="str">
        <f t="shared" si="26"/>
        <v>Fracing</v>
      </c>
      <c r="AE179" s="127" t="str">
        <f t="shared" si="27"/>
        <v>2310021000</v>
      </c>
      <c r="AF179" s="127" t="str">
        <f t="shared" si="28"/>
        <v>Pondera</v>
      </c>
      <c r="AG179" s="272"/>
      <c r="AH179" s="272"/>
      <c r="AI179" s="272"/>
      <c r="AJ179" s="83" t="s">
        <v>384</v>
      </c>
      <c r="AK179" s="270">
        <v>0.36363636363636359</v>
      </c>
      <c r="AL179"/>
      <c r="AM179"/>
      <c r="AN179"/>
      <c r="AO179"/>
      <c r="AP179"/>
      <c r="AQ179"/>
      <c r="AR179"/>
      <c r="AS179"/>
    </row>
    <row r="180" spans="8:45" x14ac:dyDescent="0.2">
      <c r="H180"/>
      <c r="AB180" s="127" t="str">
        <f t="shared" si="24"/>
        <v>Glacier_Gas Wells_Fracing_2310021000</v>
      </c>
      <c r="AC180" s="127" t="str">
        <f t="shared" si="25"/>
        <v>Gas Wells</v>
      </c>
      <c r="AD180" s="127" t="str">
        <f t="shared" si="26"/>
        <v>Fracing</v>
      </c>
      <c r="AE180" s="127" t="str">
        <f t="shared" si="27"/>
        <v>2310021000</v>
      </c>
      <c r="AF180" s="127" t="str">
        <f t="shared" si="28"/>
        <v>Glacier</v>
      </c>
      <c r="AG180" s="272"/>
      <c r="AH180" s="272"/>
      <c r="AI180" s="272"/>
      <c r="AJ180" s="83" t="s">
        <v>385</v>
      </c>
      <c r="AK180" s="270">
        <v>0.36363636363636359</v>
      </c>
      <c r="AL180"/>
      <c r="AM180"/>
      <c r="AN180"/>
      <c r="AO180"/>
      <c r="AP180"/>
      <c r="AQ180"/>
      <c r="AR180"/>
      <c r="AS180"/>
    </row>
    <row r="181" spans="8:45" x14ac:dyDescent="0.2">
      <c r="H181"/>
      <c r="AB181" s="127" t="str">
        <f t="shared" si="24"/>
        <v>Blaine_Gas Wells_Fracing_2310021000</v>
      </c>
      <c r="AC181" s="127" t="str">
        <f t="shared" si="25"/>
        <v>Gas Wells</v>
      </c>
      <c r="AD181" s="127" t="str">
        <f t="shared" si="26"/>
        <v>Fracing</v>
      </c>
      <c r="AE181" s="127" t="str">
        <f t="shared" si="27"/>
        <v>2310021000</v>
      </c>
      <c r="AF181" s="127" t="str">
        <f t="shared" si="28"/>
        <v>Blaine</v>
      </c>
      <c r="AG181" s="272"/>
      <c r="AH181" s="272"/>
      <c r="AI181" s="272"/>
      <c r="AJ181" s="83" t="s">
        <v>386</v>
      </c>
      <c r="AK181" s="270">
        <v>0.75</v>
      </c>
      <c r="AL181"/>
      <c r="AM181"/>
      <c r="AN181"/>
      <c r="AO181"/>
      <c r="AP181"/>
      <c r="AQ181"/>
      <c r="AR181"/>
      <c r="AS181"/>
    </row>
    <row r="182" spans="8:45" x14ac:dyDescent="0.2">
      <c r="H182"/>
      <c r="AB182" s="127" t="str">
        <f t="shared" si="24"/>
        <v>Hill_Gas Wells_Fracing_2310021000</v>
      </c>
      <c r="AC182" s="127" t="str">
        <f t="shared" si="25"/>
        <v>Gas Wells</v>
      </c>
      <c r="AD182" s="127" t="str">
        <f t="shared" si="26"/>
        <v>Fracing</v>
      </c>
      <c r="AE182" s="127" t="str">
        <f t="shared" si="27"/>
        <v>2310021000</v>
      </c>
      <c r="AF182" s="127" t="str">
        <f t="shared" si="28"/>
        <v>Hill</v>
      </c>
      <c r="AG182" s="272"/>
      <c r="AH182" s="272"/>
      <c r="AI182" s="272"/>
      <c r="AJ182" s="83" t="s">
        <v>387</v>
      </c>
      <c r="AK182" s="270">
        <v>0.75</v>
      </c>
      <c r="AL182"/>
      <c r="AM182"/>
      <c r="AN182"/>
      <c r="AO182"/>
      <c r="AP182"/>
      <c r="AQ182"/>
      <c r="AR182"/>
      <c r="AS182"/>
    </row>
    <row r="183" spans="8:45" x14ac:dyDescent="0.2">
      <c r="H183"/>
      <c r="AB183" s="127" t="str">
        <f t="shared" si="24"/>
        <v>Liberty_Gas Wells_Fracing_2310021000</v>
      </c>
      <c r="AC183" s="127" t="str">
        <f t="shared" si="25"/>
        <v>Gas Wells</v>
      </c>
      <c r="AD183" s="127" t="str">
        <f t="shared" si="26"/>
        <v>Fracing</v>
      </c>
      <c r="AE183" s="127" t="str">
        <f t="shared" si="27"/>
        <v>2310021000</v>
      </c>
      <c r="AF183" s="127" t="str">
        <f t="shared" si="28"/>
        <v>Liberty</v>
      </c>
      <c r="AG183" s="272"/>
      <c r="AH183" s="272"/>
      <c r="AI183" s="272"/>
      <c r="AJ183" s="83" t="s">
        <v>388</v>
      </c>
      <c r="AK183" s="270">
        <v>0.36363636363636359</v>
      </c>
      <c r="AL183"/>
      <c r="AM183"/>
      <c r="AN183"/>
      <c r="AO183"/>
      <c r="AP183"/>
      <c r="AQ183"/>
      <c r="AR183"/>
      <c r="AS183"/>
    </row>
    <row r="184" spans="8:45" x14ac:dyDescent="0.2">
      <c r="H184"/>
      <c r="AB184" s="127" t="str">
        <f t="shared" si="24"/>
        <v>Phillips_Gas Wells_Fracing_2310021000</v>
      </c>
      <c r="AC184" s="127" t="str">
        <f t="shared" si="25"/>
        <v>Gas Wells</v>
      </c>
      <c r="AD184" s="127" t="str">
        <f t="shared" si="26"/>
        <v>Fracing</v>
      </c>
      <c r="AE184" s="127" t="str">
        <f t="shared" si="27"/>
        <v>2310021000</v>
      </c>
      <c r="AF184" s="127" t="str">
        <f t="shared" si="28"/>
        <v>Phillips</v>
      </c>
      <c r="AG184" s="272"/>
      <c r="AH184" s="272"/>
      <c r="AI184" s="272"/>
      <c r="AJ184" s="83" t="s">
        <v>389</v>
      </c>
      <c r="AK184" s="270">
        <v>1</v>
      </c>
      <c r="AL184"/>
      <c r="AM184"/>
      <c r="AN184"/>
      <c r="AO184"/>
      <c r="AP184"/>
      <c r="AQ184"/>
      <c r="AR184"/>
      <c r="AS184"/>
    </row>
    <row r="185" spans="8:45" x14ac:dyDescent="0.2">
      <c r="H185"/>
      <c r="AB185" s="127" t="str">
        <f t="shared" si="24"/>
        <v>Cascade_Gas Wells_Fracing_2310021000</v>
      </c>
      <c r="AC185" s="127" t="str">
        <f t="shared" si="25"/>
        <v>Gas Wells</v>
      </c>
      <c r="AD185" s="127" t="str">
        <f t="shared" si="26"/>
        <v>Fracing</v>
      </c>
      <c r="AE185" s="127" t="str">
        <f t="shared" si="27"/>
        <v>2310021000</v>
      </c>
      <c r="AF185" s="127" t="str">
        <f t="shared" si="28"/>
        <v>Cascade</v>
      </c>
      <c r="AG185" s="272"/>
      <c r="AH185" s="272"/>
      <c r="AI185" s="272"/>
      <c r="AJ185" s="83" t="s">
        <v>390</v>
      </c>
      <c r="AK185" s="270">
        <v>0</v>
      </c>
      <c r="AL185"/>
      <c r="AM185"/>
      <c r="AN185"/>
      <c r="AO185"/>
      <c r="AP185"/>
      <c r="AQ185"/>
      <c r="AR185"/>
      <c r="AS185"/>
    </row>
    <row r="186" spans="8:45" x14ac:dyDescent="0.2">
      <c r="H186"/>
      <c r="AB186" s="127" t="str">
        <f t="shared" si="24"/>
        <v>Fergus_Gas Wells_Fracing_2310021000</v>
      </c>
      <c r="AC186" s="127" t="str">
        <f t="shared" si="25"/>
        <v>Gas Wells</v>
      </c>
      <c r="AD186" s="127" t="str">
        <f t="shared" si="26"/>
        <v>Fracing</v>
      </c>
      <c r="AE186" s="127" t="str">
        <f t="shared" si="27"/>
        <v>2310021000</v>
      </c>
      <c r="AF186" s="127" t="str">
        <f t="shared" si="28"/>
        <v>Fergus</v>
      </c>
      <c r="AG186" s="272"/>
      <c r="AH186" s="272"/>
      <c r="AI186" s="272"/>
      <c r="AJ186" s="83" t="s">
        <v>391</v>
      </c>
      <c r="AK186" s="270">
        <v>0</v>
      </c>
      <c r="AL186"/>
      <c r="AM186"/>
      <c r="AN186"/>
      <c r="AO186"/>
      <c r="AP186"/>
      <c r="AQ186"/>
      <c r="AR186"/>
      <c r="AS186"/>
    </row>
    <row r="187" spans="8:45" x14ac:dyDescent="0.2">
      <c r="H187"/>
      <c r="AB187" s="127" t="str">
        <f t="shared" si="24"/>
        <v>Rosebud_Gas Wells_Fracing_2310021000</v>
      </c>
      <c r="AC187" s="127" t="str">
        <f t="shared" si="25"/>
        <v>Gas Wells</v>
      </c>
      <c r="AD187" s="127" t="str">
        <f t="shared" si="26"/>
        <v>Fracing</v>
      </c>
      <c r="AE187" s="127" t="str">
        <f t="shared" si="27"/>
        <v>2310021000</v>
      </c>
      <c r="AF187" s="127" t="str">
        <f t="shared" si="28"/>
        <v>Rosebud</v>
      </c>
      <c r="AG187" s="272"/>
      <c r="AH187" s="272"/>
      <c r="AI187" s="272"/>
      <c r="AJ187" s="83" t="s">
        <v>392</v>
      </c>
      <c r="AK187" s="270">
        <v>0</v>
      </c>
      <c r="AL187"/>
      <c r="AM187"/>
      <c r="AN187"/>
      <c r="AO187"/>
      <c r="AP187"/>
      <c r="AQ187"/>
      <c r="AR187"/>
      <c r="AS187"/>
    </row>
    <row r="188" spans="8:45" x14ac:dyDescent="0.2">
      <c r="H188"/>
      <c r="AB188" s="127" t="str">
        <f t="shared" si="24"/>
        <v>Teton_Gas Wells_Fracing_2310021000</v>
      </c>
      <c r="AC188" s="127" t="str">
        <f t="shared" si="25"/>
        <v>Gas Wells</v>
      </c>
      <c r="AD188" s="127" t="str">
        <f t="shared" si="26"/>
        <v>Fracing</v>
      </c>
      <c r="AE188" s="127" t="str">
        <f t="shared" si="27"/>
        <v>2310021000</v>
      </c>
      <c r="AF188" s="127" t="str">
        <f t="shared" si="28"/>
        <v>Teton</v>
      </c>
      <c r="AG188" s="272"/>
      <c r="AH188" s="272"/>
      <c r="AI188" s="272"/>
      <c r="AJ188" s="83" t="s">
        <v>393</v>
      </c>
      <c r="AK188" s="270">
        <v>0</v>
      </c>
      <c r="AL188"/>
      <c r="AM188"/>
      <c r="AN188"/>
      <c r="AO188"/>
      <c r="AP188"/>
      <c r="AQ188"/>
      <c r="AR188"/>
      <c r="AS188"/>
    </row>
    <row r="189" spans="8:45" x14ac:dyDescent="0.2">
      <c r="H189"/>
      <c r="AB189" s="127" t="str">
        <f t="shared" si="24"/>
        <v>Chouteau_Gas Wells_Fracing_2310021000</v>
      </c>
      <c r="AC189" s="127" t="str">
        <f t="shared" si="25"/>
        <v>Gas Wells</v>
      </c>
      <c r="AD189" s="127" t="str">
        <f t="shared" si="26"/>
        <v>Fracing</v>
      </c>
      <c r="AE189" s="127" t="str">
        <f t="shared" si="27"/>
        <v>2310021000</v>
      </c>
      <c r="AF189" s="127" t="str">
        <f t="shared" si="28"/>
        <v>Chouteau</v>
      </c>
      <c r="AG189" s="272"/>
      <c r="AH189" s="272"/>
      <c r="AI189" s="272"/>
      <c r="AJ189" s="83" t="s">
        <v>394</v>
      </c>
      <c r="AK189" s="270">
        <v>0.75</v>
      </c>
      <c r="AL189"/>
      <c r="AM189"/>
      <c r="AN189"/>
      <c r="AO189"/>
      <c r="AP189"/>
      <c r="AQ189"/>
      <c r="AR189"/>
      <c r="AS189"/>
    </row>
    <row r="190" spans="8:45" x14ac:dyDescent="0.2">
      <c r="H190"/>
      <c r="AB190" s="127" t="str">
        <f t="shared" si="24"/>
        <v>YELLWSTN_Gas Wells_Fracing_2310021000</v>
      </c>
      <c r="AC190" s="127" t="str">
        <f t="shared" si="25"/>
        <v>Gas Wells</v>
      </c>
      <c r="AD190" s="127" t="str">
        <f t="shared" si="26"/>
        <v>Fracing</v>
      </c>
      <c r="AE190" s="127" t="str">
        <f t="shared" si="27"/>
        <v>2310021000</v>
      </c>
      <c r="AF190" s="127" t="str">
        <f t="shared" si="28"/>
        <v>YELLWSTN</v>
      </c>
      <c r="AG190" s="272"/>
      <c r="AH190" s="272"/>
      <c r="AI190" s="272"/>
      <c r="AJ190" s="83" t="s">
        <v>399</v>
      </c>
      <c r="AK190" s="270">
        <v>0</v>
      </c>
      <c r="AL190"/>
      <c r="AM190"/>
      <c r="AN190"/>
      <c r="AO190"/>
      <c r="AP190"/>
      <c r="AQ190"/>
      <c r="AR190"/>
      <c r="AS190"/>
    </row>
    <row r="191" spans="8:45" x14ac:dyDescent="0.2">
      <c r="H191"/>
      <c r="AB191" s="127" t="str">
        <f t="shared" si="24"/>
        <v>GLDN VAL_Gas Wells_Fracing_2310021000</v>
      </c>
      <c r="AC191" s="127" t="str">
        <f t="shared" si="25"/>
        <v>Gas Wells</v>
      </c>
      <c r="AD191" s="127" t="str">
        <f t="shared" si="26"/>
        <v>Fracing</v>
      </c>
      <c r="AE191" s="127" t="str">
        <f t="shared" si="27"/>
        <v>2310021000</v>
      </c>
      <c r="AF191" s="127" t="str">
        <f t="shared" si="28"/>
        <v>GLDN VAL</v>
      </c>
      <c r="AG191" s="272"/>
      <c r="AH191" s="272"/>
      <c r="AI191" s="272"/>
      <c r="AJ191" s="83" t="s">
        <v>400</v>
      </c>
      <c r="AK191" s="270">
        <v>0</v>
      </c>
      <c r="AL191"/>
      <c r="AM191"/>
      <c r="AN191"/>
      <c r="AO191"/>
      <c r="AP191"/>
      <c r="AQ191"/>
      <c r="AR191"/>
      <c r="AS191"/>
    </row>
    <row r="192" spans="8:45" x14ac:dyDescent="0.2">
      <c r="H192"/>
      <c r="AB192" s="127" t="str">
        <f t="shared" si="24"/>
        <v>MSSLSHEL_Gas Wells_Fracing_2310021000</v>
      </c>
      <c r="AC192" s="127" t="str">
        <f t="shared" si="25"/>
        <v>Gas Wells</v>
      </c>
      <c r="AD192" s="127" t="str">
        <f t="shared" si="26"/>
        <v>Fracing</v>
      </c>
      <c r="AE192" s="127" t="str">
        <f t="shared" si="27"/>
        <v>2310021000</v>
      </c>
      <c r="AF192" s="127" t="str">
        <f t="shared" si="28"/>
        <v>MSSLSHEL</v>
      </c>
      <c r="AG192" s="272"/>
      <c r="AH192" s="272"/>
      <c r="AI192" s="272"/>
      <c r="AJ192" s="83" t="s">
        <v>401</v>
      </c>
      <c r="AK192" s="270">
        <v>0</v>
      </c>
      <c r="AL192"/>
      <c r="AM192"/>
      <c r="AN192"/>
      <c r="AO192"/>
      <c r="AP192"/>
      <c r="AQ192"/>
      <c r="AR192"/>
      <c r="AS192"/>
    </row>
    <row r="193" spans="8:45" x14ac:dyDescent="0.2">
      <c r="H193"/>
      <c r="AB193" s="127" t="str">
        <f t="shared" si="24"/>
        <v>PETROLEM_Gas Wells_Fracing_2310021000</v>
      </c>
      <c r="AC193" s="127" t="str">
        <f t="shared" si="25"/>
        <v>Gas Wells</v>
      </c>
      <c r="AD193" s="127" t="str">
        <f t="shared" si="26"/>
        <v>Fracing</v>
      </c>
      <c r="AE193" s="127" t="str">
        <f t="shared" si="27"/>
        <v>2310021000</v>
      </c>
      <c r="AF193" s="127" t="str">
        <f t="shared" si="28"/>
        <v>PETROLEM</v>
      </c>
      <c r="AG193" s="272"/>
      <c r="AH193" s="272"/>
      <c r="AI193" s="272"/>
      <c r="AJ193" s="83" t="s">
        <v>402</v>
      </c>
      <c r="AK193" s="270">
        <v>0</v>
      </c>
      <c r="AL193"/>
      <c r="AM193"/>
      <c r="AN193"/>
      <c r="AO193"/>
      <c r="AP193"/>
      <c r="AQ193"/>
      <c r="AR193"/>
      <c r="AS193"/>
    </row>
    <row r="194" spans="8:45" x14ac:dyDescent="0.2">
      <c r="H194"/>
      <c r="AB194" s="127" t="str">
        <f t="shared" si="24"/>
        <v>Basinwide_Gas Wells_Fracing_2310021000</v>
      </c>
      <c r="AC194" s="127" t="str">
        <f t="shared" si="25"/>
        <v>Gas Wells</v>
      </c>
      <c r="AD194" s="127" t="str">
        <f t="shared" si="26"/>
        <v>Fracing</v>
      </c>
      <c r="AE194" s="127" t="str">
        <f t="shared" si="27"/>
        <v>2310021000</v>
      </c>
      <c r="AF194" s="127" t="str">
        <f t="shared" si="28"/>
        <v>Basinwide</v>
      </c>
      <c r="AG194" s="272"/>
      <c r="AH194" s="272"/>
      <c r="AI194" s="272"/>
      <c r="AJ194" s="83" t="s">
        <v>453</v>
      </c>
      <c r="AK194" s="270">
        <v>0.38854640942006857</v>
      </c>
      <c r="AL194"/>
      <c r="AM194"/>
      <c r="AN194"/>
      <c r="AO194"/>
      <c r="AP194"/>
      <c r="AQ194"/>
      <c r="AR194"/>
      <c r="AS194"/>
    </row>
    <row r="195" spans="8:45" x14ac:dyDescent="0.2">
      <c r="H195"/>
      <c r="AB195" s="127" t="str">
        <f t="shared" si="24"/>
        <v>Toole_Gas Wells_Gas Well Truck Loading_2310020800</v>
      </c>
      <c r="AC195" s="127" t="str">
        <f t="shared" si="25"/>
        <v>Gas Wells</v>
      </c>
      <c r="AD195" s="127" t="str">
        <f t="shared" si="26"/>
        <v>Gas Well Truck Loading</v>
      </c>
      <c r="AE195" s="127" t="str">
        <f t="shared" si="27"/>
        <v>2310020800</v>
      </c>
      <c r="AF195" s="127" t="str">
        <f t="shared" si="28"/>
        <v>Toole</v>
      </c>
      <c r="AG195" s="272"/>
      <c r="AH195" s="12" t="s">
        <v>76</v>
      </c>
      <c r="AI195" s="12" t="s">
        <v>368</v>
      </c>
      <c r="AJ195" s="12" t="s">
        <v>383</v>
      </c>
      <c r="AK195" s="269">
        <v>0.74100581506805552</v>
      </c>
      <c r="AL195"/>
      <c r="AM195"/>
      <c r="AN195"/>
      <c r="AO195"/>
      <c r="AP195"/>
      <c r="AQ195"/>
      <c r="AR195"/>
      <c r="AS195"/>
    </row>
    <row r="196" spans="8:45" x14ac:dyDescent="0.2">
      <c r="H196"/>
      <c r="AB196" s="127" t="str">
        <f t="shared" si="24"/>
        <v>Pondera_Gas Wells_Gas Well Truck Loading_2310020800</v>
      </c>
      <c r="AC196" s="127" t="str">
        <f t="shared" si="25"/>
        <v>Gas Wells</v>
      </c>
      <c r="AD196" s="127" t="str">
        <f t="shared" si="26"/>
        <v>Gas Well Truck Loading</v>
      </c>
      <c r="AE196" s="127" t="str">
        <f t="shared" si="27"/>
        <v>2310020800</v>
      </c>
      <c r="AF196" s="127" t="str">
        <f t="shared" si="28"/>
        <v>Pondera</v>
      </c>
      <c r="AG196" s="272"/>
      <c r="AH196" s="272"/>
      <c r="AI196" s="272"/>
      <c r="AJ196" s="83" t="s">
        <v>384</v>
      </c>
      <c r="AK196" s="270">
        <v>0.74100581506805552</v>
      </c>
      <c r="AL196"/>
      <c r="AM196"/>
      <c r="AN196"/>
      <c r="AO196"/>
      <c r="AP196"/>
      <c r="AQ196"/>
      <c r="AR196"/>
      <c r="AS196"/>
    </row>
    <row r="197" spans="8:45" x14ac:dyDescent="0.2">
      <c r="H197"/>
      <c r="AB197" s="127" t="str">
        <f t="shared" si="24"/>
        <v>Glacier_Gas Wells_Gas Well Truck Loading_2310020800</v>
      </c>
      <c r="AC197" s="127" t="str">
        <f t="shared" si="25"/>
        <v>Gas Wells</v>
      </c>
      <c r="AD197" s="127" t="str">
        <f t="shared" si="26"/>
        <v>Gas Well Truck Loading</v>
      </c>
      <c r="AE197" s="127" t="str">
        <f t="shared" si="27"/>
        <v>2310020800</v>
      </c>
      <c r="AF197" s="127" t="str">
        <f t="shared" si="28"/>
        <v>Glacier</v>
      </c>
      <c r="AG197" s="272"/>
      <c r="AH197" s="272"/>
      <c r="AI197" s="272"/>
      <c r="AJ197" s="83" t="s">
        <v>385</v>
      </c>
      <c r="AK197" s="270">
        <v>0.74100581506805552</v>
      </c>
      <c r="AL197"/>
      <c r="AM197"/>
      <c r="AN197"/>
      <c r="AO197"/>
      <c r="AP197"/>
      <c r="AQ197"/>
      <c r="AR197"/>
      <c r="AS197"/>
    </row>
    <row r="198" spans="8:45" x14ac:dyDescent="0.2">
      <c r="H198"/>
      <c r="AB198" s="127" t="str">
        <f t="shared" si="24"/>
        <v>Blaine_Gas Wells_Gas Well Truck Loading_2310020800</v>
      </c>
      <c r="AC198" s="127" t="str">
        <f t="shared" si="25"/>
        <v>Gas Wells</v>
      </c>
      <c r="AD198" s="127" t="str">
        <f t="shared" si="26"/>
        <v>Gas Well Truck Loading</v>
      </c>
      <c r="AE198" s="127" t="str">
        <f t="shared" si="27"/>
        <v>2310020800</v>
      </c>
      <c r="AF198" s="127" t="str">
        <f t="shared" si="28"/>
        <v>Blaine</v>
      </c>
      <c r="AG198" s="272"/>
      <c r="AH198" s="272"/>
      <c r="AI198" s="272"/>
      <c r="AJ198" s="83" t="s">
        <v>386</v>
      </c>
      <c r="AK198" s="270">
        <v>3.9886148007590134</v>
      </c>
      <c r="AL198"/>
      <c r="AM198"/>
      <c r="AN198"/>
      <c r="AO198"/>
      <c r="AP198"/>
      <c r="AQ198"/>
      <c r="AR198"/>
      <c r="AS198"/>
    </row>
    <row r="199" spans="8:45" x14ac:dyDescent="0.2">
      <c r="H199"/>
      <c r="AB199" s="127" t="str">
        <f t="shared" si="24"/>
        <v>Hill_Gas Wells_Gas Well Truck Loading_2310020800</v>
      </c>
      <c r="AC199" s="127" t="str">
        <f t="shared" si="25"/>
        <v>Gas Wells</v>
      </c>
      <c r="AD199" s="127" t="str">
        <f t="shared" si="26"/>
        <v>Gas Well Truck Loading</v>
      </c>
      <c r="AE199" s="127" t="str">
        <f t="shared" si="27"/>
        <v>2310020800</v>
      </c>
      <c r="AF199" s="127" t="str">
        <f t="shared" si="28"/>
        <v>Hill</v>
      </c>
      <c r="AG199" s="272"/>
      <c r="AH199" s="272"/>
      <c r="AI199" s="272"/>
      <c r="AJ199" s="83" t="s">
        <v>387</v>
      </c>
      <c r="AK199" s="270">
        <v>3.9886148007590134</v>
      </c>
      <c r="AL199"/>
      <c r="AM199"/>
      <c r="AN199"/>
      <c r="AO199"/>
      <c r="AP199"/>
      <c r="AQ199"/>
      <c r="AR199"/>
      <c r="AS199"/>
    </row>
    <row r="200" spans="8:45" x14ac:dyDescent="0.2">
      <c r="H200"/>
      <c r="AB200" s="127" t="str">
        <f t="shared" si="24"/>
        <v>Liberty_Gas Wells_Gas Well Truck Loading_2310020800</v>
      </c>
      <c r="AC200" s="127" t="str">
        <f t="shared" si="25"/>
        <v>Gas Wells</v>
      </c>
      <c r="AD200" s="127" t="str">
        <f t="shared" si="26"/>
        <v>Gas Well Truck Loading</v>
      </c>
      <c r="AE200" s="127" t="str">
        <f t="shared" si="27"/>
        <v>2310020800</v>
      </c>
      <c r="AF200" s="127" t="str">
        <f t="shared" si="28"/>
        <v>Liberty</v>
      </c>
      <c r="AG200" s="272"/>
      <c r="AH200" s="272"/>
      <c r="AI200" s="272"/>
      <c r="AJ200" s="83" t="s">
        <v>388</v>
      </c>
      <c r="AK200" s="270">
        <v>0.74100581506805552</v>
      </c>
      <c r="AL200"/>
      <c r="AM200"/>
      <c r="AN200"/>
      <c r="AO200"/>
      <c r="AP200"/>
      <c r="AQ200"/>
      <c r="AR200"/>
      <c r="AS200"/>
    </row>
    <row r="201" spans="8:45" x14ac:dyDescent="0.2">
      <c r="H201"/>
      <c r="AB201" s="127" t="str">
        <f t="shared" si="24"/>
        <v>Phillips_Gas Wells_Gas Well Truck Loading_2310020800</v>
      </c>
      <c r="AC201" s="127" t="str">
        <f t="shared" si="25"/>
        <v>Gas Wells</v>
      </c>
      <c r="AD201" s="127" t="str">
        <f t="shared" si="26"/>
        <v>Gas Well Truck Loading</v>
      </c>
      <c r="AE201" s="127" t="str">
        <f t="shared" si="27"/>
        <v>2310020800</v>
      </c>
      <c r="AF201" s="127" t="str">
        <f t="shared" si="28"/>
        <v>Phillips</v>
      </c>
      <c r="AG201" s="272"/>
      <c r="AH201" s="272"/>
      <c r="AI201" s="272"/>
      <c r="AJ201" s="83" t="s">
        <v>389</v>
      </c>
      <c r="AK201" s="270">
        <v>1</v>
      </c>
      <c r="AL201"/>
      <c r="AM201"/>
      <c r="AN201"/>
      <c r="AO201"/>
      <c r="AP201"/>
      <c r="AQ201"/>
      <c r="AR201"/>
      <c r="AS201"/>
    </row>
    <row r="202" spans="8:45" x14ac:dyDescent="0.2">
      <c r="H202"/>
      <c r="AB202" s="127" t="str">
        <f t="shared" si="24"/>
        <v>Cascade_Gas Wells_Gas Well Truck Loading_2310020800</v>
      </c>
      <c r="AC202" s="127" t="str">
        <f t="shared" si="25"/>
        <v>Gas Wells</v>
      </c>
      <c r="AD202" s="127" t="str">
        <f t="shared" si="26"/>
        <v>Gas Well Truck Loading</v>
      </c>
      <c r="AE202" s="127" t="str">
        <f t="shared" si="27"/>
        <v>2310020800</v>
      </c>
      <c r="AF202" s="127" t="str">
        <f t="shared" si="28"/>
        <v>Cascade</v>
      </c>
      <c r="AG202" s="272"/>
      <c r="AH202" s="272"/>
      <c r="AI202" s="272"/>
      <c r="AJ202" s="83" t="s">
        <v>390</v>
      </c>
      <c r="AK202" s="270">
        <v>0.68573195238831353</v>
      </c>
      <c r="AL202"/>
      <c r="AM202"/>
      <c r="AN202"/>
      <c r="AO202"/>
      <c r="AP202"/>
      <c r="AQ202"/>
      <c r="AR202"/>
      <c r="AS202"/>
    </row>
    <row r="203" spans="8:45" x14ac:dyDescent="0.2">
      <c r="H203"/>
      <c r="AB203" s="127" t="str">
        <f t="shared" si="24"/>
        <v>Fergus_Gas Wells_Gas Well Truck Loading_2310020800</v>
      </c>
      <c r="AC203" s="127" t="str">
        <f t="shared" si="25"/>
        <v>Gas Wells</v>
      </c>
      <c r="AD203" s="127" t="str">
        <f t="shared" si="26"/>
        <v>Gas Well Truck Loading</v>
      </c>
      <c r="AE203" s="127" t="str">
        <f t="shared" si="27"/>
        <v>2310020800</v>
      </c>
      <c r="AF203" s="127" t="str">
        <f t="shared" si="28"/>
        <v>Fergus</v>
      </c>
      <c r="AG203" s="272"/>
      <c r="AH203" s="272"/>
      <c r="AI203" s="272"/>
      <c r="AJ203" s="83" t="s">
        <v>391</v>
      </c>
      <c r="AK203" s="270">
        <v>0.68573195238831353</v>
      </c>
      <c r="AL203"/>
      <c r="AM203"/>
      <c r="AN203"/>
      <c r="AO203"/>
      <c r="AP203"/>
      <c r="AQ203"/>
      <c r="AR203"/>
      <c r="AS203"/>
    </row>
    <row r="204" spans="8:45" x14ac:dyDescent="0.2">
      <c r="H204"/>
      <c r="AB204" s="127" t="str">
        <f t="shared" si="24"/>
        <v>Rosebud_Gas Wells_Gas Well Truck Loading_2310020800</v>
      </c>
      <c r="AC204" s="127" t="str">
        <f t="shared" si="25"/>
        <v>Gas Wells</v>
      </c>
      <c r="AD204" s="127" t="str">
        <f t="shared" si="26"/>
        <v>Gas Well Truck Loading</v>
      </c>
      <c r="AE204" s="127" t="str">
        <f t="shared" si="27"/>
        <v>2310020800</v>
      </c>
      <c r="AF204" s="127" t="str">
        <f t="shared" si="28"/>
        <v>Rosebud</v>
      </c>
      <c r="AG204" s="272"/>
      <c r="AH204" s="272"/>
      <c r="AI204" s="272"/>
      <c r="AJ204" s="83" t="s">
        <v>392</v>
      </c>
      <c r="AK204" s="270">
        <v>0.68573195238831353</v>
      </c>
      <c r="AL204"/>
      <c r="AM204"/>
      <c r="AN204"/>
      <c r="AO204"/>
      <c r="AP204"/>
      <c r="AQ204"/>
      <c r="AR204"/>
      <c r="AS204"/>
    </row>
    <row r="205" spans="8:45" x14ac:dyDescent="0.2">
      <c r="H205"/>
      <c r="AB205" s="127" t="str">
        <f t="shared" si="24"/>
        <v>Teton_Gas Wells_Gas Well Truck Loading_2310020800</v>
      </c>
      <c r="AC205" s="127" t="str">
        <f t="shared" si="25"/>
        <v>Gas Wells</v>
      </c>
      <c r="AD205" s="127" t="str">
        <f t="shared" si="26"/>
        <v>Gas Well Truck Loading</v>
      </c>
      <c r="AE205" s="127" t="str">
        <f t="shared" si="27"/>
        <v>2310020800</v>
      </c>
      <c r="AF205" s="127" t="str">
        <f t="shared" si="28"/>
        <v>Teton</v>
      </c>
      <c r="AG205" s="272"/>
      <c r="AH205" s="272"/>
      <c r="AI205" s="272"/>
      <c r="AJ205" s="83" t="s">
        <v>393</v>
      </c>
      <c r="AK205" s="270">
        <v>0.68573195238831353</v>
      </c>
      <c r="AL205"/>
      <c r="AM205"/>
      <c r="AN205"/>
      <c r="AO205"/>
      <c r="AP205"/>
      <c r="AQ205"/>
      <c r="AR205"/>
      <c r="AS205"/>
    </row>
    <row r="206" spans="8:45" x14ac:dyDescent="0.2">
      <c r="H206"/>
      <c r="AB206" s="127" t="str">
        <f t="shared" si="24"/>
        <v>Chouteau_Gas Wells_Gas Well Truck Loading_2310020800</v>
      </c>
      <c r="AC206" s="127" t="str">
        <f t="shared" si="25"/>
        <v>Gas Wells</v>
      </c>
      <c r="AD206" s="127" t="str">
        <f t="shared" si="26"/>
        <v>Gas Well Truck Loading</v>
      </c>
      <c r="AE206" s="127" t="str">
        <f t="shared" si="27"/>
        <v>2310020800</v>
      </c>
      <c r="AF206" s="127" t="str">
        <f t="shared" si="28"/>
        <v>Chouteau</v>
      </c>
      <c r="AG206" s="272"/>
      <c r="AH206" s="272"/>
      <c r="AI206" s="272"/>
      <c r="AJ206" s="83" t="s">
        <v>394</v>
      </c>
      <c r="AK206" s="270">
        <v>3.9886148007590134</v>
      </c>
      <c r="AL206"/>
      <c r="AM206"/>
      <c r="AN206"/>
      <c r="AO206"/>
      <c r="AP206"/>
      <c r="AQ206"/>
      <c r="AR206"/>
      <c r="AS206"/>
    </row>
    <row r="207" spans="8:45" x14ac:dyDescent="0.2">
      <c r="H207"/>
      <c r="AB207" s="127" t="str">
        <f t="shared" si="24"/>
        <v>YELLWSTN_Gas Wells_Gas Well Truck Loading_2310020800</v>
      </c>
      <c r="AC207" s="127" t="str">
        <f t="shared" si="25"/>
        <v>Gas Wells</v>
      </c>
      <c r="AD207" s="127" t="str">
        <f t="shared" si="26"/>
        <v>Gas Well Truck Loading</v>
      </c>
      <c r="AE207" s="127" t="str">
        <f t="shared" si="27"/>
        <v>2310020800</v>
      </c>
      <c r="AF207" s="127" t="str">
        <f t="shared" si="28"/>
        <v>YELLWSTN</v>
      </c>
      <c r="AG207" s="272"/>
      <c r="AH207" s="272"/>
      <c r="AI207" s="272"/>
      <c r="AJ207" s="83" t="s">
        <v>399</v>
      </c>
      <c r="AK207" s="270">
        <v>0.68573195238831353</v>
      </c>
      <c r="AL207"/>
      <c r="AM207"/>
      <c r="AN207"/>
      <c r="AO207"/>
      <c r="AP207"/>
      <c r="AQ207"/>
      <c r="AR207"/>
      <c r="AS207"/>
    </row>
    <row r="208" spans="8:45" x14ac:dyDescent="0.2">
      <c r="H208"/>
      <c r="AB208" s="127" t="str">
        <f t="shared" si="24"/>
        <v>GLDN VAL_Gas Wells_Gas Well Truck Loading_2310020800</v>
      </c>
      <c r="AC208" s="127" t="str">
        <f t="shared" si="25"/>
        <v>Gas Wells</v>
      </c>
      <c r="AD208" s="127" t="str">
        <f t="shared" si="26"/>
        <v>Gas Well Truck Loading</v>
      </c>
      <c r="AE208" s="127" t="str">
        <f t="shared" si="27"/>
        <v>2310020800</v>
      </c>
      <c r="AF208" s="127" t="str">
        <f t="shared" si="28"/>
        <v>GLDN VAL</v>
      </c>
      <c r="AG208" s="272"/>
      <c r="AH208" s="272"/>
      <c r="AI208" s="272"/>
      <c r="AJ208" s="83" t="s">
        <v>400</v>
      </c>
      <c r="AK208" s="270">
        <v>0.68573195238831353</v>
      </c>
      <c r="AL208"/>
      <c r="AM208"/>
      <c r="AN208"/>
      <c r="AO208"/>
      <c r="AP208"/>
      <c r="AQ208"/>
      <c r="AR208"/>
      <c r="AS208"/>
    </row>
    <row r="209" spans="8:45" x14ac:dyDescent="0.2">
      <c r="H209"/>
      <c r="AB209" s="127" t="str">
        <f t="shared" si="24"/>
        <v>MSSLSHEL_Gas Wells_Gas Well Truck Loading_2310020800</v>
      </c>
      <c r="AC209" s="127" t="str">
        <f t="shared" si="25"/>
        <v>Gas Wells</v>
      </c>
      <c r="AD209" s="127" t="str">
        <f t="shared" si="26"/>
        <v>Gas Well Truck Loading</v>
      </c>
      <c r="AE209" s="127" t="str">
        <f t="shared" si="27"/>
        <v>2310020800</v>
      </c>
      <c r="AF209" s="127" t="str">
        <f t="shared" si="28"/>
        <v>MSSLSHEL</v>
      </c>
      <c r="AG209" s="272"/>
      <c r="AH209" s="272"/>
      <c r="AI209" s="272"/>
      <c r="AJ209" s="83" t="s">
        <v>401</v>
      </c>
      <c r="AK209" s="270">
        <v>0.68573195238831353</v>
      </c>
      <c r="AL209"/>
      <c r="AM209"/>
      <c r="AN209"/>
      <c r="AO209"/>
      <c r="AP209"/>
      <c r="AQ209"/>
      <c r="AR209"/>
      <c r="AS209"/>
    </row>
    <row r="210" spans="8:45" x14ac:dyDescent="0.2">
      <c r="H210"/>
      <c r="AB210" s="127" t="str">
        <f t="shared" si="24"/>
        <v>PETROLEM_Gas Wells_Gas Well Truck Loading_2310020800</v>
      </c>
      <c r="AC210" s="127" t="str">
        <f t="shared" si="25"/>
        <v>Gas Wells</v>
      </c>
      <c r="AD210" s="127" t="str">
        <f t="shared" si="26"/>
        <v>Gas Well Truck Loading</v>
      </c>
      <c r="AE210" s="127" t="str">
        <f t="shared" si="27"/>
        <v>2310020800</v>
      </c>
      <c r="AF210" s="127" t="str">
        <f t="shared" si="28"/>
        <v>PETROLEM</v>
      </c>
      <c r="AG210" s="272"/>
      <c r="AH210" s="272"/>
      <c r="AI210" s="272"/>
      <c r="AJ210" s="83" t="s">
        <v>402</v>
      </c>
      <c r="AK210" s="270">
        <v>0.68573195238831353</v>
      </c>
      <c r="AL210"/>
      <c r="AM210"/>
      <c r="AN210"/>
      <c r="AO210"/>
      <c r="AP210"/>
      <c r="AQ210"/>
      <c r="AR210"/>
      <c r="AS210"/>
    </row>
    <row r="211" spans="8:45" x14ac:dyDescent="0.2">
      <c r="H211"/>
      <c r="AB211" s="127" t="str">
        <f t="shared" si="24"/>
        <v>Basinwide_Gas Wells_Gas Well Truck Loading_2310020800</v>
      </c>
      <c r="AC211" s="127" t="str">
        <f t="shared" si="25"/>
        <v>Gas Wells</v>
      </c>
      <c r="AD211" s="127" t="str">
        <f t="shared" si="26"/>
        <v>Gas Well Truck Loading</v>
      </c>
      <c r="AE211" s="127" t="str">
        <f t="shared" si="27"/>
        <v>2310020800</v>
      </c>
      <c r="AF211" s="127" t="str">
        <f t="shared" si="28"/>
        <v>Basinwide</v>
      </c>
      <c r="AG211" s="272"/>
      <c r="AH211" s="272"/>
      <c r="AI211" s="272"/>
      <c r="AJ211" s="83" t="s">
        <v>453</v>
      </c>
      <c r="AK211" s="270">
        <v>0.80079487745639211</v>
      </c>
      <c r="AL211"/>
      <c r="AM211"/>
      <c r="AN211"/>
      <c r="AO211"/>
      <c r="AP211"/>
      <c r="AQ211"/>
      <c r="AR211"/>
      <c r="AS211"/>
    </row>
    <row r="212" spans="8:45" x14ac:dyDescent="0.2">
      <c r="H212"/>
      <c r="AB212" s="127" t="str">
        <f t="shared" si="24"/>
        <v>Toole_Gas Wells_Heaters_2310021100</v>
      </c>
      <c r="AC212" s="127" t="str">
        <f t="shared" si="25"/>
        <v>Gas Wells</v>
      </c>
      <c r="AD212" s="127" t="str">
        <f t="shared" si="26"/>
        <v>Heaters</v>
      </c>
      <c r="AE212" s="127" t="str">
        <f t="shared" si="27"/>
        <v>2310021100</v>
      </c>
      <c r="AF212" s="127" t="str">
        <f t="shared" si="28"/>
        <v>Toole</v>
      </c>
      <c r="AG212" s="272"/>
      <c r="AH212" s="12" t="s">
        <v>61</v>
      </c>
      <c r="AI212" s="12" t="s">
        <v>359</v>
      </c>
      <c r="AJ212" s="12" t="s">
        <v>383</v>
      </c>
      <c r="AK212" s="269">
        <v>0.98127340823970033</v>
      </c>
      <c r="AL212"/>
      <c r="AM212"/>
      <c r="AN212"/>
      <c r="AO212"/>
      <c r="AP212"/>
      <c r="AQ212"/>
      <c r="AR212"/>
      <c r="AS212"/>
    </row>
    <row r="213" spans="8:45" x14ac:dyDescent="0.2">
      <c r="H213"/>
      <c r="AB213" s="127" t="str">
        <f t="shared" si="24"/>
        <v>Pondera_Gas Wells_Heaters_2310021100</v>
      </c>
      <c r="AC213" s="127" t="str">
        <f t="shared" si="25"/>
        <v>Gas Wells</v>
      </c>
      <c r="AD213" s="127" t="str">
        <f t="shared" si="26"/>
        <v>Heaters</v>
      </c>
      <c r="AE213" s="127" t="str">
        <f t="shared" si="27"/>
        <v>2310021100</v>
      </c>
      <c r="AF213" s="127" t="str">
        <f t="shared" si="28"/>
        <v>Pondera</v>
      </c>
      <c r="AG213" s="272"/>
      <c r="AH213" s="272"/>
      <c r="AI213" s="272"/>
      <c r="AJ213" s="83" t="s">
        <v>384</v>
      </c>
      <c r="AK213" s="270">
        <v>0.98127340823970033</v>
      </c>
      <c r="AL213"/>
      <c r="AM213"/>
      <c r="AN213"/>
      <c r="AO213"/>
      <c r="AP213"/>
      <c r="AQ213"/>
      <c r="AR213"/>
      <c r="AS213"/>
    </row>
    <row r="214" spans="8:45" x14ac:dyDescent="0.2">
      <c r="H214"/>
      <c r="AB214" s="127" t="str">
        <f t="shared" si="24"/>
        <v>Glacier_Gas Wells_Heaters_2310021100</v>
      </c>
      <c r="AC214" s="127" t="str">
        <f t="shared" si="25"/>
        <v>Gas Wells</v>
      </c>
      <c r="AD214" s="127" t="str">
        <f t="shared" si="26"/>
        <v>Heaters</v>
      </c>
      <c r="AE214" s="127" t="str">
        <f t="shared" si="27"/>
        <v>2310021100</v>
      </c>
      <c r="AF214" s="127" t="str">
        <f t="shared" si="28"/>
        <v>Glacier</v>
      </c>
      <c r="AG214" s="272"/>
      <c r="AH214" s="272"/>
      <c r="AI214" s="272"/>
      <c r="AJ214" s="83" t="s">
        <v>385</v>
      </c>
      <c r="AK214" s="270">
        <v>0.98127340823970033</v>
      </c>
      <c r="AL214"/>
      <c r="AM214"/>
      <c r="AN214"/>
      <c r="AO214"/>
      <c r="AP214"/>
      <c r="AQ214"/>
      <c r="AR214"/>
      <c r="AS214"/>
    </row>
    <row r="215" spans="8:45" x14ac:dyDescent="0.2">
      <c r="H215"/>
      <c r="AB215" s="127" t="str">
        <f t="shared" si="24"/>
        <v>Blaine_Gas Wells_Heaters_2310021100</v>
      </c>
      <c r="AC215" s="127" t="str">
        <f t="shared" si="25"/>
        <v>Gas Wells</v>
      </c>
      <c r="AD215" s="127" t="str">
        <f t="shared" si="26"/>
        <v>Heaters</v>
      </c>
      <c r="AE215" s="127" t="str">
        <f t="shared" si="27"/>
        <v>2310021100</v>
      </c>
      <c r="AF215" s="127" t="str">
        <f t="shared" si="28"/>
        <v>Blaine</v>
      </c>
      <c r="AG215" s="272"/>
      <c r="AH215" s="272"/>
      <c r="AI215" s="272"/>
      <c r="AJ215" s="83" t="s">
        <v>386</v>
      </c>
      <c r="AK215" s="270">
        <v>0.97609289617486339</v>
      </c>
      <c r="AL215"/>
      <c r="AM215"/>
      <c r="AN215"/>
      <c r="AO215"/>
      <c r="AP215"/>
      <c r="AQ215"/>
      <c r="AR215"/>
      <c r="AS215"/>
    </row>
    <row r="216" spans="8:45" x14ac:dyDescent="0.2">
      <c r="H216"/>
      <c r="AB216" s="127" t="str">
        <f t="shared" si="24"/>
        <v>Hill_Gas Wells_Heaters_2310021100</v>
      </c>
      <c r="AC216" s="127" t="str">
        <f t="shared" si="25"/>
        <v>Gas Wells</v>
      </c>
      <c r="AD216" s="127" t="str">
        <f t="shared" si="26"/>
        <v>Heaters</v>
      </c>
      <c r="AE216" s="127" t="str">
        <f t="shared" si="27"/>
        <v>2310021100</v>
      </c>
      <c r="AF216" s="127" t="str">
        <f t="shared" si="28"/>
        <v>Hill</v>
      </c>
      <c r="AG216" s="272"/>
      <c r="AH216" s="272"/>
      <c r="AI216" s="272"/>
      <c r="AJ216" s="83" t="s">
        <v>387</v>
      </c>
      <c r="AK216" s="270">
        <v>0.97609289617486339</v>
      </c>
      <c r="AL216"/>
      <c r="AM216"/>
      <c r="AN216"/>
      <c r="AO216"/>
      <c r="AP216"/>
      <c r="AQ216"/>
      <c r="AR216"/>
      <c r="AS216"/>
    </row>
    <row r="217" spans="8:45" x14ac:dyDescent="0.2">
      <c r="H217"/>
      <c r="AB217" s="127" t="str">
        <f t="shared" si="24"/>
        <v>Liberty_Gas Wells_Heaters_2310021100</v>
      </c>
      <c r="AC217" s="127" t="str">
        <f t="shared" si="25"/>
        <v>Gas Wells</v>
      </c>
      <c r="AD217" s="127" t="str">
        <f t="shared" si="26"/>
        <v>Heaters</v>
      </c>
      <c r="AE217" s="127" t="str">
        <f t="shared" si="27"/>
        <v>2310021100</v>
      </c>
      <c r="AF217" s="127" t="str">
        <f t="shared" si="28"/>
        <v>Liberty</v>
      </c>
      <c r="AG217" s="272"/>
      <c r="AH217" s="272"/>
      <c r="AI217" s="272"/>
      <c r="AJ217" s="83" t="s">
        <v>388</v>
      </c>
      <c r="AK217" s="270">
        <v>0.98127340823970033</v>
      </c>
      <c r="AL217"/>
      <c r="AM217"/>
      <c r="AN217"/>
      <c r="AO217"/>
      <c r="AP217"/>
      <c r="AQ217"/>
      <c r="AR217"/>
      <c r="AS217"/>
    </row>
    <row r="218" spans="8:45" x14ac:dyDescent="0.2">
      <c r="H218"/>
      <c r="AB218" s="127" t="str">
        <f t="shared" ref="AB218:AB281" si="29">AF218&amp;"_"&amp;AC218&amp;"_"&amp;AD218&amp;"_"&amp;AE218</f>
        <v>Phillips_Gas Wells_Heaters_2310021100</v>
      </c>
      <c r="AC218" s="127" t="str">
        <f t="shared" ref="AC218:AC281" si="30">IF(AG218="",AC217,AG218)</f>
        <v>Gas Wells</v>
      </c>
      <c r="AD218" s="127" t="str">
        <f t="shared" ref="AD218:AD281" si="31">IF(AH218="",AD217,AH218)</f>
        <v>Heaters</v>
      </c>
      <c r="AE218" s="127" t="str">
        <f t="shared" ref="AE218:AE281" si="32">IF(AI218="",AE217,AI218)</f>
        <v>2310021100</v>
      </c>
      <c r="AF218" s="127" t="str">
        <f t="shared" ref="AF218:AF281" si="33">IF(AJ218&lt;&gt;"",RIGHT(AJ218,LEN(AJ218)-7),AF217)</f>
        <v>Phillips</v>
      </c>
      <c r="AG218" s="272"/>
      <c r="AH218" s="272"/>
      <c r="AI218" s="272"/>
      <c r="AJ218" s="83" t="s">
        <v>389</v>
      </c>
      <c r="AK218" s="270">
        <v>0.99455205811138014</v>
      </c>
      <c r="AL218"/>
      <c r="AM218"/>
      <c r="AN218"/>
      <c r="AO218"/>
      <c r="AP218"/>
      <c r="AQ218"/>
      <c r="AR218"/>
      <c r="AS218"/>
    </row>
    <row r="219" spans="8:45" x14ac:dyDescent="0.2">
      <c r="H219"/>
      <c r="AB219" s="127" t="str">
        <f t="shared" si="29"/>
        <v>Cascade_Gas Wells_Heaters_2310021100</v>
      </c>
      <c r="AC219" s="127" t="str">
        <f t="shared" si="30"/>
        <v>Gas Wells</v>
      </c>
      <c r="AD219" s="127" t="str">
        <f t="shared" si="31"/>
        <v>Heaters</v>
      </c>
      <c r="AE219" s="127" t="str">
        <f t="shared" si="32"/>
        <v>2310021100</v>
      </c>
      <c r="AF219" s="127" t="str">
        <f t="shared" si="33"/>
        <v>Cascade</v>
      </c>
      <c r="AG219" s="272"/>
      <c r="AH219" s="272"/>
      <c r="AI219" s="272"/>
      <c r="AJ219" s="83" t="s">
        <v>390</v>
      </c>
      <c r="AK219" s="270">
        <v>1.0833333333333333</v>
      </c>
      <c r="AL219"/>
      <c r="AM219"/>
      <c r="AN219"/>
      <c r="AO219"/>
      <c r="AP219"/>
      <c r="AQ219"/>
      <c r="AR219"/>
      <c r="AS219"/>
    </row>
    <row r="220" spans="8:45" x14ac:dyDescent="0.2">
      <c r="H220"/>
      <c r="AB220" s="127" t="str">
        <f t="shared" si="29"/>
        <v>Fergus_Gas Wells_Heaters_2310021100</v>
      </c>
      <c r="AC220" s="127" t="str">
        <f t="shared" si="30"/>
        <v>Gas Wells</v>
      </c>
      <c r="AD220" s="127" t="str">
        <f t="shared" si="31"/>
        <v>Heaters</v>
      </c>
      <c r="AE220" s="127" t="str">
        <f t="shared" si="32"/>
        <v>2310021100</v>
      </c>
      <c r="AF220" s="127" t="str">
        <f t="shared" si="33"/>
        <v>Fergus</v>
      </c>
      <c r="AG220" s="272"/>
      <c r="AH220" s="272"/>
      <c r="AI220" s="272"/>
      <c r="AJ220" s="83" t="s">
        <v>391</v>
      </c>
      <c r="AK220" s="270">
        <v>1.0833333333333333</v>
      </c>
      <c r="AL220"/>
      <c r="AM220"/>
      <c r="AN220"/>
      <c r="AO220"/>
      <c r="AP220"/>
      <c r="AQ220"/>
      <c r="AR220"/>
      <c r="AS220"/>
    </row>
    <row r="221" spans="8:45" x14ac:dyDescent="0.2">
      <c r="H221"/>
      <c r="AB221" s="127" t="str">
        <f t="shared" si="29"/>
        <v>Rosebud_Gas Wells_Heaters_2310021100</v>
      </c>
      <c r="AC221" s="127" t="str">
        <f t="shared" si="30"/>
        <v>Gas Wells</v>
      </c>
      <c r="AD221" s="127" t="str">
        <f t="shared" si="31"/>
        <v>Heaters</v>
      </c>
      <c r="AE221" s="127" t="str">
        <f t="shared" si="32"/>
        <v>2310021100</v>
      </c>
      <c r="AF221" s="127" t="str">
        <f t="shared" si="33"/>
        <v>Rosebud</v>
      </c>
      <c r="AG221" s="272"/>
      <c r="AH221" s="272"/>
      <c r="AI221" s="272"/>
      <c r="AJ221" s="83" t="s">
        <v>392</v>
      </c>
      <c r="AK221" s="270">
        <v>1.0833333333333333</v>
      </c>
      <c r="AL221"/>
      <c r="AM221"/>
      <c r="AN221"/>
      <c r="AO221"/>
      <c r="AP221"/>
      <c r="AQ221"/>
      <c r="AR221"/>
      <c r="AS221"/>
    </row>
    <row r="222" spans="8:45" x14ac:dyDescent="0.2">
      <c r="H222"/>
      <c r="AB222" s="127" t="str">
        <f t="shared" si="29"/>
        <v>Teton_Gas Wells_Heaters_2310021100</v>
      </c>
      <c r="AC222" s="127" t="str">
        <f t="shared" si="30"/>
        <v>Gas Wells</v>
      </c>
      <c r="AD222" s="127" t="str">
        <f t="shared" si="31"/>
        <v>Heaters</v>
      </c>
      <c r="AE222" s="127" t="str">
        <f t="shared" si="32"/>
        <v>2310021100</v>
      </c>
      <c r="AF222" s="127" t="str">
        <f t="shared" si="33"/>
        <v>Teton</v>
      </c>
      <c r="AG222" s="272"/>
      <c r="AH222" s="272"/>
      <c r="AI222" s="272"/>
      <c r="AJ222" s="83" t="s">
        <v>393</v>
      </c>
      <c r="AK222" s="270">
        <v>1.0833333333333333</v>
      </c>
      <c r="AL222"/>
      <c r="AM222"/>
      <c r="AN222"/>
      <c r="AO222"/>
      <c r="AP222"/>
      <c r="AQ222"/>
      <c r="AR222"/>
      <c r="AS222"/>
    </row>
    <row r="223" spans="8:45" x14ac:dyDescent="0.2">
      <c r="H223"/>
      <c r="AB223" s="127" t="str">
        <f t="shared" si="29"/>
        <v>Chouteau_Gas Wells_Heaters_2310021100</v>
      </c>
      <c r="AC223" s="127" t="str">
        <f t="shared" si="30"/>
        <v>Gas Wells</v>
      </c>
      <c r="AD223" s="127" t="str">
        <f t="shared" si="31"/>
        <v>Heaters</v>
      </c>
      <c r="AE223" s="127" t="str">
        <f t="shared" si="32"/>
        <v>2310021100</v>
      </c>
      <c r="AF223" s="127" t="str">
        <f t="shared" si="33"/>
        <v>Chouteau</v>
      </c>
      <c r="AG223" s="272"/>
      <c r="AH223" s="272"/>
      <c r="AI223" s="272"/>
      <c r="AJ223" s="83" t="s">
        <v>394</v>
      </c>
      <c r="AK223" s="270">
        <v>0.97609289617486339</v>
      </c>
      <c r="AL223"/>
      <c r="AM223"/>
      <c r="AN223"/>
      <c r="AO223"/>
      <c r="AP223"/>
      <c r="AQ223"/>
      <c r="AR223"/>
      <c r="AS223"/>
    </row>
    <row r="224" spans="8:45" x14ac:dyDescent="0.2">
      <c r="H224"/>
      <c r="AB224" s="127" t="str">
        <f t="shared" si="29"/>
        <v>YELLWSTN_Gas Wells_Heaters_2310021100</v>
      </c>
      <c r="AC224" s="127" t="str">
        <f t="shared" si="30"/>
        <v>Gas Wells</v>
      </c>
      <c r="AD224" s="127" t="str">
        <f t="shared" si="31"/>
        <v>Heaters</v>
      </c>
      <c r="AE224" s="127" t="str">
        <f t="shared" si="32"/>
        <v>2310021100</v>
      </c>
      <c r="AF224" s="127" t="str">
        <f t="shared" si="33"/>
        <v>YELLWSTN</v>
      </c>
      <c r="AG224" s="272"/>
      <c r="AH224" s="272"/>
      <c r="AI224" s="272"/>
      <c r="AJ224" s="83" t="s">
        <v>399</v>
      </c>
      <c r="AK224" s="270">
        <v>1.0833333333333333</v>
      </c>
      <c r="AL224"/>
      <c r="AM224"/>
      <c r="AN224"/>
      <c r="AO224"/>
      <c r="AP224"/>
      <c r="AQ224"/>
      <c r="AR224"/>
      <c r="AS224"/>
    </row>
    <row r="225" spans="8:45" x14ac:dyDescent="0.2">
      <c r="H225"/>
      <c r="AB225" s="127" t="str">
        <f t="shared" si="29"/>
        <v>GLDN VAL_Gas Wells_Heaters_2310021100</v>
      </c>
      <c r="AC225" s="127" t="str">
        <f t="shared" si="30"/>
        <v>Gas Wells</v>
      </c>
      <c r="AD225" s="127" t="str">
        <f t="shared" si="31"/>
        <v>Heaters</v>
      </c>
      <c r="AE225" s="127" t="str">
        <f t="shared" si="32"/>
        <v>2310021100</v>
      </c>
      <c r="AF225" s="127" t="str">
        <f t="shared" si="33"/>
        <v>GLDN VAL</v>
      </c>
      <c r="AG225" s="272"/>
      <c r="AH225" s="272"/>
      <c r="AI225" s="272"/>
      <c r="AJ225" s="83" t="s">
        <v>400</v>
      </c>
      <c r="AK225" s="270">
        <v>1.0833333333333333</v>
      </c>
      <c r="AL225"/>
      <c r="AM225"/>
      <c r="AN225"/>
      <c r="AO225"/>
      <c r="AP225"/>
      <c r="AQ225"/>
      <c r="AR225"/>
      <c r="AS225"/>
    </row>
    <row r="226" spans="8:45" x14ac:dyDescent="0.2">
      <c r="H226"/>
      <c r="AB226" s="127" t="str">
        <f t="shared" si="29"/>
        <v>MSSLSHEL_Gas Wells_Heaters_2310021100</v>
      </c>
      <c r="AC226" s="127" t="str">
        <f t="shared" si="30"/>
        <v>Gas Wells</v>
      </c>
      <c r="AD226" s="127" t="str">
        <f t="shared" si="31"/>
        <v>Heaters</v>
      </c>
      <c r="AE226" s="127" t="str">
        <f t="shared" si="32"/>
        <v>2310021100</v>
      </c>
      <c r="AF226" s="127" t="str">
        <f t="shared" si="33"/>
        <v>MSSLSHEL</v>
      </c>
      <c r="AG226" s="272"/>
      <c r="AH226" s="272"/>
      <c r="AI226" s="272"/>
      <c r="AJ226" s="83" t="s">
        <v>401</v>
      </c>
      <c r="AK226" s="270">
        <v>1.0833333333333333</v>
      </c>
      <c r="AL226"/>
      <c r="AM226"/>
      <c r="AN226"/>
      <c r="AO226"/>
      <c r="AP226"/>
      <c r="AQ226"/>
      <c r="AR226"/>
      <c r="AS226"/>
    </row>
    <row r="227" spans="8:45" x14ac:dyDescent="0.2">
      <c r="H227"/>
      <c r="AB227" s="127" t="str">
        <f t="shared" si="29"/>
        <v>PETROLEM_Gas Wells_Heaters_2310021100</v>
      </c>
      <c r="AC227" s="127" t="str">
        <f t="shared" si="30"/>
        <v>Gas Wells</v>
      </c>
      <c r="AD227" s="127" t="str">
        <f t="shared" si="31"/>
        <v>Heaters</v>
      </c>
      <c r="AE227" s="127" t="str">
        <f t="shared" si="32"/>
        <v>2310021100</v>
      </c>
      <c r="AF227" s="127" t="str">
        <f t="shared" si="33"/>
        <v>PETROLEM</v>
      </c>
      <c r="AG227" s="272"/>
      <c r="AH227" s="272"/>
      <c r="AI227" s="272"/>
      <c r="AJ227" s="83" t="s">
        <v>402</v>
      </c>
      <c r="AK227" s="270">
        <v>1.0833333333333333</v>
      </c>
      <c r="AL227"/>
      <c r="AM227"/>
      <c r="AN227"/>
      <c r="AO227"/>
      <c r="AP227"/>
      <c r="AQ227"/>
      <c r="AR227"/>
      <c r="AS227"/>
    </row>
    <row r="228" spans="8:45" x14ac:dyDescent="0.2">
      <c r="H228"/>
      <c r="AB228" s="127" t="str">
        <f t="shared" si="29"/>
        <v>Basinwide_Gas Wells_Heaters_2310021100</v>
      </c>
      <c r="AC228" s="127" t="str">
        <f t="shared" si="30"/>
        <v>Gas Wells</v>
      </c>
      <c r="AD228" s="127" t="str">
        <f t="shared" si="31"/>
        <v>Heaters</v>
      </c>
      <c r="AE228" s="127" t="str">
        <f t="shared" si="32"/>
        <v>2310021100</v>
      </c>
      <c r="AF228" s="127" t="str">
        <f t="shared" si="33"/>
        <v>Basinwide</v>
      </c>
      <c r="AG228" s="272"/>
      <c r="AH228" s="272"/>
      <c r="AI228" s="272"/>
      <c r="AJ228" s="83" t="s">
        <v>453</v>
      </c>
      <c r="AK228" s="270">
        <v>0.98476361192023298</v>
      </c>
      <c r="AL228"/>
      <c r="AM228"/>
      <c r="AN228"/>
      <c r="AO228"/>
      <c r="AP228"/>
      <c r="AQ228"/>
      <c r="AR228"/>
      <c r="AS228"/>
    </row>
    <row r="229" spans="8:45" x14ac:dyDescent="0.2">
      <c r="H229"/>
      <c r="AB229" s="127" t="str">
        <f t="shared" si="29"/>
        <v>Toole_Gas Wells_Initial completion Flaring_2310121701</v>
      </c>
      <c r="AC229" s="127" t="str">
        <f t="shared" si="30"/>
        <v>Gas Wells</v>
      </c>
      <c r="AD229" s="127" t="str">
        <f t="shared" si="31"/>
        <v>Initial completion Flaring</v>
      </c>
      <c r="AE229" s="127" t="str">
        <f t="shared" si="32"/>
        <v>2310121701</v>
      </c>
      <c r="AF229" s="127" t="str">
        <f t="shared" si="33"/>
        <v>Toole</v>
      </c>
      <c r="AG229" s="272"/>
      <c r="AH229" s="12" t="s">
        <v>52</v>
      </c>
      <c r="AI229" s="12" t="s">
        <v>472</v>
      </c>
      <c r="AJ229" s="12" t="s">
        <v>383</v>
      </c>
      <c r="AK229" s="269">
        <v>0.36363636363636359</v>
      </c>
      <c r="AL229"/>
      <c r="AM229"/>
      <c r="AN229"/>
      <c r="AO229"/>
      <c r="AP229"/>
      <c r="AQ229"/>
      <c r="AR229"/>
      <c r="AS229"/>
    </row>
    <row r="230" spans="8:45" x14ac:dyDescent="0.2">
      <c r="H230"/>
      <c r="AB230" s="127" t="str">
        <f t="shared" si="29"/>
        <v>Pondera_Gas Wells_Initial completion Flaring_2310121701</v>
      </c>
      <c r="AC230" s="127" t="str">
        <f t="shared" si="30"/>
        <v>Gas Wells</v>
      </c>
      <c r="AD230" s="127" t="str">
        <f t="shared" si="31"/>
        <v>Initial completion Flaring</v>
      </c>
      <c r="AE230" s="127" t="str">
        <f t="shared" si="32"/>
        <v>2310121701</v>
      </c>
      <c r="AF230" s="127" t="str">
        <f t="shared" si="33"/>
        <v>Pondera</v>
      </c>
      <c r="AG230" s="272"/>
      <c r="AH230" s="272"/>
      <c r="AI230" s="272"/>
      <c r="AJ230" s="83" t="s">
        <v>384</v>
      </c>
      <c r="AK230" s="270">
        <v>0.36363636363636359</v>
      </c>
      <c r="AL230"/>
      <c r="AM230"/>
      <c r="AN230"/>
      <c r="AO230"/>
      <c r="AP230"/>
      <c r="AQ230"/>
      <c r="AR230"/>
      <c r="AS230"/>
    </row>
    <row r="231" spans="8:45" x14ac:dyDescent="0.2">
      <c r="H231"/>
      <c r="AB231" s="127" t="str">
        <f t="shared" si="29"/>
        <v>Glacier_Gas Wells_Initial completion Flaring_2310121701</v>
      </c>
      <c r="AC231" s="127" t="str">
        <f t="shared" si="30"/>
        <v>Gas Wells</v>
      </c>
      <c r="AD231" s="127" t="str">
        <f t="shared" si="31"/>
        <v>Initial completion Flaring</v>
      </c>
      <c r="AE231" s="127" t="str">
        <f t="shared" si="32"/>
        <v>2310121701</v>
      </c>
      <c r="AF231" s="127" t="str">
        <f t="shared" si="33"/>
        <v>Glacier</v>
      </c>
      <c r="AG231" s="272"/>
      <c r="AH231" s="272"/>
      <c r="AI231" s="272"/>
      <c r="AJ231" s="83" t="s">
        <v>385</v>
      </c>
      <c r="AK231" s="270">
        <v>0.36363636363636359</v>
      </c>
      <c r="AL231"/>
      <c r="AM231"/>
      <c r="AN231"/>
      <c r="AO231"/>
      <c r="AP231"/>
      <c r="AQ231"/>
      <c r="AR231"/>
      <c r="AS231"/>
    </row>
    <row r="232" spans="8:45" x14ac:dyDescent="0.2">
      <c r="H232"/>
      <c r="AB232" s="127" t="str">
        <f t="shared" si="29"/>
        <v>Blaine_Gas Wells_Initial completion Flaring_2310121701</v>
      </c>
      <c r="AC232" s="127" t="str">
        <f t="shared" si="30"/>
        <v>Gas Wells</v>
      </c>
      <c r="AD232" s="127" t="str">
        <f t="shared" si="31"/>
        <v>Initial completion Flaring</v>
      </c>
      <c r="AE232" s="127" t="str">
        <f t="shared" si="32"/>
        <v>2310121701</v>
      </c>
      <c r="AF232" s="127" t="str">
        <f t="shared" si="33"/>
        <v>Blaine</v>
      </c>
      <c r="AG232" s="272"/>
      <c r="AH232" s="272"/>
      <c r="AI232" s="272"/>
      <c r="AJ232" s="83" t="s">
        <v>386</v>
      </c>
      <c r="AK232" s="270">
        <v>0.75</v>
      </c>
      <c r="AL232"/>
      <c r="AM232"/>
      <c r="AN232"/>
      <c r="AO232"/>
      <c r="AP232"/>
      <c r="AQ232"/>
      <c r="AR232"/>
      <c r="AS232"/>
    </row>
    <row r="233" spans="8:45" x14ac:dyDescent="0.2">
      <c r="H233"/>
      <c r="AB233" s="127" t="str">
        <f t="shared" si="29"/>
        <v>Hill_Gas Wells_Initial completion Flaring_2310121701</v>
      </c>
      <c r="AC233" s="127" t="str">
        <f t="shared" si="30"/>
        <v>Gas Wells</v>
      </c>
      <c r="AD233" s="127" t="str">
        <f t="shared" si="31"/>
        <v>Initial completion Flaring</v>
      </c>
      <c r="AE233" s="127" t="str">
        <f t="shared" si="32"/>
        <v>2310121701</v>
      </c>
      <c r="AF233" s="127" t="str">
        <f t="shared" si="33"/>
        <v>Hill</v>
      </c>
      <c r="AG233" s="272"/>
      <c r="AH233" s="272"/>
      <c r="AI233" s="272"/>
      <c r="AJ233" s="83" t="s">
        <v>387</v>
      </c>
      <c r="AK233" s="270">
        <v>0.75</v>
      </c>
      <c r="AL233"/>
      <c r="AM233"/>
      <c r="AN233"/>
      <c r="AO233"/>
      <c r="AP233"/>
      <c r="AQ233"/>
      <c r="AR233"/>
      <c r="AS233"/>
    </row>
    <row r="234" spans="8:45" x14ac:dyDescent="0.2">
      <c r="H234"/>
      <c r="AB234" s="127" t="str">
        <f t="shared" si="29"/>
        <v>Liberty_Gas Wells_Initial completion Flaring_2310121701</v>
      </c>
      <c r="AC234" s="127" t="str">
        <f t="shared" si="30"/>
        <v>Gas Wells</v>
      </c>
      <c r="AD234" s="127" t="str">
        <f t="shared" si="31"/>
        <v>Initial completion Flaring</v>
      </c>
      <c r="AE234" s="127" t="str">
        <f t="shared" si="32"/>
        <v>2310121701</v>
      </c>
      <c r="AF234" s="127" t="str">
        <f t="shared" si="33"/>
        <v>Liberty</v>
      </c>
      <c r="AG234" s="272"/>
      <c r="AH234" s="272"/>
      <c r="AI234" s="272"/>
      <c r="AJ234" s="83" t="s">
        <v>388</v>
      </c>
      <c r="AK234" s="270">
        <v>0.36363636363636359</v>
      </c>
      <c r="AL234"/>
      <c r="AM234"/>
      <c r="AN234"/>
      <c r="AO234"/>
      <c r="AP234"/>
      <c r="AQ234"/>
      <c r="AR234"/>
      <c r="AS234"/>
    </row>
    <row r="235" spans="8:45" x14ac:dyDescent="0.2">
      <c r="H235"/>
      <c r="AB235" s="127" t="str">
        <f t="shared" si="29"/>
        <v>Phillips_Gas Wells_Initial completion Flaring_2310121701</v>
      </c>
      <c r="AC235" s="127" t="str">
        <f t="shared" si="30"/>
        <v>Gas Wells</v>
      </c>
      <c r="AD235" s="127" t="str">
        <f t="shared" si="31"/>
        <v>Initial completion Flaring</v>
      </c>
      <c r="AE235" s="127" t="str">
        <f t="shared" si="32"/>
        <v>2310121701</v>
      </c>
      <c r="AF235" s="127" t="str">
        <f t="shared" si="33"/>
        <v>Phillips</v>
      </c>
      <c r="AG235" s="272"/>
      <c r="AH235" s="272"/>
      <c r="AI235" s="272"/>
      <c r="AJ235" s="83" t="s">
        <v>389</v>
      </c>
      <c r="AK235" s="270">
        <v>1</v>
      </c>
      <c r="AL235"/>
      <c r="AM235"/>
      <c r="AN235"/>
      <c r="AO235"/>
      <c r="AP235"/>
      <c r="AQ235"/>
      <c r="AR235"/>
      <c r="AS235"/>
    </row>
    <row r="236" spans="8:45" x14ac:dyDescent="0.2">
      <c r="H236"/>
      <c r="AB236" s="127" t="str">
        <f t="shared" si="29"/>
        <v>Cascade_Gas Wells_Initial completion Flaring_2310121701</v>
      </c>
      <c r="AC236" s="127" t="str">
        <f t="shared" si="30"/>
        <v>Gas Wells</v>
      </c>
      <c r="AD236" s="127" t="str">
        <f t="shared" si="31"/>
        <v>Initial completion Flaring</v>
      </c>
      <c r="AE236" s="127" t="str">
        <f t="shared" si="32"/>
        <v>2310121701</v>
      </c>
      <c r="AF236" s="127" t="str">
        <f t="shared" si="33"/>
        <v>Cascade</v>
      </c>
      <c r="AG236" s="272"/>
      <c r="AH236" s="272"/>
      <c r="AI236" s="272"/>
      <c r="AJ236" s="83" t="s">
        <v>390</v>
      </c>
      <c r="AK236" s="270">
        <v>0</v>
      </c>
      <c r="AL236"/>
      <c r="AM236"/>
      <c r="AN236"/>
      <c r="AO236"/>
      <c r="AP236"/>
      <c r="AQ236"/>
      <c r="AR236"/>
      <c r="AS236"/>
    </row>
    <row r="237" spans="8:45" x14ac:dyDescent="0.2">
      <c r="H237"/>
      <c r="AB237" s="127" t="str">
        <f t="shared" si="29"/>
        <v>Fergus_Gas Wells_Initial completion Flaring_2310121701</v>
      </c>
      <c r="AC237" s="127" t="str">
        <f t="shared" si="30"/>
        <v>Gas Wells</v>
      </c>
      <c r="AD237" s="127" t="str">
        <f t="shared" si="31"/>
        <v>Initial completion Flaring</v>
      </c>
      <c r="AE237" s="127" t="str">
        <f t="shared" si="32"/>
        <v>2310121701</v>
      </c>
      <c r="AF237" s="127" t="str">
        <f t="shared" si="33"/>
        <v>Fergus</v>
      </c>
      <c r="AG237" s="272"/>
      <c r="AH237" s="272"/>
      <c r="AI237" s="272"/>
      <c r="AJ237" s="83" t="s">
        <v>391</v>
      </c>
      <c r="AK237" s="270">
        <v>0</v>
      </c>
      <c r="AL237"/>
      <c r="AM237"/>
      <c r="AN237"/>
      <c r="AO237"/>
      <c r="AP237"/>
      <c r="AQ237"/>
      <c r="AR237"/>
      <c r="AS237"/>
    </row>
    <row r="238" spans="8:45" x14ac:dyDescent="0.2">
      <c r="H238"/>
      <c r="AB238" s="127" t="str">
        <f t="shared" si="29"/>
        <v>Rosebud_Gas Wells_Initial completion Flaring_2310121701</v>
      </c>
      <c r="AC238" s="127" t="str">
        <f t="shared" si="30"/>
        <v>Gas Wells</v>
      </c>
      <c r="AD238" s="127" t="str">
        <f t="shared" si="31"/>
        <v>Initial completion Flaring</v>
      </c>
      <c r="AE238" s="127" t="str">
        <f t="shared" si="32"/>
        <v>2310121701</v>
      </c>
      <c r="AF238" s="127" t="str">
        <f t="shared" si="33"/>
        <v>Rosebud</v>
      </c>
      <c r="AG238" s="272"/>
      <c r="AH238" s="272"/>
      <c r="AI238" s="272"/>
      <c r="AJ238" s="83" t="s">
        <v>392</v>
      </c>
      <c r="AK238" s="270">
        <v>0</v>
      </c>
      <c r="AL238"/>
      <c r="AM238"/>
      <c r="AN238"/>
      <c r="AO238"/>
      <c r="AP238"/>
      <c r="AQ238"/>
      <c r="AR238"/>
      <c r="AS238"/>
    </row>
    <row r="239" spans="8:45" x14ac:dyDescent="0.2">
      <c r="H239"/>
      <c r="AB239" s="127" t="str">
        <f t="shared" si="29"/>
        <v>Teton_Gas Wells_Initial completion Flaring_2310121701</v>
      </c>
      <c r="AC239" s="127" t="str">
        <f t="shared" si="30"/>
        <v>Gas Wells</v>
      </c>
      <c r="AD239" s="127" t="str">
        <f t="shared" si="31"/>
        <v>Initial completion Flaring</v>
      </c>
      <c r="AE239" s="127" t="str">
        <f t="shared" si="32"/>
        <v>2310121701</v>
      </c>
      <c r="AF239" s="127" t="str">
        <f t="shared" si="33"/>
        <v>Teton</v>
      </c>
      <c r="AG239" s="272"/>
      <c r="AH239" s="272"/>
      <c r="AI239" s="272"/>
      <c r="AJ239" s="83" t="s">
        <v>393</v>
      </c>
      <c r="AK239" s="270">
        <v>0</v>
      </c>
      <c r="AL239"/>
      <c r="AM239"/>
      <c r="AN239"/>
      <c r="AO239"/>
      <c r="AP239"/>
      <c r="AQ239"/>
      <c r="AR239"/>
      <c r="AS239"/>
    </row>
    <row r="240" spans="8:45" x14ac:dyDescent="0.2">
      <c r="H240"/>
      <c r="AB240" s="127" t="str">
        <f t="shared" si="29"/>
        <v>Chouteau_Gas Wells_Initial completion Flaring_2310121701</v>
      </c>
      <c r="AC240" s="127" t="str">
        <f t="shared" si="30"/>
        <v>Gas Wells</v>
      </c>
      <c r="AD240" s="127" t="str">
        <f t="shared" si="31"/>
        <v>Initial completion Flaring</v>
      </c>
      <c r="AE240" s="127" t="str">
        <f t="shared" si="32"/>
        <v>2310121701</v>
      </c>
      <c r="AF240" s="127" t="str">
        <f t="shared" si="33"/>
        <v>Chouteau</v>
      </c>
      <c r="AG240" s="272"/>
      <c r="AH240" s="272"/>
      <c r="AI240" s="272"/>
      <c r="AJ240" s="83" t="s">
        <v>394</v>
      </c>
      <c r="AK240" s="270">
        <v>0.75</v>
      </c>
      <c r="AL240"/>
      <c r="AM240"/>
      <c r="AN240"/>
      <c r="AO240"/>
      <c r="AP240"/>
      <c r="AQ240"/>
      <c r="AR240"/>
      <c r="AS240"/>
    </row>
    <row r="241" spans="8:45" x14ac:dyDescent="0.2">
      <c r="H241"/>
      <c r="AB241" s="127" t="str">
        <f t="shared" si="29"/>
        <v>YELLWSTN_Gas Wells_Initial completion Flaring_2310121701</v>
      </c>
      <c r="AC241" s="127" t="str">
        <f t="shared" si="30"/>
        <v>Gas Wells</v>
      </c>
      <c r="AD241" s="127" t="str">
        <f t="shared" si="31"/>
        <v>Initial completion Flaring</v>
      </c>
      <c r="AE241" s="127" t="str">
        <f t="shared" si="32"/>
        <v>2310121701</v>
      </c>
      <c r="AF241" s="127" t="str">
        <f t="shared" si="33"/>
        <v>YELLWSTN</v>
      </c>
      <c r="AG241" s="272"/>
      <c r="AH241" s="272"/>
      <c r="AI241" s="272"/>
      <c r="AJ241" s="83" t="s">
        <v>399</v>
      </c>
      <c r="AK241" s="270">
        <v>0</v>
      </c>
      <c r="AL241"/>
      <c r="AM241"/>
      <c r="AN241"/>
      <c r="AO241"/>
      <c r="AP241"/>
      <c r="AQ241"/>
      <c r="AR241"/>
      <c r="AS241"/>
    </row>
    <row r="242" spans="8:45" x14ac:dyDescent="0.2">
      <c r="H242"/>
      <c r="AB242" s="127" t="str">
        <f t="shared" si="29"/>
        <v>GLDN VAL_Gas Wells_Initial completion Flaring_2310121701</v>
      </c>
      <c r="AC242" s="127" t="str">
        <f t="shared" si="30"/>
        <v>Gas Wells</v>
      </c>
      <c r="AD242" s="127" t="str">
        <f t="shared" si="31"/>
        <v>Initial completion Flaring</v>
      </c>
      <c r="AE242" s="127" t="str">
        <f t="shared" si="32"/>
        <v>2310121701</v>
      </c>
      <c r="AF242" s="127" t="str">
        <f t="shared" si="33"/>
        <v>GLDN VAL</v>
      </c>
      <c r="AG242" s="272"/>
      <c r="AH242" s="272"/>
      <c r="AI242" s="272"/>
      <c r="AJ242" s="83" t="s">
        <v>400</v>
      </c>
      <c r="AK242" s="270">
        <v>0</v>
      </c>
      <c r="AL242"/>
      <c r="AM242"/>
      <c r="AN242"/>
      <c r="AO242"/>
      <c r="AP242"/>
      <c r="AQ242"/>
      <c r="AR242"/>
      <c r="AS242"/>
    </row>
    <row r="243" spans="8:45" x14ac:dyDescent="0.2">
      <c r="H243"/>
      <c r="AB243" s="127" t="str">
        <f t="shared" si="29"/>
        <v>MSSLSHEL_Gas Wells_Initial completion Flaring_2310121701</v>
      </c>
      <c r="AC243" s="127" t="str">
        <f t="shared" si="30"/>
        <v>Gas Wells</v>
      </c>
      <c r="AD243" s="127" t="str">
        <f t="shared" si="31"/>
        <v>Initial completion Flaring</v>
      </c>
      <c r="AE243" s="127" t="str">
        <f t="shared" si="32"/>
        <v>2310121701</v>
      </c>
      <c r="AF243" s="127" t="str">
        <f t="shared" si="33"/>
        <v>MSSLSHEL</v>
      </c>
      <c r="AG243" s="272"/>
      <c r="AH243" s="272"/>
      <c r="AI243" s="272"/>
      <c r="AJ243" s="83" t="s">
        <v>401</v>
      </c>
      <c r="AK243" s="270">
        <v>0</v>
      </c>
      <c r="AL243"/>
      <c r="AM243"/>
      <c r="AN243"/>
      <c r="AO243"/>
      <c r="AP243"/>
      <c r="AQ243"/>
      <c r="AR243"/>
      <c r="AS243"/>
    </row>
    <row r="244" spans="8:45" x14ac:dyDescent="0.2">
      <c r="H244"/>
      <c r="AB244" s="127" t="str">
        <f t="shared" si="29"/>
        <v>PETROLEM_Gas Wells_Initial completion Flaring_2310121701</v>
      </c>
      <c r="AC244" s="127" t="str">
        <f t="shared" si="30"/>
        <v>Gas Wells</v>
      </c>
      <c r="AD244" s="127" t="str">
        <f t="shared" si="31"/>
        <v>Initial completion Flaring</v>
      </c>
      <c r="AE244" s="127" t="str">
        <f t="shared" si="32"/>
        <v>2310121701</v>
      </c>
      <c r="AF244" s="127" t="str">
        <f t="shared" si="33"/>
        <v>PETROLEM</v>
      </c>
      <c r="AG244" s="272"/>
      <c r="AH244" s="272"/>
      <c r="AI244" s="272"/>
      <c r="AJ244" s="83" t="s">
        <v>402</v>
      </c>
      <c r="AK244" s="270">
        <v>0</v>
      </c>
      <c r="AL244"/>
      <c r="AM244"/>
      <c r="AN244"/>
      <c r="AO244"/>
      <c r="AP244"/>
      <c r="AQ244"/>
      <c r="AR244"/>
      <c r="AS244"/>
    </row>
    <row r="245" spans="8:45" x14ac:dyDescent="0.2">
      <c r="H245"/>
      <c r="AB245" s="127" t="str">
        <f t="shared" si="29"/>
        <v>Basinwide_Gas Wells_Initial completion Flaring_2310121701</v>
      </c>
      <c r="AC245" s="127" t="str">
        <f t="shared" si="30"/>
        <v>Gas Wells</v>
      </c>
      <c r="AD245" s="127" t="str">
        <f t="shared" si="31"/>
        <v>Initial completion Flaring</v>
      </c>
      <c r="AE245" s="127" t="str">
        <f t="shared" si="32"/>
        <v>2310121701</v>
      </c>
      <c r="AF245" s="127" t="str">
        <f t="shared" si="33"/>
        <v>Basinwide</v>
      </c>
      <c r="AG245" s="272"/>
      <c r="AH245" s="272"/>
      <c r="AI245" s="272"/>
      <c r="AJ245" s="83" t="s">
        <v>453</v>
      </c>
      <c r="AK245" s="270">
        <v>0.38854640942006857</v>
      </c>
      <c r="AL245"/>
      <c r="AM245"/>
      <c r="AN245"/>
      <c r="AO245"/>
      <c r="AP245"/>
      <c r="AQ245"/>
      <c r="AR245"/>
      <c r="AS245"/>
    </row>
    <row r="246" spans="8:45" x14ac:dyDescent="0.2">
      <c r="H246"/>
      <c r="AB246" s="127" t="str">
        <f t="shared" si="29"/>
        <v>Toole_Gas Wells_Miscellaneous engines_2310021700</v>
      </c>
      <c r="AC246" s="127" t="str">
        <f t="shared" si="30"/>
        <v>Gas Wells</v>
      </c>
      <c r="AD246" s="127" t="str">
        <f t="shared" si="31"/>
        <v>Miscellaneous engines</v>
      </c>
      <c r="AE246" s="127" t="str">
        <f t="shared" si="32"/>
        <v>2310021700</v>
      </c>
      <c r="AF246" s="127" t="str">
        <f t="shared" si="33"/>
        <v>Toole</v>
      </c>
      <c r="AG246" s="272"/>
      <c r="AH246" s="12" t="s">
        <v>71</v>
      </c>
      <c r="AI246" s="12" t="s">
        <v>361</v>
      </c>
      <c r="AJ246" s="12" t="s">
        <v>383</v>
      </c>
      <c r="AK246" s="269">
        <v>0.98127340823970033</v>
      </c>
      <c r="AL246"/>
      <c r="AM246"/>
      <c r="AN246"/>
      <c r="AO246"/>
      <c r="AP246"/>
      <c r="AQ246"/>
      <c r="AR246"/>
      <c r="AS246"/>
    </row>
    <row r="247" spans="8:45" x14ac:dyDescent="0.2">
      <c r="H247"/>
      <c r="AB247" s="127" t="str">
        <f t="shared" si="29"/>
        <v>Pondera_Gas Wells_Miscellaneous engines_2310021700</v>
      </c>
      <c r="AC247" s="127" t="str">
        <f t="shared" si="30"/>
        <v>Gas Wells</v>
      </c>
      <c r="AD247" s="127" t="str">
        <f t="shared" si="31"/>
        <v>Miscellaneous engines</v>
      </c>
      <c r="AE247" s="127" t="str">
        <f t="shared" si="32"/>
        <v>2310021700</v>
      </c>
      <c r="AF247" s="127" t="str">
        <f t="shared" si="33"/>
        <v>Pondera</v>
      </c>
      <c r="AG247" s="272"/>
      <c r="AH247" s="272"/>
      <c r="AI247" s="272"/>
      <c r="AJ247" s="83" t="s">
        <v>384</v>
      </c>
      <c r="AK247" s="270">
        <v>0.98127340823970033</v>
      </c>
      <c r="AL247"/>
      <c r="AM247"/>
      <c r="AN247"/>
      <c r="AO247"/>
      <c r="AP247"/>
      <c r="AQ247"/>
      <c r="AR247"/>
      <c r="AS247"/>
    </row>
    <row r="248" spans="8:45" x14ac:dyDescent="0.2">
      <c r="H248"/>
      <c r="AB248" s="127" t="str">
        <f t="shared" si="29"/>
        <v>Glacier_Gas Wells_Miscellaneous engines_2310021700</v>
      </c>
      <c r="AC248" s="127" t="str">
        <f t="shared" si="30"/>
        <v>Gas Wells</v>
      </c>
      <c r="AD248" s="127" t="str">
        <f t="shared" si="31"/>
        <v>Miscellaneous engines</v>
      </c>
      <c r="AE248" s="127" t="str">
        <f t="shared" si="32"/>
        <v>2310021700</v>
      </c>
      <c r="AF248" s="127" t="str">
        <f t="shared" si="33"/>
        <v>Glacier</v>
      </c>
      <c r="AG248" s="272"/>
      <c r="AH248" s="272"/>
      <c r="AI248" s="272"/>
      <c r="AJ248" s="83" t="s">
        <v>385</v>
      </c>
      <c r="AK248" s="270">
        <v>0.98127340823970033</v>
      </c>
      <c r="AL248"/>
      <c r="AM248"/>
      <c r="AN248"/>
      <c r="AO248"/>
      <c r="AP248"/>
      <c r="AQ248"/>
      <c r="AR248"/>
      <c r="AS248"/>
    </row>
    <row r="249" spans="8:45" x14ac:dyDescent="0.2">
      <c r="H249"/>
      <c r="AB249" s="127" t="str">
        <f t="shared" si="29"/>
        <v>Blaine_Gas Wells_Miscellaneous engines_2310021700</v>
      </c>
      <c r="AC249" s="127" t="str">
        <f t="shared" si="30"/>
        <v>Gas Wells</v>
      </c>
      <c r="AD249" s="127" t="str">
        <f t="shared" si="31"/>
        <v>Miscellaneous engines</v>
      </c>
      <c r="AE249" s="127" t="str">
        <f t="shared" si="32"/>
        <v>2310021700</v>
      </c>
      <c r="AF249" s="127" t="str">
        <f t="shared" si="33"/>
        <v>Blaine</v>
      </c>
      <c r="AG249" s="272"/>
      <c r="AH249" s="272"/>
      <c r="AI249" s="272"/>
      <c r="AJ249" s="83" t="s">
        <v>386</v>
      </c>
      <c r="AK249" s="270">
        <v>0.97609289617486339</v>
      </c>
      <c r="AL249"/>
      <c r="AM249"/>
      <c r="AN249"/>
      <c r="AO249"/>
      <c r="AP249"/>
      <c r="AQ249"/>
      <c r="AR249"/>
      <c r="AS249"/>
    </row>
    <row r="250" spans="8:45" x14ac:dyDescent="0.2">
      <c r="H250"/>
      <c r="AB250" s="127" t="str">
        <f t="shared" si="29"/>
        <v>Hill_Gas Wells_Miscellaneous engines_2310021700</v>
      </c>
      <c r="AC250" s="127" t="str">
        <f t="shared" si="30"/>
        <v>Gas Wells</v>
      </c>
      <c r="AD250" s="127" t="str">
        <f t="shared" si="31"/>
        <v>Miscellaneous engines</v>
      </c>
      <c r="AE250" s="127" t="str">
        <f t="shared" si="32"/>
        <v>2310021700</v>
      </c>
      <c r="AF250" s="127" t="str">
        <f t="shared" si="33"/>
        <v>Hill</v>
      </c>
      <c r="AG250" s="272"/>
      <c r="AH250" s="272"/>
      <c r="AI250" s="272"/>
      <c r="AJ250" s="83" t="s">
        <v>387</v>
      </c>
      <c r="AK250" s="270">
        <v>0.97609289617486339</v>
      </c>
      <c r="AL250"/>
      <c r="AM250"/>
      <c r="AN250"/>
      <c r="AO250"/>
      <c r="AP250"/>
      <c r="AQ250"/>
      <c r="AR250"/>
      <c r="AS250"/>
    </row>
    <row r="251" spans="8:45" x14ac:dyDescent="0.2">
      <c r="H251"/>
      <c r="AB251" s="127" t="str">
        <f t="shared" si="29"/>
        <v>Liberty_Gas Wells_Miscellaneous engines_2310021700</v>
      </c>
      <c r="AC251" s="127" t="str">
        <f t="shared" si="30"/>
        <v>Gas Wells</v>
      </c>
      <c r="AD251" s="127" t="str">
        <f t="shared" si="31"/>
        <v>Miscellaneous engines</v>
      </c>
      <c r="AE251" s="127" t="str">
        <f t="shared" si="32"/>
        <v>2310021700</v>
      </c>
      <c r="AF251" s="127" t="str">
        <f t="shared" si="33"/>
        <v>Liberty</v>
      </c>
      <c r="AG251" s="272"/>
      <c r="AH251" s="272"/>
      <c r="AI251" s="272"/>
      <c r="AJ251" s="83" t="s">
        <v>388</v>
      </c>
      <c r="AK251" s="270">
        <v>0.98127340823970033</v>
      </c>
      <c r="AL251"/>
      <c r="AM251"/>
      <c r="AN251"/>
      <c r="AO251"/>
      <c r="AP251"/>
      <c r="AQ251"/>
      <c r="AR251"/>
      <c r="AS251"/>
    </row>
    <row r="252" spans="8:45" x14ac:dyDescent="0.2">
      <c r="H252"/>
      <c r="AB252" s="127" t="str">
        <f t="shared" si="29"/>
        <v>Phillips_Gas Wells_Miscellaneous engines_2310021700</v>
      </c>
      <c r="AC252" s="127" t="str">
        <f t="shared" si="30"/>
        <v>Gas Wells</v>
      </c>
      <c r="AD252" s="127" t="str">
        <f t="shared" si="31"/>
        <v>Miscellaneous engines</v>
      </c>
      <c r="AE252" s="127" t="str">
        <f t="shared" si="32"/>
        <v>2310021700</v>
      </c>
      <c r="AF252" s="127" t="str">
        <f t="shared" si="33"/>
        <v>Phillips</v>
      </c>
      <c r="AG252" s="272"/>
      <c r="AH252" s="272"/>
      <c r="AI252" s="272"/>
      <c r="AJ252" s="83" t="s">
        <v>389</v>
      </c>
      <c r="AK252" s="270">
        <v>0.99455205811138014</v>
      </c>
      <c r="AL252"/>
      <c r="AM252"/>
      <c r="AN252"/>
      <c r="AO252"/>
      <c r="AP252"/>
      <c r="AQ252"/>
      <c r="AR252"/>
      <c r="AS252"/>
    </row>
    <row r="253" spans="8:45" x14ac:dyDescent="0.2">
      <c r="H253"/>
      <c r="AB253" s="127" t="str">
        <f t="shared" si="29"/>
        <v>Cascade_Gas Wells_Miscellaneous engines_2310021700</v>
      </c>
      <c r="AC253" s="127" t="str">
        <f t="shared" si="30"/>
        <v>Gas Wells</v>
      </c>
      <c r="AD253" s="127" t="str">
        <f t="shared" si="31"/>
        <v>Miscellaneous engines</v>
      </c>
      <c r="AE253" s="127" t="str">
        <f t="shared" si="32"/>
        <v>2310021700</v>
      </c>
      <c r="AF253" s="127" t="str">
        <f t="shared" si="33"/>
        <v>Cascade</v>
      </c>
      <c r="AG253" s="272"/>
      <c r="AH253" s="272"/>
      <c r="AI253" s="272"/>
      <c r="AJ253" s="83" t="s">
        <v>390</v>
      </c>
      <c r="AK253" s="270">
        <v>1.0833333333333333</v>
      </c>
      <c r="AL253"/>
      <c r="AM253"/>
      <c r="AN253"/>
      <c r="AO253"/>
      <c r="AP253"/>
      <c r="AQ253"/>
      <c r="AR253"/>
      <c r="AS253"/>
    </row>
    <row r="254" spans="8:45" x14ac:dyDescent="0.2">
      <c r="H254"/>
      <c r="AB254" s="127" t="str">
        <f t="shared" si="29"/>
        <v>Fergus_Gas Wells_Miscellaneous engines_2310021700</v>
      </c>
      <c r="AC254" s="127" t="str">
        <f t="shared" si="30"/>
        <v>Gas Wells</v>
      </c>
      <c r="AD254" s="127" t="str">
        <f t="shared" si="31"/>
        <v>Miscellaneous engines</v>
      </c>
      <c r="AE254" s="127" t="str">
        <f t="shared" si="32"/>
        <v>2310021700</v>
      </c>
      <c r="AF254" s="127" t="str">
        <f t="shared" si="33"/>
        <v>Fergus</v>
      </c>
      <c r="AG254" s="272"/>
      <c r="AH254" s="272"/>
      <c r="AI254" s="272"/>
      <c r="AJ254" s="83" t="s">
        <v>391</v>
      </c>
      <c r="AK254" s="270">
        <v>1.0833333333333333</v>
      </c>
      <c r="AL254"/>
      <c r="AM254"/>
      <c r="AN254"/>
      <c r="AO254"/>
      <c r="AP254"/>
      <c r="AQ254"/>
      <c r="AR254"/>
      <c r="AS254"/>
    </row>
    <row r="255" spans="8:45" x14ac:dyDescent="0.2">
      <c r="H255"/>
      <c r="AB255" s="127" t="str">
        <f t="shared" si="29"/>
        <v>Rosebud_Gas Wells_Miscellaneous engines_2310021700</v>
      </c>
      <c r="AC255" s="127" t="str">
        <f t="shared" si="30"/>
        <v>Gas Wells</v>
      </c>
      <c r="AD255" s="127" t="str">
        <f t="shared" si="31"/>
        <v>Miscellaneous engines</v>
      </c>
      <c r="AE255" s="127" t="str">
        <f t="shared" si="32"/>
        <v>2310021700</v>
      </c>
      <c r="AF255" s="127" t="str">
        <f t="shared" si="33"/>
        <v>Rosebud</v>
      </c>
      <c r="AG255" s="272"/>
      <c r="AH255" s="272"/>
      <c r="AI255" s="272"/>
      <c r="AJ255" s="83" t="s">
        <v>392</v>
      </c>
      <c r="AK255" s="270">
        <v>1.0833333333333333</v>
      </c>
      <c r="AL255"/>
      <c r="AM255"/>
      <c r="AN255"/>
      <c r="AO255"/>
      <c r="AP255"/>
      <c r="AQ255"/>
      <c r="AR255"/>
      <c r="AS255"/>
    </row>
    <row r="256" spans="8:45" x14ac:dyDescent="0.2">
      <c r="H256"/>
      <c r="AB256" s="127" t="str">
        <f t="shared" si="29"/>
        <v>Teton_Gas Wells_Miscellaneous engines_2310021700</v>
      </c>
      <c r="AC256" s="127" t="str">
        <f t="shared" si="30"/>
        <v>Gas Wells</v>
      </c>
      <c r="AD256" s="127" t="str">
        <f t="shared" si="31"/>
        <v>Miscellaneous engines</v>
      </c>
      <c r="AE256" s="127" t="str">
        <f t="shared" si="32"/>
        <v>2310021700</v>
      </c>
      <c r="AF256" s="127" t="str">
        <f t="shared" si="33"/>
        <v>Teton</v>
      </c>
      <c r="AG256" s="272"/>
      <c r="AH256" s="272"/>
      <c r="AI256" s="272"/>
      <c r="AJ256" s="83" t="s">
        <v>393</v>
      </c>
      <c r="AK256" s="270">
        <v>1.0833333333333333</v>
      </c>
      <c r="AL256"/>
      <c r="AM256"/>
      <c r="AN256"/>
      <c r="AO256"/>
      <c r="AP256"/>
      <c r="AQ256"/>
      <c r="AR256"/>
      <c r="AS256"/>
    </row>
    <row r="257" spans="8:45" x14ac:dyDescent="0.2">
      <c r="H257"/>
      <c r="AB257" s="127" t="str">
        <f t="shared" si="29"/>
        <v>Chouteau_Gas Wells_Miscellaneous engines_2310021700</v>
      </c>
      <c r="AC257" s="127" t="str">
        <f t="shared" si="30"/>
        <v>Gas Wells</v>
      </c>
      <c r="AD257" s="127" t="str">
        <f t="shared" si="31"/>
        <v>Miscellaneous engines</v>
      </c>
      <c r="AE257" s="127" t="str">
        <f t="shared" si="32"/>
        <v>2310021700</v>
      </c>
      <c r="AF257" s="127" t="str">
        <f t="shared" si="33"/>
        <v>Chouteau</v>
      </c>
      <c r="AG257" s="272"/>
      <c r="AH257" s="272"/>
      <c r="AI257" s="272"/>
      <c r="AJ257" s="83" t="s">
        <v>394</v>
      </c>
      <c r="AK257" s="270">
        <v>0.97609289617486339</v>
      </c>
      <c r="AL257"/>
      <c r="AM257"/>
      <c r="AN257"/>
      <c r="AO257"/>
      <c r="AP257"/>
      <c r="AQ257"/>
      <c r="AR257"/>
      <c r="AS257"/>
    </row>
    <row r="258" spans="8:45" x14ac:dyDescent="0.2">
      <c r="H258"/>
      <c r="AB258" s="127" t="str">
        <f t="shared" si="29"/>
        <v>YELLWSTN_Gas Wells_Miscellaneous engines_2310021700</v>
      </c>
      <c r="AC258" s="127" t="str">
        <f t="shared" si="30"/>
        <v>Gas Wells</v>
      </c>
      <c r="AD258" s="127" t="str">
        <f t="shared" si="31"/>
        <v>Miscellaneous engines</v>
      </c>
      <c r="AE258" s="127" t="str">
        <f t="shared" si="32"/>
        <v>2310021700</v>
      </c>
      <c r="AF258" s="127" t="str">
        <f t="shared" si="33"/>
        <v>YELLWSTN</v>
      </c>
      <c r="AG258" s="272"/>
      <c r="AH258" s="272"/>
      <c r="AI258" s="272"/>
      <c r="AJ258" s="83" t="s">
        <v>399</v>
      </c>
      <c r="AK258" s="270">
        <v>1.0833333333333333</v>
      </c>
      <c r="AL258"/>
      <c r="AM258"/>
      <c r="AN258"/>
      <c r="AO258"/>
      <c r="AP258"/>
      <c r="AQ258"/>
      <c r="AR258"/>
      <c r="AS258"/>
    </row>
    <row r="259" spans="8:45" x14ac:dyDescent="0.2">
      <c r="H259"/>
      <c r="AB259" s="127" t="str">
        <f t="shared" si="29"/>
        <v>GLDN VAL_Gas Wells_Miscellaneous engines_2310021700</v>
      </c>
      <c r="AC259" s="127" t="str">
        <f t="shared" si="30"/>
        <v>Gas Wells</v>
      </c>
      <c r="AD259" s="127" t="str">
        <f t="shared" si="31"/>
        <v>Miscellaneous engines</v>
      </c>
      <c r="AE259" s="127" t="str">
        <f t="shared" si="32"/>
        <v>2310021700</v>
      </c>
      <c r="AF259" s="127" t="str">
        <f t="shared" si="33"/>
        <v>GLDN VAL</v>
      </c>
      <c r="AG259" s="272"/>
      <c r="AH259" s="272"/>
      <c r="AI259" s="272"/>
      <c r="AJ259" s="83" t="s">
        <v>400</v>
      </c>
      <c r="AK259" s="270">
        <v>1.0833333333333333</v>
      </c>
      <c r="AL259"/>
      <c r="AM259"/>
      <c r="AN259"/>
      <c r="AO259"/>
      <c r="AP259"/>
      <c r="AQ259"/>
      <c r="AR259"/>
      <c r="AS259"/>
    </row>
    <row r="260" spans="8:45" x14ac:dyDescent="0.2">
      <c r="H260"/>
      <c r="AB260" s="127" t="str">
        <f t="shared" si="29"/>
        <v>MSSLSHEL_Gas Wells_Miscellaneous engines_2310021700</v>
      </c>
      <c r="AC260" s="127" t="str">
        <f t="shared" si="30"/>
        <v>Gas Wells</v>
      </c>
      <c r="AD260" s="127" t="str">
        <f t="shared" si="31"/>
        <v>Miscellaneous engines</v>
      </c>
      <c r="AE260" s="127" t="str">
        <f t="shared" si="32"/>
        <v>2310021700</v>
      </c>
      <c r="AF260" s="127" t="str">
        <f t="shared" si="33"/>
        <v>MSSLSHEL</v>
      </c>
      <c r="AG260" s="272"/>
      <c r="AH260" s="272"/>
      <c r="AI260" s="272"/>
      <c r="AJ260" s="83" t="s">
        <v>401</v>
      </c>
      <c r="AK260" s="270">
        <v>1.0833333333333333</v>
      </c>
      <c r="AL260"/>
      <c r="AM260"/>
      <c r="AN260"/>
      <c r="AO260"/>
      <c r="AP260"/>
      <c r="AQ260"/>
      <c r="AR260"/>
      <c r="AS260"/>
    </row>
    <row r="261" spans="8:45" x14ac:dyDescent="0.2">
      <c r="H261"/>
      <c r="AB261" s="127" t="str">
        <f t="shared" si="29"/>
        <v>PETROLEM_Gas Wells_Miscellaneous engines_2310021700</v>
      </c>
      <c r="AC261" s="127" t="str">
        <f t="shared" si="30"/>
        <v>Gas Wells</v>
      </c>
      <c r="AD261" s="127" t="str">
        <f t="shared" si="31"/>
        <v>Miscellaneous engines</v>
      </c>
      <c r="AE261" s="127" t="str">
        <f t="shared" si="32"/>
        <v>2310021700</v>
      </c>
      <c r="AF261" s="127" t="str">
        <f t="shared" si="33"/>
        <v>PETROLEM</v>
      </c>
      <c r="AG261" s="272"/>
      <c r="AH261" s="272"/>
      <c r="AI261" s="272"/>
      <c r="AJ261" s="83" t="s">
        <v>402</v>
      </c>
      <c r="AK261" s="270">
        <v>1.0833333333333333</v>
      </c>
      <c r="AL261"/>
      <c r="AM261"/>
      <c r="AN261"/>
      <c r="AO261"/>
      <c r="AP261"/>
      <c r="AQ261"/>
      <c r="AR261"/>
      <c r="AS261"/>
    </row>
    <row r="262" spans="8:45" x14ac:dyDescent="0.2">
      <c r="H262"/>
      <c r="AB262" s="127" t="str">
        <f t="shared" si="29"/>
        <v>Basinwide_Gas Wells_Miscellaneous engines_2310021700</v>
      </c>
      <c r="AC262" s="127" t="str">
        <f t="shared" si="30"/>
        <v>Gas Wells</v>
      </c>
      <c r="AD262" s="127" t="str">
        <f t="shared" si="31"/>
        <v>Miscellaneous engines</v>
      </c>
      <c r="AE262" s="127" t="str">
        <f t="shared" si="32"/>
        <v>2310021700</v>
      </c>
      <c r="AF262" s="127" t="str">
        <f t="shared" si="33"/>
        <v>Basinwide</v>
      </c>
      <c r="AG262" s="272"/>
      <c r="AH262" s="272"/>
      <c r="AI262" s="272"/>
      <c r="AJ262" s="83" t="s">
        <v>453</v>
      </c>
      <c r="AK262" s="270">
        <v>0.98476361192023298</v>
      </c>
      <c r="AL262"/>
      <c r="AM262"/>
      <c r="AN262"/>
      <c r="AO262"/>
      <c r="AP262"/>
      <c r="AQ262"/>
      <c r="AR262"/>
      <c r="AS262"/>
    </row>
    <row r="263" spans="8:45" x14ac:dyDescent="0.2">
      <c r="H263"/>
      <c r="AB263" s="127" t="str">
        <f t="shared" si="29"/>
        <v>Toole_Gas Wells_Other Flaring_2310021000</v>
      </c>
      <c r="AC263" s="127" t="str">
        <f t="shared" si="30"/>
        <v>Gas Wells</v>
      </c>
      <c r="AD263" s="127" t="str">
        <f t="shared" si="31"/>
        <v>Other Flaring</v>
      </c>
      <c r="AE263" s="127" t="str">
        <f t="shared" si="32"/>
        <v>2310021000</v>
      </c>
      <c r="AF263" s="127" t="str">
        <f t="shared" si="33"/>
        <v>Toole</v>
      </c>
      <c r="AG263" s="272"/>
      <c r="AH263" s="12" t="s">
        <v>70</v>
      </c>
      <c r="AI263" s="12" t="s">
        <v>23</v>
      </c>
      <c r="AJ263" s="12" t="s">
        <v>383</v>
      </c>
      <c r="AK263" s="269">
        <v>0.92451676902552449</v>
      </c>
      <c r="AL263"/>
      <c r="AM263"/>
      <c r="AN263"/>
      <c r="AO263"/>
      <c r="AP263"/>
      <c r="AQ263"/>
      <c r="AR263"/>
      <c r="AS263"/>
    </row>
    <row r="264" spans="8:45" x14ac:dyDescent="0.2">
      <c r="H264"/>
      <c r="AB264" s="127" t="str">
        <f t="shared" si="29"/>
        <v>Pondera_Gas Wells_Other Flaring_2310021000</v>
      </c>
      <c r="AC264" s="127" t="str">
        <f t="shared" si="30"/>
        <v>Gas Wells</v>
      </c>
      <c r="AD264" s="127" t="str">
        <f t="shared" si="31"/>
        <v>Other Flaring</v>
      </c>
      <c r="AE264" s="127" t="str">
        <f t="shared" si="32"/>
        <v>2310021000</v>
      </c>
      <c r="AF264" s="127" t="str">
        <f t="shared" si="33"/>
        <v>Pondera</v>
      </c>
      <c r="AG264" s="272"/>
      <c r="AH264" s="272"/>
      <c r="AI264" s="272"/>
      <c r="AJ264" s="83" t="s">
        <v>384</v>
      </c>
      <c r="AK264" s="270">
        <v>0.92451676902552449</v>
      </c>
      <c r="AL264"/>
      <c r="AM264"/>
      <c r="AN264"/>
      <c r="AO264"/>
      <c r="AP264"/>
      <c r="AQ264"/>
      <c r="AR264"/>
      <c r="AS264"/>
    </row>
    <row r="265" spans="8:45" x14ac:dyDescent="0.2">
      <c r="H265"/>
      <c r="AB265" s="127" t="str">
        <f t="shared" si="29"/>
        <v>Glacier_Gas Wells_Other Flaring_2310021000</v>
      </c>
      <c r="AC265" s="127" t="str">
        <f t="shared" si="30"/>
        <v>Gas Wells</v>
      </c>
      <c r="AD265" s="127" t="str">
        <f t="shared" si="31"/>
        <v>Other Flaring</v>
      </c>
      <c r="AE265" s="127" t="str">
        <f t="shared" si="32"/>
        <v>2310021000</v>
      </c>
      <c r="AF265" s="127" t="str">
        <f t="shared" si="33"/>
        <v>Glacier</v>
      </c>
      <c r="AG265" s="272"/>
      <c r="AH265" s="272"/>
      <c r="AI265" s="272"/>
      <c r="AJ265" s="83" t="s">
        <v>385</v>
      </c>
      <c r="AK265" s="270">
        <v>0.92451676902552449</v>
      </c>
      <c r="AL265"/>
      <c r="AM265"/>
      <c r="AN265"/>
      <c r="AO265"/>
      <c r="AP265"/>
      <c r="AQ265"/>
      <c r="AR265"/>
      <c r="AS265"/>
    </row>
    <row r="266" spans="8:45" x14ac:dyDescent="0.2">
      <c r="H266"/>
      <c r="AB266" s="127" t="str">
        <f t="shared" si="29"/>
        <v>Blaine_Gas Wells_Other Flaring_2310021000</v>
      </c>
      <c r="AC266" s="127" t="str">
        <f t="shared" si="30"/>
        <v>Gas Wells</v>
      </c>
      <c r="AD266" s="127" t="str">
        <f t="shared" si="31"/>
        <v>Other Flaring</v>
      </c>
      <c r="AE266" s="127" t="str">
        <f t="shared" si="32"/>
        <v>2310021000</v>
      </c>
      <c r="AF266" s="127" t="str">
        <f t="shared" si="33"/>
        <v>Blaine</v>
      </c>
      <c r="AG266" s="272"/>
      <c r="AH266" s="272"/>
      <c r="AI266" s="272"/>
      <c r="AJ266" s="83" t="s">
        <v>386</v>
      </c>
      <c r="AK266" s="270">
        <v>0.81713698372401322</v>
      </c>
      <c r="AL266"/>
      <c r="AM266"/>
      <c r="AN266"/>
      <c r="AO266"/>
      <c r="AP266"/>
      <c r="AQ266"/>
      <c r="AR266"/>
      <c r="AS266"/>
    </row>
    <row r="267" spans="8:45" x14ac:dyDescent="0.2">
      <c r="H267"/>
      <c r="AB267" s="127" t="str">
        <f t="shared" si="29"/>
        <v>Hill_Gas Wells_Other Flaring_2310021000</v>
      </c>
      <c r="AC267" s="127" t="str">
        <f t="shared" si="30"/>
        <v>Gas Wells</v>
      </c>
      <c r="AD267" s="127" t="str">
        <f t="shared" si="31"/>
        <v>Other Flaring</v>
      </c>
      <c r="AE267" s="127" t="str">
        <f t="shared" si="32"/>
        <v>2310021000</v>
      </c>
      <c r="AF267" s="127" t="str">
        <f t="shared" si="33"/>
        <v>Hill</v>
      </c>
      <c r="AG267" s="272"/>
      <c r="AH267" s="272"/>
      <c r="AI267" s="272"/>
      <c r="AJ267" s="83" t="s">
        <v>387</v>
      </c>
      <c r="AK267" s="270">
        <v>0.81713698372401322</v>
      </c>
      <c r="AL267"/>
      <c r="AM267"/>
      <c r="AN267"/>
      <c r="AO267"/>
      <c r="AP267"/>
      <c r="AQ267"/>
      <c r="AR267"/>
      <c r="AS267"/>
    </row>
    <row r="268" spans="8:45" x14ac:dyDescent="0.2">
      <c r="H268"/>
      <c r="AB268" s="127" t="str">
        <f t="shared" si="29"/>
        <v>Liberty_Gas Wells_Other Flaring_2310021000</v>
      </c>
      <c r="AC268" s="127" t="str">
        <f t="shared" si="30"/>
        <v>Gas Wells</v>
      </c>
      <c r="AD268" s="127" t="str">
        <f t="shared" si="31"/>
        <v>Other Flaring</v>
      </c>
      <c r="AE268" s="127" t="str">
        <f t="shared" si="32"/>
        <v>2310021000</v>
      </c>
      <c r="AF268" s="127" t="str">
        <f t="shared" si="33"/>
        <v>Liberty</v>
      </c>
      <c r="AG268" s="272"/>
      <c r="AH268" s="272"/>
      <c r="AI268" s="272"/>
      <c r="AJ268" s="83" t="s">
        <v>388</v>
      </c>
      <c r="AK268" s="270">
        <v>0.92451676902552449</v>
      </c>
      <c r="AL268"/>
      <c r="AM268"/>
      <c r="AN268"/>
      <c r="AO268"/>
      <c r="AP268"/>
      <c r="AQ268"/>
      <c r="AR268"/>
      <c r="AS268"/>
    </row>
    <row r="269" spans="8:45" x14ac:dyDescent="0.2">
      <c r="H269"/>
      <c r="AB269" s="127" t="str">
        <f t="shared" si="29"/>
        <v>Phillips_Gas Wells_Other Flaring_2310021000</v>
      </c>
      <c r="AC269" s="127" t="str">
        <f t="shared" si="30"/>
        <v>Gas Wells</v>
      </c>
      <c r="AD269" s="127" t="str">
        <f t="shared" si="31"/>
        <v>Other Flaring</v>
      </c>
      <c r="AE269" s="127" t="str">
        <f t="shared" si="32"/>
        <v>2310021000</v>
      </c>
      <c r="AF269" s="127" t="str">
        <f t="shared" si="33"/>
        <v>Phillips</v>
      </c>
      <c r="AG269" s="272"/>
      <c r="AH269" s="272"/>
      <c r="AI269" s="272"/>
      <c r="AJ269" s="83" t="s">
        <v>389</v>
      </c>
      <c r="AK269" s="270">
        <v>0.74052418554863075</v>
      </c>
      <c r="AL269"/>
      <c r="AM269"/>
      <c r="AN269"/>
      <c r="AO269"/>
      <c r="AP269"/>
      <c r="AQ269"/>
      <c r="AR269"/>
      <c r="AS269"/>
    </row>
    <row r="270" spans="8:45" x14ac:dyDescent="0.2">
      <c r="H270"/>
      <c r="AB270" s="127" t="str">
        <f t="shared" si="29"/>
        <v>Cascade_Gas Wells_Other Flaring_2310021000</v>
      </c>
      <c r="AC270" s="127" t="str">
        <f t="shared" si="30"/>
        <v>Gas Wells</v>
      </c>
      <c r="AD270" s="127" t="str">
        <f t="shared" si="31"/>
        <v>Other Flaring</v>
      </c>
      <c r="AE270" s="127" t="str">
        <f t="shared" si="32"/>
        <v>2310021000</v>
      </c>
      <c r="AF270" s="127" t="str">
        <f t="shared" si="33"/>
        <v>Cascade</v>
      </c>
      <c r="AG270" s="272"/>
      <c r="AH270" s="272"/>
      <c r="AI270" s="272"/>
      <c r="AJ270" s="83" t="s">
        <v>390</v>
      </c>
      <c r="AK270" s="270">
        <v>0.79527351080836861</v>
      </c>
      <c r="AL270"/>
      <c r="AM270"/>
      <c r="AN270"/>
      <c r="AO270"/>
      <c r="AP270"/>
      <c r="AQ270"/>
      <c r="AR270"/>
      <c r="AS270"/>
    </row>
    <row r="271" spans="8:45" x14ac:dyDescent="0.2">
      <c r="H271"/>
      <c r="AB271" s="127" t="str">
        <f t="shared" si="29"/>
        <v>Fergus_Gas Wells_Other Flaring_2310021000</v>
      </c>
      <c r="AC271" s="127" t="str">
        <f t="shared" si="30"/>
        <v>Gas Wells</v>
      </c>
      <c r="AD271" s="127" t="str">
        <f t="shared" si="31"/>
        <v>Other Flaring</v>
      </c>
      <c r="AE271" s="127" t="str">
        <f t="shared" si="32"/>
        <v>2310021000</v>
      </c>
      <c r="AF271" s="127" t="str">
        <f t="shared" si="33"/>
        <v>Fergus</v>
      </c>
      <c r="AG271" s="272"/>
      <c r="AH271" s="272"/>
      <c r="AI271" s="272"/>
      <c r="AJ271" s="83" t="s">
        <v>391</v>
      </c>
      <c r="AK271" s="270">
        <v>0.79527351080836861</v>
      </c>
      <c r="AL271"/>
      <c r="AM271"/>
      <c r="AN271"/>
      <c r="AO271"/>
      <c r="AP271"/>
      <c r="AQ271"/>
      <c r="AR271"/>
      <c r="AS271"/>
    </row>
    <row r="272" spans="8:45" x14ac:dyDescent="0.2">
      <c r="H272"/>
      <c r="AB272" s="127" t="str">
        <f t="shared" si="29"/>
        <v>Rosebud_Gas Wells_Other Flaring_2310021000</v>
      </c>
      <c r="AC272" s="127" t="str">
        <f t="shared" si="30"/>
        <v>Gas Wells</v>
      </c>
      <c r="AD272" s="127" t="str">
        <f t="shared" si="31"/>
        <v>Other Flaring</v>
      </c>
      <c r="AE272" s="127" t="str">
        <f t="shared" si="32"/>
        <v>2310021000</v>
      </c>
      <c r="AF272" s="127" t="str">
        <f t="shared" si="33"/>
        <v>Rosebud</v>
      </c>
      <c r="AG272" s="272"/>
      <c r="AH272" s="272"/>
      <c r="AI272" s="272"/>
      <c r="AJ272" s="83" t="s">
        <v>392</v>
      </c>
      <c r="AK272" s="270">
        <v>0.79527351080836861</v>
      </c>
      <c r="AL272"/>
      <c r="AM272"/>
      <c r="AN272"/>
      <c r="AO272"/>
      <c r="AP272"/>
      <c r="AQ272"/>
      <c r="AR272"/>
      <c r="AS272"/>
    </row>
    <row r="273" spans="8:45" x14ac:dyDescent="0.2">
      <c r="H273"/>
      <c r="AB273" s="127" t="str">
        <f t="shared" si="29"/>
        <v>Teton_Gas Wells_Other Flaring_2310021000</v>
      </c>
      <c r="AC273" s="127" t="str">
        <f t="shared" si="30"/>
        <v>Gas Wells</v>
      </c>
      <c r="AD273" s="127" t="str">
        <f t="shared" si="31"/>
        <v>Other Flaring</v>
      </c>
      <c r="AE273" s="127" t="str">
        <f t="shared" si="32"/>
        <v>2310021000</v>
      </c>
      <c r="AF273" s="127" t="str">
        <f t="shared" si="33"/>
        <v>Teton</v>
      </c>
      <c r="AG273" s="272"/>
      <c r="AH273" s="272"/>
      <c r="AI273" s="272"/>
      <c r="AJ273" s="83" t="s">
        <v>393</v>
      </c>
      <c r="AK273" s="270">
        <v>0.79527351080836861</v>
      </c>
      <c r="AL273"/>
      <c r="AM273"/>
      <c r="AN273"/>
      <c r="AO273"/>
      <c r="AP273"/>
      <c r="AQ273"/>
      <c r="AR273"/>
      <c r="AS273"/>
    </row>
    <row r="274" spans="8:45" x14ac:dyDescent="0.2">
      <c r="H274"/>
      <c r="AB274" s="127" t="str">
        <f t="shared" si="29"/>
        <v>Chouteau_Gas Wells_Other Flaring_2310021000</v>
      </c>
      <c r="AC274" s="127" t="str">
        <f t="shared" si="30"/>
        <v>Gas Wells</v>
      </c>
      <c r="AD274" s="127" t="str">
        <f t="shared" si="31"/>
        <v>Other Flaring</v>
      </c>
      <c r="AE274" s="127" t="str">
        <f t="shared" si="32"/>
        <v>2310021000</v>
      </c>
      <c r="AF274" s="127" t="str">
        <f t="shared" si="33"/>
        <v>Chouteau</v>
      </c>
      <c r="AG274" s="272"/>
      <c r="AH274" s="272"/>
      <c r="AI274" s="272"/>
      <c r="AJ274" s="83" t="s">
        <v>394</v>
      </c>
      <c r="AK274" s="270">
        <v>0.81713698372401322</v>
      </c>
      <c r="AL274"/>
      <c r="AM274"/>
      <c r="AN274"/>
      <c r="AO274"/>
      <c r="AP274"/>
      <c r="AQ274"/>
      <c r="AR274"/>
      <c r="AS274"/>
    </row>
    <row r="275" spans="8:45" x14ac:dyDescent="0.2">
      <c r="H275"/>
      <c r="AB275" s="127" t="str">
        <f t="shared" si="29"/>
        <v>YELLWSTN_Gas Wells_Other Flaring_2310021000</v>
      </c>
      <c r="AC275" s="127" t="str">
        <f t="shared" si="30"/>
        <v>Gas Wells</v>
      </c>
      <c r="AD275" s="127" t="str">
        <f t="shared" si="31"/>
        <v>Other Flaring</v>
      </c>
      <c r="AE275" s="127" t="str">
        <f t="shared" si="32"/>
        <v>2310021000</v>
      </c>
      <c r="AF275" s="127" t="str">
        <f t="shared" si="33"/>
        <v>YELLWSTN</v>
      </c>
      <c r="AG275" s="272"/>
      <c r="AH275" s="272"/>
      <c r="AI275" s="272"/>
      <c r="AJ275" s="83" t="s">
        <v>399</v>
      </c>
      <c r="AK275" s="270">
        <v>0.79527351080836861</v>
      </c>
      <c r="AL275"/>
      <c r="AM275"/>
      <c r="AN275"/>
      <c r="AO275"/>
      <c r="AP275"/>
      <c r="AQ275"/>
      <c r="AR275"/>
      <c r="AS275"/>
    </row>
    <row r="276" spans="8:45" x14ac:dyDescent="0.2">
      <c r="H276"/>
      <c r="AB276" s="127" t="str">
        <f t="shared" si="29"/>
        <v>GLDN VAL_Gas Wells_Other Flaring_2310021000</v>
      </c>
      <c r="AC276" s="127" t="str">
        <f t="shared" si="30"/>
        <v>Gas Wells</v>
      </c>
      <c r="AD276" s="127" t="str">
        <f t="shared" si="31"/>
        <v>Other Flaring</v>
      </c>
      <c r="AE276" s="127" t="str">
        <f t="shared" si="32"/>
        <v>2310021000</v>
      </c>
      <c r="AF276" s="127" t="str">
        <f t="shared" si="33"/>
        <v>GLDN VAL</v>
      </c>
      <c r="AG276" s="272"/>
      <c r="AH276" s="272"/>
      <c r="AI276" s="272"/>
      <c r="AJ276" s="83" t="s">
        <v>400</v>
      </c>
      <c r="AK276" s="270">
        <v>0.79527351080836861</v>
      </c>
      <c r="AL276"/>
      <c r="AM276"/>
      <c r="AN276"/>
      <c r="AO276"/>
      <c r="AP276"/>
      <c r="AQ276"/>
      <c r="AR276"/>
      <c r="AS276"/>
    </row>
    <row r="277" spans="8:45" x14ac:dyDescent="0.2">
      <c r="H277"/>
      <c r="AB277" s="127" t="str">
        <f t="shared" si="29"/>
        <v>MSSLSHEL_Gas Wells_Other Flaring_2310021000</v>
      </c>
      <c r="AC277" s="127" t="str">
        <f t="shared" si="30"/>
        <v>Gas Wells</v>
      </c>
      <c r="AD277" s="127" t="str">
        <f t="shared" si="31"/>
        <v>Other Flaring</v>
      </c>
      <c r="AE277" s="127" t="str">
        <f t="shared" si="32"/>
        <v>2310021000</v>
      </c>
      <c r="AF277" s="127" t="str">
        <f t="shared" si="33"/>
        <v>MSSLSHEL</v>
      </c>
      <c r="AG277" s="272"/>
      <c r="AH277" s="272"/>
      <c r="AI277" s="272"/>
      <c r="AJ277" s="83" t="s">
        <v>401</v>
      </c>
      <c r="AK277" s="270">
        <v>0.79527351080836861</v>
      </c>
      <c r="AL277"/>
      <c r="AM277"/>
      <c r="AN277"/>
      <c r="AO277"/>
      <c r="AP277"/>
      <c r="AQ277"/>
      <c r="AR277"/>
      <c r="AS277"/>
    </row>
    <row r="278" spans="8:45" x14ac:dyDescent="0.2">
      <c r="H278"/>
      <c r="AB278" s="127" t="str">
        <f t="shared" si="29"/>
        <v>PETROLEM_Gas Wells_Other Flaring_2310021000</v>
      </c>
      <c r="AC278" s="127" t="str">
        <f t="shared" si="30"/>
        <v>Gas Wells</v>
      </c>
      <c r="AD278" s="127" t="str">
        <f t="shared" si="31"/>
        <v>Other Flaring</v>
      </c>
      <c r="AE278" s="127" t="str">
        <f t="shared" si="32"/>
        <v>2310021000</v>
      </c>
      <c r="AF278" s="127" t="str">
        <f t="shared" si="33"/>
        <v>PETROLEM</v>
      </c>
      <c r="AG278" s="272"/>
      <c r="AH278" s="272"/>
      <c r="AI278" s="272"/>
      <c r="AJ278" s="83" t="s">
        <v>402</v>
      </c>
      <c r="AK278" s="270">
        <v>0.79527351080836861</v>
      </c>
      <c r="AL278"/>
      <c r="AM278"/>
      <c r="AN278"/>
      <c r="AO278"/>
      <c r="AP278"/>
      <c r="AQ278"/>
      <c r="AR278"/>
      <c r="AS278"/>
    </row>
    <row r="279" spans="8:45" x14ac:dyDescent="0.2">
      <c r="H279"/>
      <c r="AB279" s="127" t="str">
        <f t="shared" si="29"/>
        <v>Basinwide_Gas Wells_Other Flaring_2310021000</v>
      </c>
      <c r="AC279" s="127" t="str">
        <f t="shared" si="30"/>
        <v>Gas Wells</v>
      </c>
      <c r="AD279" s="127" t="str">
        <f t="shared" si="31"/>
        <v>Other Flaring</v>
      </c>
      <c r="AE279" s="127" t="str">
        <f t="shared" si="32"/>
        <v>2310021000</v>
      </c>
      <c r="AF279" s="127" t="str">
        <f t="shared" si="33"/>
        <v>Basinwide</v>
      </c>
      <c r="AG279" s="272"/>
      <c r="AH279" s="272"/>
      <c r="AI279" s="272"/>
      <c r="AJ279" s="83" t="s">
        <v>453</v>
      </c>
      <c r="AK279" s="270">
        <v>0.80522005414546627</v>
      </c>
      <c r="AL279"/>
      <c r="AM279"/>
      <c r="AN279"/>
      <c r="AO279"/>
      <c r="AP279"/>
      <c r="AQ279"/>
      <c r="AR279"/>
      <c r="AS279"/>
    </row>
    <row r="280" spans="8:45" x14ac:dyDescent="0.2">
      <c r="H280"/>
      <c r="AB280" s="127" t="str">
        <f t="shared" si="29"/>
        <v>Toole_Gas Wells_Other Venting_2310021000</v>
      </c>
      <c r="AC280" s="127" t="str">
        <f t="shared" si="30"/>
        <v>Gas Wells</v>
      </c>
      <c r="AD280" s="127" t="str">
        <f t="shared" si="31"/>
        <v>Other Venting</v>
      </c>
      <c r="AE280" s="127" t="str">
        <f t="shared" si="32"/>
        <v>2310021000</v>
      </c>
      <c r="AF280" s="127" t="str">
        <f t="shared" si="33"/>
        <v>Toole</v>
      </c>
      <c r="AG280" s="272"/>
      <c r="AH280" s="12" t="s">
        <v>121</v>
      </c>
      <c r="AI280" s="12" t="s">
        <v>23</v>
      </c>
      <c r="AJ280" s="12" t="s">
        <v>383</v>
      </c>
      <c r="AK280" s="269">
        <v>0.92451676902552449</v>
      </c>
      <c r="AL280"/>
      <c r="AM280"/>
      <c r="AN280"/>
      <c r="AO280"/>
      <c r="AP280"/>
      <c r="AQ280"/>
      <c r="AR280"/>
      <c r="AS280"/>
    </row>
    <row r="281" spans="8:45" x14ac:dyDescent="0.2">
      <c r="H281"/>
      <c r="AB281" s="127" t="str">
        <f t="shared" si="29"/>
        <v>Pondera_Gas Wells_Other Venting_2310021000</v>
      </c>
      <c r="AC281" s="127" t="str">
        <f t="shared" si="30"/>
        <v>Gas Wells</v>
      </c>
      <c r="AD281" s="127" t="str">
        <f t="shared" si="31"/>
        <v>Other Venting</v>
      </c>
      <c r="AE281" s="127" t="str">
        <f t="shared" si="32"/>
        <v>2310021000</v>
      </c>
      <c r="AF281" s="127" t="str">
        <f t="shared" si="33"/>
        <v>Pondera</v>
      </c>
      <c r="AG281" s="272"/>
      <c r="AH281" s="272"/>
      <c r="AI281" s="272"/>
      <c r="AJ281" s="83" t="s">
        <v>384</v>
      </c>
      <c r="AK281" s="270">
        <v>0.92451676902552449</v>
      </c>
      <c r="AL281"/>
      <c r="AM281"/>
      <c r="AN281"/>
      <c r="AO281"/>
      <c r="AP281"/>
      <c r="AQ281"/>
      <c r="AR281"/>
      <c r="AS281"/>
    </row>
    <row r="282" spans="8:45" x14ac:dyDescent="0.2">
      <c r="H282"/>
      <c r="AB282" s="127" t="str">
        <f t="shared" ref="AB282:AB345" si="34">AF282&amp;"_"&amp;AC282&amp;"_"&amp;AD282&amp;"_"&amp;AE282</f>
        <v>Glacier_Gas Wells_Other Venting_2310021000</v>
      </c>
      <c r="AC282" s="127" t="str">
        <f t="shared" ref="AC282:AC345" si="35">IF(AG282="",AC281,AG282)</f>
        <v>Gas Wells</v>
      </c>
      <c r="AD282" s="127" t="str">
        <f t="shared" ref="AD282:AD345" si="36">IF(AH282="",AD281,AH282)</f>
        <v>Other Venting</v>
      </c>
      <c r="AE282" s="127" t="str">
        <f t="shared" ref="AE282:AE345" si="37">IF(AI282="",AE281,AI282)</f>
        <v>2310021000</v>
      </c>
      <c r="AF282" s="127" t="str">
        <f t="shared" ref="AF282:AF345" si="38">IF(AJ282&lt;&gt;"",RIGHT(AJ282,LEN(AJ282)-7),AF281)</f>
        <v>Glacier</v>
      </c>
      <c r="AG282" s="272"/>
      <c r="AH282" s="272"/>
      <c r="AI282" s="272"/>
      <c r="AJ282" s="83" t="s">
        <v>385</v>
      </c>
      <c r="AK282" s="270">
        <v>0.92451676902552449</v>
      </c>
      <c r="AL282"/>
      <c r="AM282"/>
      <c r="AN282"/>
      <c r="AO282"/>
      <c r="AP282"/>
      <c r="AQ282"/>
      <c r="AR282"/>
      <c r="AS282"/>
    </row>
    <row r="283" spans="8:45" x14ac:dyDescent="0.2">
      <c r="H283"/>
      <c r="AB283" s="127" t="str">
        <f t="shared" si="34"/>
        <v>Blaine_Gas Wells_Other Venting_2310021000</v>
      </c>
      <c r="AC283" s="127" t="str">
        <f t="shared" si="35"/>
        <v>Gas Wells</v>
      </c>
      <c r="AD283" s="127" t="str">
        <f t="shared" si="36"/>
        <v>Other Venting</v>
      </c>
      <c r="AE283" s="127" t="str">
        <f t="shared" si="37"/>
        <v>2310021000</v>
      </c>
      <c r="AF283" s="127" t="str">
        <f t="shared" si="38"/>
        <v>Blaine</v>
      </c>
      <c r="AG283" s="272"/>
      <c r="AH283" s="272"/>
      <c r="AI283" s="272"/>
      <c r="AJ283" s="83" t="s">
        <v>386</v>
      </c>
      <c r="AK283" s="270">
        <v>0.81713698372401322</v>
      </c>
      <c r="AL283"/>
      <c r="AM283"/>
      <c r="AN283"/>
      <c r="AO283"/>
      <c r="AP283"/>
      <c r="AQ283"/>
      <c r="AR283"/>
      <c r="AS283"/>
    </row>
    <row r="284" spans="8:45" x14ac:dyDescent="0.2">
      <c r="H284"/>
      <c r="AB284" s="127" t="str">
        <f t="shared" si="34"/>
        <v>Hill_Gas Wells_Other Venting_2310021000</v>
      </c>
      <c r="AC284" s="127" t="str">
        <f t="shared" si="35"/>
        <v>Gas Wells</v>
      </c>
      <c r="AD284" s="127" t="str">
        <f t="shared" si="36"/>
        <v>Other Venting</v>
      </c>
      <c r="AE284" s="127" t="str">
        <f t="shared" si="37"/>
        <v>2310021000</v>
      </c>
      <c r="AF284" s="127" t="str">
        <f t="shared" si="38"/>
        <v>Hill</v>
      </c>
      <c r="AG284" s="272"/>
      <c r="AH284" s="272"/>
      <c r="AI284" s="272"/>
      <c r="AJ284" s="83" t="s">
        <v>387</v>
      </c>
      <c r="AK284" s="270">
        <v>0.81713698372401322</v>
      </c>
      <c r="AL284"/>
      <c r="AM284"/>
      <c r="AN284"/>
      <c r="AO284"/>
      <c r="AP284"/>
      <c r="AQ284"/>
      <c r="AR284"/>
      <c r="AS284"/>
    </row>
    <row r="285" spans="8:45" x14ac:dyDescent="0.2">
      <c r="H285"/>
      <c r="AB285" s="127" t="str">
        <f t="shared" si="34"/>
        <v>Liberty_Gas Wells_Other Venting_2310021000</v>
      </c>
      <c r="AC285" s="127" t="str">
        <f t="shared" si="35"/>
        <v>Gas Wells</v>
      </c>
      <c r="AD285" s="127" t="str">
        <f t="shared" si="36"/>
        <v>Other Venting</v>
      </c>
      <c r="AE285" s="127" t="str">
        <f t="shared" si="37"/>
        <v>2310021000</v>
      </c>
      <c r="AF285" s="127" t="str">
        <f t="shared" si="38"/>
        <v>Liberty</v>
      </c>
      <c r="AG285" s="272"/>
      <c r="AH285" s="272"/>
      <c r="AI285" s="272"/>
      <c r="AJ285" s="83" t="s">
        <v>388</v>
      </c>
      <c r="AK285" s="270">
        <v>0.92451676902552449</v>
      </c>
      <c r="AL285"/>
      <c r="AM285"/>
      <c r="AN285"/>
      <c r="AO285"/>
      <c r="AP285"/>
      <c r="AQ285"/>
      <c r="AR285"/>
      <c r="AS285"/>
    </row>
    <row r="286" spans="8:45" x14ac:dyDescent="0.2">
      <c r="H286"/>
      <c r="AB286" s="127" t="str">
        <f t="shared" si="34"/>
        <v>Phillips_Gas Wells_Other Venting_2310021000</v>
      </c>
      <c r="AC286" s="127" t="str">
        <f t="shared" si="35"/>
        <v>Gas Wells</v>
      </c>
      <c r="AD286" s="127" t="str">
        <f t="shared" si="36"/>
        <v>Other Venting</v>
      </c>
      <c r="AE286" s="127" t="str">
        <f t="shared" si="37"/>
        <v>2310021000</v>
      </c>
      <c r="AF286" s="127" t="str">
        <f t="shared" si="38"/>
        <v>Phillips</v>
      </c>
      <c r="AG286" s="272"/>
      <c r="AH286" s="272"/>
      <c r="AI286" s="272"/>
      <c r="AJ286" s="83" t="s">
        <v>389</v>
      </c>
      <c r="AK286" s="270">
        <v>0.74052418554863075</v>
      </c>
      <c r="AL286"/>
      <c r="AM286"/>
      <c r="AN286"/>
      <c r="AO286"/>
      <c r="AP286"/>
      <c r="AQ286"/>
      <c r="AR286"/>
      <c r="AS286"/>
    </row>
    <row r="287" spans="8:45" x14ac:dyDescent="0.2">
      <c r="H287"/>
      <c r="AB287" s="127" t="str">
        <f t="shared" si="34"/>
        <v>Cascade_Gas Wells_Other Venting_2310021000</v>
      </c>
      <c r="AC287" s="127" t="str">
        <f t="shared" si="35"/>
        <v>Gas Wells</v>
      </c>
      <c r="AD287" s="127" t="str">
        <f t="shared" si="36"/>
        <v>Other Venting</v>
      </c>
      <c r="AE287" s="127" t="str">
        <f t="shared" si="37"/>
        <v>2310021000</v>
      </c>
      <c r="AF287" s="127" t="str">
        <f t="shared" si="38"/>
        <v>Cascade</v>
      </c>
      <c r="AG287" s="272"/>
      <c r="AH287" s="272"/>
      <c r="AI287" s="272"/>
      <c r="AJ287" s="83" t="s">
        <v>390</v>
      </c>
      <c r="AK287" s="270">
        <v>0.79527351080836861</v>
      </c>
      <c r="AL287"/>
      <c r="AM287"/>
      <c r="AN287"/>
      <c r="AO287"/>
      <c r="AP287"/>
      <c r="AQ287"/>
      <c r="AR287"/>
      <c r="AS287"/>
    </row>
    <row r="288" spans="8:45" x14ac:dyDescent="0.2">
      <c r="H288"/>
      <c r="AB288" s="127" t="str">
        <f t="shared" si="34"/>
        <v>Fergus_Gas Wells_Other Venting_2310021000</v>
      </c>
      <c r="AC288" s="127" t="str">
        <f t="shared" si="35"/>
        <v>Gas Wells</v>
      </c>
      <c r="AD288" s="127" t="str">
        <f t="shared" si="36"/>
        <v>Other Venting</v>
      </c>
      <c r="AE288" s="127" t="str">
        <f t="shared" si="37"/>
        <v>2310021000</v>
      </c>
      <c r="AF288" s="127" t="str">
        <f t="shared" si="38"/>
        <v>Fergus</v>
      </c>
      <c r="AG288" s="272"/>
      <c r="AH288" s="272"/>
      <c r="AI288" s="272"/>
      <c r="AJ288" s="83" t="s">
        <v>391</v>
      </c>
      <c r="AK288" s="270">
        <v>0.79527351080836861</v>
      </c>
      <c r="AL288"/>
      <c r="AM288"/>
      <c r="AN288"/>
      <c r="AO288"/>
      <c r="AP288"/>
      <c r="AQ288"/>
      <c r="AR288"/>
      <c r="AS288"/>
    </row>
    <row r="289" spans="8:45" x14ac:dyDescent="0.2">
      <c r="H289"/>
      <c r="AB289" s="127" t="str">
        <f t="shared" si="34"/>
        <v>Rosebud_Gas Wells_Other Venting_2310021000</v>
      </c>
      <c r="AC289" s="127" t="str">
        <f t="shared" si="35"/>
        <v>Gas Wells</v>
      </c>
      <c r="AD289" s="127" t="str">
        <f t="shared" si="36"/>
        <v>Other Venting</v>
      </c>
      <c r="AE289" s="127" t="str">
        <f t="shared" si="37"/>
        <v>2310021000</v>
      </c>
      <c r="AF289" s="127" t="str">
        <f t="shared" si="38"/>
        <v>Rosebud</v>
      </c>
      <c r="AG289" s="272"/>
      <c r="AH289" s="272"/>
      <c r="AI289" s="272"/>
      <c r="AJ289" s="83" t="s">
        <v>392</v>
      </c>
      <c r="AK289" s="270">
        <v>0.79527351080836861</v>
      </c>
      <c r="AL289"/>
      <c r="AM289"/>
      <c r="AN289"/>
      <c r="AO289"/>
      <c r="AP289"/>
      <c r="AQ289"/>
      <c r="AR289"/>
      <c r="AS289"/>
    </row>
    <row r="290" spans="8:45" x14ac:dyDescent="0.2">
      <c r="H290"/>
      <c r="AB290" s="127" t="str">
        <f t="shared" si="34"/>
        <v>Teton_Gas Wells_Other Venting_2310021000</v>
      </c>
      <c r="AC290" s="127" t="str">
        <f t="shared" si="35"/>
        <v>Gas Wells</v>
      </c>
      <c r="AD290" s="127" t="str">
        <f t="shared" si="36"/>
        <v>Other Venting</v>
      </c>
      <c r="AE290" s="127" t="str">
        <f t="shared" si="37"/>
        <v>2310021000</v>
      </c>
      <c r="AF290" s="127" t="str">
        <f t="shared" si="38"/>
        <v>Teton</v>
      </c>
      <c r="AG290" s="272"/>
      <c r="AH290" s="272"/>
      <c r="AI290" s="272"/>
      <c r="AJ290" s="83" t="s">
        <v>393</v>
      </c>
      <c r="AK290" s="270">
        <v>0.79527351080836861</v>
      </c>
      <c r="AL290"/>
      <c r="AM290"/>
      <c r="AN290"/>
      <c r="AO290"/>
      <c r="AP290"/>
      <c r="AQ290"/>
      <c r="AR290"/>
      <c r="AS290"/>
    </row>
    <row r="291" spans="8:45" x14ac:dyDescent="0.2">
      <c r="H291"/>
      <c r="AB291" s="127" t="str">
        <f t="shared" si="34"/>
        <v>Chouteau_Gas Wells_Other Venting_2310021000</v>
      </c>
      <c r="AC291" s="127" t="str">
        <f t="shared" si="35"/>
        <v>Gas Wells</v>
      </c>
      <c r="AD291" s="127" t="str">
        <f t="shared" si="36"/>
        <v>Other Venting</v>
      </c>
      <c r="AE291" s="127" t="str">
        <f t="shared" si="37"/>
        <v>2310021000</v>
      </c>
      <c r="AF291" s="127" t="str">
        <f t="shared" si="38"/>
        <v>Chouteau</v>
      </c>
      <c r="AG291" s="272"/>
      <c r="AH291" s="272"/>
      <c r="AI291" s="272"/>
      <c r="AJ291" s="83" t="s">
        <v>394</v>
      </c>
      <c r="AK291" s="270">
        <v>0.81713698372401322</v>
      </c>
      <c r="AL291"/>
      <c r="AM291"/>
      <c r="AN291"/>
      <c r="AO291"/>
      <c r="AP291"/>
      <c r="AQ291"/>
      <c r="AR291"/>
      <c r="AS291"/>
    </row>
    <row r="292" spans="8:45" x14ac:dyDescent="0.2">
      <c r="H292"/>
      <c r="AB292" s="127" t="str">
        <f t="shared" si="34"/>
        <v>YELLWSTN_Gas Wells_Other Venting_2310021000</v>
      </c>
      <c r="AC292" s="127" t="str">
        <f t="shared" si="35"/>
        <v>Gas Wells</v>
      </c>
      <c r="AD292" s="127" t="str">
        <f t="shared" si="36"/>
        <v>Other Venting</v>
      </c>
      <c r="AE292" s="127" t="str">
        <f t="shared" si="37"/>
        <v>2310021000</v>
      </c>
      <c r="AF292" s="127" t="str">
        <f t="shared" si="38"/>
        <v>YELLWSTN</v>
      </c>
      <c r="AG292" s="272"/>
      <c r="AH292" s="272"/>
      <c r="AI292" s="272"/>
      <c r="AJ292" s="83" t="s">
        <v>399</v>
      </c>
      <c r="AK292" s="270">
        <v>0.79527351080836861</v>
      </c>
      <c r="AL292"/>
      <c r="AM292"/>
      <c r="AN292"/>
      <c r="AO292"/>
      <c r="AP292"/>
      <c r="AQ292"/>
      <c r="AR292"/>
      <c r="AS292"/>
    </row>
    <row r="293" spans="8:45" x14ac:dyDescent="0.2">
      <c r="H293"/>
      <c r="AB293" s="127" t="str">
        <f t="shared" si="34"/>
        <v>GLDN VAL_Gas Wells_Other Venting_2310021000</v>
      </c>
      <c r="AC293" s="127" t="str">
        <f t="shared" si="35"/>
        <v>Gas Wells</v>
      </c>
      <c r="AD293" s="127" t="str">
        <f t="shared" si="36"/>
        <v>Other Venting</v>
      </c>
      <c r="AE293" s="127" t="str">
        <f t="shared" si="37"/>
        <v>2310021000</v>
      </c>
      <c r="AF293" s="127" t="str">
        <f t="shared" si="38"/>
        <v>GLDN VAL</v>
      </c>
      <c r="AG293" s="272"/>
      <c r="AH293" s="272"/>
      <c r="AI293" s="272"/>
      <c r="AJ293" s="83" t="s">
        <v>400</v>
      </c>
      <c r="AK293" s="270">
        <v>0.79527351080836861</v>
      </c>
      <c r="AL293"/>
      <c r="AM293"/>
      <c r="AN293"/>
      <c r="AO293"/>
      <c r="AP293"/>
      <c r="AQ293"/>
      <c r="AR293"/>
      <c r="AS293"/>
    </row>
    <row r="294" spans="8:45" x14ac:dyDescent="0.2">
      <c r="H294"/>
      <c r="AB294" s="127" t="str">
        <f t="shared" si="34"/>
        <v>MSSLSHEL_Gas Wells_Other Venting_2310021000</v>
      </c>
      <c r="AC294" s="127" t="str">
        <f t="shared" si="35"/>
        <v>Gas Wells</v>
      </c>
      <c r="AD294" s="127" t="str">
        <f t="shared" si="36"/>
        <v>Other Venting</v>
      </c>
      <c r="AE294" s="127" t="str">
        <f t="shared" si="37"/>
        <v>2310021000</v>
      </c>
      <c r="AF294" s="127" t="str">
        <f t="shared" si="38"/>
        <v>MSSLSHEL</v>
      </c>
      <c r="AG294" s="272"/>
      <c r="AH294" s="272"/>
      <c r="AI294" s="272"/>
      <c r="AJ294" s="83" t="s">
        <v>401</v>
      </c>
      <c r="AK294" s="270">
        <v>0.79527351080836861</v>
      </c>
      <c r="AL294"/>
      <c r="AM294"/>
      <c r="AN294"/>
      <c r="AO294"/>
      <c r="AP294"/>
      <c r="AQ294"/>
      <c r="AR294"/>
      <c r="AS294"/>
    </row>
    <row r="295" spans="8:45" x14ac:dyDescent="0.2">
      <c r="H295"/>
      <c r="AB295" s="127" t="str">
        <f t="shared" si="34"/>
        <v>PETROLEM_Gas Wells_Other Venting_2310021000</v>
      </c>
      <c r="AC295" s="127" t="str">
        <f t="shared" si="35"/>
        <v>Gas Wells</v>
      </c>
      <c r="AD295" s="127" t="str">
        <f t="shared" si="36"/>
        <v>Other Venting</v>
      </c>
      <c r="AE295" s="127" t="str">
        <f t="shared" si="37"/>
        <v>2310021000</v>
      </c>
      <c r="AF295" s="127" t="str">
        <f t="shared" si="38"/>
        <v>PETROLEM</v>
      </c>
      <c r="AG295" s="272"/>
      <c r="AH295" s="272"/>
      <c r="AI295" s="272"/>
      <c r="AJ295" s="83" t="s">
        <v>402</v>
      </c>
      <c r="AK295" s="270">
        <v>0.79527351080836861</v>
      </c>
      <c r="AL295"/>
      <c r="AM295"/>
      <c r="AN295"/>
      <c r="AO295"/>
      <c r="AP295"/>
      <c r="AQ295"/>
      <c r="AR295"/>
      <c r="AS295"/>
    </row>
    <row r="296" spans="8:45" x14ac:dyDescent="0.2">
      <c r="H296"/>
      <c r="AB296" s="127" t="str">
        <f t="shared" si="34"/>
        <v>Basinwide_Gas Wells_Other Venting_2310021000</v>
      </c>
      <c r="AC296" s="127" t="str">
        <f t="shared" si="35"/>
        <v>Gas Wells</v>
      </c>
      <c r="AD296" s="127" t="str">
        <f t="shared" si="36"/>
        <v>Other Venting</v>
      </c>
      <c r="AE296" s="127" t="str">
        <f t="shared" si="37"/>
        <v>2310021000</v>
      </c>
      <c r="AF296" s="127" t="str">
        <f t="shared" si="38"/>
        <v>Basinwide</v>
      </c>
      <c r="AG296" s="272"/>
      <c r="AH296" s="272"/>
      <c r="AI296" s="272"/>
      <c r="AJ296" s="83" t="s">
        <v>453</v>
      </c>
      <c r="AK296" s="270">
        <v>0.80522005414546627</v>
      </c>
      <c r="AL296"/>
      <c r="AM296"/>
      <c r="AN296"/>
      <c r="AO296"/>
      <c r="AP296"/>
      <c r="AQ296"/>
      <c r="AR296"/>
      <c r="AS296"/>
    </row>
    <row r="297" spans="8:45" x14ac:dyDescent="0.2">
      <c r="H297"/>
      <c r="AB297" s="127" t="str">
        <f t="shared" si="34"/>
        <v>Toole_Gas Wells_Pneumatic devices_2310021300</v>
      </c>
      <c r="AC297" s="127" t="str">
        <f t="shared" si="35"/>
        <v>Gas Wells</v>
      </c>
      <c r="AD297" s="127" t="str">
        <f t="shared" si="36"/>
        <v>Pneumatic devices</v>
      </c>
      <c r="AE297" s="127" t="str">
        <f t="shared" si="37"/>
        <v>2310021300</v>
      </c>
      <c r="AF297" s="127" t="str">
        <f t="shared" si="38"/>
        <v>Toole</v>
      </c>
      <c r="AG297" s="272"/>
      <c r="AH297" s="12" t="s">
        <v>21</v>
      </c>
      <c r="AI297" s="12" t="s">
        <v>364</v>
      </c>
      <c r="AJ297" s="12" t="s">
        <v>383</v>
      </c>
      <c r="AK297" s="269">
        <v>0.98127340823970033</v>
      </c>
      <c r="AL297"/>
      <c r="AM297"/>
      <c r="AN297"/>
      <c r="AO297"/>
      <c r="AP297"/>
      <c r="AQ297"/>
      <c r="AR297"/>
      <c r="AS297"/>
    </row>
    <row r="298" spans="8:45" x14ac:dyDescent="0.2">
      <c r="H298"/>
      <c r="AB298" s="127" t="str">
        <f t="shared" si="34"/>
        <v>Pondera_Gas Wells_Pneumatic devices_2310021300</v>
      </c>
      <c r="AC298" s="127" t="str">
        <f t="shared" si="35"/>
        <v>Gas Wells</v>
      </c>
      <c r="AD298" s="127" t="str">
        <f t="shared" si="36"/>
        <v>Pneumatic devices</v>
      </c>
      <c r="AE298" s="127" t="str">
        <f t="shared" si="37"/>
        <v>2310021300</v>
      </c>
      <c r="AF298" s="127" t="str">
        <f t="shared" si="38"/>
        <v>Pondera</v>
      </c>
      <c r="AG298" s="272"/>
      <c r="AH298" s="272"/>
      <c r="AI298" s="272"/>
      <c r="AJ298" s="83" t="s">
        <v>384</v>
      </c>
      <c r="AK298" s="270">
        <v>0.98127340823970033</v>
      </c>
      <c r="AL298"/>
      <c r="AM298"/>
      <c r="AN298"/>
      <c r="AO298"/>
      <c r="AP298"/>
      <c r="AQ298"/>
      <c r="AR298"/>
      <c r="AS298"/>
    </row>
    <row r="299" spans="8:45" x14ac:dyDescent="0.2">
      <c r="H299"/>
      <c r="AB299" s="127" t="str">
        <f t="shared" si="34"/>
        <v>Glacier_Gas Wells_Pneumatic devices_2310021300</v>
      </c>
      <c r="AC299" s="127" t="str">
        <f t="shared" si="35"/>
        <v>Gas Wells</v>
      </c>
      <c r="AD299" s="127" t="str">
        <f t="shared" si="36"/>
        <v>Pneumatic devices</v>
      </c>
      <c r="AE299" s="127" t="str">
        <f t="shared" si="37"/>
        <v>2310021300</v>
      </c>
      <c r="AF299" s="127" t="str">
        <f t="shared" si="38"/>
        <v>Glacier</v>
      </c>
      <c r="AG299" s="272"/>
      <c r="AH299" s="272"/>
      <c r="AI299" s="272"/>
      <c r="AJ299" s="83" t="s">
        <v>385</v>
      </c>
      <c r="AK299" s="270">
        <v>0.98127340823970033</v>
      </c>
      <c r="AL299"/>
      <c r="AM299"/>
      <c r="AN299"/>
      <c r="AO299"/>
      <c r="AP299"/>
      <c r="AQ299"/>
      <c r="AR299"/>
      <c r="AS299"/>
    </row>
    <row r="300" spans="8:45" x14ac:dyDescent="0.2">
      <c r="H300"/>
      <c r="AB300" s="127" t="str">
        <f t="shared" si="34"/>
        <v>Blaine_Gas Wells_Pneumatic devices_2310021300</v>
      </c>
      <c r="AC300" s="127" t="str">
        <f t="shared" si="35"/>
        <v>Gas Wells</v>
      </c>
      <c r="AD300" s="127" t="str">
        <f t="shared" si="36"/>
        <v>Pneumatic devices</v>
      </c>
      <c r="AE300" s="127" t="str">
        <f t="shared" si="37"/>
        <v>2310021300</v>
      </c>
      <c r="AF300" s="127" t="str">
        <f t="shared" si="38"/>
        <v>Blaine</v>
      </c>
      <c r="AG300" s="272"/>
      <c r="AH300" s="272"/>
      <c r="AI300" s="272"/>
      <c r="AJ300" s="83" t="s">
        <v>386</v>
      </c>
      <c r="AK300" s="270">
        <v>0.97609289617486339</v>
      </c>
      <c r="AL300"/>
      <c r="AM300"/>
      <c r="AN300"/>
      <c r="AO300"/>
      <c r="AP300"/>
      <c r="AQ300"/>
      <c r="AR300"/>
      <c r="AS300"/>
    </row>
    <row r="301" spans="8:45" x14ac:dyDescent="0.2">
      <c r="H301"/>
      <c r="AB301" s="127" t="str">
        <f t="shared" si="34"/>
        <v>Hill_Gas Wells_Pneumatic devices_2310021300</v>
      </c>
      <c r="AC301" s="127" t="str">
        <f t="shared" si="35"/>
        <v>Gas Wells</v>
      </c>
      <c r="AD301" s="127" t="str">
        <f t="shared" si="36"/>
        <v>Pneumatic devices</v>
      </c>
      <c r="AE301" s="127" t="str">
        <f t="shared" si="37"/>
        <v>2310021300</v>
      </c>
      <c r="AF301" s="127" t="str">
        <f t="shared" si="38"/>
        <v>Hill</v>
      </c>
      <c r="AG301" s="272"/>
      <c r="AH301" s="272"/>
      <c r="AI301" s="272"/>
      <c r="AJ301" s="83" t="s">
        <v>387</v>
      </c>
      <c r="AK301" s="270">
        <v>0.97609289617486339</v>
      </c>
      <c r="AL301"/>
      <c r="AM301"/>
      <c r="AN301"/>
      <c r="AO301"/>
      <c r="AP301"/>
      <c r="AQ301"/>
      <c r="AR301"/>
      <c r="AS301"/>
    </row>
    <row r="302" spans="8:45" x14ac:dyDescent="0.2">
      <c r="H302"/>
      <c r="AB302" s="127" t="str">
        <f t="shared" si="34"/>
        <v>Liberty_Gas Wells_Pneumatic devices_2310021300</v>
      </c>
      <c r="AC302" s="127" t="str">
        <f t="shared" si="35"/>
        <v>Gas Wells</v>
      </c>
      <c r="AD302" s="127" t="str">
        <f t="shared" si="36"/>
        <v>Pneumatic devices</v>
      </c>
      <c r="AE302" s="127" t="str">
        <f t="shared" si="37"/>
        <v>2310021300</v>
      </c>
      <c r="AF302" s="127" t="str">
        <f t="shared" si="38"/>
        <v>Liberty</v>
      </c>
      <c r="AG302" s="272"/>
      <c r="AH302" s="272"/>
      <c r="AI302" s="272"/>
      <c r="AJ302" s="83" t="s">
        <v>388</v>
      </c>
      <c r="AK302" s="270">
        <v>0.98127340823970033</v>
      </c>
      <c r="AL302"/>
      <c r="AM302"/>
      <c r="AN302"/>
      <c r="AO302"/>
      <c r="AP302"/>
      <c r="AQ302"/>
      <c r="AR302"/>
      <c r="AS302"/>
    </row>
    <row r="303" spans="8:45" x14ac:dyDescent="0.2">
      <c r="H303"/>
      <c r="AB303" s="127" t="str">
        <f t="shared" si="34"/>
        <v>Phillips_Gas Wells_Pneumatic devices_2310021300</v>
      </c>
      <c r="AC303" s="127" t="str">
        <f t="shared" si="35"/>
        <v>Gas Wells</v>
      </c>
      <c r="AD303" s="127" t="str">
        <f t="shared" si="36"/>
        <v>Pneumatic devices</v>
      </c>
      <c r="AE303" s="127" t="str">
        <f t="shared" si="37"/>
        <v>2310021300</v>
      </c>
      <c r="AF303" s="127" t="str">
        <f t="shared" si="38"/>
        <v>Phillips</v>
      </c>
      <c r="AG303" s="272"/>
      <c r="AH303" s="272"/>
      <c r="AI303" s="272"/>
      <c r="AJ303" s="83" t="s">
        <v>389</v>
      </c>
      <c r="AK303" s="270">
        <v>0.99455205811138014</v>
      </c>
      <c r="AL303"/>
      <c r="AM303"/>
      <c r="AN303"/>
      <c r="AO303"/>
      <c r="AP303"/>
      <c r="AQ303"/>
      <c r="AR303"/>
      <c r="AS303"/>
    </row>
    <row r="304" spans="8:45" x14ac:dyDescent="0.2">
      <c r="H304"/>
      <c r="AB304" s="127" t="str">
        <f t="shared" si="34"/>
        <v>Cascade_Gas Wells_Pneumatic devices_2310021300</v>
      </c>
      <c r="AC304" s="127" t="str">
        <f t="shared" si="35"/>
        <v>Gas Wells</v>
      </c>
      <c r="AD304" s="127" t="str">
        <f t="shared" si="36"/>
        <v>Pneumatic devices</v>
      </c>
      <c r="AE304" s="127" t="str">
        <f t="shared" si="37"/>
        <v>2310021300</v>
      </c>
      <c r="AF304" s="127" t="str">
        <f t="shared" si="38"/>
        <v>Cascade</v>
      </c>
      <c r="AG304" s="272"/>
      <c r="AH304" s="272"/>
      <c r="AI304" s="272"/>
      <c r="AJ304" s="83" t="s">
        <v>390</v>
      </c>
      <c r="AK304" s="270">
        <v>1.0833333333333333</v>
      </c>
      <c r="AL304"/>
      <c r="AM304"/>
      <c r="AN304"/>
      <c r="AO304"/>
      <c r="AP304"/>
      <c r="AQ304"/>
      <c r="AR304"/>
      <c r="AS304"/>
    </row>
    <row r="305" spans="8:45" x14ac:dyDescent="0.2">
      <c r="H305"/>
      <c r="AB305" s="127" t="str">
        <f t="shared" si="34"/>
        <v>Fergus_Gas Wells_Pneumatic devices_2310021300</v>
      </c>
      <c r="AC305" s="127" t="str">
        <f t="shared" si="35"/>
        <v>Gas Wells</v>
      </c>
      <c r="AD305" s="127" t="str">
        <f t="shared" si="36"/>
        <v>Pneumatic devices</v>
      </c>
      <c r="AE305" s="127" t="str">
        <f t="shared" si="37"/>
        <v>2310021300</v>
      </c>
      <c r="AF305" s="127" t="str">
        <f t="shared" si="38"/>
        <v>Fergus</v>
      </c>
      <c r="AG305" s="272"/>
      <c r="AH305" s="272"/>
      <c r="AI305" s="272"/>
      <c r="AJ305" s="83" t="s">
        <v>391</v>
      </c>
      <c r="AK305" s="270">
        <v>1.0833333333333333</v>
      </c>
      <c r="AL305"/>
      <c r="AM305"/>
      <c r="AN305"/>
      <c r="AO305"/>
      <c r="AP305"/>
      <c r="AQ305"/>
      <c r="AR305"/>
      <c r="AS305"/>
    </row>
    <row r="306" spans="8:45" x14ac:dyDescent="0.2">
      <c r="H306"/>
      <c r="AB306" s="127" t="str">
        <f t="shared" si="34"/>
        <v>Rosebud_Gas Wells_Pneumatic devices_2310021300</v>
      </c>
      <c r="AC306" s="127" t="str">
        <f t="shared" si="35"/>
        <v>Gas Wells</v>
      </c>
      <c r="AD306" s="127" t="str">
        <f t="shared" si="36"/>
        <v>Pneumatic devices</v>
      </c>
      <c r="AE306" s="127" t="str">
        <f t="shared" si="37"/>
        <v>2310021300</v>
      </c>
      <c r="AF306" s="127" t="str">
        <f t="shared" si="38"/>
        <v>Rosebud</v>
      </c>
      <c r="AG306" s="272"/>
      <c r="AH306" s="272"/>
      <c r="AI306" s="272"/>
      <c r="AJ306" s="83" t="s">
        <v>392</v>
      </c>
      <c r="AK306" s="270">
        <v>1.0833333333333333</v>
      </c>
      <c r="AL306"/>
      <c r="AM306"/>
      <c r="AN306"/>
      <c r="AO306"/>
      <c r="AP306"/>
      <c r="AQ306"/>
      <c r="AR306"/>
      <c r="AS306"/>
    </row>
    <row r="307" spans="8:45" x14ac:dyDescent="0.2">
      <c r="H307"/>
      <c r="AB307" s="127" t="str">
        <f t="shared" si="34"/>
        <v>Teton_Gas Wells_Pneumatic devices_2310021300</v>
      </c>
      <c r="AC307" s="127" t="str">
        <f t="shared" si="35"/>
        <v>Gas Wells</v>
      </c>
      <c r="AD307" s="127" t="str">
        <f t="shared" si="36"/>
        <v>Pneumatic devices</v>
      </c>
      <c r="AE307" s="127" t="str">
        <f t="shared" si="37"/>
        <v>2310021300</v>
      </c>
      <c r="AF307" s="127" t="str">
        <f t="shared" si="38"/>
        <v>Teton</v>
      </c>
      <c r="AG307" s="272"/>
      <c r="AH307" s="272"/>
      <c r="AI307" s="272"/>
      <c r="AJ307" s="83" t="s">
        <v>393</v>
      </c>
      <c r="AK307" s="270">
        <v>1.0833333333333333</v>
      </c>
      <c r="AL307"/>
      <c r="AM307"/>
      <c r="AN307"/>
      <c r="AO307"/>
      <c r="AP307"/>
      <c r="AQ307"/>
      <c r="AR307"/>
      <c r="AS307"/>
    </row>
    <row r="308" spans="8:45" x14ac:dyDescent="0.2">
      <c r="H308"/>
      <c r="AB308" s="127" t="str">
        <f t="shared" si="34"/>
        <v>Chouteau_Gas Wells_Pneumatic devices_2310021300</v>
      </c>
      <c r="AC308" s="127" t="str">
        <f t="shared" si="35"/>
        <v>Gas Wells</v>
      </c>
      <c r="AD308" s="127" t="str">
        <f t="shared" si="36"/>
        <v>Pneumatic devices</v>
      </c>
      <c r="AE308" s="127" t="str">
        <f t="shared" si="37"/>
        <v>2310021300</v>
      </c>
      <c r="AF308" s="127" t="str">
        <f t="shared" si="38"/>
        <v>Chouteau</v>
      </c>
      <c r="AG308" s="272"/>
      <c r="AH308" s="272"/>
      <c r="AI308" s="272"/>
      <c r="AJ308" s="83" t="s">
        <v>394</v>
      </c>
      <c r="AK308" s="270">
        <v>0.97609289617486339</v>
      </c>
      <c r="AL308"/>
      <c r="AM308"/>
      <c r="AN308"/>
      <c r="AO308"/>
      <c r="AP308"/>
      <c r="AQ308"/>
      <c r="AR308"/>
      <c r="AS308"/>
    </row>
    <row r="309" spans="8:45" x14ac:dyDescent="0.2">
      <c r="H309"/>
      <c r="AB309" s="127" t="str">
        <f t="shared" si="34"/>
        <v>YELLWSTN_Gas Wells_Pneumatic devices_2310021300</v>
      </c>
      <c r="AC309" s="127" t="str">
        <f t="shared" si="35"/>
        <v>Gas Wells</v>
      </c>
      <c r="AD309" s="127" t="str">
        <f t="shared" si="36"/>
        <v>Pneumatic devices</v>
      </c>
      <c r="AE309" s="127" t="str">
        <f t="shared" si="37"/>
        <v>2310021300</v>
      </c>
      <c r="AF309" s="127" t="str">
        <f t="shared" si="38"/>
        <v>YELLWSTN</v>
      </c>
      <c r="AG309" s="272"/>
      <c r="AH309" s="272"/>
      <c r="AI309" s="272"/>
      <c r="AJ309" s="83" t="s">
        <v>399</v>
      </c>
      <c r="AK309" s="270">
        <v>1.0833333333333333</v>
      </c>
      <c r="AL309"/>
      <c r="AM309"/>
      <c r="AN309"/>
      <c r="AO309"/>
      <c r="AP309"/>
      <c r="AQ309"/>
      <c r="AR309"/>
      <c r="AS309"/>
    </row>
    <row r="310" spans="8:45" x14ac:dyDescent="0.2">
      <c r="H310"/>
      <c r="AB310" s="127" t="str">
        <f t="shared" si="34"/>
        <v>GLDN VAL_Gas Wells_Pneumatic devices_2310021300</v>
      </c>
      <c r="AC310" s="127" t="str">
        <f t="shared" si="35"/>
        <v>Gas Wells</v>
      </c>
      <c r="AD310" s="127" t="str">
        <f t="shared" si="36"/>
        <v>Pneumatic devices</v>
      </c>
      <c r="AE310" s="127" t="str">
        <f t="shared" si="37"/>
        <v>2310021300</v>
      </c>
      <c r="AF310" s="127" t="str">
        <f t="shared" si="38"/>
        <v>GLDN VAL</v>
      </c>
      <c r="AG310" s="272"/>
      <c r="AH310" s="272"/>
      <c r="AI310" s="272"/>
      <c r="AJ310" s="83" t="s">
        <v>400</v>
      </c>
      <c r="AK310" s="270">
        <v>1.0833333333333333</v>
      </c>
      <c r="AL310"/>
      <c r="AM310"/>
      <c r="AN310"/>
      <c r="AO310"/>
      <c r="AP310"/>
      <c r="AQ310"/>
      <c r="AR310"/>
      <c r="AS310"/>
    </row>
    <row r="311" spans="8:45" x14ac:dyDescent="0.2">
      <c r="H311"/>
      <c r="AB311" s="127" t="str">
        <f t="shared" si="34"/>
        <v>MSSLSHEL_Gas Wells_Pneumatic devices_2310021300</v>
      </c>
      <c r="AC311" s="127" t="str">
        <f t="shared" si="35"/>
        <v>Gas Wells</v>
      </c>
      <c r="AD311" s="127" t="str">
        <f t="shared" si="36"/>
        <v>Pneumatic devices</v>
      </c>
      <c r="AE311" s="127" t="str">
        <f t="shared" si="37"/>
        <v>2310021300</v>
      </c>
      <c r="AF311" s="127" t="str">
        <f t="shared" si="38"/>
        <v>MSSLSHEL</v>
      </c>
      <c r="AG311" s="272"/>
      <c r="AH311" s="272"/>
      <c r="AI311" s="272"/>
      <c r="AJ311" s="83" t="s">
        <v>401</v>
      </c>
      <c r="AK311" s="270">
        <v>1.0833333333333333</v>
      </c>
      <c r="AL311"/>
      <c r="AM311"/>
      <c r="AN311"/>
      <c r="AO311"/>
      <c r="AP311"/>
      <c r="AQ311"/>
      <c r="AR311"/>
      <c r="AS311"/>
    </row>
    <row r="312" spans="8:45" x14ac:dyDescent="0.2">
      <c r="H312"/>
      <c r="AB312" s="127" t="str">
        <f t="shared" si="34"/>
        <v>PETROLEM_Gas Wells_Pneumatic devices_2310021300</v>
      </c>
      <c r="AC312" s="127" t="str">
        <f t="shared" si="35"/>
        <v>Gas Wells</v>
      </c>
      <c r="AD312" s="127" t="str">
        <f t="shared" si="36"/>
        <v>Pneumatic devices</v>
      </c>
      <c r="AE312" s="127" t="str">
        <f t="shared" si="37"/>
        <v>2310021300</v>
      </c>
      <c r="AF312" s="127" t="str">
        <f t="shared" si="38"/>
        <v>PETROLEM</v>
      </c>
      <c r="AG312" s="272"/>
      <c r="AH312" s="272"/>
      <c r="AI312" s="272"/>
      <c r="AJ312" s="83" t="s">
        <v>402</v>
      </c>
      <c r="AK312" s="270">
        <v>1.0833333333333333</v>
      </c>
      <c r="AL312"/>
      <c r="AM312"/>
      <c r="AN312"/>
      <c r="AO312"/>
      <c r="AP312"/>
      <c r="AQ312"/>
      <c r="AR312"/>
      <c r="AS312"/>
    </row>
    <row r="313" spans="8:45" x14ac:dyDescent="0.2">
      <c r="H313"/>
      <c r="AB313" s="127" t="str">
        <f t="shared" si="34"/>
        <v>Basinwide_Gas Wells_Pneumatic devices_2310021300</v>
      </c>
      <c r="AC313" s="127" t="str">
        <f t="shared" si="35"/>
        <v>Gas Wells</v>
      </c>
      <c r="AD313" s="127" t="str">
        <f t="shared" si="36"/>
        <v>Pneumatic devices</v>
      </c>
      <c r="AE313" s="127" t="str">
        <f t="shared" si="37"/>
        <v>2310021300</v>
      </c>
      <c r="AF313" s="127" t="str">
        <f t="shared" si="38"/>
        <v>Basinwide</v>
      </c>
      <c r="AG313" s="272"/>
      <c r="AH313" s="272"/>
      <c r="AI313" s="272"/>
      <c r="AJ313" s="83" t="s">
        <v>453</v>
      </c>
      <c r="AK313" s="270">
        <v>0.98476361192023298</v>
      </c>
      <c r="AL313"/>
      <c r="AM313"/>
      <c r="AN313"/>
      <c r="AO313"/>
      <c r="AP313"/>
      <c r="AQ313"/>
      <c r="AR313"/>
      <c r="AS313"/>
    </row>
    <row r="314" spans="8:45" x14ac:dyDescent="0.2">
      <c r="H314"/>
      <c r="AB314" s="127" t="str">
        <f t="shared" si="34"/>
        <v>Toole_Gas Wells_Pneumatic pumps_2310021310</v>
      </c>
      <c r="AC314" s="127" t="str">
        <f t="shared" si="35"/>
        <v>Gas Wells</v>
      </c>
      <c r="AD314" s="127" t="str">
        <f t="shared" si="36"/>
        <v>Pneumatic pumps</v>
      </c>
      <c r="AE314" s="127" t="str">
        <f t="shared" si="37"/>
        <v>2310021310</v>
      </c>
      <c r="AF314" s="127" t="str">
        <f t="shared" si="38"/>
        <v>Toole</v>
      </c>
      <c r="AG314" s="272"/>
      <c r="AH314" s="12" t="s">
        <v>20</v>
      </c>
      <c r="AI314" s="12" t="s">
        <v>366</v>
      </c>
      <c r="AJ314" s="12" t="s">
        <v>383</v>
      </c>
      <c r="AK314" s="269">
        <v>0.98127340823970033</v>
      </c>
      <c r="AL314"/>
      <c r="AM314"/>
      <c r="AN314"/>
      <c r="AO314"/>
      <c r="AP314"/>
      <c r="AQ314"/>
      <c r="AR314"/>
      <c r="AS314"/>
    </row>
    <row r="315" spans="8:45" x14ac:dyDescent="0.2">
      <c r="H315"/>
      <c r="AB315" s="127" t="str">
        <f t="shared" si="34"/>
        <v>Pondera_Gas Wells_Pneumatic pumps_2310021310</v>
      </c>
      <c r="AC315" s="127" t="str">
        <f t="shared" si="35"/>
        <v>Gas Wells</v>
      </c>
      <c r="AD315" s="127" t="str">
        <f t="shared" si="36"/>
        <v>Pneumatic pumps</v>
      </c>
      <c r="AE315" s="127" t="str">
        <f t="shared" si="37"/>
        <v>2310021310</v>
      </c>
      <c r="AF315" s="127" t="str">
        <f t="shared" si="38"/>
        <v>Pondera</v>
      </c>
      <c r="AG315" s="272"/>
      <c r="AH315" s="272"/>
      <c r="AI315" s="272"/>
      <c r="AJ315" s="83" t="s">
        <v>384</v>
      </c>
      <c r="AK315" s="270">
        <v>0.98127340823970033</v>
      </c>
      <c r="AL315"/>
      <c r="AM315"/>
      <c r="AN315"/>
      <c r="AO315"/>
      <c r="AP315"/>
      <c r="AQ315"/>
      <c r="AR315"/>
      <c r="AS315"/>
    </row>
    <row r="316" spans="8:45" x14ac:dyDescent="0.2">
      <c r="H316"/>
      <c r="AB316" s="127" t="str">
        <f t="shared" si="34"/>
        <v>Glacier_Gas Wells_Pneumatic pumps_2310021310</v>
      </c>
      <c r="AC316" s="127" t="str">
        <f t="shared" si="35"/>
        <v>Gas Wells</v>
      </c>
      <c r="AD316" s="127" t="str">
        <f t="shared" si="36"/>
        <v>Pneumatic pumps</v>
      </c>
      <c r="AE316" s="127" t="str">
        <f t="shared" si="37"/>
        <v>2310021310</v>
      </c>
      <c r="AF316" s="127" t="str">
        <f t="shared" si="38"/>
        <v>Glacier</v>
      </c>
      <c r="AG316" s="272"/>
      <c r="AH316" s="272"/>
      <c r="AI316" s="272"/>
      <c r="AJ316" s="83" t="s">
        <v>385</v>
      </c>
      <c r="AK316" s="270">
        <v>0.98127340823970033</v>
      </c>
      <c r="AL316"/>
      <c r="AM316"/>
      <c r="AN316"/>
      <c r="AO316"/>
      <c r="AP316"/>
      <c r="AQ316"/>
      <c r="AR316"/>
      <c r="AS316"/>
    </row>
    <row r="317" spans="8:45" x14ac:dyDescent="0.2">
      <c r="H317"/>
      <c r="AB317" s="127" t="str">
        <f t="shared" si="34"/>
        <v>Blaine_Gas Wells_Pneumatic pumps_2310021310</v>
      </c>
      <c r="AC317" s="127" t="str">
        <f t="shared" si="35"/>
        <v>Gas Wells</v>
      </c>
      <c r="AD317" s="127" t="str">
        <f t="shared" si="36"/>
        <v>Pneumatic pumps</v>
      </c>
      <c r="AE317" s="127" t="str">
        <f t="shared" si="37"/>
        <v>2310021310</v>
      </c>
      <c r="AF317" s="127" t="str">
        <f t="shared" si="38"/>
        <v>Blaine</v>
      </c>
      <c r="AG317" s="272"/>
      <c r="AH317" s="272"/>
      <c r="AI317" s="272"/>
      <c r="AJ317" s="83" t="s">
        <v>386</v>
      </c>
      <c r="AK317" s="270">
        <v>0.97609289617486339</v>
      </c>
      <c r="AL317"/>
      <c r="AM317"/>
      <c r="AN317"/>
      <c r="AO317"/>
      <c r="AP317"/>
      <c r="AQ317"/>
      <c r="AR317"/>
      <c r="AS317"/>
    </row>
    <row r="318" spans="8:45" x14ac:dyDescent="0.2">
      <c r="H318"/>
      <c r="AB318" s="127" t="str">
        <f t="shared" si="34"/>
        <v>Hill_Gas Wells_Pneumatic pumps_2310021310</v>
      </c>
      <c r="AC318" s="127" t="str">
        <f t="shared" si="35"/>
        <v>Gas Wells</v>
      </c>
      <c r="AD318" s="127" t="str">
        <f t="shared" si="36"/>
        <v>Pneumatic pumps</v>
      </c>
      <c r="AE318" s="127" t="str">
        <f t="shared" si="37"/>
        <v>2310021310</v>
      </c>
      <c r="AF318" s="127" t="str">
        <f t="shared" si="38"/>
        <v>Hill</v>
      </c>
      <c r="AG318" s="272"/>
      <c r="AH318" s="272"/>
      <c r="AI318" s="272"/>
      <c r="AJ318" s="83" t="s">
        <v>387</v>
      </c>
      <c r="AK318" s="270">
        <v>0.97609289617486339</v>
      </c>
      <c r="AL318"/>
      <c r="AM318"/>
      <c r="AN318"/>
      <c r="AO318"/>
      <c r="AP318"/>
      <c r="AQ318"/>
      <c r="AR318"/>
      <c r="AS318"/>
    </row>
    <row r="319" spans="8:45" x14ac:dyDescent="0.2">
      <c r="H319"/>
      <c r="AB319" s="127" t="str">
        <f t="shared" si="34"/>
        <v>Liberty_Gas Wells_Pneumatic pumps_2310021310</v>
      </c>
      <c r="AC319" s="127" t="str">
        <f t="shared" si="35"/>
        <v>Gas Wells</v>
      </c>
      <c r="AD319" s="127" t="str">
        <f t="shared" si="36"/>
        <v>Pneumatic pumps</v>
      </c>
      <c r="AE319" s="127" t="str">
        <f t="shared" si="37"/>
        <v>2310021310</v>
      </c>
      <c r="AF319" s="127" t="str">
        <f t="shared" si="38"/>
        <v>Liberty</v>
      </c>
      <c r="AG319" s="272"/>
      <c r="AH319" s="272"/>
      <c r="AI319" s="272"/>
      <c r="AJ319" s="83" t="s">
        <v>388</v>
      </c>
      <c r="AK319" s="270">
        <v>0.98127340823970033</v>
      </c>
      <c r="AL319"/>
      <c r="AM319"/>
      <c r="AN319"/>
      <c r="AO319"/>
      <c r="AP319"/>
      <c r="AQ319"/>
      <c r="AR319"/>
      <c r="AS319"/>
    </row>
    <row r="320" spans="8:45" x14ac:dyDescent="0.2">
      <c r="H320"/>
      <c r="AB320" s="127" t="str">
        <f t="shared" si="34"/>
        <v>Phillips_Gas Wells_Pneumatic pumps_2310021310</v>
      </c>
      <c r="AC320" s="127" t="str">
        <f t="shared" si="35"/>
        <v>Gas Wells</v>
      </c>
      <c r="AD320" s="127" t="str">
        <f t="shared" si="36"/>
        <v>Pneumatic pumps</v>
      </c>
      <c r="AE320" s="127" t="str">
        <f t="shared" si="37"/>
        <v>2310021310</v>
      </c>
      <c r="AF320" s="127" t="str">
        <f t="shared" si="38"/>
        <v>Phillips</v>
      </c>
      <c r="AG320" s="272"/>
      <c r="AH320" s="272"/>
      <c r="AI320" s="272"/>
      <c r="AJ320" s="83" t="s">
        <v>389</v>
      </c>
      <c r="AK320" s="270">
        <v>0.99455205811138014</v>
      </c>
      <c r="AL320"/>
      <c r="AM320"/>
      <c r="AN320"/>
      <c r="AO320"/>
      <c r="AP320"/>
      <c r="AQ320"/>
      <c r="AR320"/>
      <c r="AS320"/>
    </row>
    <row r="321" spans="8:45" x14ac:dyDescent="0.2">
      <c r="H321"/>
      <c r="AB321" s="127" t="str">
        <f t="shared" si="34"/>
        <v>Cascade_Gas Wells_Pneumatic pumps_2310021310</v>
      </c>
      <c r="AC321" s="127" t="str">
        <f t="shared" si="35"/>
        <v>Gas Wells</v>
      </c>
      <c r="AD321" s="127" t="str">
        <f t="shared" si="36"/>
        <v>Pneumatic pumps</v>
      </c>
      <c r="AE321" s="127" t="str">
        <f t="shared" si="37"/>
        <v>2310021310</v>
      </c>
      <c r="AF321" s="127" t="str">
        <f t="shared" si="38"/>
        <v>Cascade</v>
      </c>
      <c r="AG321" s="272"/>
      <c r="AH321" s="272"/>
      <c r="AI321" s="272"/>
      <c r="AJ321" s="83" t="s">
        <v>390</v>
      </c>
      <c r="AK321" s="270">
        <v>1.0833333333333333</v>
      </c>
      <c r="AL321"/>
      <c r="AM321"/>
      <c r="AN321"/>
      <c r="AO321"/>
      <c r="AP321"/>
      <c r="AQ321"/>
      <c r="AR321"/>
      <c r="AS321"/>
    </row>
    <row r="322" spans="8:45" x14ac:dyDescent="0.2">
      <c r="H322"/>
      <c r="AB322" s="127" t="str">
        <f t="shared" si="34"/>
        <v>Fergus_Gas Wells_Pneumatic pumps_2310021310</v>
      </c>
      <c r="AC322" s="127" t="str">
        <f t="shared" si="35"/>
        <v>Gas Wells</v>
      </c>
      <c r="AD322" s="127" t="str">
        <f t="shared" si="36"/>
        <v>Pneumatic pumps</v>
      </c>
      <c r="AE322" s="127" t="str">
        <f t="shared" si="37"/>
        <v>2310021310</v>
      </c>
      <c r="AF322" s="127" t="str">
        <f t="shared" si="38"/>
        <v>Fergus</v>
      </c>
      <c r="AG322" s="272"/>
      <c r="AH322" s="272"/>
      <c r="AI322" s="272"/>
      <c r="AJ322" s="83" t="s">
        <v>391</v>
      </c>
      <c r="AK322" s="270">
        <v>1.0833333333333333</v>
      </c>
      <c r="AL322"/>
      <c r="AM322"/>
      <c r="AN322"/>
      <c r="AO322"/>
      <c r="AP322"/>
      <c r="AQ322"/>
      <c r="AR322"/>
      <c r="AS322"/>
    </row>
    <row r="323" spans="8:45" x14ac:dyDescent="0.2">
      <c r="H323"/>
      <c r="AB323" s="127" t="str">
        <f t="shared" si="34"/>
        <v>Rosebud_Gas Wells_Pneumatic pumps_2310021310</v>
      </c>
      <c r="AC323" s="127" t="str">
        <f t="shared" si="35"/>
        <v>Gas Wells</v>
      </c>
      <c r="AD323" s="127" t="str">
        <f t="shared" si="36"/>
        <v>Pneumatic pumps</v>
      </c>
      <c r="AE323" s="127" t="str">
        <f t="shared" si="37"/>
        <v>2310021310</v>
      </c>
      <c r="AF323" s="127" t="str">
        <f t="shared" si="38"/>
        <v>Rosebud</v>
      </c>
      <c r="AG323" s="272"/>
      <c r="AH323" s="272"/>
      <c r="AI323" s="272"/>
      <c r="AJ323" s="83" t="s">
        <v>392</v>
      </c>
      <c r="AK323" s="270">
        <v>1.0833333333333333</v>
      </c>
      <c r="AL323"/>
      <c r="AM323"/>
      <c r="AN323"/>
      <c r="AO323"/>
      <c r="AP323"/>
      <c r="AQ323"/>
      <c r="AR323"/>
      <c r="AS323"/>
    </row>
    <row r="324" spans="8:45" x14ac:dyDescent="0.2">
      <c r="H324"/>
      <c r="AB324" s="127" t="str">
        <f t="shared" si="34"/>
        <v>Teton_Gas Wells_Pneumatic pumps_2310021310</v>
      </c>
      <c r="AC324" s="127" t="str">
        <f t="shared" si="35"/>
        <v>Gas Wells</v>
      </c>
      <c r="AD324" s="127" t="str">
        <f t="shared" si="36"/>
        <v>Pneumatic pumps</v>
      </c>
      <c r="AE324" s="127" t="str">
        <f t="shared" si="37"/>
        <v>2310021310</v>
      </c>
      <c r="AF324" s="127" t="str">
        <f t="shared" si="38"/>
        <v>Teton</v>
      </c>
      <c r="AG324" s="272"/>
      <c r="AH324" s="272"/>
      <c r="AI324" s="272"/>
      <c r="AJ324" s="83" t="s">
        <v>393</v>
      </c>
      <c r="AK324" s="270">
        <v>1.0833333333333333</v>
      </c>
      <c r="AL324"/>
      <c r="AM324"/>
      <c r="AN324"/>
      <c r="AO324"/>
      <c r="AP324"/>
      <c r="AQ324"/>
      <c r="AR324"/>
      <c r="AS324"/>
    </row>
    <row r="325" spans="8:45" x14ac:dyDescent="0.2">
      <c r="H325"/>
      <c r="AB325" s="127" t="str">
        <f t="shared" si="34"/>
        <v>Chouteau_Gas Wells_Pneumatic pumps_2310021310</v>
      </c>
      <c r="AC325" s="127" t="str">
        <f t="shared" si="35"/>
        <v>Gas Wells</v>
      </c>
      <c r="AD325" s="127" t="str">
        <f t="shared" si="36"/>
        <v>Pneumatic pumps</v>
      </c>
      <c r="AE325" s="127" t="str">
        <f t="shared" si="37"/>
        <v>2310021310</v>
      </c>
      <c r="AF325" s="127" t="str">
        <f t="shared" si="38"/>
        <v>Chouteau</v>
      </c>
      <c r="AG325" s="272"/>
      <c r="AH325" s="272"/>
      <c r="AI325" s="272"/>
      <c r="AJ325" s="83" t="s">
        <v>394</v>
      </c>
      <c r="AK325" s="270">
        <v>0.97609289617486339</v>
      </c>
      <c r="AL325"/>
      <c r="AM325"/>
      <c r="AN325"/>
      <c r="AO325"/>
      <c r="AP325"/>
      <c r="AQ325"/>
      <c r="AR325"/>
      <c r="AS325"/>
    </row>
    <row r="326" spans="8:45" x14ac:dyDescent="0.2">
      <c r="H326"/>
      <c r="AB326" s="127" t="str">
        <f t="shared" si="34"/>
        <v>YELLWSTN_Gas Wells_Pneumatic pumps_2310021310</v>
      </c>
      <c r="AC326" s="127" t="str">
        <f t="shared" si="35"/>
        <v>Gas Wells</v>
      </c>
      <c r="AD326" s="127" t="str">
        <f t="shared" si="36"/>
        <v>Pneumatic pumps</v>
      </c>
      <c r="AE326" s="127" t="str">
        <f t="shared" si="37"/>
        <v>2310021310</v>
      </c>
      <c r="AF326" s="127" t="str">
        <f t="shared" si="38"/>
        <v>YELLWSTN</v>
      </c>
      <c r="AG326" s="272"/>
      <c r="AH326" s="272"/>
      <c r="AI326" s="272"/>
      <c r="AJ326" s="83" t="s">
        <v>399</v>
      </c>
      <c r="AK326" s="270">
        <v>1.0833333333333333</v>
      </c>
      <c r="AL326"/>
      <c r="AM326"/>
      <c r="AN326"/>
      <c r="AO326"/>
      <c r="AP326"/>
      <c r="AQ326"/>
      <c r="AR326"/>
      <c r="AS326"/>
    </row>
    <row r="327" spans="8:45" x14ac:dyDescent="0.2">
      <c r="H327"/>
      <c r="AB327" s="127" t="str">
        <f t="shared" si="34"/>
        <v>GLDN VAL_Gas Wells_Pneumatic pumps_2310021310</v>
      </c>
      <c r="AC327" s="127" t="str">
        <f t="shared" si="35"/>
        <v>Gas Wells</v>
      </c>
      <c r="AD327" s="127" t="str">
        <f t="shared" si="36"/>
        <v>Pneumatic pumps</v>
      </c>
      <c r="AE327" s="127" t="str">
        <f t="shared" si="37"/>
        <v>2310021310</v>
      </c>
      <c r="AF327" s="127" t="str">
        <f t="shared" si="38"/>
        <v>GLDN VAL</v>
      </c>
      <c r="AG327" s="272"/>
      <c r="AH327" s="272"/>
      <c r="AI327" s="272"/>
      <c r="AJ327" s="83" t="s">
        <v>400</v>
      </c>
      <c r="AK327" s="270">
        <v>1.0833333333333333</v>
      </c>
      <c r="AL327"/>
      <c r="AM327"/>
      <c r="AN327"/>
      <c r="AO327"/>
      <c r="AP327"/>
      <c r="AQ327"/>
      <c r="AR327"/>
      <c r="AS327"/>
    </row>
    <row r="328" spans="8:45" x14ac:dyDescent="0.2">
      <c r="H328"/>
      <c r="AB328" s="127" t="str">
        <f t="shared" si="34"/>
        <v>MSSLSHEL_Gas Wells_Pneumatic pumps_2310021310</v>
      </c>
      <c r="AC328" s="127" t="str">
        <f t="shared" si="35"/>
        <v>Gas Wells</v>
      </c>
      <c r="AD328" s="127" t="str">
        <f t="shared" si="36"/>
        <v>Pneumatic pumps</v>
      </c>
      <c r="AE328" s="127" t="str">
        <f t="shared" si="37"/>
        <v>2310021310</v>
      </c>
      <c r="AF328" s="127" t="str">
        <f t="shared" si="38"/>
        <v>MSSLSHEL</v>
      </c>
      <c r="AG328" s="272"/>
      <c r="AH328" s="272"/>
      <c r="AI328" s="272"/>
      <c r="AJ328" s="83" t="s">
        <v>401</v>
      </c>
      <c r="AK328" s="270">
        <v>1.0833333333333333</v>
      </c>
      <c r="AL328"/>
      <c r="AM328"/>
      <c r="AN328"/>
      <c r="AO328"/>
      <c r="AP328"/>
      <c r="AQ328"/>
      <c r="AR328"/>
      <c r="AS328"/>
    </row>
    <row r="329" spans="8:45" x14ac:dyDescent="0.2">
      <c r="H329"/>
      <c r="AB329" s="127" t="str">
        <f t="shared" si="34"/>
        <v>PETROLEM_Gas Wells_Pneumatic pumps_2310021310</v>
      </c>
      <c r="AC329" s="127" t="str">
        <f t="shared" si="35"/>
        <v>Gas Wells</v>
      </c>
      <c r="AD329" s="127" t="str">
        <f t="shared" si="36"/>
        <v>Pneumatic pumps</v>
      </c>
      <c r="AE329" s="127" t="str">
        <f t="shared" si="37"/>
        <v>2310021310</v>
      </c>
      <c r="AF329" s="127" t="str">
        <f t="shared" si="38"/>
        <v>PETROLEM</v>
      </c>
      <c r="AG329" s="272"/>
      <c r="AH329" s="272"/>
      <c r="AI329" s="272"/>
      <c r="AJ329" s="83" t="s">
        <v>402</v>
      </c>
      <c r="AK329" s="270">
        <v>1.0833333333333333</v>
      </c>
      <c r="AL329"/>
      <c r="AM329"/>
      <c r="AN329"/>
      <c r="AO329"/>
      <c r="AP329"/>
      <c r="AQ329"/>
      <c r="AR329"/>
      <c r="AS329"/>
    </row>
    <row r="330" spans="8:45" x14ac:dyDescent="0.2">
      <c r="H330"/>
      <c r="AB330" s="127" t="str">
        <f t="shared" si="34"/>
        <v>Basinwide_Gas Wells_Pneumatic pumps_2310021310</v>
      </c>
      <c r="AC330" s="127" t="str">
        <f t="shared" si="35"/>
        <v>Gas Wells</v>
      </c>
      <c r="AD330" s="127" t="str">
        <f t="shared" si="36"/>
        <v>Pneumatic pumps</v>
      </c>
      <c r="AE330" s="127" t="str">
        <f t="shared" si="37"/>
        <v>2310021310</v>
      </c>
      <c r="AF330" s="127" t="str">
        <f t="shared" si="38"/>
        <v>Basinwide</v>
      </c>
      <c r="AG330" s="272"/>
      <c r="AH330" s="272"/>
      <c r="AI330" s="272"/>
      <c r="AJ330" s="83" t="s">
        <v>453</v>
      </c>
      <c r="AK330" s="270">
        <v>0.98476361192023298</v>
      </c>
      <c r="AL330"/>
      <c r="AM330"/>
      <c r="AN330"/>
      <c r="AO330"/>
      <c r="AP330"/>
      <c r="AQ330"/>
      <c r="AR330"/>
      <c r="AS330"/>
    </row>
    <row r="331" spans="8:45" x14ac:dyDescent="0.2">
      <c r="H331"/>
      <c r="AB331" s="127" t="str">
        <f t="shared" si="34"/>
        <v>Toole_Gas Wells_Refracing_2310021000</v>
      </c>
      <c r="AC331" s="127" t="str">
        <f t="shared" si="35"/>
        <v>Gas Wells</v>
      </c>
      <c r="AD331" s="127" t="str">
        <f t="shared" si="36"/>
        <v>Refracing</v>
      </c>
      <c r="AE331" s="127" t="str">
        <f t="shared" si="37"/>
        <v>2310021000</v>
      </c>
      <c r="AF331" s="127" t="str">
        <f t="shared" si="38"/>
        <v>Toole</v>
      </c>
      <c r="AG331" s="272"/>
      <c r="AH331" s="12" t="s">
        <v>117</v>
      </c>
      <c r="AI331" s="12" t="s">
        <v>23</v>
      </c>
      <c r="AJ331" s="12" t="s">
        <v>383</v>
      </c>
      <c r="AK331" s="269">
        <v>0.98127340823970033</v>
      </c>
      <c r="AL331"/>
      <c r="AM331"/>
      <c r="AN331"/>
      <c r="AO331"/>
      <c r="AP331"/>
      <c r="AQ331"/>
      <c r="AR331"/>
      <c r="AS331"/>
    </row>
    <row r="332" spans="8:45" x14ac:dyDescent="0.2">
      <c r="H332"/>
      <c r="AB332" s="127" t="str">
        <f t="shared" si="34"/>
        <v>Pondera_Gas Wells_Refracing_2310021000</v>
      </c>
      <c r="AC332" s="127" t="str">
        <f t="shared" si="35"/>
        <v>Gas Wells</v>
      </c>
      <c r="AD332" s="127" t="str">
        <f t="shared" si="36"/>
        <v>Refracing</v>
      </c>
      <c r="AE332" s="127" t="str">
        <f t="shared" si="37"/>
        <v>2310021000</v>
      </c>
      <c r="AF332" s="127" t="str">
        <f t="shared" si="38"/>
        <v>Pondera</v>
      </c>
      <c r="AG332" s="272"/>
      <c r="AH332" s="272"/>
      <c r="AI332" s="272"/>
      <c r="AJ332" s="83" t="s">
        <v>384</v>
      </c>
      <c r="AK332" s="270">
        <v>0.98127340823970033</v>
      </c>
      <c r="AL332"/>
      <c r="AM332"/>
      <c r="AN332"/>
      <c r="AO332"/>
      <c r="AP332"/>
      <c r="AQ332"/>
      <c r="AR332"/>
      <c r="AS332"/>
    </row>
    <row r="333" spans="8:45" x14ac:dyDescent="0.2">
      <c r="H333"/>
      <c r="AB333" s="127" t="str">
        <f t="shared" si="34"/>
        <v>Glacier_Gas Wells_Refracing_2310021000</v>
      </c>
      <c r="AC333" s="127" t="str">
        <f t="shared" si="35"/>
        <v>Gas Wells</v>
      </c>
      <c r="AD333" s="127" t="str">
        <f t="shared" si="36"/>
        <v>Refracing</v>
      </c>
      <c r="AE333" s="127" t="str">
        <f t="shared" si="37"/>
        <v>2310021000</v>
      </c>
      <c r="AF333" s="127" t="str">
        <f t="shared" si="38"/>
        <v>Glacier</v>
      </c>
      <c r="AG333" s="272"/>
      <c r="AH333" s="272"/>
      <c r="AI333" s="272"/>
      <c r="AJ333" s="83" t="s">
        <v>385</v>
      </c>
      <c r="AK333" s="270">
        <v>0.98127340823970033</v>
      </c>
      <c r="AL333"/>
      <c r="AM333"/>
      <c r="AN333"/>
      <c r="AO333"/>
      <c r="AP333"/>
      <c r="AQ333"/>
      <c r="AR333"/>
      <c r="AS333"/>
    </row>
    <row r="334" spans="8:45" x14ac:dyDescent="0.2">
      <c r="H334"/>
      <c r="AB334" s="127" t="str">
        <f t="shared" si="34"/>
        <v>Blaine_Gas Wells_Refracing_2310021000</v>
      </c>
      <c r="AC334" s="127" t="str">
        <f t="shared" si="35"/>
        <v>Gas Wells</v>
      </c>
      <c r="AD334" s="127" t="str">
        <f t="shared" si="36"/>
        <v>Refracing</v>
      </c>
      <c r="AE334" s="127" t="str">
        <f t="shared" si="37"/>
        <v>2310021000</v>
      </c>
      <c r="AF334" s="127" t="str">
        <f t="shared" si="38"/>
        <v>Blaine</v>
      </c>
      <c r="AG334" s="272"/>
      <c r="AH334" s="272"/>
      <c r="AI334" s="272"/>
      <c r="AJ334" s="83" t="s">
        <v>386</v>
      </c>
      <c r="AK334" s="270">
        <v>0.97609289617486339</v>
      </c>
      <c r="AL334"/>
      <c r="AM334"/>
      <c r="AN334"/>
      <c r="AO334"/>
      <c r="AP334"/>
      <c r="AQ334"/>
      <c r="AR334"/>
      <c r="AS334"/>
    </row>
    <row r="335" spans="8:45" x14ac:dyDescent="0.2">
      <c r="H335"/>
      <c r="AB335" s="127" t="str">
        <f t="shared" si="34"/>
        <v>Hill_Gas Wells_Refracing_2310021000</v>
      </c>
      <c r="AC335" s="127" t="str">
        <f t="shared" si="35"/>
        <v>Gas Wells</v>
      </c>
      <c r="AD335" s="127" t="str">
        <f t="shared" si="36"/>
        <v>Refracing</v>
      </c>
      <c r="AE335" s="127" t="str">
        <f t="shared" si="37"/>
        <v>2310021000</v>
      </c>
      <c r="AF335" s="127" t="str">
        <f t="shared" si="38"/>
        <v>Hill</v>
      </c>
      <c r="AG335" s="272"/>
      <c r="AH335" s="272"/>
      <c r="AI335" s="272"/>
      <c r="AJ335" s="83" t="s">
        <v>387</v>
      </c>
      <c r="AK335" s="270">
        <v>0.97609289617486339</v>
      </c>
      <c r="AL335"/>
      <c r="AM335"/>
      <c r="AN335"/>
      <c r="AO335"/>
      <c r="AP335"/>
      <c r="AQ335"/>
      <c r="AR335"/>
      <c r="AS335"/>
    </row>
    <row r="336" spans="8:45" x14ac:dyDescent="0.2">
      <c r="H336"/>
      <c r="AB336" s="127" t="str">
        <f t="shared" si="34"/>
        <v>Liberty_Gas Wells_Refracing_2310021000</v>
      </c>
      <c r="AC336" s="127" t="str">
        <f t="shared" si="35"/>
        <v>Gas Wells</v>
      </c>
      <c r="AD336" s="127" t="str">
        <f t="shared" si="36"/>
        <v>Refracing</v>
      </c>
      <c r="AE336" s="127" t="str">
        <f t="shared" si="37"/>
        <v>2310021000</v>
      </c>
      <c r="AF336" s="127" t="str">
        <f t="shared" si="38"/>
        <v>Liberty</v>
      </c>
      <c r="AG336" s="272"/>
      <c r="AH336" s="272"/>
      <c r="AI336" s="272"/>
      <c r="AJ336" s="83" t="s">
        <v>388</v>
      </c>
      <c r="AK336" s="270">
        <v>0.98127340823970033</v>
      </c>
      <c r="AL336"/>
      <c r="AM336"/>
      <c r="AN336"/>
      <c r="AO336"/>
      <c r="AP336"/>
      <c r="AQ336"/>
      <c r="AR336"/>
      <c r="AS336"/>
    </row>
    <row r="337" spans="8:45" x14ac:dyDescent="0.2">
      <c r="H337"/>
      <c r="AB337" s="127" t="str">
        <f t="shared" si="34"/>
        <v>Phillips_Gas Wells_Refracing_2310021000</v>
      </c>
      <c r="AC337" s="127" t="str">
        <f t="shared" si="35"/>
        <v>Gas Wells</v>
      </c>
      <c r="AD337" s="127" t="str">
        <f t="shared" si="36"/>
        <v>Refracing</v>
      </c>
      <c r="AE337" s="127" t="str">
        <f t="shared" si="37"/>
        <v>2310021000</v>
      </c>
      <c r="AF337" s="127" t="str">
        <f t="shared" si="38"/>
        <v>Phillips</v>
      </c>
      <c r="AG337" s="272"/>
      <c r="AH337" s="272"/>
      <c r="AI337" s="272"/>
      <c r="AJ337" s="83" t="s">
        <v>389</v>
      </c>
      <c r="AK337" s="270">
        <v>0.99455205811138014</v>
      </c>
      <c r="AL337"/>
      <c r="AM337"/>
      <c r="AN337"/>
      <c r="AO337"/>
      <c r="AP337"/>
      <c r="AQ337"/>
      <c r="AR337"/>
      <c r="AS337"/>
    </row>
    <row r="338" spans="8:45" x14ac:dyDescent="0.2">
      <c r="H338"/>
      <c r="AB338" s="127" t="str">
        <f t="shared" si="34"/>
        <v>Cascade_Gas Wells_Refracing_2310021000</v>
      </c>
      <c r="AC338" s="127" t="str">
        <f t="shared" si="35"/>
        <v>Gas Wells</v>
      </c>
      <c r="AD338" s="127" t="str">
        <f t="shared" si="36"/>
        <v>Refracing</v>
      </c>
      <c r="AE338" s="127" t="str">
        <f t="shared" si="37"/>
        <v>2310021000</v>
      </c>
      <c r="AF338" s="127" t="str">
        <f t="shared" si="38"/>
        <v>Cascade</v>
      </c>
      <c r="AG338" s="272"/>
      <c r="AH338" s="272"/>
      <c r="AI338" s="272"/>
      <c r="AJ338" s="83" t="s">
        <v>390</v>
      </c>
      <c r="AK338" s="270">
        <v>1.0833333333333333</v>
      </c>
      <c r="AL338"/>
      <c r="AM338"/>
      <c r="AN338"/>
      <c r="AO338"/>
      <c r="AP338"/>
      <c r="AQ338"/>
      <c r="AR338"/>
      <c r="AS338"/>
    </row>
    <row r="339" spans="8:45" x14ac:dyDescent="0.2">
      <c r="H339"/>
      <c r="AB339" s="127" t="str">
        <f t="shared" si="34"/>
        <v>Fergus_Gas Wells_Refracing_2310021000</v>
      </c>
      <c r="AC339" s="127" t="str">
        <f t="shared" si="35"/>
        <v>Gas Wells</v>
      </c>
      <c r="AD339" s="127" t="str">
        <f t="shared" si="36"/>
        <v>Refracing</v>
      </c>
      <c r="AE339" s="127" t="str">
        <f t="shared" si="37"/>
        <v>2310021000</v>
      </c>
      <c r="AF339" s="127" t="str">
        <f t="shared" si="38"/>
        <v>Fergus</v>
      </c>
      <c r="AG339" s="272"/>
      <c r="AH339" s="272"/>
      <c r="AI339" s="272"/>
      <c r="AJ339" s="83" t="s">
        <v>391</v>
      </c>
      <c r="AK339" s="270">
        <v>1.0833333333333333</v>
      </c>
      <c r="AL339"/>
      <c r="AM339"/>
      <c r="AN339"/>
      <c r="AO339"/>
      <c r="AP339"/>
      <c r="AQ339"/>
      <c r="AR339"/>
      <c r="AS339"/>
    </row>
    <row r="340" spans="8:45" x14ac:dyDescent="0.2">
      <c r="H340"/>
      <c r="AB340" s="127" t="str">
        <f t="shared" si="34"/>
        <v>Rosebud_Gas Wells_Refracing_2310021000</v>
      </c>
      <c r="AC340" s="127" t="str">
        <f t="shared" si="35"/>
        <v>Gas Wells</v>
      </c>
      <c r="AD340" s="127" t="str">
        <f t="shared" si="36"/>
        <v>Refracing</v>
      </c>
      <c r="AE340" s="127" t="str">
        <f t="shared" si="37"/>
        <v>2310021000</v>
      </c>
      <c r="AF340" s="127" t="str">
        <f t="shared" si="38"/>
        <v>Rosebud</v>
      </c>
      <c r="AG340" s="272"/>
      <c r="AH340" s="272"/>
      <c r="AI340" s="272"/>
      <c r="AJ340" s="83" t="s">
        <v>392</v>
      </c>
      <c r="AK340" s="270">
        <v>1.0833333333333333</v>
      </c>
      <c r="AL340"/>
      <c r="AM340"/>
      <c r="AN340"/>
      <c r="AO340"/>
      <c r="AP340"/>
      <c r="AQ340"/>
      <c r="AR340"/>
      <c r="AS340"/>
    </row>
    <row r="341" spans="8:45" x14ac:dyDescent="0.2">
      <c r="H341"/>
      <c r="AB341" s="127" t="str">
        <f t="shared" si="34"/>
        <v>Teton_Gas Wells_Refracing_2310021000</v>
      </c>
      <c r="AC341" s="127" t="str">
        <f t="shared" si="35"/>
        <v>Gas Wells</v>
      </c>
      <c r="AD341" s="127" t="str">
        <f t="shared" si="36"/>
        <v>Refracing</v>
      </c>
      <c r="AE341" s="127" t="str">
        <f t="shared" si="37"/>
        <v>2310021000</v>
      </c>
      <c r="AF341" s="127" t="str">
        <f t="shared" si="38"/>
        <v>Teton</v>
      </c>
      <c r="AG341" s="272"/>
      <c r="AH341" s="272"/>
      <c r="AI341" s="272"/>
      <c r="AJ341" s="83" t="s">
        <v>393</v>
      </c>
      <c r="AK341" s="270">
        <v>1.0833333333333333</v>
      </c>
      <c r="AL341"/>
      <c r="AM341"/>
      <c r="AN341"/>
      <c r="AO341"/>
      <c r="AP341"/>
      <c r="AQ341"/>
      <c r="AR341"/>
      <c r="AS341"/>
    </row>
    <row r="342" spans="8:45" x14ac:dyDescent="0.2">
      <c r="H342"/>
      <c r="AB342" s="127" t="str">
        <f t="shared" si="34"/>
        <v>Chouteau_Gas Wells_Refracing_2310021000</v>
      </c>
      <c r="AC342" s="127" t="str">
        <f t="shared" si="35"/>
        <v>Gas Wells</v>
      </c>
      <c r="AD342" s="127" t="str">
        <f t="shared" si="36"/>
        <v>Refracing</v>
      </c>
      <c r="AE342" s="127" t="str">
        <f t="shared" si="37"/>
        <v>2310021000</v>
      </c>
      <c r="AF342" s="127" t="str">
        <f t="shared" si="38"/>
        <v>Chouteau</v>
      </c>
      <c r="AG342" s="272"/>
      <c r="AH342" s="272"/>
      <c r="AI342" s="272"/>
      <c r="AJ342" s="83" t="s">
        <v>394</v>
      </c>
      <c r="AK342" s="270">
        <v>0.97609289617486339</v>
      </c>
      <c r="AL342"/>
      <c r="AM342"/>
      <c r="AN342"/>
      <c r="AO342"/>
      <c r="AP342"/>
      <c r="AQ342"/>
      <c r="AR342"/>
      <c r="AS342"/>
    </row>
    <row r="343" spans="8:45" x14ac:dyDescent="0.2">
      <c r="H343"/>
      <c r="AB343" s="127" t="str">
        <f t="shared" si="34"/>
        <v>YELLWSTN_Gas Wells_Refracing_2310021000</v>
      </c>
      <c r="AC343" s="127" t="str">
        <f t="shared" si="35"/>
        <v>Gas Wells</v>
      </c>
      <c r="AD343" s="127" t="str">
        <f t="shared" si="36"/>
        <v>Refracing</v>
      </c>
      <c r="AE343" s="127" t="str">
        <f t="shared" si="37"/>
        <v>2310021000</v>
      </c>
      <c r="AF343" s="127" t="str">
        <f t="shared" si="38"/>
        <v>YELLWSTN</v>
      </c>
      <c r="AG343" s="272"/>
      <c r="AH343" s="272"/>
      <c r="AI343" s="272"/>
      <c r="AJ343" s="83" t="s">
        <v>399</v>
      </c>
      <c r="AK343" s="270">
        <v>1.0833333333333333</v>
      </c>
      <c r="AL343"/>
      <c r="AM343"/>
      <c r="AN343"/>
      <c r="AO343"/>
      <c r="AP343"/>
      <c r="AQ343"/>
      <c r="AR343"/>
      <c r="AS343"/>
    </row>
    <row r="344" spans="8:45" x14ac:dyDescent="0.2">
      <c r="H344"/>
      <c r="AB344" s="127" t="str">
        <f t="shared" si="34"/>
        <v>GLDN VAL_Gas Wells_Refracing_2310021000</v>
      </c>
      <c r="AC344" s="127" t="str">
        <f t="shared" si="35"/>
        <v>Gas Wells</v>
      </c>
      <c r="AD344" s="127" t="str">
        <f t="shared" si="36"/>
        <v>Refracing</v>
      </c>
      <c r="AE344" s="127" t="str">
        <f t="shared" si="37"/>
        <v>2310021000</v>
      </c>
      <c r="AF344" s="127" t="str">
        <f t="shared" si="38"/>
        <v>GLDN VAL</v>
      </c>
      <c r="AG344" s="272"/>
      <c r="AH344" s="272"/>
      <c r="AI344" s="272"/>
      <c r="AJ344" s="83" t="s">
        <v>400</v>
      </c>
      <c r="AK344" s="270">
        <v>1.0833333333333333</v>
      </c>
      <c r="AL344"/>
      <c r="AM344"/>
      <c r="AN344"/>
      <c r="AO344"/>
      <c r="AP344"/>
      <c r="AQ344"/>
      <c r="AR344"/>
      <c r="AS344"/>
    </row>
    <row r="345" spans="8:45" x14ac:dyDescent="0.2">
      <c r="H345"/>
      <c r="AB345" s="127" t="str">
        <f t="shared" si="34"/>
        <v>MSSLSHEL_Gas Wells_Refracing_2310021000</v>
      </c>
      <c r="AC345" s="127" t="str">
        <f t="shared" si="35"/>
        <v>Gas Wells</v>
      </c>
      <c r="AD345" s="127" t="str">
        <f t="shared" si="36"/>
        <v>Refracing</v>
      </c>
      <c r="AE345" s="127" t="str">
        <f t="shared" si="37"/>
        <v>2310021000</v>
      </c>
      <c r="AF345" s="127" t="str">
        <f t="shared" si="38"/>
        <v>MSSLSHEL</v>
      </c>
      <c r="AG345" s="272"/>
      <c r="AH345" s="272"/>
      <c r="AI345" s="272"/>
      <c r="AJ345" s="83" t="s">
        <v>401</v>
      </c>
      <c r="AK345" s="270">
        <v>1.0833333333333333</v>
      </c>
      <c r="AL345"/>
      <c r="AM345"/>
      <c r="AN345"/>
      <c r="AO345"/>
      <c r="AP345"/>
      <c r="AQ345"/>
      <c r="AR345"/>
      <c r="AS345"/>
    </row>
    <row r="346" spans="8:45" x14ac:dyDescent="0.2">
      <c r="H346"/>
      <c r="AB346" s="127" t="str">
        <f t="shared" ref="AB346:AB409" si="39">AF346&amp;"_"&amp;AC346&amp;"_"&amp;AD346&amp;"_"&amp;AE346</f>
        <v>PETROLEM_Gas Wells_Refracing_2310021000</v>
      </c>
      <c r="AC346" s="127" t="str">
        <f t="shared" ref="AC346:AC409" si="40">IF(AG346="",AC345,AG346)</f>
        <v>Gas Wells</v>
      </c>
      <c r="AD346" s="127" t="str">
        <f t="shared" ref="AD346:AD409" si="41">IF(AH346="",AD345,AH346)</f>
        <v>Refracing</v>
      </c>
      <c r="AE346" s="127" t="str">
        <f t="shared" ref="AE346:AE409" si="42">IF(AI346="",AE345,AI346)</f>
        <v>2310021000</v>
      </c>
      <c r="AF346" s="127" t="str">
        <f t="shared" ref="AF346:AF409" si="43">IF(AJ346&lt;&gt;"",RIGHT(AJ346,LEN(AJ346)-7),AF345)</f>
        <v>PETROLEM</v>
      </c>
      <c r="AG346" s="272"/>
      <c r="AH346" s="272"/>
      <c r="AI346" s="272"/>
      <c r="AJ346" s="83" t="s">
        <v>402</v>
      </c>
      <c r="AK346" s="270">
        <v>1.0833333333333333</v>
      </c>
      <c r="AL346"/>
      <c r="AM346"/>
      <c r="AN346"/>
      <c r="AO346"/>
      <c r="AP346"/>
      <c r="AQ346"/>
      <c r="AR346"/>
      <c r="AS346"/>
    </row>
    <row r="347" spans="8:45" x14ac:dyDescent="0.2">
      <c r="H347"/>
      <c r="AB347" s="127" t="str">
        <f t="shared" si="39"/>
        <v>Basinwide_Gas Wells_Refracing_2310021000</v>
      </c>
      <c r="AC347" s="127" t="str">
        <f t="shared" si="40"/>
        <v>Gas Wells</v>
      </c>
      <c r="AD347" s="127" t="str">
        <f t="shared" si="41"/>
        <v>Refracing</v>
      </c>
      <c r="AE347" s="127" t="str">
        <f t="shared" si="42"/>
        <v>2310021000</v>
      </c>
      <c r="AF347" s="127" t="str">
        <f t="shared" si="43"/>
        <v>Basinwide</v>
      </c>
      <c r="AG347" s="272"/>
      <c r="AH347" s="272"/>
      <c r="AI347" s="272"/>
      <c r="AJ347" s="83" t="s">
        <v>453</v>
      </c>
      <c r="AK347" s="270">
        <v>0.98476361192023298</v>
      </c>
      <c r="AL347"/>
      <c r="AM347"/>
      <c r="AN347"/>
      <c r="AO347"/>
      <c r="AP347"/>
      <c r="AQ347"/>
      <c r="AR347"/>
      <c r="AS347"/>
    </row>
    <row r="348" spans="8:45" x14ac:dyDescent="0.2">
      <c r="H348"/>
      <c r="AB348" s="127" t="str">
        <f t="shared" si="39"/>
        <v>Toole_Gas Wells_Venting - blowdowns_2310021603</v>
      </c>
      <c r="AC348" s="127" t="str">
        <f t="shared" si="40"/>
        <v>Gas Wells</v>
      </c>
      <c r="AD348" s="127" t="str">
        <f t="shared" si="41"/>
        <v>Venting - blowdowns</v>
      </c>
      <c r="AE348" s="127" t="str">
        <f t="shared" si="42"/>
        <v>2310021603</v>
      </c>
      <c r="AF348" s="127" t="str">
        <f t="shared" si="43"/>
        <v>Toole</v>
      </c>
      <c r="AG348" s="272"/>
      <c r="AH348" s="12" t="s">
        <v>60</v>
      </c>
      <c r="AI348" s="12" t="s">
        <v>353</v>
      </c>
      <c r="AJ348" s="12" t="s">
        <v>383</v>
      </c>
      <c r="AK348" s="269">
        <v>0.98127340823970033</v>
      </c>
      <c r="AL348"/>
      <c r="AM348"/>
      <c r="AN348"/>
      <c r="AO348"/>
      <c r="AP348"/>
      <c r="AQ348"/>
      <c r="AR348"/>
      <c r="AS348"/>
    </row>
    <row r="349" spans="8:45" x14ac:dyDescent="0.2">
      <c r="H349"/>
      <c r="AB349" s="127" t="str">
        <f t="shared" si="39"/>
        <v>Pondera_Gas Wells_Venting - blowdowns_2310021603</v>
      </c>
      <c r="AC349" s="127" t="str">
        <f t="shared" si="40"/>
        <v>Gas Wells</v>
      </c>
      <c r="AD349" s="127" t="str">
        <f t="shared" si="41"/>
        <v>Venting - blowdowns</v>
      </c>
      <c r="AE349" s="127" t="str">
        <f t="shared" si="42"/>
        <v>2310021603</v>
      </c>
      <c r="AF349" s="127" t="str">
        <f t="shared" si="43"/>
        <v>Pondera</v>
      </c>
      <c r="AG349" s="272"/>
      <c r="AH349" s="272"/>
      <c r="AI349" s="272"/>
      <c r="AJ349" s="83" t="s">
        <v>384</v>
      </c>
      <c r="AK349" s="270">
        <v>0.98127340823970033</v>
      </c>
      <c r="AL349"/>
      <c r="AM349"/>
      <c r="AN349"/>
      <c r="AO349"/>
      <c r="AP349"/>
      <c r="AQ349"/>
      <c r="AR349"/>
      <c r="AS349"/>
    </row>
    <row r="350" spans="8:45" x14ac:dyDescent="0.2">
      <c r="H350"/>
      <c r="AB350" s="127" t="str">
        <f t="shared" si="39"/>
        <v>Glacier_Gas Wells_Venting - blowdowns_2310021603</v>
      </c>
      <c r="AC350" s="127" t="str">
        <f t="shared" si="40"/>
        <v>Gas Wells</v>
      </c>
      <c r="AD350" s="127" t="str">
        <f t="shared" si="41"/>
        <v>Venting - blowdowns</v>
      </c>
      <c r="AE350" s="127" t="str">
        <f t="shared" si="42"/>
        <v>2310021603</v>
      </c>
      <c r="AF350" s="127" t="str">
        <f t="shared" si="43"/>
        <v>Glacier</v>
      </c>
      <c r="AG350" s="272"/>
      <c r="AH350" s="272"/>
      <c r="AI350" s="272"/>
      <c r="AJ350" s="83" t="s">
        <v>385</v>
      </c>
      <c r="AK350" s="270">
        <v>0.98127340823970033</v>
      </c>
      <c r="AL350"/>
      <c r="AM350"/>
      <c r="AN350"/>
      <c r="AO350"/>
      <c r="AP350"/>
      <c r="AQ350"/>
      <c r="AR350"/>
      <c r="AS350"/>
    </row>
    <row r="351" spans="8:45" x14ac:dyDescent="0.2">
      <c r="H351"/>
      <c r="AB351" s="127" t="str">
        <f t="shared" si="39"/>
        <v>Blaine_Gas Wells_Venting - blowdowns_2310021603</v>
      </c>
      <c r="AC351" s="127" t="str">
        <f t="shared" si="40"/>
        <v>Gas Wells</v>
      </c>
      <c r="AD351" s="127" t="str">
        <f t="shared" si="41"/>
        <v>Venting - blowdowns</v>
      </c>
      <c r="AE351" s="127" t="str">
        <f t="shared" si="42"/>
        <v>2310021603</v>
      </c>
      <c r="AF351" s="127" t="str">
        <f t="shared" si="43"/>
        <v>Blaine</v>
      </c>
      <c r="AG351" s="272"/>
      <c r="AH351" s="272"/>
      <c r="AI351" s="272"/>
      <c r="AJ351" s="83" t="s">
        <v>386</v>
      </c>
      <c r="AK351" s="270">
        <v>0.97609289617486339</v>
      </c>
      <c r="AL351"/>
      <c r="AM351"/>
      <c r="AN351"/>
      <c r="AO351"/>
      <c r="AP351"/>
      <c r="AQ351"/>
      <c r="AR351"/>
      <c r="AS351"/>
    </row>
    <row r="352" spans="8:45" x14ac:dyDescent="0.2">
      <c r="H352"/>
      <c r="AB352" s="127" t="str">
        <f t="shared" si="39"/>
        <v>Hill_Gas Wells_Venting - blowdowns_2310021603</v>
      </c>
      <c r="AC352" s="127" t="str">
        <f t="shared" si="40"/>
        <v>Gas Wells</v>
      </c>
      <c r="AD352" s="127" t="str">
        <f t="shared" si="41"/>
        <v>Venting - blowdowns</v>
      </c>
      <c r="AE352" s="127" t="str">
        <f t="shared" si="42"/>
        <v>2310021603</v>
      </c>
      <c r="AF352" s="127" t="str">
        <f t="shared" si="43"/>
        <v>Hill</v>
      </c>
      <c r="AG352" s="272"/>
      <c r="AH352" s="272"/>
      <c r="AI352" s="272"/>
      <c r="AJ352" s="83" t="s">
        <v>387</v>
      </c>
      <c r="AK352" s="270">
        <v>0.97609289617486339</v>
      </c>
      <c r="AL352"/>
      <c r="AM352"/>
      <c r="AN352"/>
      <c r="AO352"/>
      <c r="AP352"/>
      <c r="AQ352"/>
      <c r="AR352"/>
      <c r="AS352"/>
    </row>
    <row r="353" spans="8:45" x14ac:dyDescent="0.2">
      <c r="H353"/>
      <c r="AB353" s="127" t="str">
        <f t="shared" si="39"/>
        <v>Liberty_Gas Wells_Venting - blowdowns_2310021603</v>
      </c>
      <c r="AC353" s="127" t="str">
        <f t="shared" si="40"/>
        <v>Gas Wells</v>
      </c>
      <c r="AD353" s="127" t="str">
        <f t="shared" si="41"/>
        <v>Venting - blowdowns</v>
      </c>
      <c r="AE353" s="127" t="str">
        <f t="shared" si="42"/>
        <v>2310021603</v>
      </c>
      <c r="AF353" s="127" t="str">
        <f t="shared" si="43"/>
        <v>Liberty</v>
      </c>
      <c r="AG353" s="272"/>
      <c r="AH353" s="272"/>
      <c r="AI353" s="272"/>
      <c r="AJ353" s="83" t="s">
        <v>388</v>
      </c>
      <c r="AK353" s="270">
        <v>0.98127340823970033</v>
      </c>
      <c r="AL353"/>
      <c r="AM353"/>
      <c r="AN353"/>
      <c r="AO353"/>
      <c r="AP353"/>
      <c r="AQ353"/>
      <c r="AR353"/>
      <c r="AS353"/>
    </row>
    <row r="354" spans="8:45" x14ac:dyDescent="0.2">
      <c r="H354"/>
      <c r="AB354" s="127" t="str">
        <f t="shared" si="39"/>
        <v>Phillips_Gas Wells_Venting - blowdowns_2310021603</v>
      </c>
      <c r="AC354" s="127" t="str">
        <f t="shared" si="40"/>
        <v>Gas Wells</v>
      </c>
      <c r="AD354" s="127" t="str">
        <f t="shared" si="41"/>
        <v>Venting - blowdowns</v>
      </c>
      <c r="AE354" s="127" t="str">
        <f t="shared" si="42"/>
        <v>2310021603</v>
      </c>
      <c r="AF354" s="127" t="str">
        <f t="shared" si="43"/>
        <v>Phillips</v>
      </c>
      <c r="AG354" s="272"/>
      <c r="AH354" s="272"/>
      <c r="AI354" s="272"/>
      <c r="AJ354" s="83" t="s">
        <v>389</v>
      </c>
      <c r="AK354" s="270">
        <v>0.99455205811138014</v>
      </c>
      <c r="AL354"/>
      <c r="AM354"/>
      <c r="AN354"/>
      <c r="AO354"/>
      <c r="AP354"/>
      <c r="AQ354"/>
      <c r="AR354"/>
      <c r="AS354"/>
    </row>
    <row r="355" spans="8:45" x14ac:dyDescent="0.2">
      <c r="H355"/>
      <c r="AB355" s="127" t="str">
        <f t="shared" si="39"/>
        <v>Cascade_Gas Wells_Venting - blowdowns_2310021603</v>
      </c>
      <c r="AC355" s="127" t="str">
        <f t="shared" si="40"/>
        <v>Gas Wells</v>
      </c>
      <c r="AD355" s="127" t="str">
        <f t="shared" si="41"/>
        <v>Venting - blowdowns</v>
      </c>
      <c r="AE355" s="127" t="str">
        <f t="shared" si="42"/>
        <v>2310021603</v>
      </c>
      <c r="AF355" s="127" t="str">
        <f t="shared" si="43"/>
        <v>Cascade</v>
      </c>
      <c r="AG355" s="272"/>
      <c r="AH355" s="272"/>
      <c r="AI355" s="272"/>
      <c r="AJ355" s="83" t="s">
        <v>390</v>
      </c>
      <c r="AK355" s="270">
        <v>1.0833333333333333</v>
      </c>
      <c r="AL355"/>
      <c r="AM355"/>
      <c r="AN355"/>
      <c r="AO355"/>
      <c r="AP355"/>
      <c r="AQ355"/>
      <c r="AR355"/>
      <c r="AS355"/>
    </row>
    <row r="356" spans="8:45" x14ac:dyDescent="0.2">
      <c r="H356"/>
      <c r="AB356" s="127" t="str">
        <f t="shared" si="39"/>
        <v>Fergus_Gas Wells_Venting - blowdowns_2310021603</v>
      </c>
      <c r="AC356" s="127" t="str">
        <f t="shared" si="40"/>
        <v>Gas Wells</v>
      </c>
      <c r="AD356" s="127" t="str">
        <f t="shared" si="41"/>
        <v>Venting - blowdowns</v>
      </c>
      <c r="AE356" s="127" t="str">
        <f t="shared" si="42"/>
        <v>2310021603</v>
      </c>
      <c r="AF356" s="127" t="str">
        <f t="shared" si="43"/>
        <v>Fergus</v>
      </c>
      <c r="AG356" s="272"/>
      <c r="AH356" s="272"/>
      <c r="AI356" s="272"/>
      <c r="AJ356" s="83" t="s">
        <v>391</v>
      </c>
      <c r="AK356" s="270">
        <v>1.0833333333333333</v>
      </c>
      <c r="AL356"/>
      <c r="AM356"/>
      <c r="AN356"/>
      <c r="AO356"/>
      <c r="AP356"/>
      <c r="AQ356"/>
      <c r="AR356"/>
      <c r="AS356"/>
    </row>
    <row r="357" spans="8:45" x14ac:dyDescent="0.2">
      <c r="H357"/>
      <c r="AB357" s="127" t="str">
        <f t="shared" si="39"/>
        <v>Rosebud_Gas Wells_Venting - blowdowns_2310021603</v>
      </c>
      <c r="AC357" s="127" t="str">
        <f t="shared" si="40"/>
        <v>Gas Wells</v>
      </c>
      <c r="AD357" s="127" t="str">
        <f t="shared" si="41"/>
        <v>Venting - blowdowns</v>
      </c>
      <c r="AE357" s="127" t="str">
        <f t="shared" si="42"/>
        <v>2310021603</v>
      </c>
      <c r="AF357" s="127" t="str">
        <f t="shared" si="43"/>
        <v>Rosebud</v>
      </c>
      <c r="AG357" s="272"/>
      <c r="AH357" s="272"/>
      <c r="AI357" s="272"/>
      <c r="AJ357" s="83" t="s">
        <v>392</v>
      </c>
      <c r="AK357" s="270">
        <v>1.0833333333333333</v>
      </c>
      <c r="AL357"/>
      <c r="AM357"/>
      <c r="AN357"/>
      <c r="AO357"/>
      <c r="AP357"/>
      <c r="AQ357"/>
      <c r="AR357"/>
      <c r="AS357"/>
    </row>
    <row r="358" spans="8:45" x14ac:dyDescent="0.2">
      <c r="H358"/>
      <c r="AB358" s="127" t="str">
        <f t="shared" si="39"/>
        <v>Teton_Gas Wells_Venting - blowdowns_2310021603</v>
      </c>
      <c r="AC358" s="127" t="str">
        <f t="shared" si="40"/>
        <v>Gas Wells</v>
      </c>
      <c r="AD358" s="127" t="str">
        <f t="shared" si="41"/>
        <v>Venting - blowdowns</v>
      </c>
      <c r="AE358" s="127" t="str">
        <f t="shared" si="42"/>
        <v>2310021603</v>
      </c>
      <c r="AF358" s="127" t="str">
        <f t="shared" si="43"/>
        <v>Teton</v>
      </c>
      <c r="AG358" s="272"/>
      <c r="AH358" s="272"/>
      <c r="AI358" s="272"/>
      <c r="AJ358" s="83" t="s">
        <v>393</v>
      </c>
      <c r="AK358" s="270">
        <v>1.0833333333333333</v>
      </c>
      <c r="AL358"/>
      <c r="AM358"/>
      <c r="AN358"/>
      <c r="AO358"/>
      <c r="AP358"/>
      <c r="AQ358"/>
      <c r="AR358"/>
      <c r="AS358"/>
    </row>
    <row r="359" spans="8:45" x14ac:dyDescent="0.2">
      <c r="H359"/>
      <c r="AB359" s="127" t="str">
        <f t="shared" si="39"/>
        <v>Chouteau_Gas Wells_Venting - blowdowns_2310021603</v>
      </c>
      <c r="AC359" s="127" t="str">
        <f t="shared" si="40"/>
        <v>Gas Wells</v>
      </c>
      <c r="AD359" s="127" t="str">
        <f t="shared" si="41"/>
        <v>Venting - blowdowns</v>
      </c>
      <c r="AE359" s="127" t="str">
        <f t="shared" si="42"/>
        <v>2310021603</v>
      </c>
      <c r="AF359" s="127" t="str">
        <f t="shared" si="43"/>
        <v>Chouteau</v>
      </c>
      <c r="AG359" s="272"/>
      <c r="AH359" s="272"/>
      <c r="AI359" s="272"/>
      <c r="AJ359" s="83" t="s">
        <v>394</v>
      </c>
      <c r="AK359" s="270">
        <v>0.97609289617486339</v>
      </c>
      <c r="AL359"/>
      <c r="AM359"/>
      <c r="AN359"/>
      <c r="AO359"/>
      <c r="AP359"/>
      <c r="AQ359"/>
      <c r="AR359"/>
      <c r="AS359"/>
    </row>
    <row r="360" spans="8:45" x14ac:dyDescent="0.2">
      <c r="H360"/>
      <c r="AB360" s="127" t="str">
        <f t="shared" si="39"/>
        <v>YELLWSTN_Gas Wells_Venting - blowdowns_2310021603</v>
      </c>
      <c r="AC360" s="127" t="str">
        <f t="shared" si="40"/>
        <v>Gas Wells</v>
      </c>
      <c r="AD360" s="127" t="str">
        <f t="shared" si="41"/>
        <v>Venting - blowdowns</v>
      </c>
      <c r="AE360" s="127" t="str">
        <f t="shared" si="42"/>
        <v>2310021603</v>
      </c>
      <c r="AF360" s="127" t="str">
        <f t="shared" si="43"/>
        <v>YELLWSTN</v>
      </c>
      <c r="AG360" s="272"/>
      <c r="AH360" s="272"/>
      <c r="AI360" s="272"/>
      <c r="AJ360" s="83" t="s">
        <v>399</v>
      </c>
      <c r="AK360" s="270">
        <v>1.0833333333333333</v>
      </c>
      <c r="AL360"/>
      <c r="AM360"/>
      <c r="AN360"/>
      <c r="AO360"/>
      <c r="AP360"/>
      <c r="AQ360"/>
      <c r="AR360"/>
      <c r="AS360"/>
    </row>
    <row r="361" spans="8:45" x14ac:dyDescent="0.2">
      <c r="H361"/>
      <c r="AB361" s="127" t="str">
        <f t="shared" si="39"/>
        <v>GLDN VAL_Gas Wells_Venting - blowdowns_2310021603</v>
      </c>
      <c r="AC361" s="127" t="str">
        <f t="shared" si="40"/>
        <v>Gas Wells</v>
      </c>
      <c r="AD361" s="127" t="str">
        <f t="shared" si="41"/>
        <v>Venting - blowdowns</v>
      </c>
      <c r="AE361" s="127" t="str">
        <f t="shared" si="42"/>
        <v>2310021603</v>
      </c>
      <c r="AF361" s="127" t="str">
        <f t="shared" si="43"/>
        <v>GLDN VAL</v>
      </c>
      <c r="AG361" s="272"/>
      <c r="AH361" s="272"/>
      <c r="AI361" s="272"/>
      <c r="AJ361" s="83" t="s">
        <v>400</v>
      </c>
      <c r="AK361" s="270">
        <v>1.0833333333333333</v>
      </c>
      <c r="AL361"/>
      <c r="AM361"/>
      <c r="AN361"/>
      <c r="AO361"/>
      <c r="AP361"/>
      <c r="AQ361"/>
      <c r="AR361"/>
      <c r="AS361"/>
    </row>
    <row r="362" spans="8:45" x14ac:dyDescent="0.2">
      <c r="H362"/>
      <c r="AB362" s="127" t="str">
        <f t="shared" si="39"/>
        <v>MSSLSHEL_Gas Wells_Venting - blowdowns_2310021603</v>
      </c>
      <c r="AC362" s="127" t="str">
        <f t="shared" si="40"/>
        <v>Gas Wells</v>
      </c>
      <c r="AD362" s="127" t="str">
        <f t="shared" si="41"/>
        <v>Venting - blowdowns</v>
      </c>
      <c r="AE362" s="127" t="str">
        <f t="shared" si="42"/>
        <v>2310021603</v>
      </c>
      <c r="AF362" s="127" t="str">
        <f t="shared" si="43"/>
        <v>MSSLSHEL</v>
      </c>
      <c r="AG362" s="272"/>
      <c r="AH362" s="272"/>
      <c r="AI362" s="272"/>
      <c r="AJ362" s="83" t="s">
        <v>401</v>
      </c>
      <c r="AK362" s="270">
        <v>1.0833333333333333</v>
      </c>
      <c r="AL362"/>
      <c r="AM362"/>
      <c r="AN362"/>
      <c r="AO362"/>
      <c r="AP362"/>
      <c r="AQ362"/>
      <c r="AR362"/>
      <c r="AS362"/>
    </row>
    <row r="363" spans="8:45" x14ac:dyDescent="0.2">
      <c r="H363"/>
      <c r="AB363" s="127" t="str">
        <f t="shared" si="39"/>
        <v>PETROLEM_Gas Wells_Venting - blowdowns_2310021603</v>
      </c>
      <c r="AC363" s="127" t="str">
        <f t="shared" si="40"/>
        <v>Gas Wells</v>
      </c>
      <c r="AD363" s="127" t="str">
        <f t="shared" si="41"/>
        <v>Venting - blowdowns</v>
      </c>
      <c r="AE363" s="127" t="str">
        <f t="shared" si="42"/>
        <v>2310021603</v>
      </c>
      <c r="AF363" s="127" t="str">
        <f t="shared" si="43"/>
        <v>PETROLEM</v>
      </c>
      <c r="AG363" s="272"/>
      <c r="AH363" s="272"/>
      <c r="AI363" s="272"/>
      <c r="AJ363" s="83" t="s">
        <v>402</v>
      </c>
      <c r="AK363" s="270">
        <v>1.0833333333333333</v>
      </c>
      <c r="AL363"/>
      <c r="AM363"/>
      <c r="AN363"/>
      <c r="AO363"/>
      <c r="AP363"/>
      <c r="AQ363"/>
      <c r="AR363"/>
      <c r="AS363"/>
    </row>
    <row r="364" spans="8:45" x14ac:dyDescent="0.2">
      <c r="H364"/>
      <c r="AB364" s="127" t="str">
        <f t="shared" si="39"/>
        <v>Basinwide_Gas Wells_Venting - blowdowns_2310021603</v>
      </c>
      <c r="AC364" s="127" t="str">
        <f t="shared" si="40"/>
        <v>Gas Wells</v>
      </c>
      <c r="AD364" s="127" t="str">
        <f t="shared" si="41"/>
        <v>Venting - blowdowns</v>
      </c>
      <c r="AE364" s="127" t="str">
        <f t="shared" si="42"/>
        <v>2310021603</v>
      </c>
      <c r="AF364" s="127" t="str">
        <f t="shared" si="43"/>
        <v>Basinwide</v>
      </c>
      <c r="AG364" s="272"/>
      <c r="AH364" s="272"/>
      <c r="AI364" s="272"/>
      <c r="AJ364" s="83" t="s">
        <v>453</v>
      </c>
      <c r="AK364" s="270">
        <v>0.98476361192023298</v>
      </c>
      <c r="AL364"/>
      <c r="AM364"/>
      <c r="AN364"/>
      <c r="AO364"/>
      <c r="AP364"/>
      <c r="AQ364"/>
      <c r="AR364"/>
      <c r="AS364"/>
    </row>
    <row r="365" spans="8:45" x14ac:dyDescent="0.2">
      <c r="H365"/>
      <c r="AB365" s="127" t="str">
        <f t="shared" si="39"/>
        <v>Toole_Gas Wells_Venting - initial completions_2310021601</v>
      </c>
      <c r="AC365" s="127" t="str">
        <f t="shared" si="40"/>
        <v>Gas Wells</v>
      </c>
      <c r="AD365" s="127" t="str">
        <f t="shared" si="41"/>
        <v>Venting - initial completions</v>
      </c>
      <c r="AE365" s="127" t="str">
        <f t="shared" si="42"/>
        <v>2310021601</v>
      </c>
      <c r="AF365" s="127" t="str">
        <f t="shared" si="43"/>
        <v>Toole</v>
      </c>
      <c r="AG365" s="272"/>
      <c r="AH365" s="12" t="s">
        <v>68</v>
      </c>
      <c r="AI365" s="12" t="s">
        <v>360</v>
      </c>
      <c r="AJ365" s="12" t="s">
        <v>383</v>
      </c>
      <c r="AK365" s="269">
        <v>0.36363636363636359</v>
      </c>
      <c r="AL365"/>
      <c r="AM365"/>
      <c r="AN365"/>
      <c r="AO365"/>
      <c r="AP365"/>
      <c r="AQ365"/>
      <c r="AR365"/>
      <c r="AS365"/>
    </row>
    <row r="366" spans="8:45" x14ac:dyDescent="0.2">
      <c r="H366"/>
      <c r="AB366" s="127" t="str">
        <f t="shared" si="39"/>
        <v>Pondera_Gas Wells_Venting - initial completions_2310021601</v>
      </c>
      <c r="AC366" s="127" t="str">
        <f t="shared" si="40"/>
        <v>Gas Wells</v>
      </c>
      <c r="AD366" s="127" t="str">
        <f t="shared" si="41"/>
        <v>Venting - initial completions</v>
      </c>
      <c r="AE366" s="127" t="str">
        <f t="shared" si="42"/>
        <v>2310021601</v>
      </c>
      <c r="AF366" s="127" t="str">
        <f t="shared" si="43"/>
        <v>Pondera</v>
      </c>
      <c r="AG366" s="272"/>
      <c r="AH366" s="272"/>
      <c r="AI366" s="272"/>
      <c r="AJ366" s="83" t="s">
        <v>384</v>
      </c>
      <c r="AK366" s="270">
        <v>0.36363636363636359</v>
      </c>
      <c r="AL366"/>
      <c r="AM366"/>
      <c r="AN366"/>
      <c r="AO366"/>
      <c r="AP366"/>
      <c r="AQ366"/>
      <c r="AR366"/>
      <c r="AS366"/>
    </row>
    <row r="367" spans="8:45" x14ac:dyDescent="0.2">
      <c r="H367"/>
      <c r="AB367" s="127" t="str">
        <f t="shared" si="39"/>
        <v>Glacier_Gas Wells_Venting - initial completions_2310021601</v>
      </c>
      <c r="AC367" s="127" t="str">
        <f t="shared" si="40"/>
        <v>Gas Wells</v>
      </c>
      <c r="AD367" s="127" t="str">
        <f t="shared" si="41"/>
        <v>Venting - initial completions</v>
      </c>
      <c r="AE367" s="127" t="str">
        <f t="shared" si="42"/>
        <v>2310021601</v>
      </c>
      <c r="AF367" s="127" t="str">
        <f t="shared" si="43"/>
        <v>Glacier</v>
      </c>
      <c r="AG367" s="272"/>
      <c r="AH367" s="272"/>
      <c r="AI367" s="272"/>
      <c r="AJ367" s="83" t="s">
        <v>385</v>
      </c>
      <c r="AK367" s="270">
        <v>0.36363636363636359</v>
      </c>
      <c r="AL367"/>
      <c r="AM367"/>
      <c r="AN367"/>
      <c r="AO367"/>
      <c r="AP367"/>
      <c r="AQ367"/>
      <c r="AR367"/>
      <c r="AS367"/>
    </row>
    <row r="368" spans="8:45" x14ac:dyDescent="0.2">
      <c r="H368"/>
      <c r="AB368" s="127" t="str">
        <f t="shared" si="39"/>
        <v>Blaine_Gas Wells_Venting - initial completions_2310021601</v>
      </c>
      <c r="AC368" s="127" t="str">
        <f t="shared" si="40"/>
        <v>Gas Wells</v>
      </c>
      <c r="AD368" s="127" t="str">
        <f t="shared" si="41"/>
        <v>Venting - initial completions</v>
      </c>
      <c r="AE368" s="127" t="str">
        <f t="shared" si="42"/>
        <v>2310021601</v>
      </c>
      <c r="AF368" s="127" t="str">
        <f t="shared" si="43"/>
        <v>Blaine</v>
      </c>
      <c r="AG368" s="272"/>
      <c r="AH368" s="272"/>
      <c r="AI368" s="272"/>
      <c r="AJ368" s="83" t="s">
        <v>386</v>
      </c>
      <c r="AK368" s="270">
        <v>0.75</v>
      </c>
      <c r="AL368"/>
      <c r="AM368"/>
      <c r="AN368"/>
      <c r="AO368"/>
      <c r="AP368"/>
      <c r="AQ368"/>
      <c r="AR368"/>
      <c r="AS368"/>
    </row>
    <row r="369" spans="8:45" x14ac:dyDescent="0.2">
      <c r="H369"/>
      <c r="AB369" s="127" t="str">
        <f t="shared" si="39"/>
        <v>Hill_Gas Wells_Venting - initial completions_2310021601</v>
      </c>
      <c r="AC369" s="127" t="str">
        <f t="shared" si="40"/>
        <v>Gas Wells</v>
      </c>
      <c r="AD369" s="127" t="str">
        <f t="shared" si="41"/>
        <v>Venting - initial completions</v>
      </c>
      <c r="AE369" s="127" t="str">
        <f t="shared" si="42"/>
        <v>2310021601</v>
      </c>
      <c r="AF369" s="127" t="str">
        <f t="shared" si="43"/>
        <v>Hill</v>
      </c>
      <c r="AG369" s="272"/>
      <c r="AH369" s="272"/>
      <c r="AI369" s="272"/>
      <c r="AJ369" s="83" t="s">
        <v>387</v>
      </c>
      <c r="AK369" s="270">
        <v>0.75</v>
      </c>
      <c r="AL369"/>
      <c r="AM369"/>
      <c r="AN369"/>
      <c r="AO369"/>
      <c r="AP369"/>
      <c r="AQ369"/>
      <c r="AR369"/>
      <c r="AS369"/>
    </row>
    <row r="370" spans="8:45" x14ac:dyDescent="0.2">
      <c r="H370"/>
      <c r="AB370" s="127" t="str">
        <f t="shared" si="39"/>
        <v>Liberty_Gas Wells_Venting - initial completions_2310021601</v>
      </c>
      <c r="AC370" s="127" t="str">
        <f t="shared" si="40"/>
        <v>Gas Wells</v>
      </c>
      <c r="AD370" s="127" t="str">
        <f t="shared" si="41"/>
        <v>Venting - initial completions</v>
      </c>
      <c r="AE370" s="127" t="str">
        <f t="shared" si="42"/>
        <v>2310021601</v>
      </c>
      <c r="AF370" s="127" t="str">
        <f t="shared" si="43"/>
        <v>Liberty</v>
      </c>
      <c r="AG370" s="272"/>
      <c r="AH370" s="272"/>
      <c r="AI370" s="272"/>
      <c r="AJ370" s="83" t="s">
        <v>388</v>
      </c>
      <c r="AK370" s="270">
        <v>0.36363636363636359</v>
      </c>
      <c r="AL370"/>
      <c r="AM370"/>
      <c r="AN370"/>
      <c r="AO370"/>
      <c r="AP370"/>
      <c r="AQ370"/>
      <c r="AR370"/>
      <c r="AS370"/>
    </row>
    <row r="371" spans="8:45" x14ac:dyDescent="0.2">
      <c r="H371"/>
      <c r="AB371" s="127" t="str">
        <f t="shared" si="39"/>
        <v>Phillips_Gas Wells_Venting - initial completions_2310021601</v>
      </c>
      <c r="AC371" s="127" t="str">
        <f t="shared" si="40"/>
        <v>Gas Wells</v>
      </c>
      <c r="AD371" s="127" t="str">
        <f t="shared" si="41"/>
        <v>Venting - initial completions</v>
      </c>
      <c r="AE371" s="127" t="str">
        <f t="shared" si="42"/>
        <v>2310021601</v>
      </c>
      <c r="AF371" s="127" t="str">
        <f t="shared" si="43"/>
        <v>Phillips</v>
      </c>
      <c r="AG371" s="272"/>
      <c r="AH371" s="272"/>
      <c r="AI371" s="272"/>
      <c r="AJ371" s="83" t="s">
        <v>389</v>
      </c>
      <c r="AK371" s="270">
        <v>1</v>
      </c>
      <c r="AL371"/>
      <c r="AM371"/>
      <c r="AN371"/>
      <c r="AO371"/>
      <c r="AP371"/>
      <c r="AQ371"/>
      <c r="AR371"/>
      <c r="AS371"/>
    </row>
    <row r="372" spans="8:45" x14ac:dyDescent="0.2">
      <c r="H372"/>
      <c r="AB372" s="127" t="str">
        <f t="shared" si="39"/>
        <v>Cascade_Gas Wells_Venting - initial completions_2310021601</v>
      </c>
      <c r="AC372" s="127" t="str">
        <f t="shared" si="40"/>
        <v>Gas Wells</v>
      </c>
      <c r="AD372" s="127" t="str">
        <f t="shared" si="41"/>
        <v>Venting - initial completions</v>
      </c>
      <c r="AE372" s="127" t="str">
        <f t="shared" si="42"/>
        <v>2310021601</v>
      </c>
      <c r="AF372" s="127" t="str">
        <f t="shared" si="43"/>
        <v>Cascade</v>
      </c>
      <c r="AG372" s="272"/>
      <c r="AH372" s="272"/>
      <c r="AI372" s="272"/>
      <c r="AJ372" s="83" t="s">
        <v>390</v>
      </c>
      <c r="AK372" s="270">
        <v>0</v>
      </c>
      <c r="AL372"/>
      <c r="AM372"/>
      <c r="AN372"/>
      <c r="AO372"/>
      <c r="AP372"/>
      <c r="AQ372"/>
      <c r="AR372"/>
      <c r="AS372"/>
    </row>
    <row r="373" spans="8:45" x14ac:dyDescent="0.2">
      <c r="H373"/>
      <c r="AB373" s="127" t="str">
        <f t="shared" si="39"/>
        <v>Fergus_Gas Wells_Venting - initial completions_2310021601</v>
      </c>
      <c r="AC373" s="127" t="str">
        <f t="shared" si="40"/>
        <v>Gas Wells</v>
      </c>
      <c r="AD373" s="127" t="str">
        <f t="shared" si="41"/>
        <v>Venting - initial completions</v>
      </c>
      <c r="AE373" s="127" t="str">
        <f t="shared" si="42"/>
        <v>2310021601</v>
      </c>
      <c r="AF373" s="127" t="str">
        <f t="shared" si="43"/>
        <v>Fergus</v>
      </c>
      <c r="AG373" s="272"/>
      <c r="AH373" s="272"/>
      <c r="AI373" s="272"/>
      <c r="AJ373" s="83" t="s">
        <v>391</v>
      </c>
      <c r="AK373" s="270">
        <v>0</v>
      </c>
      <c r="AL373"/>
      <c r="AM373"/>
      <c r="AN373"/>
      <c r="AO373"/>
      <c r="AP373"/>
      <c r="AQ373"/>
      <c r="AR373"/>
      <c r="AS373"/>
    </row>
    <row r="374" spans="8:45" x14ac:dyDescent="0.2">
      <c r="H374"/>
      <c r="AB374" s="127" t="str">
        <f t="shared" si="39"/>
        <v>Rosebud_Gas Wells_Venting - initial completions_2310021601</v>
      </c>
      <c r="AC374" s="127" t="str">
        <f t="shared" si="40"/>
        <v>Gas Wells</v>
      </c>
      <c r="AD374" s="127" t="str">
        <f t="shared" si="41"/>
        <v>Venting - initial completions</v>
      </c>
      <c r="AE374" s="127" t="str">
        <f t="shared" si="42"/>
        <v>2310021601</v>
      </c>
      <c r="AF374" s="127" t="str">
        <f t="shared" si="43"/>
        <v>Rosebud</v>
      </c>
      <c r="AG374" s="272"/>
      <c r="AH374" s="272"/>
      <c r="AI374" s="272"/>
      <c r="AJ374" s="83" t="s">
        <v>392</v>
      </c>
      <c r="AK374" s="270">
        <v>0</v>
      </c>
      <c r="AL374"/>
      <c r="AM374"/>
      <c r="AN374"/>
      <c r="AO374"/>
      <c r="AP374"/>
      <c r="AQ374"/>
      <c r="AR374"/>
      <c r="AS374"/>
    </row>
    <row r="375" spans="8:45" x14ac:dyDescent="0.2">
      <c r="H375"/>
      <c r="AB375" s="127" t="str">
        <f t="shared" si="39"/>
        <v>Teton_Gas Wells_Venting - initial completions_2310021601</v>
      </c>
      <c r="AC375" s="127" t="str">
        <f t="shared" si="40"/>
        <v>Gas Wells</v>
      </c>
      <c r="AD375" s="127" t="str">
        <f t="shared" si="41"/>
        <v>Venting - initial completions</v>
      </c>
      <c r="AE375" s="127" t="str">
        <f t="shared" si="42"/>
        <v>2310021601</v>
      </c>
      <c r="AF375" s="127" t="str">
        <f t="shared" si="43"/>
        <v>Teton</v>
      </c>
      <c r="AG375" s="272"/>
      <c r="AH375" s="272"/>
      <c r="AI375" s="272"/>
      <c r="AJ375" s="83" t="s">
        <v>393</v>
      </c>
      <c r="AK375" s="270">
        <v>0</v>
      </c>
      <c r="AL375"/>
      <c r="AM375"/>
      <c r="AN375"/>
      <c r="AO375"/>
      <c r="AP375"/>
      <c r="AQ375"/>
      <c r="AR375"/>
      <c r="AS375"/>
    </row>
    <row r="376" spans="8:45" x14ac:dyDescent="0.2">
      <c r="H376"/>
      <c r="AB376" s="127" t="str">
        <f t="shared" si="39"/>
        <v>Chouteau_Gas Wells_Venting - initial completions_2310021601</v>
      </c>
      <c r="AC376" s="127" t="str">
        <f t="shared" si="40"/>
        <v>Gas Wells</v>
      </c>
      <c r="AD376" s="127" t="str">
        <f t="shared" si="41"/>
        <v>Venting - initial completions</v>
      </c>
      <c r="AE376" s="127" t="str">
        <f t="shared" si="42"/>
        <v>2310021601</v>
      </c>
      <c r="AF376" s="127" t="str">
        <f t="shared" si="43"/>
        <v>Chouteau</v>
      </c>
      <c r="AG376" s="272"/>
      <c r="AH376" s="272"/>
      <c r="AI376" s="272"/>
      <c r="AJ376" s="83" t="s">
        <v>394</v>
      </c>
      <c r="AK376" s="270">
        <v>0.75</v>
      </c>
      <c r="AL376"/>
      <c r="AM376"/>
      <c r="AN376"/>
      <c r="AO376"/>
      <c r="AP376"/>
      <c r="AQ376"/>
      <c r="AR376"/>
      <c r="AS376"/>
    </row>
    <row r="377" spans="8:45" x14ac:dyDescent="0.2">
      <c r="H377"/>
      <c r="AB377" s="127" t="str">
        <f t="shared" si="39"/>
        <v>YELLWSTN_Gas Wells_Venting - initial completions_2310021601</v>
      </c>
      <c r="AC377" s="127" t="str">
        <f t="shared" si="40"/>
        <v>Gas Wells</v>
      </c>
      <c r="AD377" s="127" t="str">
        <f t="shared" si="41"/>
        <v>Venting - initial completions</v>
      </c>
      <c r="AE377" s="127" t="str">
        <f t="shared" si="42"/>
        <v>2310021601</v>
      </c>
      <c r="AF377" s="127" t="str">
        <f t="shared" si="43"/>
        <v>YELLWSTN</v>
      </c>
      <c r="AG377" s="272"/>
      <c r="AH377" s="272"/>
      <c r="AI377" s="272"/>
      <c r="AJ377" s="83" t="s">
        <v>399</v>
      </c>
      <c r="AK377" s="270">
        <v>0</v>
      </c>
      <c r="AL377"/>
      <c r="AM377"/>
      <c r="AN377"/>
      <c r="AO377"/>
      <c r="AP377"/>
      <c r="AQ377"/>
      <c r="AR377"/>
      <c r="AS377"/>
    </row>
    <row r="378" spans="8:45" x14ac:dyDescent="0.2">
      <c r="H378"/>
      <c r="AB378" s="127" t="str">
        <f t="shared" si="39"/>
        <v>GLDN VAL_Gas Wells_Venting - initial completions_2310021601</v>
      </c>
      <c r="AC378" s="127" t="str">
        <f t="shared" si="40"/>
        <v>Gas Wells</v>
      </c>
      <c r="AD378" s="127" t="str">
        <f t="shared" si="41"/>
        <v>Venting - initial completions</v>
      </c>
      <c r="AE378" s="127" t="str">
        <f t="shared" si="42"/>
        <v>2310021601</v>
      </c>
      <c r="AF378" s="127" t="str">
        <f t="shared" si="43"/>
        <v>GLDN VAL</v>
      </c>
      <c r="AG378" s="272"/>
      <c r="AH378" s="272"/>
      <c r="AI378" s="272"/>
      <c r="AJ378" s="83" t="s">
        <v>400</v>
      </c>
      <c r="AK378" s="270">
        <v>0</v>
      </c>
      <c r="AL378"/>
      <c r="AM378"/>
      <c r="AN378"/>
      <c r="AO378"/>
      <c r="AP378"/>
      <c r="AQ378"/>
      <c r="AR378"/>
      <c r="AS378"/>
    </row>
    <row r="379" spans="8:45" x14ac:dyDescent="0.2">
      <c r="H379"/>
      <c r="AB379" s="127" t="str">
        <f t="shared" si="39"/>
        <v>MSSLSHEL_Gas Wells_Venting - initial completions_2310021601</v>
      </c>
      <c r="AC379" s="127" t="str">
        <f t="shared" si="40"/>
        <v>Gas Wells</v>
      </c>
      <c r="AD379" s="127" t="str">
        <f t="shared" si="41"/>
        <v>Venting - initial completions</v>
      </c>
      <c r="AE379" s="127" t="str">
        <f t="shared" si="42"/>
        <v>2310021601</v>
      </c>
      <c r="AF379" s="127" t="str">
        <f t="shared" si="43"/>
        <v>MSSLSHEL</v>
      </c>
      <c r="AG379" s="272"/>
      <c r="AH379" s="272"/>
      <c r="AI379" s="272"/>
      <c r="AJ379" s="83" t="s">
        <v>401</v>
      </c>
      <c r="AK379" s="270">
        <v>0</v>
      </c>
      <c r="AL379"/>
      <c r="AM379"/>
      <c r="AN379"/>
      <c r="AO379"/>
      <c r="AP379"/>
      <c r="AQ379"/>
      <c r="AR379"/>
      <c r="AS379"/>
    </row>
    <row r="380" spans="8:45" x14ac:dyDescent="0.2">
      <c r="H380"/>
      <c r="AB380" s="127" t="str">
        <f t="shared" si="39"/>
        <v>PETROLEM_Gas Wells_Venting - initial completions_2310021601</v>
      </c>
      <c r="AC380" s="127" t="str">
        <f t="shared" si="40"/>
        <v>Gas Wells</v>
      </c>
      <c r="AD380" s="127" t="str">
        <f t="shared" si="41"/>
        <v>Venting - initial completions</v>
      </c>
      <c r="AE380" s="127" t="str">
        <f t="shared" si="42"/>
        <v>2310021601</v>
      </c>
      <c r="AF380" s="127" t="str">
        <f t="shared" si="43"/>
        <v>PETROLEM</v>
      </c>
      <c r="AG380" s="272"/>
      <c r="AH380" s="272"/>
      <c r="AI380" s="272"/>
      <c r="AJ380" s="83" t="s">
        <v>402</v>
      </c>
      <c r="AK380" s="270">
        <v>0</v>
      </c>
      <c r="AL380"/>
      <c r="AM380"/>
      <c r="AN380"/>
      <c r="AO380"/>
      <c r="AP380"/>
      <c r="AQ380"/>
      <c r="AR380"/>
      <c r="AS380"/>
    </row>
    <row r="381" spans="8:45" x14ac:dyDescent="0.2">
      <c r="H381"/>
      <c r="AB381" s="127" t="str">
        <f t="shared" si="39"/>
        <v>Basinwide_Gas Wells_Venting - initial completions_2310021601</v>
      </c>
      <c r="AC381" s="127" t="str">
        <f t="shared" si="40"/>
        <v>Gas Wells</v>
      </c>
      <c r="AD381" s="127" t="str">
        <f t="shared" si="41"/>
        <v>Venting - initial completions</v>
      </c>
      <c r="AE381" s="127" t="str">
        <f t="shared" si="42"/>
        <v>2310021601</v>
      </c>
      <c r="AF381" s="127" t="str">
        <f t="shared" si="43"/>
        <v>Basinwide</v>
      </c>
      <c r="AG381" s="272"/>
      <c r="AH381" s="272"/>
      <c r="AI381" s="272"/>
      <c r="AJ381" s="83" t="s">
        <v>453</v>
      </c>
      <c r="AK381" s="270">
        <v>0.38854640942006857</v>
      </c>
      <c r="AL381"/>
      <c r="AM381"/>
      <c r="AN381"/>
      <c r="AO381"/>
      <c r="AP381"/>
      <c r="AQ381"/>
      <c r="AR381"/>
      <c r="AS381"/>
    </row>
    <row r="382" spans="8:45" x14ac:dyDescent="0.2">
      <c r="H382"/>
      <c r="AB382" s="127" t="str">
        <f t="shared" si="39"/>
        <v>Toole_Gas Wells_Water Tank Flaring_2310000550</v>
      </c>
      <c r="AC382" s="127" t="str">
        <f t="shared" si="40"/>
        <v>Gas Wells</v>
      </c>
      <c r="AD382" s="127" t="str">
        <f t="shared" si="41"/>
        <v>Water Tank Flaring</v>
      </c>
      <c r="AE382" s="127" t="str">
        <f t="shared" si="42"/>
        <v>2310000550</v>
      </c>
      <c r="AF382" s="127" t="str">
        <f t="shared" si="43"/>
        <v>Toole</v>
      </c>
      <c r="AG382" s="272"/>
      <c r="AH382" s="12" t="s">
        <v>119</v>
      </c>
      <c r="AI382" s="12" t="s">
        <v>369</v>
      </c>
      <c r="AJ382" s="12" t="s">
        <v>383</v>
      </c>
      <c r="AK382" s="269">
        <v>0.92451676902552449</v>
      </c>
      <c r="AL382"/>
      <c r="AM382"/>
      <c r="AN382"/>
      <c r="AO382"/>
      <c r="AP382"/>
      <c r="AQ382"/>
      <c r="AR382"/>
      <c r="AS382"/>
    </row>
    <row r="383" spans="8:45" x14ac:dyDescent="0.2">
      <c r="H383"/>
      <c r="AB383" s="127" t="str">
        <f t="shared" si="39"/>
        <v>Pondera_Gas Wells_Water Tank Flaring_2310000550</v>
      </c>
      <c r="AC383" s="127" t="str">
        <f t="shared" si="40"/>
        <v>Gas Wells</v>
      </c>
      <c r="AD383" s="127" t="str">
        <f t="shared" si="41"/>
        <v>Water Tank Flaring</v>
      </c>
      <c r="AE383" s="127" t="str">
        <f t="shared" si="42"/>
        <v>2310000550</v>
      </c>
      <c r="AF383" s="127" t="str">
        <f t="shared" si="43"/>
        <v>Pondera</v>
      </c>
      <c r="AG383" s="272"/>
      <c r="AH383" s="272"/>
      <c r="AI383" s="272"/>
      <c r="AJ383" s="83" t="s">
        <v>384</v>
      </c>
      <c r="AK383" s="270">
        <v>0.92451676902552449</v>
      </c>
      <c r="AL383"/>
      <c r="AM383"/>
      <c r="AN383"/>
      <c r="AO383"/>
      <c r="AP383"/>
      <c r="AQ383"/>
      <c r="AR383"/>
      <c r="AS383"/>
    </row>
    <row r="384" spans="8:45" x14ac:dyDescent="0.2">
      <c r="H384"/>
      <c r="AB384" s="127" t="str">
        <f t="shared" si="39"/>
        <v>Glacier_Gas Wells_Water Tank Flaring_2310000550</v>
      </c>
      <c r="AC384" s="127" t="str">
        <f t="shared" si="40"/>
        <v>Gas Wells</v>
      </c>
      <c r="AD384" s="127" t="str">
        <f t="shared" si="41"/>
        <v>Water Tank Flaring</v>
      </c>
      <c r="AE384" s="127" t="str">
        <f t="shared" si="42"/>
        <v>2310000550</v>
      </c>
      <c r="AF384" s="127" t="str">
        <f t="shared" si="43"/>
        <v>Glacier</v>
      </c>
      <c r="AG384" s="272"/>
      <c r="AH384" s="272"/>
      <c r="AI384" s="272"/>
      <c r="AJ384" s="83" t="s">
        <v>385</v>
      </c>
      <c r="AK384" s="270">
        <v>0.92451676902552449</v>
      </c>
      <c r="AL384"/>
      <c r="AM384"/>
      <c r="AN384"/>
      <c r="AO384"/>
      <c r="AP384"/>
      <c r="AQ384"/>
      <c r="AR384"/>
      <c r="AS384"/>
    </row>
    <row r="385" spans="8:45" x14ac:dyDescent="0.2">
      <c r="H385"/>
      <c r="AB385" s="127" t="str">
        <f t="shared" si="39"/>
        <v>Blaine_Gas Wells_Water Tank Flaring_2310000550</v>
      </c>
      <c r="AC385" s="127" t="str">
        <f t="shared" si="40"/>
        <v>Gas Wells</v>
      </c>
      <c r="AD385" s="127" t="str">
        <f t="shared" si="41"/>
        <v>Water Tank Flaring</v>
      </c>
      <c r="AE385" s="127" t="str">
        <f t="shared" si="42"/>
        <v>2310000550</v>
      </c>
      <c r="AF385" s="127" t="str">
        <f t="shared" si="43"/>
        <v>Blaine</v>
      </c>
      <c r="AG385" s="272"/>
      <c r="AH385" s="272"/>
      <c r="AI385" s="272"/>
      <c r="AJ385" s="83" t="s">
        <v>386</v>
      </c>
      <c r="AK385" s="270">
        <v>0.81713698372401322</v>
      </c>
      <c r="AL385"/>
      <c r="AM385"/>
      <c r="AN385"/>
      <c r="AO385"/>
      <c r="AP385"/>
      <c r="AQ385"/>
      <c r="AR385"/>
      <c r="AS385"/>
    </row>
    <row r="386" spans="8:45" x14ac:dyDescent="0.2">
      <c r="H386"/>
      <c r="AB386" s="127" t="str">
        <f t="shared" si="39"/>
        <v>Hill_Gas Wells_Water Tank Flaring_2310000550</v>
      </c>
      <c r="AC386" s="127" t="str">
        <f t="shared" si="40"/>
        <v>Gas Wells</v>
      </c>
      <c r="AD386" s="127" t="str">
        <f t="shared" si="41"/>
        <v>Water Tank Flaring</v>
      </c>
      <c r="AE386" s="127" t="str">
        <f t="shared" si="42"/>
        <v>2310000550</v>
      </c>
      <c r="AF386" s="127" t="str">
        <f t="shared" si="43"/>
        <v>Hill</v>
      </c>
      <c r="AG386" s="272"/>
      <c r="AH386" s="272"/>
      <c r="AI386" s="272"/>
      <c r="AJ386" s="83" t="s">
        <v>387</v>
      </c>
      <c r="AK386" s="270">
        <v>0.81713698372401322</v>
      </c>
      <c r="AL386"/>
      <c r="AM386"/>
      <c r="AN386"/>
      <c r="AO386"/>
      <c r="AP386"/>
      <c r="AQ386"/>
      <c r="AR386"/>
      <c r="AS386"/>
    </row>
    <row r="387" spans="8:45" x14ac:dyDescent="0.2">
      <c r="H387"/>
      <c r="AB387" s="127" t="str">
        <f t="shared" si="39"/>
        <v>Liberty_Gas Wells_Water Tank Flaring_2310000550</v>
      </c>
      <c r="AC387" s="127" t="str">
        <f t="shared" si="40"/>
        <v>Gas Wells</v>
      </c>
      <c r="AD387" s="127" t="str">
        <f t="shared" si="41"/>
        <v>Water Tank Flaring</v>
      </c>
      <c r="AE387" s="127" t="str">
        <f t="shared" si="42"/>
        <v>2310000550</v>
      </c>
      <c r="AF387" s="127" t="str">
        <f t="shared" si="43"/>
        <v>Liberty</v>
      </c>
      <c r="AG387" s="272"/>
      <c r="AH387" s="272"/>
      <c r="AI387" s="272"/>
      <c r="AJ387" s="83" t="s">
        <v>388</v>
      </c>
      <c r="AK387" s="270">
        <v>0.92451676902552449</v>
      </c>
      <c r="AL387"/>
      <c r="AM387"/>
      <c r="AN387"/>
      <c r="AO387"/>
      <c r="AP387"/>
      <c r="AQ387"/>
      <c r="AR387"/>
      <c r="AS387"/>
    </row>
    <row r="388" spans="8:45" x14ac:dyDescent="0.2">
      <c r="H388"/>
      <c r="AB388" s="127" t="str">
        <f t="shared" si="39"/>
        <v>Phillips_Gas Wells_Water Tank Flaring_2310000550</v>
      </c>
      <c r="AC388" s="127" t="str">
        <f t="shared" si="40"/>
        <v>Gas Wells</v>
      </c>
      <c r="AD388" s="127" t="str">
        <f t="shared" si="41"/>
        <v>Water Tank Flaring</v>
      </c>
      <c r="AE388" s="127" t="str">
        <f t="shared" si="42"/>
        <v>2310000550</v>
      </c>
      <c r="AF388" s="127" t="str">
        <f t="shared" si="43"/>
        <v>Phillips</v>
      </c>
      <c r="AG388" s="272"/>
      <c r="AH388" s="272"/>
      <c r="AI388" s="272"/>
      <c r="AJ388" s="83" t="s">
        <v>389</v>
      </c>
      <c r="AK388" s="270">
        <v>0.74052418554863075</v>
      </c>
      <c r="AL388"/>
      <c r="AM388"/>
      <c r="AN388"/>
      <c r="AO388"/>
      <c r="AP388"/>
      <c r="AQ388"/>
      <c r="AR388"/>
      <c r="AS388"/>
    </row>
    <row r="389" spans="8:45" x14ac:dyDescent="0.2">
      <c r="H389"/>
      <c r="AB389" s="127" t="str">
        <f t="shared" si="39"/>
        <v>Cascade_Gas Wells_Water Tank Flaring_2310000550</v>
      </c>
      <c r="AC389" s="127" t="str">
        <f t="shared" si="40"/>
        <v>Gas Wells</v>
      </c>
      <c r="AD389" s="127" t="str">
        <f t="shared" si="41"/>
        <v>Water Tank Flaring</v>
      </c>
      <c r="AE389" s="127" t="str">
        <f t="shared" si="42"/>
        <v>2310000550</v>
      </c>
      <c r="AF389" s="127" t="str">
        <f t="shared" si="43"/>
        <v>Cascade</v>
      </c>
      <c r="AG389" s="272"/>
      <c r="AH389" s="272"/>
      <c r="AI389" s="272"/>
      <c r="AJ389" s="83" t="s">
        <v>390</v>
      </c>
      <c r="AK389" s="270">
        <v>0.79527351080836861</v>
      </c>
      <c r="AL389"/>
      <c r="AM389"/>
      <c r="AN389"/>
      <c r="AO389"/>
      <c r="AP389"/>
      <c r="AQ389"/>
      <c r="AR389"/>
      <c r="AS389"/>
    </row>
    <row r="390" spans="8:45" x14ac:dyDescent="0.2">
      <c r="H390"/>
      <c r="AB390" s="127" t="str">
        <f t="shared" si="39"/>
        <v>Fergus_Gas Wells_Water Tank Flaring_2310000550</v>
      </c>
      <c r="AC390" s="127" t="str">
        <f t="shared" si="40"/>
        <v>Gas Wells</v>
      </c>
      <c r="AD390" s="127" t="str">
        <f t="shared" si="41"/>
        <v>Water Tank Flaring</v>
      </c>
      <c r="AE390" s="127" t="str">
        <f t="shared" si="42"/>
        <v>2310000550</v>
      </c>
      <c r="AF390" s="127" t="str">
        <f t="shared" si="43"/>
        <v>Fergus</v>
      </c>
      <c r="AG390" s="272"/>
      <c r="AH390" s="272"/>
      <c r="AI390" s="272"/>
      <c r="AJ390" s="83" t="s">
        <v>391</v>
      </c>
      <c r="AK390" s="270">
        <v>0.79527351080836861</v>
      </c>
      <c r="AL390"/>
      <c r="AM390"/>
      <c r="AN390"/>
      <c r="AO390"/>
      <c r="AP390"/>
      <c r="AQ390"/>
      <c r="AR390"/>
      <c r="AS390"/>
    </row>
    <row r="391" spans="8:45" x14ac:dyDescent="0.2">
      <c r="H391"/>
      <c r="AB391" s="127" t="str">
        <f t="shared" si="39"/>
        <v>Rosebud_Gas Wells_Water Tank Flaring_2310000550</v>
      </c>
      <c r="AC391" s="127" t="str">
        <f t="shared" si="40"/>
        <v>Gas Wells</v>
      </c>
      <c r="AD391" s="127" t="str">
        <f t="shared" si="41"/>
        <v>Water Tank Flaring</v>
      </c>
      <c r="AE391" s="127" t="str">
        <f t="shared" si="42"/>
        <v>2310000550</v>
      </c>
      <c r="AF391" s="127" t="str">
        <f t="shared" si="43"/>
        <v>Rosebud</v>
      </c>
      <c r="AG391" s="272"/>
      <c r="AH391" s="272"/>
      <c r="AI391" s="272"/>
      <c r="AJ391" s="83" t="s">
        <v>392</v>
      </c>
      <c r="AK391" s="270">
        <v>0.79527351080836861</v>
      </c>
      <c r="AL391"/>
      <c r="AM391"/>
      <c r="AN391"/>
      <c r="AO391"/>
      <c r="AP391"/>
      <c r="AQ391"/>
      <c r="AR391"/>
      <c r="AS391"/>
    </row>
    <row r="392" spans="8:45" x14ac:dyDescent="0.2">
      <c r="H392"/>
      <c r="AB392" s="127" t="str">
        <f t="shared" si="39"/>
        <v>Teton_Gas Wells_Water Tank Flaring_2310000550</v>
      </c>
      <c r="AC392" s="127" t="str">
        <f t="shared" si="40"/>
        <v>Gas Wells</v>
      </c>
      <c r="AD392" s="127" t="str">
        <f t="shared" si="41"/>
        <v>Water Tank Flaring</v>
      </c>
      <c r="AE392" s="127" t="str">
        <f t="shared" si="42"/>
        <v>2310000550</v>
      </c>
      <c r="AF392" s="127" t="str">
        <f t="shared" si="43"/>
        <v>Teton</v>
      </c>
      <c r="AG392" s="272"/>
      <c r="AH392" s="272"/>
      <c r="AI392" s="272"/>
      <c r="AJ392" s="83" t="s">
        <v>393</v>
      </c>
      <c r="AK392" s="270">
        <v>0.79527351080836861</v>
      </c>
      <c r="AL392"/>
      <c r="AM392"/>
      <c r="AN392"/>
      <c r="AO392"/>
      <c r="AP392"/>
      <c r="AQ392"/>
      <c r="AR392"/>
      <c r="AS392"/>
    </row>
    <row r="393" spans="8:45" x14ac:dyDescent="0.2">
      <c r="H393"/>
      <c r="AB393" s="127" t="str">
        <f t="shared" si="39"/>
        <v>Chouteau_Gas Wells_Water Tank Flaring_2310000550</v>
      </c>
      <c r="AC393" s="127" t="str">
        <f t="shared" si="40"/>
        <v>Gas Wells</v>
      </c>
      <c r="AD393" s="127" t="str">
        <f t="shared" si="41"/>
        <v>Water Tank Flaring</v>
      </c>
      <c r="AE393" s="127" t="str">
        <f t="shared" si="42"/>
        <v>2310000550</v>
      </c>
      <c r="AF393" s="127" t="str">
        <f t="shared" si="43"/>
        <v>Chouteau</v>
      </c>
      <c r="AG393" s="272"/>
      <c r="AH393" s="272"/>
      <c r="AI393" s="272"/>
      <c r="AJ393" s="83" t="s">
        <v>394</v>
      </c>
      <c r="AK393" s="270">
        <v>0.81713698372401322</v>
      </c>
      <c r="AL393"/>
      <c r="AM393"/>
      <c r="AN393"/>
      <c r="AO393"/>
      <c r="AP393"/>
      <c r="AQ393"/>
      <c r="AR393"/>
      <c r="AS393"/>
    </row>
    <row r="394" spans="8:45" x14ac:dyDescent="0.2">
      <c r="H394"/>
      <c r="AB394" s="127" t="str">
        <f t="shared" si="39"/>
        <v>YELLWSTN_Gas Wells_Water Tank Flaring_2310000550</v>
      </c>
      <c r="AC394" s="127" t="str">
        <f t="shared" si="40"/>
        <v>Gas Wells</v>
      </c>
      <c r="AD394" s="127" t="str">
        <f t="shared" si="41"/>
        <v>Water Tank Flaring</v>
      </c>
      <c r="AE394" s="127" t="str">
        <f t="shared" si="42"/>
        <v>2310000550</v>
      </c>
      <c r="AF394" s="127" t="str">
        <f t="shared" si="43"/>
        <v>YELLWSTN</v>
      </c>
      <c r="AG394" s="272"/>
      <c r="AH394" s="272"/>
      <c r="AI394" s="272"/>
      <c r="AJ394" s="83" t="s">
        <v>399</v>
      </c>
      <c r="AK394" s="270">
        <v>0.79527351080836861</v>
      </c>
      <c r="AL394"/>
      <c r="AM394"/>
      <c r="AN394"/>
      <c r="AO394"/>
      <c r="AP394"/>
      <c r="AQ394"/>
      <c r="AR394"/>
      <c r="AS394"/>
    </row>
    <row r="395" spans="8:45" x14ac:dyDescent="0.2">
      <c r="H395"/>
      <c r="AB395" s="127" t="str">
        <f t="shared" si="39"/>
        <v>GLDN VAL_Gas Wells_Water Tank Flaring_2310000550</v>
      </c>
      <c r="AC395" s="127" t="str">
        <f t="shared" si="40"/>
        <v>Gas Wells</v>
      </c>
      <c r="AD395" s="127" t="str">
        <f t="shared" si="41"/>
        <v>Water Tank Flaring</v>
      </c>
      <c r="AE395" s="127" t="str">
        <f t="shared" si="42"/>
        <v>2310000550</v>
      </c>
      <c r="AF395" s="127" t="str">
        <f t="shared" si="43"/>
        <v>GLDN VAL</v>
      </c>
      <c r="AG395" s="272"/>
      <c r="AH395" s="272"/>
      <c r="AI395" s="272"/>
      <c r="AJ395" s="83" t="s">
        <v>400</v>
      </c>
      <c r="AK395" s="270">
        <v>0.79527351080836861</v>
      </c>
      <c r="AL395"/>
      <c r="AM395"/>
      <c r="AN395"/>
      <c r="AO395"/>
      <c r="AP395"/>
      <c r="AQ395"/>
      <c r="AR395"/>
      <c r="AS395"/>
    </row>
    <row r="396" spans="8:45" x14ac:dyDescent="0.2">
      <c r="AB396" s="127" t="str">
        <f t="shared" si="39"/>
        <v>MSSLSHEL_Gas Wells_Water Tank Flaring_2310000550</v>
      </c>
      <c r="AC396" s="127" t="str">
        <f t="shared" si="40"/>
        <v>Gas Wells</v>
      </c>
      <c r="AD396" s="127" t="str">
        <f t="shared" si="41"/>
        <v>Water Tank Flaring</v>
      </c>
      <c r="AE396" s="127" t="str">
        <f t="shared" si="42"/>
        <v>2310000550</v>
      </c>
      <c r="AF396" s="127" t="str">
        <f t="shared" si="43"/>
        <v>MSSLSHEL</v>
      </c>
      <c r="AG396" s="272"/>
      <c r="AH396" s="272"/>
      <c r="AI396" s="272"/>
      <c r="AJ396" s="83" t="s">
        <v>401</v>
      </c>
      <c r="AK396" s="270">
        <v>0.79527351080836861</v>
      </c>
      <c r="AL396"/>
      <c r="AM396"/>
      <c r="AN396"/>
      <c r="AO396"/>
      <c r="AP396"/>
      <c r="AQ396"/>
      <c r="AR396"/>
      <c r="AS396"/>
    </row>
    <row r="397" spans="8:45" x14ac:dyDescent="0.2">
      <c r="AB397" s="127" t="str">
        <f t="shared" si="39"/>
        <v>PETROLEM_Gas Wells_Water Tank Flaring_2310000550</v>
      </c>
      <c r="AC397" s="127" t="str">
        <f t="shared" si="40"/>
        <v>Gas Wells</v>
      </c>
      <c r="AD397" s="127" t="str">
        <f t="shared" si="41"/>
        <v>Water Tank Flaring</v>
      </c>
      <c r="AE397" s="127" t="str">
        <f t="shared" si="42"/>
        <v>2310000550</v>
      </c>
      <c r="AF397" s="127" t="str">
        <f t="shared" si="43"/>
        <v>PETROLEM</v>
      </c>
      <c r="AG397" s="272"/>
      <c r="AH397" s="272"/>
      <c r="AI397" s="272"/>
      <c r="AJ397" s="83" t="s">
        <v>402</v>
      </c>
      <c r="AK397" s="270">
        <v>0.79527351080836861</v>
      </c>
      <c r="AL397"/>
      <c r="AM397"/>
      <c r="AN397"/>
      <c r="AO397"/>
      <c r="AP397"/>
      <c r="AQ397"/>
      <c r="AR397"/>
      <c r="AS397"/>
    </row>
    <row r="398" spans="8:45" x14ac:dyDescent="0.2">
      <c r="AB398" s="127" t="str">
        <f t="shared" si="39"/>
        <v>Basinwide_Gas Wells_Water Tank Flaring_2310000550</v>
      </c>
      <c r="AC398" s="127" t="str">
        <f t="shared" si="40"/>
        <v>Gas Wells</v>
      </c>
      <c r="AD398" s="127" t="str">
        <f t="shared" si="41"/>
        <v>Water Tank Flaring</v>
      </c>
      <c r="AE398" s="127" t="str">
        <f t="shared" si="42"/>
        <v>2310000550</v>
      </c>
      <c r="AF398" s="127" t="str">
        <f t="shared" si="43"/>
        <v>Basinwide</v>
      </c>
      <c r="AG398" s="272"/>
      <c r="AH398" s="272"/>
      <c r="AI398" s="272"/>
      <c r="AJ398" s="83" t="s">
        <v>453</v>
      </c>
      <c r="AK398" s="270">
        <v>0.80522005414546627</v>
      </c>
      <c r="AL398"/>
      <c r="AM398"/>
      <c r="AN398"/>
      <c r="AO398"/>
      <c r="AP398"/>
      <c r="AQ398"/>
      <c r="AR398"/>
      <c r="AS398"/>
    </row>
    <row r="399" spans="8:45" x14ac:dyDescent="0.2">
      <c r="AB399" s="127" t="str">
        <f t="shared" si="39"/>
        <v>Toole_Gas Wells_Water tank losses_2310000550</v>
      </c>
      <c r="AC399" s="127" t="str">
        <f t="shared" si="40"/>
        <v>Gas Wells</v>
      </c>
      <c r="AD399" s="127" t="str">
        <f t="shared" si="41"/>
        <v>Water tank losses</v>
      </c>
      <c r="AE399" s="127" t="str">
        <f t="shared" si="42"/>
        <v>2310000550</v>
      </c>
      <c r="AF399" s="127" t="str">
        <f t="shared" si="43"/>
        <v>Toole</v>
      </c>
      <c r="AG399" s="272"/>
      <c r="AH399" s="12" t="s">
        <v>64</v>
      </c>
      <c r="AI399" s="12" t="s">
        <v>369</v>
      </c>
      <c r="AJ399" s="12" t="s">
        <v>383</v>
      </c>
      <c r="AK399" s="269">
        <v>0.92451676902552449</v>
      </c>
      <c r="AL399"/>
      <c r="AM399"/>
      <c r="AN399"/>
      <c r="AO399"/>
      <c r="AP399"/>
      <c r="AQ399"/>
      <c r="AR399"/>
      <c r="AS399"/>
    </row>
    <row r="400" spans="8:45" x14ac:dyDescent="0.2">
      <c r="AB400" s="127" t="str">
        <f t="shared" si="39"/>
        <v>Pondera_Gas Wells_Water tank losses_2310000550</v>
      </c>
      <c r="AC400" s="127" t="str">
        <f t="shared" si="40"/>
        <v>Gas Wells</v>
      </c>
      <c r="AD400" s="127" t="str">
        <f t="shared" si="41"/>
        <v>Water tank losses</v>
      </c>
      <c r="AE400" s="127" t="str">
        <f t="shared" si="42"/>
        <v>2310000550</v>
      </c>
      <c r="AF400" s="127" t="str">
        <f t="shared" si="43"/>
        <v>Pondera</v>
      </c>
      <c r="AG400" s="272"/>
      <c r="AH400" s="272"/>
      <c r="AI400" s="272"/>
      <c r="AJ400" s="83" t="s">
        <v>384</v>
      </c>
      <c r="AK400" s="270">
        <v>0.92451676902552449</v>
      </c>
      <c r="AL400"/>
      <c r="AM400"/>
      <c r="AN400"/>
      <c r="AO400"/>
      <c r="AP400"/>
      <c r="AQ400"/>
      <c r="AR400"/>
      <c r="AS400"/>
    </row>
    <row r="401" spans="28:45" x14ac:dyDescent="0.2">
      <c r="AB401" s="127" t="str">
        <f t="shared" si="39"/>
        <v>Glacier_Gas Wells_Water tank losses_2310000550</v>
      </c>
      <c r="AC401" s="127" t="str">
        <f t="shared" si="40"/>
        <v>Gas Wells</v>
      </c>
      <c r="AD401" s="127" t="str">
        <f t="shared" si="41"/>
        <v>Water tank losses</v>
      </c>
      <c r="AE401" s="127" t="str">
        <f t="shared" si="42"/>
        <v>2310000550</v>
      </c>
      <c r="AF401" s="127" t="str">
        <f t="shared" si="43"/>
        <v>Glacier</v>
      </c>
      <c r="AG401" s="272"/>
      <c r="AH401" s="272"/>
      <c r="AI401" s="272"/>
      <c r="AJ401" s="83" t="s">
        <v>385</v>
      </c>
      <c r="AK401" s="270">
        <v>0.92451676902552449</v>
      </c>
      <c r="AL401"/>
      <c r="AM401"/>
      <c r="AN401"/>
      <c r="AO401"/>
      <c r="AP401"/>
      <c r="AQ401"/>
      <c r="AR401"/>
      <c r="AS401"/>
    </row>
    <row r="402" spans="28:45" x14ac:dyDescent="0.2">
      <c r="AB402" s="127" t="str">
        <f t="shared" si="39"/>
        <v>Blaine_Gas Wells_Water tank losses_2310000550</v>
      </c>
      <c r="AC402" s="127" t="str">
        <f t="shared" si="40"/>
        <v>Gas Wells</v>
      </c>
      <c r="AD402" s="127" t="str">
        <f t="shared" si="41"/>
        <v>Water tank losses</v>
      </c>
      <c r="AE402" s="127" t="str">
        <f t="shared" si="42"/>
        <v>2310000550</v>
      </c>
      <c r="AF402" s="127" t="str">
        <f t="shared" si="43"/>
        <v>Blaine</v>
      </c>
      <c r="AG402" s="272"/>
      <c r="AH402" s="272"/>
      <c r="AI402" s="272"/>
      <c r="AJ402" s="83" t="s">
        <v>386</v>
      </c>
      <c r="AK402" s="270">
        <v>0.81713698372401322</v>
      </c>
      <c r="AL402"/>
      <c r="AM402"/>
      <c r="AN402"/>
      <c r="AO402"/>
      <c r="AP402"/>
      <c r="AQ402"/>
      <c r="AR402"/>
      <c r="AS402"/>
    </row>
    <row r="403" spans="28:45" x14ac:dyDescent="0.2">
      <c r="AB403" s="127" t="str">
        <f t="shared" si="39"/>
        <v>Hill_Gas Wells_Water tank losses_2310000550</v>
      </c>
      <c r="AC403" s="127" t="str">
        <f t="shared" si="40"/>
        <v>Gas Wells</v>
      </c>
      <c r="AD403" s="127" t="str">
        <f t="shared" si="41"/>
        <v>Water tank losses</v>
      </c>
      <c r="AE403" s="127" t="str">
        <f t="shared" si="42"/>
        <v>2310000550</v>
      </c>
      <c r="AF403" s="127" t="str">
        <f t="shared" si="43"/>
        <v>Hill</v>
      </c>
      <c r="AG403" s="272"/>
      <c r="AH403" s="272"/>
      <c r="AI403" s="272"/>
      <c r="AJ403" s="83" t="s">
        <v>387</v>
      </c>
      <c r="AK403" s="270">
        <v>0.81713698372401322</v>
      </c>
      <c r="AL403"/>
      <c r="AM403"/>
      <c r="AN403"/>
      <c r="AO403"/>
      <c r="AP403"/>
      <c r="AQ403"/>
      <c r="AR403"/>
      <c r="AS403"/>
    </row>
    <row r="404" spans="28:45" x14ac:dyDescent="0.2">
      <c r="AB404" s="127" t="str">
        <f t="shared" si="39"/>
        <v>Liberty_Gas Wells_Water tank losses_2310000550</v>
      </c>
      <c r="AC404" s="127" t="str">
        <f t="shared" si="40"/>
        <v>Gas Wells</v>
      </c>
      <c r="AD404" s="127" t="str">
        <f t="shared" si="41"/>
        <v>Water tank losses</v>
      </c>
      <c r="AE404" s="127" t="str">
        <f t="shared" si="42"/>
        <v>2310000550</v>
      </c>
      <c r="AF404" s="127" t="str">
        <f t="shared" si="43"/>
        <v>Liberty</v>
      </c>
      <c r="AG404" s="272"/>
      <c r="AH404" s="272"/>
      <c r="AI404" s="272"/>
      <c r="AJ404" s="83" t="s">
        <v>388</v>
      </c>
      <c r="AK404" s="270">
        <v>0.92451676902552449</v>
      </c>
      <c r="AL404"/>
      <c r="AM404"/>
      <c r="AN404"/>
      <c r="AO404"/>
      <c r="AP404"/>
      <c r="AQ404"/>
      <c r="AR404"/>
      <c r="AS404"/>
    </row>
    <row r="405" spans="28:45" x14ac:dyDescent="0.2">
      <c r="AB405" s="127" t="str">
        <f t="shared" si="39"/>
        <v>Phillips_Gas Wells_Water tank losses_2310000550</v>
      </c>
      <c r="AC405" s="127" t="str">
        <f t="shared" si="40"/>
        <v>Gas Wells</v>
      </c>
      <c r="AD405" s="127" t="str">
        <f t="shared" si="41"/>
        <v>Water tank losses</v>
      </c>
      <c r="AE405" s="127" t="str">
        <f t="shared" si="42"/>
        <v>2310000550</v>
      </c>
      <c r="AF405" s="127" t="str">
        <f t="shared" si="43"/>
        <v>Phillips</v>
      </c>
      <c r="AG405" s="272"/>
      <c r="AH405" s="272"/>
      <c r="AI405" s="272"/>
      <c r="AJ405" s="83" t="s">
        <v>389</v>
      </c>
      <c r="AK405" s="270">
        <v>0.74052418554863075</v>
      </c>
      <c r="AL405"/>
      <c r="AM405"/>
      <c r="AN405"/>
      <c r="AO405"/>
      <c r="AP405"/>
      <c r="AQ405"/>
      <c r="AR405"/>
      <c r="AS405"/>
    </row>
    <row r="406" spans="28:45" x14ac:dyDescent="0.2">
      <c r="AB406" s="127" t="str">
        <f t="shared" si="39"/>
        <v>Cascade_Gas Wells_Water tank losses_2310000550</v>
      </c>
      <c r="AC406" s="127" t="str">
        <f t="shared" si="40"/>
        <v>Gas Wells</v>
      </c>
      <c r="AD406" s="127" t="str">
        <f t="shared" si="41"/>
        <v>Water tank losses</v>
      </c>
      <c r="AE406" s="127" t="str">
        <f t="shared" si="42"/>
        <v>2310000550</v>
      </c>
      <c r="AF406" s="127" t="str">
        <f t="shared" si="43"/>
        <v>Cascade</v>
      </c>
      <c r="AG406" s="272"/>
      <c r="AH406" s="272"/>
      <c r="AI406" s="272"/>
      <c r="AJ406" s="83" t="s">
        <v>390</v>
      </c>
      <c r="AK406" s="270">
        <v>0.79527351080836861</v>
      </c>
      <c r="AL406"/>
      <c r="AM406"/>
      <c r="AN406"/>
      <c r="AO406"/>
      <c r="AP406"/>
      <c r="AQ406"/>
      <c r="AR406"/>
      <c r="AS406"/>
    </row>
    <row r="407" spans="28:45" x14ac:dyDescent="0.2">
      <c r="AB407" s="127" t="str">
        <f t="shared" si="39"/>
        <v>Fergus_Gas Wells_Water tank losses_2310000550</v>
      </c>
      <c r="AC407" s="127" t="str">
        <f t="shared" si="40"/>
        <v>Gas Wells</v>
      </c>
      <c r="AD407" s="127" t="str">
        <f t="shared" si="41"/>
        <v>Water tank losses</v>
      </c>
      <c r="AE407" s="127" t="str">
        <f t="shared" si="42"/>
        <v>2310000550</v>
      </c>
      <c r="AF407" s="127" t="str">
        <f t="shared" si="43"/>
        <v>Fergus</v>
      </c>
      <c r="AG407" s="272"/>
      <c r="AH407" s="272"/>
      <c r="AI407" s="272"/>
      <c r="AJ407" s="83" t="s">
        <v>391</v>
      </c>
      <c r="AK407" s="270">
        <v>0.79527351080836861</v>
      </c>
      <c r="AL407"/>
      <c r="AM407"/>
      <c r="AN407"/>
      <c r="AO407"/>
      <c r="AP407"/>
      <c r="AQ407"/>
      <c r="AR407"/>
      <c r="AS407"/>
    </row>
    <row r="408" spans="28:45" x14ac:dyDescent="0.2">
      <c r="AB408" s="127" t="str">
        <f t="shared" si="39"/>
        <v>Rosebud_Gas Wells_Water tank losses_2310000550</v>
      </c>
      <c r="AC408" s="127" t="str">
        <f t="shared" si="40"/>
        <v>Gas Wells</v>
      </c>
      <c r="AD408" s="127" t="str">
        <f t="shared" si="41"/>
        <v>Water tank losses</v>
      </c>
      <c r="AE408" s="127" t="str">
        <f t="shared" si="42"/>
        <v>2310000550</v>
      </c>
      <c r="AF408" s="127" t="str">
        <f t="shared" si="43"/>
        <v>Rosebud</v>
      </c>
      <c r="AG408" s="272"/>
      <c r="AH408" s="272"/>
      <c r="AI408" s="272"/>
      <c r="AJ408" s="83" t="s">
        <v>392</v>
      </c>
      <c r="AK408" s="270">
        <v>0.79527351080836861</v>
      </c>
      <c r="AL408"/>
      <c r="AM408"/>
      <c r="AN408"/>
      <c r="AO408"/>
      <c r="AP408"/>
      <c r="AQ408"/>
      <c r="AR408"/>
      <c r="AS408"/>
    </row>
    <row r="409" spans="28:45" x14ac:dyDescent="0.2">
      <c r="AB409" s="127" t="str">
        <f t="shared" si="39"/>
        <v>Teton_Gas Wells_Water tank losses_2310000550</v>
      </c>
      <c r="AC409" s="127" t="str">
        <f t="shared" si="40"/>
        <v>Gas Wells</v>
      </c>
      <c r="AD409" s="127" t="str">
        <f t="shared" si="41"/>
        <v>Water tank losses</v>
      </c>
      <c r="AE409" s="127" t="str">
        <f t="shared" si="42"/>
        <v>2310000550</v>
      </c>
      <c r="AF409" s="127" t="str">
        <f t="shared" si="43"/>
        <v>Teton</v>
      </c>
      <c r="AG409" s="272"/>
      <c r="AH409" s="272"/>
      <c r="AI409" s="272"/>
      <c r="AJ409" s="83" t="s">
        <v>393</v>
      </c>
      <c r="AK409" s="270">
        <v>0.79527351080836861</v>
      </c>
      <c r="AL409"/>
      <c r="AM409"/>
      <c r="AN409"/>
      <c r="AO409"/>
      <c r="AP409"/>
      <c r="AQ409"/>
      <c r="AR409"/>
      <c r="AS409"/>
    </row>
    <row r="410" spans="28:45" x14ac:dyDescent="0.2">
      <c r="AB410" s="127" t="str">
        <f t="shared" ref="AB410:AB473" si="44">AF410&amp;"_"&amp;AC410&amp;"_"&amp;AD410&amp;"_"&amp;AE410</f>
        <v>Chouteau_Gas Wells_Water tank losses_2310000550</v>
      </c>
      <c r="AC410" s="127" t="str">
        <f t="shared" ref="AC410:AC473" si="45">IF(AG410="",AC409,AG410)</f>
        <v>Gas Wells</v>
      </c>
      <c r="AD410" s="127" t="str">
        <f t="shared" ref="AD410:AD473" si="46">IF(AH410="",AD409,AH410)</f>
        <v>Water tank losses</v>
      </c>
      <c r="AE410" s="127" t="str">
        <f t="shared" ref="AE410:AE473" si="47">IF(AI410="",AE409,AI410)</f>
        <v>2310000550</v>
      </c>
      <c r="AF410" s="127" t="str">
        <f t="shared" ref="AF410:AF473" si="48">IF(AJ410&lt;&gt;"",RIGHT(AJ410,LEN(AJ410)-7),AF409)</f>
        <v>Chouteau</v>
      </c>
      <c r="AG410" s="272"/>
      <c r="AH410" s="272"/>
      <c r="AI410" s="272"/>
      <c r="AJ410" s="83" t="s">
        <v>394</v>
      </c>
      <c r="AK410" s="270">
        <v>0.81713698372401322</v>
      </c>
      <c r="AL410"/>
      <c r="AM410"/>
      <c r="AN410"/>
      <c r="AO410"/>
      <c r="AP410"/>
      <c r="AQ410"/>
      <c r="AR410"/>
      <c r="AS410"/>
    </row>
    <row r="411" spans="28:45" x14ac:dyDescent="0.2">
      <c r="AB411" s="127" t="str">
        <f t="shared" si="44"/>
        <v>YELLWSTN_Gas Wells_Water tank losses_2310000550</v>
      </c>
      <c r="AC411" s="127" t="str">
        <f t="shared" si="45"/>
        <v>Gas Wells</v>
      </c>
      <c r="AD411" s="127" t="str">
        <f t="shared" si="46"/>
        <v>Water tank losses</v>
      </c>
      <c r="AE411" s="127" t="str">
        <f t="shared" si="47"/>
        <v>2310000550</v>
      </c>
      <c r="AF411" s="127" t="str">
        <f t="shared" si="48"/>
        <v>YELLWSTN</v>
      </c>
      <c r="AG411" s="272"/>
      <c r="AH411" s="272"/>
      <c r="AI411" s="272"/>
      <c r="AJ411" s="83" t="s">
        <v>399</v>
      </c>
      <c r="AK411" s="270">
        <v>0.79527351080836861</v>
      </c>
      <c r="AL411"/>
      <c r="AM411"/>
      <c r="AN411"/>
      <c r="AO411"/>
      <c r="AP411"/>
      <c r="AQ411"/>
      <c r="AR411"/>
      <c r="AS411"/>
    </row>
    <row r="412" spans="28:45" x14ac:dyDescent="0.2">
      <c r="AB412" s="127" t="str">
        <f t="shared" si="44"/>
        <v>GLDN VAL_Gas Wells_Water tank losses_2310000550</v>
      </c>
      <c r="AC412" s="127" t="str">
        <f t="shared" si="45"/>
        <v>Gas Wells</v>
      </c>
      <c r="AD412" s="127" t="str">
        <f t="shared" si="46"/>
        <v>Water tank losses</v>
      </c>
      <c r="AE412" s="127" t="str">
        <f t="shared" si="47"/>
        <v>2310000550</v>
      </c>
      <c r="AF412" s="127" t="str">
        <f t="shared" si="48"/>
        <v>GLDN VAL</v>
      </c>
      <c r="AG412" s="272"/>
      <c r="AH412" s="272"/>
      <c r="AI412" s="272"/>
      <c r="AJ412" s="83" t="s">
        <v>400</v>
      </c>
      <c r="AK412" s="270">
        <v>0.79527351080836861</v>
      </c>
      <c r="AL412"/>
      <c r="AM412"/>
      <c r="AN412"/>
      <c r="AO412"/>
      <c r="AP412"/>
      <c r="AQ412"/>
      <c r="AR412"/>
      <c r="AS412"/>
    </row>
    <row r="413" spans="28:45" x14ac:dyDescent="0.2">
      <c r="AB413" s="127" t="str">
        <f t="shared" si="44"/>
        <v>MSSLSHEL_Gas Wells_Water tank losses_2310000550</v>
      </c>
      <c r="AC413" s="127" t="str">
        <f t="shared" si="45"/>
        <v>Gas Wells</v>
      </c>
      <c r="AD413" s="127" t="str">
        <f t="shared" si="46"/>
        <v>Water tank losses</v>
      </c>
      <c r="AE413" s="127" t="str">
        <f t="shared" si="47"/>
        <v>2310000550</v>
      </c>
      <c r="AF413" s="127" t="str">
        <f t="shared" si="48"/>
        <v>MSSLSHEL</v>
      </c>
      <c r="AG413" s="272"/>
      <c r="AH413" s="272"/>
      <c r="AI413" s="272"/>
      <c r="AJ413" s="83" t="s">
        <v>401</v>
      </c>
      <c r="AK413" s="270">
        <v>0.79527351080836861</v>
      </c>
      <c r="AL413"/>
      <c r="AM413"/>
      <c r="AN413"/>
      <c r="AO413"/>
      <c r="AP413"/>
      <c r="AQ413"/>
      <c r="AR413"/>
      <c r="AS413"/>
    </row>
    <row r="414" spans="28:45" x14ac:dyDescent="0.2">
      <c r="AB414" s="127" t="str">
        <f t="shared" si="44"/>
        <v>PETROLEM_Gas Wells_Water tank losses_2310000550</v>
      </c>
      <c r="AC414" s="127" t="str">
        <f t="shared" si="45"/>
        <v>Gas Wells</v>
      </c>
      <c r="AD414" s="127" t="str">
        <f t="shared" si="46"/>
        <v>Water tank losses</v>
      </c>
      <c r="AE414" s="127" t="str">
        <f t="shared" si="47"/>
        <v>2310000550</v>
      </c>
      <c r="AF414" s="127" t="str">
        <f t="shared" si="48"/>
        <v>PETROLEM</v>
      </c>
      <c r="AG414" s="272"/>
      <c r="AH414" s="272"/>
      <c r="AI414" s="272"/>
      <c r="AJ414" s="83" t="s">
        <v>402</v>
      </c>
      <c r="AK414" s="270">
        <v>0.79527351080836861</v>
      </c>
      <c r="AL414"/>
      <c r="AM414"/>
      <c r="AN414"/>
      <c r="AO414"/>
      <c r="AP414"/>
      <c r="AQ414"/>
      <c r="AR414"/>
      <c r="AS414"/>
    </row>
    <row r="415" spans="28:45" x14ac:dyDescent="0.2">
      <c r="AB415" s="127" t="str">
        <f t="shared" si="44"/>
        <v>Basinwide_Gas Wells_Water tank losses_2310000550</v>
      </c>
      <c r="AC415" s="127" t="str">
        <f t="shared" si="45"/>
        <v>Gas Wells</v>
      </c>
      <c r="AD415" s="127" t="str">
        <f t="shared" si="46"/>
        <v>Water tank losses</v>
      </c>
      <c r="AE415" s="127" t="str">
        <f t="shared" si="47"/>
        <v>2310000550</v>
      </c>
      <c r="AF415" s="127" t="str">
        <f t="shared" si="48"/>
        <v>Basinwide</v>
      </c>
      <c r="AG415" s="272"/>
      <c r="AH415" s="272"/>
      <c r="AI415" s="272"/>
      <c r="AJ415" s="83" t="s">
        <v>453</v>
      </c>
      <c r="AK415" s="270">
        <v>0.80522005414546627</v>
      </c>
      <c r="AL415"/>
      <c r="AM415"/>
      <c r="AN415"/>
      <c r="AO415"/>
      <c r="AP415"/>
      <c r="AQ415"/>
      <c r="AR415"/>
      <c r="AS415"/>
    </row>
    <row r="416" spans="28:45" x14ac:dyDescent="0.2">
      <c r="AB416" s="127" t="str">
        <f t="shared" si="44"/>
        <v>Toole_Gas Wells_Workover rigs_2310000230</v>
      </c>
      <c r="AC416" s="127" t="str">
        <f t="shared" si="45"/>
        <v>Gas Wells</v>
      </c>
      <c r="AD416" s="127" t="str">
        <f t="shared" si="46"/>
        <v>Workover rigs</v>
      </c>
      <c r="AE416" s="127" t="str">
        <f t="shared" si="47"/>
        <v>2310000230</v>
      </c>
      <c r="AF416" s="127" t="str">
        <f t="shared" si="48"/>
        <v>Toole</v>
      </c>
      <c r="AG416" s="272"/>
      <c r="AH416" s="12" t="s">
        <v>83</v>
      </c>
      <c r="AI416" s="12" t="s">
        <v>328</v>
      </c>
      <c r="AJ416" s="12" t="s">
        <v>383</v>
      </c>
      <c r="AK416" s="269">
        <v>0.98127340823970033</v>
      </c>
      <c r="AL416"/>
      <c r="AM416"/>
      <c r="AN416"/>
      <c r="AO416"/>
      <c r="AP416"/>
      <c r="AQ416"/>
      <c r="AR416"/>
      <c r="AS416"/>
    </row>
    <row r="417" spans="28:45" x14ac:dyDescent="0.2">
      <c r="AB417" s="127" t="str">
        <f t="shared" si="44"/>
        <v>Pondera_Gas Wells_Workover rigs_2310000230</v>
      </c>
      <c r="AC417" s="127" t="str">
        <f t="shared" si="45"/>
        <v>Gas Wells</v>
      </c>
      <c r="AD417" s="127" t="str">
        <f t="shared" si="46"/>
        <v>Workover rigs</v>
      </c>
      <c r="AE417" s="127" t="str">
        <f t="shared" si="47"/>
        <v>2310000230</v>
      </c>
      <c r="AF417" s="127" t="str">
        <f t="shared" si="48"/>
        <v>Pondera</v>
      </c>
      <c r="AG417" s="272"/>
      <c r="AH417" s="272"/>
      <c r="AI417" s="272"/>
      <c r="AJ417" s="83" t="s">
        <v>384</v>
      </c>
      <c r="AK417" s="270">
        <v>0.98127340823970033</v>
      </c>
      <c r="AL417"/>
      <c r="AM417"/>
      <c r="AN417"/>
      <c r="AO417"/>
      <c r="AP417"/>
      <c r="AQ417"/>
      <c r="AR417"/>
      <c r="AS417"/>
    </row>
    <row r="418" spans="28:45" x14ac:dyDescent="0.2">
      <c r="AB418" s="127" t="str">
        <f t="shared" si="44"/>
        <v>Glacier_Gas Wells_Workover rigs_2310000230</v>
      </c>
      <c r="AC418" s="127" t="str">
        <f t="shared" si="45"/>
        <v>Gas Wells</v>
      </c>
      <c r="AD418" s="127" t="str">
        <f t="shared" si="46"/>
        <v>Workover rigs</v>
      </c>
      <c r="AE418" s="127" t="str">
        <f t="shared" si="47"/>
        <v>2310000230</v>
      </c>
      <c r="AF418" s="127" t="str">
        <f t="shared" si="48"/>
        <v>Glacier</v>
      </c>
      <c r="AG418" s="272"/>
      <c r="AH418" s="272"/>
      <c r="AI418" s="272"/>
      <c r="AJ418" s="83" t="s">
        <v>385</v>
      </c>
      <c r="AK418" s="270">
        <v>0.98127340823970033</v>
      </c>
      <c r="AL418"/>
      <c r="AM418"/>
      <c r="AN418"/>
      <c r="AO418"/>
      <c r="AP418"/>
      <c r="AQ418"/>
      <c r="AR418"/>
      <c r="AS418"/>
    </row>
    <row r="419" spans="28:45" x14ac:dyDescent="0.2">
      <c r="AB419" s="127" t="str">
        <f t="shared" si="44"/>
        <v>Blaine_Gas Wells_Workover rigs_2310000230</v>
      </c>
      <c r="AC419" s="127" t="str">
        <f t="shared" si="45"/>
        <v>Gas Wells</v>
      </c>
      <c r="AD419" s="127" t="str">
        <f t="shared" si="46"/>
        <v>Workover rigs</v>
      </c>
      <c r="AE419" s="127" t="str">
        <f t="shared" si="47"/>
        <v>2310000230</v>
      </c>
      <c r="AF419" s="127" t="str">
        <f t="shared" si="48"/>
        <v>Blaine</v>
      </c>
      <c r="AG419" s="272"/>
      <c r="AH419" s="272"/>
      <c r="AI419" s="272"/>
      <c r="AJ419" s="83" t="s">
        <v>386</v>
      </c>
      <c r="AK419" s="270">
        <v>0.97609289617486339</v>
      </c>
      <c r="AL419"/>
      <c r="AM419"/>
      <c r="AN419"/>
      <c r="AO419"/>
      <c r="AP419"/>
      <c r="AQ419"/>
      <c r="AR419"/>
      <c r="AS419"/>
    </row>
    <row r="420" spans="28:45" x14ac:dyDescent="0.2">
      <c r="AB420" s="127" t="str">
        <f t="shared" si="44"/>
        <v>Hill_Gas Wells_Workover rigs_2310000230</v>
      </c>
      <c r="AC420" s="127" t="str">
        <f t="shared" si="45"/>
        <v>Gas Wells</v>
      </c>
      <c r="AD420" s="127" t="str">
        <f t="shared" si="46"/>
        <v>Workover rigs</v>
      </c>
      <c r="AE420" s="127" t="str">
        <f t="shared" si="47"/>
        <v>2310000230</v>
      </c>
      <c r="AF420" s="127" t="str">
        <f t="shared" si="48"/>
        <v>Hill</v>
      </c>
      <c r="AG420" s="272"/>
      <c r="AH420" s="272"/>
      <c r="AI420" s="272"/>
      <c r="AJ420" s="83" t="s">
        <v>387</v>
      </c>
      <c r="AK420" s="270">
        <v>0.97609289617486339</v>
      </c>
      <c r="AL420"/>
      <c r="AM420"/>
      <c r="AN420"/>
      <c r="AO420"/>
      <c r="AP420"/>
      <c r="AQ420"/>
      <c r="AR420"/>
      <c r="AS420"/>
    </row>
    <row r="421" spans="28:45" x14ac:dyDescent="0.2">
      <c r="AB421" s="127" t="str">
        <f t="shared" si="44"/>
        <v>Liberty_Gas Wells_Workover rigs_2310000230</v>
      </c>
      <c r="AC421" s="127" t="str">
        <f t="shared" si="45"/>
        <v>Gas Wells</v>
      </c>
      <c r="AD421" s="127" t="str">
        <f t="shared" si="46"/>
        <v>Workover rigs</v>
      </c>
      <c r="AE421" s="127" t="str">
        <f t="shared" si="47"/>
        <v>2310000230</v>
      </c>
      <c r="AF421" s="127" t="str">
        <f t="shared" si="48"/>
        <v>Liberty</v>
      </c>
      <c r="AG421" s="272"/>
      <c r="AH421" s="272"/>
      <c r="AI421" s="272"/>
      <c r="AJ421" s="83" t="s">
        <v>388</v>
      </c>
      <c r="AK421" s="270">
        <v>0.98127340823970033</v>
      </c>
      <c r="AL421"/>
      <c r="AM421"/>
      <c r="AN421"/>
      <c r="AO421"/>
      <c r="AP421"/>
      <c r="AQ421"/>
      <c r="AR421"/>
      <c r="AS421"/>
    </row>
    <row r="422" spans="28:45" x14ac:dyDescent="0.2">
      <c r="AB422" s="127" t="str">
        <f t="shared" si="44"/>
        <v>Phillips_Gas Wells_Workover rigs_2310000230</v>
      </c>
      <c r="AC422" s="127" t="str">
        <f t="shared" si="45"/>
        <v>Gas Wells</v>
      </c>
      <c r="AD422" s="127" t="str">
        <f t="shared" si="46"/>
        <v>Workover rigs</v>
      </c>
      <c r="AE422" s="127" t="str">
        <f t="shared" si="47"/>
        <v>2310000230</v>
      </c>
      <c r="AF422" s="127" t="str">
        <f t="shared" si="48"/>
        <v>Phillips</v>
      </c>
      <c r="AG422" s="272"/>
      <c r="AH422" s="272"/>
      <c r="AI422" s="272"/>
      <c r="AJ422" s="83" t="s">
        <v>389</v>
      </c>
      <c r="AK422" s="270">
        <v>0.99455205811138014</v>
      </c>
      <c r="AL422"/>
      <c r="AM422"/>
      <c r="AN422"/>
      <c r="AO422"/>
      <c r="AP422"/>
      <c r="AQ422"/>
      <c r="AR422"/>
      <c r="AS422"/>
    </row>
    <row r="423" spans="28:45" x14ac:dyDescent="0.2">
      <c r="AB423" s="127" t="str">
        <f t="shared" si="44"/>
        <v>Cascade_Gas Wells_Workover rigs_2310000230</v>
      </c>
      <c r="AC423" s="127" t="str">
        <f t="shared" si="45"/>
        <v>Gas Wells</v>
      </c>
      <c r="AD423" s="127" t="str">
        <f t="shared" si="46"/>
        <v>Workover rigs</v>
      </c>
      <c r="AE423" s="127" t="str">
        <f t="shared" si="47"/>
        <v>2310000230</v>
      </c>
      <c r="AF423" s="127" t="str">
        <f t="shared" si="48"/>
        <v>Cascade</v>
      </c>
      <c r="AG423" s="272"/>
      <c r="AH423" s="272"/>
      <c r="AI423" s="272"/>
      <c r="AJ423" s="83" t="s">
        <v>390</v>
      </c>
      <c r="AK423" s="270">
        <v>1.0833333333333333</v>
      </c>
      <c r="AL423"/>
      <c r="AM423"/>
      <c r="AN423"/>
      <c r="AO423"/>
      <c r="AP423"/>
      <c r="AQ423"/>
      <c r="AR423"/>
      <c r="AS423"/>
    </row>
    <row r="424" spans="28:45" x14ac:dyDescent="0.2">
      <c r="AB424" s="127" t="str">
        <f t="shared" si="44"/>
        <v>Fergus_Gas Wells_Workover rigs_2310000230</v>
      </c>
      <c r="AC424" s="127" t="str">
        <f t="shared" si="45"/>
        <v>Gas Wells</v>
      </c>
      <c r="AD424" s="127" t="str">
        <f t="shared" si="46"/>
        <v>Workover rigs</v>
      </c>
      <c r="AE424" s="127" t="str">
        <f t="shared" si="47"/>
        <v>2310000230</v>
      </c>
      <c r="AF424" s="127" t="str">
        <f t="shared" si="48"/>
        <v>Fergus</v>
      </c>
      <c r="AG424" s="272"/>
      <c r="AH424" s="272"/>
      <c r="AI424" s="272"/>
      <c r="AJ424" s="83" t="s">
        <v>391</v>
      </c>
      <c r="AK424" s="270">
        <v>1.0833333333333333</v>
      </c>
      <c r="AL424"/>
      <c r="AM424"/>
      <c r="AN424"/>
      <c r="AO424"/>
      <c r="AP424"/>
      <c r="AQ424"/>
      <c r="AR424"/>
      <c r="AS424"/>
    </row>
    <row r="425" spans="28:45" x14ac:dyDescent="0.2">
      <c r="AB425" s="127" t="str">
        <f t="shared" si="44"/>
        <v>Rosebud_Gas Wells_Workover rigs_2310000230</v>
      </c>
      <c r="AC425" s="127" t="str">
        <f t="shared" si="45"/>
        <v>Gas Wells</v>
      </c>
      <c r="AD425" s="127" t="str">
        <f t="shared" si="46"/>
        <v>Workover rigs</v>
      </c>
      <c r="AE425" s="127" t="str">
        <f t="shared" si="47"/>
        <v>2310000230</v>
      </c>
      <c r="AF425" s="127" t="str">
        <f t="shared" si="48"/>
        <v>Rosebud</v>
      </c>
      <c r="AG425" s="272"/>
      <c r="AH425" s="272"/>
      <c r="AI425" s="272"/>
      <c r="AJ425" s="83" t="s">
        <v>392</v>
      </c>
      <c r="AK425" s="270">
        <v>1.0833333333333333</v>
      </c>
      <c r="AL425"/>
      <c r="AM425"/>
      <c r="AN425"/>
      <c r="AO425"/>
      <c r="AP425"/>
      <c r="AQ425"/>
      <c r="AR425"/>
      <c r="AS425"/>
    </row>
    <row r="426" spans="28:45" x14ac:dyDescent="0.2">
      <c r="AB426" s="127" t="str">
        <f t="shared" si="44"/>
        <v>Teton_Gas Wells_Workover rigs_2310000230</v>
      </c>
      <c r="AC426" s="127" t="str">
        <f t="shared" si="45"/>
        <v>Gas Wells</v>
      </c>
      <c r="AD426" s="127" t="str">
        <f t="shared" si="46"/>
        <v>Workover rigs</v>
      </c>
      <c r="AE426" s="127" t="str">
        <f t="shared" si="47"/>
        <v>2310000230</v>
      </c>
      <c r="AF426" s="127" t="str">
        <f t="shared" si="48"/>
        <v>Teton</v>
      </c>
      <c r="AG426" s="272"/>
      <c r="AH426" s="272"/>
      <c r="AI426" s="272"/>
      <c r="AJ426" s="83" t="s">
        <v>393</v>
      </c>
      <c r="AK426" s="270">
        <v>1.0833333333333333</v>
      </c>
      <c r="AL426"/>
      <c r="AM426"/>
      <c r="AN426"/>
      <c r="AO426"/>
      <c r="AP426"/>
      <c r="AQ426"/>
      <c r="AR426"/>
      <c r="AS426"/>
    </row>
    <row r="427" spans="28:45" x14ac:dyDescent="0.2">
      <c r="AB427" s="127" t="str">
        <f t="shared" si="44"/>
        <v>Chouteau_Gas Wells_Workover rigs_2310000230</v>
      </c>
      <c r="AC427" s="127" t="str">
        <f t="shared" si="45"/>
        <v>Gas Wells</v>
      </c>
      <c r="AD427" s="127" t="str">
        <f t="shared" si="46"/>
        <v>Workover rigs</v>
      </c>
      <c r="AE427" s="127" t="str">
        <f t="shared" si="47"/>
        <v>2310000230</v>
      </c>
      <c r="AF427" s="127" t="str">
        <f t="shared" si="48"/>
        <v>Chouteau</v>
      </c>
      <c r="AG427" s="272"/>
      <c r="AH427" s="272"/>
      <c r="AI427" s="272"/>
      <c r="AJ427" s="83" t="s">
        <v>394</v>
      </c>
      <c r="AK427" s="270">
        <v>0.97609289617486339</v>
      </c>
      <c r="AL427"/>
      <c r="AM427"/>
      <c r="AN427"/>
      <c r="AO427"/>
      <c r="AP427"/>
      <c r="AQ427"/>
      <c r="AR427"/>
      <c r="AS427"/>
    </row>
    <row r="428" spans="28:45" x14ac:dyDescent="0.2">
      <c r="AB428" s="127" t="str">
        <f t="shared" si="44"/>
        <v>YELLWSTN_Gas Wells_Workover rigs_2310000230</v>
      </c>
      <c r="AC428" s="127" t="str">
        <f t="shared" si="45"/>
        <v>Gas Wells</v>
      </c>
      <c r="AD428" s="127" t="str">
        <f t="shared" si="46"/>
        <v>Workover rigs</v>
      </c>
      <c r="AE428" s="127" t="str">
        <f t="shared" si="47"/>
        <v>2310000230</v>
      </c>
      <c r="AF428" s="127" t="str">
        <f t="shared" si="48"/>
        <v>YELLWSTN</v>
      </c>
      <c r="AG428" s="272"/>
      <c r="AH428" s="272"/>
      <c r="AI428" s="272"/>
      <c r="AJ428" s="83" t="s">
        <v>399</v>
      </c>
      <c r="AK428" s="270">
        <v>1.0833333333333333</v>
      </c>
      <c r="AL428"/>
      <c r="AM428"/>
      <c r="AN428"/>
      <c r="AO428"/>
      <c r="AP428"/>
      <c r="AQ428"/>
      <c r="AR428"/>
      <c r="AS428"/>
    </row>
    <row r="429" spans="28:45" x14ac:dyDescent="0.2">
      <c r="AB429" s="127" t="str">
        <f t="shared" si="44"/>
        <v>GLDN VAL_Gas Wells_Workover rigs_2310000230</v>
      </c>
      <c r="AC429" s="127" t="str">
        <f t="shared" si="45"/>
        <v>Gas Wells</v>
      </c>
      <c r="AD429" s="127" t="str">
        <f t="shared" si="46"/>
        <v>Workover rigs</v>
      </c>
      <c r="AE429" s="127" t="str">
        <f t="shared" si="47"/>
        <v>2310000230</v>
      </c>
      <c r="AF429" s="127" t="str">
        <f t="shared" si="48"/>
        <v>GLDN VAL</v>
      </c>
      <c r="AG429" s="272"/>
      <c r="AH429" s="272"/>
      <c r="AI429" s="272"/>
      <c r="AJ429" s="83" t="s">
        <v>400</v>
      </c>
      <c r="AK429" s="270">
        <v>1.0833333333333333</v>
      </c>
      <c r="AL429"/>
      <c r="AM429"/>
      <c r="AN429"/>
      <c r="AO429"/>
      <c r="AP429"/>
      <c r="AQ429"/>
      <c r="AR429"/>
      <c r="AS429"/>
    </row>
    <row r="430" spans="28:45" x14ac:dyDescent="0.2">
      <c r="AB430" s="127" t="str">
        <f t="shared" si="44"/>
        <v>MSSLSHEL_Gas Wells_Workover rigs_2310000230</v>
      </c>
      <c r="AC430" s="127" t="str">
        <f t="shared" si="45"/>
        <v>Gas Wells</v>
      </c>
      <c r="AD430" s="127" t="str">
        <f t="shared" si="46"/>
        <v>Workover rigs</v>
      </c>
      <c r="AE430" s="127" t="str">
        <f t="shared" si="47"/>
        <v>2310000230</v>
      </c>
      <c r="AF430" s="127" t="str">
        <f t="shared" si="48"/>
        <v>MSSLSHEL</v>
      </c>
      <c r="AG430" s="272"/>
      <c r="AH430" s="272"/>
      <c r="AI430" s="272"/>
      <c r="AJ430" s="83" t="s">
        <v>401</v>
      </c>
      <c r="AK430" s="270">
        <v>1.0833333333333333</v>
      </c>
      <c r="AL430"/>
      <c r="AM430"/>
      <c r="AN430"/>
      <c r="AO430"/>
      <c r="AP430"/>
      <c r="AQ430"/>
      <c r="AR430"/>
      <c r="AS430"/>
    </row>
    <row r="431" spans="28:45" x14ac:dyDescent="0.2">
      <c r="AB431" s="127" t="str">
        <f t="shared" si="44"/>
        <v>PETROLEM_Gas Wells_Workover rigs_2310000230</v>
      </c>
      <c r="AC431" s="127" t="str">
        <f t="shared" si="45"/>
        <v>Gas Wells</v>
      </c>
      <c r="AD431" s="127" t="str">
        <f t="shared" si="46"/>
        <v>Workover rigs</v>
      </c>
      <c r="AE431" s="127" t="str">
        <f t="shared" si="47"/>
        <v>2310000230</v>
      </c>
      <c r="AF431" s="127" t="str">
        <f t="shared" si="48"/>
        <v>PETROLEM</v>
      </c>
      <c r="AG431" s="272"/>
      <c r="AH431" s="272"/>
      <c r="AI431" s="272"/>
      <c r="AJ431" s="83" t="s">
        <v>402</v>
      </c>
      <c r="AK431" s="270">
        <v>1.0833333333333333</v>
      </c>
      <c r="AL431"/>
      <c r="AM431"/>
      <c r="AN431"/>
      <c r="AO431"/>
      <c r="AP431"/>
      <c r="AQ431"/>
      <c r="AR431"/>
      <c r="AS431"/>
    </row>
    <row r="432" spans="28:45" x14ac:dyDescent="0.2">
      <c r="AB432" s="127" t="str">
        <f t="shared" si="44"/>
        <v>Basinwide_Gas Wells_Workover rigs_2310000230</v>
      </c>
      <c r="AC432" s="127" t="str">
        <f t="shared" si="45"/>
        <v>Gas Wells</v>
      </c>
      <c r="AD432" s="127" t="str">
        <f t="shared" si="46"/>
        <v>Workover rigs</v>
      </c>
      <c r="AE432" s="127" t="str">
        <f t="shared" si="47"/>
        <v>2310000230</v>
      </c>
      <c r="AF432" s="127" t="str">
        <f t="shared" si="48"/>
        <v>Basinwide</v>
      </c>
      <c r="AG432" s="272"/>
      <c r="AH432" s="272"/>
      <c r="AI432" s="272"/>
      <c r="AJ432" s="83" t="s">
        <v>453</v>
      </c>
      <c r="AK432" s="270">
        <v>0.98476361192023298</v>
      </c>
      <c r="AL432"/>
      <c r="AM432"/>
      <c r="AN432"/>
      <c r="AO432"/>
      <c r="AP432"/>
      <c r="AQ432"/>
      <c r="AR432"/>
      <c r="AS432"/>
    </row>
    <row r="433" spans="28:45" x14ac:dyDescent="0.2">
      <c r="AB433" s="127" t="str">
        <f t="shared" si="44"/>
        <v>Toole_Gas Wells_Survey-based Fugitives_2310021509</v>
      </c>
      <c r="AC433" s="127" t="str">
        <f t="shared" si="45"/>
        <v>Gas Wells</v>
      </c>
      <c r="AD433" s="127" t="str">
        <f t="shared" si="46"/>
        <v>Survey-based Fugitives</v>
      </c>
      <c r="AE433" s="127" t="str">
        <f t="shared" si="47"/>
        <v>2310021509</v>
      </c>
      <c r="AF433" s="127" t="str">
        <f t="shared" si="48"/>
        <v>Toole</v>
      </c>
      <c r="AG433" s="272"/>
      <c r="AH433" s="12" t="s">
        <v>456</v>
      </c>
      <c r="AI433" s="12" t="s">
        <v>468</v>
      </c>
      <c r="AJ433" s="12" t="s">
        <v>383</v>
      </c>
      <c r="AK433" s="269">
        <v>0.98127340823970033</v>
      </c>
      <c r="AL433"/>
      <c r="AM433"/>
      <c r="AN433"/>
      <c r="AO433"/>
      <c r="AP433"/>
      <c r="AQ433"/>
      <c r="AR433"/>
      <c r="AS433"/>
    </row>
    <row r="434" spans="28:45" x14ac:dyDescent="0.2">
      <c r="AB434" s="127" t="str">
        <f t="shared" si="44"/>
        <v>Pondera_Gas Wells_Survey-based Fugitives_2310021509</v>
      </c>
      <c r="AC434" s="127" t="str">
        <f t="shared" si="45"/>
        <v>Gas Wells</v>
      </c>
      <c r="AD434" s="127" t="str">
        <f t="shared" si="46"/>
        <v>Survey-based Fugitives</v>
      </c>
      <c r="AE434" s="127" t="str">
        <f t="shared" si="47"/>
        <v>2310021509</v>
      </c>
      <c r="AF434" s="127" t="str">
        <f t="shared" si="48"/>
        <v>Pondera</v>
      </c>
      <c r="AG434" s="272"/>
      <c r="AH434" s="272"/>
      <c r="AI434" s="272"/>
      <c r="AJ434" s="83" t="s">
        <v>384</v>
      </c>
      <c r="AK434" s="270">
        <v>0.98127340823970033</v>
      </c>
      <c r="AL434"/>
      <c r="AM434"/>
      <c r="AN434"/>
      <c r="AO434"/>
      <c r="AP434"/>
      <c r="AQ434"/>
      <c r="AR434"/>
      <c r="AS434"/>
    </row>
    <row r="435" spans="28:45" x14ac:dyDescent="0.2">
      <c r="AB435" s="127" t="str">
        <f t="shared" si="44"/>
        <v>Glacier_Gas Wells_Survey-based Fugitives_2310021509</v>
      </c>
      <c r="AC435" s="127" t="str">
        <f t="shared" si="45"/>
        <v>Gas Wells</v>
      </c>
      <c r="AD435" s="127" t="str">
        <f t="shared" si="46"/>
        <v>Survey-based Fugitives</v>
      </c>
      <c r="AE435" s="127" t="str">
        <f t="shared" si="47"/>
        <v>2310021509</v>
      </c>
      <c r="AF435" s="127" t="str">
        <f t="shared" si="48"/>
        <v>Glacier</v>
      </c>
      <c r="AG435" s="272"/>
      <c r="AH435" s="272"/>
      <c r="AI435" s="272"/>
      <c r="AJ435" s="83" t="s">
        <v>385</v>
      </c>
      <c r="AK435" s="270">
        <v>0.98127340823970033</v>
      </c>
      <c r="AL435"/>
      <c r="AM435"/>
      <c r="AN435"/>
      <c r="AO435"/>
      <c r="AP435"/>
      <c r="AQ435"/>
      <c r="AR435"/>
      <c r="AS435"/>
    </row>
    <row r="436" spans="28:45" x14ac:dyDescent="0.2">
      <c r="AB436" s="127" t="str">
        <f t="shared" si="44"/>
        <v>Blaine_Gas Wells_Survey-based Fugitives_2310021509</v>
      </c>
      <c r="AC436" s="127" t="str">
        <f t="shared" si="45"/>
        <v>Gas Wells</v>
      </c>
      <c r="AD436" s="127" t="str">
        <f t="shared" si="46"/>
        <v>Survey-based Fugitives</v>
      </c>
      <c r="AE436" s="127" t="str">
        <f t="shared" si="47"/>
        <v>2310021509</v>
      </c>
      <c r="AF436" s="127" t="str">
        <f t="shared" si="48"/>
        <v>Blaine</v>
      </c>
      <c r="AG436" s="272"/>
      <c r="AH436" s="272"/>
      <c r="AI436" s="272"/>
      <c r="AJ436" s="83" t="s">
        <v>386</v>
      </c>
      <c r="AK436" s="270">
        <v>0.97609289617486339</v>
      </c>
      <c r="AL436"/>
      <c r="AM436"/>
      <c r="AN436"/>
      <c r="AO436"/>
      <c r="AP436"/>
      <c r="AQ436"/>
      <c r="AR436"/>
      <c r="AS436"/>
    </row>
    <row r="437" spans="28:45" x14ac:dyDescent="0.2">
      <c r="AB437" s="127" t="str">
        <f t="shared" si="44"/>
        <v>Hill_Gas Wells_Survey-based Fugitives_2310021509</v>
      </c>
      <c r="AC437" s="127" t="str">
        <f t="shared" si="45"/>
        <v>Gas Wells</v>
      </c>
      <c r="AD437" s="127" t="str">
        <f t="shared" si="46"/>
        <v>Survey-based Fugitives</v>
      </c>
      <c r="AE437" s="127" t="str">
        <f t="shared" si="47"/>
        <v>2310021509</v>
      </c>
      <c r="AF437" s="127" t="str">
        <f t="shared" si="48"/>
        <v>Hill</v>
      </c>
      <c r="AG437" s="272"/>
      <c r="AH437" s="272"/>
      <c r="AI437" s="272"/>
      <c r="AJ437" s="83" t="s">
        <v>387</v>
      </c>
      <c r="AK437" s="270">
        <v>0.97609289617486339</v>
      </c>
      <c r="AL437"/>
      <c r="AM437"/>
      <c r="AN437"/>
      <c r="AO437"/>
      <c r="AP437"/>
      <c r="AQ437"/>
      <c r="AR437"/>
      <c r="AS437"/>
    </row>
    <row r="438" spans="28:45" x14ac:dyDescent="0.2">
      <c r="AB438" s="127" t="str">
        <f t="shared" si="44"/>
        <v>Liberty_Gas Wells_Survey-based Fugitives_2310021509</v>
      </c>
      <c r="AC438" s="127" t="str">
        <f t="shared" si="45"/>
        <v>Gas Wells</v>
      </c>
      <c r="AD438" s="127" t="str">
        <f t="shared" si="46"/>
        <v>Survey-based Fugitives</v>
      </c>
      <c r="AE438" s="127" t="str">
        <f t="shared" si="47"/>
        <v>2310021509</v>
      </c>
      <c r="AF438" s="127" t="str">
        <f t="shared" si="48"/>
        <v>Liberty</v>
      </c>
      <c r="AG438" s="272"/>
      <c r="AH438" s="272"/>
      <c r="AI438" s="272"/>
      <c r="AJ438" s="83" t="s">
        <v>388</v>
      </c>
      <c r="AK438" s="270">
        <v>0.98127340823970033</v>
      </c>
      <c r="AL438"/>
      <c r="AM438"/>
      <c r="AN438"/>
      <c r="AO438"/>
      <c r="AP438"/>
      <c r="AQ438"/>
      <c r="AR438"/>
      <c r="AS438"/>
    </row>
    <row r="439" spans="28:45" x14ac:dyDescent="0.2">
      <c r="AB439" s="127" t="str">
        <f t="shared" si="44"/>
        <v>Phillips_Gas Wells_Survey-based Fugitives_2310021509</v>
      </c>
      <c r="AC439" s="127" t="str">
        <f t="shared" si="45"/>
        <v>Gas Wells</v>
      </c>
      <c r="AD439" s="127" t="str">
        <f t="shared" si="46"/>
        <v>Survey-based Fugitives</v>
      </c>
      <c r="AE439" s="127" t="str">
        <f t="shared" si="47"/>
        <v>2310021509</v>
      </c>
      <c r="AF439" s="127" t="str">
        <f t="shared" si="48"/>
        <v>Phillips</v>
      </c>
      <c r="AG439" s="272"/>
      <c r="AH439" s="272"/>
      <c r="AI439" s="272"/>
      <c r="AJ439" s="83" t="s">
        <v>389</v>
      </c>
      <c r="AK439" s="270">
        <v>0.99455205811138014</v>
      </c>
      <c r="AL439"/>
      <c r="AM439"/>
      <c r="AN439"/>
      <c r="AO439"/>
      <c r="AP439"/>
      <c r="AQ439"/>
      <c r="AR439"/>
      <c r="AS439"/>
    </row>
    <row r="440" spans="28:45" x14ac:dyDescent="0.2">
      <c r="AB440" s="127" t="str">
        <f t="shared" si="44"/>
        <v>Cascade_Gas Wells_Survey-based Fugitives_2310021509</v>
      </c>
      <c r="AC440" s="127" t="str">
        <f t="shared" si="45"/>
        <v>Gas Wells</v>
      </c>
      <c r="AD440" s="127" t="str">
        <f t="shared" si="46"/>
        <v>Survey-based Fugitives</v>
      </c>
      <c r="AE440" s="127" t="str">
        <f t="shared" si="47"/>
        <v>2310021509</v>
      </c>
      <c r="AF440" s="127" t="str">
        <f t="shared" si="48"/>
        <v>Cascade</v>
      </c>
      <c r="AG440" s="272"/>
      <c r="AH440" s="272"/>
      <c r="AI440" s="272"/>
      <c r="AJ440" s="83" t="s">
        <v>390</v>
      </c>
      <c r="AK440" s="270">
        <v>1.0833333333333333</v>
      </c>
      <c r="AL440"/>
      <c r="AM440"/>
      <c r="AN440"/>
      <c r="AO440"/>
      <c r="AP440"/>
      <c r="AQ440"/>
      <c r="AR440"/>
      <c r="AS440"/>
    </row>
    <row r="441" spans="28:45" x14ac:dyDescent="0.2">
      <c r="AB441" s="127" t="str">
        <f t="shared" si="44"/>
        <v>Fergus_Gas Wells_Survey-based Fugitives_2310021509</v>
      </c>
      <c r="AC441" s="127" t="str">
        <f t="shared" si="45"/>
        <v>Gas Wells</v>
      </c>
      <c r="AD441" s="127" t="str">
        <f t="shared" si="46"/>
        <v>Survey-based Fugitives</v>
      </c>
      <c r="AE441" s="127" t="str">
        <f t="shared" si="47"/>
        <v>2310021509</v>
      </c>
      <c r="AF441" s="127" t="str">
        <f t="shared" si="48"/>
        <v>Fergus</v>
      </c>
      <c r="AG441" s="272"/>
      <c r="AH441" s="272"/>
      <c r="AI441" s="272"/>
      <c r="AJ441" s="83" t="s">
        <v>391</v>
      </c>
      <c r="AK441" s="270">
        <v>1.0833333333333333</v>
      </c>
      <c r="AL441"/>
      <c r="AM441"/>
      <c r="AN441"/>
      <c r="AO441"/>
      <c r="AP441"/>
      <c r="AQ441"/>
      <c r="AR441"/>
      <c r="AS441"/>
    </row>
    <row r="442" spans="28:45" x14ac:dyDescent="0.2">
      <c r="AB442" s="127" t="str">
        <f t="shared" si="44"/>
        <v>Rosebud_Gas Wells_Survey-based Fugitives_2310021509</v>
      </c>
      <c r="AC442" s="127" t="str">
        <f t="shared" si="45"/>
        <v>Gas Wells</v>
      </c>
      <c r="AD442" s="127" t="str">
        <f t="shared" si="46"/>
        <v>Survey-based Fugitives</v>
      </c>
      <c r="AE442" s="127" t="str">
        <f t="shared" si="47"/>
        <v>2310021509</v>
      </c>
      <c r="AF442" s="127" t="str">
        <f t="shared" si="48"/>
        <v>Rosebud</v>
      </c>
      <c r="AG442" s="272"/>
      <c r="AH442" s="272"/>
      <c r="AI442" s="272"/>
      <c r="AJ442" s="83" t="s">
        <v>392</v>
      </c>
      <c r="AK442" s="270">
        <v>1.0833333333333333</v>
      </c>
      <c r="AL442"/>
      <c r="AM442"/>
      <c r="AN442"/>
      <c r="AO442"/>
      <c r="AP442"/>
      <c r="AQ442"/>
      <c r="AR442"/>
      <c r="AS442"/>
    </row>
    <row r="443" spans="28:45" x14ac:dyDescent="0.2">
      <c r="AB443" s="127" t="str">
        <f t="shared" si="44"/>
        <v>Teton_Gas Wells_Survey-based Fugitives_2310021509</v>
      </c>
      <c r="AC443" s="127" t="str">
        <f t="shared" si="45"/>
        <v>Gas Wells</v>
      </c>
      <c r="AD443" s="127" t="str">
        <f t="shared" si="46"/>
        <v>Survey-based Fugitives</v>
      </c>
      <c r="AE443" s="127" t="str">
        <f t="shared" si="47"/>
        <v>2310021509</v>
      </c>
      <c r="AF443" s="127" t="str">
        <f t="shared" si="48"/>
        <v>Teton</v>
      </c>
      <c r="AG443" s="272"/>
      <c r="AH443" s="272"/>
      <c r="AI443" s="272"/>
      <c r="AJ443" s="83" t="s">
        <v>393</v>
      </c>
      <c r="AK443" s="270">
        <v>1.0833333333333333</v>
      </c>
      <c r="AL443"/>
      <c r="AM443"/>
      <c r="AN443"/>
      <c r="AO443"/>
      <c r="AP443"/>
      <c r="AQ443"/>
      <c r="AR443"/>
      <c r="AS443"/>
    </row>
    <row r="444" spans="28:45" x14ac:dyDescent="0.2">
      <c r="AB444" s="127" t="str">
        <f t="shared" si="44"/>
        <v>Chouteau_Gas Wells_Survey-based Fugitives_2310021509</v>
      </c>
      <c r="AC444" s="127" t="str">
        <f t="shared" si="45"/>
        <v>Gas Wells</v>
      </c>
      <c r="AD444" s="127" t="str">
        <f t="shared" si="46"/>
        <v>Survey-based Fugitives</v>
      </c>
      <c r="AE444" s="127" t="str">
        <f t="shared" si="47"/>
        <v>2310021509</v>
      </c>
      <c r="AF444" s="127" t="str">
        <f t="shared" si="48"/>
        <v>Chouteau</v>
      </c>
      <c r="AG444" s="272"/>
      <c r="AH444" s="272"/>
      <c r="AI444" s="272"/>
      <c r="AJ444" s="83" t="s">
        <v>394</v>
      </c>
      <c r="AK444" s="270">
        <v>0.97609289617486339</v>
      </c>
      <c r="AL444"/>
      <c r="AM444"/>
      <c r="AN444"/>
      <c r="AO444"/>
      <c r="AP444"/>
      <c r="AQ444"/>
      <c r="AR444"/>
      <c r="AS444"/>
    </row>
    <row r="445" spans="28:45" x14ac:dyDescent="0.2">
      <c r="AB445" s="127" t="str">
        <f t="shared" si="44"/>
        <v>YELLWSTN_Gas Wells_Survey-based Fugitives_2310021509</v>
      </c>
      <c r="AC445" s="127" t="str">
        <f t="shared" si="45"/>
        <v>Gas Wells</v>
      </c>
      <c r="AD445" s="127" t="str">
        <f t="shared" si="46"/>
        <v>Survey-based Fugitives</v>
      </c>
      <c r="AE445" s="127" t="str">
        <f t="shared" si="47"/>
        <v>2310021509</v>
      </c>
      <c r="AF445" s="127" t="str">
        <f t="shared" si="48"/>
        <v>YELLWSTN</v>
      </c>
      <c r="AG445" s="272"/>
      <c r="AH445" s="272"/>
      <c r="AI445" s="272"/>
      <c r="AJ445" s="83" t="s">
        <v>399</v>
      </c>
      <c r="AK445" s="270">
        <v>1.0833333333333333</v>
      </c>
      <c r="AL445"/>
      <c r="AM445"/>
      <c r="AN445"/>
      <c r="AO445"/>
      <c r="AP445"/>
      <c r="AQ445"/>
      <c r="AR445"/>
      <c r="AS445"/>
    </row>
    <row r="446" spans="28:45" x14ac:dyDescent="0.2">
      <c r="AB446" s="127" t="str">
        <f t="shared" si="44"/>
        <v>GLDN VAL_Gas Wells_Survey-based Fugitives_2310021509</v>
      </c>
      <c r="AC446" s="127" t="str">
        <f t="shared" si="45"/>
        <v>Gas Wells</v>
      </c>
      <c r="AD446" s="127" t="str">
        <f t="shared" si="46"/>
        <v>Survey-based Fugitives</v>
      </c>
      <c r="AE446" s="127" t="str">
        <f t="shared" si="47"/>
        <v>2310021509</v>
      </c>
      <c r="AF446" s="127" t="str">
        <f t="shared" si="48"/>
        <v>GLDN VAL</v>
      </c>
      <c r="AG446" s="272"/>
      <c r="AH446" s="272"/>
      <c r="AI446" s="272"/>
      <c r="AJ446" s="83" t="s">
        <v>400</v>
      </c>
      <c r="AK446" s="270">
        <v>1.0833333333333333</v>
      </c>
      <c r="AL446"/>
      <c r="AM446"/>
      <c r="AN446"/>
      <c r="AO446"/>
      <c r="AP446"/>
      <c r="AQ446"/>
      <c r="AR446"/>
      <c r="AS446"/>
    </row>
    <row r="447" spans="28:45" x14ac:dyDescent="0.2">
      <c r="AB447" s="127" t="str">
        <f t="shared" si="44"/>
        <v>MSSLSHEL_Gas Wells_Survey-based Fugitives_2310021509</v>
      </c>
      <c r="AC447" s="127" t="str">
        <f t="shared" si="45"/>
        <v>Gas Wells</v>
      </c>
      <c r="AD447" s="127" t="str">
        <f t="shared" si="46"/>
        <v>Survey-based Fugitives</v>
      </c>
      <c r="AE447" s="127" t="str">
        <f t="shared" si="47"/>
        <v>2310021509</v>
      </c>
      <c r="AF447" s="127" t="str">
        <f t="shared" si="48"/>
        <v>MSSLSHEL</v>
      </c>
      <c r="AG447" s="272"/>
      <c r="AH447" s="272"/>
      <c r="AI447" s="272"/>
      <c r="AJ447" s="83" t="s">
        <v>401</v>
      </c>
      <c r="AK447" s="270">
        <v>1.0833333333333333</v>
      </c>
      <c r="AL447"/>
      <c r="AM447"/>
      <c r="AN447"/>
      <c r="AO447"/>
      <c r="AP447"/>
      <c r="AQ447"/>
      <c r="AR447"/>
      <c r="AS447"/>
    </row>
    <row r="448" spans="28:45" x14ac:dyDescent="0.2">
      <c r="AB448" s="127" t="str">
        <f t="shared" si="44"/>
        <v>PETROLEM_Gas Wells_Survey-based Fugitives_2310021509</v>
      </c>
      <c r="AC448" s="127" t="str">
        <f t="shared" si="45"/>
        <v>Gas Wells</v>
      </c>
      <c r="AD448" s="127" t="str">
        <f t="shared" si="46"/>
        <v>Survey-based Fugitives</v>
      </c>
      <c r="AE448" s="127" t="str">
        <f t="shared" si="47"/>
        <v>2310021509</v>
      </c>
      <c r="AF448" s="127" t="str">
        <f t="shared" si="48"/>
        <v>PETROLEM</v>
      </c>
      <c r="AG448" s="272"/>
      <c r="AH448" s="272"/>
      <c r="AI448" s="272"/>
      <c r="AJ448" s="83" t="s">
        <v>402</v>
      </c>
      <c r="AK448" s="270">
        <v>1.0833333333333333</v>
      </c>
      <c r="AL448"/>
      <c r="AM448"/>
      <c r="AN448"/>
      <c r="AO448"/>
      <c r="AP448"/>
      <c r="AQ448"/>
      <c r="AR448"/>
      <c r="AS448"/>
    </row>
    <row r="449" spans="28:45" x14ac:dyDescent="0.2">
      <c r="AB449" s="127" t="str">
        <f t="shared" si="44"/>
        <v>Basinwide_Gas Wells_Survey-based Fugitives_2310021509</v>
      </c>
      <c r="AC449" s="127" t="str">
        <f t="shared" si="45"/>
        <v>Gas Wells</v>
      </c>
      <c r="AD449" s="127" t="str">
        <f t="shared" si="46"/>
        <v>Survey-based Fugitives</v>
      </c>
      <c r="AE449" s="127" t="str">
        <f t="shared" si="47"/>
        <v>2310021509</v>
      </c>
      <c r="AF449" s="127" t="str">
        <f t="shared" si="48"/>
        <v>Basinwide</v>
      </c>
      <c r="AG449" s="272"/>
      <c r="AH449" s="272"/>
      <c r="AI449" s="272"/>
      <c r="AJ449" s="83" t="s">
        <v>453</v>
      </c>
      <c r="AK449" s="270">
        <v>0.98476361192023298</v>
      </c>
      <c r="AL449"/>
      <c r="AM449"/>
      <c r="AN449"/>
      <c r="AO449"/>
      <c r="AP449"/>
      <c r="AQ449"/>
      <c r="AR449"/>
      <c r="AS449"/>
    </row>
    <row r="450" spans="28:45" x14ac:dyDescent="0.2">
      <c r="AB450" s="127" t="str">
        <f t="shared" si="44"/>
        <v>Toole_Oil Wells_Artificial Lift_2310011600</v>
      </c>
      <c r="AC450" s="127" t="str">
        <f t="shared" si="45"/>
        <v>Oil Wells</v>
      </c>
      <c r="AD450" s="127" t="str">
        <f t="shared" si="46"/>
        <v>Artificial Lift</v>
      </c>
      <c r="AE450" s="127" t="str">
        <f t="shared" si="47"/>
        <v>2310011600</v>
      </c>
      <c r="AF450" s="127" t="str">
        <f t="shared" si="48"/>
        <v>Toole</v>
      </c>
      <c r="AG450" s="12" t="s">
        <v>244</v>
      </c>
      <c r="AH450" s="12" t="s">
        <v>17</v>
      </c>
      <c r="AI450" s="12" t="s">
        <v>352</v>
      </c>
      <c r="AJ450" s="12" t="s">
        <v>383</v>
      </c>
      <c r="AK450" s="269">
        <v>1.004</v>
      </c>
      <c r="AL450"/>
      <c r="AM450"/>
      <c r="AN450"/>
      <c r="AO450"/>
      <c r="AP450"/>
      <c r="AQ450"/>
      <c r="AR450"/>
      <c r="AS450"/>
    </row>
    <row r="451" spans="28:45" x14ac:dyDescent="0.2">
      <c r="AB451" s="127" t="str">
        <f t="shared" si="44"/>
        <v>Pondera_Oil Wells_Artificial Lift_2310011600</v>
      </c>
      <c r="AC451" s="127" t="str">
        <f t="shared" si="45"/>
        <v>Oil Wells</v>
      </c>
      <c r="AD451" s="127" t="str">
        <f t="shared" si="46"/>
        <v>Artificial Lift</v>
      </c>
      <c r="AE451" s="127" t="str">
        <f t="shared" si="47"/>
        <v>2310011600</v>
      </c>
      <c r="AF451" s="127" t="str">
        <f t="shared" si="48"/>
        <v>Pondera</v>
      </c>
      <c r="AG451" s="272"/>
      <c r="AH451" s="272"/>
      <c r="AI451" s="272"/>
      <c r="AJ451" s="83" t="s">
        <v>384</v>
      </c>
      <c r="AK451" s="270">
        <v>1.004</v>
      </c>
      <c r="AL451"/>
      <c r="AM451"/>
      <c r="AN451"/>
      <c r="AO451"/>
      <c r="AP451"/>
      <c r="AQ451"/>
      <c r="AR451"/>
      <c r="AS451"/>
    </row>
    <row r="452" spans="28:45" x14ac:dyDescent="0.2">
      <c r="AB452" s="127" t="str">
        <f t="shared" si="44"/>
        <v>Glacier_Oil Wells_Artificial Lift_2310011600</v>
      </c>
      <c r="AC452" s="127" t="str">
        <f t="shared" si="45"/>
        <v>Oil Wells</v>
      </c>
      <c r="AD452" s="127" t="str">
        <f t="shared" si="46"/>
        <v>Artificial Lift</v>
      </c>
      <c r="AE452" s="127" t="str">
        <f t="shared" si="47"/>
        <v>2310011600</v>
      </c>
      <c r="AF452" s="127" t="str">
        <f t="shared" si="48"/>
        <v>Glacier</v>
      </c>
      <c r="AG452" s="272"/>
      <c r="AH452" s="272"/>
      <c r="AI452" s="272"/>
      <c r="AJ452" s="83" t="s">
        <v>385</v>
      </c>
      <c r="AK452" s="270">
        <v>1.004</v>
      </c>
      <c r="AL452"/>
      <c r="AM452"/>
      <c r="AN452"/>
      <c r="AO452"/>
      <c r="AP452"/>
      <c r="AQ452"/>
      <c r="AR452"/>
      <c r="AS452"/>
    </row>
    <row r="453" spans="28:45" x14ac:dyDescent="0.2">
      <c r="AB453" s="127" t="str">
        <f t="shared" si="44"/>
        <v>Blaine_Oil Wells_Artificial Lift_2310011600</v>
      </c>
      <c r="AC453" s="127" t="str">
        <f t="shared" si="45"/>
        <v>Oil Wells</v>
      </c>
      <c r="AD453" s="127" t="str">
        <f t="shared" si="46"/>
        <v>Artificial Lift</v>
      </c>
      <c r="AE453" s="127" t="str">
        <f t="shared" si="47"/>
        <v>2310011600</v>
      </c>
      <c r="AF453" s="127" t="str">
        <f t="shared" si="48"/>
        <v>Blaine</v>
      </c>
      <c r="AG453" s="272"/>
      <c r="AH453" s="272"/>
      <c r="AI453" s="272"/>
      <c r="AJ453" s="83" t="s">
        <v>386</v>
      </c>
      <c r="AK453" s="270">
        <v>0.98529411764705888</v>
      </c>
      <c r="AL453"/>
      <c r="AM453"/>
      <c r="AN453"/>
      <c r="AO453"/>
      <c r="AP453"/>
      <c r="AQ453"/>
      <c r="AR453"/>
      <c r="AS453"/>
    </row>
    <row r="454" spans="28:45" x14ac:dyDescent="0.2">
      <c r="AB454" s="127" t="str">
        <f t="shared" si="44"/>
        <v>Hill_Oil Wells_Artificial Lift_2310011600</v>
      </c>
      <c r="AC454" s="127" t="str">
        <f t="shared" si="45"/>
        <v>Oil Wells</v>
      </c>
      <c r="AD454" s="127" t="str">
        <f t="shared" si="46"/>
        <v>Artificial Lift</v>
      </c>
      <c r="AE454" s="127" t="str">
        <f t="shared" si="47"/>
        <v>2310011600</v>
      </c>
      <c r="AF454" s="127" t="str">
        <f t="shared" si="48"/>
        <v>Hill</v>
      </c>
      <c r="AG454" s="272"/>
      <c r="AH454" s="272"/>
      <c r="AI454" s="272"/>
      <c r="AJ454" s="83" t="s">
        <v>387</v>
      </c>
      <c r="AK454" s="270">
        <v>0.98529411764705888</v>
      </c>
      <c r="AL454"/>
      <c r="AM454"/>
      <c r="AN454"/>
      <c r="AO454"/>
      <c r="AP454"/>
      <c r="AQ454"/>
      <c r="AR454"/>
      <c r="AS454"/>
    </row>
    <row r="455" spans="28:45" x14ac:dyDescent="0.2">
      <c r="AB455" s="127" t="str">
        <f t="shared" si="44"/>
        <v>Liberty_Oil Wells_Artificial Lift_2310011600</v>
      </c>
      <c r="AC455" s="127" t="str">
        <f t="shared" si="45"/>
        <v>Oil Wells</v>
      </c>
      <c r="AD455" s="127" t="str">
        <f t="shared" si="46"/>
        <v>Artificial Lift</v>
      </c>
      <c r="AE455" s="127" t="str">
        <f t="shared" si="47"/>
        <v>2310011600</v>
      </c>
      <c r="AF455" s="127" t="str">
        <f t="shared" si="48"/>
        <v>Liberty</v>
      </c>
      <c r="AG455" s="272"/>
      <c r="AH455" s="272"/>
      <c r="AI455" s="272"/>
      <c r="AJ455" s="83" t="s">
        <v>388</v>
      </c>
      <c r="AK455" s="270">
        <v>1.004</v>
      </c>
      <c r="AL455"/>
      <c r="AM455"/>
      <c r="AN455"/>
      <c r="AO455"/>
      <c r="AP455"/>
      <c r="AQ455"/>
      <c r="AR455"/>
      <c r="AS455"/>
    </row>
    <row r="456" spans="28:45" x14ac:dyDescent="0.2">
      <c r="AB456" s="127" t="str">
        <f t="shared" si="44"/>
        <v>Phillips_Oil Wells_Artificial Lift_2310011600</v>
      </c>
      <c r="AC456" s="127" t="str">
        <f t="shared" si="45"/>
        <v>Oil Wells</v>
      </c>
      <c r="AD456" s="127" t="str">
        <f t="shared" si="46"/>
        <v>Artificial Lift</v>
      </c>
      <c r="AE456" s="127" t="str">
        <f t="shared" si="47"/>
        <v>2310011600</v>
      </c>
      <c r="AF456" s="127" t="str">
        <f t="shared" si="48"/>
        <v>Phillips</v>
      </c>
      <c r="AG456" s="272"/>
      <c r="AH456" s="272"/>
      <c r="AI456" s="272"/>
      <c r="AJ456" s="83" t="s">
        <v>389</v>
      </c>
      <c r="AK456" s="270">
        <v>1</v>
      </c>
      <c r="AL456"/>
      <c r="AM456"/>
      <c r="AN456"/>
      <c r="AO456"/>
      <c r="AP456"/>
      <c r="AQ456"/>
      <c r="AR456"/>
      <c r="AS456"/>
    </row>
    <row r="457" spans="28:45" x14ac:dyDescent="0.2">
      <c r="AB457" s="127" t="str">
        <f t="shared" si="44"/>
        <v>Cascade_Oil Wells_Artificial Lift_2310011600</v>
      </c>
      <c r="AC457" s="127" t="str">
        <f t="shared" si="45"/>
        <v>Oil Wells</v>
      </c>
      <c r="AD457" s="127" t="str">
        <f t="shared" si="46"/>
        <v>Artificial Lift</v>
      </c>
      <c r="AE457" s="127" t="str">
        <f t="shared" si="47"/>
        <v>2310011600</v>
      </c>
      <c r="AF457" s="127" t="str">
        <f t="shared" si="48"/>
        <v>Cascade</v>
      </c>
      <c r="AG457" s="272"/>
      <c r="AH457" s="272"/>
      <c r="AI457" s="272"/>
      <c r="AJ457" s="83" t="s">
        <v>390</v>
      </c>
      <c r="AK457" s="270">
        <v>1.0833333333333333</v>
      </c>
      <c r="AL457"/>
      <c r="AM457"/>
      <c r="AN457"/>
      <c r="AO457"/>
      <c r="AP457"/>
      <c r="AQ457"/>
      <c r="AR457"/>
      <c r="AS457"/>
    </row>
    <row r="458" spans="28:45" x14ac:dyDescent="0.2">
      <c r="AB458" s="127" t="str">
        <f t="shared" si="44"/>
        <v>Fergus_Oil Wells_Artificial Lift_2310011600</v>
      </c>
      <c r="AC458" s="127" t="str">
        <f t="shared" si="45"/>
        <v>Oil Wells</v>
      </c>
      <c r="AD458" s="127" t="str">
        <f t="shared" si="46"/>
        <v>Artificial Lift</v>
      </c>
      <c r="AE458" s="127" t="str">
        <f t="shared" si="47"/>
        <v>2310011600</v>
      </c>
      <c r="AF458" s="127" t="str">
        <f t="shared" si="48"/>
        <v>Fergus</v>
      </c>
      <c r="AG458" s="272"/>
      <c r="AH458" s="272"/>
      <c r="AI458" s="272"/>
      <c r="AJ458" s="83" t="s">
        <v>391</v>
      </c>
      <c r="AK458" s="270">
        <v>1.0833333333333333</v>
      </c>
      <c r="AL458"/>
      <c r="AM458"/>
      <c r="AN458"/>
      <c r="AO458"/>
      <c r="AP458"/>
      <c r="AQ458"/>
      <c r="AR458"/>
      <c r="AS458"/>
    </row>
    <row r="459" spans="28:45" x14ac:dyDescent="0.2">
      <c r="AB459" s="127" t="str">
        <f t="shared" si="44"/>
        <v>Rosebud_Oil Wells_Artificial Lift_2310011600</v>
      </c>
      <c r="AC459" s="127" t="str">
        <f t="shared" si="45"/>
        <v>Oil Wells</v>
      </c>
      <c r="AD459" s="127" t="str">
        <f t="shared" si="46"/>
        <v>Artificial Lift</v>
      </c>
      <c r="AE459" s="127" t="str">
        <f t="shared" si="47"/>
        <v>2310011600</v>
      </c>
      <c r="AF459" s="127" t="str">
        <f t="shared" si="48"/>
        <v>Rosebud</v>
      </c>
      <c r="AG459" s="272"/>
      <c r="AH459" s="272"/>
      <c r="AI459" s="272"/>
      <c r="AJ459" s="83" t="s">
        <v>392</v>
      </c>
      <c r="AK459" s="270">
        <v>1.0833333333333333</v>
      </c>
      <c r="AL459"/>
      <c r="AM459"/>
      <c r="AN459"/>
      <c r="AO459"/>
      <c r="AP459"/>
      <c r="AQ459"/>
      <c r="AR459"/>
      <c r="AS459"/>
    </row>
    <row r="460" spans="28:45" x14ac:dyDescent="0.2">
      <c r="AB460" s="127" t="str">
        <f t="shared" si="44"/>
        <v>Teton_Oil Wells_Artificial Lift_2310011600</v>
      </c>
      <c r="AC460" s="127" t="str">
        <f t="shared" si="45"/>
        <v>Oil Wells</v>
      </c>
      <c r="AD460" s="127" t="str">
        <f t="shared" si="46"/>
        <v>Artificial Lift</v>
      </c>
      <c r="AE460" s="127" t="str">
        <f t="shared" si="47"/>
        <v>2310011600</v>
      </c>
      <c r="AF460" s="127" t="str">
        <f t="shared" si="48"/>
        <v>Teton</v>
      </c>
      <c r="AG460" s="272"/>
      <c r="AH460" s="272"/>
      <c r="AI460" s="272"/>
      <c r="AJ460" s="83" t="s">
        <v>393</v>
      </c>
      <c r="AK460" s="270">
        <v>1.0833333333333333</v>
      </c>
      <c r="AL460"/>
      <c r="AM460"/>
      <c r="AN460"/>
      <c r="AO460"/>
      <c r="AP460"/>
      <c r="AQ460"/>
      <c r="AR460"/>
      <c r="AS460"/>
    </row>
    <row r="461" spans="28:45" x14ac:dyDescent="0.2">
      <c r="AB461" s="127" t="str">
        <f t="shared" si="44"/>
        <v>Chouteau_Oil Wells_Artificial Lift_2310011600</v>
      </c>
      <c r="AC461" s="127" t="str">
        <f t="shared" si="45"/>
        <v>Oil Wells</v>
      </c>
      <c r="AD461" s="127" t="str">
        <f t="shared" si="46"/>
        <v>Artificial Lift</v>
      </c>
      <c r="AE461" s="127" t="str">
        <f t="shared" si="47"/>
        <v>2310011600</v>
      </c>
      <c r="AF461" s="127" t="str">
        <f t="shared" si="48"/>
        <v>Chouteau</v>
      </c>
      <c r="AG461" s="272"/>
      <c r="AH461" s="272"/>
      <c r="AI461" s="272"/>
      <c r="AJ461" s="83" t="s">
        <v>394</v>
      </c>
      <c r="AK461" s="270">
        <v>0.98529411764705888</v>
      </c>
      <c r="AL461"/>
      <c r="AM461"/>
      <c r="AN461"/>
      <c r="AO461"/>
      <c r="AP461"/>
      <c r="AQ461"/>
      <c r="AR461"/>
      <c r="AS461"/>
    </row>
    <row r="462" spans="28:45" x14ac:dyDescent="0.2">
      <c r="AB462" s="127" t="str">
        <f t="shared" si="44"/>
        <v>YELLWSTN_Oil Wells_Artificial Lift_2310011600</v>
      </c>
      <c r="AC462" s="127" t="str">
        <f t="shared" si="45"/>
        <v>Oil Wells</v>
      </c>
      <c r="AD462" s="127" t="str">
        <f t="shared" si="46"/>
        <v>Artificial Lift</v>
      </c>
      <c r="AE462" s="127" t="str">
        <f t="shared" si="47"/>
        <v>2310011600</v>
      </c>
      <c r="AF462" s="127" t="str">
        <f t="shared" si="48"/>
        <v>YELLWSTN</v>
      </c>
      <c r="AG462" s="272"/>
      <c r="AH462" s="272"/>
      <c r="AI462" s="272"/>
      <c r="AJ462" s="83" t="s">
        <v>399</v>
      </c>
      <c r="AK462" s="270">
        <v>1.0833333333333333</v>
      </c>
      <c r="AL462"/>
      <c r="AM462"/>
      <c r="AN462"/>
      <c r="AO462"/>
      <c r="AP462"/>
      <c r="AQ462"/>
      <c r="AR462"/>
      <c r="AS462"/>
    </row>
    <row r="463" spans="28:45" x14ac:dyDescent="0.2">
      <c r="AB463" s="127" t="str">
        <f t="shared" si="44"/>
        <v>GLDN VAL_Oil Wells_Artificial Lift_2310011600</v>
      </c>
      <c r="AC463" s="127" t="str">
        <f t="shared" si="45"/>
        <v>Oil Wells</v>
      </c>
      <c r="AD463" s="127" t="str">
        <f t="shared" si="46"/>
        <v>Artificial Lift</v>
      </c>
      <c r="AE463" s="127" t="str">
        <f t="shared" si="47"/>
        <v>2310011600</v>
      </c>
      <c r="AF463" s="127" t="str">
        <f t="shared" si="48"/>
        <v>GLDN VAL</v>
      </c>
      <c r="AG463" s="272"/>
      <c r="AH463" s="272"/>
      <c r="AI463" s="272"/>
      <c r="AJ463" s="83" t="s">
        <v>400</v>
      </c>
      <c r="AK463" s="270">
        <v>1.0833333333333333</v>
      </c>
      <c r="AL463"/>
      <c r="AM463"/>
      <c r="AN463"/>
      <c r="AO463"/>
      <c r="AP463"/>
      <c r="AQ463"/>
      <c r="AR463"/>
      <c r="AS463"/>
    </row>
    <row r="464" spans="28:45" x14ac:dyDescent="0.2">
      <c r="AB464" s="127" t="str">
        <f t="shared" si="44"/>
        <v>MSSLSHEL_Oil Wells_Artificial Lift_2310011600</v>
      </c>
      <c r="AC464" s="127" t="str">
        <f t="shared" si="45"/>
        <v>Oil Wells</v>
      </c>
      <c r="AD464" s="127" t="str">
        <f t="shared" si="46"/>
        <v>Artificial Lift</v>
      </c>
      <c r="AE464" s="127" t="str">
        <f t="shared" si="47"/>
        <v>2310011600</v>
      </c>
      <c r="AF464" s="127" t="str">
        <f t="shared" si="48"/>
        <v>MSSLSHEL</v>
      </c>
      <c r="AG464" s="272"/>
      <c r="AH464" s="272"/>
      <c r="AI464" s="272"/>
      <c r="AJ464" s="83" t="s">
        <v>401</v>
      </c>
      <c r="AK464" s="270">
        <v>1.0833333333333333</v>
      </c>
      <c r="AL464"/>
      <c r="AM464"/>
      <c r="AN464"/>
      <c r="AO464"/>
      <c r="AP464"/>
      <c r="AQ464"/>
      <c r="AR464"/>
      <c r="AS464"/>
    </row>
    <row r="465" spans="28:45" x14ac:dyDescent="0.2">
      <c r="AB465" s="127" t="str">
        <f t="shared" si="44"/>
        <v>PETROLEM_Oil Wells_Artificial Lift_2310011600</v>
      </c>
      <c r="AC465" s="127" t="str">
        <f t="shared" si="45"/>
        <v>Oil Wells</v>
      </c>
      <c r="AD465" s="127" t="str">
        <f t="shared" si="46"/>
        <v>Artificial Lift</v>
      </c>
      <c r="AE465" s="127" t="str">
        <f t="shared" si="47"/>
        <v>2310011600</v>
      </c>
      <c r="AF465" s="127" t="str">
        <f t="shared" si="48"/>
        <v>PETROLEM</v>
      </c>
      <c r="AG465" s="272"/>
      <c r="AH465" s="272"/>
      <c r="AI465" s="272"/>
      <c r="AJ465" s="83" t="s">
        <v>402</v>
      </c>
      <c r="AK465" s="270">
        <v>1.0833333333333333</v>
      </c>
      <c r="AL465"/>
      <c r="AM465"/>
      <c r="AN465"/>
      <c r="AO465"/>
      <c r="AP465"/>
      <c r="AQ465"/>
      <c r="AR465"/>
      <c r="AS465"/>
    </row>
    <row r="466" spans="28:45" x14ac:dyDescent="0.2">
      <c r="AB466" s="127" t="str">
        <f t="shared" si="44"/>
        <v>Basinwide_Oil Wells_Artificial Lift_2310011600</v>
      </c>
      <c r="AC466" s="127" t="str">
        <f t="shared" si="45"/>
        <v>Oil Wells</v>
      </c>
      <c r="AD466" s="127" t="str">
        <f t="shared" si="46"/>
        <v>Artificial Lift</v>
      </c>
      <c r="AE466" s="127" t="str">
        <f t="shared" si="47"/>
        <v>2310011600</v>
      </c>
      <c r="AF466" s="127" t="str">
        <f t="shared" si="48"/>
        <v>Basinwide</v>
      </c>
      <c r="AG466" s="272"/>
      <c r="AH466" s="272"/>
      <c r="AI466" s="272"/>
      <c r="AJ466" s="83" t="s">
        <v>453</v>
      </c>
      <c r="AK466" s="270">
        <v>1.010936132983377</v>
      </c>
      <c r="AL466"/>
      <c r="AM466"/>
      <c r="AN466"/>
      <c r="AO466"/>
      <c r="AP466"/>
      <c r="AQ466"/>
      <c r="AR466"/>
      <c r="AS466"/>
    </row>
    <row r="467" spans="28:45" x14ac:dyDescent="0.2">
      <c r="AB467" s="127" t="str">
        <f t="shared" si="44"/>
        <v>Toole_Oil Wells_Blowdown Flaring_2310011000</v>
      </c>
      <c r="AC467" s="127" t="str">
        <f t="shared" si="45"/>
        <v>Oil Wells</v>
      </c>
      <c r="AD467" s="127" t="str">
        <f t="shared" si="46"/>
        <v>Blowdown Flaring</v>
      </c>
      <c r="AE467" s="127" t="str">
        <f t="shared" si="47"/>
        <v>2310011000</v>
      </c>
      <c r="AF467" s="127" t="str">
        <f t="shared" si="48"/>
        <v>Toole</v>
      </c>
      <c r="AG467" s="272"/>
      <c r="AH467" s="12" t="s">
        <v>87</v>
      </c>
      <c r="AI467" s="12" t="s">
        <v>22</v>
      </c>
      <c r="AJ467" s="12" t="s">
        <v>383</v>
      </c>
      <c r="AK467" s="269">
        <v>1.004</v>
      </c>
      <c r="AL467"/>
      <c r="AM467"/>
      <c r="AN467"/>
      <c r="AO467"/>
      <c r="AP467"/>
      <c r="AQ467"/>
      <c r="AR467"/>
      <c r="AS467"/>
    </row>
    <row r="468" spans="28:45" x14ac:dyDescent="0.2">
      <c r="AB468" s="127" t="str">
        <f t="shared" si="44"/>
        <v>Pondera_Oil Wells_Blowdown Flaring_2310011000</v>
      </c>
      <c r="AC468" s="127" t="str">
        <f t="shared" si="45"/>
        <v>Oil Wells</v>
      </c>
      <c r="AD468" s="127" t="str">
        <f t="shared" si="46"/>
        <v>Blowdown Flaring</v>
      </c>
      <c r="AE468" s="127" t="str">
        <f t="shared" si="47"/>
        <v>2310011000</v>
      </c>
      <c r="AF468" s="127" t="str">
        <f t="shared" si="48"/>
        <v>Pondera</v>
      </c>
      <c r="AG468" s="272"/>
      <c r="AH468" s="272"/>
      <c r="AI468" s="272"/>
      <c r="AJ468" s="83" t="s">
        <v>384</v>
      </c>
      <c r="AK468" s="270">
        <v>1.004</v>
      </c>
      <c r="AL468"/>
      <c r="AM468"/>
      <c r="AN468"/>
      <c r="AO468"/>
      <c r="AP468"/>
      <c r="AQ468"/>
      <c r="AR468"/>
      <c r="AS468"/>
    </row>
    <row r="469" spans="28:45" x14ac:dyDescent="0.2">
      <c r="AB469" s="127" t="str">
        <f t="shared" si="44"/>
        <v>Glacier_Oil Wells_Blowdown Flaring_2310011000</v>
      </c>
      <c r="AC469" s="127" t="str">
        <f t="shared" si="45"/>
        <v>Oil Wells</v>
      </c>
      <c r="AD469" s="127" t="str">
        <f t="shared" si="46"/>
        <v>Blowdown Flaring</v>
      </c>
      <c r="AE469" s="127" t="str">
        <f t="shared" si="47"/>
        <v>2310011000</v>
      </c>
      <c r="AF469" s="127" t="str">
        <f t="shared" si="48"/>
        <v>Glacier</v>
      </c>
      <c r="AG469" s="272"/>
      <c r="AH469" s="272"/>
      <c r="AI469" s="272"/>
      <c r="AJ469" s="83" t="s">
        <v>385</v>
      </c>
      <c r="AK469" s="270">
        <v>1.004</v>
      </c>
      <c r="AL469"/>
      <c r="AM469"/>
      <c r="AN469"/>
      <c r="AO469"/>
      <c r="AP469"/>
      <c r="AQ469"/>
      <c r="AR469"/>
      <c r="AS469"/>
    </row>
    <row r="470" spans="28:45" x14ac:dyDescent="0.2">
      <c r="AB470" s="127" t="str">
        <f t="shared" si="44"/>
        <v>Blaine_Oil Wells_Blowdown Flaring_2310011000</v>
      </c>
      <c r="AC470" s="127" t="str">
        <f t="shared" si="45"/>
        <v>Oil Wells</v>
      </c>
      <c r="AD470" s="127" t="str">
        <f t="shared" si="46"/>
        <v>Blowdown Flaring</v>
      </c>
      <c r="AE470" s="127" t="str">
        <f t="shared" si="47"/>
        <v>2310011000</v>
      </c>
      <c r="AF470" s="127" t="str">
        <f t="shared" si="48"/>
        <v>Blaine</v>
      </c>
      <c r="AG470" s="272"/>
      <c r="AH470" s="272"/>
      <c r="AI470" s="272"/>
      <c r="AJ470" s="83" t="s">
        <v>386</v>
      </c>
      <c r="AK470" s="270">
        <v>0.98529411764705888</v>
      </c>
      <c r="AL470"/>
      <c r="AM470"/>
      <c r="AN470"/>
      <c r="AO470"/>
      <c r="AP470"/>
      <c r="AQ470"/>
      <c r="AR470"/>
      <c r="AS470"/>
    </row>
    <row r="471" spans="28:45" x14ac:dyDescent="0.2">
      <c r="AB471" s="127" t="str">
        <f t="shared" si="44"/>
        <v>Hill_Oil Wells_Blowdown Flaring_2310011000</v>
      </c>
      <c r="AC471" s="127" t="str">
        <f t="shared" si="45"/>
        <v>Oil Wells</v>
      </c>
      <c r="AD471" s="127" t="str">
        <f t="shared" si="46"/>
        <v>Blowdown Flaring</v>
      </c>
      <c r="AE471" s="127" t="str">
        <f t="shared" si="47"/>
        <v>2310011000</v>
      </c>
      <c r="AF471" s="127" t="str">
        <f t="shared" si="48"/>
        <v>Hill</v>
      </c>
      <c r="AG471" s="272"/>
      <c r="AH471" s="272"/>
      <c r="AI471" s="272"/>
      <c r="AJ471" s="83" t="s">
        <v>387</v>
      </c>
      <c r="AK471" s="270">
        <v>0.98529411764705888</v>
      </c>
      <c r="AL471"/>
      <c r="AM471"/>
      <c r="AN471"/>
      <c r="AO471"/>
      <c r="AP471"/>
      <c r="AQ471"/>
      <c r="AR471"/>
      <c r="AS471"/>
    </row>
    <row r="472" spans="28:45" x14ac:dyDescent="0.2">
      <c r="AB472" s="127" t="str">
        <f t="shared" si="44"/>
        <v>Liberty_Oil Wells_Blowdown Flaring_2310011000</v>
      </c>
      <c r="AC472" s="127" t="str">
        <f t="shared" si="45"/>
        <v>Oil Wells</v>
      </c>
      <c r="AD472" s="127" t="str">
        <f t="shared" si="46"/>
        <v>Blowdown Flaring</v>
      </c>
      <c r="AE472" s="127" t="str">
        <f t="shared" si="47"/>
        <v>2310011000</v>
      </c>
      <c r="AF472" s="127" t="str">
        <f t="shared" si="48"/>
        <v>Liberty</v>
      </c>
      <c r="AG472" s="272"/>
      <c r="AH472" s="272"/>
      <c r="AI472" s="272"/>
      <c r="AJ472" s="83" t="s">
        <v>388</v>
      </c>
      <c r="AK472" s="270">
        <v>1.004</v>
      </c>
      <c r="AL472"/>
      <c r="AM472"/>
      <c r="AN472"/>
      <c r="AO472"/>
      <c r="AP472"/>
      <c r="AQ472"/>
      <c r="AR472"/>
      <c r="AS472"/>
    </row>
    <row r="473" spans="28:45" x14ac:dyDescent="0.2">
      <c r="AB473" s="127" t="str">
        <f t="shared" si="44"/>
        <v>Phillips_Oil Wells_Blowdown Flaring_2310011000</v>
      </c>
      <c r="AC473" s="127" t="str">
        <f t="shared" si="45"/>
        <v>Oil Wells</v>
      </c>
      <c r="AD473" s="127" t="str">
        <f t="shared" si="46"/>
        <v>Blowdown Flaring</v>
      </c>
      <c r="AE473" s="127" t="str">
        <f t="shared" si="47"/>
        <v>2310011000</v>
      </c>
      <c r="AF473" s="127" t="str">
        <f t="shared" si="48"/>
        <v>Phillips</v>
      </c>
      <c r="AG473" s="272"/>
      <c r="AH473" s="272"/>
      <c r="AI473" s="272"/>
      <c r="AJ473" s="83" t="s">
        <v>389</v>
      </c>
      <c r="AK473" s="270">
        <v>1</v>
      </c>
      <c r="AL473"/>
      <c r="AM473"/>
      <c r="AN473"/>
      <c r="AO473"/>
      <c r="AP473"/>
      <c r="AQ473"/>
      <c r="AR473"/>
      <c r="AS473"/>
    </row>
    <row r="474" spans="28:45" x14ac:dyDescent="0.2">
      <c r="AB474" s="127" t="str">
        <f t="shared" ref="AB474:AB537" si="49">AF474&amp;"_"&amp;AC474&amp;"_"&amp;AD474&amp;"_"&amp;AE474</f>
        <v>Cascade_Oil Wells_Blowdown Flaring_2310011000</v>
      </c>
      <c r="AC474" s="127" t="str">
        <f t="shared" ref="AC474:AC537" si="50">IF(AG474="",AC473,AG474)</f>
        <v>Oil Wells</v>
      </c>
      <c r="AD474" s="127" t="str">
        <f t="shared" ref="AD474:AD537" si="51">IF(AH474="",AD473,AH474)</f>
        <v>Blowdown Flaring</v>
      </c>
      <c r="AE474" s="127" t="str">
        <f t="shared" ref="AE474:AE537" si="52">IF(AI474="",AE473,AI474)</f>
        <v>2310011000</v>
      </c>
      <c r="AF474" s="127" t="str">
        <f t="shared" ref="AF474:AF537" si="53">IF(AJ474&lt;&gt;"",RIGHT(AJ474,LEN(AJ474)-7),AF473)</f>
        <v>Cascade</v>
      </c>
      <c r="AG474" s="272"/>
      <c r="AH474" s="272"/>
      <c r="AI474" s="272"/>
      <c r="AJ474" s="83" t="s">
        <v>390</v>
      </c>
      <c r="AK474" s="270">
        <v>1.0833333333333333</v>
      </c>
      <c r="AL474"/>
      <c r="AM474"/>
      <c r="AN474"/>
      <c r="AO474"/>
      <c r="AP474"/>
      <c r="AQ474"/>
      <c r="AR474"/>
      <c r="AS474"/>
    </row>
    <row r="475" spans="28:45" x14ac:dyDescent="0.2">
      <c r="AB475" s="127" t="str">
        <f t="shared" si="49"/>
        <v>Fergus_Oil Wells_Blowdown Flaring_2310011000</v>
      </c>
      <c r="AC475" s="127" t="str">
        <f t="shared" si="50"/>
        <v>Oil Wells</v>
      </c>
      <c r="AD475" s="127" t="str">
        <f t="shared" si="51"/>
        <v>Blowdown Flaring</v>
      </c>
      <c r="AE475" s="127" t="str">
        <f t="shared" si="52"/>
        <v>2310011000</v>
      </c>
      <c r="AF475" s="127" t="str">
        <f t="shared" si="53"/>
        <v>Fergus</v>
      </c>
      <c r="AG475" s="272"/>
      <c r="AH475" s="272"/>
      <c r="AI475" s="272"/>
      <c r="AJ475" s="83" t="s">
        <v>391</v>
      </c>
      <c r="AK475" s="270">
        <v>1.0833333333333333</v>
      </c>
      <c r="AL475"/>
      <c r="AM475"/>
      <c r="AN475"/>
      <c r="AO475"/>
      <c r="AP475"/>
      <c r="AQ475"/>
      <c r="AR475"/>
      <c r="AS475"/>
    </row>
    <row r="476" spans="28:45" x14ac:dyDescent="0.2">
      <c r="AB476" s="127" t="str">
        <f t="shared" si="49"/>
        <v>Rosebud_Oil Wells_Blowdown Flaring_2310011000</v>
      </c>
      <c r="AC476" s="127" t="str">
        <f t="shared" si="50"/>
        <v>Oil Wells</v>
      </c>
      <c r="AD476" s="127" t="str">
        <f t="shared" si="51"/>
        <v>Blowdown Flaring</v>
      </c>
      <c r="AE476" s="127" t="str">
        <f t="shared" si="52"/>
        <v>2310011000</v>
      </c>
      <c r="AF476" s="127" t="str">
        <f t="shared" si="53"/>
        <v>Rosebud</v>
      </c>
      <c r="AG476" s="272"/>
      <c r="AH476" s="272"/>
      <c r="AI476" s="272"/>
      <c r="AJ476" s="83" t="s">
        <v>392</v>
      </c>
      <c r="AK476" s="270">
        <v>1.0833333333333333</v>
      </c>
      <c r="AL476"/>
      <c r="AM476"/>
      <c r="AN476"/>
      <c r="AO476"/>
      <c r="AP476"/>
      <c r="AQ476"/>
      <c r="AR476"/>
      <c r="AS476"/>
    </row>
    <row r="477" spans="28:45" x14ac:dyDescent="0.2">
      <c r="AB477" s="127" t="str">
        <f t="shared" si="49"/>
        <v>Teton_Oil Wells_Blowdown Flaring_2310011000</v>
      </c>
      <c r="AC477" s="127" t="str">
        <f t="shared" si="50"/>
        <v>Oil Wells</v>
      </c>
      <c r="AD477" s="127" t="str">
        <f t="shared" si="51"/>
        <v>Blowdown Flaring</v>
      </c>
      <c r="AE477" s="127" t="str">
        <f t="shared" si="52"/>
        <v>2310011000</v>
      </c>
      <c r="AF477" s="127" t="str">
        <f t="shared" si="53"/>
        <v>Teton</v>
      </c>
      <c r="AG477" s="272"/>
      <c r="AH477" s="272"/>
      <c r="AI477" s="272"/>
      <c r="AJ477" s="83" t="s">
        <v>393</v>
      </c>
      <c r="AK477" s="270">
        <v>1.0833333333333333</v>
      </c>
      <c r="AL477"/>
      <c r="AM477"/>
      <c r="AN477"/>
      <c r="AO477"/>
      <c r="AP477"/>
      <c r="AQ477"/>
      <c r="AR477"/>
      <c r="AS477"/>
    </row>
    <row r="478" spans="28:45" x14ac:dyDescent="0.2">
      <c r="AB478" s="127" t="str">
        <f t="shared" si="49"/>
        <v>Chouteau_Oil Wells_Blowdown Flaring_2310011000</v>
      </c>
      <c r="AC478" s="127" t="str">
        <f t="shared" si="50"/>
        <v>Oil Wells</v>
      </c>
      <c r="AD478" s="127" t="str">
        <f t="shared" si="51"/>
        <v>Blowdown Flaring</v>
      </c>
      <c r="AE478" s="127" t="str">
        <f t="shared" si="52"/>
        <v>2310011000</v>
      </c>
      <c r="AF478" s="127" t="str">
        <f t="shared" si="53"/>
        <v>Chouteau</v>
      </c>
      <c r="AG478" s="272"/>
      <c r="AH478" s="272"/>
      <c r="AI478" s="272"/>
      <c r="AJ478" s="83" t="s">
        <v>394</v>
      </c>
      <c r="AK478" s="270">
        <v>0.98529411764705888</v>
      </c>
      <c r="AL478"/>
      <c r="AM478"/>
      <c r="AN478"/>
      <c r="AO478"/>
      <c r="AP478"/>
      <c r="AQ478"/>
      <c r="AR478"/>
      <c r="AS478"/>
    </row>
    <row r="479" spans="28:45" x14ac:dyDescent="0.2">
      <c r="AB479" s="127" t="str">
        <f t="shared" si="49"/>
        <v>YELLWSTN_Oil Wells_Blowdown Flaring_2310011000</v>
      </c>
      <c r="AC479" s="127" t="str">
        <f t="shared" si="50"/>
        <v>Oil Wells</v>
      </c>
      <c r="AD479" s="127" t="str">
        <f t="shared" si="51"/>
        <v>Blowdown Flaring</v>
      </c>
      <c r="AE479" s="127" t="str">
        <f t="shared" si="52"/>
        <v>2310011000</v>
      </c>
      <c r="AF479" s="127" t="str">
        <f t="shared" si="53"/>
        <v>YELLWSTN</v>
      </c>
      <c r="AG479" s="272"/>
      <c r="AH479" s="272"/>
      <c r="AI479" s="272"/>
      <c r="AJ479" s="83" t="s">
        <v>399</v>
      </c>
      <c r="AK479" s="270">
        <v>1.0833333333333333</v>
      </c>
      <c r="AL479"/>
      <c r="AM479"/>
      <c r="AN479"/>
      <c r="AO479"/>
      <c r="AP479"/>
      <c r="AQ479"/>
      <c r="AR479"/>
      <c r="AS479"/>
    </row>
    <row r="480" spans="28:45" x14ac:dyDescent="0.2">
      <c r="AB480" s="127" t="str">
        <f t="shared" si="49"/>
        <v>GLDN VAL_Oil Wells_Blowdown Flaring_2310011000</v>
      </c>
      <c r="AC480" s="127" t="str">
        <f t="shared" si="50"/>
        <v>Oil Wells</v>
      </c>
      <c r="AD480" s="127" t="str">
        <f t="shared" si="51"/>
        <v>Blowdown Flaring</v>
      </c>
      <c r="AE480" s="127" t="str">
        <f t="shared" si="52"/>
        <v>2310011000</v>
      </c>
      <c r="AF480" s="127" t="str">
        <f t="shared" si="53"/>
        <v>GLDN VAL</v>
      </c>
      <c r="AG480" s="272"/>
      <c r="AH480" s="272"/>
      <c r="AI480" s="272"/>
      <c r="AJ480" s="83" t="s">
        <v>400</v>
      </c>
      <c r="AK480" s="270">
        <v>1.0833333333333333</v>
      </c>
      <c r="AL480"/>
      <c r="AM480"/>
      <c r="AN480"/>
      <c r="AO480"/>
      <c r="AP480"/>
      <c r="AQ480"/>
      <c r="AR480"/>
      <c r="AS480"/>
    </row>
    <row r="481" spans="28:45" x14ac:dyDescent="0.2">
      <c r="AB481" s="127" t="str">
        <f t="shared" si="49"/>
        <v>MSSLSHEL_Oil Wells_Blowdown Flaring_2310011000</v>
      </c>
      <c r="AC481" s="127" t="str">
        <f t="shared" si="50"/>
        <v>Oil Wells</v>
      </c>
      <c r="AD481" s="127" t="str">
        <f t="shared" si="51"/>
        <v>Blowdown Flaring</v>
      </c>
      <c r="AE481" s="127" t="str">
        <f t="shared" si="52"/>
        <v>2310011000</v>
      </c>
      <c r="AF481" s="127" t="str">
        <f t="shared" si="53"/>
        <v>MSSLSHEL</v>
      </c>
      <c r="AG481" s="272"/>
      <c r="AH481" s="272"/>
      <c r="AI481" s="272"/>
      <c r="AJ481" s="83" t="s">
        <v>401</v>
      </c>
      <c r="AK481" s="270">
        <v>1.0833333333333333</v>
      </c>
      <c r="AL481"/>
      <c r="AM481"/>
      <c r="AN481"/>
      <c r="AO481"/>
      <c r="AP481"/>
      <c r="AQ481"/>
      <c r="AR481"/>
      <c r="AS481"/>
    </row>
    <row r="482" spans="28:45" x14ac:dyDescent="0.2">
      <c r="AB482" s="127" t="str">
        <f t="shared" si="49"/>
        <v>PETROLEM_Oil Wells_Blowdown Flaring_2310011000</v>
      </c>
      <c r="AC482" s="127" t="str">
        <f t="shared" si="50"/>
        <v>Oil Wells</v>
      </c>
      <c r="AD482" s="127" t="str">
        <f t="shared" si="51"/>
        <v>Blowdown Flaring</v>
      </c>
      <c r="AE482" s="127" t="str">
        <f t="shared" si="52"/>
        <v>2310011000</v>
      </c>
      <c r="AF482" s="127" t="str">
        <f t="shared" si="53"/>
        <v>PETROLEM</v>
      </c>
      <c r="AG482" s="272"/>
      <c r="AH482" s="272"/>
      <c r="AI482" s="272"/>
      <c r="AJ482" s="83" t="s">
        <v>402</v>
      </c>
      <c r="AK482" s="270">
        <v>1.0833333333333333</v>
      </c>
      <c r="AL482"/>
      <c r="AM482"/>
      <c r="AN482"/>
      <c r="AO482"/>
      <c r="AP482"/>
      <c r="AQ482"/>
      <c r="AR482"/>
      <c r="AS482"/>
    </row>
    <row r="483" spans="28:45" x14ac:dyDescent="0.2">
      <c r="AB483" s="127" t="str">
        <f t="shared" si="49"/>
        <v>Basinwide_Oil Wells_Blowdown Flaring_2310011000</v>
      </c>
      <c r="AC483" s="127" t="str">
        <f t="shared" si="50"/>
        <v>Oil Wells</v>
      </c>
      <c r="AD483" s="127" t="str">
        <f t="shared" si="51"/>
        <v>Blowdown Flaring</v>
      </c>
      <c r="AE483" s="127" t="str">
        <f t="shared" si="52"/>
        <v>2310011000</v>
      </c>
      <c r="AF483" s="127" t="str">
        <f t="shared" si="53"/>
        <v>Basinwide</v>
      </c>
      <c r="AG483" s="272"/>
      <c r="AH483" s="272"/>
      <c r="AI483" s="272"/>
      <c r="AJ483" s="83" t="s">
        <v>453</v>
      </c>
      <c r="AK483" s="270">
        <v>1.010936132983377</v>
      </c>
      <c r="AL483"/>
      <c r="AM483"/>
      <c r="AN483"/>
      <c r="AO483"/>
      <c r="AP483"/>
      <c r="AQ483"/>
      <c r="AR483"/>
      <c r="AS483"/>
    </row>
    <row r="484" spans="28:45" x14ac:dyDescent="0.2">
      <c r="AB484" s="127" t="str">
        <f t="shared" si="49"/>
        <v>Toole_Oil Wells_Casinghead Gas Flaring_2310011450</v>
      </c>
      <c r="AC484" s="127" t="str">
        <f t="shared" si="50"/>
        <v>Oil Wells</v>
      </c>
      <c r="AD484" s="127" t="str">
        <f t="shared" si="51"/>
        <v>Casinghead Gas Flaring</v>
      </c>
      <c r="AE484" s="127" t="str">
        <f t="shared" si="52"/>
        <v>2310011450</v>
      </c>
      <c r="AF484" s="127" t="str">
        <f t="shared" si="53"/>
        <v>Toole</v>
      </c>
      <c r="AG484" s="272"/>
      <c r="AH484" s="12" t="s">
        <v>111</v>
      </c>
      <c r="AI484" s="12" t="s">
        <v>474</v>
      </c>
      <c r="AJ484" s="12" t="s">
        <v>383</v>
      </c>
      <c r="AK484" s="269">
        <v>1.32729662473132</v>
      </c>
      <c r="AL484"/>
      <c r="AM484"/>
      <c r="AN484"/>
      <c r="AO484"/>
      <c r="AP484"/>
      <c r="AQ484"/>
      <c r="AR484"/>
      <c r="AS484"/>
    </row>
    <row r="485" spans="28:45" x14ac:dyDescent="0.2">
      <c r="AB485" s="127" t="str">
        <f t="shared" si="49"/>
        <v>Pondera_Oil Wells_Casinghead Gas Flaring_2310011450</v>
      </c>
      <c r="AC485" s="127" t="str">
        <f t="shared" si="50"/>
        <v>Oil Wells</v>
      </c>
      <c r="AD485" s="127" t="str">
        <f t="shared" si="51"/>
        <v>Casinghead Gas Flaring</v>
      </c>
      <c r="AE485" s="127" t="str">
        <f t="shared" si="52"/>
        <v>2310011450</v>
      </c>
      <c r="AF485" s="127" t="str">
        <f t="shared" si="53"/>
        <v>Pondera</v>
      </c>
      <c r="AG485" s="272"/>
      <c r="AH485" s="272"/>
      <c r="AI485" s="272"/>
      <c r="AJ485" s="83" t="s">
        <v>384</v>
      </c>
      <c r="AK485" s="270">
        <v>1.32729662473132</v>
      </c>
      <c r="AL485"/>
      <c r="AM485"/>
      <c r="AN485"/>
      <c r="AO485"/>
      <c r="AP485"/>
      <c r="AQ485"/>
      <c r="AR485"/>
      <c r="AS485"/>
    </row>
    <row r="486" spans="28:45" x14ac:dyDescent="0.2">
      <c r="AB486" s="127" t="str">
        <f t="shared" si="49"/>
        <v>Glacier_Oil Wells_Casinghead Gas Flaring_2310011450</v>
      </c>
      <c r="AC486" s="127" t="str">
        <f t="shared" si="50"/>
        <v>Oil Wells</v>
      </c>
      <c r="AD486" s="127" t="str">
        <f t="shared" si="51"/>
        <v>Casinghead Gas Flaring</v>
      </c>
      <c r="AE486" s="127" t="str">
        <f t="shared" si="52"/>
        <v>2310011450</v>
      </c>
      <c r="AF486" s="127" t="str">
        <f t="shared" si="53"/>
        <v>Glacier</v>
      </c>
      <c r="AG486" s="272"/>
      <c r="AH486" s="272"/>
      <c r="AI486" s="272"/>
      <c r="AJ486" s="83" t="s">
        <v>385</v>
      </c>
      <c r="AK486" s="270">
        <v>1.32729662473132</v>
      </c>
      <c r="AL486"/>
      <c r="AM486"/>
      <c r="AN486"/>
      <c r="AO486"/>
      <c r="AP486"/>
      <c r="AQ486"/>
      <c r="AR486"/>
      <c r="AS486"/>
    </row>
    <row r="487" spans="28:45" x14ac:dyDescent="0.2">
      <c r="AB487" s="127" t="str">
        <f t="shared" si="49"/>
        <v>Blaine_Oil Wells_Casinghead Gas Flaring_2310011450</v>
      </c>
      <c r="AC487" s="127" t="str">
        <f t="shared" si="50"/>
        <v>Oil Wells</v>
      </c>
      <c r="AD487" s="127" t="str">
        <f t="shared" si="51"/>
        <v>Casinghead Gas Flaring</v>
      </c>
      <c r="AE487" s="127" t="str">
        <f t="shared" si="52"/>
        <v>2310011450</v>
      </c>
      <c r="AF487" s="127" t="str">
        <f t="shared" si="53"/>
        <v>Blaine</v>
      </c>
      <c r="AG487" s="272"/>
      <c r="AH487" s="272"/>
      <c r="AI487" s="272"/>
      <c r="AJ487" s="83" t="s">
        <v>386</v>
      </c>
      <c r="AK487" s="270">
        <v>0.82183387871614566</v>
      </c>
      <c r="AL487"/>
      <c r="AM487"/>
      <c r="AN487"/>
      <c r="AO487"/>
      <c r="AP487"/>
      <c r="AQ487"/>
      <c r="AR487"/>
      <c r="AS487"/>
    </row>
    <row r="488" spans="28:45" x14ac:dyDescent="0.2">
      <c r="AB488" s="127" t="str">
        <f t="shared" si="49"/>
        <v>Hill_Oil Wells_Casinghead Gas Flaring_2310011450</v>
      </c>
      <c r="AC488" s="127" t="str">
        <f t="shared" si="50"/>
        <v>Oil Wells</v>
      </c>
      <c r="AD488" s="127" t="str">
        <f t="shared" si="51"/>
        <v>Casinghead Gas Flaring</v>
      </c>
      <c r="AE488" s="127" t="str">
        <f t="shared" si="52"/>
        <v>2310011450</v>
      </c>
      <c r="AF488" s="127" t="str">
        <f t="shared" si="53"/>
        <v>Hill</v>
      </c>
      <c r="AG488" s="272"/>
      <c r="AH488" s="272"/>
      <c r="AI488" s="272"/>
      <c r="AJ488" s="83" t="s">
        <v>387</v>
      </c>
      <c r="AK488" s="270">
        <v>0.82183387871614566</v>
      </c>
      <c r="AL488"/>
      <c r="AM488"/>
      <c r="AN488"/>
      <c r="AO488"/>
      <c r="AP488"/>
      <c r="AQ488"/>
      <c r="AR488"/>
      <c r="AS488"/>
    </row>
    <row r="489" spans="28:45" x14ac:dyDescent="0.2">
      <c r="AB489" s="127" t="str">
        <f t="shared" si="49"/>
        <v>Liberty_Oil Wells_Casinghead Gas Flaring_2310011450</v>
      </c>
      <c r="AC489" s="127" t="str">
        <f t="shared" si="50"/>
        <v>Oil Wells</v>
      </c>
      <c r="AD489" s="127" t="str">
        <f t="shared" si="51"/>
        <v>Casinghead Gas Flaring</v>
      </c>
      <c r="AE489" s="127" t="str">
        <f t="shared" si="52"/>
        <v>2310011450</v>
      </c>
      <c r="AF489" s="127" t="str">
        <f t="shared" si="53"/>
        <v>Liberty</v>
      </c>
      <c r="AG489" s="272"/>
      <c r="AH489" s="272"/>
      <c r="AI489" s="272"/>
      <c r="AJ489" s="83" t="s">
        <v>388</v>
      </c>
      <c r="AK489" s="270">
        <v>1.32729662473132</v>
      </c>
      <c r="AL489"/>
      <c r="AM489"/>
      <c r="AN489"/>
      <c r="AO489"/>
      <c r="AP489"/>
      <c r="AQ489"/>
      <c r="AR489"/>
      <c r="AS489"/>
    </row>
    <row r="490" spans="28:45" x14ac:dyDescent="0.2">
      <c r="AB490" s="127" t="str">
        <f t="shared" si="49"/>
        <v>Phillips_Oil Wells_Casinghead Gas Flaring_2310011450</v>
      </c>
      <c r="AC490" s="127" t="str">
        <f t="shared" si="50"/>
        <v>Oil Wells</v>
      </c>
      <c r="AD490" s="127" t="str">
        <f t="shared" si="51"/>
        <v>Casinghead Gas Flaring</v>
      </c>
      <c r="AE490" s="127" t="str">
        <f t="shared" si="52"/>
        <v>2310011450</v>
      </c>
      <c r="AF490" s="127" t="str">
        <f t="shared" si="53"/>
        <v>Phillips</v>
      </c>
      <c r="AG490" s="272"/>
      <c r="AH490" s="272"/>
      <c r="AI490" s="272"/>
      <c r="AJ490" s="83" t="s">
        <v>389</v>
      </c>
      <c r="AK490" s="270">
        <v>0.82284131137448058</v>
      </c>
      <c r="AL490"/>
      <c r="AM490"/>
      <c r="AN490"/>
      <c r="AO490"/>
      <c r="AP490"/>
      <c r="AQ490"/>
      <c r="AR490"/>
      <c r="AS490"/>
    </row>
    <row r="491" spans="28:45" x14ac:dyDescent="0.2">
      <c r="AB491" s="127" t="str">
        <f t="shared" si="49"/>
        <v>Cascade_Oil Wells_Casinghead Gas Flaring_2310011450</v>
      </c>
      <c r="AC491" s="127" t="str">
        <f t="shared" si="50"/>
        <v>Oil Wells</v>
      </c>
      <c r="AD491" s="127" t="str">
        <f t="shared" si="51"/>
        <v>Casinghead Gas Flaring</v>
      </c>
      <c r="AE491" s="127" t="str">
        <f t="shared" si="52"/>
        <v>2310011450</v>
      </c>
      <c r="AF491" s="127" t="str">
        <f t="shared" si="53"/>
        <v>Cascade</v>
      </c>
      <c r="AG491" s="272"/>
      <c r="AH491" s="272"/>
      <c r="AI491" s="272"/>
      <c r="AJ491" s="83" t="s">
        <v>390</v>
      </c>
      <c r="AK491" s="270">
        <v>1.4717721082571971</v>
      </c>
      <c r="AL491"/>
      <c r="AM491"/>
      <c r="AN491"/>
      <c r="AO491"/>
      <c r="AP491"/>
      <c r="AQ491"/>
      <c r="AR491"/>
      <c r="AS491"/>
    </row>
    <row r="492" spans="28:45" x14ac:dyDescent="0.2">
      <c r="AB492" s="127" t="str">
        <f t="shared" si="49"/>
        <v>Fergus_Oil Wells_Casinghead Gas Flaring_2310011450</v>
      </c>
      <c r="AC492" s="127" t="str">
        <f t="shared" si="50"/>
        <v>Oil Wells</v>
      </c>
      <c r="AD492" s="127" t="str">
        <f t="shared" si="51"/>
        <v>Casinghead Gas Flaring</v>
      </c>
      <c r="AE492" s="127" t="str">
        <f t="shared" si="52"/>
        <v>2310011450</v>
      </c>
      <c r="AF492" s="127" t="str">
        <f t="shared" si="53"/>
        <v>Fergus</v>
      </c>
      <c r="AG492" s="272"/>
      <c r="AH492" s="272"/>
      <c r="AI492" s="272"/>
      <c r="AJ492" s="83" t="s">
        <v>391</v>
      </c>
      <c r="AK492" s="270">
        <v>1.4717721082571971</v>
      </c>
      <c r="AL492"/>
      <c r="AM492"/>
      <c r="AN492"/>
      <c r="AO492"/>
      <c r="AP492"/>
      <c r="AQ492"/>
      <c r="AR492"/>
      <c r="AS492"/>
    </row>
    <row r="493" spans="28:45" x14ac:dyDescent="0.2">
      <c r="AB493" s="127" t="str">
        <f t="shared" si="49"/>
        <v>Rosebud_Oil Wells_Casinghead Gas Flaring_2310011450</v>
      </c>
      <c r="AC493" s="127" t="str">
        <f t="shared" si="50"/>
        <v>Oil Wells</v>
      </c>
      <c r="AD493" s="127" t="str">
        <f t="shared" si="51"/>
        <v>Casinghead Gas Flaring</v>
      </c>
      <c r="AE493" s="127" t="str">
        <f t="shared" si="52"/>
        <v>2310011450</v>
      </c>
      <c r="AF493" s="127" t="str">
        <f t="shared" si="53"/>
        <v>Rosebud</v>
      </c>
      <c r="AG493" s="272"/>
      <c r="AH493" s="272"/>
      <c r="AI493" s="272"/>
      <c r="AJ493" s="83" t="s">
        <v>392</v>
      </c>
      <c r="AK493" s="270">
        <v>1.4717721082571971</v>
      </c>
      <c r="AL493"/>
      <c r="AM493"/>
      <c r="AN493"/>
      <c r="AO493"/>
      <c r="AP493"/>
      <c r="AQ493"/>
      <c r="AR493"/>
      <c r="AS493"/>
    </row>
    <row r="494" spans="28:45" x14ac:dyDescent="0.2">
      <c r="AB494" s="127" t="str">
        <f t="shared" si="49"/>
        <v>Teton_Oil Wells_Casinghead Gas Flaring_2310011450</v>
      </c>
      <c r="AC494" s="127" t="str">
        <f t="shared" si="50"/>
        <v>Oil Wells</v>
      </c>
      <c r="AD494" s="127" t="str">
        <f t="shared" si="51"/>
        <v>Casinghead Gas Flaring</v>
      </c>
      <c r="AE494" s="127" t="str">
        <f t="shared" si="52"/>
        <v>2310011450</v>
      </c>
      <c r="AF494" s="127" t="str">
        <f t="shared" si="53"/>
        <v>Teton</v>
      </c>
      <c r="AG494" s="272"/>
      <c r="AH494" s="272"/>
      <c r="AI494" s="272"/>
      <c r="AJ494" s="83" t="s">
        <v>393</v>
      </c>
      <c r="AK494" s="270">
        <v>1.4717721082571971</v>
      </c>
      <c r="AL494"/>
      <c r="AM494"/>
      <c r="AN494"/>
      <c r="AO494"/>
      <c r="AP494"/>
      <c r="AQ494"/>
      <c r="AR494"/>
      <c r="AS494"/>
    </row>
    <row r="495" spans="28:45" x14ac:dyDescent="0.2">
      <c r="AB495" s="127" t="str">
        <f t="shared" si="49"/>
        <v>Chouteau_Oil Wells_Casinghead Gas Flaring_2310011450</v>
      </c>
      <c r="AC495" s="127" t="str">
        <f t="shared" si="50"/>
        <v>Oil Wells</v>
      </c>
      <c r="AD495" s="127" t="str">
        <f t="shared" si="51"/>
        <v>Casinghead Gas Flaring</v>
      </c>
      <c r="AE495" s="127" t="str">
        <f t="shared" si="52"/>
        <v>2310011450</v>
      </c>
      <c r="AF495" s="127" t="str">
        <f t="shared" si="53"/>
        <v>Chouteau</v>
      </c>
      <c r="AG495" s="272"/>
      <c r="AH495" s="272"/>
      <c r="AI495" s="272"/>
      <c r="AJ495" s="83" t="s">
        <v>394</v>
      </c>
      <c r="AK495" s="270">
        <v>0.82183387871614566</v>
      </c>
      <c r="AL495"/>
      <c r="AM495"/>
      <c r="AN495"/>
      <c r="AO495"/>
      <c r="AP495"/>
      <c r="AQ495"/>
      <c r="AR495"/>
      <c r="AS495"/>
    </row>
    <row r="496" spans="28:45" x14ac:dyDescent="0.2">
      <c r="AB496" s="127" t="str">
        <f t="shared" si="49"/>
        <v>YELLWSTN_Oil Wells_Casinghead Gas Flaring_2310011450</v>
      </c>
      <c r="AC496" s="127" t="str">
        <f t="shared" si="50"/>
        <v>Oil Wells</v>
      </c>
      <c r="AD496" s="127" t="str">
        <f t="shared" si="51"/>
        <v>Casinghead Gas Flaring</v>
      </c>
      <c r="AE496" s="127" t="str">
        <f t="shared" si="52"/>
        <v>2310011450</v>
      </c>
      <c r="AF496" s="127" t="str">
        <f t="shared" si="53"/>
        <v>YELLWSTN</v>
      </c>
      <c r="AG496" s="272"/>
      <c r="AH496" s="272"/>
      <c r="AI496" s="272"/>
      <c r="AJ496" s="83" t="s">
        <v>399</v>
      </c>
      <c r="AK496" s="270">
        <v>1.4717721082571971</v>
      </c>
      <c r="AL496"/>
      <c r="AM496"/>
      <c r="AN496"/>
      <c r="AO496"/>
      <c r="AP496"/>
      <c r="AQ496"/>
      <c r="AR496"/>
      <c r="AS496"/>
    </row>
    <row r="497" spans="28:45" x14ac:dyDescent="0.2">
      <c r="AB497" s="127" t="str">
        <f t="shared" si="49"/>
        <v>GLDN VAL_Oil Wells_Casinghead Gas Flaring_2310011450</v>
      </c>
      <c r="AC497" s="127" t="str">
        <f t="shared" si="50"/>
        <v>Oil Wells</v>
      </c>
      <c r="AD497" s="127" t="str">
        <f t="shared" si="51"/>
        <v>Casinghead Gas Flaring</v>
      </c>
      <c r="AE497" s="127" t="str">
        <f t="shared" si="52"/>
        <v>2310011450</v>
      </c>
      <c r="AF497" s="127" t="str">
        <f t="shared" si="53"/>
        <v>GLDN VAL</v>
      </c>
      <c r="AG497" s="272"/>
      <c r="AH497" s="272"/>
      <c r="AI497" s="272"/>
      <c r="AJ497" s="83" t="s">
        <v>400</v>
      </c>
      <c r="AK497" s="270">
        <v>1.4717721082571971</v>
      </c>
      <c r="AL497"/>
      <c r="AM497"/>
      <c r="AN497"/>
      <c r="AO497"/>
      <c r="AP497"/>
      <c r="AQ497"/>
      <c r="AR497"/>
      <c r="AS497"/>
    </row>
    <row r="498" spans="28:45" x14ac:dyDescent="0.2">
      <c r="AB498" s="127" t="str">
        <f t="shared" si="49"/>
        <v>MSSLSHEL_Oil Wells_Casinghead Gas Flaring_2310011450</v>
      </c>
      <c r="AC498" s="127" t="str">
        <f t="shared" si="50"/>
        <v>Oil Wells</v>
      </c>
      <c r="AD498" s="127" t="str">
        <f t="shared" si="51"/>
        <v>Casinghead Gas Flaring</v>
      </c>
      <c r="AE498" s="127" t="str">
        <f t="shared" si="52"/>
        <v>2310011450</v>
      </c>
      <c r="AF498" s="127" t="str">
        <f t="shared" si="53"/>
        <v>MSSLSHEL</v>
      </c>
      <c r="AG498" s="272"/>
      <c r="AH498" s="272"/>
      <c r="AI498" s="272"/>
      <c r="AJ498" s="83" t="s">
        <v>401</v>
      </c>
      <c r="AK498" s="270">
        <v>1.4717721082571971</v>
      </c>
      <c r="AL498"/>
      <c r="AM498"/>
      <c r="AN498"/>
      <c r="AO498"/>
      <c r="AP498"/>
      <c r="AQ498"/>
      <c r="AR498"/>
      <c r="AS498"/>
    </row>
    <row r="499" spans="28:45" x14ac:dyDescent="0.2">
      <c r="AB499" s="127" t="str">
        <f t="shared" si="49"/>
        <v>PETROLEM_Oil Wells_Casinghead Gas Flaring_2310011450</v>
      </c>
      <c r="AC499" s="127" t="str">
        <f t="shared" si="50"/>
        <v>Oil Wells</v>
      </c>
      <c r="AD499" s="127" t="str">
        <f t="shared" si="51"/>
        <v>Casinghead Gas Flaring</v>
      </c>
      <c r="AE499" s="127" t="str">
        <f t="shared" si="52"/>
        <v>2310011450</v>
      </c>
      <c r="AF499" s="127" t="str">
        <f t="shared" si="53"/>
        <v>PETROLEM</v>
      </c>
      <c r="AG499" s="272"/>
      <c r="AH499" s="272"/>
      <c r="AI499" s="272"/>
      <c r="AJ499" s="83" t="s">
        <v>402</v>
      </c>
      <c r="AK499" s="270">
        <v>1.4717721082571971</v>
      </c>
      <c r="AL499"/>
      <c r="AM499"/>
      <c r="AN499"/>
      <c r="AO499"/>
      <c r="AP499"/>
      <c r="AQ499"/>
      <c r="AR499"/>
      <c r="AS499"/>
    </row>
    <row r="500" spans="28:45" x14ac:dyDescent="0.2">
      <c r="AB500" s="127" t="str">
        <f t="shared" si="49"/>
        <v>Basinwide_Oil Wells_Casinghead Gas Flaring_2310011450</v>
      </c>
      <c r="AC500" s="127" t="str">
        <f t="shared" si="50"/>
        <v>Oil Wells</v>
      </c>
      <c r="AD500" s="127" t="str">
        <f t="shared" si="51"/>
        <v>Casinghead Gas Flaring</v>
      </c>
      <c r="AE500" s="127" t="str">
        <f t="shared" si="52"/>
        <v>2310011450</v>
      </c>
      <c r="AF500" s="127" t="str">
        <f t="shared" si="53"/>
        <v>Basinwide</v>
      </c>
      <c r="AG500" s="272"/>
      <c r="AH500" s="272"/>
      <c r="AI500" s="272"/>
      <c r="AJ500" s="83" t="s">
        <v>453</v>
      </c>
      <c r="AK500" s="270">
        <v>1.2878753480363756</v>
      </c>
      <c r="AL500"/>
      <c r="AM500"/>
      <c r="AN500"/>
      <c r="AO500"/>
      <c r="AP500"/>
      <c r="AQ500"/>
      <c r="AR500"/>
      <c r="AS500"/>
    </row>
    <row r="501" spans="28:45" x14ac:dyDescent="0.2">
      <c r="AB501" s="127" t="str">
        <f t="shared" si="49"/>
        <v>Toole_Oil Wells_Casinghead Gas Venting_2310011450</v>
      </c>
      <c r="AC501" s="127" t="str">
        <f t="shared" si="50"/>
        <v>Oil Wells</v>
      </c>
      <c r="AD501" s="127" t="str">
        <f t="shared" si="51"/>
        <v>Casinghead Gas Venting</v>
      </c>
      <c r="AE501" s="127" t="str">
        <f t="shared" si="52"/>
        <v>2310011450</v>
      </c>
      <c r="AF501" s="127" t="str">
        <f t="shared" si="53"/>
        <v>Toole</v>
      </c>
      <c r="AG501" s="272"/>
      <c r="AH501" s="12" t="s">
        <v>110</v>
      </c>
      <c r="AI501" s="12" t="s">
        <v>474</v>
      </c>
      <c r="AJ501" s="12" t="s">
        <v>383</v>
      </c>
      <c r="AK501" s="269">
        <v>1.32729662473132</v>
      </c>
      <c r="AL501"/>
      <c r="AM501"/>
      <c r="AN501"/>
      <c r="AO501"/>
      <c r="AP501"/>
      <c r="AQ501"/>
      <c r="AR501"/>
      <c r="AS501"/>
    </row>
    <row r="502" spans="28:45" x14ac:dyDescent="0.2">
      <c r="AB502" s="127" t="str">
        <f t="shared" si="49"/>
        <v>Pondera_Oil Wells_Casinghead Gas Venting_2310011450</v>
      </c>
      <c r="AC502" s="127" t="str">
        <f t="shared" si="50"/>
        <v>Oil Wells</v>
      </c>
      <c r="AD502" s="127" t="str">
        <f t="shared" si="51"/>
        <v>Casinghead Gas Venting</v>
      </c>
      <c r="AE502" s="127" t="str">
        <f t="shared" si="52"/>
        <v>2310011450</v>
      </c>
      <c r="AF502" s="127" t="str">
        <f t="shared" si="53"/>
        <v>Pondera</v>
      </c>
      <c r="AG502" s="272"/>
      <c r="AH502" s="272"/>
      <c r="AI502" s="272"/>
      <c r="AJ502" s="83" t="s">
        <v>384</v>
      </c>
      <c r="AK502" s="270">
        <v>1.32729662473132</v>
      </c>
      <c r="AL502"/>
      <c r="AM502"/>
      <c r="AN502"/>
      <c r="AO502"/>
      <c r="AP502"/>
      <c r="AQ502"/>
      <c r="AR502"/>
    </row>
    <row r="503" spans="28:45" x14ac:dyDescent="0.2">
      <c r="AB503" s="127" t="str">
        <f t="shared" si="49"/>
        <v>Glacier_Oil Wells_Casinghead Gas Venting_2310011450</v>
      </c>
      <c r="AC503" s="127" t="str">
        <f t="shared" si="50"/>
        <v>Oil Wells</v>
      </c>
      <c r="AD503" s="127" t="str">
        <f t="shared" si="51"/>
        <v>Casinghead Gas Venting</v>
      </c>
      <c r="AE503" s="127" t="str">
        <f t="shared" si="52"/>
        <v>2310011450</v>
      </c>
      <c r="AF503" s="127" t="str">
        <f t="shared" si="53"/>
        <v>Glacier</v>
      </c>
      <c r="AG503" s="272"/>
      <c r="AH503" s="272"/>
      <c r="AI503" s="272"/>
      <c r="AJ503" s="83" t="s">
        <v>385</v>
      </c>
      <c r="AK503" s="270">
        <v>1.32729662473132</v>
      </c>
      <c r="AL503"/>
      <c r="AM503"/>
      <c r="AN503"/>
      <c r="AO503"/>
      <c r="AP503"/>
      <c r="AQ503"/>
      <c r="AR503"/>
    </row>
    <row r="504" spans="28:45" x14ac:dyDescent="0.2">
      <c r="AB504" s="127" t="str">
        <f t="shared" si="49"/>
        <v>Blaine_Oil Wells_Casinghead Gas Venting_2310011450</v>
      </c>
      <c r="AC504" s="127" t="str">
        <f t="shared" si="50"/>
        <v>Oil Wells</v>
      </c>
      <c r="AD504" s="127" t="str">
        <f t="shared" si="51"/>
        <v>Casinghead Gas Venting</v>
      </c>
      <c r="AE504" s="127" t="str">
        <f t="shared" si="52"/>
        <v>2310011450</v>
      </c>
      <c r="AF504" s="127" t="str">
        <f t="shared" si="53"/>
        <v>Blaine</v>
      </c>
      <c r="AG504" s="272"/>
      <c r="AH504" s="272"/>
      <c r="AI504" s="272"/>
      <c r="AJ504" s="83" t="s">
        <v>386</v>
      </c>
      <c r="AK504" s="270">
        <v>0.82183387871614566</v>
      </c>
      <c r="AL504"/>
      <c r="AM504"/>
      <c r="AN504"/>
      <c r="AO504"/>
      <c r="AP504"/>
      <c r="AQ504"/>
      <c r="AR504"/>
    </row>
    <row r="505" spans="28:45" x14ac:dyDescent="0.2">
      <c r="AB505" s="127" t="str">
        <f t="shared" si="49"/>
        <v>Hill_Oil Wells_Casinghead Gas Venting_2310011450</v>
      </c>
      <c r="AC505" s="127" t="str">
        <f t="shared" si="50"/>
        <v>Oil Wells</v>
      </c>
      <c r="AD505" s="127" t="str">
        <f t="shared" si="51"/>
        <v>Casinghead Gas Venting</v>
      </c>
      <c r="AE505" s="127" t="str">
        <f t="shared" si="52"/>
        <v>2310011450</v>
      </c>
      <c r="AF505" s="127" t="str">
        <f t="shared" si="53"/>
        <v>Hill</v>
      </c>
      <c r="AG505" s="272"/>
      <c r="AH505" s="272"/>
      <c r="AI505" s="272"/>
      <c r="AJ505" s="83" t="s">
        <v>387</v>
      </c>
      <c r="AK505" s="270">
        <v>0.82183387871614566</v>
      </c>
      <c r="AL505"/>
      <c r="AM505"/>
      <c r="AN505"/>
      <c r="AO505"/>
      <c r="AP505"/>
      <c r="AQ505"/>
      <c r="AR505"/>
    </row>
    <row r="506" spans="28:45" x14ac:dyDescent="0.2">
      <c r="AB506" s="127" t="str">
        <f t="shared" si="49"/>
        <v>Liberty_Oil Wells_Casinghead Gas Venting_2310011450</v>
      </c>
      <c r="AC506" s="127" t="str">
        <f t="shared" si="50"/>
        <v>Oil Wells</v>
      </c>
      <c r="AD506" s="127" t="str">
        <f t="shared" si="51"/>
        <v>Casinghead Gas Venting</v>
      </c>
      <c r="AE506" s="127" t="str">
        <f t="shared" si="52"/>
        <v>2310011450</v>
      </c>
      <c r="AF506" s="127" t="str">
        <f t="shared" si="53"/>
        <v>Liberty</v>
      </c>
      <c r="AG506" s="272"/>
      <c r="AH506" s="272"/>
      <c r="AI506" s="272"/>
      <c r="AJ506" s="83" t="s">
        <v>388</v>
      </c>
      <c r="AK506" s="270">
        <v>1.32729662473132</v>
      </c>
      <c r="AL506"/>
      <c r="AM506"/>
      <c r="AN506"/>
      <c r="AO506"/>
      <c r="AP506"/>
      <c r="AQ506"/>
      <c r="AR506"/>
    </row>
    <row r="507" spans="28:45" x14ac:dyDescent="0.2">
      <c r="AB507" s="127" t="str">
        <f t="shared" si="49"/>
        <v>Phillips_Oil Wells_Casinghead Gas Venting_2310011450</v>
      </c>
      <c r="AC507" s="127" t="str">
        <f t="shared" si="50"/>
        <v>Oil Wells</v>
      </c>
      <c r="AD507" s="127" t="str">
        <f t="shared" si="51"/>
        <v>Casinghead Gas Venting</v>
      </c>
      <c r="AE507" s="127" t="str">
        <f t="shared" si="52"/>
        <v>2310011450</v>
      </c>
      <c r="AF507" s="127" t="str">
        <f t="shared" si="53"/>
        <v>Phillips</v>
      </c>
      <c r="AG507" s="272"/>
      <c r="AH507" s="272"/>
      <c r="AI507" s="272"/>
      <c r="AJ507" s="83" t="s">
        <v>389</v>
      </c>
      <c r="AK507" s="270">
        <v>0.82284131137448058</v>
      </c>
      <c r="AL507"/>
      <c r="AM507"/>
      <c r="AN507"/>
      <c r="AO507"/>
      <c r="AP507"/>
      <c r="AQ507"/>
      <c r="AR507"/>
    </row>
    <row r="508" spans="28:45" x14ac:dyDescent="0.2">
      <c r="AB508" s="127" t="str">
        <f t="shared" si="49"/>
        <v>Cascade_Oil Wells_Casinghead Gas Venting_2310011450</v>
      </c>
      <c r="AC508" s="127" t="str">
        <f t="shared" si="50"/>
        <v>Oil Wells</v>
      </c>
      <c r="AD508" s="127" t="str">
        <f t="shared" si="51"/>
        <v>Casinghead Gas Venting</v>
      </c>
      <c r="AE508" s="127" t="str">
        <f t="shared" si="52"/>
        <v>2310011450</v>
      </c>
      <c r="AF508" s="127" t="str">
        <f t="shared" si="53"/>
        <v>Cascade</v>
      </c>
      <c r="AG508" s="272"/>
      <c r="AH508" s="272"/>
      <c r="AI508" s="272"/>
      <c r="AJ508" s="83" t="s">
        <v>390</v>
      </c>
      <c r="AK508" s="270">
        <v>1.4717721082571971</v>
      </c>
      <c r="AL508"/>
      <c r="AM508"/>
      <c r="AN508"/>
      <c r="AO508"/>
      <c r="AP508"/>
      <c r="AQ508"/>
      <c r="AR508"/>
    </row>
    <row r="509" spans="28:45" x14ac:dyDescent="0.2">
      <c r="AB509" s="127" t="str">
        <f t="shared" si="49"/>
        <v>Fergus_Oil Wells_Casinghead Gas Venting_2310011450</v>
      </c>
      <c r="AC509" s="127" t="str">
        <f t="shared" si="50"/>
        <v>Oil Wells</v>
      </c>
      <c r="AD509" s="127" t="str">
        <f t="shared" si="51"/>
        <v>Casinghead Gas Venting</v>
      </c>
      <c r="AE509" s="127" t="str">
        <f t="shared" si="52"/>
        <v>2310011450</v>
      </c>
      <c r="AF509" s="127" t="str">
        <f t="shared" si="53"/>
        <v>Fergus</v>
      </c>
      <c r="AG509" s="272"/>
      <c r="AH509" s="272"/>
      <c r="AI509" s="272"/>
      <c r="AJ509" s="83" t="s">
        <v>391</v>
      </c>
      <c r="AK509" s="270">
        <v>1.4717721082571971</v>
      </c>
      <c r="AL509"/>
      <c r="AM509"/>
      <c r="AN509"/>
      <c r="AO509"/>
      <c r="AP509"/>
      <c r="AQ509"/>
      <c r="AR509"/>
    </row>
    <row r="510" spans="28:45" x14ac:dyDescent="0.2">
      <c r="AB510" s="127" t="str">
        <f t="shared" si="49"/>
        <v>Rosebud_Oil Wells_Casinghead Gas Venting_2310011450</v>
      </c>
      <c r="AC510" s="127" t="str">
        <f t="shared" si="50"/>
        <v>Oil Wells</v>
      </c>
      <c r="AD510" s="127" t="str">
        <f t="shared" si="51"/>
        <v>Casinghead Gas Venting</v>
      </c>
      <c r="AE510" s="127" t="str">
        <f t="shared" si="52"/>
        <v>2310011450</v>
      </c>
      <c r="AF510" s="127" t="str">
        <f t="shared" si="53"/>
        <v>Rosebud</v>
      </c>
      <c r="AG510" s="272"/>
      <c r="AH510" s="272"/>
      <c r="AI510" s="272"/>
      <c r="AJ510" s="83" t="s">
        <v>392</v>
      </c>
      <c r="AK510" s="270">
        <v>1.4717721082571971</v>
      </c>
      <c r="AL510"/>
      <c r="AM510"/>
      <c r="AN510"/>
      <c r="AO510"/>
      <c r="AP510"/>
      <c r="AQ510"/>
      <c r="AR510"/>
    </row>
    <row r="511" spans="28:45" x14ac:dyDescent="0.2">
      <c r="AB511" s="127" t="str">
        <f t="shared" si="49"/>
        <v>Teton_Oil Wells_Casinghead Gas Venting_2310011450</v>
      </c>
      <c r="AC511" s="127" t="str">
        <f t="shared" si="50"/>
        <v>Oil Wells</v>
      </c>
      <c r="AD511" s="127" t="str">
        <f t="shared" si="51"/>
        <v>Casinghead Gas Venting</v>
      </c>
      <c r="AE511" s="127" t="str">
        <f t="shared" si="52"/>
        <v>2310011450</v>
      </c>
      <c r="AF511" s="127" t="str">
        <f t="shared" si="53"/>
        <v>Teton</v>
      </c>
      <c r="AG511" s="272"/>
      <c r="AH511" s="272"/>
      <c r="AI511" s="272"/>
      <c r="AJ511" s="83" t="s">
        <v>393</v>
      </c>
      <c r="AK511" s="270">
        <v>1.4717721082571971</v>
      </c>
      <c r="AL511"/>
      <c r="AM511"/>
      <c r="AN511"/>
      <c r="AO511"/>
      <c r="AP511"/>
      <c r="AQ511"/>
      <c r="AR511"/>
    </row>
    <row r="512" spans="28:45" x14ac:dyDescent="0.2">
      <c r="AB512" s="127" t="str">
        <f t="shared" si="49"/>
        <v>Chouteau_Oil Wells_Casinghead Gas Venting_2310011450</v>
      </c>
      <c r="AC512" s="127" t="str">
        <f t="shared" si="50"/>
        <v>Oil Wells</v>
      </c>
      <c r="AD512" s="127" t="str">
        <f t="shared" si="51"/>
        <v>Casinghead Gas Venting</v>
      </c>
      <c r="AE512" s="127" t="str">
        <f t="shared" si="52"/>
        <v>2310011450</v>
      </c>
      <c r="AF512" s="127" t="str">
        <f t="shared" si="53"/>
        <v>Chouteau</v>
      </c>
      <c r="AG512" s="272"/>
      <c r="AH512" s="272"/>
      <c r="AI512" s="272"/>
      <c r="AJ512" s="83" t="s">
        <v>394</v>
      </c>
      <c r="AK512" s="270">
        <v>0.82183387871614566</v>
      </c>
      <c r="AL512"/>
      <c r="AM512"/>
      <c r="AN512"/>
      <c r="AO512"/>
      <c r="AP512"/>
      <c r="AQ512"/>
      <c r="AR512"/>
    </row>
    <row r="513" spans="28:44" x14ac:dyDescent="0.2">
      <c r="AB513" s="127" t="str">
        <f t="shared" si="49"/>
        <v>YELLWSTN_Oil Wells_Casinghead Gas Venting_2310011450</v>
      </c>
      <c r="AC513" s="127" t="str">
        <f t="shared" si="50"/>
        <v>Oil Wells</v>
      </c>
      <c r="AD513" s="127" t="str">
        <f t="shared" si="51"/>
        <v>Casinghead Gas Venting</v>
      </c>
      <c r="AE513" s="127" t="str">
        <f t="shared" si="52"/>
        <v>2310011450</v>
      </c>
      <c r="AF513" s="127" t="str">
        <f t="shared" si="53"/>
        <v>YELLWSTN</v>
      </c>
      <c r="AG513" s="272"/>
      <c r="AH513" s="272"/>
      <c r="AI513" s="272"/>
      <c r="AJ513" s="83" t="s">
        <v>399</v>
      </c>
      <c r="AK513" s="270">
        <v>1.4717721082571971</v>
      </c>
      <c r="AL513"/>
      <c r="AM513"/>
      <c r="AN513"/>
      <c r="AO513"/>
      <c r="AP513"/>
      <c r="AQ513"/>
      <c r="AR513"/>
    </row>
    <row r="514" spans="28:44" x14ac:dyDescent="0.2">
      <c r="AB514" s="127" t="str">
        <f t="shared" si="49"/>
        <v>GLDN VAL_Oil Wells_Casinghead Gas Venting_2310011450</v>
      </c>
      <c r="AC514" s="127" t="str">
        <f t="shared" si="50"/>
        <v>Oil Wells</v>
      </c>
      <c r="AD514" s="127" t="str">
        <f t="shared" si="51"/>
        <v>Casinghead Gas Venting</v>
      </c>
      <c r="AE514" s="127" t="str">
        <f t="shared" si="52"/>
        <v>2310011450</v>
      </c>
      <c r="AF514" s="127" t="str">
        <f t="shared" si="53"/>
        <v>GLDN VAL</v>
      </c>
      <c r="AG514" s="272"/>
      <c r="AH514" s="272"/>
      <c r="AI514" s="272"/>
      <c r="AJ514" s="83" t="s">
        <v>400</v>
      </c>
      <c r="AK514" s="270">
        <v>1.4717721082571971</v>
      </c>
      <c r="AL514"/>
      <c r="AM514"/>
      <c r="AN514"/>
      <c r="AO514"/>
      <c r="AP514"/>
      <c r="AQ514"/>
      <c r="AR514"/>
    </row>
    <row r="515" spans="28:44" x14ac:dyDescent="0.2">
      <c r="AB515" s="127" t="str">
        <f t="shared" si="49"/>
        <v>MSSLSHEL_Oil Wells_Casinghead Gas Venting_2310011450</v>
      </c>
      <c r="AC515" s="127" t="str">
        <f t="shared" si="50"/>
        <v>Oil Wells</v>
      </c>
      <c r="AD515" s="127" t="str">
        <f t="shared" si="51"/>
        <v>Casinghead Gas Venting</v>
      </c>
      <c r="AE515" s="127" t="str">
        <f t="shared" si="52"/>
        <v>2310011450</v>
      </c>
      <c r="AF515" s="127" t="str">
        <f t="shared" si="53"/>
        <v>MSSLSHEL</v>
      </c>
      <c r="AG515" s="272"/>
      <c r="AH515" s="272"/>
      <c r="AI515" s="272"/>
      <c r="AJ515" s="83" t="s">
        <v>401</v>
      </c>
      <c r="AK515" s="270">
        <v>1.4717721082571971</v>
      </c>
      <c r="AL515"/>
      <c r="AM515"/>
      <c r="AN515"/>
      <c r="AO515"/>
      <c r="AP515"/>
      <c r="AQ515"/>
      <c r="AR515"/>
    </row>
    <row r="516" spans="28:44" x14ac:dyDescent="0.2">
      <c r="AB516" s="127" t="str">
        <f t="shared" si="49"/>
        <v>PETROLEM_Oil Wells_Casinghead Gas Venting_2310011450</v>
      </c>
      <c r="AC516" s="127" t="str">
        <f t="shared" si="50"/>
        <v>Oil Wells</v>
      </c>
      <c r="AD516" s="127" t="str">
        <f t="shared" si="51"/>
        <v>Casinghead Gas Venting</v>
      </c>
      <c r="AE516" s="127" t="str">
        <f t="shared" si="52"/>
        <v>2310011450</v>
      </c>
      <c r="AF516" s="127" t="str">
        <f t="shared" si="53"/>
        <v>PETROLEM</v>
      </c>
      <c r="AG516" s="272"/>
      <c r="AH516" s="272"/>
      <c r="AI516" s="272"/>
      <c r="AJ516" s="83" t="s">
        <v>402</v>
      </c>
      <c r="AK516" s="270">
        <v>1.4717721082571971</v>
      </c>
      <c r="AL516"/>
      <c r="AM516"/>
      <c r="AN516"/>
      <c r="AO516"/>
      <c r="AP516"/>
      <c r="AQ516"/>
      <c r="AR516"/>
    </row>
    <row r="517" spans="28:44" x14ac:dyDescent="0.2">
      <c r="AB517" s="127" t="str">
        <f t="shared" si="49"/>
        <v>Basinwide_Oil Wells_Casinghead Gas Venting_2310011450</v>
      </c>
      <c r="AC517" s="127" t="str">
        <f t="shared" si="50"/>
        <v>Oil Wells</v>
      </c>
      <c r="AD517" s="127" t="str">
        <f t="shared" si="51"/>
        <v>Casinghead Gas Venting</v>
      </c>
      <c r="AE517" s="127" t="str">
        <f t="shared" si="52"/>
        <v>2310011450</v>
      </c>
      <c r="AF517" s="127" t="str">
        <f t="shared" si="53"/>
        <v>Basinwide</v>
      </c>
      <c r="AG517" s="272"/>
      <c r="AH517" s="272"/>
      <c r="AI517" s="272"/>
      <c r="AJ517" s="83" t="s">
        <v>453</v>
      </c>
      <c r="AK517" s="270">
        <v>1.2878753480363756</v>
      </c>
      <c r="AL517"/>
      <c r="AM517"/>
      <c r="AN517"/>
      <c r="AO517"/>
      <c r="AP517"/>
      <c r="AQ517"/>
      <c r="AR517"/>
    </row>
    <row r="518" spans="28:44" x14ac:dyDescent="0.2">
      <c r="AB518" s="127" t="str">
        <f t="shared" si="49"/>
        <v>Toole_Oil Wells_Compressor Engine Startup/Shutdown_2310011000</v>
      </c>
      <c r="AC518" s="127" t="str">
        <f t="shared" si="50"/>
        <v>Oil Wells</v>
      </c>
      <c r="AD518" s="127" t="str">
        <f t="shared" si="51"/>
        <v>Compressor Engine Startup/Shutdown</v>
      </c>
      <c r="AE518" s="127" t="str">
        <f t="shared" si="52"/>
        <v>2310011000</v>
      </c>
      <c r="AF518" s="127" t="str">
        <f t="shared" si="53"/>
        <v>Toole</v>
      </c>
      <c r="AG518" s="272"/>
      <c r="AH518" s="12" t="s">
        <v>248</v>
      </c>
      <c r="AI518" s="12" t="s">
        <v>22</v>
      </c>
      <c r="AJ518" s="12" t="s">
        <v>383</v>
      </c>
      <c r="AK518" s="269">
        <v>1.004</v>
      </c>
      <c r="AL518"/>
      <c r="AM518"/>
      <c r="AN518"/>
      <c r="AO518"/>
      <c r="AP518"/>
      <c r="AQ518"/>
      <c r="AR518"/>
    </row>
    <row r="519" spans="28:44" x14ac:dyDescent="0.2">
      <c r="AB519" s="127" t="str">
        <f t="shared" si="49"/>
        <v>Pondera_Oil Wells_Compressor Engine Startup/Shutdown_2310011000</v>
      </c>
      <c r="AC519" s="127" t="str">
        <f t="shared" si="50"/>
        <v>Oil Wells</v>
      </c>
      <c r="AD519" s="127" t="str">
        <f t="shared" si="51"/>
        <v>Compressor Engine Startup/Shutdown</v>
      </c>
      <c r="AE519" s="127" t="str">
        <f t="shared" si="52"/>
        <v>2310011000</v>
      </c>
      <c r="AF519" s="127" t="str">
        <f t="shared" si="53"/>
        <v>Pondera</v>
      </c>
      <c r="AG519" s="272"/>
      <c r="AH519" s="272"/>
      <c r="AI519" s="272"/>
      <c r="AJ519" s="83" t="s">
        <v>384</v>
      </c>
      <c r="AK519" s="270">
        <v>1.004</v>
      </c>
      <c r="AL519"/>
      <c r="AM519"/>
      <c r="AN519"/>
      <c r="AO519"/>
      <c r="AP519"/>
      <c r="AQ519"/>
      <c r="AR519"/>
    </row>
    <row r="520" spans="28:44" x14ac:dyDescent="0.2">
      <c r="AB520" s="127" t="str">
        <f t="shared" si="49"/>
        <v>Glacier_Oil Wells_Compressor Engine Startup/Shutdown_2310011000</v>
      </c>
      <c r="AC520" s="127" t="str">
        <f t="shared" si="50"/>
        <v>Oil Wells</v>
      </c>
      <c r="AD520" s="127" t="str">
        <f t="shared" si="51"/>
        <v>Compressor Engine Startup/Shutdown</v>
      </c>
      <c r="AE520" s="127" t="str">
        <f t="shared" si="52"/>
        <v>2310011000</v>
      </c>
      <c r="AF520" s="127" t="str">
        <f t="shared" si="53"/>
        <v>Glacier</v>
      </c>
      <c r="AG520" s="272"/>
      <c r="AH520" s="272"/>
      <c r="AI520" s="272"/>
      <c r="AJ520" s="83" t="s">
        <v>385</v>
      </c>
      <c r="AK520" s="270">
        <v>1.004</v>
      </c>
      <c r="AL520"/>
      <c r="AM520"/>
      <c r="AN520"/>
      <c r="AO520"/>
      <c r="AP520"/>
      <c r="AQ520"/>
      <c r="AR520"/>
    </row>
    <row r="521" spans="28:44" x14ac:dyDescent="0.2">
      <c r="AB521" s="127" t="str">
        <f t="shared" si="49"/>
        <v>Blaine_Oil Wells_Compressor Engine Startup/Shutdown_2310011000</v>
      </c>
      <c r="AC521" s="127" t="str">
        <f t="shared" si="50"/>
        <v>Oil Wells</v>
      </c>
      <c r="AD521" s="127" t="str">
        <f t="shared" si="51"/>
        <v>Compressor Engine Startup/Shutdown</v>
      </c>
      <c r="AE521" s="127" t="str">
        <f t="shared" si="52"/>
        <v>2310011000</v>
      </c>
      <c r="AF521" s="127" t="str">
        <f t="shared" si="53"/>
        <v>Blaine</v>
      </c>
      <c r="AG521" s="272"/>
      <c r="AH521" s="272"/>
      <c r="AI521" s="272"/>
      <c r="AJ521" s="83" t="s">
        <v>386</v>
      </c>
      <c r="AK521" s="270">
        <v>0.98529411764705888</v>
      </c>
      <c r="AL521"/>
      <c r="AM521"/>
      <c r="AN521"/>
      <c r="AO521"/>
      <c r="AP521"/>
      <c r="AQ521"/>
      <c r="AR521"/>
    </row>
    <row r="522" spans="28:44" x14ac:dyDescent="0.2">
      <c r="AB522" s="127" t="str">
        <f t="shared" si="49"/>
        <v>Hill_Oil Wells_Compressor Engine Startup/Shutdown_2310011000</v>
      </c>
      <c r="AC522" s="127" t="str">
        <f t="shared" si="50"/>
        <v>Oil Wells</v>
      </c>
      <c r="AD522" s="127" t="str">
        <f t="shared" si="51"/>
        <v>Compressor Engine Startup/Shutdown</v>
      </c>
      <c r="AE522" s="127" t="str">
        <f t="shared" si="52"/>
        <v>2310011000</v>
      </c>
      <c r="AF522" s="127" t="str">
        <f t="shared" si="53"/>
        <v>Hill</v>
      </c>
      <c r="AG522" s="272"/>
      <c r="AH522" s="272"/>
      <c r="AI522" s="272"/>
      <c r="AJ522" s="83" t="s">
        <v>387</v>
      </c>
      <c r="AK522" s="270">
        <v>0.98529411764705888</v>
      </c>
      <c r="AL522"/>
      <c r="AM522"/>
      <c r="AN522"/>
      <c r="AO522"/>
      <c r="AP522"/>
      <c r="AQ522"/>
      <c r="AR522"/>
    </row>
    <row r="523" spans="28:44" x14ac:dyDescent="0.2">
      <c r="AB523" s="127" t="str">
        <f t="shared" si="49"/>
        <v>Liberty_Oil Wells_Compressor Engine Startup/Shutdown_2310011000</v>
      </c>
      <c r="AC523" s="127" t="str">
        <f t="shared" si="50"/>
        <v>Oil Wells</v>
      </c>
      <c r="AD523" s="127" t="str">
        <f t="shared" si="51"/>
        <v>Compressor Engine Startup/Shutdown</v>
      </c>
      <c r="AE523" s="127" t="str">
        <f t="shared" si="52"/>
        <v>2310011000</v>
      </c>
      <c r="AF523" s="127" t="str">
        <f t="shared" si="53"/>
        <v>Liberty</v>
      </c>
      <c r="AG523" s="272"/>
      <c r="AH523" s="272"/>
      <c r="AI523" s="272"/>
      <c r="AJ523" s="83" t="s">
        <v>388</v>
      </c>
      <c r="AK523" s="270">
        <v>1.004</v>
      </c>
      <c r="AL523"/>
      <c r="AM523"/>
      <c r="AN523"/>
      <c r="AO523"/>
      <c r="AP523"/>
      <c r="AQ523"/>
      <c r="AR523"/>
    </row>
    <row r="524" spans="28:44" x14ac:dyDescent="0.2">
      <c r="AB524" s="127" t="str">
        <f t="shared" si="49"/>
        <v>Phillips_Oil Wells_Compressor Engine Startup/Shutdown_2310011000</v>
      </c>
      <c r="AC524" s="127" t="str">
        <f t="shared" si="50"/>
        <v>Oil Wells</v>
      </c>
      <c r="AD524" s="127" t="str">
        <f t="shared" si="51"/>
        <v>Compressor Engine Startup/Shutdown</v>
      </c>
      <c r="AE524" s="127" t="str">
        <f t="shared" si="52"/>
        <v>2310011000</v>
      </c>
      <c r="AF524" s="127" t="str">
        <f t="shared" si="53"/>
        <v>Phillips</v>
      </c>
      <c r="AG524" s="272"/>
      <c r="AH524" s="272"/>
      <c r="AI524" s="272"/>
      <c r="AJ524" s="83" t="s">
        <v>389</v>
      </c>
      <c r="AK524" s="270">
        <v>1</v>
      </c>
      <c r="AL524"/>
      <c r="AM524"/>
      <c r="AN524"/>
      <c r="AO524"/>
      <c r="AP524"/>
      <c r="AQ524"/>
      <c r="AR524"/>
    </row>
    <row r="525" spans="28:44" x14ac:dyDescent="0.2">
      <c r="AB525" s="127" t="str">
        <f t="shared" si="49"/>
        <v>Cascade_Oil Wells_Compressor Engine Startup/Shutdown_2310011000</v>
      </c>
      <c r="AC525" s="127" t="str">
        <f t="shared" si="50"/>
        <v>Oil Wells</v>
      </c>
      <c r="AD525" s="127" t="str">
        <f t="shared" si="51"/>
        <v>Compressor Engine Startup/Shutdown</v>
      </c>
      <c r="AE525" s="127" t="str">
        <f t="shared" si="52"/>
        <v>2310011000</v>
      </c>
      <c r="AF525" s="127" t="str">
        <f t="shared" si="53"/>
        <v>Cascade</v>
      </c>
      <c r="AG525" s="272"/>
      <c r="AH525" s="272"/>
      <c r="AI525" s="272"/>
      <c r="AJ525" s="83" t="s">
        <v>390</v>
      </c>
      <c r="AK525" s="270">
        <v>1.0833333333333333</v>
      </c>
      <c r="AL525"/>
      <c r="AM525"/>
      <c r="AN525"/>
      <c r="AO525"/>
      <c r="AP525"/>
      <c r="AQ525"/>
      <c r="AR525"/>
    </row>
    <row r="526" spans="28:44" x14ac:dyDescent="0.2">
      <c r="AB526" s="127" t="str">
        <f t="shared" si="49"/>
        <v>Fergus_Oil Wells_Compressor Engine Startup/Shutdown_2310011000</v>
      </c>
      <c r="AC526" s="127" t="str">
        <f t="shared" si="50"/>
        <v>Oil Wells</v>
      </c>
      <c r="AD526" s="127" t="str">
        <f t="shared" si="51"/>
        <v>Compressor Engine Startup/Shutdown</v>
      </c>
      <c r="AE526" s="127" t="str">
        <f t="shared" si="52"/>
        <v>2310011000</v>
      </c>
      <c r="AF526" s="127" t="str">
        <f t="shared" si="53"/>
        <v>Fergus</v>
      </c>
      <c r="AG526" s="272"/>
      <c r="AH526" s="272"/>
      <c r="AI526" s="272"/>
      <c r="AJ526" s="83" t="s">
        <v>391</v>
      </c>
      <c r="AK526" s="270">
        <v>1.0833333333333333</v>
      </c>
      <c r="AL526"/>
      <c r="AM526"/>
      <c r="AN526"/>
      <c r="AO526"/>
      <c r="AP526"/>
      <c r="AQ526"/>
      <c r="AR526"/>
    </row>
    <row r="527" spans="28:44" x14ac:dyDescent="0.2">
      <c r="AB527" s="127" t="str">
        <f t="shared" si="49"/>
        <v>Rosebud_Oil Wells_Compressor Engine Startup/Shutdown_2310011000</v>
      </c>
      <c r="AC527" s="127" t="str">
        <f t="shared" si="50"/>
        <v>Oil Wells</v>
      </c>
      <c r="AD527" s="127" t="str">
        <f t="shared" si="51"/>
        <v>Compressor Engine Startup/Shutdown</v>
      </c>
      <c r="AE527" s="127" t="str">
        <f t="shared" si="52"/>
        <v>2310011000</v>
      </c>
      <c r="AF527" s="127" t="str">
        <f t="shared" si="53"/>
        <v>Rosebud</v>
      </c>
      <c r="AG527" s="272"/>
      <c r="AH527" s="272"/>
      <c r="AI527" s="272"/>
      <c r="AJ527" s="83" t="s">
        <v>392</v>
      </c>
      <c r="AK527" s="270">
        <v>1.0833333333333333</v>
      </c>
      <c r="AL527"/>
      <c r="AM527"/>
      <c r="AN527"/>
      <c r="AO527"/>
      <c r="AP527"/>
      <c r="AQ527"/>
      <c r="AR527"/>
    </row>
    <row r="528" spans="28:44" x14ac:dyDescent="0.2">
      <c r="AB528" s="127" t="str">
        <f t="shared" si="49"/>
        <v>Teton_Oil Wells_Compressor Engine Startup/Shutdown_2310011000</v>
      </c>
      <c r="AC528" s="127" t="str">
        <f t="shared" si="50"/>
        <v>Oil Wells</v>
      </c>
      <c r="AD528" s="127" t="str">
        <f t="shared" si="51"/>
        <v>Compressor Engine Startup/Shutdown</v>
      </c>
      <c r="AE528" s="127" t="str">
        <f t="shared" si="52"/>
        <v>2310011000</v>
      </c>
      <c r="AF528" s="127" t="str">
        <f t="shared" si="53"/>
        <v>Teton</v>
      </c>
      <c r="AG528" s="272"/>
      <c r="AH528" s="272"/>
      <c r="AI528" s="272"/>
      <c r="AJ528" s="83" t="s">
        <v>393</v>
      </c>
      <c r="AK528" s="270">
        <v>1.0833333333333333</v>
      </c>
      <c r="AL528"/>
      <c r="AM528"/>
      <c r="AN528"/>
      <c r="AO528"/>
      <c r="AP528"/>
      <c r="AQ528"/>
      <c r="AR528"/>
    </row>
    <row r="529" spans="28:44" x14ac:dyDescent="0.2">
      <c r="AB529" s="127" t="str">
        <f t="shared" si="49"/>
        <v>Chouteau_Oil Wells_Compressor Engine Startup/Shutdown_2310011000</v>
      </c>
      <c r="AC529" s="127" t="str">
        <f t="shared" si="50"/>
        <v>Oil Wells</v>
      </c>
      <c r="AD529" s="127" t="str">
        <f t="shared" si="51"/>
        <v>Compressor Engine Startup/Shutdown</v>
      </c>
      <c r="AE529" s="127" t="str">
        <f t="shared" si="52"/>
        <v>2310011000</v>
      </c>
      <c r="AF529" s="127" t="str">
        <f t="shared" si="53"/>
        <v>Chouteau</v>
      </c>
      <c r="AG529" s="272"/>
      <c r="AH529" s="272"/>
      <c r="AI529" s="272"/>
      <c r="AJ529" s="83" t="s">
        <v>394</v>
      </c>
      <c r="AK529" s="270">
        <v>0.98529411764705888</v>
      </c>
      <c r="AL529"/>
      <c r="AM529"/>
      <c r="AN529"/>
      <c r="AO529"/>
      <c r="AP529"/>
      <c r="AQ529"/>
      <c r="AR529"/>
    </row>
    <row r="530" spans="28:44" x14ac:dyDescent="0.2">
      <c r="AB530" s="127" t="str">
        <f t="shared" si="49"/>
        <v>YELLWSTN_Oil Wells_Compressor Engine Startup/Shutdown_2310011000</v>
      </c>
      <c r="AC530" s="127" t="str">
        <f t="shared" si="50"/>
        <v>Oil Wells</v>
      </c>
      <c r="AD530" s="127" t="str">
        <f t="shared" si="51"/>
        <v>Compressor Engine Startup/Shutdown</v>
      </c>
      <c r="AE530" s="127" t="str">
        <f t="shared" si="52"/>
        <v>2310011000</v>
      </c>
      <c r="AF530" s="127" t="str">
        <f t="shared" si="53"/>
        <v>YELLWSTN</v>
      </c>
      <c r="AG530" s="272"/>
      <c r="AH530" s="272"/>
      <c r="AI530" s="272"/>
      <c r="AJ530" s="83" t="s">
        <v>399</v>
      </c>
      <c r="AK530" s="270">
        <v>1.0833333333333333</v>
      </c>
      <c r="AL530"/>
      <c r="AM530"/>
      <c r="AN530"/>
      <c r="AO530"/>
      <c r="AP530"/>
      <c r="AQ530"/>
      <c r="AR530"/>
    </row>
    <row r="531" spans="28:44" x14ac:dyDescent="0.2">
      <c r="AB531" s="127" t="str">
        <f t="shared" si="49"/>
        <v>GLDN VAL_Oil Wells_Compressor Engine Startup/Shutdown_2310011000</v>
      </c>
      <c r="AC531" s="127" t="str">
        <f t="shared" si="50"/>
        <v>Oil Wells</v>
      </c>
      <c r="AD531" s="127" t="str">
        <f t="shared" si="51"/>
        <v>Compressor Engine Startup/Shutdown</v>
      </c>
      <c r="AE531" s="127" t="str">
        <f t="shared" si="52"/>
        <v>2310011000</v>
      </c>
      <c r="AF531" s="127" t="str">
        <f t="shared" si="53"/>
        <v>GLDN VAL</v>
      </c>
      <c r="AG531" s="272"/>
      <c r="AH531" s="272"/>
      <c r="AI531" s="272"/>
      <c r="AJ531" s="83" t="s">
        <v>400</v>
      </c>
      <c r="AK531" s="270">
        <v>1.0833333333333333</v>
      </c>
      <c r="AL531"/>
      <c r="AM531"/>
      <c r="AN531"/>
      <c r="AO531"/>
      <c r="AP531"/>
      <c r="AQ531"/>
      <c r="AR531"/>
    </row>
    <row r="532" spans="28:44" x14ac:dyDescent="0.2">
      <c r="AB532" s="127" t="str">
        <f t="shared" si="49"/>
        <v>MSSLSHEL_Oil Wells_Compressor Engine Startup/Shutdown_2310011000</v>
      </c>
      <c r="AC532" s="127" t="str">
        <f t="shared" si="50"/>
        <v>Oil Wells</v>
      </c>
      <c r="AD532" s="127" t="str">
        <f t="shared" si="51"/>
        <v>Compressor Engine Startup/Shutdown</v>
      </c>
      <c r="AE532" s="127" t="str">
        <f t="shared" si="52"/>
        <v>2310011000</v>
      </c>
      <c r="AF532" s="127" t="str">
        <f t="shared" si="53"/>
        <v>MSSLSHEL</v>
      </c>
      <c r="AG532" s="272"/>
      <c r="AH532" s="272"/>
      <c r="AI532" s="272"/>
      <c r="AJ532" s="83" t="s">
        <v>401</v>
      </c>
      <c r="AK532" s="270">
        <v>1.0833333333333333</v>
      </c>
      <c r="AL532"/>
      <c r="AM532"/>
      <c r="AN532"/>
      <c r="AO532"/>
      <c r="AP532"/>
      <c r="AQ532"/>
      <c r="AR532"/>
    </row>
    <row r="533" spans="28:44" x14ac:dyDescent="0.2">
      <c r="AB533" s="127" t="str">
        <f t="shared" si="49"/>
        <v>PETROLEM_Oil Wells_Compressor Engine Startup/Shutdown_2310011000</v>
      </c>
      <c r="AC533" s="127" t="str">
        <f t="shared" si="50"/>
        <v>Oil Wells</v>
      </c>
      <c r="AD533" s="127" t="str">
        <f t="shared" si="51"/>
        <v>Compressor Engine Startup/Shutdown</v>
      </c>
      <c r="AE533" s="127" t="str">
        <f t="shared" si="52"/>
        <v>2310011000</v>
      </c>
      <c r="AF533" s="127" t="str">
        <f t="shared" si="53"/>
        <v>PETROLEM</v>
      </c>
      <c r="AG533" s="272"/>
      <c r="AH533" s="272"/>
      <c r="AI533" s="272"/>
      <c r="AJ533" s="83" t="s">
        <v>402</v>
      </c>
      <c r="AK533" s="270">
        <v>1.0833333333333333</v>
      </c>
      <c r="AL533"/>
      <c r="AM533"/>
      <c r="AN533"/>
      <c r="AO533"/>
      <c r="AP533"/>
      <c r="AQ533"/>
      <c r="AR533"/>
    </row>
    <row r="534" spans="28:44" x14ac:dyDescent="0.2">
      <c r="AB534" s="127" t="str">
        <f t="shared" si="49"/>
        <v>Basinwide_Oil Wells_Compressor Engine Startup/Shutdown_2310011000</v>
      </c>
      <c r="AC534" s="127" t="str">
        <f t="shared" si="50"/>
        <v>Oil Wells</v>
      </c>
      <c r="AD534" s="127" t="str">
        <f t="shared" si="51"/>
        <v>Compressor Engine Startup/Shutdown</v>
      </c>
      <c r="AE534" s="127" t="str">
        <f t="shared" si="52"/>
        <v>2310011000</v>
      </c>
      <c r="AF534" s="127" t="str">
        <f t="shared" si="53"/>
        <v>Basinwide</v>
      </c>
      <c r="AG534" s="272"/>
      <c r="AH534" s="272"/>
      <c r="AI534" s="272"/>
      <c r="AJ534" s="83" t="s">
        <v>453</v>
      </c>
      <c r="AK534" s="270">
        <v>1.010936132983377</v>
      </c>
      <c r="AL534"/>
      <c r="AM534"/>
      <c r="AN534"/>
      <c r="AO534"/>
      <c r="AP534"/>
      <c r="AQ534"/>
      <c r="AR534"/>
    </row>
    <row r="535" spans="28:44" x14ac:dyDescent="0.2">
      <c r="AB535" s="127" t="str">
        <f t="shared" si="49"/>
        <v>Toole_Oil Wells_Compressor engines_2310020600</v>
      </c>
      <c r="AC535" s="127" t="str">
        <f t="shared" si="50"/>
        <v>Oil Wells</v>
      </c>
      <c r="AD535" s="127" t="str">
        <f t="shared" si="51"/>
        <v>Compressor engines</v>
      </c>
      <c r="AE535" s="127" t="str">
        <f t="shared" si="52"/>
        <v>2310020600</v>
      </c>
      <c r="AF535" s="127" t="str">
        <f t="shared" si="53"/>
        <v>Toole</v>
      </c>
      <c r="AG535" s="272"/>
      <c r="AH535" s="12" t="s">
        <v>84</v>
      </c>
      <c r="AI535" s="12" t="s">
        <v>329</v>
      </c>
      <c r="AJ535" s="12" t="s">
        <v>383</v>
      </c>
      <c r="AK535" s="269">
        <v>1.004</v>
      </c>
      <c r="AL535"/>
      <c r="AM535"/>
      <c r="AN535"/>
      <c r="AO535"/>
      <c r="AP535"/>
      <c r="AQ535"/>
      <c r="AR535"/>
    </row>
    <row r="536" spans="28:44" x14ac:dyDescent="0.2">
      <c r="AB536" s="127" t="str">
        <f t="shared" si="49"/>
        <v>Pondera_Oil Wells_Compressor engines_2310020600</v>
      </c>
      <c r="AC536" s="127" t="str">
        <f t="shared" si="50"/>
        <v>Oil Wells</v>
      </c>
      <c r="AD536" s="127" t="str">
        <f t="shared" si="51"/>
        <v>Compressor engines</v>
      </c>
      <c r="AE536" s="127" t="str">
        <f t="shared" si="52"/>
        <v>2310020600</v>
      </c>
      <c r="AF536" s="127" t="str">
        <f t="shared" si="53"/>
        <v>Pondera</v>
      </c>
      <c r="AG536" s="272"/>
      <c r="AH536" s="272"/>
      <c r="AI536" s="272"/>
      <c r="AJ536" s="83" t="s">
        <v>384</v>
      </c>
      <c r="AK536" s="270">
        <v>1.004</v>
      </c>
      <c r="AL536"/>
      <c r="AM536"/>
      <c r="AN536"/>
      <c r="AO536"/>
      <c r="AP536"/>
      <c r="AQ536"/>
      <c r="AR536"/>
    </row>
    <row r="537" spans="28:44" x14ac:dyDescent="0.2">
      <c r="AB537" s="127" t="str">
        <f t="shared" si="49"/>
        <v>Glacier_Oil Wells_Compressor engines_2310020600</v>
      </c>
      <c r="AC537" s="127" t="str">
        <f t="shared" si="50"/>
        <v>Oil Wells</v>
      </c>
      <c r="AD537" s="127" t="str">
        <f t="shared" si="51"/>
        <v>Compressor engines</v>
      </c>
      <c r="AE537" s="127" t="str">
        <f t="shared" si="52"/>
        <v>2310020600</v>
      </c>
      <c r="AF537" s="127" t="str">
        <f t="shared" si="53"/>
        <v>Glacier</v>
      </c>
      <c r="AG537" s="272"/>
      <c r="AH537" s="272"/>
      <c r="AI537" s="272"/>
      <c r="AJ537" s="83" t="s">
        <v>385</v>
      </c>
      <c r="AK537" s="270">
        <v>1.004</v>
      </c>
      <c r="AL537"/>
      <c r="AM537"/>
      <c r="AN537"/>
      <c r="AO537"/>
      <c r="AP537"/>
      <c r="AQ537"/>
      <c r="AR537"/>
    </row>
    <row r="538" spans="28:44" x14ac:dyDescent="0.2">
      <c r="AB538" s="127" t="str">
        <f t="shared" ref="AB538:AB601" si="54">AF538&amp;"_"&amp;AC538&amp;"_"&amp;AD538&amp;"_"&amp;AE538</f>
        <v>Blaine_Oil Wells_Compressor engines_2310020600</v>
      </c>
      <c r="AC538" s="127" t="str">
        <f t="shared" ref="AC538:AC601" si="55">IF(AG538="",AC537,AG538)</f>
        <v>Oil Wells</v>
      </c>
      <c r="AD538" s="127" t="str">
        <f t="shared" ref="AD538:AD601" si="56">IF(AH538="",AD537,AH538)</f>
        <v>Compressor engines</v>
      </c>
      <c r="AE538" s="127" t="str">
        <f t="shared" ref="AE538:AE601" si="57">IF(AI538="",AE537,AI538)</f>
        <v>2310020600</v>
      </c>
      <c r="AF538" s="127" t="str">
        <f t="shared" ref="AF538:AF601" si="58">IF(AJ538&lt;&gt;"",RIGHT(AJ538,LEN(AJ538)-7),AF537)</f>
        <v>Blaine</v>
      </c>
      <c r="AG538" s="272"/>
      <c r="AH538" s="272"/>
      <c r="AI538" s="272"/>
      <c r="AJ538" s="83" t="s">
        <v>386</v>
      </c>
      <c r="AK538" s="270">
        <v>0.98529411764705888</v>
      </c>
      <c r="AL538"/>
      <c r="AM538"/>
      <c r="AN538"/>
      <c r="AO538"/>
      <c r="AP538"/>
      <c r="AQ538"/>
      <c r="AR538"/>
    </row>
    <row r="539" spans="28:44" x14ac:dyDescent="0.2">
      <c r="AB539" s="127" t="str">
        <f t="shared" si="54"/>
        <v>Hill_Oil Wells_Compressor engines_2310020600</v>
      </c>
      <c r="AC539" s="127" t="str">
        <f t="shared" si="55"/>
        <v>Oil Wells</v>
      </c>
      <c r="AD539" s="127" t="str">
        <f t="shared" si="56"/>
        <v>Compressor engines</v>
      </c>
      <c r="AE539" s="127" t="str">
        <f t="shared" si="57"/>
        <v>2310020600</v>
      </c>
      <c r="AF539" s="127" t="str">
        <f t="shared" si="58"/>
        <v>Hill</v>
      </c>
      <c r="AG539" s="272"/>
      <c r="AH539" s="272"/>
      <c r="AI539" s="272"/>
      <c r="AJ539" s="83" t="s">
        <v>387</v>
      </c>
      <c r="AK539" s="270">
        <v>0.98529411764705888</v>
      </c>
      <c r="AL539"/>
      <c r="AM539"/>
      <c r="AN539"/>
      <c r="AO539"/>
      <c r="AP539"/>
      <c r="AQ539"/>
      <c r="AR539"/>
    </row>
    <row r="540" spans="28:44" x14ac:dyDescent="0.2">
      <c r="AB540" s="127" t="str">
        <f t="shared" si="54"/>
        <v>Liberty_Oil Wells_Compressor engines_2310020600</v>
      </c>
      <c r="AC540" s="127" t="str">
        <f t="shared" si="55"/>
        <v>Oil Wells</v>
      </c>
      <c r="AD540" s="127" t="str">
        <f t="shared" si="56"/>
        <v>Compressor engines</v>
      </c>
      <c r="AE540" s="127" t="str">
        <f t="shared" si="57"/>
        <v>2310020600</v>
      </c>
      <c r="AF540" s="127" t="str">
        <f t="shared" si="58"/>
        <v>Liberty</v>
      </c>
      <c r="AG540" s="272"/>
      <c r="AH540" s="272"/>
      <c r="AI540" s="272"/>
      <c r="AJ540" s="83" t="s">
        <v>388</v>
      </c>
      <c r="AK540" s="270">
        <v>1.004</v>
      </c>
      <c r="AL540"/>
      <c r="AM540"/>
      <c r="AN540"/>
      <c r="AO540"/>
      <c r="AP540"/>
      <c r="AQ540"/>
      <c r="AR540"/>
    </row>
    <row r="541" spans="28:44" x14ac:dyDescent="0.2">
      <c r="AB541" s="127" t="str">
        <f t="shared" si="54"/>
        <v>Phillips_Oil Wells_Compressor engines_2310020600</v>
      </c>
      <c r="AC541" s="127" t="str">
        <f t="shared" si="55"/>
        <v>Oil Wells</v>
      </c>
      <c r="AD541" s="127" t="str">
        <f t="shared" si="56"/>
        <v>Compressor engines</v>
      </c>
      <c r="AE541" s="127" t="str">
        <f t="shared" si="57"/>
        <v>2310020600</v>
      </c>
      <c r="AF541" s="127" t="str">
        <f t="shared" si="58"/>
        <v>Phillips</v>
      </c>
      <c r="AG541" s="272"/>
      <c r="AH541" s="272"/>
      <c r="AI541" s="272"/>
      <c r="AJ541" s="83" t="s">
        <v>389</v>
      </c>
      <c r="AK541" s="270">
        <v>1</v>
      </c>
      <c r="AL541"/>
      <c r="AM541"/>
      <c r="AN541"/>
      <c r="AO541"/>
      <c r="AP541"/>
      <c r="AQ541"/>
      <c r="AR541"/>
    </row>
    <row r="542" spans="28:44" x14ac:dyDescent="0.2">
      <c r="AB542" s="127" t="str">
        <f t="shared" si="54"/>
        <v>Cascade_Oil Wells_Compressor engines_2310020600</v>
      </c>
      <c r="AC542" s="127" t="str">
        <f t="shared" si="55"/>
        <v>Oil Wells</v>
      </c>
      <c r="AD542" s="127" t="str">
        <f t="shared" si="56"/>
        <v>Compressor engines</v>
      </c>
      <c r="AE542" s="127" t="str">
        <f t="shared" si="57"/>
        <v>2310020600</v>
      </c>
      <c r="AF542" s="127" t="str">
        <f t="shared" si="58"/>
        <v>Cascade</v>
      </c>
      <c r="AG542" s="272"/>
      <c r="AH542" s="272"/>
      <c r="AI542" s="272"/>
      <c r="AJ542" s="83" t="s">
        <v>390</v>
      </c>
      <c r="AK542" s="270">
        <v>1.0833333333333333</v>
      </c>
      <c r="AL542"/>
      <c r="AM542"/>
      <c r="AN542"/>
      <c r="AO542"/>
      <c r="AP542"/>
      <c r="AQ542"/>
      <c r="AR542"/>
    </row>
    <row r="543" spans="28:44" x14ac:dyDescent="0.2">
      <c r="AB543" s="127" t="str">
        <f t="shared" si="54"/>
        <v>Fergus_Oil Wells_Compressor engines_2310020600</v>
      </c>
      <c r="AC543" s="127" t="str">
        <f t="shared" si="55"/>
        <v>Oil Wells</v>
      </c>
      <c r="AD543" s="127" t="str">
        <f t="shared" si="56"/>
        <v>Compressor engines</v>
      </c>
      <c r="AE543" s="127" t="str">
        <f t="shared" si="57"/>
        <v>2310020600</v>
      </c>
      <c r="AF543" s="127" t="str">
        <f t="shared" si="58"/>
        <v>Fergus</v>
      </c>
      <c r="AG543" s="272"/>
      <c r="AH543" s="272"/>
      <c r="AI543" s="272"/>
      <c r="AJ543" s="83" t="s">
        <v>391</v>
      </c>
      <c r="AK543" s="270">
        <v>1.0833333333333333</v>
      </c>
      <c r="AL543"/>
      <c r="AM543"/>
      <c r="AN543"/>
      <c r="AO543"/>
      <c r="AP543"/>
      <c r="AQ543"/>
      <c r="AR543"/>
    </row>
    <row r="544" spans="28:44" x14ac:dyDescent="0.2">
      <c r="AB544" s="127" t="str">
        <f t="shared" si="54"/>
        <v>Rosebud_Oil Wells_Compressor engines_2310020600</v>
      </c>
      <c r="AC544" s="127" t="str">
        <f t="shared" si="55"/>
        <v>Oil Wells</v>
      </c>
      <c r="AD544" s="127" t="str">
        <f t="shared" si="56"/>
        <v>Compressor engines</v>
      </c>
      <c r="AE544" s="127" t="str">
        <f t="shared" si="57"/>
        <v>2310020600</v>
      </c>
      <c r="AF544" s="127" t="str">
        <f t="shared" si="58"/>
        <v>Rosebud</v>
      </c>
      <c r="AG544" s="272"/>
      <c r="AH544" s="272"/>
      <c r="AI544" s="272"/>
      <c r="AJ544" s="83" t="s">
        <v>392</v>
      </c>
      <c r="AK544" s="270">
        <v>1.0833333333333333</v>
      </c>
      <c r="AL544"/>
      <c r="AM544"/>
      <c r="AN544"/>
      <c r="AO544"/>
      <c r="AP544"/>
      <c r="AQ544"/>
      <c r="AR544"/>
    </row>
    <row r="545" spans="28:44" x14ac:dyDescent="0.2">
      <c r="AB545" s="127" t="str">
        <f t="shared" si="54"/>
        <v>Teton_Oil Wells_Compressor engines_2310020600</v>
      </c>
      <c r="AC545" s="127" t="str">
        <f t="shared" si="55"/>
        <v>Oil Wells</v>
      </c>
      <c r="AD545" s="127" t="str">
        <f t="shared" si="56"/>
        <v>Compressor engines</v>
      </c>
      <c r="AE545" s="127" t="str">
        <f t="shared" si="57"/>
        <v>2310020600</v>
      </c>
      <c r="AF545" s="127" t="str">
        <f t="shared" si="58"/>
        <v>Teton</v>
      </c>
      <c r="AG545" s="272"/>
      <c r="AH545" s="272"/>
      <c r="AI545" s="272"/>
      <c r="AJ545" s="83" t="s">
        <v>393</v>
      </c>
      <c r="AK545" s="270">
        <v>1.0833333333333333</v>
      </c>
      <c r="AL545"/>
      <c r="AM545"/>
      <c r="AN545"/>
      <c r="AO545"/>
      <c r="AP545"/>
      <c r="AQ545"/>
      <c r="AR545"/>
    </row>
    <row r="546" spans="28:44" x14ac:dyDescent="0.2">
      <c r="AB546" s="127" t="str">
        <f t="shared" si="54"/>
        <v>Chouteau_Oil Wells_Compressor engines_2310020600</v>
      </c>
      <c r="AC546" s="127" t="str">
        <f t="shared" si="55"/>
        <v>Oil Wells</v>
      </c>
      <c r="AD546" s="127" t="str">
        <f t="shared" si="56"/>
        <v>Compressor engines</v>
      </c>
      <c r="AE546" s="127" t="str">
        <f t="shared" si="57"/>
        <v>2310020600</v>
      </c>
      <c r="AF546" s="127" t="str">
        <f t="shared" si="58"/>
        <v>Chouteau</v>
      </c>
      <c r="AG546" s="272"/>
      <c r="AH546" s="272"/>
      <c r="AI546" s="272"/>
      <c r="AJ546" s="83" t="s">
        <v>394</v>
      </c>
      <c r="AK546" s="270">
        <v>0.98529411764705888</v>
      </c>
      <c r="AL546"/>
      <c r="AM546"/>
      <c r="AN546"/>
      <c r="AO546"/>
      <c r="AP546"/>
      <c r="AQ546"/>
      <c r="AR546"/>
    </row>
    <row r="547" spans="28:44" x14ac:dyDescent="0.2">
      <c r="AB547" s="127" t="str">
        <f t="shared" si="54"/>
        <v>YELLWSTN_Oil Wells_Compressor engines_2310020600</v>
      </c>
      <c r="AC547" s="127" t="str">
        <f t="shared" si="55"/>
        <v>Oil Wells</v>
      </c>
      <c r="AD547" s="127" t="str">
        <f t="shared" si="56"/>
        <v>Compressor engines</v>
      </c>
      <c r="AE547" s="127" t="str">
        <f t="shared" si="57"/>
        <v>2310020600</v>
      </c>
      <c r="AF547" s="127" t="str">
        <f t="shared" si="58"/>
        <v>YELLWSTN</v>
      </c>
      <c r="AG547" s="272"/>
      <c r="AH547" s="272"/>
      <c r="AI547" s="272"/>
      <c r="AJ547" s="83" t="s">
        <v>399</v>
      </c>
      <c r="AK547" s="270">
        <v>1.0833333333333333</v>
      </c>
      <c r="AL547"/>
      <c r="AM547"/>
      <c r="AN547"/>
      <c r="AO547"/>
      <c r="AP547"/>
      <c r="AQ547"/>
      <c r="AR547"/>
    </row>
    <row r="548" spans="28:44" x14ac:dyDescent="0.2">
      <c r="AB548" s="127" t="str">
        <f t="shared" si="54"/>
        <v>GLDN VAL_Oil Wells_Compressor engines_2310020600</v>
      </c>
      <c r="AC548" s="127" t="str">
        <f t="shared" si="55"/>
        <v>Oil Wells</v>
      </c>
      <c r="AD548" s="127" t="str">
        <f t="shared" si="56"/>
        <v>Compressor engines</v>
      </c>
      <c r="AE548" s="127" t="str">
        <f t="shared" si="57"/>
        <v>2310020600</v>
      </c>
      <c r="AF548" s="127" t="str">
        <f t="shared" si="58"/>
        <v>GLDN VAL</v>
      </c>
      <c r="AG548" s="272"/>
      <c r="AH548" s="272"/>
      <c r="AI548" s="272"/>
      <c r="AJ548" s="83" t="s">
        <v>400</v>
      </c>
      <c r="AK548" s="270">
        <v>1.0833333333333333</v>
      </c>
      <c r="AL548"/>
      <c r="AM548"/>
      <c r="AN548"/>
      <c r="AO548"/>
      <c r="AP548"/>
      <c r="AQ548"/>
      <c r="AR548"/>
    </row>
    <row r="549" spans="28:44" x14ac:dyDescent="0.2">
      <c r="AB549" s="127" t="str">
        <f t="shared" si="54"/>
        <v>MSSLSHEL_Oil Wells_Compressor engines_2310020600</v>
      </c>
      <c r="AC549" s="127" t="str">
        <f t="shared" si="55"/>
        <v>Oil Wells</v>
      </c>
      <c r="AD549" s="127" t="str">
        <f t="shared" si="56"/>
        <v>Compressor engines</v>
      </c>
      <c r="AE549" s="127" t="str">
        <f t="shared" si="57"/>
        <v>2310020600</v>
      </c>
      <c r="AF549" s="127" t="str">
        <f t="shared" si="58"/>
        <v>MSSLSHEL</v>
      </c>
      <c r="AG549" s="272"/>
      <c r="AH549" s="272"/>
      <c r="AI549" s="272"/>
      <c r="AJ549" s="83" t="s">
        <v>401</v>
      </c>
      <c r="AK549" s="270">
        <v>1.0833333333333333</v>
      </c>
      <c r="AL549"/>
      <c r="AM549"/>
      <c r="AN549"/>
      <c r="AO549"/>
      <c r="AP549"/>
      <c r="AQ549"/>
      <c r="AR549"/>
    </row>
    <row r="550" spans="28:44" x14ac:dyDescent="0.2">
      <c r="AB550" s="127" t="str">
        <f t="shared" si="54"/>
        <v>PETROLEM_Oil Wells_Compressor engines_2310020600</v>
      </c>
      <c r="AC550" s="127" t="str">
        <f t="shared" si="55"/>
        <v>Oil Wells</v>
      </c>
      <c r="AD550" s="127" t="str">
        <f t="shared" si="56"/>
        <v>Compressor engines</v>
      </c>
      <c r="AE550" s="127" t="str">
        <f t="shared" si="57"/>
        <v>2310020600</v>
      </c>
      <c r="AF550" s="127" t="str">
        <f t="shared" si="58"/>
        <v>PETROLEM</v>
      </c>
      <c r="AG550" s="272"/>
      <c r="AH550" s="272"/>
      <c r="AI550" s="272"/>
      <c r="AJ550" s="83" t="s">
        <v>402</v>
      </c>
      <c r="AK550" s="270">
        <v>1.0833333333333333</v>
      </c>
      <c r="AL550"/>
      <c r="AM550"/>
      <c r="AN550"/>
      <c r="AO550"/>
      <c r="AP550"/>
      <c r="AQ550"/>
      <c r="AR550"/>
    </row>
    <row r="551" spans="28:44" x14ac:dyDescent="0.2">
      <c r="AB551" s="127" t="str">
        <f t="shared" si="54"/>
        <v>Basinwide_Oil Wells_Compressor engines_2310020600</v>
      </c>
      <c r="AC551" s="127" t="str">
        <f t="shared" si="55"/>
        <v>Oil Wells</v>
      </c>
      <c r="AD551" s="127" t="str">
        <f t="shared" si="56"/>
        <v>Compressor engines</v>
      </c>
      <c r="AE551" s="127" t="str">
        <f t="shared" si="57"/>
        <v>2310020600</v>
      </c>
      <c r="AF551" s="127" t="str">
        <f t="shared" si="58"/>
        <v>Basinwide</v>
      </c>
      <c r="AG551" s="272"/>
      <c r="AH551" s="272"/>
      <c r="AI551" s="272"/>
      <c r="AJ551" s="83" t="s">
        <v>453</v>
      </c>
      <c r="AK551" s="270">
        <v>1.010936132983377</v>
      </c>
      <c r="AL551"/>
      <c r="AM551"/>
      <c r="AN551"/>
      <c r="AO551"/>
      <c r="AP551"/>
      <c r="AQ551"/>
      <c r="AR551"/>
    </row>
    <row r="552" spans="28:44" x14ac:dyDescent="0.2">
      <c r="AB552" s="127" t="str">
        <f t="shared" si="54"/>
        <v>Toole_Oil Wells_Compressor Fugitives_2310011506</v>
      </c>
      <c r="AC552" s="127" t="str">
        <f t="shared" si="55"/>
        <v>Oil Wells</v>
      </c>
      <c r="AD552" s="127" t="str">
        <f t="shared" si="56"/>
        <v>Compressor Fugitives</v>
      </c>
      <c r="AE552" s="127" t="str">
        <f t="shared" si="57"/>
        <v>2310011506</v>
      </c>
      <c r="AF552" s="127" t="str">
        <f t="shared" si="58"/>
        <v>Toole</v>
      </c>
      <c r="AG552" s="272"/>
      <c r="AH552" s="12" t="s">
        <v>255</v>
      </c>
      <c r="AI552" s="12" t="s">
        <v>473</v>
      </c>
      <c r="AJ552" s="12" t="s">
        <v>383</v>
      </c>
      <c r="AK552" s="269">
        <v>1.004</v>
      </c>
      <c r="AL552"/>
      <c r="AM552"/>
      <c r="AN552"/>
      <c r="AO552"/>
      <c r="AP552"/>
      <c r="AQ552"/>
      <c r="AR552"/>
    </row>
    <row r="553" spans="28:44" x14ac:dyDescent="0.2">
      <c r="AB553" s="127" t="str">
        <f t="shared" si="54"/>
        <v>Pondera_Oil Wells_Compressor Fugitives_2310011506</v>
      </c>
      <c r="AC553" s="127" t="str">
        <f t="shared" si="55"/>
        <v>Oil Wells</v>
      </c>
      <c r="AD553" s="127" t="str">
        <f t="shared" si="56"/>
        <v>Compressor Fugitives</v>
      </c>
      <c r="AE553" s="127" t="str">
        <f t="shared" si="57"/>
        <v>2310011506</v>
      </c>
      <c r="AF553" s="127" t="str">
        <f t="shared" si="58"/>
        <v>Pondera</v>
      </c>
      <c r="AG553" s="272"/>
      <c r="AH553" s="272"/>
      <c r="AI553" s="272"/>
      <c r="AJ553" s="83" t="s">
        <v>384</v>
      </c>
      <c r="AK553" s="270">
        <v>1.004</v>
      </c>
      <c r="AL553"/>
      <c r="AM553"/>
      <c r="AN553"/>
      <c r="AO553"/>
      <c r="AP553"/>
      <c r="AQ553"/>
      <c r="AR553"/>
    </row>
    <row r="554" spans="28:44" x14ac:dyDescent="0.2">
      <c r="AB554" s="127" t="str">
        <f t="shared" si="54"/>
        <v>Glacier_Oil Wells_Compressor Fugitives_2310011506</v>
      </c>
      <c r="AC554" s="127" t="str">
        <f t="shared" si="55"/>
        <v>Oil Wells</v>
      </c>
      <c r="AD554" s="127" t="str">
        <f t="shared" si="56"/>
        <v>Compressor Fugitives</v>
      </c>
      <c r="AE554" s="127" t="str">
        <f t="shared" si="57"/>
        <v>2310011506</v>
      </c>
      <c r="AF554" s="127" t="str">
        <f t="shared" si="58"/>
        <v>Glacier</v>
      </c>
      <c r="AG554" s="272"/>
      <c r="AH554" s="272"/>
      <c r="AI554" s="272"/>
      <c r="AJ554" s="83" t="s">
        <v>385</v>
      </c>
      <c r="AK554" s="270">
        <v>1.004</v>
      </c>
      <c r="AL554"/>
      <c r="AM554"/>
      <c r="AN554"/>
      <c r="AO554"/>
      <c r="AP554"/>
      <c r="AQ554"/>
      <c r="AR554"/>
    </row>
    <row r="555" spans="28:44" x14ac:dyDescent="0.2">
      <c r="AB555" s="127" t="str">
        <f t="shared" si="54"/>
        <v>Blaine_Oil Wells_Compressor Fugitives_2310011506</v>
      </c>
      <c r="AC555" s="127" t="str">
        <f t="shared" si="55"/>
        <v>Oil Wells</v>
      </c>
      <c r="AD555" s="127" t="str">
        <f t="shared" si="56"/>
        <v>Compressor Fugitives</v>
      </c>
      <c r="AE555" s="127" t="str">
        <f t="shared" si="57"/>
        <v>2310011506</v>
      </c>
      <c r="AF555" s="127" t="str">
        <f t="shared" si="58"/>
        <v>Blaine</v>
      </c>
      <c r="AG555" s="272"/>
      <c r="AH555" s="272"/>
      <c r="AI555" s="272"/>
      <c r="AJ555" s="83" t="s">
        <v>386</v>
      </c>
      <c r="AK555" s="270">
        <v>0.98529411764705888</v>
      </c>
      <c r="AL555"/>
      <c r="AM555"/>
      <c r="AN555"/>
      <c r="AO555"/>
      <c r="AP555"/>
      <c r="AQ555"/>
    </row>
    <row r="556" spans="28:44" x14ac:dyDescent="0.2">
      <c r="AB556" s="127" t="str">
        <f t="shared" si="54"/>
        <v>Hill_Oil Wells_Compressor Fugitives_2310011506</v>
      </c>
      <c r="AC556" s="127" t="str">
        <f t="shared" si="55"/>
        <v>Oil Wells</v>
      </c>
      <c r="AD556" s="127" t="str">
        <f t="shared" si="56"/>
        <v>Compressor Fugitives</v>
      </c>
      <c r="AE556" s="127" t="str">
        <f t="shared" si="57"/>
        <v>2310011506</v>
      </c>
      <c r="AF556" s="127" t="str">
        <f t="shared" si="58"/>
        <v>Hill</v>
      </c>
      <c r="AG556" s="272"/>
      <c r="AH556" s="272"/>
      <c r="AI556" s="272"/>
      <c r="AJ556" s="83" t="s">
        <v>387</v>
      </c>
      <c r="AK556" s="270">
        <v>0.98529411764705888</v>
      </c>
      <c r="AL556"/>
      <c r="AM556"/>
      <c r="AN556"/>
      <c r="AO556"/>
      <c r="AP556"/>
      <c r="AQ556"/>
    </row>
    <row r="557" spans="28:44" x14ac:dyDescent="0.2">
      <c r="AB557" s="127" t="str">
        <f t="shared" si="54"/>
        <v>Liberty_Oil Wells_Compressor Fugitives_2310011506</v>
      </c>
      <c r="AC557" s="127" t="str">
        <f t="shared" si="55"/>
        <v>Oil Wells</v>
      </c>
      <c r="AD557" s="127" t="str">
        <f t="shared" si="56"/>
        <v>Compressor Fugitives</v>
      </c>
      <c r="AE557" s="127" t="str">
        <f t="shared" si="57"/>
        <v>2310011506</v>
      </c>
      <c r="AF557" s="127" t="str">
        <f t="shared" si="58"/>
        <v>Liberty</v>
      </c>
      <c r="AG557" s="272"/>
      <c r="AH557" s="272"/>
      <c r="AI557" s="272"/>
      <c r="AJ557" s="83" t="s">
        <v>388</v>
      </c>
      <c r="AK557" s="270">
        <v>1.004</v>
      </c>
      <c r="AL557"/>
      <c r="AM557"/>
      <c r="AN557"/>
      <c r="AO557"/>
      <c r="AP557"/>
      <c r="AQ557"/>
    </row>
    <row r="558" spans="28:44" x14ac:dyDescent="0.2">
      <c r="AB558" s="127" t="str">
        <f t="shared" si="54"/>
        <v>Phillips_Oil Wells_Compressor Fugitives_2310011506</v>
      </c>
      <c r="AC558" s="127" t="str">
        <f t="shared" si="55"/>
        <v>Oil Wells</v>
      </c>
      <c r="AD558" s="127" t="str">
        <f t="shared" si="56"/>
        <v>Compressor Fugitives</v>
      </c>
      <c r="AE558" s="127" t="str">
        <f t="shared" si="57"/>
        <v>2310011506</v>
      </c>
      <c r="AF558" s="127" t="str">
        <f t="shared" si="58"/>
        <v>Phillips</v>
      </c>
      <c r="AG558" s="272"/>
      <c r="AH558" s="272"/>
      <c r="AI558" s="272"/>
      <c r="AJ558" s="83" t="s">
        <v>389</v>
      </c>
      <c r="AK558" s="270">
        <v>1</v>
      </c>
      <c r="AL558"/>
      <c r="AM558"/>
      <c r="AN558"/>
      <c r="AO558"/>
      <c r="AP558"/>
      <c r="AQ558"/>
    </row>
    <row r="559" spans="28:44" x14ac:dyDescent="0.2">
      <c r="AB559" s="127" t="str">
        <f t="shared" si="54"/>
        <v>Cascade_Oil Wells_Compressor Fugitives_2310011506</v>
      </c>
      <c r="AC559" s="127" t="str">
        <f t="shared" si="55"/>
        <v>Oil Wells</v>
      </c>
      <c r="AD559" s="127" t="str">
        <f t="shared" si="56"/>
        <v>Compressor Fugitives</v>
      </c>
      <c r="AE559" s="127" t="str">
        <f t="shared" si="57"/>
        <v>2310011506</v>
      </c>
      <c r="AF559" s="127" t="str">
        <f t="shared" si="58"/>
        <v>Cascade</v>
      </c>
      <c r="AG559" s="272"/>
      <c r="AH559" s="272"/>
      <c r="AI559" s="272"/>
      <c r="AJ559" s="83" t="s">
        <v>390</v>
      </c>
      <c r="AK559" s="270">
        <v>1.0833333333333333</v>
      </c>
      <c r="AL559"/>
      <c r="AM559"/>
      <c r="AN559"/>
      <c r="AO559"/>
      <c r="AP559"/>
      <c r="AQ559"/>
    </row>
    <row r="560" spans="28:44" x14ac:dyDescent="0.2">
      <c r="AB560" s="127" t="str">
        <f t="shared" si="54"/>
        <v>Fergus_Oil Wells_Compressor Fugitives_2310011506</v>
      </c>
      <c r="AC560" s="127" t="str">
        <f t="shared" si="55"/>
        <v>Oil Wells</v>
      </c>
      <c r="AD560" s="127" t="str">
        <f t="shared" si="56"/>
        <v>Compressor Fugitives</v>
      </c>
      <c r="AE560" s="127" t="str">
        <f t="shared" si="57"/>
        <v>2310011506</v>
      </c>
      <c r="AF560" s="127" t="str">
        <f t="shared" si="58"/>
        <v>Fergus</v>
      </c>
      <c r="AG560" s="272"/>
      <c r="AH560" s="272"/>
      <c r="AI560" s="272"/>
      <c r="AJ560" s="83" t="s">
        <v>391</v>
      </c>
      <c r="AK560" s="270">
        <v>1.0833333333333333</v>
      </c>
      <c r="AL560"/>
      <c r="AM560"/>
      <c r="AN560"/>
      <c r="AO560"/>
      <c r="AP560"/>
      <c r="AQ560"/>
    </row>
    <row r="561" spans="28:43" x14ac:dyDescent="0.2">
      <c r="AB561" s="127" t="str">
        <f t="shared" si="54"/>
        <v>Rosebud_Oil Wells_Compressor Fugitives_2310011506</v>
      </c>
      <c r="AC561" s="127" t="str">
        <f t="shared" si="55"/>
        <v>Oil Wells</v>
      </c>
      <c r="AD561" s="127" t="str">
        <f t="shared" si="56"/>
        <v>Compressor Fugitives</v>
      </c>
      <c r="AE561" s="127" t="str">
        <f t="shared" si="57"/>
        <v>2310011506</v>
      </c>
      <c r="AF561" s="127" t="str">
        <f t="shared" si="58"/>
        <v>Rosebud</v>
      </c>
      <c r="AG561" s="272"/>
      <c r="AH561" s="272"/>
      <c r="AI561" s="272"/>
      <c r="AJ561" s="83" t="s">
        <v>392</v>
      </c>
      <c r="AK561" s="270">
        <v>1.0833333333333333</v>
      </c>
      <c r="AL561"/>
      <c r="AM561"/>
      <c r="AN561"/>
      <c r="AO561"/>
      <c r="AP561"/>
      <c r="AQ561"/>
    </row>
    <row r="562" spans="28:43" x14ac:dyDescent="0.2">
      <c r="AB562" s="127" t="str">
        <f t="shared" si="54"/>
        <v>Teton_Oil Wells_Compressor Fugitives_2310011506</v>
      </c>
      <c r="AC562" s="127" t="str">
        <f t="shared" si="55"/>
        <v>Oil Wells</v>
      </c>
      <c r="AD562" s="127" t="str">
        <f t="shared" si="56"/>
        <v>Compressor Fugitives</v>
      </c>
      <c r="AE562" s="127" t="str">
        <f t="shared" si="57"/>
        <v>2310011506</v>
      </c>
      <c r="AF562" s="127" t="str">
        <f t="shared" si="58"/>
        <v>Teton</v>
      </c>
      <c r="AG562" s="272"/>
      <c r="AH562" s="272"/>
      <c r="AI562" s="272"/>
      <c r="AJ562" s="83" t="s">
        <v>393</v>
      </c>
      <c r="AK562" s="270">
        <v>1.0833333333333333</v>
      </c>
      <c r="AL562"/>
      <c r="AM562"/>
      <c r="AN562"/>
      <c r="AO562"/>
      <c r="AP562"/>
      <c r="AQ562"/>
    </row>
    <row r="563" spans="28:43" x14ac:dyDescent="0.2">
      <c r="AB563" s="127" t="str">
        <f t="shared" si="54"/>
        <v>Chouteau_Oil Wells_Compressor Fugitives_2310011506</v>
      </c>
      <c r="AC563" s="127" t="str">
        <f t="shared" si="55"/>
        <v>Oil Wells</v>
      </c>
      <c r="AD563" s="127" t="str">
        <f t="shared" si="56"/>
        <v>Compressor Fugitives</v>
      </c>
      <c r="AE563" s="127" t="str">
        <f t="shared" si="57"/>
        <v>2310011506</v>
      </c>
      <c r="AF563" s="127" t="str">
        <f t="shared" si="58"/>
        <v>Chouteau</v>
      </c>
      <c r="AG563" s="272"/>
      <c r="AH563" s="272"/>
      <c r="AI563" s="272"/>
      <c r="AJ563" s="83" t="s">
        <v>394</v>
      </c>
      <c r="AK563" s="270">
        <v>0.98529411764705888</v>
      </c>
      <c r="AL563"/>
      <c r="AM563"/>
      <c r="AN563"/>
      <c r="AO563"/>
      <c r="AP563"/>
      <c r="AQ563"/>
    </row>
    <row r="564" spans="28:43" x14ac:dyDescent="0.2">
      <c r="AB564" s="127" t="str">
        <f t="shared" si="54"/>
        <v>YELLWSTN_Oil Wells_Compressor Fugitives_2310011506</v>
      </c>
      <c r="AC564" s="127" t="str">
        <f t="shared" si="55"/>
        <v>Oil Wells</v>
      </c>
      <c r="AD564" s="127" t="str">
        <f t="shared" si="56"/>
        <v>Compressor Fugitives</v>
      </c>
      <c r="AE564" s="127" t="str">
        <f t="shared" si="57"/>
        <v>2310011506</v>
      </c>
      <c r="AF564" s="127" t="str">
        <f t="shared" si="58"/>
        <v>YELLWSTN</v>
      </c>
      <c r="AG564" s="272"/>
      <c r="AH564" s="272"/>
      <c r="AI564" s="272"/>
      <c r="AJ564" s="83" t="s">
        <v>399</v>
      </c>
      <c r="AK564" s="270">
        <v>1.0833333333333333</v>
      </c>
      <c r="AL564"/>
      <c r="AM564"/>
      <c r="AN564"/>
      <c r="AO564"/>
      <c r="AP564"/>
      <c r="AQ564"/>
    </row>
    <row r="565" spans="28:43" x14ac:dyDescent="0.2">
      <c r="AB565" s="127" t="str">
        <f t="shared" si="54"/>
        <v>GLDN VAL_Oil Wells_Compressor Fugitives_2310011506</v>
      </c>
      <c r="AC565" s="127" t="str">
        <f t="shared" si="55"/>
        <v>Oil Wells</v>
      </c>
      <c r="AD565" s="127" t="str">
        <f t="shared" si="56"/>
        <v>Compressor Fugitives</v>
      </c>
      <c r="AE565" s="127" t="str">
        <f t="shared" si="57"/>
        <v>2310011506</v>
      </c>
      <c r="AF565" s="127" t="str">
        <f t="shared" si="58"/>
        <v>GLDN VAL</v>
      </c>
      <c r="AG565" s="272"/>
      <c r="AH565" s="272"/>
      <c r="AI565" s="272"/>
      <c r="AJ565" s="83" t="s">
        <v>400</v>
      </c>
      <c r="AK565" s="270">
        <v>1.0833333333333333</v>
      </c>
      <c r="AL565"/>
      <c r="AM565"/>
      <c r="AN565"/>
      <c r="AO565"/>
      <c r="AP565"/>
      <c r="AQ565"/>
    </row>
    <row r="566" spans="28:43" x14ac:dyDescent="0.2">
      <c r="AB566" s="127" t="str">
        <f t="shared" si="54"/>
        <v>MSSLSHEL_Oil Wells_Compressor Fugitives_2310011506</v>
      </c>
      <c r="AC566" s="127" t="str">
        <f t="shared" si="55"/>
        <v>Oil Wells</v>
      </c>
      <c r="AD566" s="127" t="str">
        <f t="shared" si="56"/>
        <v>Compressor Fugitives</v>
      </c>
      <c r="AE566" s="127" t="str">
        <f t="shared" si="57"/>
        <v>2310011506</v>
      </c>
      <c r="AF566" s="127" t="str">
        <f t="shared" si="58"/>
        <v>MSSLSHEL</v>
      </c>
      <c r="AG566" s="272"/>
      <c r="AH566" s="272"/>
      <c r="AI566" s="272"/>
      <c r="AJ566" s="83" t="s">
        <v>401</v>
      </c>
      <c r="AK566" s="270">
        <v>1.0833333333333333</v>
      </c>
      <c r="AL566"/>
      <c r="AM566"/>
      <c r="AN566"/>
      <c r="AO566"/>
      <c r="AP566"/>
      <c r="AQ566"/>
    </row>
    <row r="567" spans="28:43" x14ac:dyDescent="0.2">
      <c r="AB567" s="127" t="str">
        <f t="shared" si="54"/>
        <v>PETROLEM_Oil Wells_Compressor Fugitives_2310011506</v>
      </c>
      <c r="AC567" s="127" t="str">
        <f t="shared" si="55"/>
        <v>Oil Wells</v>
      </c>
      <c r="AD567" s="127" t="str">
        <f t="shared" si="56"/>
        <v>Compressor Fugitives</v>
      </c>
      <c r="AE567" s="127" t="str">
        <f t="shared" si="57"/>
        <v>2310011506</v>
      </c>
      <c r="AF567" s="127" t="str">
        <f t="shared" si="58"/>
        <v>PETROLEM</v>
      </c>
      <c r="AG567" s="272"/>
      <c r="AH567" s="272"/>
      <c r="AI567" s="272"/>
      <c r="AJ567" s="83" t="s">
        <v>402</v>
      </c>
      <c r="AK567" s="270">
        <v>1.0833333333333333</v>
      </c>
      <c r="AL567"/>
      <c r="AM567"/>
      <c r="AN567"/>
      <c r="AO567"/>
      <c r="AP567"/>
      <c r="AQ567"/>
    </row>
    <row r="568" spans="28:43" x14ac:dyDescent="0.2">
      <c r="AB568" s="127" t="str">
        <f t="shared" si="54"/>
        <v>Basinwide_Oil Wells_Compressor Fugitives_2310011506</v>
      </c>
      <c r="AC568" s="127" t="str">
        <f t="shared" si="55"/>
        <v>Oil Wells</v>
      </c>
      <c r="AD568" s="127" t="str">
        <f t="shared" si="56"/>
        <v>Compressor Fugitives</v>
      </c>
      <c r="AE568" s="127" t="str">
        <f t="shared" si="57"/>
        <v>2310011506</v>
      </c>
      <c r="AF568" s="127" t="str">
        <f t="shared" si="58"/>
        <v>Basinwide</v>
      </c>
      <c r="AG568" s="272"/>
      <c r="AH568" s="272"/>
      <c r="AI568" s="272"/>
      <c r="AJ568" s="83" t="s">
        <v>453</v>
      </c>
      <c r="AK568" s="270">
        <v>1.010936132983377</v>
      </c>
      <c r="AL568"/>
      <c r="AM568"/>
      <c r="AN568"/>
      <c r="AO568"/>
      <c r="AP568"/>
      <c r="AQ568"/>
    </row>
    <row r="569" spans="28:43" x14ac:dyDescent="0.2">
      <c r="AB569" s="127" t="str">
        <f t="shared" si="54"/>
        <v>Toole_Oil Wells_Dehydrator_2310011000</v>
      </c>
      <c r="AC569" s="127" t="str">
        <f t="shared" si="55"/>
        <v>Oil Wells</v>
      </c>
      <c r="AD569" s="127" t="str">
        <f t="shared" si="56"/>
        <v>Dehydrator</v>
      </c>
      <c r="AE569" s="127" t="str">
        <f t="shared" si="57"/>
        <v>2310011000</v>
      </c>
      <c r="AF569" s="127" t="str">
        <f t="shared" si="58"/>
        <v>Toole</v>
      </c>
      <c r="AG569" s="272"/>
      <c r="AH569" s="12" t="s">
        <v>50</v>
      </c>
      <c r="AI569" s="12" t="s">
        <v>22</v>
      </c>
      <c r="AJ569" s="12" t="s">
        <v>383</v>
      </c>
      <c r="AK569" s="269">
        <v>1.32729662473132</v>
      </c>
      <c r="AL569"/>
      <c r="AM569"/>
      <c r="AN569"/>
      <c r="AO569"/>
      <c r="AP569"/>
      <c r="AQ569"/>
    </row>
    <row r="570" spans="28:43" x14ac:dyDescent="0.2">
      <c r="AB570" s="127" t="str">
        <f t="shared" si="54"/>
        <v>Pondera_Oil Wells_Dehydrator_2310011000</v>
      </c>
      <c r="AC570" s="127" t="str">
        <f t="shared" si="55"/>
        <v>Oil Wells</v>
      </c>
      <c r="AD570" s="127" t="str">
        <f t="shared" si="56"/>
        <v>Dehydrator</v>
      </c>
      <c r="AE570" s="127" t="str">
        <f t="shared" si="57"/>
        <v>2310011000</v>
      </c>
      <c r="AF570" s="127" t="str">
        <f t="shared" si="58"/>
        <v>Pondera</v>
      </c>
      <c r="AG570" s="272"/>
      <c r="AH570" s="272"/>
      <c r="AI570" s="272"/>
      <c r="AJ570" s="83" t="s">
        <v>384</v>
      </c>
      <c r="AK570" s="270">
        <v>1.32729662473132</v>
      </c>
      <c r="AL570"/>
      <c r="AM570"/>
      <c r="AN570"/>
      <c r="AO570"/>
      <c r="AP570"/>
      <c r="AQ570"/>
    </row>
    <row r="571" spans="28:43" x14ac:dyDescent="0.2">
      <c r="AB571" s="127" t="str">
        <f t="shared" si="54"/>
        <v>Glacier_Oil Wells_Dehydrator_2310011000</v>
      </c>
      <c r="AC571" s="127" t="str">
        <f t="shared" si="55"/>
        <v>Oil Wells</v>
      </c>
      <c r="AD571" s="127" t="str">
        <f t="shared" si="56"/>
        <v>Dehydrator</v>
      </c>
      <c r="AE571" s="127" t="str">
        <f t="shared" si="57"/>
        <v>2310011000</v>
      </c>
      <c r="AF571" s="127" t="str">
        <f t="shared" si="58"/>
        <v>Glacier</v>
      </c>
      <c r="AG571" s="272"/>
      <c r="AH571" s="272"/>
      <c r="AI571" s="272"/>
      <c r="AJ571" s="83" t="s">
        <v>385</v>
      </c>
      <c r="AK571" s="270">
        <v>1.32729662473132</v>
      </c>
      <c r="AL571"/>
      <c r="AM571"/>
      <c r="AN571"/>
      <c r="AO571"/>
      <c r="AP571"/>
      <c r="AQ571"/>
    </row>
    <row r="572" spans="28:43" x14ac:dyDescent="0.2">
      <c r="AB572" s="127" t="str">
        <f t="shared" si="54"/>
        <v>Blaine_Oil Wells_Dehydrator_2310011000</v>
      </c>
      <c r="AC572" s="127" t="str">
        <f t="shared" si="55"/>
        <v>Oil Wells</v>
      </c>
      <c r="AD572" s="127" t="str">
        <f t="shared" si="56"/>
        <v>Dehydrator</v>
      </c>
      <c r="AE572" s="127" t="str">
        <f t="shared" si="57"/>
        <v>2310011000</v>
      </c>
      <c r="AF572" s="127" t="str">
        <f t="shared" si="58"/>
        <v>Blaine</v>
      </c>
      <c r="AG572" s="272"/>
      <c r="AH572" s="272"/>
      <c r="AI572" s="272"/>
      <c r="AJ572" s="83" t="s">
        <v>386</v>
      </c>
      <c r="AK572" s="270">
        <v>0.82183387871614566</v>
      </c>
      <c r="AL572"/>
      <c r="AM572"/>
      <c r="AN572"/>
      <c r="AO572"/>
      <c r="AP572"/>
      <c r="AQ572"/>
    </row>
    <row r="573" spans="28:43" x14ac:dyDescent="0.2">
      <c r="AB573" s="127" t="str">
        <f t="shared" si="54"/>
        <v>Hill_Oil Wells_Dehydrator_2310011000</v>
      </c>
      <c r="AC573" s="127" t="str">
        <f t="shared" si="55"/>
        <v>Oil Wells</v>
      </c>
      <c r="AD573" s="127" t="str">
        <f t="shared" si="56"/>
        <v>Dehydrator</v>
      </c>
      <c r="AE573" s="127" t="str">
        <f t="shared" si="57"/>
        <v>2310011000</v>
      </c>
      <c r="AF573" s="127" t="str">
        <f t="shared" si="58"/>
        <v>Hill</v>
      </c>
      <c r="AG573" s="272"/>
      <c r="AH573" s="272"/>
      <c r="AI573" s="272"/>
      <c r="AJ573" s="83" t="s">
        <v>387</v>
      </c>
      <c r="AK573" s="270">
        <v>0.82183387871614566</v>
      </c>
      <c r="AL573"/>
      <c r="AM573"/>
      <c r="AN573"/>
      <c r="AO573"/>
      <c r="AP573"/>
      <c r="AQ573"/>
    </row>
    <row r="574" spans="28:43" x14ac:dyDescent="0.2">
      <c r="AB574" s="127" t="str">
        <f t="shared" si="54"/>
        <v>Liberty_Oil Wells_Dehydrator_2310011000</v>
      </c>
      <c r="AC574" s="127" t="str">
        <f t="shared" si="55"/>
        <v>Oil Wells</v>
      </c>
      <c r="AD574" s="127" t="str">
        <f t="shared" si="56"/>
        <v>Dehydrator</v>
      </c>
      <c r="AE574" s="127" t="str">
        <f t="shared" si="57"/>
        <v>2310011000</v>
      </c>
      <c r="AF574" s="127" t="str">
        <f t="shared" si="58"/>
        <v>Liberty</v>
      </c>
      <c r="AG574" s="272"/>
      <c r="AH574" s="272"/>
      <c r="AI574" s="272"/>
      <c r="AJ574" s="83" t="s">
        <v>388</v>
      </c>
      <c r="AK574" s="270">
        <v>1.32729662473132</v>
      </c>
      <c r="AL574"/>
      <c r="AM574"/>
      <c r="AN574"/>
      <c r="AO574"/>
      <c r="AP574"/>
      <c r="AQ574"/>
    </row>
    <row r="575" spans="28:43" x14ac:dyDescent="0.2">
      <c r="AB575" s="127" t="str">
        <f t="shared" si="54"/>
        <v>Phillips_Oil Wells_Dehydrator_2310011000</v>
      </c>
      <c r="AC575" s="127" t="str">
        <f t="shared" si="55"/>
        <v>Oil Wells</v>
      </c>
      <c r="AD575" s="127" t="str">
        <f t="shared" si="56"/>
        <v>Dehydrator</v>
      </c>
      <c r="AE575" s="127" t="str">
        <f t="shared" si="57"/>
        <v>2310011000</v>
      </c>
      <c r="AF575" s="127" t="str">
        <f t="shared" si="58"/>
        <v>Phillips</v>
      </c>
      <c r="AG575" s="272"/>
      <c r="AH575" s="272"/>
      <c r="AI575" s="272"/>
      <c r="AJ575" s="83" t="s">
        <v>389</v>
      </c>
      <c r="AK575" s="270">
        <v>0.82284131137448058</v>
      </c>
      <c r="AL575"/>
      <c r="AM575"/>
      <c r="AN575"/>
      <c r="AO575"/>
      <c r="AP575"/>
      <c r="AQ575"/>
    </row>
    <row r="576" spans="28:43" x14ac:dyDescent="0.2">
      <c r="AB576" s="127" t="str">
        <f t="shared" si="54"/>
        <v>Cascade_Oil Wells_Dehydrator_2310011000</v>
      </c>
      <c r="AC576" s="127" t="str">
        <f t="shared" si="55"/>
        <v>Oil Wells</v>
      </c>
      <c r="AD576" s="127" t="str">
        <f t="shared" si="56"/>
        <v>Dehydrator</v>
      </c>
      <c r="AE576" s="127" t="str">
        <f t="shared" si="57"/>
        <v>2310011000</v>
      </c>
      <c r="AF576" s="127" t="str">
        <f t="shared" si="58"/>
        <v>Cascade</v>
      </c>
      <c r="AG576" s="272"/>
      <c r="AH576" s="272"/>
      <c r="AI576" s="272"/>
      <c r="AJ576" s="83" t="s">
        <v>390</v>
      </c>
      <c r="AK576" s="270">
        <v>1.4717721082571971</v>
      </c>
      <c r="AL576"/>
      <c r="AM576"/>
      <c r="AN576"/>
      <c r="AO576"/>
      <c r="AP576"/>
      <c r="AQ576"/>
    </row>
    <row r="577" spans="28:43" x14ac:dyDescent="0.2">
      <c r="AB577" s="127" t="str">
        <f t="shared" si="54"/>
        <v>Fergus_Oil Wells_Dehydrator_2310011000</v>
      </c>
      <c r="AC577" s="127" t="str">
        <f t="shared" si="55"/>
        <v>Oil Wells</v>
      </c>
      <c r="AD577" s="127" t="str">
        <f t="shared" si="56"/>
        <v>Dehydrator</v>
      </c>
      <c r="AE577" s="127" t="str">
        <f t="shared" si="57"/>
        <v>2310011000</v>
      </c>
      <c r="AF577" s="127" t="str">
        <f t="shared" si="58"/>
        <v>Fergus</v>
      </c>
      <c r="AG577" s="272"/>
      <c r="AH577" s="272"/>
      <c r="AI577" s="272"/>
      <c r="AJ577" s="83" t="s">
        <v>391</v>
      </c>
      <c r="AK577" s="270">
        <v>1.4717721082571971</v>
      </c>
      <c r="AL577"/>
      <c r="AM577"/>
      <c r="AN577"/>
      <c r="AO577"/>
      <c r="AP577"/>
      <c r="AQ577"/>
    </row>
    <row r="578" spans="28:43" x14ac:dyDescent="0.2">
      <c r="AB578" s="127" t="str">
        <f t="shared" si="54"/>
        <v>Rosebud_Oil Wells_Dehydrator_2310011000</v>
      </c>
      <c r="AC578" s="127" t="str">
        <f t="shared" si="55"/>
        <v>Oil Wells</v>
      </c>
      <c r="AD578" s="127" t="str">
        <f t="shared" si="56"/>
        <v>Dehydrator</v>
      </c>
      <c r="AE578" s="127" t="str">
        <f t="shared" si="57"/>
        <v>2310011000</v>
      </c>
      <c r="AF578" s="127" t="str">
        <f t="shared" si="58"/>
        <v>Rosebud</v>
      </c>
      <c r="AG578" s="272"/>
      <c r="AH578" s="272"/>
      <c r="AI578" s="272"/>
      <c r="AJ578" s="83" t="s">
        <v>392</v>
      </c>
      <c r="AK578" s="270">
        <v>1.4717721082571971</v>
      </c>
      <c r="AL578"/>
      <c r="AM578"/>
      <c r="AN578"/>
      <c r="AO578"/>
      <c r="AP578"/>
      <c r="AQ578"/>
    </row>
    <row r="579" spans="28:43" x14ac:dyDescent="0.2">
      <c r="AB579" s="127" t="str">
        <f t="shared" si="54"/>
        <v>Teton_Oil Wells_Dehydrator_2310011000</v>
      </c>
      <c r="AC579" s="127" t="str">
        <f t="shared" si="55"/>
        <v>Oil Wells</v>
      </c>
      <c r="AD579" s="127" t="str">
        <f t="shared" si="56"/>
        <v>Dehydrator</v>
      </c>
      <c r="AE579" s="127" t="str">
        <f t="shared" si="57"/>
        <v>2310011000</v>
      </c>
      <c r="AF579" s="127" t="str">
        <f t="shared" si="58"/>
        <v>Teton</v>
      </c>
      <c r="AG579" s="272"/>
      <c r="AH579" s="272"/>
      <c r="AI579" s="272"/>
      <c r="AJ579" s="83" t="s">
        <v>393</v>
      </c>
      <c r="AK579" s="270">
        <v>1.4717721082571971</v>
      </c>
      <c r="AL579"/>
      <c r="AM579"/>
      <c r="AN579"/>
      <c r="AO579"/>
      <c r="AP579"/>
      <c r="AQ579"/>
    </row>
    <row r="580" spans="28:43" x14ac:dyDescent="0.2">
      <c r="AB580" s="127" t="str">
        <f t="shared" si="54"/>
        <v>Chouteau_Oil Wells_Dehydrator_2310011000</v>
      </c>
      <c r="AC580" s="127" t="str">
        <f t="shared" si="55"/>
        <v>Oil Wells</v>
      </c>
      <c r="AD580" s="127" t="str">
        <f t="shared" si="56"/>
        <v>Dehydrator</v>
      </c>
      <c r="AE580" s="127" t="str">
        <f t="shared" si="57"/>
        <v>2310011000</v>
      </c>
      <c r="AF580" s="127" t="str">
        <f t="shared" si="58"/>
        <v>Chouteau</v>
      </c>
      <c r="AG580" s="272"/>
      <c r="AH580" s="272"/>
      <c r="AI580" s="272"/>
      <c r="AJ580" s="83" t="s">
        <v>394</v>
      </c>
      <c r="AK580" s="270">
        <v>0.82183387871614566</v>
      </c>
      <c r="AL580"/>
      <c r="AM580"/>
      <c r="AN580"/>
      <c r="AO580"/>
      <c r="AP580"/>
      <c r="AQ580"/>
    </row>
    <row r="581" spans="28:43" x14ac:dyDescent="0.2">
      <c r="AB581" s="127" t="str">
        <f t="shared" si="54"/>
        <v>YELLWSTN_Oil Wells_Dehydrator_2310011000</v>
      </c>
      <c r="AC581" s="127" t="str">
        <f t="shared" si="55"/>
        <v>Oil Wells</v>
      </c>
      <c r="AD581" s="127" t="str">
        <f t="shared" si="56"/>
        <v>Dehydrator</v>
      </c>
      <c r="AE581" s="127" t="str">
        <f t="shared" si="57"/>
        <v>2310011000</v>
      </c>
      <c r="AF581" s="127" t="str">
        <f t="shared" si="58"/>
        <v>YELLWSTN</v>
      </c>
      <c r="AG581" s="272"/>
      <c r="AH581" s="272"/>
      <c r="AI581" s="272"/>
      <c r="AJ581" s="83" t="s">
        <v>399</v>
      </c>
      <c r="AK581" s="270">
        <v>1.4717721082571971</v>
      </c>
      <c r="AL581"/>
      <c r="AM581"/>
      <c r="AN581"/>
      <c r="AO581"/>
      <c r="AP581"/>
      <c r="AQ581"/>
    </row>
    <row r="582" spans="28:43" x14ac:dyDescent="0.2">
      <c r="AB582" s="127" t="str">
        <f t="shared" si="54"/>
        <v>GLDN VAL_Oil Wells_Dehydrator_2310011000</v>
      </c>
      <c r="AC582" s="127" t="str">
        <f t="shared" si="55"/>
        <v>Oil Wells</v>
      </c>
      <c r="AD582" s="127" t="str">
        <f t="shared" si="56"/>
        <v>Dehydrator</v>
      </c>
      <c r="AE582" s="127" t="str">
        <f t="shared" si="57"/>
        <v>2310011000</v>
      </c>
      <c r="AF582" s="127" t="str">
        <f t="shared" si="58"/>
        <v>GLDN VAL</v>
      </c>
      <c r="AG582" s="272"/>
      <c r="AH582" s="272"/>
      <c r="AI582" s="272"/>
      <c r="AJ582" s="83" t="s">
        <v>400</v>
      </c>
      <c r="AK582" s="270">
        <v>1.4717721082571971</v>
      </c>
      <c r="AL582"/>
      <c r="AM582"/>
      <c r="AN582"/>
      <c r="AO582"/>
      <c r="AP582"/>
      <c r="AQ582"/>
    </row>
    <row r="583" spans="28:43" x14ac:dyDescent="0.2">
      <c r="AB583" s="127" t="str">
        <f t="shared" si="54"/>
        <v>MSSLSHEL_Oil Wells_Dehydrator_2310011000</v>
      </c>
      <c r="AC583" s="127" t="str">
        <f t="shared" si="55"/>
        <v>Oil Wells</v>
      </c>
      <c r="AD583" s="127" t="str">
        <f t="shared" si="56"/>
        <v>Dehydrator</v>
      </c>
      <c r="AE583" s="127" t="str">
        <f t="shared" si="57"/>
        <v>2310011000</v>
      </c>
      <c r="AF583" s="127" t="str">
        <f t="shared" si="58"/>
        <v>MSSLSHEL</v>
      </c>
      <c r="AG583" s="272"/>
      <c r="AH583" s="272"/>
      <c r="AI583" s="272"/>
      <c r="AJ583" s="83" t="s">
        <v>401</v>
      </c>
      <c r="AK583" s="270">
        <v>1.4717721082571971</v>
      </c>
      <c r="AL583"/>
      <c r="AM583"/>
      <c r="AN583"/>
      <c r="AO583"/>
      <c r="AP583"/>
      <c r="AQ583"/>
    </row>
    <row r="584" spans="28:43" x14ac:dyDescent="0.2">
      <c r="AB584" s="127" t="str">
        <f t="shared" si="54"/>
        <v>PETROLEM_Oil Wells_Dehydrator_2310011000</v>
      </c>
      <c r="AC584" s="127" t="str">
        <f t="shared" si="55"/>
        <v>Oil Wells</v>
      </c>
      <c r="AD584" s="127" t="str">
        <f t="shared" si="56"/>
        <v>Dehydrator</v>
      </c>
      <c r="AE584" s="127" t="str">
        <f t="shared" si="57"/>
        <v>2310011000</v>
      </c>
      <c r="AF584" s="127" t="str">
        <f t="shared" si="58"/>
        <v>PETROLEM</v>
      </c>
      <c r="AG584" s="272"/>
      <c r="AH584" s="272"/>
      <c r="AI584" s="272"/>
      <c r="AJ584" s="83" t="s">
        <v>402</v>
      </c>
      <c r="AK584" s="270">
        <v>1.4717721082571971</v>
      </c>
      <c r="AL584"/>
      <c r="AM584"/>
      <c r="AN584"/>
      <c r="AO584"/>
      <c r="AP584"/>
      <c r="AQ584"/>
    </row>
    <row r="585" spans="28:43" x14ac:dyDescent="0.2">
      <c r="AB585" s="127" t="str">
        <f t="shared" si="54"/>
        <v>Basinwide_Oil Wells_Dehydrator_2310011000</v>
      </c>
      <c r="AC585" s="127" t="str">
        <f t="shared" si="55"/>
        <v>Oil Wells</v>
      </c>
      <c r="AD585" s="127" t="str">
        <f t="shared" si="56"/>
        <v>Dehydrator</v>
      </c>
      <c r="AE585" s="127" t="str">
        <f t="shared" si="57"/>
        <v>2310011000</v>
      </c>
      <c r="AF585" s="127" t="str">
        <f t="shared" si="58"/>
        <v>Basinwide</v>
      </c>
      <c r="AG585" s="272"/>
      <c r="AH585" s="272"/>
      <c r="AI585" s="272"/>
      <c r="AJ585" s="83" t="s">
        <v>453</v>
      </c>
      <c r="AK585" s="270">
        <v>1.2878753480363756</v>
      </c>
      <c r="AL585"/>
      <c r="AM585"/>
      <c r="AN585"/>
      <c r="AO585"/>
      <c r="AP585"/>
      <c r="AQ585"/>
    </row>
    <row r="586" spans="28:43" x14ac:dyDescent="0.2">
      <c r="AB586" s="127" t="str">
        <f t="shared" si="54"/>
        <v>Toole_Oil Wells_Dehydrator Flaring_2310011000</v>
      </c>
      <c r="AC586" s="127" t="str">
        <f t="shared" si="55"/>
        <v>Oil Wells</v>
      </c>
      <c r="AD586" s="127" t="str">
        <f t="shared" si="56"/>
        <v>Dehydrator Flaring</v>
      </c>
      <c r="AE586" s="127" t="str">
        <f t="shared" si="57"/>
        <v>2310011000</v>
      </c>
      <c r="AF586" s="127" t="str">
        <f t="shared" si="58"/>
        <v>Toole</v>
      </c>
      <c r="AG586" s="272"/>
      <c r="AH586" s="12" t="s">
        <v>51</v>
      </c>
      <c r="AI586" s="12" t="s">
        <v>22</v>
      </c>
      <c r="AJ586" s="12" t="s">
        <v>383</v>
      </c>
      <c r="AK586" s="269">
        <v>1.32729662473132</v>
      </c>
      <c r="AL586"/>
      <c r="AM586"/>
      <c r="AN586"/>
      <c r="AO586"/>
      <c r="AP586"/>
      <c r="AQ586"/>
    </row>
    <row r="587" spans="28:43" x14ac:dyDescent="0.2">
      <c r="AB587" s="127" t="str">
        <f t="shared" si="54"/>
        <v>Pondera_Oil Wells_Dehydrator Flaring_2310011000</v>
      </c>
      <c r="AC587" s="127" t="str">
        <f t="shared" si="55"/>
        <v>Oil Wells</v>
      </c>
      <c r="AD587" s="127" t="str">
        <f t="shared" si="56"/>
        <v>Dehydrator Flaring</v>
      </c>
      <c r="AE587" s="127" t="str">
        <f t="shared" si="57"/>
        <v>2310011000</v>
      </c>
      <c r="AF587" s="127" t="str">
        <f t="shared" si="58"/>
        <v>Pondera</v>
      </c>
      <c r="AG587" s="272"/>
      <c r="AH587" s="272"/>
      <c r="AI587" s="272"/>
      <c r="AJ587" s="83" t="s">
        <v>384</v>
      </c>
      <c r="AK587" s="270">
        <v>1.32729662473132</v>
      </c>
      <c r="AL587"/>
      <c r="AM587"/>
      <c r="AN587"/>
      <c r="AO587"/>
      <c r="AP587"/>
      <c r="AQ587"/>
    </row>
    <row r="588" spans="28:43" x14ac:dyDescent="0.2">
      <c r="AB588" s="127" t="str">
        <f t="shared" si="54"/>
        <v>Glacier_Oil Wells_Dehydrator Flaring_2310011000</v>
      </c>
      <c r="AC588" s="127" t="str">
        <f t="shared" si="55"/>
        <v>Oil Wells</v>
      </c>
      <c r="AD588" s="127" t="str">
        <f t="shared" si="56"/>
        <v>Dehydrator Flaring</v>
      </c>
      <c r="AE588" s="127" t="str">
        <f t="shared" si="57"/>
        <v>2310011000</v>
      </c>
      <c r="AF588" s="127" t="str">
        <f t="shared" si="58"/>
        <v>Glacier</v>
      </c>
      <c r="AG588" s="272"/>
      <c r="AH588" s="272"/>
      <c r="AI588" s="272"/>
      <c r="AJ588" s="83" t="s">
        <v>385</v>
      </c>
      <c r="AK588" s="270">
        <v>1.32729662473132</v>
      </c>
      <c r="AL588"/>
      <c r="AM588"/>
      <c r="AN588"/>
      <c r="AO588"/>
      <c r="AP588"/>
      <c r="AQ588"/>
    </row>
    <row r="589" spans="28:43" x14ac:dyDescent="0.2">
      <c r="AB589" s="127" t="str">
        <f t="shared" si="54"/>
        <v>Blaine_Oil Wells_Dehydrator Flaring_2310011000</v>
      </c>
      <c r="AC589" s="127" t="str">
        <f t="shared" si="55"/>
        <v>Oil Wells</v>
      </c>
      <c r="AD589" s="127" t="str">
        <f t="shared" si="56"/>
        <v>Dehydrator Flaring</v>
      </c>
      <c r="AE589" s="127" t="str">
        <f t="shared" si="57"/>
        <v>2310011000</v>
      </c>
      <c r="AF589" s="127" t="str">
        <f t="shared" si="58"/>
        <v>Blaine</v>
      </c>
      <c r="AG589" s="272"/>
      <c r="AH589" s="272"/>
      <c r="AI589" s="272"/>
      <c r="AJ589" s="83" t="s">
        <v>386</v>
      </c>
      <c r="AK589" s="270">
        <v>0.82183387871614566</v>
      </c>
      <c r="AL589"/>
      <c r="AM589"/>
      <c r="AN589"/>
      <c r="AO589"/>
      <c r="AP589"/>
      <c r="AQ589"/>
    </row>
    <row r="590" spans="28:43" x14ac:dyDescent="0.2">
      <c r="AB590" s="127" t="str">
        <f t="shared" si="54"/>
        <v>Hill_Oil Wells_Dehydrator Flaring_2310011000</v>
      </c>
      <c r="AC590" s="127" t="str">
        <f t="shared" si="55"/>
        <v>Oil Wells</v>
      </c>
      <c r="AD590" s="127" t="str">
        <f t="shared" si="56"/>
        <v>Dehydrator Flaring</v>
      </c>
      <c r="AE590" s="127" t="str">
        <f t="shared" si="57"/>
        <v>2310011000</v>
      </c>
      <c r="AF590" s="127" t="str">
        <f t="shared" si="58"/>
        <v>Hill</v>
      </c>
      <c r="AG590" s="272"/>
      <c r="AH590" s="272"/>
      <c r="AI590" s="272"/>
      <c r="AJ590" s="83" t="s">
        <v>387</v>
      </c>
      <c r="AK590" s="270">
        <v>0.82183387871614566</v>
      </c>
      <c r="AL590"/>
      <c r="AM590"/>
      <c r="AN590"/>
      <c r="AO590"/>
      <c r="AP590"/>
      <c r="AQ590"/>
    </row>
    <row r="591" spans="28:43" x14ac:dyDescent="0.2">
      <c r="AB591" s="127" t="str">
        <f t="shared" si="54"/>
        <v>Liberty_Oil Wells_Dehydrator Flaring_2310011000</v>
      </c>
      <c r="AC591" s="127" t="str">
        <f t="shared" si="55"/>
        <v>Oil Wells</v>
      </c>
      <c r="AD591" s="127" t="str">
        <f t="shared" si="56"/>
        <v>Dehydrator Flaring</v>
      </c>
      <c r="AE591" s="127" t="str">
        <f t="shared" si="57"/>
        <v>2310011000</v>
      </c>
      <c r="AF591" s="127" t="str">
        <f t="shared" si="58"/>
        <v>Liberty</v>
      </c>
      <c r="AG591" s="272"/>
      <c r="AH591" s="272"/>
      <c r="AI591" s="272"/>
      <c r="AJ591" s="83" t="s">
        <v>388</v>
      </c>
      <c r="AK591" s="270">
        <v>1.32729662473132</v>
      </c>
      <c r="AL591"/>
      <c r="AM591"/>
      <c r="AN591"/>
      <c r="AO591"/>
      <c r="AP591"/>
      <c r="AQ591"/>
    </row>
    <row r="592" spans="28:43" x14ac:dyDescent="0.2">
      <c r="AB592" s="127" t="str">
        <f t="shared" si="54"/>
        <v>Phillips_Oil Wells_Dehydrator Flaring_2310011000</v>
      </c>
      <c r="AC592" s="127" t="str">
        <f t="shared" si="55"/>
        <v>Oil Wells</v>
      </c>
      <c r="AD592" s="127" t="str">
        <f t="shared" si="56"/>
        <v>Dehydrator Flaring</v>
      </c>
      <c r="AE592" s="127" t="str">
        <f t="shared" si="57"/>
        <v>2310011000</v>
      </c>
      <c r="AF592" s="127" t="str">
        <f t="shared" si="58"/>
        <v>Phillips</v>
      </c>
      <c r="AG592" s="272"/>
      <c r="AH592" s="272"/>
      <c r="AI592" s="272"/>
      <c r="AJ592" s="83" t="s">
        <v>389</v>
      </c>
      <c r="AK592" s="270">
        <v>0.82284131137448058</v>
      </c>
      <c r="AL592"/>
      <c r="AM592"/>
      <c r="AN592"/>
      <c r="AO592"/>
      <c r="AP592"/>
      <c r="AQ592"/>
    </row>
    <row r="593" spans="28:43" x14ac:dyDescent="0.2">
      <c r="AB593" s="127" t="str">
        <f t="shared" si="54"/>
        <v>Cascade_Oil Wells_Dehydrator Flaring_2310011000</v>
      </c>
      <c r="AC593" s="127" t="str">
        <f t="shared" si="55"/>
        <v>Oil Wells</v>
      </c>
      <c r="AD593" s="127" t="str">
        <f t="shared" si="56"/>
        <v>Dehydrator Flaring</v>
      </c>
      <c r="AE593" s="127" t="str">
        <f t="shared" si="57"/>
        <v>2310011000</v>
      </c>
      <c r="AF593" s="127" t="str">
        <f t="shared" si="58"/>
        <v>Cascade</v>
      </c>
      <c r="AG593" s="272"/>
      <c r="AH593" s="272"/>
      <c r="AI593" s="272"/>
      <c r="AJ593" s="83" t="s">
        <v>390</v>
      </c>
      <c r="AK593" s="270">
        <v>1.4717721082571971</v>
      </c>
      <c r="AL593"/>
      <c r="AM593"/>
      <c r="AN593"/>
      <c r="AO593"/>
      <c r="AP593"/>
      <c r="AQ593"/>
    </row>
    <row r="594" spans="28:43" x14ac:dyDescent="0.2">
      <c r="AB594" s="127" t="str">
        <f t="shared" si="54"/>
        <v>Fergus_Oil Wells_Dehydrator Flaring_2310011000</v>
      </c>
      <c r="AC594" s="127" t="str">
        <f t="shared" si="55"/>
        <v>Oil Wells</v>
      </c>
      <c r="AD594" s="127" t="str">
        <f t="shared" si="56"/>
        <v>Dehydrator Flaring</v>
      </c>
      <c r="AE594" s="127" t="str">
        <f t="shared" si="57"/>
        <v>2310011000</v>
      </c>
      <c r="AF594" s="127" t="str">
        <f t="shared" si="58"/>
        <v>Fergus</v>
      </c>
      <c r="AG594" s="272"/>
      <c r="AH594" s="272"/>
      <c r="AI594" s="272"/>
      <c r="AJ594" s="83" t="s">
        <v>391</v>
      </c>
      <c r="AK594" s="270">
        <v>1.4717721082571971</v>
      </c>
      <c r="AL594"/>
      <c r="AM594"/>
      <c r="AN594"/>
      <c r="AO594"/>
      <c r="AP594"/>
      <c r="AQ594"/>
    </row>
    <row r="595" spans="28:43" x14ac:dyDescent="0.2">
      <c r="AB595" s="127" t="str">
        <f t="shared" si="54"/>
        <v>Rosebud_Oil Wells_Dehydrator Flaring_2310011000</v>
      </c>
      <c r="AC595" s="127" t="str">
        <f t="shared" si="55"/>
        <v>Oil Wells</v>
      </c>
      <c r="AD595" s="127" t="str">
        <f t="shared" si="56"/>
        <v>Dehydrator Flaring</v>
      </c>
      <c r="AE595" s="127" t="str">
        <f t="shared" si="57"/>
        <v>2310011000</v>
      </c>
      <c r="AF595" s="127" t="str">
        <f t="shared" si="58"/>
        <v>Rosebud</v>
      </c>
      <c r="AG595" s="272"/>
      <c r="AH595" s="272"/>
      <c r="AI595" s="272"/>
      <c r="AJ595" s="83" t="s">
        <v>392</v>
      </c>
      <c r="AK595" s="270">
        <v>1.4717721082571971</v>
      </c>
      <c r="AL595"/>
      <c r="AM595"/>
      <c r="AN595"/>
      <c r="AO595"/>
      <c r="AP595"/>
      <c r="AQ595"/>
    </row>
    <row r="596" spans="28:43" x14ac:dyDescent="0.2">
      <c r="AB596" s="127" t="str">
        <f t="shared" si="54"/>
        <v>Teton_Oil Wells_Dehydrator Flaring_2310011000</v>
      </c>
      <c r="AC596" s="127" t="str">
        <f t="shared" si="55"/>
        <v>Oil Wells</v>
      </c>
      <c r="AD596" s="127" t="str">
        <f t="shared" si="56"/>
        <v>Dehydrator Flaring</v>
      </c>
      <c r="AE596" s="127" t="str">
        <f t="shared" si="57"/>
        <v>2310011000</v>
      </c>
      <c r="AF596" s="127" t="str">
        <f t="shared" si="58"/>
        <v>Teton</v>
      </c>
      <c r="AG596" s="272"/>
      <c r="AH596" s="272"/>
      <c r="AI596" s="272"/>
      <c r="AJ596" s="83" t="s">
        <v>393</v>
      </c>
      <c r="AK596" s="270">
        <v>1.4717721082571971</v>
      </c>
      <c r="AL596"/>
      <c r="AM596"/>
      <c r="AN596"/>
      <c r="AO596"/>
      <c r="AP596"/>
      <c r="AQ596"/>
    </row>
    <row r="597" spans="28:43" x14ac:dyDescent="0.2">
      <c r="AB597" s="127" t="str">
        <f t="shared" si="54"/>
        <v>Chouteau_Oil Wells_Dehydrator Flaring_2310011000</v>
      </c>
      <c r="AC597" s="127" t="str">
        <f t="shared" si="55"/>
        <v>Oil Wells</v>
      </c>
      <c r="AD597" s="127" t="str">
        <f t="shared" si="56"/>
        <v>Dehydrator Flaring</v>
      </c>
      <c r="AE597" s="127" t="str">
        <f t="shared" si="57"/>
        <v>2310011000</v>
      </c>
      <c r="AF597" s="127" t="str">
        <f t="shared" si="58"/>
        <v>Chouteau</v>
      </c>
      <c r="AG597" s="272"/>
      <c r="AH597" s="272"/>
      <c r="AI597" s="272"/>
      <c r="AJ597" s="83" t="s">
        <v>394</v>
      </c>
      <c r="AK597" s="270">
        <v>0.82183387871614566</v>
      </c>
      <c r="AL597"/>
      <c r="AM597"/>
      <c r="AN597"/>
      <c r="AO597"/>
      <c r="AP597"/>
      <c r="AQ597"/>
    </row>
    <row r="598" spans="28:43" x14ac:dyDescent="0.2">
      <c r="AB598" s="127" t="str">
        <f t="shared" si="54"/>
        <v>YELLWSTN_Oil Wells_Dehydrator Flaring_2310011000</v>
      </c>
      <c r="AC598" s="127" t="str">
        <f t="shared" si="55"/>
        <v>Oil Wells</v>
      </c>
      <c r="AD598" s="127" t="str">
        <f t="shared" si="56"/>
        <v>Dehydrator Flaring</v>
      </c>
      <c r="AE598" s="127" t="str">
        <f t="shared" si="57"/>
        <v>2310011000</v>
      </c>
      <c r="AF598" s="127" t="str">
        <f t="shared" si="58"/>
        <v>YELLWSTN</v>
      </c>
      <c r="AG598" s="272"/>
      <c r="AH598" s="272"/>
      <c r="AI598" s="272"/>
      <c r="AJ598" s="83" t="s">
        <v>399</v>
      </c>
      <c r="AK598" s="270">
        <v>1.4717721082571971</v>
      </c>
      <c r="AL598"/>
      <c r="AM598"/>
      <c r="AN598"/>
      <c r="AO598"/>
      <c r="AP598"/>
      <c r="AQ598"/>
    </row>
    <row r="599" spans="28:43" x14ac:dyDescent="0.2">
      <c r="AB599" s="127" t="str">
        <f t="shared" si="54"/>
        <v>GLDN VAL_Oil Wells_Dehydrator Flaring_2310011000</v>
      </c>
      <c r="AC599" s="127" t="str">
        <f t="shared" si="55"/>
        <v>Oil Wells</v>
      </c>
      <c r="AD599" s="127" t="str">
        <f t="shared" si="56"/>
        <v>Dehydrator Flaring</v>
      </c>
      <c r="AE599" s="127" t="str">
        <f t="shared" si="57"/>
        <v>2310011000</v>
      </c>
      <c r="AF599" s="127" t="str">
        <f t="shared" si="58"/>
        <v>GLDN VAL</v>
      </c>
      <c r="AG599" s="272"/>
      <c r="AH599" s="272"/>
      <c r="AI599" s="272"/>
      <c r="AJ599" s="83" t="s">
        <v>400</v>
      </c>
      <c r="AK599" s="270">
        <v>1.4717721082571971</v>
      </c>
      <c r="AL599"/>
      <c r="AM599"/>
      <c r="AN599"/>
      <c r="AO599"/>
      <c r="AP599"/>
      <c r="AQ599"/>
    </row>
    <row r="600" spans="28:43" x14ac:dyDescent="0.2">
      <c r="AB600" s="127" t="str">
        <f t="shared" si="54"/>
        <v>MSSLSHEL_Oil Wells_Dehydrator Flaring_2310011000</v>
      </c>
      <c r="AC600" s="127" t="str">
        <f t="shared" si="55"/>
        <v>Oil Wells</v>
      </c>
      <c r="AD600" s="127" t="str">
        <f t="shared" si="56"/>
        <v>Dehydrator Flaring</v>
      </c>
      <c r="AE600" s="127" t="str">
        <f t="shared" si="57"/>
        <v>2310011000</v>
      </c>
      <c r="AF600" s="127" t="str">
        <f t="shared" si="58"/>
        <v>MSSLSHEL</v>
      </c>
      <c r="AG600" s="272"/>
      <c r="AH600" s="272"/>
      <c r="AI600" s="272"/>
      <c r="AJ600" s="83" t="s">
        <v>401</v>
      </c>
      <c r="AK600" s="270">
        <v>1.4717721082571971</v>
      </c>
      <c r="AL600"/>
      <c r="AM600"/>
      <c r="AN600"/>
      <c r="AO600"/>
      <c r="AP600"/>
      <c r="AQ600"/>
    </row>
    <row r="601" spans="28:43" x14ac:dyDescent="0.2">
      <c r="AB601" s="127" t="str">
        <f t="shared" si="54"/>
        <v>PETROLEM_Oil Wells_Dehydrator Flaring_2310011000</v>
      </c>
      <c r="AC601" s="127" t="str">
        <f t="shared" si="55"/>
        <v>Oil Wells</v>
      </c>
      <c r="AD601" s="127" t="str">
        <f t="shared" si="56"/>
        <v>Dehydrator Flaring</v>
      </c>
      <c r="AE601" s="127" t="str">
        <f t="shared" si="57"/>
        <v>2310011000</v>
      </c>
      <c r="AF601" s="127" t="str">
        <f t="shared" si="58"/>
        <v>PETROLEM</v>
      </c>
      <c r="AG601" s="272"/>
      <c r="AH601" s="272"/>
      <c r="AI601" s="272"/>
      <c r="AJ601" s="83" t="s">
        <v>402</v>
      </c>
      <c r="AK601" s="270">
        <v>1.4717721082571971</v>
      </c>
      <c r="AL601"/>
      <c r="AM601"/>
      <c r="AN601"/>
      <c r="AO601"/>
      <c r="AP601"/>
      <c r="AQ601"/>
    </row>
    <row r="602" spans="28:43" x14ac:dyDescent="0.2">
      <c r="AB602" s="127" t="str">
        <f t="shared" ref="AB602:AB665" si="59">AF602&amp;"_"&amp;AC602&amp;"_"&amp;AD602&amp;"_"&amp;AE602</f>
        <v>Basinwide_Oil Wells_Dehydrator Flaring_2310011000</v>
      </c>
      <c r="AC602" s="127" t="str">
        <f t="shared" ref="AC602:AC665" si="60">IF(AG602="",AC601,AG602)</f>
        <v>Oil Wells</v>
      </c>
      <c r="AD602" s="127" t="str">
        <f t="shared" ref="AD602:AD665" si="61">IF(AH602="",AD601,AH602)</f>
        <v>Dehydrator Flaring</v>
      </c>
      <c r="AE602" s="127" t="str">
        <f t="shared" ref="AE602:AE665" si="62">IF(AI602="",AE601,AI602)</f>
        <v>2310011000</v>
      </c>
      <c r="AF602" s="127" t="str">
        <f t="shared" ref="AF602:AF665" si="63">IF(AJ602&lt;&gt;"",RIGHT(AJ602,LEN(AJ602)-7),AF601)</f>
        <v>Basinwide</v>
      </c>
      <c r="AG602" s="272"/>
      <c r="AH602" s="272"/>
      <c r="AI602" s="272"/>
      <c r="AJ602" s="83" t="s">
        <v>453</v>
      </c>
      <c r="AK602" s="270">
        <v>1.2878753480363756</v>
      </c>
      <c r="AL602"/>
      <c r="AM602"/>
      <c r="AN602"/>
      <c r="AO602"/>
      <c r="AP602"/>
      <c r="AQ602"/>
    </row>
    <row r="603" spans="28:43" x14ac:dyDescent="0.2">
      <c r="AB603" s="127" t="str">
        <f t="shared" si="59"/>
        <v>Toole_Oil Wells_Drill rigs_2310000220</v>
      </c>
      <c r="AC603" s="127" t="str">
        <f t="shared" si="60"/>
        <v>Oil Wells</v>
      </c>
      <c r="AD603" s="127" t="str">
        <f t="shared" si="61"/>
        <v>Drill rigs</v>
      </c>
      <c r="AE603" s="127" t="str">
        <f t="shared" si="62"/>
        <v>2310000220</v>
      </c>
      <c r="AF603" s="127" t="str">
        <f t="shared" si="63"/>
        <v>Toole</v>
      </c>
      <c r="AG603" s="272"/>
      <c r="AH603" s="12" t="s">
        <v>18</v>
      </c>
      <c r="AI603" s="12" t="s">
        <v>326</v>
      </c>
      <c r="AJ603" s="12" t="s">
        <v>383</v>
      </c>
      <c r="AK603" s="269">
        <v>0.36363636363636365</v>
      </c>
      <c r="AL603"/>
      <c r="AM603"/>
      <c r="AN603"/>
      <c r="AO603"/>
      <c r="AP603"/>
      <c r="AQ603"/>
    </row>
    <row r="604" spans="28:43" x14ac:dyDescent="0.2">
      <c r="AB604" s="127" t="str">
        <f t="shared" si="59"/>
        <v>Pondera_Oil Wells_Drill rigs_2310000220</v>
      </c>
      <c r="AC604" s="127" t="str">
        <f t="shared" si="60"/>
        <v>Oil Wells</v>
      </c>
      <c r="AD604" s="127" t="str">
        <f t="shared" si="61"/>
        <v>Drill rigs</v>
      </c>
      <c r="AE604" s="127" t="str">
        <f t="shared" si="62"/>
        <v>2310000220</v>
      </c>
      <c r="AF604" s="127" t="str">
        <f t="shared" si="63"/>
        <v>Pondera</v>
      </c>
      <c r="AG604" s="272"/>
      <c r="AH604" s="272"/>
      <c r="AI604" s="272"/>
      <c r="AJ604" s="83" t="s">
        <v>384</v>
      </c>
      <c r="AK604" s="270">
        <v>0.36363636363636365</v>
      </c>
      <c r="AL604"/>
      <c r="AM604"/>
      <c r="AN604"/>
      <c r="AO604"/>
      <c r="AP604"/>
      <c r="AQ604"/>
    </row>
    <row r="605" spans="28:43" x14ac:dyDescent="0.2">
      <c r="AB605" s="127" t="str">
        <f t="shared" si="59"/>
        <v>Glacier_Oil Wells_Drill rigs_2310000220</v>
      </c>
      <c r="AC605" s="127" t="str">
        <f t="shared" si="60"/>
        <v>Oil Wells</v>
      </c>
      <c r="AD605" s="127" t="str">
        <f t="shared" si="61"/>
        <v>Drill rigs</v>
      </c>
      <c r="AE605" s="127" t="str">
        <f t="shared" si="62"/>
        <v>2310000220</v>
      </c>
      <c r="AF605" s="127" t="str">
        <f t="shared" si="63"/>
        <v>Glacier</v>
      </c>
      <c r="AG605" s="272"/>
      <c r="AH605" s="272"/>
      <c r="AI605" s="272"/>
      <c r="AJ605" s="83" t="s">
        <v>385</v>
      </c>
      <c r="AK605" s="270">
        <v>0.36363636363636365</v>
      </c>
      <c r="AL605"/>
      <c r="AM605"/>
      <c r="AN605"/>
      <c r="AO605"/>
      <c r="AP605"/>
      <c r="AQ605"/>
    </row>
    <row r="606" spans="28:43" x14ac:dyDescent="0.2">
      <c r="AB606" s="127" t="str">
        <f t="shared" si="59"/>
        <v>Blaine_Oil Wells_Drill rigs_2310000220</v>
      </c>
      <c r="AC606" s="127" t="str">
        <f t="shared" si="60"/>
        <v>Oil Wells</v>
      </c>
      <c r="AD606" s="127" t="str">
        <f t="shared" si="61"/>
        <v>Drill rigs</v>
      </c>
      <c r="AE606" s="127" t="str">
        <f t="shared" si="62"/>
        <v>2310000220</v>
      </c>
      <c r="AF606" s="127" t="str">
        <f t="shared" si="63"/>
        <v>Blaine</v>
      </c>
      <c r="AG606" s="272"/>
      <c r="AH606" s="272"/>
      <c r="AI606" s="272"/>
      <c r="AJ606" s="83" t="s">
        <v>386</v>
      </c>
      <c r="AK606" s="270">
        <v>0.74999999999999989</v>
      </c>
      <c r="AL606"/>
      <c r="AM606"/>
      <c r="AN606"/>
      <c r="AO606"/>
      <c r="AP606"/>
      <c r="AQ606"/>
    </row>
    <row r="607" spans="28:43" x14ac:dyDescent="0.2">
      <c r="AB607" s="127" t="str">
        <f t="shared" si="59"/>
        <v>Hill_Oil Wells_Drill rigs_2310000220</v>
      </c>
      <c r="AC607" s="127" t="str">
        <f t="shared" si="60"/>
        <v>Oil Wells</v>
      </c>
      <c r="AD607" s="127" t="str">
        <f t="shared" si="61"/>
        <v>Drill rigs</v>
      </c>
      <c r="AE607" s="127" t="str">
        <f t="shared" si="62"/>
        <v>2310000220</v>
      </c>
      <c r="AF607" s="127" t="str">
        <f t="shared" si="63"/>
        <v>Hill</v>
      </c>
      <c r="AG607" s="272"/>
      <c r="AH607" s="272"/>
      <c r="AI607" s="272"/>
      <c r="AJ607" s="83" t="s">
        <v>387</v>
      </c>
      <c r="AK607" s="270">
        <v>0.74999999999999989</v>
      </c>
      <c r="AL607"/>
      <c r="AM607"/>
      <c r="AN607"/>
      <c r="AO607"/>
      <c r="AP607"/>
      <c r="AQ607"/>
    </row>
    <row r="608" spans="28:43" x14ac:dyDescent="0.2">
      <c r="AB608" s="127" t="str">
        <f t="shared" si="59"/>
        <v>Liberty_Oil Wells_Drill rigs_2310000220</v>
      </c>
      <c r="AC608" s="127" t="str">
        <f t="shared" si="60"/>
        <v>Oil Wells</v>
      </c>
      <c r="AD608" s="127" t="str">
        <f t="shared" si="61"/>
        <v>Drill rigs</v>
      </c>
      <c r="AE608" s="127" t="str">
        <f t="shared" si="62"/>
        <v>2310000220</v>
      </c>
      <c r="AF608" s="127" t="str">
        <f t="shared" si="63"/>
        <v>Liberty</v>
      </c>
      <c r="AG608" s="272"/>
      <c r="AH608" s="272"/>
      <c r="AI608" s="272"/>
      <c r="AJ608" s="83" t="s">
        <v>388</v>
      </c>
      <c r="AK608" s="270">
        <v>0.36363636363636365</v>
      </c>
      <c r="AL608"/>
      <c r="AM608"/>
      <c r="AN608"/>
      <c r="AO608"/>
      <c r="AP608"/>
    </row>
    <row r="609" spans="28:42" x14ac:dyDescent="0.2">
      <c r="AB609" s="127" t="str">
        <f t="shared" si="59"/>
        <v>Phillips_Oil Wells_Drill rigs_2310000220</v>
      </c>
      <c r="AC609" s="127" t="str">
        <f t="shared" si="60"/>
        <v>Oil Wells</v>
      </c>
      <c r="AD609" s="127" t="str">
        <f t="shared" si="61"/>
        <v>Drill rigs</v>
      </c>
      <c r="AE609" s="127" t="str">
        <f t="shared" si="62"/>
        <v>2310000220</v>
      </c>
      <c r="AF609" s="127" t="str">
        <f t="shared" si="63"/>
        <v>Phillips</v>
      </c>
      <c r="AG609" s="272"/>
      <c r="AH609" s="272"/>
      <c r="AI609" s="272"/>
      <c r="AJ609" s="83" t="s">
        <v>389</v>
      </c>
      <c r="AK609" s="270">
        <v>1</v>
      </c>
      <c r="AL609"/>
      <c r="AM609"/>
      <c r="AN609"/>
      <c r="AO609"/>
      <c r="AP609"/>
    </row>
    <row r="610" spans="28:42" x14ac:dyDescent="0.2">
      <c r="AB610" s="127" t="str">
        <f t="shared" si="59"/>
        <v>Cascade_Oil Wells_Drill rigs_2310000220</v>
      </c>
      <c r="AC610" s="127" t="str">
        <f t="shared" si="60"/>
        <v>Oil Wells</v>
      </c>
      <c r="AD610" s="127" t="str">
        <f t="shared" si="61"/>
        <v>Drill rigs</v>
      </c>
      <c r="AE610" s="127" t="str">
        <f t="shared" si="62"/>
        <v>2310000220</v>
      </c>
      <c r="AF610" s="127" t="str">
        <f t="shared" si="63"/>
        <v>Cascade</v>
      </c>
      <c r="AG610" s="272"/>
      <c r="AH610" s="272"/>
      <c r="AI610" s="272"/>
      <c r="AJ610" s="83" t="s">
        <v>390</v>
      </c>
      <c r="AK610" s="270">
        <v>0.61538461538461531</v>
      </c>
      <c r="AL610"/>
      <c r="AM610"/>
      <c r="AN610"/>
      <c r="AO610"/>
      <c r="AP610"/>
    </row>
    <row r="611" spans="28:42" x14ac:dyDescent="0.2">
      <c r="AB611" s="127" t="str">
        <f t="shared" si="59"/>
        <v>Fergus_Oil Wells_Drill rigs_2310000220</v>
      </c>
      <c r="AC611" s="127" t="str">
        <f t="shared" si="60"/>
        <v>Oil Wells</v>
      </c>
      <c r="AD611" s="127" t="str">
        <f t="shared" si="61"/>
        <v>Drill rigs</v>
      </c>
      <c r="AE611" s="127" t="str">
        <f t="shared" si="62"/>
        <v>2310000220</v>
      </c>
      <c r="AF611" s="127" t="str">
        <f t="shared" si="63"/>
        <v>Fergus</v>
      </c>
      <c r="AG611" s="272"/>
      <c r="AH611" s="272"/>
      <c r="AI611" s="272"/>
      <c r="AJ611" s="83" t="s">
        <v>391</v>
      </c>
      <c r="AK611" s="270">
        <v>0.61538461538461531</v>
      </c>
      <c r="AL611"/>
      <c r="AM611"/>
      <c r="AN611"/>
      <c r="AO611"/>
      <c r="AP611"/>
    </row>
    <row r="612" spans="28:42" x14ac:dyDescent="0.2">
      <c r="AB612" s="127" t="str">
        <f t="shared" si="59"/>
        <v>Rosebud_Oil Wells_Drill rigs_2310000220</v>
      </c>
      <c r="AC612" s="127" t="str">
        <f t="shared" si="60"/>
        <v>Oil Wells</v>
      </c>
      <c r="AD612" s="127" t="str">
        <f t="shared" si="61"/>
        <v>Drill rigs</v>
      </c>
      <c r="AE612" s="127" t="str">
        <f t="shared" si="62"/>
        <v>2310000220</v>
      </c>
      <c r="AF612" s="127" t="str">
        <f t="shared" si="63"/>
        <v>Rosebud</v>
      </c>
      <c r="AG612" s="272"/>
      <c r="AH612" s="272"/>
      <c r="AI612" s="272"/>
      <c r="AJ612" s="83" t="s">
        <v>392</v>
      </c>
      <c r="AK612" s="270">
        <v>0.61538461538461531</v>
      </c>
      <c r="AL612"/>
      <c r="AM612"/>
      <c r="AN612"/>
      <c r="AO612"/>
      <c r="AP612"/>
    </row>
    <row r="613" spans="28:42" x14ac:dyDescent="0.2">
      <c r="AB613" s="127" t="str">
        <f t="shared" si="59"/>
        <v>Teton_Oil Wells_Drill rigs_2310000220</v>
      </c>
      <c r="AC613" s="127" t="str">
        <f t="shared" si="60"/>
        <v>Oil Wells</v>
      </c>
      <c r="AD613" s="127" t="str">
        <f t="shared" si="61"/>
        <v>Drill rigs</v>
      </c>
      <c r="AE613" s="127" t="str">
        <f t="shared" si="62"/>
        <v>2310000220</v>
      </c>
      <c r="AF613" s="127" t="str">
        <f t="shared" si="63"/>
        <v>Teton</v>
      </c>
      <c r="AG613" s="272"/>
      <c r="AH613" s="272"/>
      <c r="AI613" s="272"/>
      <c r="AJ613" s="83" t="s">
        <v>393</v>
      </c>
      <c r="AK613" s="270">
        <v>0.61538461538461531</v>
      </c>
      <c r="AL613"/>
      <c r="AM613"/>
      <c r="AN613"/>
      <c r="AO613"/>
      <c r="AP613"/>
    </row>
    <row r="614" spans="28:42" x14ac:dyDescent="0.2">
      <c r="AB614" s="127" t="str">
        <f t="shared" si="59"/>
        <v>Chouteau_Oil Wells_Drill rigs_2310000220</v>
      </c>
      <c r="AC614" s="127" t="str">
        <f t="shared" si="60"/>
        <v>Oil Wells</v>
      </c>
      <c r="AD614" s="127" t="str">
        <f t="shared" si="61"/>
        <v>Drill rigs</v>
      </c>
      <c r="AE614" s="127" t="str">
        <f t="shared" si="62"/>
        <v>2310000220</v>
      </c>
      <c r="AF614" s="127" t="str">
        <f t="shared" si="63"/>
        <v>Chouteau</v>
      </c>
      <c r="AG614" s="272"/>
      <c r="AH614" s="272"/>
      <c r="AI614" s="272"/>
      <c r="AJ614" s="83" t="s">
        <v>394</v>
      </c>
      <c r="AK614" s="270">
        <v>0.74999999999999989</v>
      </c>
      <c r="AL614"/>
      <c r="AM614"/>
      <c r="AN614"/>
      <c r="AO614"/>
      <c r="AP614"/>
    </row>
    <row r="615" spans="28:42" x14ac:dyDescent="0.2">
      <c r="AB615" s="127" t="str">
        <f t="shared" si="59"/>
        <v>YELLWSTN_Oil Wells_Drill rigs_2310000220</v>
      </c>
      <c r="AC615" s="127" t="str">
        <f t="shared" si="60"/>
        <v>Oil Wells</v>
      </c>
      <c r="AD615" s="127" t="str">
        <f t="shared" si="61"/>
        <v>Drill rigs</v>
      </c>
      <c r="AE615" s="127" t="str">
        <f t="shared" si="62"/>
        <v>2310000220</v>
      </c>
      <c r="AF615" s="127" t="str">
        <f t="shared" si="63"/>
        <v>YELLWSTN</v>
      </c>
      <c r="AG615" s="272"/>
      <c r="AH615" s="272"/>
      <c r="AI615" s="272"/>
      <c r="AJ615" s="83" t="s">
        <v>399</v>
      </c>
      <c r="AK615" s="270">
        <v>0.61538461538461531</v>
      </c>
      <c r="AL615"/>
      <c r="AM615"/>
      <c r="AN615"/>
      <c r="AO615"/>
      <c r="AP615"/>
    </row>
    <row r="616" spans="28:42" x14ac:dyDescent="0.2">
      <c r="AB616" s="127" t="str">
        <f t="shared" si="59"/>
        <v>GLDN VAL_Oil Wells_Drill rigs_2310000220</v>
      </c>
      <c r="AC616" s="127" t="str">
        <f t="shared" si="60"/>
        <v>Oil Wells</v>
      </c>
      <c r="AD616" s="127" t="str">
        <f t="shared" si="61"/>
        <v>Drill rigs</v>
      </c>
      <c r="AE616" s="127" t="str">
        <f t="shared" si="62"/>
        <v>2310000220</v>
      </c>
      <c r="AF616" s="127" t="str">
        <f t="shared" si="63"/>
        <v>GLDN VAL</v>
      </c>
      <c r="AG616" s="272"/>
      <c r="AH616" s="272"/>
      <c r="AI616" s="272"/>
      <c r="AJ616" s="83" t="s">
        <v>400</v>
      </c>
      <c r="AK616" s="270">
        <v>0.61538461538461531</v>
      </c>
      <c r="AL616"/>
      <c r="AM616"/>
      <c r="AN616"/>
      <c r="AO616"/>
      <c r="AP616"/>
    </row>
    <row r="617" spans="28:42" x14ac:dyDescent="0.2">
      <c r="AB617" s="127" t="str">
        <f t="shared" si="59"/>
        <v>MSSLSHEL_Oil Wells_Drill rigs_2310000220</v>
      </c>
      <c r="AC617" s="127" t="str">
        <f t="shared" si="60"/>
        <v>Oil Wells</v>
      </c>
      <c r="AD617" s="127" t="str">
        <f t="shared" si="61"/>
        <v>Drill rigs</v>
      </c>
      <c r="AE617" s="127" t="str">
        <f t="shared" si="62"/>
        <v>2310000220</v>
      </c>
      <c r="AF617" s="127" t="str">
        <f t="shared" si="63"/>
        <v>MSSLSHEL</v>
      </c>
      <c r="AG617" s="272"/>
      <c r="AH617" s="272"/>
      <c r="AI617" s="272"/>
      <c r="AJ617" s="83" t="s">
        <v>401</v>
      </c>
      <c r="AK617" s="270">
        <v>0.61538461538461531</v>
      </c>
      <c r="AL617"/>
      <c r="AM617"/>
      <c r="AN617"/>
      <c r="AO617"/>
      <c r="AP617"/>
    </row>
    <row r="618" spans="28:42" x14ac:dyDescent="0.2">
      <c r="AB618" s="127" t="str">
        <f t="shared" si="59"/>
        <v>PETROLEM_Oil Wells_Drill rigs_2310000220</v>
      </c>
      <c r="AC618" s="127" t="str">
        <f t="shared" si="60"/>
        <v>Oil Wells</v>
      </c>
      <c r="AD618" s="127" t="str">
        <f t="shared" si="61"/>
        <v>Drill rigs</v>
      </c>
      <c r="AE618" s="127" t="str">
        <f t="shared" si="62"/>
        <v>2310000220</v>
      </c>
      <c r="AF618" s="127" t="str">
        <f t="shared" si="63"/>
        <v>PETROLEM</v>
      </c>
      <c r="AG618" s="272"/>
      <c r="AH618" s="272"/>
      <c r="AI618" s="272"/>
      <c r="AJ618" s="83" t="s">
        <v>402</v>
      </c>
      <c r="AK618" s="270">
        <v>0.61538461538461531</v>
      </c>
      <c r="AL618"/>
      <c r="AM618"/>
      <c r="AN618"/>
      <c r="AO618"/>
      <c r="AP618"/>
    </row>
    <row r="619" spans="28:42" x14ac:dyDescent="0.2">
      <c r="AB619" s="127" t="str">
        <f t="shared" si="59"/>
        <v>Basinwide_Oil Wells_Drill rigs_2310000220</v>
      </c>
      <c r="AC619" s="127" t="str">
        <f t="shared" si="60"/>
        <v>Oil Wells</v>
      </c>
      <c r="AD619" s="127" t="str">
        <f t="shared" si="61"/>
        <v>Drill rigs</v>
      </c>
      <c r="AE619" s="127" t="str">
        <f t="shared" si="62"/>
        <v>2310000220</v>
      </c>
      <c r="AF619" s="127" t="str">
        <f t="shared" si="63"/>
        <v>Basinwide</v>
      </c>
      <c r="AG619" s="272"/>
      <c r="AH619" s="272"/>
      <c r="AI619" s="272"/>
      <c r="AJ619" s="83" t="s">
        <v>453</v>
      </c>
      <c r="AK619" s="270">
        <v>0.48640412849633002</v>
      </c>
      <c r="AL619"/>
      <c r="AM619"/>
      <c r="AN619"/>
      <c r="AO619"/>
      <c r="AP619"/>
    </row>
    <row r="620" spans="28:42" x14ac:dyDescent="0.2">
      <c r="AB620" s="127" t="str">
        <f t="shared" si="59"/>
        <v>Toole_Oil Wells_Fracing_2310011000</v>
      </c>
      <c r="AC620" s="127" t="str">
        <f t="shared" si="60"/>
        <v>Oil Wells</v>
      </c>
      <c r="AD620" s="127" t="str">
        <f t="shared" si="61"/>
        <v>Fracing</v>
      </c>
      <c r="AE620" s="127" t="str">
        <f t="shared" si="62"/>
        <v>2310011000</v>
      </c>
      <c r="AF620" s="127" t="str">
        <f t="shared" si="63"/>
        <v>Toole</v>
      </c>
      <c r="AG620" s="272"/>
      <c r="AH620" s="12" t="s">
        <v>113</v>
      </c>
      <c r="AI620" s="12" t="s">
        <v>22</v>
      </c>
      <c r="AJ620" s="12" t="s">
        <v>383</v>
      </c>
      <c r="AK620" s="269">
        <v>0.36363636363636365</v>
      </c>
      <c r="AL620"/>
      <c r="AM620"/>
      <c r="AN620"/>
      <c r="AO620"/>
      <c r="AP620"/>
    </row>
    <row r="621" spans="28:42" x14ac:dyDescent="0.2">
      <c r="AB621" s="127" t="str">
        <f t="shared" si="59"/>
        <v>Pondera_Oil Wells_Fracing_2310011000</v>
      </c>
      <c r="AC621" s="127" t="str">
        <f t="shared" si="60"/>
        <v>Oil Wells</v>
      </c>
      <c r="AD621" s="127" t="str">
        <f t="shared" si="61"/>
        <v>Fracing</v>
      </c>
      <c r="AE621" s="127" t="str">
        <f t="shared" si="62"/>
        <v>2310011000</v>
      </c>
      <c r="AF621" s="127" t="str">
        <f t="shared" si="63"/>
        <v>Pondera</v>
      </c>
      <c r="AG621" s="272"/>
      <c r="AH621" s="272"/>
      <c r="AI621" s="272"/>
      <c r="AJ621" s="83" t="s">
        <v>384</v>
      </c>
      <c r="AK621" s="270">
        <v>0.36363636363636365</v>
      </c>
      <c r="AL621"/>
      <c r="AM621"/>
      <c r="AN621"/>
      <c r="AO621"/>
      <c r="AP621"/>
    </row>
    <row r="622" spans="28:42" x14ac:dyDescent="0.2">
      <c r="AB622" s="127" t="str">
        <f t="shared" si="59"/>
        <v>Glacier_Oil Wells_Fracing_2310011000</v>
      </c>
      <c r="AC622" s="127" t="str">
        <f t="shared" si="60"/>
        <v>Oil Wells</v>
      </c>
      <c r="AD622" s="127" t="str">
        <f t="shared" si="61"/>
        <v>Fracing</v>
      </c>
      <c r="AE622" s="127" t="str">
        <f t="shared" si="62"/>
        <v>2310011000</v>
      </c>
      <c r="AF622" s="127" t="str">
        <f t="shared" si="63"/>
        <v>Glacier</v>
      </c>
      <c r="AG622" s="272"/>
      <c r="AH622" s="272"/>
      <c r="AI622" s="272"/>
      <c r="AJ622" s="83" t="s">
        <v>385</v>
      </c>
      <c r="AK622" s="270">
        <v>0.36363636363636365</v>
      </c>
      <c r="AL622"/>
      <c r="AM622"/>
      <c r="AN622"/>
      <c r="AO622"/>
      <c r="AP622"/>
    </row>
    <row r="623" spans="28:42" x14ac:dyDescent="0.2">
      <c r="AB623" s="127" t="str">
        <f t="shared" si="59"/>
        <v>Blaine_Oil Wells_Fracing_2310011000</v>
      </c>
      <c r="AC623" s="127" t="str">
        <f t="shared" si="60"/>
        <v>Oil Wells</v>
      </c>
      <c r="AD623" s="127" t="str">
        <f t="shared" si="61"/>
        <v>Fracing</v>
      </c>
      <c r="AE623" s="127" t="str">
        <f t="shared" si="62"/>
        <v>2310011000</v>
      </c>
      <c r="AF623" s="127" t="str">
        <f t="shared" si="63"/>
        <v>Blaine</v>
      </c>
      <c r="AG623" s="272"/>
      <c r="AH623" s="272"/>
      <c r="AI623" s="272"/>
      <c r="AJ623" s="83" t="s">
        <v>386</v>
      </c>
      <c r="AK623" s="270">
        <v>0.74999999999999989</v>
      </c>
      <c r="AL623"/>
      <c r="AM623"/>
      <c r="AN623"/>
      <c r="AO623"/>
      <c r="AP623"/>
    </row>
    <row r="624" spans="28:42" x14ac:dyDescent="0.2">
      <c r="AB624" s="127" t="str">
        <f t="shared" si="59"/>
        <v>Hill_Oil Wells_Fracing_2310011000</v>
      </c>
      <c r="AC624" s="127" t="str">
        <f t="shared" si="60"/>
        <v>Oil Wells</v>
      </c>
      <c r="AD624" s="127" t="str">
        <f t="shared" si="61"/>
        <v>Fracing</v>
      </c>
      <c r="AE624" s="127" t="str">
        <f t="shared" si="62"/>
        <v>2310011000</v>
      </c>
      <c r="AF624" s="127" t="str">
        <f t="shared" si="63"/>
        <v>Hill</v>
      </c>
      <c r="AG624" s="272"/>
      <c r="AH624" s="272"/>
      <c r="AI624" s="272"/>
      <c r="AJ624" s="83" t="s">
        <v>387</v>
      </c>
      <c r="AK624" s="270">
        <v>0.74999999999999989</v>
      </c>
      <c r="AL624"/>
      <c r="AM624"/>
      <c r="AN624"/>
      <c r="AO624"/>
      <c r="AP624"/>
    </row>
    <row r="625" spans="28:42" x14ac:dyDescent="0.2">
      <c r="AB625" s="127" t="str">
        <f t="shared" si="59"/>
        <v>Liberty_Oil Wells_Fracing_2310011000</v>
      </c>
      <c r="AC625" s="127" t="str">
        <f t="shared" si="60"/>
        <v>Oil Wells</v>
      </c>
      <c r="AD625" s="127" t="str">
        <f t="shared" si="61"/>
        <v>Fracing</v>
      </c>
      <c r="AE625" s="127" t="str">
        <f t="shared" si="62"/>
        <v>2310011000</v>
      </c>
      <c r="AF625" s="127" t="str">
        <f t="shared" si="63"/>
        <v>Liberty</v>
      </c>
      <c r="AG625" s="272"/>
      <c r="AH625" s="272"/>
      <c r="AI625" s="272"/>
      <c r="AJ625" s="83" t="s">
        <v>388</v>
      </c>
      <c r="AK625" s="270">
        <v>0.36363636363636365</v>
      </c>
      <c r="AL625"/>
      <c r="AM625"/>
      <c r="AN625"/>
      <c r="AO625"/>
      <c r="AP625"/>
    </row>
    <row r="626" spans="28:42" x14ac:dyDescent="0.2">
      <c r="AB626" s="127" t="str">
        <f t="shared" si="59"/>
        <v>Phillips_Oil Wells_Fracing_2310011000</v>
      </c>
      <c r="AC626" s="127" t="str">
        <f t="shared" si="60"/>
        <v>Oil Wells</v>
      </c>
      <c r="AD626" s="127" t="str">
        <f t="shared" si="61"/>
        <v>Fracing</v>
      </c>
      <c r="AE626" s="127" t="str">
        <f t="shared" si="62"/>
        <v>2310011000</v>
      </c>
      <c r="AF626" s="127" t="str">
        <f t="shared" si="63"/>
        <v>Phillips</v>
      </c>
      <c r="AG626" s="272"/>
      <c r="AH626" s="272"/>
      <c r="AI626" s="272"/>
      <c r="AJ626" s="83" t="s">
        <v>389</v>
      </c>
      <c r="AK626" s="270">
        <v>1</v>
      </c>
      <c r="AL626"/>
      <c r="AM626"/>
      <c r="AN626"/>
      <c r="AO626"/>
      <c r="AP626"/>
    </row>
    <row r="627" spans="28:42" x14ac:dyDescent="0.2">
      <c r="AB627" s="127" t="str">
        <f t="shared" si="59"/>
        <v>Cascade_Oil Wells_Fracing_2310011000</v>
      </c>
      <c r="AC627" s="127" t="str">
        <f t="shared" si="60"/>
        <v>Oil Wells</v>
      </c>
      <c r="AD627" s="127" t="str">
        <f t="shared" si="61"/>
        <v>Fracing</v>
      </c>
      <c r="AE627" s="127" t="str">
        <f t="shared" si="62"/>
        <v>2310011000</v>
      </c>
      <c r="AF627" s="127" t="str">
        <f t="shared" si="63"/>
        <v>Cascade</v>
      </c>
      <c r="AG627" s="272"/>
      <c r="AH627" s="272"/>
      <c r="AI627" s="272"/>
      <c r="AJ627" s="83" t="s">
        <v>390</v>
      </c>
      <c r="AK627" s="270">
        <v>0.61538461538461531</v>
      </c>
      <c r="AL627"/>
      <c r="AM627"/>
      <c r="AN627"/>
      <c r="AO627"/>
      <c r="AP627"/>
    </row>
    <row r="628" spans="28:42" x14ac:dyDescent="0.2">
      <c r="AB628" s="127" t="str">
        <f t="shared" si="59"/>
        <v>Fergus_Oil Wells_Fracing_2310011000</v>
      </c>
      <c r="AC628" s="127" t="str">
        <f t="shared" si="60"/>
        <v>Oil Wells</v>
      </c>
      <c r="AD628" s="127" t="str">
        <f t="shared" si="61"/>
        <v>Fracing</v>
      </c>
      <c r="AE628" s="127" t="str">
        <f t="shared" si="62"/>
        <v>2310011000</v>
      </c>
      <c r="AF628" s="127" t="str">
        <f t="shared" si="63"/>
        <v>Fergus</v>
      </c>
      <c r="AG628" s="272"/>
      <c r="AH628" s="272"/>
      <c r="AI628" s="272"/>
      <c r="AJ628" s="83" t="s">
        <v>391</v>
      </c>
      <c r="AK628" s="270">
        <v>0.61538461538461531</v>
      </c>
      <c r="AL628"/>
      <c r="AM628"/>
      <c r="AN628"/>
      <c r="AO628"/>
      <c r="AP628"/>
    </row>
    <row r="629" spans="28:42" x14ac:dyDescent="0.2">
      <c r="AB629" s="127" t="str">
        <f t="shared" si="59"/>
        <v>Rosebud_Oil Wells_Fracing_2310011000</v>
      </c>
      <c r="AC629" s="127" t="str">
        <f t="shared" si="60"/>
        <v>Oil Wells</v>
      </c>
      <c r="AD629" s="127" t="str">
        <f t="shared" si="61"/>
        <v>Fracing</v>
      </c>
      <c r="AE629" s="127" t="str">
        <f t="shared" si="62"/>
        <v>2310011000</v>
      </c>
      <c r="AF629" s="127" t="str">
        <f t="shared" si="63"/>
        <v>Rosebud</v>
      </c>
      <c r="AG629" s="272"/>
      <c r="AH629" s="272"/>
      <c r="AI629" s="272"/>
      <c r="AJ629" s="83" t="s">
        <v>392</v>
      </c>
      <c r="AK629" s="270">
        <v>0.61538461538461531</v>
      </c>
      <c r="AL629"/>
      <c r="AM629"/>
      <c r="AN629"/>
      <c r="AO629"/>
      <c r="AP629"/>
    </row>
    <row r="630" spans="28:42" x14ac:dyDescent="0.2">
      <c r="AB630" s="127" t="str">
        <f t="shared" si="59"/>
        <v>Teton_Oil Wells_Fracing_2310011000</v>
      </c>
      <c r="AC630" s="127" t="str">
        <f t="shared" si="60"/>
        <v>Oil Wells</v>
      </c>
      <c r="AD630" s="127" t="str">
        <f t="shared" si="61"/>
        <v>Fracing</v>
      </c>
      <c r="AE630" s="127" t="str">
        <f t="shared" si="62"/>
        <v>2310011000</v>
      </c>
      <c r="AF630" s="127" t="str">
        <f t="shared" si="63"/>
        <v>Teton</v>
      </c>
      <c r="AG630" s="272"/>
      <c r="AH630" s="272"/>
      <c r="AI630" s="272"/>
      <c r="AJ630" s="83" t="s">
        <v>393</v>
      </c>
      <c r="AK630" s="270">
        <v>0.61538461538461531</v>
      </c>
      <c r="AL630"/>
      <c r="AM630"/>
      <c r="AN630"/>
      <c r="AO630"/>
      <c r="AP630"/>
    </row>
    <row r="631" spans="28:42" x14ac:dyDescent="0.2">
      <c r="AB631" s="127" t="str">
        <f t="shared" si="59"/>
        <v>Chouteau_Oil Wells_Fracing_2310011000</v>
      </c>
      <c r="AC631" s="127" t="str">
        <f t="shared" si="60"/>
        <v>Oil Wells</v>
      </c>
      <c r="AD631" s="127" t="str">
        <f t="shared" si="61"/>
        <v>Fracing</v>
      </c>
      <c r="AE631" s="127" t="str">
        <f t="shared" si="62"/>
        <v>2310011000</v>
      </c>
      <c r="AF631" s="127" t="str">
        <f t="shared" si="63"/>
        <v>Chouteau</v>
      </c>
      <c r="AG631" s="272"/>
      <c r="AH631" s="272"/>
      <c r="AI631" s="272"/>
      <c r="AJ631" s="83" t="s">
        <v>394</v>
      </c>
      <c r="AK631" s="270">
        <v>0.74999999999999989</v>
      </c>
      <c r="AL631"/>
      <c r="AM631"/>
      <c r="AN631"/>
      <c r="AO631"/>
      <c r="AP631"/>
    </row>
    <row r="632" spans="28:42" x14ac:dyDescent="0.2">
      <c r="AB632" s="127" t="str">
        <f t="shared" si="59"/>
        <v>YELLWSTN_Oil Wells_Fracing_2310011000</v>
      </c>
      <c r="AC632" s="127" t="str">
        <f t="shared" si="60"/>
        <v>Oil Wells</v>
      </c>
      <c r="AD632" s="127" t="str">
        <f t="shared" si="61"/>
        <v>Fracing</v>
      </c>
      <c r="AE632" s="127" t="str">
        <f t="shared" si="62"/>
        <v>2310011000</v>
      </c>
      <c r="AF632" s="127" t="str">
        <f t="shared" si="63"/>
        <v>YELLWSTN</v>
      </c>
      <c r="AG632" s="272"/>
      <c r="AH632" s="272"/>
      <c r="AI632" s="272"/>
      <c r="AJ632" s="83" t="s">
        <v>399</v>
      </c>
      <c r="AK632" s="270">
        <v>0.61538461538461531</v>
      </c>
      <c r="AL632"/>
      <c r="AM632"/>
      <c r="AN632"/>
      <c r="AO632"/>
      <c r="AP632"/>
    </row>
    <row r="633" spans="28:42" x14ac:dyDescent="0.2">
      <c r="AB633" s="127" t="str">
        <f t="shared" si="59"/>
        <v>GLDN VAL_Oil Wells_Fracing_2310011000</v>
      </c>
      <c r="AC633" s="127" t="str">
        <f t="shared" si="60"/>
        <v>Oil Wells</v>
      </c>
      <c r="AD633" s="127" t="str">
        <f t="shared" si="61"/>
        <v>Fracing</v>
      </c>
      <c r="AE633" s="127" t="str">
        <f t="shared" si="62"/>
        <v>2310011000</v>
      </c>
      <c r="AF633" s="127" t="str">
        <f t="shared" si="63"/>
        <v>GLDN VAL</v>
      </c>
      <c r="AG633" s="272"/>
      <c r="AH633" s="272"/>
      <c r="AI633" s="272"/>
      <c r="AJ633" s="83" t="s">
        <v>400</v>
      </c>
      <c r="AK633" s="270">
        <v>0.61538461538461531</v>
      </c>
      <c r="AL633"/>
      <c r="AM633"/>
      <c r="AN633"/>
      <c r="AO633"/>
      <c r="AP633"/>
    </row>
    <row r="634" spans="28:42" x14ac:dyDescent="0.2">
      <c r="AB634" s="127" t="str">
        <f t="shared" si="59"/>
        <v>MSSLSHEL_Oil Wells_Fracing_2310011000</v>
      </c>
      <c r="AC634" s="127" t="str">
        <f t="shared" si="60"/>
        <v>Oil Wells</v>
      </c>
      <c r="AD634" s="127" t="str">
        <f t="shared" si="61"/>
        <v>Fracing</v>
      </c>
      <c r="AE634" s="127" t="str">
        <f t="shared" si="62"/>
        <v>2310011000</v>
      </c>
      <c r="AF634" s="127" t="str">
        <f t="shared" si="63"/>
        <v>MSSLSHEL</v>
      </c>
      <c r="AG634" s="272"/>
      <c r="AH634" s="272"/>
      <c r="AI634" s="272"/>
      <c r="AJ634" s="83" t="s">
        <v>401</v>
      </c>
      <c r="AK634" s="270">
        <v>0.61538461538461531</v>
      </c>
      <c r="AL634"/>
      <c r="AM634"/>
      <c r="AN634"/>
      <c r="AO634"/>
      <c r="AP634"/>
    </row>
    <row r="635" spans="28:42" x14ac:dyDescent="0.2">
      <c r="AB635" s="127" t="str">
        <f t="shared" si="59"/>
        <v>PETROLEM_Oil Wells_Fracing_2310011000</v>
      </c>
      <c r="AC635" s="127" t="str">
        <f t="shared" si="60"/>
        <v>Oil Wells</v>
      </c>
      <c r="AD635" s="127" t="str">
        <f t="shared" si="61"/>
        <v>Fracing</v>
      </c>
      <c r="AE635" s="127" t="str">
        <f t="shared" si="62"/>
        <v>2310011000</v>
      </c>
      <c r="AF635" s="127" t="str">
        <f t="shared" si="63"/>
        <v>PETROLEM</v>
      </c>
      <c r="AG635" s="272"/>
      <c r="AH635" s="272"/>
      <c r="AI635" s="272"/>
      <c r="AJ635" s="83" t="s">
        <v>402</v>
      </c>
      <c r="AK635" s="270">
        <v>0.61538461538461531</v>
      </c>
      <c r="AL635"/>
      <c r="AM635"/>
      <c r="AN635"/>
      <c r="AO635"/>
      <c r="AP635"/>
    </row>
    <row r="636" spans="28:42" x14ac:dyDescent="0.2">
      <c r="AB636" s="127" t="str">
        <f t="shared" si="59"/>
        <v>Basinwide_Oil Wells_Fracing_2310011000</v>
      </c>
      <c r="AC636" s="127" t="str">
        <f t="shared" si="60"/>
        <v>Oil Wells</v>
      </c>
      <c r="AD636" s="127" t="str">
        <f t="shared" si="61"/>
        <v>Fracing</v>
      </c>
      <c r="AE636" s="127" t="str">
        <f t="shared" si="62"/>
        <v>2310011000</v>
      </c>
      <c r="AF636" s="127" t="str">
        <f t="shared" si="63"/>
        <v>Basinwide</v>
      </c>
      <c r="AG636" s="272"/>
      <c r="AH636" s="272"/>
      <c r="AI636" s="272"/>
      <c r="AJ636" s="83" t="s">
        <v>453</v>
      </c>
      <c r="AK636" s="270">
        <v>0.48640412849633002</v>
      </c>
      <c r="AL636"/>
      <c r="AM636"/>
      <c r="AN636"/>
      <c r="AO636"/>
      <c r="AP636"/>
    </row>
    <row r="637" spans="28:42" x14ac:dyDescent="0.2">
      <c r="AB637" s="127" t="str">
        <f t="shared" si="59"/>
        <v>Toole_Oil Wells_Heaters_2310010100</v>
      </c>
      <c r="AC637" s="127" t="str">
        <f t="shared" si="60"/>
        <v>Oil Wells</v>
      </c>
      <c r="AD637" s="127" t="str">
        <f t="shared" si="61"/>
        <v>Heaters</v>
      </c>
      <c r="AE637" s="127" t="str">
        <f t="shared" si="62"/>
        <v>2310010100</v>
      </c>
      <c r="AF637" s="127" t="str">
        <f t="shared" si="63"/>
        <v>Toole</v>
      </c>
      <c r="AG637" s="272"/>
      <c r="AH637" s="12" t="s">
        <v>61</v>
      </c>
      <c r="AI637" s="12" t="s">
        <v>358</v>
      </c>
      <c r="AJ637" s="12" t="s">
        <v>383</v>
      </c>
      <c r="AK637" s="269">
        <v>1.004</v>
      </c>
      <c r="AL637"/>
      <c r="AM637"/>
      <c r="AN637"/>
      <c r="AO637"/>
      <c r="AP637"/>
    </row>
    <row r="638" spans="28:42" x14ac:dyDescent="0.2">
      <c r="AB638" s="127" t="str">
        <f t="shared" si="59"/>
        <v>Pondera_Oil Wells_Heaters_2310010100</v>
      </c>
      <c r="AC638" s="127" t="str">
        <f t="shared" si="60"/>
        <v>Oil Wells</v>
      </c>
      <c r="AD638" s="127" t="str">
        <f t="shared" si="61"/>
        <v>Heaters</v>
      </c>
      <c r="AE638" s="127" t="str">
        <f t="shared" si="62"/>
        <v>2310010100</v>
      </c>
      <c r="AF638" s="127" t="str">
        <f t="shared" si="63"/>
        <v>Pondera</v>
      </c>
      <c r="AG638" s="272"/>
      <c r="AH638" s="272"/>
      <c r="AI638" s="272"/>
      <c r="AJ638" s="83" t="s">
        <v>384</v>
      </c>
      <c r="AK638" s="270">
        <v>1.004</v>
      </c>
      <c r="AL638"/>
      <c r="AM638"/>
      <c r="AN638"/>
      <c r="AO638"/>
      <c r="AP638"/>
    </row>
    <row r="639" spans="28:42" x14ac:dyDescent="0.2">
      <c r="AB639" s="127" t="str">
        <f t="shared" si="59"/>
        <v>Glacier_Oil Wells_Heaters_2310010100</v>
      </c>
      <c r="AC639" s="127" t="str">
        <f t="shared" si="60"/>
        <v>Oil Wells</v>
      </c>
      <c r="AD639" s="127" t="str">
        <f t="shared" si="61"/>
        <v>Heaters</v>
      </c>
      <c r="AE639" s="127" t="str">
        <f t="shared" si="62"/>
        <v>2310010100</v>
      </c>
      <c r="AF639" s="127" t="str">
        <f t="shared" si="63"/>
        <v>Glacier</v>
      </c>
      <c r="AG639" s="272"/>
      <c r="AH639" s="272"/>
      <c r="AI639" s="272"/>
      <c r="AJ639" s="83" t="s">
        <v>385</v>
      </c>
      <c r="AK639" s="270">
        <v>1.004</v>
      </c>
      <c r="AL639"/>
      <c r="AM639"/>
      <c r="AN639"/>
      <c r="AO639"/>
      <c r="AP639"/>
    </row>
    <row r="640" spans="28:42" x14ac:dyDescent="0.2">
      <c r="AB640" s="127" t="str">
        <f t="shared" si="59"/>
        <v>Blaine_Oil Wells_Heaters_2310010100</v>
      </c>
      <c r="AC640" s="127" t="str">
        <f t="shared" si="60"/>
        <v>Oil Wells</v>
      </c>
      <c r="AD640" s="127" t="str">
        <f t="shared" si="61"/>
        <v>Heaters</v>
      </c>
      <c r="AE640" s="127" t="str">
        <f t="shared" si="62"/>
        <v>2310010100</v>
      </c>
      <c r="AF640" s="127" t="str">
        <f t="shared" si="63"/>
        <v>Blaine</v>
      </c>
      <c r="AG640" s="272"/>
      <c r="AH640" s="272"/>
      <c r="AI640" s="272"/>
      <c r="AJ640" s="83" t="s">
        <v>386</v>
      </c>
      <c r="AK640" s="270">
        <v>0.98529411764705888</v>
      </c>
      <c r="AL640"/>
      <c r="AM640"/>
      <c r="AN640"/>
      <c r="AO640"/>
      <c r="AP640"/>
    </row>
    <row r="641" spans="28:42" x14ac:dyDescent="0.2">
      <c r="AB641" s="127" t="str">
        <f t="shared" si="59"/>
        <v>Hill_Oil Wells_Heaters_2310010100</v>
      </c>
      <c r="AC641" s="127" t="str">
        <f t="shared" si="60"/>
        <v>Oil Wells</v>
      </c>
      <c r="AD641" s="127" t="str">
        <f t="shared" si="61"/>
        <v>Heaters</v>
      </c>
      <c r="AE641" s="127" t="str">
        <f t="shared" si="62"/>
        <v>2310010100</v>
      </c>
      <c r="AF641" s="127" t="str">
        <f t="shared" si="63"/>
        <v>Hill</v>
      </c>
      <c r="AG641" s="272"/>
      <c r="AH641" s="272"/>
      <c r="AI641" s="272"/>
      <c r="AJ641" s="83" t="s">
        <v>387</v>
      </c>
      <c r="AK641" s="270">
        <v>0.98529411764705888</v>
      </c>
      <c r="AL641"/>
      <c r="AM641"/>
      <c r="AN641"/>
      <c r="AO641"/>
      <c r="AP641"/>
    </row>
    <row r="642" spans="28:42" x14ac:dyDescent="0.2">
      <c r="AB642" s="127" t="str">
        <f t="shared" si="59"/>
        <v>Liberty_Oil Wells_Heaters_2310010100</v>
      </c>
      <c r="AC642" s="127" t="str">
        <f t="shared" si="60"/>
        <v>Oil Wells</v>
      </c>
      <c r="AD642" s="127" t="str">
        <f t="shared" si="61"/>
        <v>Heaters</v>
      </c>
      <c r="AE642" s="127" t="str">
        <f t="shared" si="62"/>
        <v>2310010100</v>
      </c>
      <c r="AF642" s="127" t="str">
        <f t="shared" si="63"/>
        <v>Liberty</v>
      </c>
      <c r="AG642" s="272"/>
      <c r="AH642" s="272"/>
      <c r="AI642" s="272"/>
      <c r="AJ642" s="83" t="s">
        <v>388</v>
      </c>
      <c r="AK642" s="270">
        <v>1.004</v>
      </c>
      <c r="AL642"/>
      <c r="AM642"/>
      <c r="AN642"/>
      <c r="AO642"/>
      <c r="AP642"/>
    </row>
    <row r="643" spans="28:42" x14ac:dyDescent="0.2">
      <c r="AB643" s="127" t="str">
        <f t="shared" si="59"/>
        <v>Phillips_Oil Wells_Heaters_2310010100</v>
      </c>
      <c r="AC643" s="127" t="str">
        <f t="shared" si="60"/>
        <v>Oil Wells</v>
      </c>
      <c r="AD643" s="127" t="str">
        <f t="shared" si="61"/>
        <v>Heaters</v>
      </c>
      <c r="AE643" s="127" t="str">
        <f t="shared" si="62"/>
        <v>2310010100</v>
      </c>
      <c r="AF643" s="127" t="str">
        <f t="shared" si="63"/>
        <v>Phillips</v>
      </c>
      <c r="AG643" s="272"/>
      <c r="AH643" s="272"/>
      <c r="AI643" s="272"/>
      <c r="AJ643" s="83" t="s">
        <v>389</v>
      </c>
      <c r="AK643" s="270">
        <v>1</v>
      </c>
      <c r="AL643"/>
      <c r="AM643"/>
      <c r="AN643"/>
      <c r="AO643"/>
      <c r="AP643"/>
    </row>
    <row r="644" spans="28:42" x14ac:dyDescent="0.2">
      <c r="AB644" s="127" t="str">
        <f t="shared" si="59"/>
        <v>Cascade_Oil Wells_Heaters_2310010100</v>
      </c>
      <c r="AC644" s="127" t="str">
        <f t="shared" si="60"/>
        <v>Oil Wells</v>
      </c>
      <c r="AD644" s="127" t="str">
        <f t="shared" si="61"/>
        <v>Heaters</v>
      </c>
      <c r="AE644" s="127" t="str">
        <f t="shared" si="62"/>
        <v>2310010100</v>
      </c>
      <c r="AF644" s="127" t="str">
        <f t="shared" si="63"/>
        <v>Cascade</v>
      </c>
      <c r="AG644" s="272"/>
      <c r="AH644" s="272"/>
      <c r="AI644" s="272"/>
      <c r="AJ644" s="83" t="s">
        <v>390</v>
      </c>
      <c r="AK644" s="270">
        <v>1.0833333333333333</v>
      </c>
      <c r="AL644"/>
      <c r="AM644"/>
      <c r="AN644"/>
      <c r="AO644"/>
      <c r="AP644"/>
    </row>
    <row r="645" spans="28:42" x14ac:dyDescent="0.2">
      <c r="AB645" s="127" t="str">
        <f t="shared" si="59"/>
        <v>Fergus_Oil Wells_Heaters_2310010100</v>
      </c>
      <c r="AC645" s="127" t="str">
        <f t="shared" si="60"/>
        <v>Oil Wells</v>
      </c>
      <c r="AD645" s="127" t="str">
        <f t="shared" si="61"/>
        <v>Heaters</v>
      </c>
      <c r="AE645" s="127" t="str">
        <f t="shared" si="62"/>
        <v>2310010100</v>
      </c>
      <c r="AF645" s="127" t="str">
        <f t="shared" si="63"/>
        <v>Fergus</v>
      </c>
      <c r="AG645" s="272"/>
      <c r="AH645" s="272"/>
      <c r="AI645" s="272"/>
      <c r="AJ645" s="83" t="s">
        <v>391</v>
      </c>
      <c r="AK645" s="270">
        <v>1.0833333333333333</v>
      </c>
      <c r="AL645"/>
      <c r="AM645"/>
      <c r="AN645"/>
      <c r="AO645"/>
      <c r="AP645"/>
    </row>
    <row r="646" spans="28:42" x14ac:dyDescent="0.2">
      <c r="AB646" s="127" t="str">
        <f t="shared" si="59"/>
        <v>Rosebud_Oil Wells_Heaters_2310010100</v>
      </c>
      <c r="AC646" s="127" t="str">
        <f t="shared" si="60"/>
        <v>Oil Wells</v>
      </c>
      <c r="AD646" s="127" t="str">
        <f t="shared" si="61"/>
        <v>Heaters</v>
      </c>
      <c r="AE646" s="127" t="str">
        <f t="shared" si="62"/>
        <v>2310010100</v>
      </c>
      <c r="AF646" s="127" t="str">
        <f t="shared" si="63"/>
        <v>Rosebud</v>
      </c>
      <c r="AG646" s="272"/>
      <c r="AH646" s="272"/>
      <c r="AI646" s="272"/>
      <c r="AJ646" s="83" t="s">
        <v>392</v>
      </c>
      <c r="AK646" s="270">
        <v>1.0833333333333333</v>
      </c>
      <c r="AL646"/>
      <c r="AM646"/>
      <c r="AN646"/>
      <c r="AO646"/>
      <c r="AP646"/>
    </row>
    <row r="647" spans="28:42" x14ac:dyDescent="0.2">
      <c r="AB647" s="127" t="str">
        <f t="shared" si="59"/>
        <v>Teton_Oil Wells_Heaters_2310010100</v>
      </c>
      <c r="AC647" s="127" t="str">
        <f t="shared" si="60"/>
        <v>Oil Wells</v>
      </c>
      <c r="AD647" s="127" t="str">
        <f t="shared" si="61"/>
        <v>Heaters</v>
      </c>
      <c r="AE647" s="127" t="str">
        <f t="shared" si="62"/>
        <v>2310010100</v>
      </c>
      <c r="AF647" s="127" t="str">
        <f t="shared" si="63"/>
        <v>Teton</v>
      </c>
      <c r="AG647" s="272"/>
      <c r="AH647" s="272"/>
      <c r="AI647" s="272"/>
      <c r="AJ647" s="83" t="s">
        <v>393</v>
      </c>
      <c r="AK647" s="270">
        <v>1.0833333333333333</v>
      </c>
      <c r="AL647"/>
      <c r="AM647"/>
      <c r="AN647"/>
      <c r="AO647"/>
      <c r="AP647"/>
    </row>
    <row r="648" spans="28:42" x14ac:dyDescent="0.2">
      <c r="AB648" s="127" t="str">
        <f t="shared" si="59"/>
        <v>Chouteau_Oil Wells_Heaters_2310010100</v>
      </c>
      <c r="AC648" s="127" t="str">
        <f t="shared" si="60"/>
        <v>Oil Wells</v>
      </c>
      <c r="AD648" s="127" t="str">
        <f t="shared" si="61"/>
        <v>Heaters</v>
      </c>
      <c r="AE648" s="127" t="str">
        <f t="shared" si="62"/>
        <v>2310010100</v>
      </c>
      <c r="AF648" s="127" t="str">
        <f t="shared" si="63"/>
        <v>Chouteau</v>
      </c>
      <c r="AG648" s="272"/>
      <c r="AH648" s="272"/>
      <c r="AI648" s="272"/>
      <c r="AJ648" s="83" t="s">
        <v>394</v>
      </c>
      <c r="AK648" s="270">
        <v>0.98529411764705888</v>
      </c>
      <c r="AL648"/>
      <c r="AM648"/>
      <c r="AN648"/>
      <c r="AO648"/>
      <c r="AP648"/>
    </row>
    <row r="649" spans="28:42" x14ac:dyDescent="0.2">
      <c r="AB649" s="127" t="str">
        <f t="shared" si="59"/>
        <v>YELLWSTN_Oil Wells_Heaters_2310010100</v>
      </c>
      <c r="AC649" s="127" t="str">
        <f t="shared" si="60"/>
        <v>Oil Wells</v>
      </c>
      <c r="AD649" s="127" t="str">
        <f t="shared" si="61"/>
        <v>Heaters</v>
      </c>
      <c r="AE649" s="127" t="str">
        <f t="shared" si="62"/>
        <v>2310010100</v>
      </c>
      <c r="AF649" s="127" t="str">
        <f t="shared" si="63"/>
        <v>YELLWSTN</v>
      </c>
      <c r="AG649" s="272"/>
      <c r="AH649" s="272"/>
      <c r="AI649" s="272"/>
      <c r="AJ649" s="83" t="s">
        <v>399</v>
      </c>
      <c r="AK649" s="270">
        <v>1.0833333333333333</v>
      </c>
      <c r="AL649"/>
      <c r="AM649"/>
      <c r="AN649"/>
      <c r="AO649"/>
      <c r="AP649"/>
    </row>
    <row r="650" spans="28:42" x14ac:dyDescent="0.2">
      <c r="AB650" s="127" t="str">
        <f t="shared" si="59"/>
        <v>GLDN VAL_Oil Wells_Heaters_2310010100</v>
      </c>
      <c r="AC650" s="127" t="str">
        <f t="shared" si="60"/>
        <v>Oil Wells</v>
      </c>
      <c r="AD650" s="127" t="str">
        <f t="shared" si="61"/>
        <v>Heaters</v>
      </c>
      <c r="AE650" s="127" t="str">
        <f t="shared" si="62"/>
        <v>2310010100</v>
      </c>
      <c r="AF650" s="127" t="str">
        <f t="shared" si="63"/>
        <v>GLDN VAL</v>
      </c>
      <c r="AG650" s="272"/>
      <c r="AH650" s="272"/>
      <c r="AI650" s="272"/>
      <c r="AJ650" s="83" t="s">
        <v>400</v>
      </c>
      <c r="AK650" s="270">
        <v>1.0833333333333333</v>
      </c>
      <c r="AL650"/>
      <c r="AM650"/>
      <c r="AN650"/>
      <c r="AO650"/>
      <c r="AP650"/>
    </row>
    <row r="651" spans="28:42" x14ac:dyDescent="0.2">
      <c r="AB651" s="127" t="str">
        <f t="shared" si="59"/>
        <v>MSSLSHEL_Oil Wells_Heaters_2310010100</v>
      </c>
      <c r="AC651" s="127" t="str">
        <f t="shared" si="60"/>
        <v>Oil Wells</v>
      </c>
      <c r="AD651" s="127" t="str">
        <f t="shared" si="61"/>
        <v>Heaters</v>
      </c>
      <c r="AE651" s="127" t="str">
        <f t="shared" si="62"/>
        <v>2310010100</v>
      </c>
      <c r="AF651" s="127" t="str">
        <f t="shared" si="63"/>
        <v>MSSLSHEL</v>
      </c>
      <c r="AG651" s="272"/>
      <c r="AH651" s="272"/>
      <c r="AI651" s="272"/>
      <c r="AJ651" s="83" t="s">
        <v>401</v>
      </c>
      <c r="AK651" s="270">
        <v>1.0833333333333333</v>
      </c>
      <c r="AL651"/>
      <c r="AM651"/>
      <c r="AN651"/>
      <c r="AO651"/>
      <c r="AP651"/>
    </row>
    <row r="652" spans="28:42" x14ac:dyDescent="0.2">
      <c r="AB652" s="127" t="str">
        <f t="shared" si="59"/>
        <v>PETROLEM_Oil Wells_Heaters_2310010100</v>
      </c>
      <c r="AC652" s="127" t="str">
        <f t="shared" si="60"/>
        <v>Oil Wells</v>
      </c>
      <c r="AD652" s="127" t="str">
        <f t="shared" si="61"/>
        <v>Heaters</v>
      </c>
      <c r="AE652" s="127" t="str">
        <f t="shared" si="62"/>
        <v>2310010100</v>
      </c>
      <c r="AF652" s="127" t="str">
        <f t="shared" si="63"/>
        <v>PETROLEM</v>
      </c>
      <c r="AG652" s="272"/>
      <c r="AH652" s="272"/>
      <c r="AI652" s="272"/>
      <c r="AJ652" s="83" t="s">
        <v>402</v>
      </c>
      <c r="AK652" s="270">
        <v>1.0833333333333333</v>
      </c>
      <c r="AL652"/>
      <c r="AM652"/>
      <c r="AN652"/>
      <c r="AO652"/>
      <c r="AP652"/>
    </row>
    <row r="653" spans="28:42" x14ac:dyDescent="0.2">
      <c r="AB653" s="127" t="str">
        <f t="shared" si="59"/>
        <v>Basinwide_Oil Wells_Heaters_2310010100</v>
      </c>
      <c r="AC653" s="127" t="str">
        <f t="shared" si="60"/>
        <v>Oil Wells</v>
      </c>
      <c r="AD653" s="127" t="str">
        <f t="shared" si="61"/>
        <v>Heaters</v>
      </c>
      <c r="AE653" s="127" t="str">
        <f t="shared" si="62"/>
        <v>2310010100</v>
      </c>
      <c r="AF653" s="127" t="str">
        <f t="shared" si="63"/>
        <v>Basinwide</v>
      </c>
      <c r="AG653" s="272"/>
      <c r="AH653" s="272"/>
      <c r="AI653" s="272"/>
      <c r="AJ653" s="83" t="s">
        <v>453</v>
      </c>
      <c r="AK653" s="270">
        <v>1.010936132983377</v>
      </c>
      <c r="AL653"/>
      <c r="AM653"/>
      <c r="AN653"/>
      <c r="AO653"/>
      <c r="AP653"/>
    </row>
    <row r="654" spans="28:42" x14ac:dyDescent="0.2">
      <c r="AB654" s="127" t="str">
        <f t="shared" si="59"/>
        <v>Toole_Oil Wells_Initial completion Flaring_2310111701</v>
      </c>
      <c r="AC654" s="127" t="str">
        <f t="shared" si="60"/>
        <v>Oil Wells</v>
      </c>
      <c r="AD654" s="127" t="str">
        <f t="shared" si="61"/>
        <v>Initial completion Flaring</v>
      </c>
      <c r="AE654" s="127" t="str">
        <f t="shared" si="62"/>
        <v>2310111701</v>
      </c>
      <c r="AF654" s="127" t="str">
        <f t="shared" si="63"/>
        <v>Toole</v>
      </c>
      <c r="AG654" s="272"/>
      <c r="AH654" s="12" t="s">
        <v>52</v>
      </c>
      <c r="AI654" s="12" t="s">
        <v>466</v>
      </c>
      <c r="AJ654" s="12" t="s">
        <v>383</v>
      </c>
      <c r="AK654" s="269">
        <v>0.36363636363636365</v>
      </c>
      <c r="AL654"/>
      <c r="AM654"/>
      <c r="AN654"/>
      <c r="AO654"/>
      <c r="AP654"/>
    </row>
    <row r="655" spans="28:42" x14ac:dyDescent="0.2">
      <c r="AB655" s="127" t="str">
        <f t="shared" si="59"/>
        <v>Pondera_Oil Wells_Initial completion Flaring_2310111701</v>
      </c>
      <c r="AC655" s="127" t="str">
        <f t="shared" si="60"/>
        <v>Oil Wells</v>
      </c>
      <c r="AD655" s="127" t="str">
        <f t="shared" si="61"/>
        <v>Initial completion Flaring</v>
      </c>
      <c r="AE655" s="127" t="str">
        <f t="shared" si="62"/>
        <v>2310111701</v>
      </c>
      <c r="AF655" s="127" t="str">
        <f t="shared" si="63"/>
        <v>Pondera</v>
      </c>
      <c r="AG655" s="272"/>
      <c r="AH655" s="272"/>
      <c r="AI655" s="272"/>
      <c r="AJ655" s="83" t="s">
        <v>384</v>
      </c>
      <c r="AK655" s="270">
        <v>0.36363636363636365</v>
      </c>
      <c r="AL655"/>
      <c r="AM655"/>
      <c r="AN655"/>
      <c r="AO655"/>
      <c r="AP655"/>
    </row>
    <row r="656" spans="28:42" x14ac:dyDescent="0.2">
      <c r="AB656" s="127" t="str">
        <f t="shared" si="59"/>
        <v>Glacier_Oil Wells_Initial completion Flaring_2310111701</v>
      </c>
      <c r="AC656" s="127" t="str">
        <f t="shared" si="60"/>
        <v>Oil Wells</v>
      </c>
      <c r="AD656" s="127" t="str">
        <f t="shared" si="61"/>
        <v>Initial completion Flaring</v>
      </c>
      <c r="AE656" s="127" t="str">
        <f t="shared" si="62"/>
        <v>2310111701</v>
      </c>
      <c r="AF656" s="127" t="str">
        <f t="shared" si="63"/>
        <v>Glacier</v>
      </c>
      <c r="AG656" s="272"/>
      <c r="AH656" s="272"/>
      <c r="AI656" s="272"/>
      <c r="AJ656" s="83" t="s">
        <v>385</v>
      </c>
      <c r="AK656" s="270">
        <v>0.36363636363636365</v>
      </c>
      <c r="AL656"/>
      <c r="AM656"/>
      <c r="AN656"/>
      <c r="AO656"/>
      <c r="AP656"/>
    </row>
    <row r="657" spans="28:42" x14ac:dyDescent="0.2">
      <c r="AB657" s="127" t="str">
        <f t="shared" si="59"/>
        <v>Blaine_Oil Wells_Initial completion Flaring_2310111701</v>
      </c>
      <c r="AC657" s="127" t="str">
        <f t="shared" si="60"/>
        <v>Oil Wells</v>
      </c>
      <c r="AD657" s="127" t="str">
        <f t="shared" si="61"/>
        <v>Initial completion Flaring</v>
      </c>
      <c r="AE657" s="127" t="str">
        <f t="shared" si="62"/>
        <v>2310111701</v>
      </c>
      <c r="AF657" s="127" t="str">
        <f t="shared" si="63"/>
        <v>Blaine</v>
      </c>
      <c r="AG657" s="272"/>
      <c r="AH657" s="272"/>
      <c r="AI657" s="272"/>
      <c r="AJ657" s="83" t="s">
        <v>386</v>
      </c>
      <c r="AK657" s="270">
        <v>0.74999999999999989</v>
      </c>
      <c r="AL657"/>
      <c r="AM657"/>
      <c r="AN657"/>
      <c r="AO657"/>
      <c r="AP657"/>
    </row>
    <row r="658" spans="28:42" x14ac:dyDescent="0.2">
      <c r="AB658" s="127" t="str">
        <f t="shared" si="59"/>
        <v>Hill_Oil Wells_Initial completion Flaring_2310111701</v>
      </c>
      <c r="AC658" s="127" t="str">
        <f t="shared" si="60"/>
        <v>Oil Wells</v>
      </c>
      <c r="AD658" s="127" t="str">
        <f t="shared" si="61"/>
        <v>Initial completion Flaring</v>
      </c>
      <c r="AE658" s="127" t="str">
        <f t="shared" si="62"/>
        <v>2310111701</v>
      </c>
      <c r="AF658" s="127" t="str">
        <f t="shared" si="63"/>
        <v>Hill</v>
      </c>
      <c r="AG658" s="272"/>
      <c r="AH658" s="272"/>
      <c r="AI658" s="272"/>
      <c r="AJ658" s="83" t="s">
        <v>387</v>
      </c>
      <c r="AK658" s="270">
        <v>0.74999999999999989</v>
      </c>
      <c r="AL658"/>
      <c r="AM658"/>
      <c r="AN658"/>
      <c r="AO658"/>
      <c r="AP658"/>
    </row>
    <row r="659" spans="28:42" x14ac:dyDescent="0.2">
      <c r="AB659" s="127" t="str">
        <f t="shared" si="59"/>
        <v>Liberty_Oil Wells_Initial completion Flaring_2310111701</v>
      </c>
      <c r="AC659" s="127" t="str">
        <f t="shared" si="60"/>
        <v>Oil Wells</v>
      </c>
      <c r="AD659" s="127" t="str">
        <f t="shared" si="61"/>
        <v>Initial completion Flaring</v>
      </c>
      <c r="AE659" s="127" t="str">
        <f t="shared" si="62"/>
        <v>2310111701</v>
      </c>
      <c r="AF659" s="127" t="str">
        <f t="shared" si="63"/>
        <v>Liberty</v>
      </c>
      <c r="AG659" s="272"/>
      <c r="AH659" s="272"/>
      <c r="AI659" s="272"/>
      <c r="AJ659" s="83" t="s">
        <v>388</v>
      </c>
      <c r="AK659" s="270">
        <v>0.36363636363636365</v>
      </c>
      <c r="AL659"/>
      <c r="AM659"/>
      <c r="AN659"/>
      <c r="AO659"/>
      <c r="AP659"/>
    </row>
    <row r="660" spans="28:42" x14ac:dyDescent="0.2">
      <c r="AB660" s="127" t="str">
        <f t="shared" si="59"/>
        <v>Phillips_Oil Wells_Initial completion Flaring_2310111701</v>
      </c>
      <c r="AC660" s="127" t="str">
        <f t="shared" si="60"/>
        <v>Oil Wells</v>
      </c>
      <c r="AD660" s="127" t="str">
        <f t="shared" si="61"/>
        <v>Initial completion Flaring</v>
      </c>
      <c r="AE660" s="127" t="str">
        <f t="shared" si="62"/>
        <v>2310111701</v>
      </c>
      <c r="AF660" s="127" t="str">
        <f t="shared" si="63"/>
        <v>Phillips</v>
      </c>
      <c r="AG660" s="272"/>
      <c r="AH660" s="272"/>
      <c r="AI660" s="272"/>
      <c r="AJ660" s="83" t="s">
        <v>389</v>
      </c>
      <c r="AK660" s="270">
        <v>1</v>
      </c>
      <c r="AL660"/>
      <c r="AM660"/>
      <c r="AN660"/>
      <c r="AO660"/>
      <c r="AP660"/>
    </row>
    <row r="661" spans="28:42" x14ac:dyDescent="0.2">
      <c r="AB661" s="127" t="str">
        <f t="shared" si="59"/>
        <v>Cascade_Oil Wells_Initial completion Flaring_2310111701</v>
      </c>
      <c r="AC661" s="127" t="str">
        <f t="shared" si="60"/>
        <v>Oil Wells</v>
      </c>
      <c r="AD661" s="127" t="str">
        <f t="shared" si="61"/>
        <v>Initial completion Flaring</v>
      </c>
      <c r="AE661" s="127" t="str">
        <f t="shared" si="62"/>
        <v>2310111701</v>
      </c>
      <c r="AF661" s="127" t="str">
        <f t="shared" si="63"/>
        <v>Cascade</v>
      </c>
      <c r="AG661" s="272"/>
      <c r="AH661" s="272"/>
      <c r="AI661" s="272"/>
      <c r="AJ661" s="83" t="s">
        <v>390</v>
      </c>
      <c r="AK661" s="270">
        <v>0.61538461538461531</v>
      </c>
      <c r="AL661"/>
      <c r="AM661"/>
      <c r="AN661"/>
      <c r="AO661"/>
    </row>
    <row r="662" spans="28:42" x14ac:dyDescent="0.2">
      <c r="AB662" s="127" t="str">
        <f t="shared" si="59"/>
        <v>Fergus_Oil Wells_Initial completion Flaring_2310111701</v>
      </c>
      <c r="AC662" s="127" t="str">
        <f t="shared" si="60"/>
        <v>Oil Wells</v>
      </c>
      <c r="AD662" s="127" t="str">
        <f t="shared" si="61"/>
        <v>Initial completion Flaring</v>
      </c>
      <c r="AE662" s="127" t="str">
        <f t="shared" si="62"/>
        <v>2310111701</v>
      </c>
      <c r="AF662" s="127" t="str">
        <f t="shared" si="63"/>
        <v>Fergus</v>
      </c>
      <c r="AG662" s="272"/>
      <c r="AH662" s="272"/>
      <c r="AI662" s="272"/>
      <c r="AJ662" s="83" t="s">
        <v>391</v>
      </c>
      <c r="AK662" s="270">
        <v>0.61538461538461531</v>
      </c>
      <c r="AL662"/>
      <c r="AM662"/>
      <c r="AN662"/>
      <c r="AO662"/>
    </row>
    <row r="663" spans="28:42" x14ac:dyDescent="0.2">
      <c r="AB663" s="127" t="str">
        <f t="shared" si="59"/>
        <v>Rosebud_Oil Wells_Initial completion Flaring_2310111701</v>
      </c>
      <c r="AC663" s="127" t="str">
        <f t="shared" si="60"/>
        <v>Oil Wells</v>
      </c>
      <c r="AD663" s="127" t="str">
        <f t="shared" si="61"/>
        <v>Initial completion Flaring</v>
      </c>
      <c r="AE663" s="127" t="str">
        <f t="shared" si="62"/>
        <v>2310111701</v>
      </c>
      <c r="AF663" s="127" t="str">
        <f t="shared" si="63"/>
        <v>Rosebud</v>
      </c>
      <c r="AG663" s="272"/>
      <c r="AH663" s="272"/>
      <c r="AI663" s="272"/>
      <c r="AJ663" s="83" t="s">
        <v>392</v>
      </c>
      <c r="AK663" s="270">
        <v>0.61538461538461531</v>
      </c>
      <c r="AL663"/>
      <c r="AM663"/>
      <c r="AN663"/>
      <c r="AO663"/>
    </row>
    <row r="664" spans="28:42" x14ac:dyDescent="0.2">
      <c r="AB664" s="127" t="str">
        <f t="shared" si="59"/>
        <v>Teton_Oil Wells_Initial completion Flaring_2310111701</v>
      </c>
      <c r="AC664" s="127" t="str">
        <f t="shared" si="60"/>
        <v>Oil Wells</v>
      </c>
      <c r="AD664" s="127" t="str">
        <f t="shared" si="61"/>
        <v>Initial completion Flaring</v>
      </c>
      <c r="AE664" s="127" t="str">
        <f t="shared" si="62"/>
        <v>2310111701</v>
      </c>
      <c r="AF664" s="127" t="str">
        <f t="shared" si="63"/>
        <v>Teton</v>
      </c>
      <c r="AG664" s="272"/>
      <c r="AH664" s="272"/>
      <c r="AI664" s="272"/>
      <c r="AJ664" s="83" t="s">
        <v>393</v>
      </c>
      <c r="AK664" s="270">
        <v>0.61538461538461531</v>
      </c>
      <c r="AL664"/>
      <c r="AM664"/>
      <c r="AN664"/>
      <c r="AO664"/>
    </row>
    <row r="665" spans="28:42" x14ac:dyDescent="0.2">
      <c r="AB665" s="127" t="str">
        <f t="shared" si="59"/>
        <v>Chouteau_Oil Wells_Initial completion Flaring_2310111701</v>
      </c>
      <c r="AC665" s="127" t="str">
        <f t="shared" si="60"/>
        <v>Oil Wells</v>
      </c>
      <c r="AD665" s="127" t="str">
        <f t="shared" si="61"/>
        <v>Initial completion Flaring</v>
      </c>
      <c r="AE665" s="127" t="str">
        <f t="shared" si="62"/>
        <v>2310111701</v>
      </c>
      <c r="AF665" s="127" t="str">
        <f t="shared" si="63"/>
        <v>Chouteau</v>
      </c>
      <c r="AG665" s="272"/>
      <c r="AH665" s="272"/>
      <c r="AI665" s="272"/>
      <c r="AJ665" s="83" t="s">
        <v>394</v>
      </c>
      <c r="AK665" s="270">
        <v>0.74999999999999989</v>
      </c>
      <c r="AL665"/>
      <c r="AM665"/>
      <c r="AN665"/>
      <c r="AO665"/>
    </row>
    <row r="666" spans="28:42" x14ac:dyDescent="0.2">
      <c r="AB666" s="127" t="str">
        <f t="shared" ref="AB666:AB729" si="64">AF666&amp;"_"&amp;AC666&amp;"_"&amp;AD666&amp;"_"&amp;AE666</f>
        <v>YELLWSTN_Oil Wells_Initial completion Flaring_2310111701</v>
      </c>
      <c r="AC666" s="127" t="str">
        <f t="shared" ref="AC666:AC729" si="65">IF(AG666="",AC665,AG666)</f>
        <v>Oil Wells</v>
      </c>
      <c r="AD666" s="127" t="str">
        <f t="shared" ref="AD666:AD729" si="66">IF(AH666="",AD665,AH666)</f>
        <v>Initial completion Flaring</v>
      </c>
      <c r="AE666" s="127" t="str">
        <f t="shared" ref="AE666:AE729" si="67">IF(AI666="",AE665,AI666)</f>
        <v>2310111701</v>
      </c>
      <c r="AF666" s="127" t="str">
        <f t="shared" ref="AF666:AF729" si="68">IF(AJ666&lt;&gt;"",RIGHT(AJ666,LEN(AJ666)-7),AF665)</f>
        <v>YELLWSTN</v>
      </c>
      <c r="AG666" s="272"/>
      <c r="AH666" s="272"/>
      <c r="AI666" s="272"/>
      <c r="AJ666" s="83" t="s">
        <v>399</v>
      </c>
      <c r="AK666" s="270">
        <v>0.61538461538461531</v>
      </c>
      <c r="AL666"/>
      <c r="AM666"/>
      <c r="AN666"/>
      <c r="AO666"/>
    </row>
    <row r="667" spans="28:42" x14ac:dyDescent="0.2">
      <c r="AB667" s="127" t="str">
        <f t="shared" si="64"/>
        <v>GLDN VAL_Oil Wells_Initial completion Flaring_2310111701</v>
      </c>
      <c r="AC667" s="127" t="str">
        <f t="shared" si="65"/>
        <v>Oil Wells</v>
      </c>
      <c r="AD667" s="127" t="str">
        <f t="shared" si="66"/>
        <v>Initial completion Flaring</v>
      </c>
      <c r="AE667" s="127" t="str">
        <f t="shared" si="67"/>
        <v>2310111701</v>
      </c>
      <c r="AF667" s="127" t="str">
        <f t="shared" si="68"/>
        <v>GLDN VAL</v>
      </c>
      <c r="AG667" s="272"/>
      <c r="AH667" s="272"/>
      <c r="AI667" s="272"/>
      <c r="AJ667" s="83" t="s">
        <v>400</v>
      </c>
      <c r="AK667" s="270">
        <v>0.61538461538461531</v>
      </c>
      <c r="AL667"/>
      <c r="AM667"/>
      <c r="AN667"/>
      <c r="AO667"/>
    </row>
    <row r="668" spans="28:42" x14ac:dyDescent="0.2">
      <c r="AB668" s="127" t="str">
        <f t="shared" si="64"/>
        <v>MSSLSHEL_Oil Wells_Initial completion Flaring_2310111701</v>
      </c>
      <c r="AC668" s="127" t="str">
        <f t="shared" si="65"/>
        <v>Oil Wells</v>
      </c>
      <c r="AD668" s="127" t="str">
        <f t="shared" si="66"/>
        <v>Initial completion Flaring</v>
      </c>
      <c r="AE668" s="127" t="str">
        <f t="shared" si="67"/>
        <v>2310111701</v>
      </c>
      <c r="AF668" s="127" t="str">
        <f t="shared" si="68"/>
        <v>MSSLSHEL</v>
      </c>
      <c r="AG668" s="272"/>
      <c r="AH668" s="272"/>
      <c r="AI668" s="272"/>
      <c r="AJ668" s="83" t="s">
        <v>401</v>
      </c>
      <c r="AK668" s="270">
        <v>0.61538461538461531</v>
      </c>
      <c r="AL668"/>
      <c r="AM668"/>
      <c r="AN668"/>
      <c r="AO668"/>
    </row>
    <row r="669" spans="28:42" x14ac:dyDescent="0.2">
      <c r="AB669" s="127" t="str">
        <f t="shared" si="64"/>
        <v>PETROLEM_Oil Wells_Initial completion Flaring_2310111701</v>
      </c>
      <c r="AC669" s="127" t="str">
        <f t="shared" si="65"/>
        <v>Oil Wells</v>
      </c>
      <c r="AD669" s="127" t="str">
        <f t="shared" si="66"/>
        <v>Initial completion Flaring</v>
      </c>
      <c r="AE669" s="127" t="str">
        <f t="shared" si="67"/>
        <v>2310111701</v>
      </c>
      <c r="AF669" s="127" t="str">
        <f t="shared" si="68"/>
        <v>PETROLEM</v>
      </c>
      <c r="AG669" s="272"/>
      <c r="AH669" s="272"/>
      <c r="AI669" s="272"/>
      <c r="AJ669" s="83" t="s">
        <v>402</v>
      </c>
      <c r="AK669" s="270">
        <v>0.61538461538461531</v>
      </c>
      <c r="AL669"/>
      <c r="AM669"/>
      <c r="AN669"/>
      <c r="AO669"/>
    </row>
    <row r="670" spans="28:42" x14ac:dyDescent="0.2">
      <c r="AB670" s="127" t="str">
        <f t="shared" si="64"/>
        <v>Basinwide_Oil Wells_Initial completion Flaring_2310111701</v>
      </c>
      <c r="AC670" s="127" t="str">
        <f t="shared" si="65"/>
        <v>Oil Wells</v>
      </c>
      <c r="AD670" s="127" t="str">
        <f t="shared" si="66"/>
        <v>Initial completion Flaring</v>
      </c>
      <c r="AE670" s="127" t="str">
        <f t="shared" si="67"/>
        <v>2310111701</v>
      </c>
      <c r="AF670" s="127" t="str">
        <f t="shared" si="68"/>
        <v>Basinwide</v>
      </c>
      <c r="AG670" s="272"/>
      <c r="AH670" s="272"/>
      <c r="AI670" s="272"/>
      <c r="AJ670" s="83" t="s">
        <v>453</v>
      </c>
      <c r="AK670" s="270">
        <v>0.48640412849633002</v>
      </c>
      <c r="AL670"/>
      <c r="AM670"/>
      <c r="AN670"/>
      <c r="AO670"/>
    </row>
    <row r="671" spans="28:42" x14ac:dyDescent="0.2">
      <c r="AB671" s="127" t="str">
        <f t="shared" si="64"/>
        <v>Toole_Oil Wells_Miscellaneous engines_2310011000</v>
      </c>
      <c r="AC671" s="127" t="str">
        <f t="shared" si="65"/>
        <v>Oil Wells</v>
      </c>
      <c r="AD671" s="127" t="str">
        <f t="shared" si="66"/>
        <v>Miscellaneous engines</v>
      </c>
      <c r="AE671" s="127" t="str">
        <f t="shared" si="67"/>
        <v>2310011000</v>
      </c>
      <c r="AF671" s="127" t="str">
        <f t="shared" si="68"/>
        <v>Toole</v>
      </c>
      <c r="AG671" s="272"/>
      <c r="AH671" s="12" t="s">
        <v>71</v>
      </c>
      <c r="AI671" s="12" t="s">
        <v>22</v>
      </c>
      <c r="AJ671" s="12" t="s">
        <v>383</v>
      </c>
      <c r="AK671" s="269">
        <v>1.004</v>
      </c>
      <c r="AL671"/>
      <c r="AM671"/>
      <c r="AN671"/>
      <c r="AO671"/>
    </row>
    <row r="672" spans="28:42" x14ac:dyDescent="0.2">
      <c r="AB672" s="127" t="str">
        <f t="shared" si="64"/>
        <v>Pondera_Oil Wells_Miscellaneous engines_2310011000</v>
      </c>
      <c r="AC672" s="127" t="str">
        <f t="shared" si="65"/>
        <v>Oil Wells</v>
      </c>
      <c r="AD672" s="127" t="str">
        <f t="shared" si="66"/>
        <v>Miscellaneous engines</v>
      </c>
      <c r="AE672" s="127" t="str">
        <f t="shared" si="67"/>
        <v>2310011000</v>
      </c>
      <c r="AF672" s="127" t="str">
        <f t="shared" si="68"/>
        <v>Pondera</v>
      </c>
      <c r="AG672" s="272"/>
      <c r="AH672" s="272"/>
      <c r="AI672" s="272"/>
      <c r="AJ672" s="83" t="s">
        <v>384</v>
      </c>
      <c r="AK672" s="270">
        <v>1.004</v>
      </c>
      <c r="AL672"/>
      <c r="AM672"/>
      <c r="AN672"/>
      <c r="AO672"/>
    </row>
    <row r="673" spans="28:41" x14ac:dyDescent="0.2">
      <c r="AB673" s="127" t="str">
        <f t="shared" si="64"/>
        <v>Glacier_Oil Wells_Miscellaneous engines_2310011000</v>
      </c>
      <c r="AC673" s="127" t="str">
        <f t="shared" si="65"/>
        <v>Oil Wells</v>
      </c>
      <c r="AD673" s="127" t="str">
        <f t="shared" si="66"/>
        <v>Miscellaneous engines</v>
      </c>
      <c r="AE673" s="127" t="str">
        <f t="shared" si="67"/>
        <v>2310011000</v>
      </c>
      <c r="AF673" s="127" t="str">
        <f t="shared" si="68"/>
        <v>Glacier</v>
      </c>
      <c r="AG673" s="272"/>
      <c r="AH673" s="272"/>
      <c r="AI673" s="272"/>
      <c r="AJ673" s="83" t="s">
        <v>385</v>
      </c>
      <c r="AK673" s="270">
        <v>1.004</v>
      </c>
      <c r="AL673"/>
      <c r="AM673"/>
      <c r="AN673"/>
      <c r="AO673"/>
    </row>
    <row r="674" spans="28:41" x14ac:dyDescent="0.2">
      <c r="AB674" s="127" t="str">
        <f t="shared" si="64"/>
        <v>Blaine_Oil Wells_Miscellaneous engines_2310011000</v>
      </c>
      <c r="AC674" s="127" t="str">
        <f t="shared" si="65"/>
        <v>Oil Wells</v>
      </c>
      <c r="AD674" s="127" t="str">
        <f t="shared" si="66"/>
        <v>Miscellaneous engines</v>
      </c>
      <c r="AE674" s="127" t="str">
        <f t="shared" si="67"/>
        <v>2310011000</v>
      </c>
      <c r="AF674" s="127" t="str">
        <f t="shared" si="68"/>
        <v>Blaine</v>
      </c>
      <c r="AG674" s="272"/>
      <c r="AH674" s="272"/>
      <c r="AI674" s="272"/>
      <c r="AJ674" s="83" t="s">
        <v>386</v>
      </c>
      <c r="AK674" s="270">
        <v>0.98529411764705888</v>
      </c>
      <c r="AL674"/>
      <c r="AM674"/>
      <c r="AN674"/>
      <c r="AO674"/>
    </row>
    <row r="675" spans="28:41" x14ac:dyDescent="0.2">
      <c r="AB675" s="127" t="str">
        <f t="shared" si="64"/>
        <v>Hill_Oil Wells_Miscellaneous engines_2310011000</v>
      </c>
      <c r="AC675" s="127" t="str">
        <f t="shared" si="65"/>
        <v>Oil Wells</v>
      </c>
      <c r="AD675" s="127" t="str">
        <f t="shared" si="66"/>
        <v>Miscellaneous engines</v>
      </c>
      <c r="AE675" s="127" t="str">
        <f t="shared" si="67"/>
        <v>2310011000</v>
      </c>
      <c r="AF675" s="127" t="str">
        <f t="shared" si="68"/>
        <v>Hill</v>
      </c>
      <c r="AG675" s="272"/>
      <c r="AH675" s="272"/>
      <c r="AI675" s="272"/>
      <c r="AJ675" s="83" t="s">
        <v>387</v>
      </c>
      <c r="AK675" s="270">
        <v>0.98529411764705888</v>
      </c>
      <c r="AL675"/>
      <c r="AM675"/>
      <c r="AN675"/>
      <c r="AO675"/>
    </row>
    <row r="676" spans="28:41" x14ac:dyDescent="0.2">
      <c r="AB676" s="127" t="str">
        <f t="shared" si="64"/>
        <v>Liberty_Oil Wells_Miscellaneous engines_2310011000</v>
      </c>
      <c r="AC676" s="127" t="str">
        <f t="shared" si="65"/>
        <v>Oil Wells</v>
      </c>
      <c r="AD676" s="127" t="str">
        <f t="shared" si="66"/>
        <v>Miscellaneous engines</v>
      </c>
      <c r="AE676" s="127" t="str">
        <f t="shared" si="67"/>
        <v>2310011000</v>
      </c>
      <c r="AF676" s="127" t="str">
        <f t="shared" si="68"/>
        <v>Liberty</v>
      </c>
      <c r="AG676" s="272"/>
      <c r="AH676" s="272"/>
      <c r="AI676" s="272"/>
      <c r="AJ676" s="83" t="s">
        <v>388</v>
      </c>
      <c r="AK676" s="270">
        <v>1.004</v>
      </c>
      <c r="AL676"/>
      <c r="AM676"/>
      <c r="AN676"/>
      <c r="AO676"/>
    </row>
    <row r="677" spans="28:41" x14ac:dyDescent="0.2">
      <c r="AB677" s="127" t="str">
        <f t="shared" si="64"/>
        <v>Phillips_Oil Wells_Miscellaneous engines_2310011000</v>
      </c>
      <c r="AC677" s="127" t="str">
        <f t="shared" si="65"/>
        <v>Oil Wells</v>
      </c>
      <c r="AD677" s="127" t="str">
        <f t="shared" si="66"/>
        <v>Miscellaneous engines</v>
      </c>
      <c r="AE677" s="127" t="str">
        <f t="shared" si="67"/>
        <v>2310011000</v>
      </c>
      <c r="AF677" s="127" t="str">
        <f t="shared" si="68"/>
        <v>Phillips</v>
      </c>
      <c r="AG677" s="272"/>
      <c r="AH677" s="272"/>
      <c r="AI677" s="272"/>
      <c r="AJ677" s="83" t="s">
        <v>389</v>
      </c>
      <c r="AK677" s="270">
        <v>1</v>
      </c>
      <c r="AL677"/>
      <c r="AM677"/>
      <c r="AN677"/>
      <c r="AO677"/>
    </row>
    <row r="678" spans="28:41" x14ac:dyDescent="0.2">
      <c r="AB678" s="127" t="str">
        <f t="shared" si="64"/>
        <v>Cascade_Oil Wells_Miscellaneous engines_2310011000</v>
      </c>
      <c r="AC678" s="127" t="str">
        <f t="shared" si="65"/>
        <v>Oil Wells</v>
      </c>
      <c r="AD678" s="127" t="str">
        <f t="shared" si="66"/>
        <v>Miscellaneous engines</v>
      </c>
      <c r="AE678" s="127" t="str">
        <f t="shared" si="67"/>
        <v>2310011000</v>
      </c>
      <c r="AF678" s="127" t="str">
        <f t="shared" si="68"/>
        <v>Cascade</v>
      </c>
      <c r="AG678" s="272"/>
      <c r="AH678" s="272"/>
      <c r="AI678" s="272"/>
      <c r="AJ678" s="83" t="s">
        <v>390</v>
      </c>
      <c r="AK678" s="270">
        <v>1.0833333333333333</v>
      </c>
      <c r="AL678"/>
      <c r="AM678"/>
      <c r="AN678"/>
      <c r="AO678"/>
    </row>
    <row r="679" spans="28:41" x14ac:dyDescent="0.2">
      <c r="AB679" s="127" t="str">
        <f t="shared" si="64"/>
        <v>Fergus_Oil Wells_Miscellaneous engines_2310011000</v>
      </c>
      <c r="AC679" s="127" t="str">
        <f t="shared" si="65"/>
        <v>Oil Wells</v>
      </c>
      <c r="AD679" s="127" t="str">
        <f t="shared" si="66"/>
        <v>Miscellaneous engines</v>
      </c>
      <c r="AE679" s="127" t="str">
        <f t="shared" si="67"/>
        <v>2310011000</v>
      </c>
      <c r="AF679" s="127" t="str">
        <f t="shared" si="68"/>
        <v>Fergus</v>
      </c>
      <c r="AG679" s="272"/>
      <c r="AH679" s="272"/>
      <c r="AI679" s="272"/>
      <c r="AJ679" s="83" t="s">
        <v>391</v>
      </c>
      <c r="AK679" s="270">
        <v>1.0833333333333333</v>
      </c>
      <c r="AL679"/>
      <c r="AM679"/>
      <c r="AN679"/>
      <c r="AO679"/>
    </row>
    <row r="680" spans="28:41" x14ac:dyDescent="0.2">
      <c r="AB680" s="127" t="str">
        <f t="shared" si="64"/>
        <v>Rosebud_Oil Wells_Miscellaneous engines_2310011000</v>
      </c>
      <c r="AC680" s="127" t="str">
        <f t="shared" si="65"/>
        <v>Oil Wells</v>
      </c>
      <c r="AD680" s="127" t="str">
        <f t="shared" si="66"/>
        <v>Miscellaneous engines</v>
      </c>
      <c r="AE680" s="127" t="str">
        <f t="shared" si="67"/>
        <v>2310011000</v>
      </c>
      <c r="AF680" s="127" t="str">
        <f t="shared" si="68"/>
        <v>Rosebud</v>
      </c>
      <c r="AG680" s="272"/>
      <c r="AH680" s="272"/>
      <c r="AI680" s="272"/>
      <c r="AJ680" s="83" t="s">
        <v>392</v>
      </c>
      <c r="AK680" s="270">
        <v>1.0833333333333333</v>
      </c>
      <c r="AL680"/>
      <c r="AM680"/>
      <c r="AN680"/>
      <c r="AO680"/>
    </row>
    <row r="681" spans="28:41" x14ac:dyDescent="0.2">
      <c r="AB681" s="127" t="str">
        <f t="shared" si="64"/>
        <v>Teton_Oil Wells_Miscellaneous engines_2310011000</v>
      </c>
      <c r="AC681" s="127" t="str">
        <f t="shared" si="65"/>
        <v>Oil Wells</v>
      </c>
      <c r="AD681" s="127" t="str">
        <f t="shared" si="66"/>
        <v>Miscellaneous engines</v>
      </c>
      <c r="AE681" s="127" t="str">
        <f t="shared" si="67"/>
        <v>2310011000</v>
      </c>
      <c r="AF681" s="127" t="str">
        <f t="shared" si="68"/>
        <v>Teton</v>
      </c>
      <c r="AG681" s="272"/>
      <c r="AH681" s="272"/>
      <c r="AI681" s="272"/>
      <c r="AJ681" s="83" t="s">
        <v>393</v>
      </c>
      <c r="AK681" s="270">
        <v>1.0833333333333333</v>
      </c>
      <c r="AL681"/>
      <c r="AM681"/>
      <c r="AN681"/>
      <c r="AO681"/>
    </row>
    <row r="682" spans="28:41" x14ac:dyDescent="0.2">
      <c r="AB682" s="127" t="str">
        <f t="shared" si="64"/>
        <v>Chouteau_Oil Wells_Miscellaneous engines_2310011000</v>
      </c>
      <c r="AC682" s="127" t="str">
        <f t="shared" si="65"/>
        <v>Oil Wells</v>
      </c>
      <c r="AD682" s="127" t="str">
        <f t="shared" si="66"/>
        <v>Miscellaneous engines</v>
      </c>
      <c r="AE682" s="127" t="str">
        <f t="shared" si="67"/>
        <v>2310011000</v>
      </c>
      <c r="AF682" s="127" t="str">
        <f t="shared" si="68"/>
        <v>Chouteau</v>
      </c>
      <c r="AG682" s="272"/>
      <c r="AH682" s="272"/>
      <c r="AI682" s="272"/>
      <c r="AJ682" s="83" t="s">
        <v>394</v>
      </c>
      <c r="AK682" s="270">
        <v>0.98529411764705888</v>
      </c>
      <c r="AL682"/>
      <c r="AM682"/>
      <c r="AN682"/>
      <c r="AO682"/>
    </row>
    <row r="683" spans="28:41" x14ac:dyDescent="0.2">
      <c r="AB683" s="127" t="str">
        <f t="shared" si="64"/>
        <v>YELLWSTN_Oil Wells_Miscellaneous engines_2310011000</v>
      </c>
      <c r="AC683" s="127" t="str">
        <f t="shared" si="65"/>
        <v>Oil Wells</v>
      </c>
      <c r="AD683" s="127" t="str">
        <f t="shared" si="66"/>
        <v>Miscellaneous engines</v>
      </c>
      <c r="AE683" s="127" t="str">
        <f t="shared" si="67"/>
        <v>2310011000</v>
      </c>
      <c r="AF683" s="127" t="str">
        <f t="shared" si="68"/>
        <v>YELLWSTN</v>
      </c>
      <c r="AG683" s="272"/>
      <c r="AH683" s="272"/>
      <c r="AI683" s="272"/>
      <c r="AJ683" s="83" t="s">
        <v>399</v>
      </c>
      <c r="AK683" s="270">
        <v>1.0833333333333333</v>
      </c>
      <c r="AL683"/>
      <c r="AM683"/>
      <c r="AN683"/>
      <c r="AO683"/>
    </row>
    <row r="684" spans="28:41" x14ac:dyDescent="0.2">
      <c r="AB684" s="127" t="str">
        <f t="shared" si="64"/>
        <v>GLDN VAL_Oil Wells_Miscellaneous engines_2310011000</v>
      </c>
      <c r="AC684" s="127" t="str">
        <f t="shared" si="65"/>
        <v>Oil Wells</v>
      </c>
      <c r="AD684" s="127" t="str">
        <f t="shared" si="66"/>
        <v>Miscellaneous engines</v>
      </c>
      <c r="AE684" s="127" t="str">
        <f t="shared" si="67"/>
        <v>2310011000</v>
      </c>
      <c r="AF684" s="127" t="str">
        <f t="shared" si="68"/>
        <v>GLDN VAL</v>
      </c>
      <c r="AG684" s="272"/>
      <c r="AH684" s="272"/>
      <c r="AI684" s="272"/>
      <c r="AJ684" s="83" t="s">
        <v>400</v>
      </c>
      <c r="AK684" s="270">
        <v>1.0833333333333333</v>
      </c>
      <c r="AL684"/>
      <c r="AM684"/>
      <c r="AN684"/>
      <c r="AO684"/>
    </row>
    <row r="685" spans="28:41" x14ac:dyDescent="0.2">
      <c r="AB685" s="127" t="str">
        <f t="shared" si="64"/>
        <v>MSSLSHEL_Oil Wells_Miscellaneous engines_2310011000</v>
      </c>
      <c r="AC685" s="127" t="str">
        <f t="shared" si="65"/>
        <v>Oil Wells</v>
      </c>
      <c r="AD685" s="127" t="str">
        <f t="shared" si="66"/>
        <v>Miscellaneous engines</v>
      </c>
      <c r="AE685" s="127" t="str">
        <f t="shared" si="67"/>
        <v>2310011000</v>
      </c>
      <c r="AF685" s="127" t="str">
        <f t="shared" si="68"/>
        <v>MSSLSHEL</v>
      </c>
      <c r="AG685" s="272"/>
      <c r="AH685" s="272"/>
      <c r="AI685" s="272"/>
      <c r="AJ685" s="83" t="s">
        <v>401</v>
      </c>
      <c r="AK685" s="270">
        <v>1.0833333333333333</v>
      </c>
      <c r="AL685"/>
      <c r="AM685"/>
      <c r="AN685"/>
      <c r="AO685"/>
    </row>
    <row r="686" spans="28:41" x14ac:dyDescent="0.2">
      <c r="AB686" s="127" t="str">
        <f t="shared" si="64"/>
        <v>PETROLEM_Oil Wells_Miscellaneous engines_2310011000</v>
      </c>
      <c r="AC686" s="127" t="str">
        <f t="shared" si="65"/>
        <v>Oil Wells</v>
      </c>
      <c r="AD686" s="127" t="str">
        <f t="shared" si="66"/>
        <v>Miscellaneous engines</v>
      </c>
      <c r="AE686" s="127" t="str">
        <f t="shared" si="67"/>
        <v>2310011000</v>
      </c>
      <c r="AF686" s="127" t="str">
        <f t="shared" si="68"/>
        <v>PETROLEM</v>
      </c>
      <c r="AG686" s="272"/>
      <c r="AH686" s="272"/>
      <c r="AI686" s="272"/>
      <c r="AJ686" s="83" t="s">
        <v>402</v>
      </c>
      <c r="AK686" s="270">
        <v>1.0833333333333333</v>
      </c>
      <c r="AL686"/>
      <c r="AM686"/>
      <c r="AN686"/>
      <c r="AO686"/>
    </row>
    <row r="687" spans="28:41" x14ac:dyDescent="0.2">
      <c r="AB687" s="127" t="str">
        <f t="shared" si="64"/>
        <v>Basinwide_Oil Wells_Miscellaneous engines_2310011000</v>
      </c>
      <c r="AC687" s="127" t="str">
        <f t="shared" si="65"/>
        <v>Oil Wells</v>
      </c>
      <c r="AD687" s="127" t="str">
        <f t="shared" si="66"/>
        <v>Miscellaneous engines</v>
      </c>
      <c r="AE687" s="127" t="str">
        <f t="shared" si="67"/>
        <v>2310011000</v>
      </c>
      <c r="AF687" s="127" t="str">
        <f t="shared" si="68"/>
        <v>Basinwide</v>
      </c>
      <c r="AG687" s="272"/>
      <c r="AH687" s="272"/>
      <c r="AI687" s="272"/>
      <c r="AJ687" s="83" t="s">
        <v>453</v>
      </c>
      <c r="AK687" s="270">
        <v>1.010936132983377</v>
      </c>
      <c r="AL687"/>
      <c r="AM687"/>
      <c r="AN687"/>
      <c r="AO687"/>
    </row>
    <row r="688" spans="28:41" x14ac:dyDescent="0.2">
      <c r="AB688" s="127" t="str">
        <f t="shared" si="64"/>
        <v>Toole_Oil Wells_Oil Tank_2310010200</v>
      </c>
      <c r="AC688" s="127" t="str">
        <f t="shared" si="65"/>
        <v>Oil Wells</v>
      </c>
      <c r="AD688" s="127" t="str">
        <f t="shared" si="66"/>
        <v>Oil Tank</v>
      </c>
      <c r="AE688" s="127" t="str">
        <f t="shared" si="67"/>
        <v>2310010200</v>
      </c>
      <c r="AF688" s="127" t="str">
        <f t="shared" si="68"/>
        <v>Toole</v>
      </c>
      <c r="AG688" s="272"/>
      <c r="AH688" s="12" t="s">
        <v>55</v>
      </c>
      <c r="AI688" s="12" t="s">
        <v>362</v>
      </c>
      <c r="AJ688" s="12" t="s">
        <v>383</v>
      </c>
      <c r="AK688" s="269">
        <v>0.96922322869821476</v>
      </c>
      <c r="AL688"/>
      <c r="AM688"/>
      <c r="AN688"/>
      <c r="AO688"/>
    </row>
    <row r="689" spans="28:41" x14ac:dyDescent="0.2">
      <c r="AB689" s="127" t="str">
        <f t="shared" si="64"/>
        <v>Pondera_Oil Wells_Oil Tank_2310010200</v>
      </c>
      <c r="AC689" s="127" t="str">
        <f t="shared" si="65"/>
        <v>Oil Wells</v>
      </c>
      <c r="AD689" s="127" t="str">
        <f t="shared" si="66"/>
        <v>Oil Tank</v>
      </c>
      <c r="AE689" s="127" t="str">
        <f t="shared" si="67"/>
        <v>2310010200</v>
      </c>
      <c r="AF689" s="127" t="str">
        <f t="shared" si="68"/>
        <v>Pondera</v>
      </c>
      <c r="AG689" s="272"/>
      <c r="AH689" s="272"/>
      <c r="AI689" s="272"/>
      <c r="AJ689" s="83" t="s">
        <v>384</v>
      </c>
      <c r="AK689" s="270">
        <v>0.96922322869821476</v>
      </c>
      <c r="AL689"/>
      <c r="AM689"/>
      <c r="AN689"/>
      <c r="AO689"/>
    </row>
    <row r="690" spans="28:41" x14ac:dyDescent="0.2">
      <c r="AB690" s="127" t="str">
        <f t="shared" si="64"/>
        <v>Glacier_Oil Wells_Oil Tank_2310010200</v>
      </c>
      <c r="AC690" s="127" t="str">
        <f t="shared" si="65"/>
        <v>Oil Wells</v>
      </c>
      <c r="AD690" s="127" t="str">
        <f t="shared" si="66"/>
        <v>Oil Tank</v>
      </c>
      <c r="AE690" s="127" t="str">
        <f t="shared" si="67"/>
        <v>2310010200</v>
      </c>
      <c r="AF690" s="127" t="str">
        <f t="shared" si="68"/>
        <v>Glacier</v>
      </c>
      <c r="AG690" s="272"/>
      <c r="AH690" s="272"/>
      <c r="AI690" s="272"/>
      <c r="AJ690" s="83" t="s">
        <v>385</v>
      </c>
      <c r="AK690" s="270">
        <v>0.96922322869821476</v>
      </c>
      <c r="AL690"/>
      <c r="AM690"/>
      <c r="AN690"/>
      <c r="AO690"/>
    </row>
    <row r="691" spans="28:41" x14ac:dyDescent="0.2">
      <c r="AB691" s="127" t="str">
        <f t="shared" si="64"/>
        <v>Blaine_Oil Wells_Oil Tank_2310010200</v>
      </c>
      <c r="AC691" s="127" t="str">
        <f t="shared" si="65"/>
        <v>Oil Wells</v>
      </c>
      <c r="AD691" s="127" t="str">
        <f t="shared" si="66"/>
        <v>Oil Tank</v>
      </c>
      <c r="AE691" s="127" t="str">
        <f t="shared" si="67"/>
        <v>2310010200</v>
      </c>
      <c r="AF691" s="127" t="str">
        <f t="shared" si="68"/>
        <v>Blaine</v>
      </c>
      <c r="AG691" s="272"/>
      <c r="AH691" s="272"/>
      <c r="AI691" s="272"/>
      <c r="AJ691" s="83" t="s">
        <v>386</v>
      </c>
      <c r="AK691" s="270">
        <v>1.0938378801495956</v>
      </c>
      <c r="AL691"/>
      <c r="AM691"/>
      <c r="AN691"/>
      <c r="AO691"/>
    </row>
    <row r="692" spans="28:41" x14ac:dyDescent="0.2">
      <c r="AB692" s="127" t="str">
        <f t="shared" si="64"/>
        <v>Hill_Oil Wells_Oil Tank_2310010200</v>
      </c>
      <c r="AC692" s="127" t="str">
        <f t="shared" si="65"/>
        <v>Oil Wells</v>
      </c>
      <c r="AD692" s="127" t="str">
        <f t="shared" si="66"/>
        <v>Oil Tank</v>
      </c>
      <c r="AE692" s="127" t="str">
        <f t="shared" si="67"/>
        <v>2310010200</v>
      </c>
      <c r="AF692" s="127" t="str">
        <f t="shared" si="68"/>
        <v>Hill</v>
      </c>
      <c r="AG692" s="272"/>
      <c r="AH692" s="272"/>
      <c r="AI692" s="272"/>
      <c r="AJ692" s="83" t="s">
        <v>387</v>
      </c>
      <c r="AK692" s="270">
        <v>1.0938378801495956</v>
      </c>
      <c r="AL692"/>
      <c r="AM692"/>
      <c r="AN692"/>
      <c r="AO692"/>
    </row>
    <row r="693" spans="28:41" x14ac:dyDescent="0.2">
      <c r="AB693" s="127" t="str">
        <f t="shared" si="64"/>
        <v>Liberty_Oil Wells_Oil Tank_2310010200</v>
      </c>
      <c r="AC693" s="127" t="str">
        <f t="shared" si="65"/>
        <v>Oil Wells</v>
      </c>
      <c r="AD693" s="127" t="str">
        <f t="shared" si="66"/>
        <v>Oil Tank</v>
      </c>
      <c r="AE693" s="127" t="str">
        <f t="shared" si="67"/>
        <v>2310010200</v>
      </c>
      <c r="AF693" s="127" t="str">
        <f t="shared" si="68"/>
        <v>Liberty</v>
      </c>
      <c r="AG693" s="272"/>
      <c r="AH693" s="272"/>
      <c r="AI693" s="272"/>
      <c r="AJ693" s="83" t="s">
        <v>388</v>
      </c>
      <c r="AK693" s="270">
        <v>0.96922322869821476</v>
      </c>
      <c r="AL693"/>
      <c r="AM693"/>
      <c r="AN693"/>
      <c r="AO693"/>
    </row>
    <row r="694" spans="28:41" x14ac:dyDescent="0.2">
      <c r="AB694" s="127" t="str">
        <f t="shared" si="64"/>
        <v>Phillips_Oil Wells_Oil Tank_2310010200</v>
      </c>
      <c r="AC694" s="127" t="str">
        <f t="shared" si="65"/>
        <v>Oil Wells</v>
      </c>
      <c r="AD694" s="127" t="str">
        <f t="shared" si="66"/>
        <v>Oil Tank</v>
      </c>
      <c r="AE694" s="127" t="str">
        <f t="shared" si="67"/>
        <v>2310010200</v>
      </c>
      <c r="AF694" s="127" t="str">
        <f t="shared" si="68"/>
        <v>Phillips</v>
      </c>
      <c r="AG694" s="272"/>
      <c r="AH694" s="272"/>
      <c r="AI694" s="272"/>
      <c r="AJ694" s="83" t="s">
        <v>389</v>
      </c>
      <c r="AK694" s="270">
        <v>1</v>
      </c>
      <c r="AL694"/>
      <c r="AM694"/>
      <c r="AN694"/>
      <c r="AO694"/>
    </row>
    <row r="695" spans="28:41" x14ac:dyDescent="0.2">
      <c r="AB695" s="127" t="str">
        <f t="shared" si="64"/>
        <v>Cascade_Oil Wells_Oil Tank_2310010200</v>
      </c>
      <c r="AC695" s="127" t="str">
        <f t="shared" si="65"/>
        <v>Oil Wells</v>
      </c>
      <c r="AD695" s="127" t="str">
        <f t="shared" si="66"/>
        <v>Oil Tank</v>
      </c>
      <c r="AE695" s="127" t="str">
        <f t="shared" si="67"/>
        <v>2310010200</v>
      </c>
      <c r="AF695" s="127" t="str">
        <f t="shared" si="68"/>
        <v>Cascade</v>
      </c>
      <c r="AG695" s="272"/>
      <c r="AH695" s="272"/>
      <c r="AI695" s="272"/>
      <c r="AJ695" s="83" t="s">
        <v>390</v>
      </c>
      <c r="AK695" s="270">
        <v>1.2818519961916226</v>
      </c>
      <c r="AL695"/>
      <c r="AM695"/>
      <c r="AN695"/>
      <c r="AO695"/>
    </row>
    <row r="696" spans="28:41" x14ac:dyDescent="0.2">
      <c r="AB696" s="127" t="str">
        <f t="shared" si="64"/>
        <v>Fergus_Oil Wells_Oil Tank_2310010200</v>
      </c>
      <c r="AC696" s="127" t="str">
        <f t="shared" si="65"/>
        <v>Oil Wells</v>
      </c>
      <c r="AD696" s="127" t="str">
        <f t="shared" si="66"/>
        <v>Oil Tank</v>
      </c>
      <c r="AE696" s="127" t="str">
        <f t="shared" si="67"/>
        <v>2310010200</v>
      </c>
      <c r="AF696" s="127" t="str">
        <f t="shared" si="68"/>
        <v>Fergus</v>
      </c>
      <c r="AG696" s="272"/>
      <c r="AH696" s="272"/>
      <c r="AI696" s="272"/>
      <c r="AJ696" s="83" t="s">
        <v>391</v>
      </c>
      <c r="AK696" s="270">
        <v>1.2818519961916226</v>
      </c>
      <c r="AL696"/>
      <c r="AM696"/>
      <c r="AN696"/>
      <c r="AO696"/>
    </row>
    <row r="697" spans="28:41" x14ac:dyDescent="0.2">
      <c r="AB697" s="127" t="str">
        <f t="shared" si="64"/>
        <v>Rosebud_Oil Wells_Oil Tank_2310010200</v>
      </c>
      <c r="AC697" s="127" t="str">
        <f t="shared" si="65"/>
        <v>Oil Wells</v>
      </c>
      <c r="AD697" s="127" t="str">
        <f t="shared" si="66"/>
        <v>Oil Tank</v>
      </c>
      <c r="AE697" s="127" t="str">
        <f t="shared" si="67"/>
        <v>2310010200</v>
      </c>
      <c r="AF697" s="127" t="str">
        <f t="shared" si="68"/>
        <v>Rosebud</v>
      </c>
      <c r="AG697" s="272"/>
      <c r="AH697" s="272"/>
      <c r="AI697" s="272"/>
      <c r="AJ697" s="83" t="s">
        <v>392</v>
      </c>
      <c r="AK697" s="270">
        <v>1.2818519961916226</v>
      </c>
      <c r="AL697"/>
      <c r="AM697"/>
      <c r="AN697"/>
      <c r="AO697"/>
    </row>
    <row r="698" spans="28:41" x14ac:dyDescent="0.2">
      <c r="AB698" s="127" t="str">
        <f t="shared" si="64"/>
        <v>Teton_Oil Wells_Oil Tank_2310010200</v>
      </c>
      <c r="AC698" s="127" t="str">
        <f t="shared" si="65"/>
        <v>Oil Wells</v>
      </c>
      <c r="AD698" s="127" t="str">
        <f t="shared" si="66"/>
        <v>Oil Tank</v>
      </c>
      <c r="AE698" s="127" t="str">
        <f t="shared" si="67"/>
        <v>2310010200</v>
      </c>
      <c r="AF698" s="127" t="str">
        <f t="shared" si="68"/>
        <v>Teton</v>
      </c>
      <c r="AG698" s="272"/>
      <c r="AH698" s="272"/>
      <c r="AI698" s="272"/>
      <c r="AJ698" s="83" t="s">
        <v>393</v>
      </c>
      <c r="AK698" s="270">
        <v>1.2818519961916226</v>
      </c>
      <c r="AL698"/>
      <c r="AM698"/>
      <c r="AN698"/>
      <c r="AO698"/>
    </row>
    <row r="699" spans="28:41" x14ac:dyDescent="0.2">
      <c r="AB699" s="127" t="str">
        <f t="shared" si="64"/>
        <v>Chouteau_Oil Wells_Oil Tank_2310010200</v>
      </c>
      <c r="AC699" s="127" t="str">
        <f t="shared" si="65"/>
        <v>Oil Wells</v>
      </c>
      <c r="AD699" s="127" t="str">
        <f t="shared" si="66"/>
        <v>Oil Tank</v>
      </c>
      <c r="AE699" s="127" t="str">
        <f t="shared" si="67"/>
        <v>2310010200</v>
      </c>
      <c r="AF699" s="127" t="str">
        <f t="shared" si="68"/>
        <v>Chouteau</v>
      </c>
      <c r="AG699" s="272"/>
      <c r="AH699" s="272"/>
      <c r="AI699" s="272"/>
      <c r="AJ699" s="83" t="s">
        <v>394</v>
      </c>
      <c r="AK699" s="270">
        <v>1.0938378801495956</v>
      </c>
      <c r="AL699"/>
      <c r="AM699"/>
      <c r="AN699"/>
      <c r="AO699"/>
    </row>
    <row r="700" spans="28:41" x14ac:dyDescent="0.2">
      <c r="AB700" s="127" t="str">
        <f t="shared" si="64"/>
        <v>YELLWSTN_Oil Wells_Oil Tank_2310010200</v>
      </c>
      <c r="AC700" s="127" t="str">
        <f t="shared" si="65"/>
        <v>Oil Wells</v>
      </c>
      <c r="AD700" s="127" t="str">
        <f t="shared" si="66"/>
        <v>Oil Tank</v>
      </c>
      <c r="AE700" s="127" t="str">
        <f t="shared" si="67"/>
        <v>2310010200</v>
      </c>
      <c r="AF700" s="127" t="str">
        <f t="shared" si="68"/>
        <v>YELLWSTN</v>
      </c>
      <c r="AG700" s="272"/>
      <c r="AH700" s="272"/>
      <c r="AI700" s="272"/>
      <c r="AJ700" s="83" t="s">
        <v>399</v>
      </c>
      <c r="AK700" s="270">
        <v>1.2818519961916226</v>
      </c>
      <c r="AL700"/>
      <c r="AM700"/>
      <c r="AN700"/>
      <c r="AO700"/>
    </row>
    <row r="701" spans="28:41" x14ac:dyDescent="0.2">
      <c r="AB701" s="127" t="str">
        <f t="shared" si="64"/>
        <v>GLDN VAL_Oil Wells_Oil Tank_2310010200</v>
      </c>
      <c r="AC701" s="127" t="str">
        <f t="shared" si="65"/>
        <v>Oil Wells</v>
      </c>
      <c r="AD701" s="127" t="str">
        <f t="shared" si="66"/>
        <v>Oil Tank</v>
      </c>
      <c r="AE701" s="127" t="str">
        <f t="shared" si="67"/>
        <v>2310010200</v>
      </c>
      <c r="AF701" s="127" t="str">
        <f t="shared" si="68"/>
        <v>GLDN VAL</v>
      </c>
      <c r="AG701" s="272"/>
      <c r="AH701" s="272"/>
      <c r="AI701" s="272"/>
      <c r="AJ701" s="83" t="s">
        <v>400</v>
      </c>
      <c r="AK701" s="270">
        <v>1.2818519961916226</v>
      </c>
      <c r="AL701"/>
      <c r="AM701"/>
      <c r="AN701"/>
      <c r="AO701"/>
    </row>
    <row r="702" spans="28:41" x14ac:dyDescent="0.2">
      <c r="AB702" s="127" t="str">
        <f t="shared" si="64"/>
        <v>MSSLSHEL_Oil Wells_Oil Tank_2310010200</v>
      </c>
      <c r="AC702" s="127" t="str">
        <f t="shared" si="65"/>
        <v>Oil Wells</v>
      </c>
      <c r="AD702" s="127" t="str">
        <f t="shared" si="66"/>
        <v>Oil Tank</v>
      </c>
      <c r="AE702" s="127" t="str">
        <f t="shared" si="67"/>
        <v>2310010200</v>
      </c>
      <c r="AF702" s="127" t="str">
        <f t="shared" si="68"/>
        <v>MSSLSHEL</v>
      </c>
      <c r="AG702" s="272"/>
      <c r="AH702" s="272"/>
      <c r="AI702" s="272"/>
      <c r="AJ702" s="83" t="s">
        <v>401</v>
      </c>
      <c r="AK702" s="270">
        <v>1.2818519961916226</v>
      </c>
      <c r="AL702"/>
      <c r="AM702"/>
      <c r="AN702"/>
      <c r="AO702"/>
    </row>
    <row r="703" spans="28:41" x14ac:dyDescent="0.2">
      <c r="AB703" s="127" t="str">
        <f t="shared" si="64"/>
        <v>PETROLEM_Oil Wells_Oil Tank_2310010200</v>
      </c>
      <c r="AC703" s="127" t="str">
        <f t="shared" si="65"/>
        <v>Oil Wells</v>
      </c>
      <c r="AD703" s="127" t="str">
        <f t="shared" si="66"/>
        <v>Oil Tank</v>
      </c>
      <c r="AE703" s="127" t="str">
        <f t="shared" si="67"/>
        <v>2310010200</v>
      </c>
      <c r="AF703" s="127" t="str">
        <f t="shared" si="68"/>
        <v>PETROLEM</v>
      </c>
      <c r="AG703" s="272"/>
      <c r="AH703" s="272"/>
      <c r="AI703" s="272"/>
      <c r="AJ703" s="83" t="s">
        <v>402</v>
      </c>
      <c r="AK703" s="270">
        <v>1.2818519961916226</v>
      </c>
      <c r="AL703"/>
      <c r="AM703"/>
      <c r="AN703"/>
      <c r="AO703"/>
    </row>
    <row r="704" spans="28:41" x14ac:dyDescent="0.2">
      <c r="AB704" s="127" t="str">
        <f t="shared" si="64"/>
        <v>Basinwide_Oil Wells_Oil Tank_2310010200</v>
      </c>
      <c r="AC704" s="127" t="str">
        <f t="shared" si="65"/>
        <v>Oil Wells</v>
      </c>
      <c r="AD704" s="127" t="str">
        <f t="shared" si="66"/>
        <v>Oil Tank</v>
      </c>
      <c r="AE704" s="127" t="str">
        <f t="shared" si="67"/>
        <v>2310010200</v>
      </c>
      <c r="AF704" s="127" t="str">
        <f t="shared" si="68"/>
        <v>Basinwide</v>
      </c>
      <c r="AG704" s="272"/>
      <c r="AH704" s="272"/>
      <c r="AI704" s="272"/>
      <c r="AJ704" s="83" t="s">
        <v>453</v>
      </c>
      <c r="AK704" s="270">
        <v>1.057667153895258</v>
      </c>
      <c r="AL704"/>
      <c r="AM704"/>
      <c r="AN704"/>
      <c r="AO704"/>
    </row>
    <row r="705" spans="28:41" x14ac:dyDescent="0.2">
      <c r="AB705" s="127" t="str">
        <f t="shared" si="64"/>
        <v>Toole_Oil Wells_Oil Tank Flaring_2310010200</v>
      </c>
      <c r="AC705" s="127" t="str">
        <f t="shared" si="65"/>
        <v>Oil Wells</v>
      </c>
      <c r="AD705" s="127" t="str">
        <f t="shared" si="66"/>
        <v>Oil Tank Flaring</v>
      </c>
      <c r="AE705" s="127" t="str">
        <f t="shared" si="67"/>
        <v>2310010200</v>
      </c>
      <c r="AF705" s="127" t="str">
        <f t="shared" si="68"/>
        <v>Toole</v>
      </c>
      <c r="AG705" s="272"/>
      <c r="AH705" s="12" t="s">
        <v>104</v>
      </c>
      <c r="AI705" s="12" t="s">
        <v>362</v>
      </c>
      <c r="AJ705" s="12" t="s">
        <v>383</v>
      </c>
      <c r="AK705" s="269">
        <v>0.96922322869821476</v>
      </c>
      <c r="AL705"/>
      <c r="AM705"/>
      <c r="AN705"/>
      <c r="AO705"/>
    </row>
    <row r="706" spans="28:41" x14ac:dyDescent="0.2">
      <c r="AB706" s="127" t="str">
        <f t="shared" si="64"/>
        <v>Pondera_Oil Wells_Oil Tank Flaring_2310010200</v>
      </c>
      <c r="AC706" s="127" t="str">
        <f t="shared" si="65"/>
        <v>Oil Wells</v>
      </c>
      <c r="AD706" s="127" t="str">
        <f t="shared" si="66"/>
        <v>Oil Tank Flaring</v>
      </c>
      <c r="AE706" s="127" t="str">
        <f t="shared" si="67"/>
        <v>2310010200</v>
      </c>
      <c r="AF706" s="127" t="str">
        <f t="shared" si="68"/>
        <v>Pondera</v>
      </c>
      <c r="AG706" s="272"/>
      <c r="AH706" s="272"/>
      <c r="AI706" s="272"/>
      <c r="AJ706" s="83" t="s">
        <v>384</v>
      </c>
      <c r="AK706" s="270">
        <v>0.96922322869821476</v>
      </c>
      <c r="AL706"/>
      <c r="AM706"/>
      <c r="AN706"/>
      <c r="AO706"/>
    </row>
    <row r="707" spans="28:41" x14ac:dyDescent="0.2">
      <c r="AB707" s="127" t="str">
        <f t="shared" si="64"/>
        <v>Glacier_Oil Wells_Oil Tank Flaring_2310010200</v>
      </c>
      <c r="AC707" s="127" t="str">
        <f t="shared" si="65"/>
        <v>Oil Wells</v>
      </c>
      <c r="AD707" s="127" t="str">
        <f t="shared" si="66"/>
        <v>Oil Tank Flaring</v>
      </c>
      <c r="AE707" s="127" t="str">
        <f t="shared" si="67"/>
        <v>2310010200</v>
      </c>
      <c r="AF707" s="127" t="str">
        <f t="shared" si="68"/>
        <v>Glacier</v>
      </c>
      <c r="AG707" s="272"/>
      <c r="AH707" s="272"/>
      <c r="AI707" s="272"/>
      <c r="AJ707" s="83" t="s">
        <v>385</v>
      </c>
      <c r="AK707" s="270">
        <v>0.96922322869821476</v>
      </c>
      <c r="AL707"/>
      <c r="AM707"/>
      <c r="AN707"/>
      <c r="AO707"/>
    </row>
    <row r="708" spans="28:41" x14ac:dyDescent="0.2">
      <c r="AB708" s="127" t="str">
        <f t="shared" si="64"/>
        <v>Blaine_Oil Wells_Oil Tank Flaring_2310010200</v>
      </c>
      <c r="AC708" s="127" t="str">
        <f t="shared" si="65"/>
        <v>Oil Wells</v>
      </c>
      <c r="AD708" s="127" t="str">
        <f t="shared" si="66"/>
        <v>Oil Tank Flaring</v>
      </c>
      <c r="AE708" s="127" t="str">
        <f t="shared" si="67"/>
        <v>2310010200</v>
      </c>
      <c r="AF708" s="127" t="str">
        <f t="shared" si="68"/>
        <v>Blaine</v>
      </c>
      <c r="AG708" s="272"/>
      <c r="AH708" s="272"/>
      <c r="AI708" s="272"/>
      <c r="AJ708" s="83" t="s">
        <v>386</v>
      </c>
      <c r="AK708" s="270">
        <v>1.0938378801495956</v>
      </c>
      <c r="AL708"/>
      <c r="AM708"/>
      <c r="AN708"/>
      <c r="AO708"/>
    </row>
    <row r="709" spans="28:41" x14ac:dyDescent="0.2">
      <c r="AB709" s="127" t="str">
        <f t="shared" si="64"/>
        <v>Hill_Oil Wells_Oil Tank Flaring_2310010200</v>
      </c>
      <c r="AC709" s="127" t="str">
        <f t="shared" si="65"/>
        <v>Oil Wells</v>
      </c>
      <c r="AD709" s="127" t="str">
        <f t="shared" si="66"/>
        <v>Oil Tank Flaring</v>
      </c>
      <c r="AE709" s="127" t="str">
        <f t="shared" si="67"/>
        <v>2310010200</v>
      </c>
      <c r="AF709" s="127" t="str">
        <f t="shared" si="68"/>
        <v>Hill</v>
      </c>
      <c r="AG709" s="272"/>
      <c r="AH709" s="272"/>
      <c r="AI709" s="272"/>
      <c r="AJ709" s="83" t="s">
        <v>387</v>
      </c>
      <c r="AK709" s="270">
        <v>1.0938378801495956</v>
      </c>
      <c r="AL709"/>
      <c r="AM709"/>
      <c r="AN709"/>
      <c r="AO709"/>
    </row>
    <row r="710" spans="28:41" x14ac:dyDescent="0.2">
      <c r="AB710" s="127" t="str">
        <f t="shared" si="64"/>
        <v>Liberty_Oil Wells_Oil Tank Flaring_2310010200</v>
      </c>
      <c r="AC710" s="127" t="str">
        <f t="shared" si="65"/>
        <v>Oil Wells</v>
      </c>
      <c r="AD710" s="127" t="str">
        <f t="shared" si="66"/>
        <v>Oil Tank Flaring</v>
      </c>
      <c r="AE710" s="127" t="str">
        <f t="shared" si="67"/>
        <v>2310010200</v>
      </c>
      <c r="AF710" s="127" t="str">
        <f t="shared" si="68"/>
        <v>Liberty</v>
      </c>
      <c r="AG710" s="272"/>
      <c r="AH710" s="272"/>
      <c r="AI710" s="272"/>
      <c r="AJ710" s="83" t="s">
        <v>388</v>
      </c>
      <c r="AK710" s="270">
        <v>0.96922322869821476</v>
      </c>
      <c r="AL710"/>
      <c r="AM710"/>
      <c r="AN710"/>
      <c r="AO710"/>
    </row>
    <row r="711" spans="28:41" x14ac:dyDescent="0.2">
      <c r="AB711" s="127" t="str">
        <f t="shared" si="64"/>
        <v>Phillips_Oil Wells_Oil Tank Flaring_2310010200</v>
      </c>
      <c r="AC711" s="127" t="str">
        <f t="shared" si="65"/>
        <v>Oil Wells</v>
      </c>
      <c r="AD711" s="127" t="str">
        <f t="shared" si="66"/>
        <v>Oil Tank Flaring</v>
      </c>
      <c r="AE711" s="127" t="str">
        <f t="shared" si="67"/>
        <v>2310010200</v>
      </c>
      <c r="AF711" s="127" t="str">
        <f t="shared" si="68"/>
        <v>Phillips</v>
      </c>
      <c r="AG711" s="272"/>
      <c r="AH711" s="272"/>
      <c r="AI711" s="272"/>
      <c r="AJ711" s="83" t="s">
        <v>389</v>
      </c>
      <c r="AK711" s="270">
        <v>1</v>
      </c>
      <c r="AL711"/>
      <c r="AM711"/>
      <c r="AN711"/>
      <c r="AO711"/>
    </row>
    <row r="712" spans="28:41" x14ac:dyDescent="0.2">
      <c r="AB712" s="127" t="str">
        <f t="shared" si="64"/>
        <v>Cascade_Oil Wells_Oil Tank Flaring_2310010200</v>
      </c>
      <c r="AC712" s="127" t="str">
        <f t="shared" si="65"/>
        <v>Oil Wells</v>
      </c>
      <c r="AD712" s="127" t="str">
        <f t="shared" si="66"/>
        <v>Oil Tank Flaring</v>
      </c>
      <c r="AE712" s="127" t="str">
        <f t="shared" si="67"/>
        <v>2310010200</v>
      </c>
      <c r="AF712" s="127" t="str">
        <f t="shared" si="68"/>
        <v>Cascade</v>
      </c>
      <c r="AG712" s="272"/>
      <c r="AH712" s="272"/>
      <c r="AI712" s="272"/>
      <c r="AJ712" s="83" t="s">
        <v>390</v>
      </c>
      <c r="AK712" s="270">
        <v>1.2818519961916226</v>
      </c>
      <c r="AL712"/>
      <c r="AM712"/>
      <c r="AN712"/>
      <c r="AO712"/>
    </row>
    <row r="713" spans="28:41" x14ac:dyDescent="0.2">
      <c r="AB713" s="127" t="str">
        <f t="shared" si="64"/>
        <v>Fergus_Oil Wells_Oil Tank Flaring_2310010200</v>
      </c>
      <c r="AC713" s="127" t="str">
        <f t="shared" si="65"/>
        <v>Oil Wells</v>
      </c>
      <c r="AD713" s="127" t="str">
        <f t="shared" si="66"/>
        <v>Oil Tank Flaring</v>
      </c>
      <c r="AE713" s="127" t="str">
        <f t="shared" si="67"/>
        <v>2310010200</v>
      </c>
      <c r="AF713" s="127" t="str">
        <f t="shared" si="68"/>
        <v>Fergus</v>
      </c>
      <c r="AG713" s="272"/>
      <c r="AH713" s="272"/>
      <c r="AI713" s="272"/>
      <c r="AJ713" s="83" t="s">
        <v>391</v>
      </c>
      <c r="AK713" s="270">
        <v>1.2818519961916226</v>
      </c>
      <c r="AL713"/>
      <c r="AM713"/>
      <c r="AN713"/>
      <c r="AO713"/>
    </row>
    <row r="714" spans="28:41" x14ac:dyDescent="0.2">
      <c r="AB714" s="127" t="str">
        <f t="shared" si="64"/>
        <v>Rosebud_Oil Wells_Oil Tank Flaring_2310010200</v>
      </c>
      <c r="AC714" s="127" t="str">
        <f t="shared" si="65"/>
        <v>Oil Wells</v>
      </c>
      <c r="AD714" s="127" t="str">
        <f t="shared" si="66"/>
        <v>Oil Tank Flaring</v>
      </c>
      <c r="AE714" s="127" t="str">
        <f t="shared" si="67"/>
        <v>2310010200</v>
      </c>
      <c r="AF714" s="127" t="str">
        <f t="shared" si="68"/>
        <v>Rosebud</v>
      </c>
      <c r="AG714" s="272"/>
      <c r="AH714" s="272"/>
      <c r="AI714" s="272"/>
      <c r="AJ714" s="83" t="s">
        <v>392</v>
      </c>
      <c r="AK714" s="270">
        <v>1.2818519961916226</v>
      </c>
      <c r="AL714"/>
      <c r="AM714"/>
      <c r="AN714"/>
    </row>
    <row r="715" spans="28:41" x14ac:dyDescent="0.2">
      <c r="AB715" s="127" t="str">
        <f t="shared" si="64"/>
        <v>Teton_Oil Wells_Oil Tank Flaring_2310010200</v>
      </c>
      <c r="AC715" s="127" t="str">
        <f t="shared" si="65"/>
        <v>Oil Wells</v>
      </c>
      <c r="AD715" s="127" t="str">
        <f t="shared" si="66"/>
        <v>Oil Tank Flaring</v>
      </c>
      <c r="AE715" s="127" t="str">
        <f t="shared" si="67"/>
        <v>2310010200</v>
      </c>
      <c r="AF715" s="127" t="str">
        <f t="shared" si="68"/>
        <v>Teton</v>
      </c>
      <c r="AG715" s="272"/>
      <c r="AH715" s="272"/>
      <c r="AI715" s="272"/>
      <c r="AJ715" s="83" t="s">
        <v>393</v>
      </c>
      <c r="AK715" s="270">
        <v>1.2818519961916226</v>
      </c>
      <c r="AL715"/>
      <c r="AM715"/>
      <c r="AN715"/>
    </row>
    <row r="716" spans="28:41" x14ac:dyDescent="0.2">
      <c r="AB716" s="127" t="str">
        <f t="shared" si="64"/>
        <v>Chouteau_Oil Wells_Oil Tank Flaring_2310010200</v>
      </c>
      <c r="AC716" s="127" t="str">
        <f t="shared" si="65"/>
        <v>Oil Wells</v>
      </c>
      <c r="AD716" s="127" t="str">
        <f t="shared" si="66"/>
        <v>Oil Tank Flaring</v>
      </c>
      <c r="AE716" s="127" t="str">
        <f t="shared" si="67"/>
        <v>2310010200</v>
      </c>
      <c r="AF716" s="127" t="str">
        <f t="shared" si="68"/>
        <v>Chouteau</v>
      </c>
      <c r="AG716" s="272"/>
      <c r="AH716" s="272"/>
      <c r="AI716" s="272"/>
      <c r="AJ716" s="83" t="s">
        <v>394</v>
      </c>
      <c r="AK716" s="270">
        <v>1.0938378801495956</v>
      </c>
      <c r="AL716"/>
      <c r="AM716"/>
      <c r="AN716"/>
    </row>
    <row r="717" spans="28:41" x14ac:dyDescent="0.2">
      <c r="AB717" s="127" t="str">
        <f t="shared" si="64"/>
        <v>YELLWSTN_Oil Wells_Oil Tank Flaring_2310010200</v>
      </c>
      <c r="AC717" s="127" t="str">
        <f t="shared" si="65"/>
        <v>Oil Wells</v>
      </c>
      <c r="AD717" s="127" t="str">
        <f t="shared" si="66"/>
        <v>Oil Tank Flaring</v>
      </c>
      <c r="AE717" s="127" t="str">
        <f t="shared" si="67"/>
        <v>2310010200</v>
      </c>
      <c r="AF717" s="127" t="str">
        <f t="shared" si="68"/>
        <v>YELLWSTN</v>
      </c>
      <c r="AG717" s="272"/>
      <c r="AH717" s="272"/>
      <c r="AI717" s="272"/>
      <c r="AJ717" s="83" t="s">
        <v>399</v>
      </c>
      <c r="AK717" s="270">
        <v>1.2818519961916226</v>
      </c>
      <c r="AL717"/>
      <c r="AM717"/>
      <c r="AN717"/>
    </row>
    <row r="718" spans="28:41" x14ac:dyDescent="0.2">
      <c r="AB718" s="127" t="str">
        <f t="shared" si="64"/>
        <v>GLDN VAL_Oil Wells_Oil Tank Flaring_2310010200</v>
      </c>
      <c r="AC718" s="127" t="str">
        <f t="shared" si="65"/>
        <v>Oil Wells</v>
      </c>
      <c r="AD718" s="127" t="str">
        <f t="shared" si="66"/>
        <v>Oil Tank Flaring</v>
      </c>
      <c r="AE718" s="127" t="str">
        <f t="shared" si="67"/>
        <v>2310010200</v>
      </c>
      <c r="AF718" s="127" t="str">
        <f t="shared" si="68"/>
        <v>GLDN VAL</v>
      </c>
      <c r="AG718" s="272"/>
      <c r="AH718" s="272"/>
      <c r="AI718" s="272"/>
      <c r="AJ718" s="83" t="s">
        <v>400</v>
      </c>
      <c r="AK718" s="270">
        <v>1.2818519961916226</v>
      </c>
      <c r="AL718"/>
      <c r="AM718"/>
      <c r="AN718"/>
    </row>
    <row r="719" spans="28:41" x14ac:dyDescent="0.2">
      <c r="AB719" s="127" t="str">
        <f t="shared" si="64"/>
        <v>MSSLSHEL_Oil Wells_Oil Tank Flaring_2310010200</v>
      </c>
      <c r="AC719" s="127" t="str">
        <f t="shared" si="65"/>
        <v>Oil Wells</v>
      </c>
      <c r="AD719" s="127" t="str">
        <f t="shared" si="66"/>
        <v>Oil Tank Flaring</v>
      </c>
      <c r="AE719" s="127" t="str">
        <f t="shared" si="67"/>
        <v>2310010200</v>
      </c>
      <c r="AF719" s="127" t="str">
        <f t="shared" si="68"/>
        <v>MSSLSHEL</v>
      </c>
      <c r="AG719" s="272"/>
      <c r="AH719" s="272"/>
      <c r="AI719" s="272"/>
      <c r="AJ719" s="83" t="s">
        <v>401</v>
      </c>
      <c r="AK719" s="270">
        <v>1.2818519961916226</v>
      </c>
      <c r="AL719"/>
      <c r="AM719"/>
      <c r="AN719"/>
    </row>
    <row r="720" spans="28:41" x14ac:dyDescent="0.2">
      <c r="AB720" s="127" t="str">
        <f t="shared" si="64"/>
        <v>PETROLEM_Oil Wells_Oil Tank Flaring_2310010200</v>
      </c>
      <c r="AC720" s="127" t="str">
        <f t="shared" si="65"/>
        <v>Oil Wells</v>
      </c>
      <c r="AD720" s="127" t="str">
        <f t="shared" si="66"/>
        <v>Oil Tank Flaring</v>
      </c>
      <c r="AE720" s="127" t="str">
        <f t="shared" si="67"/>
        <v>2310010200</v>
      </c>
      <c r="AF720" s="127" t="str">
        <f t="shared" si="68"/>
        <v>PETROLEM</v>
      </c>
      <c r="AG720" s="272"/>
      <c r="AH720" s="272"/>
      <c r="AI720" s="272"/>
      <c r="AJ720" s="83" t="s">
        <v>402</v>
      </c>
      <c r="AK720" s="270">
        <v>1.2818519961916226</v>
      </c>
      <c r="AL720"/>
      <c r="AM720"/>
      <c r="AN720"/>
    </row>
    <row r="721" spans="28:40" x14ac:dyDescent="0.2">
      <c r="AB721" s="127" t="str">
        <f t="shared" si="64"/>
        <v>Basinwide_Oil Wells_Oil Tank Flaring_2310010200</v>
      </c>
      <c r="AC721" s="127" t="str">
        <f t="shared" si="65"/>
        <v>Oil Wells</v>
      </c>
      <c r="AD721" s="127" t="str">
        <f t="shared" si="66"/>
        <v>Oil Tank Flaring</v>
      </c>
      <c r="AE721" s="127" t="str">
        <f t="shared" si="67"/>
        <v>2310010200</v>
      </c>
      <c r="AF721" s="127" t="str">
        <f t="shared" si="68"/>
        <v>Basinwide</v>
      </c>
      <c r="AG721" s="272"/>
      <c r="AH721" s="272"/>
      <c r="AI721" s="272"/>
      <c r="AJ721" s="83" t="s">
        <v>453</v>
      </c>
      <c r="AK721" s="270">
        <v>1.057667153895258</v>
      </c>
      <c r="AL721"/>
      <c r="AM721"/>
      <c r="AN721"/>
    </row>
    <row r="722" spans="28:40" x14ac:dyDescent="0.2">
      <c r="AB722" s="127" t="str">
        <f t="shared" si="64"/>
        <v>Toole_Oil Wells_Oil Well Truck Loading_2310010800</v>
      </c>
      <c r="AC722" s="127" t="str">
        <f t="shared" si="65"/>
        <v>Oil Wells</v>
      </c>
      <c r="AD722" s="127" t="str">
        <f t="shared" si="66"/>
        <v>Oil Well Truck Loading</v>
      </c>
      <c r="AE722" s="127" t="str">
        <f t="shared" si="67"/>
        <v>2310010800</v>
      </c>
      <c r="AF722" s="127" t="str">
        <f t="shared" si="68"/>
        <v>Toole</v>
      </c>
      <c r="AG722" s="272"/>
      <c r="AH722" s="12" t="s">
        <v>77</v>
      </c>
      <c r="AI722" s="12" t="s">
        <v>367</v>
      </c>
      <c r="AJ722" s="12" t="s">
        <v>383</v>
      </c>
      <c r="AK722" s="269">
        <v>0.96922322869821476</v>
      </c>
      <c r="AL722"/>
      <c r="AM722"/>
      <c r="AN722"/>
    </row>
    <row r="723" spans="28:40" x14ac:dyDescent="0.2">
      <c r="AB723" s="127" t="str">
        <f t="shared" si="64"/>
        <v>Pondera_Oil Wells_Oil Well Truck Loading_2310010800</v>
      </c>
      <c r="AC723" s="127" t="str">
        <f t="shared" si="65"/>
        <v>Oil Wells</v>
      </c>
      <c r="AD723" s="127" t="str">
        <f t="shared" si="66"/>
        <v>Oil Well Truck Loading</v>
      </c>
      <c r="AE723" s="127" t="str">
        <f t="shared" si="67"/>
        <v>2310010800</v>
      </c>
      <c r="AF723" s="127" t="str">
        <f t="shared" si="68"/>
        <v>Pondera</v>
      </c>
      <c r="AG723" s="272"/>
      <c r="AH723" s="272"/>
      <c r="AI723" s="272"/>
      <c r="AJ723" s="83" t="s">
        <v>384</v>
      </c>
      <c r="AK723" s="270">
        <v>0.96922322869821476</v>
      </c>
      <c r="AL723"/>
      <c r="AM723"/>
      <c r="AN723"/>
    </row>
    <row r="724" spans="28:40" x14ac:dyDescent="0.2">
      <c r="AB724" s="127" t="str">
        <f t="shared" si="64"/>
        <v>Glacier_Oil Wells_Oil Well Truck Loading_2310010800</v>
      </c>
      <c r="AC724" s="127" t="str">
        <f t="shared" si="65"/>
        <v>Oil Wells</v>
      </c>
      <c r="AD724" s="127" t="str">
        <f t="shared" si="66"/>
        <v>Oil Well Truck Loading</v>
      </c>
      <c r="AE724" s="127" t="str">
        <f t="shared" si="67"/>
        <v>2310010800</v>
      </c>
      <c r="AF724" s="127" t="str">
        <f t="shared" si="68"/>
        <v>Glacier</v>
      </c>
      <c r="AG724" s="272"/>
      <c r="AH724" s="272"/>
      <c r="AI724" s="272"/>
      <c r="AJ724" s="83" t="s">
        <v>385</v>
      </c>
      <c r="AK724" s="270">
        <v>0.96922322869821476</v>
      </c>
      <c r="AL724"/>
      <c r="AM724"/>
      <c r="AN724"/>
    </row>
    <row r="725" spans="28:40" x14ac:dyDescent="0.2">
      <c r="AB725" s="127" t="str">
        <f t="shared" si="64"/>
        <v>Blaine_Oil Wells_Oil Well Truck Loading_2310010800</v>
      </c>
      <c r="AC725" s="127" t="str">
        <f t="shared" si="65"/>
        <v>Oil Wells</v>
      </c>
      <c r="AD725" s="127" t="str">
        <f t="shared" si="66"/>
        <v>Oil Well Truck Loading</v>
      </c>
      <c r="AE725" s="127" t="str">
        <f t="shared" si="67"/>
        <v>2310010800</v>
      </c>
      <c r="AF725" s="127" t="str">
        <f t="shared" si="68"/>
        <v>Blaine</v>
      </c>
      <c r="AG725" s="272"/>
      <c r="AH725" s="272"/>
      <c r="AI725" s="272"/>
      <c r="AJ725" s="83" t="s">
        <v>386</v>
      </c>
      <c r="AK725" s="270">
        <v>1.0938378801495956</v>
      </c>
      <c r="AL725"/>
      <c r="AM725"/>
      <c r="AN725"/>
    </row>
    <row r="726" spans="28:40" x14ac:dyDescent="0.2">
      <c r="AB726" s="127" t="str">
        <f t="shared" si="64"/>
        <v>Hill_Oil Wells_Oil Well Truck Loading_2310010800</v>
      </c>
      <c r="AC726" s="127" t="str">
        <f t="shared" si="65"/>
        <v>Oil Wells</v>
      </c>
      <c r="AD726" s="127" t="str">
        <f t="shared" si="66"/>
        <v>Oil Well Truck Loading</v>
      </c>
      <c r="AE726" s="127" t="str">
        <f t="shared" si="67"/>
        <v>2310010800</v>
      </c>
      <c r="AF726" s="127" t="str">
        <f t="shared" si="68"/>
        <v>Hill</v>
      </c>
      <c r="AG726" s="272"/>
      <c r="AH726" s="272"/>
      <c r="AI726" s="272"/>
      <c r="AJ726" s="83" t="s">
        <v>387</v>
      </c>
      <c r="AK726" s="270">
        <v>1.0938378801495956</v>
      </c>
      <c r="AL726"/>
      <c r="AM726"/>
      <c r="AN726"/>
    </row>
    <row r="727" spans="28:40" x14ac:dyDescent="0.2">
      <c r="AB727" s="127" t="str">
        <f t="shared" si="64"/>
        <v>Liberty_Oil Wells_Oil Well Truck Loading_2310010800</v>
      </c>
      <c r="AC727" s="127" t="str">
        <f t="shared" si="65"/>
        <v>Oil Wells</v>
      </c>
      <c r="AD727" s="127" t="str">
        <f t="shared" si="66"/>
        <v>Oil Well Truck Loading</v>
      </c>
      <c r="AE727" s="127" t="str">
        <f t="shared" si="67"/>
        <v>2310010800</v>
      </c>
      <c r="AF727" s="127" t="str">
        <f t="shared" si="68"/>
        <v>Liberty</v>
      </c>
      <c r="AG727" s="272"/>
      <c r="AH727" s="272"/>
      <c r="AI727" s="272"/>
      <c r="AJ727" s="83" t="s">
        <v>388</v>
      </c>
      <c r="AK727" s="270">
        <v>0.96922322869821476</v>
      </c>
      <c r="AL727"/>
      <c r="AM727"/>
      <c r="AN727"/>
    </row>
    <row r="728" spans="28:40" x14ac:dyDescent="0.2">
      <c r="AB728" s="127" t="str">
        <f t="shared" si="64"/>
        <v>Phillips_Oil Wells_Oil Well Truck Loading_2310010800</v>
      </c>
      <c r="AC728" s="127" t="str">
        <f t="shared" si="65"/>
        <v>Oil Wells</v>
      </c>
      <c r="AD728" s="127" t="str">
        <f t="shared" si="66"/>
        <v>Oil Well Truck Loading</v>
      </c>
      <c r="AE728" s="127" t="str">
        <f t="shared" si="67"/>
        <v>2310010800</v>
      </c>
      <c r="AF728" s="127" t="str">
        <f t="shared" si="68"/>
        <v>Phillips</v>
      </c>
      <c r="AG728" s="272"/>
      <c r="AH728" s="272"/>
      <c r="AI728" s="272"/>
      <c r="AJ728" s="83" t="s">
        <v>389</v>
      </c>
      <c r="AK728" s="270">
        <v>1</v>
      </c>
      <c r="AL728"/>
      <c r="AM728"/>
      <c r="AN728"/>
    </row>
    <row r="729" spans="28:40" x14ac:dyDescent="0.2">
      <c r="AB729" s="127" t="str">
        <f t="shared" si="64"/>
        <v>Cascade_Oil Wells_Oil Well Truck Loading_2310010800</v>
      </c>
      <c r="AC729" s="127" t="str">
        <f t="shared" si="65"/>
        <v>Oil Wells</v>
      </c>
      <c r="AD729" s="127" t="str">
        <f t="shared" si="66"/>
        <v>Oil Well Truck Loading</v>
      </c>
      <c r="AE729" s="127" t="str">
        <f t="shared" si="67"/>
        <v>2310010800</v>
      </c>
      <c r="AF729" s="127" t="str">
        <f t="shared" si="68"/>
        <v>Cascade</v>
      </c>
      <c r="AG729" s="272"/>
      <c r="AH729" s="272"/>
      <c r="AI729" s="272"/>
      <c r="AJ729" s="83" t="s">
        <v>390</v>
      </c>
      <c r="AK729" s="270">
        <v>1.2818519961916226</v>
      </c>
      <c r="AL729"/>
      <c r="AM729"/>
      <c r="AN729"/>
    </row>
    <row r="730" spans="28:40" x14ac:dyDescent="0.2">
      <c r="AB730" s="127" t="str">
        <f t="shared" ref="AB730:AB793" si="69">AF730&amp;"_"&amp;AC730&amp;"_"&amp;AD730&amp;"_"&amp;AE730</f>
        <v>Fergus_Oil Wells_Oil Well Truck Loading_2310010800</v>
      </c>
      <c r="AC730" s="127" t="str">
        <f t="shared" ref="AC730:AC793" si="70">IF(AG730="",AC729,AG730)</f>
        <v>Oil Wells</v>
      </c>
      <c r="AD730" s="127" t="str">
        <f t="shared" ref="AD730:AD793" si="71">IF(AH730="",AD729,AH730)</f>
        <v>Oil Well Truck Loading</v>
      </c>
      <c r="AE730" s="127" t="str">
        <f t="shared" ref="AE730:AE793" si="72">IF(AI730="",AE729,AI730)</f>
        <v>2310010800</v>
      </c>
      <c r="AF730" s="127" t="str">
        <f t="shared" ref="AF730:AF793" si="73">IF(AJ730&lt;&gt;"",RIGHT(AJ730,LEN(AJ730)-7),AF729)</f>
        <v>Fergus</v>
      </c>
      <c r="AG730" s="272"/>
      <c r="AH730" s="272"/>
      <c r="AI730" s="272"/>
      <c r="AJ730" s="83" t="s">
        <v>391</v>
      </c>
      <c r="AK730" s="270">
        <v>1.2818519961916226</v>
      </c>
      <c r="AL730"/>
      <c r="AM730"/>
      <c r="AN730"/>
    </row>
    <row r="731" spans="28:40" x14ac:dyDescent="0.2">
      <c r="AB731" s="127" t="str">
        <f t="shared" si="69"/>
        <v>Rosebud_Oil Wells_Oil Well Truck Loading_2310010800</v>
      </c>
      <c r="AC731" s="127" t="str">
        <f t="shared" si="70"/>
        <v>Oil Wells</v>
      </c>
      <c r="AD731" s="127" t="str">
        <f t="shared" si="71"/>
        <v>Oil Well Truck Loading</v>
      </c>
      <c r="AE731" s="127" t="str">
        <f t="shared" si="72"/>
        <v>2310010800</v>
      </c>
      <c r="AF731" s="127" t="str">
        <f t="shared" si="73"/>
        <v>Rosebud</v>
      </c>
      <c r="AG731" s="272"/>
      <c r="AH731" s="272"/>
      <c r="AI731" s="272"/>
      <c r="AJ731" s="83" t="s">
        <v>392</v>
      </c>
      <c r="AK731" s="270">
        <v>1.2818519961916226</v>
      </c>
      <c r="AL731"/>
      <c r="AM731"/>
      <c r="AN731"/>
    </row>
    <row r="732" spans="28:40" x14ac:dyDescent="0.2">
      <c r="AB732" s="127" t="str">
        <f t="shared" si="69"/>
        <v>Teton_Oil Wells_Oil Well Truck Loading_2310010800</v>
      </c>
      <c r="AC732" s="127" t="str">
        <f t="shared" si="70"/>
        <v>Oil Wells</v>
      </c>
      <c r="AD732" s="127" t="str">
        <f t="shared" si="71"/>
        <v>Oil Well Truck Loading</v>
      </c>
      <c r="AE732" s="127" t="str">
        <f t="shared" si="72"/>
        <v>2310010800</v>
      </c>
      <c r="AF732" s="127" t="str">
        <f t="shared" si="73"/>
        <v>Teton</v>
      </c>
      <c r="AG732" s="272"/>
      <c r="AH732" s="272"/>
      <c r="AI732" s="272"/>
      <c r="AJ732" s="83" t="s">
        <v>393</v>
      </c>
      <c r="AK732" s="270">
        <v>1.2818519961916226</v>
      </c>
      <c r="AL732"/>
      <c r="AM732"/>
      <c r="AN732"/>
    </row>
    <row r="733" spans="28:40" x14ac:dyDescent="0.2">
      <c r="AB733" s="127" t="str">
        <f t="shared" si="69"/>
        <v>Chouteau_Oil Wells_Oil Well Truck Loading_2310010800</v>
      </c>
      <c r="AC733" s="127" t="str">
        <f t="shared" si="70"/>
        <v>Oil Wells</v>
      </c>
      <c r="AD733" s="127" t="str">
        <f t="shared" si="71"/>
        <v>Oil Well Truck Loading</v>
      </c>
      <c r="AE733" s="127" t="str">
        <f t="shared" si="72"/>
        <v>2310010800</v>
      </c>
      <c r="AF733" s="127" t="str">
        <f t="shared" si="73"/>
        <v>Chouteau</v>
      </c>
      <c r="AG733" s="272"/>
      <c r="AH733" s="272"/>
      <c r="AI733" s="272"/>
      <c r="AJ733" s="83" t="s">
        <v>394</v>
      </c>
      <c r="AK733" s="270">
        <v>1.0938378801495956</v>
      </c>
      <c r="AL733"/>
      <c r="AM733"/>
      <c r="AN733"/>
    </row>
    <row r="734" spans="28:40" x14ac:dyDescent="0.2">
      <c r="AB734" s="127" t="str">
        <f t="shared" si="69"/>
        <v>YELLWSTN_Oil Wells_Oil Well Truck Loading_2310010800</v>
      </c>
      <c r="AC734" s="127" t="str">
        <f t="shared" si="70"/>
        <v>Oil Wells</v>
      </c>
      <c r="AD734" s="127" t="str">
        <f t="shared" si="71"/>
        <v>Oil Well Truck Loading</v>
      </c>
      <c r="AE734" s="127" t="str">
        <f t="shared" si="72"/>
        <v>2310010800</v>
      </c>
      <c r="AF734" s="127" t="str">
        <f t="shared" si="73"/>
        <v>YELLWSTN</v>
      </c>
      <c r="AG734" s="272"/>
      <c r="AH734" s="272"/>
      <c r="AI734" s="272"/>
      <c r="AJ734" s="83" t="s">
        <v>399</v>
      </c>
      <c r="AK734" s="270">
        <v>1.2818519961916226</v>
      </c>
      <c r="AL734"/>
      <c r="AM734"/>
      <c r="AN734"/>
    </row>
    <row r="735" spans="28:40" x14ac:dyDescent="0.2">
      <c r="AB735" s="127" t="str">
        <f t="shared" si="69"/>
        <v>GLDN VAL_Oil Wells_Oil Well Truck Loading_2310010800</v>
      </c>
      <c r="AC735" s="127" t="str">
        <f t="shared" si="70"/>
        <v>Oil Wells</v>
      </c>
      <c r="AD735" s="127" t="str">
        <f t="shared" si="71"/>
        <v>Oil Well Truck Loading</v>
      </c>
      <c r="AE735" s="127" t="str">
        <f t="shared" si="72"/>
        <v>2310010800</v>
      </c>
      <c r="AF735" s="127" t="str">
        <f t="shared" si="73"/>
        <v>GLDN VAL</v>
      </c>
      <c r="AG735" s="272"/>
      <c r="AH735" s="272"/>
      <c r="AI735" s="272"/>
      <c r="AJ735" s="83" t="s">
        <v>400</v>
      </c>
      <c r="AK735" s="270">
        <v>1.2818519961916226</v>
      </c>
      <c r="AL735"/>
      <c r="AM735"/>
      <c r="AN735"/>
    </row>
    <row r="736" spans="28:40" x14ac:dyDescent="0.2">
      <c r="AB736" s="127" t="str">
        <f t="shared" si="69"/>
        <v>MSSLSHEL_Oil Wells_Oil Well Truck Loading_2310010800</v>
      </c>
      <c r="AC736" s="127" t="str">
        <f t="shared" si="70"/>
        <v>Oil Wells</v>
      </c>
      <c r="AD736" s="127" t="str">
        <f t="shared" si="71"/>
        <v>Oil Well Truck Loading</v>
      </c>
      <c r="AE736" s="127" t="str">
        <f t="shared" si="72"/>
        <v>2310010800</v>
      </c>
      <c r="AF736" s="127" t="str">
        <f t="shared" si="73"/>
        <v>MSSLSHEL</v>
      </c>
      <c r="AG736" s="272"/>
      <c r="AH736" s="272"/>
      <c r="AI736" s="272"/>
      <c r="AJ736" s="83" t="s">
        <v>401</v>
      </c>
      <c r="AK736" s="270">
        <v>1.2818519961916226</v>
      </c>
      <c r="AL736"/>
      <c r="AM736"/>
      <c r="AN736"/>
    </row>
    <row r="737" spans="28:40" x14ac:dyDescent="0.2">
      <c r="AB737" s="127" t="str">
        <f t="shared" si="69"/>
        <v>PETROLEM_Oil Wells_Oil Well Truck Loading_2310010800</v>
      </c>
      <c r="AC737" s="127" t="str">
        <f t="shared" si="70"/>
        <v>Oil Wells</v>
      </c>
      <c r="AD737" s="127" t="str">
        <f t="shared" si="71"/>
        <v>Oil Well Truck Loading</v>
      </c>
      <c r="AE737" s="127" t="str">
        <f t="shared" si="72"/>
        <v>2310010800</v>
      </c>
      <c r="AF737" s="127" t="str">
        <f t="shared" si="73"/>
        <v>PETROLEM</v>
      </c>
      <c r="AG737" s="272"/>
      <c r="AH737" s="272"/>
      <c r="AI737" s="272"/>
      <c r="AJ737" s="83" t="s">
        <v>402</v>
      </c>
      <c r="AK737" s="270">
        <v>1.2818519961916226</v>
      </c>
      <c r="AL737"/>
      <c r="AM737"/>
      <c r="AN737"/>
    </row>
    <row r="738" spans="28:40" x14ac:dyDescent="0.2">
      <c r="AB738" s="127" t="str">
        <f t="shared" si="69"/>
        <v>Basinwide_Oil Wells_Oil Well Truck Loading_2310010800</v>
      </c>
      <c r="AC738" s="127" t="str">
        <f t="shared" si="70"/>
        <v>Oil Wells</v>
      </c>
      <c r="AD738" s="127" t="str">
        <f t="shared" si="71"/>
        <v>Oil Well Truck Loading</v>
      </c>
      <c r="AE738" s="127" t="str">
        <f t="shared" si="72"/>
        <v>2310010800</v>
      </c>
      <c r="AF738" s="127" t="str">
        <f t="shared" si="73"/>
        <v>Basinwide</v>
      </c>
      <c r="AG738" s="272"/>
      <c r="AH738" s="272"/>
      <c r="AI738" s="272"/>
      <c r="AJ738" s="83" t="s">
        <v>453</v>
      </c>
      <c r="AK738" s="270">
        <v>1.057667153895258</v>
      </c>
      <c r="AL738"/>
      <c r="AM738"/>
      <c r="AN738"/>
    </row>
    <row r="739" spans="28:40" x14ac:dyDescent="0.2">
      <c r="AB739" s="127" t="str">
        <f t="shared" si="69"/>
        <v>Toole_Oil Wells_Other Flaring_2310011000</v>
      </c>
      <c r="AC739" s="127" t="str">
        <f t="shared" si="70"/>
        <v>Oil Wells</v>
      </c>
      <c r="AD739" s="127" t="str">
        <f t="shared" si="71"/>
        <v>Other Flaring</v>
      </c>
      <c r="AE739" s="127" t="str">
        <f t="shared" si="72"/>
        <v>2310011000</v>
      </c>
      <c r="AF739" s="127" t="str">
        <f t="shared" si="73"/>
        <v>Toole</v>
      </c>
      <c r="AG739" s="272"/>
      <c r="AH739" s="12" t="s">
        <v>70</v>
      </c>
      <c r="AI739" s="12" t="s">
        <v>22</v>
      </c>
      <c r="AJ739" s="12" t="s">
        <v>383</v>
      </c>
      <c r="AK739" s="269">
        <v>1.32729662473132</v>
      </c>
      <c r="AL739"/>
      <c r="AM739"/>
      <c r="AN739"/>
    </row>
    <row r="740" spans="28:40" x14ac:dyDescent="0.2">
      <c r="AB740" s="127" t="str">
        <f t="shared" si="69"/>
        <v>Pondera_Oil Wells_Other Flaring_2310011000</v>
      </c>
      <c r="AC740" s="127" t="str">
        <f t="shared" si="70"/>
        <v>Oil Wells</v>
      </c>
      <c r="AD740" s="127" t="str">
        <f t="shared" si="71"/>
        <v>Other Flaring</v>
      </c>
      <c r="AE740" s="127" t="str">
        <f t="shared" si="72"/>
        <v>2310011000</v>
      </c>
      <c r="AF740" s="127" t="str">
        <f t="shared" si="73"/>
        <v>Pondera</v>
      </c>
      <c r="AG740" s="272"/>
      <c r="AH740" s="272"/>
      <c r="AI740" s="272"/>
      <c r="AJ740" s="83" t="s">
        <v>384</v>
      </c>
      <c r="AK740" s="270">
        <v>1.32729662473132</v>
      </c>
      <c r="AL740"/>
      <c r="AM740"/>
      <c r="AN740"/>
    </row>
    <row r="741" spans="28:40" x14ac:dyDescent="0.2">
      <c r="AB741" s="127" t="str">
        <f t="shared" si="69"/>
        <v>Glacier_Oil Wells_Other Flaring_2310011000</v>
      </c>
      <c r="AC741" s="127" t="str">
        <f t="shared" si="70"/>
        <v>Oil Wells</v>
      </c>
      <c r="AD741" s="127" t="str">
        <f t="shared" si="71"/>
        <v>Other Flaring</v>
      </c>
      <c r="AE741" s="127" t="str">
        <f t="shared" si="72"/>
        <v>2310011000</v>
      </c>
      <c r="AF741" s="127" t="str">
        <f t="shared" si="73"/>
        <v>Glacier</v>
      </c>
      <c r="AG741" s="272"/>
      <c r="AH741" s="272"/>
      <c r="AI741" s="272"/>
      <c r="AJ741" s="83" t="s">
        <v>385</v>
      </c>
      <c r="AK741" s="270">
        <v>1.32729662473132</v>
      </c>
      <c r="AL741"/>
      <c r="AM741"/>
      <c r="AN741"/>
    </row>
    <row r="742" spans="28:40" x14ac:dyDescent="0.2">
      <c r="AB742" s="127" t="str">
        <f t="shared" si="69"/>
        <v>Blaine_Oil Wells_Other Flaring_2310011000</v>
      </c>
      <c r="AC742" s="127" t="str">
        <f t="shared" si="70"/>
        <v>Oil Wells</v>
      </c>
      <c r="AD742" s="127" t="str">
        <f t="shared" si="71"/>
        <v>Other Flaring</v>
      </c>
      <c r="AE742" s="127" t="str">
        <f t="shared" si="72"/>
        <v>2310011000</v>
      </c>
      <c r="AF742" s="127" t="str">
        <f t="shared" si="73"/>
        <v>Blaine</v>
      </c>
      <c r="AG742" s="272"/>
      <c r="AH742" s="272"/>
      <c r="AI742" s="272"/>
      <c r="AJ742" s="83" t="s">
        <v>386</v>
      </c>
      <c r="AK742" s="270">
        <v>0.82183387871614566</v>
      </c>
      <c r="AL742"/>
      <c r="AM742"/>
      <c r="AN742"/>
    </row>
    <row r="743" spans="28:40" x14ac:dyDescent="0.2">
      <c r="AB743" s="127" t="str">
        <f t="shared" si="69"/>
        <v>Hill_Oil Wells_Other Flaring_2310011000</v>
      </c>
      <c r="AC743" s="127" t="str">
        <f t="shared" si="70"/>
        <v>Oil Wells</v>
      </c>
      <c r="AD743" s="127" t="str">
        <f t="shared" si="71"/>
        <v>Other Flaring</v>
      </c>
      <c r="AE743" s="127" t="str">
        <f t="shared" si="72"/>
        <v>2310011000</v>
      </c>
      <c r="AF743" s="127" t="str">
        <f t="shared" si="73"/>
        <v>Hill</v>
      </c>
      <c r="AG743" s="272"/>
      <c r="AH743" s="272"/>
      <c r="AI743" s="272"/>
      <c r="AJ743" s="83" t="s">
        <v>387</v>
      </c>
      <c r="AK743" s="270">
        <v>0.82183387871614566</v>
      </c>
      <c r="AL743"/>
      <c r="AM743"/>
      <c r="AN743"/>
    </row>
    <row r="744" spans="28:40" x14ac:dyDescent="0.2">
      <c r="AB744" s="127" t="str">
        <f t="shared" si="69"/>
        <v>Liberty_Oil Wells_Other Flaring_2310011000</v>
      </c>
      <c r="AC744" s="127" t="str">
        <f t="shared" si="70"/>
        <v>Oil Wells</v>
      </c>
      <c r="AD744" s="127" t="str">
        <f t="shared" si="71"/>
        <v>Other Flaring</v>
      </c>
      <c r="AE744" s="127" t="str">
        <f t="shared" si="72"/>
        <v>2310011000</v>
      </c>
      <c r="AF744" s="127" t="str">
        <f t="shared" si="73"/>
        <v>Liberty</v>
      </c>
      <c r="AG744" s="272"/>
      <c r="AH744" s="272"/>
      <c r="AI744" s="272"/>
      <c r="AJ744" s="83" t="s">
        <v>388</v>
      </c>
      <c r="AK744" s="270">
        <v>1.32729662473132</v>
      </c>
      <c r="AL744"/>
      <c r="AM744"/>
      <c r="AN744"/>
    </row>
    <row r="745" spans="28:40" x14ac:dyDescent="0.2">
      <c r="AB745" s="127" t="str">
        <f t="shared" si="69"/>
        <v>Phillips_Oil Wells_Other Flaring_2310011000</v>
      </c>
      <c r="AC745" s="127" t="str">
        <f t="shared" si="70"/>
        <v>Oil Wells</v>
      </c>
      <c r="AD745" s="127" t="str">
        <f t="shared" si="71"/>
        <v>Other Flaring</v>
      </c>
      <c r="AE745" s="127" t="str">
        <f t="shared" si="72"/>
        <v>2310011000</v>
      </c>
      <c r="AF745" s="127" t="str">
        <f t="shared" si="73"/>
        <v>Phillips</v>
      </c>
      <c r="AG745" s="272"/>
      <c r="AH745" s="272"/>
      <c r="AI745" s="272"/>
      <c r="AJ745" s="83" t="s">
        <v>389</v>
      </c>
      <c r="AK745" s="270">
        <v>0.82284131137448058</v>
      </c>
      <c r="AL745"/>
      <c r="AM745"/>
      <c r="AN745"/>
    </row>
    <row r="746" spans="28:40" x14ac:dyDescent="0.2">
      <c r="AB746" s="127" t="str">
        <f t="shared" si="69"/>
        <v>Cascade_Oil Wells_Other Flaring_2310011000</v>
      </c>
      <c r="AC746" s="127" t="str">
        <f t="shared" si="70"/>
        <v>Oil Wells</v>
      </c>
      <c r="AD746" s="127" t="str">
        <f t="shared" si="71"/>
        <v>Other Flaring</v>
      </c>
      <c r="AE746" s="127" t="str">
        <f t="shared" si="72"/>
        <v>2310011000</v>
      </c>
      <c r="AF746" s="127" t="str">
        <f t="shared" si="73"/>
        <v>Cascade</v>
      </c>
      <c r="AG746" s="272"/>
      <c r="AH746" s="272"/>
      <c r="AI746" s="272"/>
      <c r="AJ746" s="83" t="s">
        <v>390</v>
      </c>
      <c r="AK746" s="270">
        <v>1.4717721082571971</v>
      </c>
      <c r="AL746"/>
      <c r="AM746"/>
      <c r="AN746"/>
    </row>
    <row r="747" spans="28:40" x14ac:dyDescent="0.2">
      <c r="AB747" s="127" t="str">
        <f t="shared" si="69"/>
        <v>Fergus_Oil Wells_Other Flaring_2310011000</v>
      </c>
      <c r="AC747" s="127" t="str">
        <f t="shared" si="70"/>
        <v>Oil Wells</v>
      </c>
      <c r="AD747" s="127" t="str">
        <f t="shared" si="71"/>
        <v>Other Flaring</v>
      </c>
      <c r="AE747" s="127" t="str">
        <f t="shared" si="72"/>
        <v>2310011000</v>
      </c>
      <c r="AF747" s="127" t="str">
        <f t="shared" si="73"/>
        <v>Fergus</v>
      </c>
      <c r="AG747" s="272"/>
      <c r="AH747" s="272"/>
      <c r="AI747" s="272"/>
      <c r="AJ747" s="83" t="s">
        <v>391</v>
      </c>
      <c r="AK747" s="270">
        <v>1.4717721082571971</v>
      </c>
      <c r="AL747"/>
      <c r="AM747"/>
      <c r="AN747"/>
    </row>
    <row r="748" spans="28:40" x14ac:dyDescent="0.2">
      <c r="AB748" s="127" t="str">
        <f t="shared" si="69"/>
        <v>Rosebud_Oil Wells_Other Flaring_2310011000</v>
      </c>
      <c r="AC748" s="127" t="str">
        <f t="shared" si="70"/>
        <v>Oil Wells</v>
      </c>
      <c r="AD748" s="127" t="str">
        <f t="shared" si="71"/>
        <v>Other Flaring</v>
      </c>
      <c r="AE748" s="127" t="str">
        <f t="shared" si="72"/>
        <v>2310011000</v>
      </c>
      <c r="AF748" s="127" t="str">
        <f t="shared" si="73"/>
        <v>Rosebud</v>
      </c>
      <c r="AG748" s="272"/>
      <c r="AH748" s="272"/>
      <c r="AI748" s="272"/>
      <c r="AJ748" s="83" t="s">
        <v>392</v>
      </c>
      <c r="AK748" s="270">
        <v>1.4717721082571971</v>
      </c>
      <c r="AL748"/>
      <c r="AM748"/>
      <c r="AN748"/>
    </row>
    <row r="749" spans="28:40" x14ac:dyDescent="0.2">
      <c r="AB749" s="127" t="str">
        <f t="shared" si="69"/>
        <v>Teton_Oil Wells_Other Flaring_2310011000</v>
      </c>
      <c r="AC749" s="127" t="str">
        <f t="shared" si="70"/>
        <v>Oil Wells</v>
      </c>
      <c r="AD749" s="127" t="str">
        <f t="shared" si="71"/>
        <v>Other Flaring</v>
      </c>
      <c r="AE749" s="127" t="str">
        <f t="shared" si="72"/>
        <v>2310011000</v>
      </c>
      <c r="AF749" s="127" t="str">
        <f t="shared" si="73"/>
        <v>Teton</v>
      </c>
      <c r="AG749" s="272"/>
      <c r="AH749" s="272"/>
      <c r="AI749" s="272"/>
      <c r="AJ749" s="83" t="s">
        <v>393</v>
      </c>
      <c r="AK749" s="270">
        <v>1.4717721082571971</v>
      </c>
      <c r="AL749"/>
      <c r="AM749"/>
      <c r="AN749"/>
    </row>
    <row r="750" spans="28:40" x14ac:dyDescent="0.2">
      <c r="AB750" s="127" t="str">
        <f t="shared" si="69"/>
        <v>Chouteau_Oil Wells_Other Flaring_2310011000</v>
      </c>
      <c r="AC750" s="127" t="str">
        <f t="shared" si="70"/>
        <v>Oil Wells</v>
      </c>
      <c r="AD750" s="127" t="str">
        <f t="shared" si="71"/>
        <v>Other Flaring</v>
      </c>
      <c r="AE750" s="127" t="str">
        <f t="shared" si="72"/>
        <v>2310011000</v>
      </c>
      <c r="AF750" s="127" t="str">
        <f t="shared" si="73"/>
        <v>Chouteau</v>
      </c>
      <c r="AG750" s="272"/>
      <c r="AH750" s="272"/>
      <c r="AI750" s="272"/>
      <c r="AJ750" s="83" t="s">
        <v>394</v>
      </c>
      <c r="AK750" s="270">
        <v>0.82183387871614566</v>
      </c>
      <c r="AL750"/>
      <c r="AM750"/>
      <c r="AN750"/>
    </row>
    <row r="751" spans="28:40" x14ac:dyDescent="0.2">
      <c r="AB751" s="127" t="str">
        <f t="shared" si="69"/>
        <v>YELLWSTN_Oil Wells_Other Flaring_2310011000</v>
      </c>
      <c r="AC751" s="127" t="str">
        <f t="shared" si="70"/>
        <v>Oil Wells</v>
      </c>
      <c r="AD751" s="127" t="str">
        <f t="shared" si="71"/>
        <v>Other Flaring</v>
      </c>
      <c r="AE751" s="127" t="str">
        <f t="shared" si="72"/>
        <v>2310011000</v>
      </c>
      <c r="AF751" s="127" t="str">
        <f t="shared" si="73"/>
        <v>YELLWSTN</v>
      </c>
      <c r="AG751" s="272"/>
      <c r="AH751" s="272"/>
      <c r="AI751" s="272"/>
      <c r="AJ751" s="83" t="s">
        <v>399</v>
      </c>
      <c r="AK751" s="270">
        <v>1.4717721082571971</v>
      </c>
      <c r="AL751"/>
      <c r="AM751"/>
      <c r="AN751"/>
    </row>
    <row r="752" spans="28:40" x14ac:dyDescent="0.2">
      <c r="AB752" s="127" t="str">
        <f t="shared" si="69"/>
        <v>GLDN VAL_Oil Wells_Other Flaring_2310011000</v>
      </c>
      <c r="AC752" s="127" t="str">
        <f t="shared" si="70"/>
        <v>Oil Wells</v>
      </c>
      <c r="AD752" s="127" t="str">
        <f t="shared" si="71"/>
        <v>Other Flaring</v>
      </c>
      <c r="AE752" s="127" t="str">
        <f t="shared" si="72"/>
        <v>2310011000</v>
      </c>
      <c r="AF752" s="127" t="str">
        <f t="shared" si="73"/>
        <v>GLDN VAL</v>
      </c>
      <c r="AG752" s="272"/>
      <c r="AH752" s="272"/>
      <c r="AI752" s="272"/>
      <c r="AJ752" s="83" t="s">
        <v>400</v>
      </c>
      <c r="AK752" s="270">
        <v>1.4717721082571971</v>
      </c>
      <c r="AL752"/>
      <c r="AM752"/>
      <c r="AN752"/>
    </row>
    <row r="753" spans="28:40" x14ac:dyDescent="0.2">
      <c r="AB753" s="127" t="str">
        <f t="shared" si="69"/>
        <v>MSSLSHEL_Oil Wells_Other Flaring_2310011000</v>
      </c>
      <c r="AC753" s="127" t="str">
        <f t="shared" si="70"/>
        <v>Oil Wells</v>
      </c>
      <c r="AD753" s="127" t="str">
        <f t="shared" si="71"/>
        <v>Other Flaring</v>
      </c>
      <c r="AE753" s="127" t="str">
        <f t="shared" si="72"/>
        <v>2310011000</v>
      </c>
      <c r="AF753" s="127" t="str">
        <f t="shared" si="73"/>
        <v>MSSLSHEL</v>
      </c>
      <c r="AG753" s="272"/>
      <c r="AH753" s="272"/>
      <c r="AI753" s="272"/>
      <c r="AJ753" s="83" t="s">
        <v>401</v>
      </c>
      <c r="AK753" s="270">
        <v>1.4717721082571971</v>
      </c>
      <c r="AL753"/>
      <c r="AM753"/>
      <c r="AN753"/>
    </row>
    <row r="754" spans="28:40" x14ac:dyDescent="0.2">
      <c r="AB754" s="127" t="str">
        <f t="shared" si="69"/>
        <v>PETROLEM_Oil Wells_Other Flaring_2310011000</v>
      </c>
      <c r="AC754" s="127" t="str">
        <f t="shared" si="70"/>
        <v>Oil Wells</v>
      </c>
      <c r="AD754" s="127" t="str">
        <f t="shared" si="71"/>
        <v>Other Flaring</v>
      </c>
      <c r="AE754" s="127" t="str">
        <f t="shared" si="72"/>
        <v>2310011000</v>
      </c>
      <c r="AF754" s="127" t="str">
        <f t="shared" si="73"/>
        <v>PETROLEM</v>
      </c>
      <c r="AG754" s="272"/>
      <c r="AH754" s="272"/>
      <c r="AI754" s="272"/>
      <c r="AJ754" s="83" t="s">
        <v>402</v>
      </c>
      <c r="AK754" s="270">
        <v>1.4717721082571971</v>
      </c>
      <c r="AL754"/>
      <c r="AM754"/>
      <c r="AN754"/>
    </row>
    <row r="755" spans="28:40" x14ac:dyDescent="0.2">
      <c r="AB755" s="127" t="str">
        <f t="shared" si="69"/>
        <v>Basinwide_Oil Wells_Other Flaring_2310011000</v>
      </c>
      <c r="AC755" s="127" t="str">
        <f t="shared" si="70"/>
        <v>Oil Wells</v>
      </c>
      <c r="AD755" s="127" t="str">
        <f t="shared" si="71"/>
        <v>Other Flaring</v>
      </c>
      <c r="AE755" s="127" t="str">
        <f t="shared" si="72"/>
        <v>2310011000</v>
      </c>
      <c r="AF755" s="127" t="str">
        <f t="shared" si="73"/>
        <v>Basinwide</v>
      </c>
      <c r="AG755" s="272"/>
      <c r="AH755" s="272"/>
      <c r="AI755" s="272"/>
      <c r="AJ755" s="83" t="s">
        <v>453</v>
      </c>
      <c r="AK755" s="270">
        <v>1.2878753480363756</v>
      </c>
      <c r="AL755"/>
      <c r="AM755"/>
      <c r="AN755"/>
    </row>
    <row r="756" spans="28:40" x14ac:dyDescent="0.2">
      <c r="AB756" s="127" t="str">
        <f t="shared" si="69"/>
        <v>Toole_Oil Wells_Other Venting_2310011000</v>
      </c>
      <c r="AC756" s="127" t="str">
        <f t="shared" si="70"/>
        <v>Oil Wells</v>
      </c>
      <c r="AD756" s="127" t="str">
        <f t="shared" si="71"/>
        <v>Other Venting</v>
      </c>
      <c r="AE756" s="127" t="str">
        <f t="shared" si="72"/>
        <v>2310011000</v>
      </c>
      <c r="AF756" s="127" t="str">
        <f t="shared" si="73"/>
        <v>Toole</v>
      </c>
      <c r="AG756" s="272"/>
      <c r="AH756" s="12" t="s">
        <v>121</v>
      </c>
      <c r="AI756" s="12" t="s">
        <v>22</v>
      </c>
      <c r="AJ756" s="12" t="s">
        <v>383</v>
      </c>
      <c r="AK756" s="269">
        <v>1.32729662473132</v>
      </c>
      <c r="AL756"/>
      <c r="AM756"/>
      <c r="AN756"/>
    </row>
    <row r="757" spans="28:40" x14ac:dyDescent="0.2">
      <c r="AB757" s="127" t="str">
        <f t="shared" si="69"/>
        <v>Pondera_Oil Wells_Other Venting_2310011000</v>
      </c>
      <c r="AC757" s="127" t="str">
        <f t="shared" si="70"/>
        <v>Oil Wells</v>
      </c>
      <c r="AD757" s="127" t="str">
        <f t="shared" si="71"/>
        <v>Other Venting</v>
      </c>
      <c r="AE757" s="127" t="str">
        <f t="shared" si="72"/>
        <v>2310011000</v>
      </c>
      <c r="AF757" s="127" t="str">
        <f t="shared" si="73"/>
        <v>Pondera</v>
      </c>
      <c r="AG757" s="272"/>
      <c r="AH757" s="272"/>
      <c r="AI757" s="272"/>
      <c r="AJ757" s="83" t="s">
        <v>384</v>
      </c>
      <c r="AK757" s="270">
        <v>1.32729662473132</v>
      </c>
      <c r="AL757"/>
      <c r="AM757"/>
      <c r="AN757"/>
    </row>
    <row r="758" spans="28:40" x14ac:dyDescent="0.2">
      <c r="AB758" s="127" t="str">
        <f t="shared" si="69"/>
        <v>Glacier_Oil Wells_Other Venting_2310011000</v>
      </c>
      <c r="AC758" s="127" t="str">
        <f t="shared" si="70"/>
        <v>Oil Wells</v>
      </c>
      <c r="AD758" s="127" t="str">
        <f t="shared" si="71"/>
        <v>Other Venting</v>
      </c>
      <c r="AE758" s="127" t="str">
        <f t="shared" si="72"/>
        <v>2310011000</v>
      </c>
      <c r="AF758" s="127" t="str">
        <f t="shared" si="73"/>
        <v>Glacier</v>
      </c>
      <c r="AG758" s="272"/>
      <c r="AH758" s="272"/>
      <c r="AI758" s="272"/>
      <c r="AJ758" s="83" t="s">
        <v>385</v>
      </c>
      <c r="AK758" s="270">
        <v>1.32729662473132</v>
      </c>
      <c r="AL758"/>
      <c r="AM758"/>
      <c r="AN758"/>
    </row>
    <row r="759" spans="28:40" x14ac:dyDescent="0.2">
      <c r="AB759" s="127" t="str">
        <f t="shared" si="69"/>
        <v>Blaine_Oil Wells_Other Venting_2310011000</v>
      </c>
      <c r="AC759" s="127" t="str">
        <f t="shared" si="70"/>
        <v>Oil Wells</v>
      </c>
      <c r="AD759" s="127" t="str">
        <f t="shared" si="71"/>
        <v>Other Venting</v>
      </c>
      <c r="AE759" s="127" t="str">
        <f t="shared" si="72"/>
        <v>2310011000</v>
      </c>
      <c r="AF759" s="127" t="str">
        <f t="shared" si="73"/>
        <v>Blaine</v>
      </c>
      <c r="AG759" s="272"/>
      <c r="AH759" s="272"/>
      <c r="AI759" s="272"/>
      <c r="AJ759" s="83" t="s">
        <v>386</v>
      </c>
      <c r="AK759" s="270">
        <v>0.82183387871614566</v>
      </c>
      <c r="AL759"/>
      <c r="AM759"/>
      <c r="AN759"/>
    </row>
    <row r="760" spans="28:40" x14ac:dyDescent="0.2">
      <c r="AB760" s="127" t="str">
        <f t="shared" si="69"/>
        <v>Hill_Oil Wells_Other Venting_2310011000</v>
      </c>
      <c r="AC760" s="127" t="str">
        <f t="shared" si="70"/>
        <v>Oil Wells</v>
      </c>
      <c r="AD760" s="127" t="str">
        <f t="shared" si="71"/>
        <v>Other Venting</v>
      </c>
      <c r="AE760" s="127" t="str">
        <f t="shared" si="72"/>
        <v>2310011000</v>
      </c>
      <c r="AF760" s="127" t="str">
        <f t="shared" si="73"/>
        <v>Hill</v>
      </c>
      <c r="AG760" s="272"/>
      <c r="AH760" s="272"/>
      <c r="AI760" s="272"/>
      <c r="AJ760" s="83" t="s">
        <v>387</v>
      </c>
      <c r="AK760" s="270">
        <v>0.82183387871614566</v>
      </c>
      <c r="AL760"/>
      <c r="AM760"/>
      <c r="AN760"/>
    </row>
    <row r="761" spans="28:40" x14ac:dyDescent="0.2">
      <c r="AB761" s="127" t="str">
        <f t="shared" si="69"/>
        <v>Liberty_Oil Wells_Other Venting_2310011000</v>
      </c>
      <c r="AC761" s="127" t="str">
        <f t="shared" si="70"/>
        <v>Oil Wells</v>
      </c>
      <c r="AD761" s="127" t="str">
        <f t="shared" si="71"/>
        <v>Other Venting</v>
      </c>
      <c r="AE761" s="127" t="str">
        <f t="shared" si="72"/>
        <v>2310011000</v>
      </c>
      <c r="AF761" s="127" t="str">
        <f t="shared" si="73"/>
        <v>Liberty</v>
      </c>
      <c r="AG761" s="272"/>
      <c r="AH761" s="272"/>
      <c r="AI761" s="272"/>
      <c r="AJ761" s="83" t="s">
        <v>388</v>
      </c>
      <c r="AK761" s="270">
        <v>1.32729662473132</v>
      </c>
      <c r="AL761"/>
      <c r="AM761"/>
      <c r="AN761"/>
    </row>
    <row r="762" spans="28:40" x14ac:dyDescent="0.2">
      <c r="AB762" s="127" t="str">
        <f t="shared" si="69"/>
        <v>Phillips_Oil Wells_Other Venting_2310011000</v>
      </c>
      <c r="AC762" s="127" t="str">
        <f t="shared" si="70"/>
        <v>Oil Wells</v>
      </c>
      <c r="AD762" s="127" t="str">
        <f t="shared" si="71"/>
        <v>Other Venting</v>
      </c>
      <c r="AE762" s="127" t="str">
        <f t="shared" si="72"/>
        <v>2310011000</v>
      </c>
      <c r="AF762" s="127" t="str">
        <f t="shared" si="73"/>
        <v>Phillips</v>
      </c>
      <c r="AG762" s="272"/>
      <c r="AH762" s="272"/>
      <c r="AI762" s="272"/>
      <c r="AJ762" s="83" t="s">
        <v>389</v>
      </c>
      <c r="AK762" s="270">
        <v>0.82284131137448058</v>
      </c>
      <c r="AL762"/>
      <c r="AM762"/>
      <c r="AN762"/>
    </row>
    <row r="763" spans="28:40" x14ac:dyDescent="0.2">
      <c r="AB763" s="127" t="str">
        <f t="shared" si="69"/>
        <v>Cascade_Oil Wells_Other Venting_2310011000</v>
      </c>
      <c r="AC763" s="127" t="str">
        <f t="shared" si="70"/>
        <v>Oil Wells</v>
      </c>
      <c r="AD763" s="127" t="str">
        <f t="shared" si="71"/>
        <v>Other Venting</v>
      </c>
      <c r="AE763" s="127" t="str">
        <f t="shared" si="72"/>
        <v>2310011000</v>
      </c>
      <c r="AF763" s="127" t="str">
        <f t="shared" si="73"/>
        <v>Cascade</v>
      </c>
      <c r="AG763" s="272"/>
      <c r="AH763" s="272"/>
      <c r="AI763" s="272"/>
      <c r="AJ763" s="83" t="s">
        <v>390</v>
      </c>
      <c r="AK763" s="270">
        <v>1.4717721082571971</v>
      </c>
      <c r="AL763"/>
      <c r="AM763"/>
      <c r="AN763"/>
    </row>
    <row r="764" spans="28:40" x14ac:dyDescent="0.2">
      <c r="AB764" s="127" t="str">
        <f t="shared" si="69"/>
        <v>Fergus_Oil Wells_Other Venting_2310011000</v>
      </c>
      <c r="AC764" s="127" t="str">
        <f t="shared" si="70"/>
        <v>Oil Wells</v>
      </c>
      <c r="AD764" s="127" t="str">
        <f t="shared" si="71"/>
        <v>Other Venting</v>
      </c>
      <c r="AE764" s="127" t="str">
        <f t="shared" si="72"/>
        <v>2310011000</v>
      </c>
      <c r="AF764" s="127" t="str">
        <f t="shared" si="73"/>
        <v>Fergus</v>
      </c>
      <c r="AG764" s="272"/>
      <c r="AH764" s="272"/>
      <c r="AI764" s="272"/>
      <c r="AJ764" s="83" t="s">
        <v>391</v>
      </c>
      <c r="AK764" s="270">
        <v>1.4717721082571971</v>
      </c>
      <c r="AL764"/>
      <c r="AM764"/>
      <c r="AN764"/>
    </row>
    <row r="765" spans="28:40" x14ac:dyDescent="0.2">
      <c r="AB765" s="127" t="str">
        <f t="shared" si="69"/>
        <v>Rosebud_Oil Wells_Other Venting_2310011000</v>
      </c>
      <c r="AC765" s="127" t="str">
        <f t="shared" si="70"/>
        <v>Oil Wells</v>
      </c>
      <c r="AD765" s="127" t="str">
        <f t="shared" si="71"/>
        <v>Other Venting</v>
      </c>
      <c r="AE765" s="127" t="str">
        <f t="shared" si="72"/>
        <v>2310011000</v>
      </c>
      <c r="AF765" s="127" t="str">
        <f t="shared" si="73"/>
        <v>Rosebud</v>
      </c>
      <c r="AG765" s="272"/>
      <c r="AH765" s="272"/>
      <c r="AI765" s="272"/>
      <c r="AJ765" s="83" t="s">
        <v>392</v>
      </c>
      <c r="AK765" s="270">
        <v>1.4717721082571971</v>
      </c>
      <c r="AL765"/>
      <c r="AM765"/>
      <c r="AN765"/>
    </row>
    <row r="766" spans="28:40" x14ac:dyDescent="0.2">
      <c r="AB766" s="127" t="str">
        <f t="shared" si="69"/>
        <v>Teton_Oil Wells_Other Venting_2310011000</v>
      </c>
      <c r="AC766" s="127" t="str">
        <f t="shared" si="70"/>
        <v>Oil Wells</v>
      </c>
      <c r="AD766" s="127" t="str">
        <f t="shared" si="71"/>
        <v>Other Venting</v>
      </c>
      <c r="AE766" s="127" t="str">
        <f t="shared" si="72"/>
        <v>2310011000</v>
      </c>
      <c r="AF766" s="127" t="str">
        <f t="shared" si="73"/>
        <v>Teton</v>
      </c>
      <c r="AG766" s="272"/>
      <c r="AH766" s="272"/>
      <c r="AI766" s="272"/>
      <c r="AJ766" s="83" t="s">
        <v>393</v>
      </c>
      <c r="AK766" s="270">
        <v>1.4717721082571971</v>
      </c>
      <c r="AL766"/>
      <c r="AM766"/>
      <c r="AN766"/>
    </row>
    <row r="767" spans="28:40" x14ac:dyDescent="0.2">
      <c r="AB767" s="127" t="str">
        <f t="shared" si="69"/>
        <v>Chouteau_Oil Wells_Other Venting_2310011000</v>
      </c>
      <c r="AC767" s="127" t="str">
        <f t="shared" si="70"/>
        <v>Oil Wells</v>
      </c>
      <c r="AD767" s="127" t="str">
        <f t="shared" si="71"/>
        <v>Other Venting</v>
      </c>
      <c r="AE767" s="127" t="str">
        <f t="shared" si="72"/>
        <v>2310011000</v>
      </c>
      <c r="AF767" s="127" t="str">
        <f t="shared" si="73"/>
        <v>Chouteau</v>
      </c>
      <c r="AG767" s="272"/>
      <c r="AH767" s="272"/>
      <c r="AI767" s="272"/>
      <c r="AJ767" s="83" t="s">
        <v>394</v>
      </c>
      <c r="AK767" s="270">
        <v>0.82183387871614566</v>
      </c>
      <c r="AL767"/>
      <c r="AM767"/>
    </row>
    <row r="768" spans="28:40" x14ac:dyDescent="0.2">
      <c r="AB768" s="127" t="str">
        <f t="shared" si="69"/>
        <v>YELLWSTN_Oil Wells_Other Venting_2310011000</v>
      </c>
      <c r="AC768" s="127" t="str">
        <f t="shared" si="70"/>
        <v>Oil Wells</v>
      </c>
      <c r="AD768" s="127" t="str">
        <f t="shared" si="71"/>
        <v>Other Venting</v>
      </c>
      <c r="AE768" s="127" t="str">
        <f t="shared" si="72"/>
        <v>2310011000</v>
      </c>
      <c r="AF768" s="127" t="str">
        <f t="shared" si="73"/>
        <v>YELLWSTN</v>
      </c>
      <c r="AG768" s="272"/>
      <c r="AH768" s="272"/>
      <c r="AI768" s="272"/>
      <c r="AJ768" s="83" t="s">
        <v>399</v>
      </c>
      <c r="AK768" s="270">
        <v>1.4717721082571971</v>
      </c>
      <c r="AL768"/>
      <c r="AM768"/>
    </row>
    <row r="769" spans="28:39" x14ac:dyDescent="0.2">
      <c r="AB769" s="127" t="str">
        <f t="shared" si="69"/>
        <v>GLDN VAL_Oil Wells_Other Venting_2310011000</v>
      </c>
      <c r="AC769" s="127" t="str">
        <f t="shared" si="70"/>
        <v>Oil Wells</v>
      </c>
      <c r="AD769" s="127" t="str">
        <f t="shared" si="71"/>
        <v>Other Venting</v>
      </c>
      <c r="AE769" s="127" t="str">
        <f t="shared" si="72"/>
        <v>2310011000</v>
      </c>
      <c r="AF769" s="127" t="str">
        <f t="shared" si="73"/>
        <v>GLDN VAL</v>
      </c>
      <c r="AG769" s="272"/>
      <c r="AH769" s="272"/>
      <c r="AI769" s="272"/>
      <c r="AJ769" s="83" t="s">
        <v>400</v>
      </c>
      <c r="AK769" s="270">
        <v>1.4717721082571971</v>
      </c>
      <c r="AL769"/>
      <c r="AM769"/>
    </row>
    <row r="770" spans="28:39" x14ac:dyDescent="0.2">
      <c r="AB770" s="127" t="str">
        <f t="shared" si="69"/>
        <v>MSSLSHEL_Oil Wells_Other Venting_2310011000</v>
      </c>
      <c r="AC770" s="127" t="str">
        <f t="shared" si="70"/>
        <v>Oil Wells</v>
      </c>
      <c r="AD770" s="127" t="str">
        <f t="shared" si="71"/>
        <v>Other Venting</v>
      </c>
      <c r="AE770" s="127" t="str">
        <f t="shared" si="72"/>
        <v>2310011000</v>
      </c>
      <c r="AF770" s="127" t="str">
        <f t="shared" si="73"/>
        <v>MSSLSHEL</v>
      </c>
      <c r="AG770" s="272"/>
      <c r="AH770" s="272"/>
      <c r="AI770" s="272"/>
      <c r="AJ770" s="83" t="s">
        <v>401</v>
      </c>
      <c r="AK770" s="270">
        <v>1.4717721082571971</v>
      </c>
      <c r="AL770"/>
      <c r="AM770"/>
    </row>
    <row r="771" spans="28:39" x14ac:dyDescent="0.2">
      <c r="AB771" s="127" t="str">
        <f t="shared" si="69"/>
        <v>PETROLEM_Oil Wells_Other Venting_2310011000</v>
      </c>
      <c r="AC771" s="127" t="str">
        <f t="shared" si="70"/>
        <v>Oil Wells</v>
      </c>
      <c r="AD771" s="127" t="str">
        <f t="shared" si="71"/>
        <v>Other Venting</v>
      </c>
      <c r="AE771" s="127" t="str">
        <f t="shared" si="72"/>
        <v>2310011000</v>
      </c>
      <c r="AF771" s="127" t="str">
        <f t="shared" si="73"/>
        <v>PETROLEM</v>
      </c>
      <c r="AG771" s="272"/>
      <c r="AH771" s="272"/>
      <c r="AI771" s="272"/>
      <c r="AJ771" s="83" t="s">
        <v>402</v>
      </c>
      <c r="AK771" s="270">
        <v>1.4717721082571971</v>
      </c>
      <c r="AL771"/>
      <c r="AM771"/>
    </row>
    <row r="772" spans="28:39" x14ac:dyDescent="0.2">
      <c r="AB772" s="127" t="str">
        <f t="shared" si="69"/>
        <v>Basinwide_Oil Wells_Other Venting_2310011000</v>
      </c>
      <c r="AC772" s="127" t="str">
        <f t="shared" si="70"/>
        <v>Oil Wells</v>
      </c>
      <c r="AD772" s="127" t="str">
        <f t="shared" si="71"/>
        <v>Other Venting</v>
      </c>
      <c r="AE772" s="127" t="str">
        <f t="shared" si="72"/>
        <v>2310011000</v>
      </c>
      <c r="AF772" s="127" t="str">
        <f t="shared" si="73"/>
        <v>Basinwide</v>
      </c>
      <c r="AG772" s="272"/>
      <c r="AH772" s="272"/>
      <c r="AI772" s="272"/>
      <c r="AJ772" s="83" t="s">
        <v>453</v>
      </c>
      <c r="AK772" s="270">
        <v>1.2878753480363756</v>
      </c>
      <c r="AL772"/>
      <c r="AM772"/>
    </row>
    <row r="773" spans="28:39" x14ac:dyDescent="0.2">
      <c r="AB773" s="127" t="str">
        <f t="shared" si="69"/>
        <v>Toole_Oil Wells_Pneumatic devices_2310010300</v>
      </c>
      <c r="AC773" s="127" t="str">
        <f t="shared" si="70"/>
        <v>Oil Wells</v>
      </c>
      <c r="AD773" s="127" t="str">
        <f t="shared" si="71"/>
        <v>Pneumatic devices</v>
      </c>
      <c r="AE773" s="127" t="str">
        <f t="shared" si="72"/>
        <v>2310010300</v>
      </c>
      <c r="AF773" s="127" t="str">
        <f t="shared" si="73"/>
        <v>Toole</v>
      </c>
      <c r="AG773" s="272"/>
      <c r="AH773" s="12" t="s">
        <v>21</v>
      </c>
      <c r="AI773" s="12" t="s">
        <v>363</v>
      </c>
      <c r="AJ773" s="12" t="s">
        <v>383</v>
      </c>
      <c r="AK773" s="269">
        <v>1.004</v>
      </c>
      <c r="AL773"/>
      <c r="AM773"/>
    </row>
    <row r="774" spans="28:39" x14ac:dyDescent="0.2">
      <c r="AB774" s="127" t="str">
        <f t="shared" si="69"/>
        <v>Pondera_Oil Wells_Pneumatic devices_2310010300</v>
      </c>
      <c r="AC774" s="127" t="str">
        <f t="shared" si="70"/>
        <v>Oil Wells</v>
      </c>
      <c r="AD774" s="127" t="str">
        <f t="shared" si="71"/>
        <v>Pneumatic devices</v>
      </c>
      <c r="AE774" s="127" t="str">
        <f t="shared" si="72"/>
        <v>2310010300</v>
      </c>
      <c r="AF774" s="127" t="str">
        <f t="shared" si="73"/>
        <v>Pondera</v>
      </c>
      <c r="AG774" s="272"/>
      <c r="AH774" s="272"/>
      <c r="AI774" s="272"/>
      <c r="AJ774" s="83" t="s">
        <v>384</v>
      </c>
      <c r="AK774" s="270">
        <v>1.004</v>
      </c>
      <c r="AL774"/>
      <c r="AM774"/>
    </row>
    <row r="775" spans="28:39" x14ac:dyDescent="0.2">
      <c r="AB775" s="127" t="str">
        <f t="shared" si="69"/>
        <v>Glacier_Oil Wells_Pneumatic devices_2310010300</v>
      </c>
      <c r="AC775" s="127" t="str">
        <f t="shared" si="70"/>
        <v>Oil Wells</v>
      </c>
      <c r="AD775" s="127" t="str">
        <f t="shared" si="71"/>
        <v>Pneumatic devices</v>
      </c>
      <c r="AE775" s="127" t="str">
        <f t="shared" si="72"/>
        <v>2310010300</v>
      </c>
      <c r="AF775" s="127" t="str">
        <f t="shared" si="73"/>
        <v>Glacier</v>
      </c>
      <c r="AG775" s="272"/>
      <c r="AH775" s="272"/>
      <c r="AI775" s="272"/>
      <c r="AJ775" s="83" t="s">
        <v>385</v>
      </c>
      <c r="AK775" s="270">
        <v>1.004</v>
      </c>
      <c r="AL775"/>
      <c r="AM775"/>
    </row>
    <row r="776" spans="28:39" x14ac:dyDescent="0.2">
      <c r="AB776" s="127" t="str">
        <f t="shared" si="69"/>
        <v>Blaine_Oil Wells_Pneumatic devices_2310010300</v>
      </c>
      <c r="AC776" s="127" t="str">
        <f t="shared" si="70"/>
        <v>Oil Wells</v>
      </c>
      <c r="AD776" s="127" t="str">
        <f t="shared" si="71"/>
        <v>Pneumatic devices</v>
      </c>
      <c r="AE776" s="127" t="str">
        <f t="shared" si="72"/>
        <v>2310010300</v>
      </c>
      <c r="AF776" s="127" t="str">
        <f t="shared" si="73"/>
        <v>Blaine</v>
      </c>
      <c r="AG776" s="272"/>
      <c r="AH776" s="272"/>
      <c r="AI776" s="272"/>
      <c r="AJ776" s="83" t="s">
        <v>386</v>
      </c>
      <c r="AK776" s="270">
        <v>0.98529411764705888</v>
      </c>
      <c r="AL776"/>
      <c r="AM776"/>
    </row>
    <row r="777" spans="28:39" x14ac:dyDescent="0.2">
      <c r="AB777" s="127" t="str">
        <f t="shared" si="69"/>
        <v>Hill_Oil Wells_Pneumatic devices_2310010300</v>
      </c>
      <c r="AC777" s="127" t="str">
        <f t="shared" si="70"/>
        <v>Oil Wells</v>
      </c>
      <c r="AD777" s="127" t="str">
        <f t="shared" si="71"/>
        <v>Pneumatic devices</v>
      </c>
      <c r="AE777" s="127" t="str">
        <f t="shared" si="72"/>
        <v>2310010300</v>
      </c>
      <c r="AF777" s="127" t="str">
        <f t="shared" si="73"/>
        <v>Hill</v>
      </c>
      <c r="AG777" s="272"/>
      <c r="AH777" s="272"/>
      <c r="AI777" s="272"/>
      <c r="AJ777" s="83" t="s">
        <v>387</v>
      </c>
      <c r="AK777" s="270">
        <v>0.98529411764705888</v>
      </c>
      <c r="AL777"/>
      <c r="AM777"/>
    </row>
    <row r="778" spans="28:39" x14ac:dyDescent="0.2">
      <c r="AB778" s="127" t="str">
        <f t="shared" si="69"/>
        <v>Liberty_Oil Wells_Pneumatic devices_2310010300</v>
      </c>
      <c r="AC778" s="127" t="str">
        <f t="shared" si="70"/>
        <v>Oil Wells</v>
      </c>
      <c r="AD778" s="127" t="str">
        <f t="shared" si="71"/>
        <v>Pneumatic devices</v>
      </c>
      <c r="AE778" s="127" t="str">
        <f t="shared" si="72"/>
        <v>2310010300</v>
      </c>
      <c r="AF778" s="127" t="str">
        <f t="shared" si="73"/>
        <v>Liberty</v>
      </c>
      <c r="AG778" s="272"/>
      <c r="AH778" s="272"/>
      <c r="AI778" s="272"/>
      <c r="AJ778" s="83" t="s">
        <v>388</v>
      </c>
      <c r="AK778" s="270">
        <v>1.004</v>
      </c>
      <c r="AL778"/>
      <c r="AM778"/>
    </row>
    <row r="779" spans="28:39" x14ac:dyDescent="0.2">
      <c r="AB779" s="127" t="str">
        <f t="shared" si="69"/>
        <v>Phillips_Oil Wells_Pneumatic devices_2310010300</v>
      </c>
      <c r="AC779" s="127" t="str">
        <f t="shared" si="70"/>
        <v>Oil Wells</v>
      </c>
      <c r="AD779" s="127" t="str">
        <f t="shared" si="71"/>
        <v>Pneumatic devices</v>
      </c>
      <c r="AE779" s="127" t="str">
        <f t="shared" si="72"/>
        <v>2310010300</v>
      </c>
      <c r="AF779" s="127" t="str">
        <f t="shared" si="73"/>
        <v>Phillips</v>
      </c>
      <c r="AG779" s="272"/>
      <c r="AH779" s="272"/>
      <c r="AI779" s="272"/>
      <c r="AJ779" s="83" t="s">
        <v>389</v>
      </c>
      <c r="AK779" s="270">
        <v>1</v>
      </c>
      <c r="AL779"/>
      <c r="AM779"/>
    </row>
    <row r="780" spans="28:39" x14ac:dyDescent="0.2">
      <c r="AB780" s="127" t="str">
        <f t="shared" si="69"/>
        <v>Cascade_Oil Wells_Pneumatic devices_2310010300</v>
      </c>
      <c r="AC780" s="127" t="str">
        <f t="shared" si="70"/>
        <v>Oil Wells</v>
      </c>
      <c r="AD780" s="127" t="str">
        <f t="shared" si="71"/>
        <v>Pneumatic devices</v>
      </c>
      <c r="AE780" s="127" t="str">
        <f t="shared" si="72"/>
        <v>2310010300</v>
      </c>
      <c r="AF780" s="127" t="str">
        <f t="shared" si="73"/>
        <v>Cascade</v>
      </c>
      <c r="AG780" s="272"/>
      <c r="AH780" s="272"/>
      <c r="AI780" s="272"/>
      <c r="AJ780" s="83" t="s">
        <v>390</v>
      </c>
      <c r="AK780" s="270">
        <v>1.0833333333333333</v>
      </c>
      <c r="AL780"/>
      <c r="AM780"/>
    </row>
    <row r="781" spans="28:39" x14ac:dyDescent="0.2">
      <c r="AB781" s="127" t="str">
        <f t="shared" si="69"/>
        <v>Fergus_Oil Wells_Pneumatic devices_2310010300</v>
      </c>
      <c r="AC781" s="127" t="str">
        <f t="shared" si="70"/>
        <v>Oil Wells</v>
      </c>
      <c r="AD781" s="127" t="str">
        <f t="shared" si="71"/>
        <v>Pneumatic devices</v>
      </c>
      <c r="AE781" s="127" t="str">
        <f t="shared" si="72"/>
        <v>2310010300</v>
      </c>
      <c r="AF781" s="127" t="str">
        <f t="shared" si="73"/>
        <v>Fergus</v>
      </c>
      <c r="AG781" s="272"/>
      <c r="AH781" s="272"/>
      <c r="AI781" s="272"/>
      <c r="AJ781" s="83" t="s">
        <v>391</v>
      </c>
      <c r="AK781" s="270">
        <v>1.0833333333333333</v>
      </c>
      <c r="AL781"/>
      <c r="AM781"/>
    </row>
    <row r="782" spans="28:39" x14ac:dyDescent="0.2">
      <c r="AB782" s="127" t="str">
        <f t="shared" si="69"/>
        <v>Rosebud_Oil Wells_Pneumatic devices_2310010300</v>
      </c>
      <c r="AC782" s="127" t="str">
        <f t="shared" si="70"/>
        <v>Oil Wells</v>
      </c>
      <c r="AD782" s="127" t="str">
        <f t="shared" si="71"/>
        <v>Pneumatic devices</v>
      </c>
      <c r="AE782" s="127" t="str">
        <f t="shared" si="72"/>
        <v>2310010300</v>
      </c>
      <c r="AF782" s="127" t="str">
        <f t="shared" si="73"/>
        <v>Rosebud</v>
      </c>
      <c r="AG782" s="272"/>
      <c r="AH782" s="272"/>
      <c r="AI782" s="272"/>
      <c r="AJ782" s="83" t="s">
        <v>392</v>
      </c>
      <c r="AK782" s="270">
        <v>1.0833333333333333</v>
      </c>
      <c r="AL782"/>
      <c r="AM782"/>
    </row>
    <row r="783" spans="28:39" x14ac:dyDescent="0.2">
      <c r="AB783" s="127" t="str">
        <f t="shared" si="69"/>
        <v>Teton_Oil Wells_Pneumatic devices_2310010300</v>
      </c>
      <c r="AC783" s="127" t="str">
        <f t="shared" si="70"/>
        <v>Oil Wells</v>
      </c>
      <c r="AD783" s="127" t="str">
        <f t="shared" si="71"/>
        <v>Pneumatic devices</v>
      </c>
      <c r="AE783" s="127" t="str">
        <f t="shared" si="72"/>
        <v>2310010300</v>
      </c>
      <c r="AF783" s="127" t="str">
        <f t="shared" si="73"/>
        <v>Teton</v>
      </c>
      <c r="AG783" s="272"/>
      <c r="AH783" s="272"/>
      <c r="AI783" s="272"/>
      <c r="AJ783" s="83" t="s">
        <v>393</v>
      </c>
      <c r="AK783" s="270">
        <v>1.0833333333333333</v>
      </c>
      <c r="AL783"/>
      <c r="AM783"/>
    </row>
    <row r="784" spans="28:39" x14ac:dyDescent="0.2">
      <c r="AB784" s="127" t="str">
        <f t="shared" si="69"/>
        <v>Chouteau_Oil Wells_Pneumatic devices_2310010300</v>
      </c>
      <c r="AC784" s="127" t="str">
        <f t="shared" si="70"/>
        <v>Oil Wells</v>
      </c>
      <c r="AD784" s="127" t="str">
        <f t="shared" si="71"/>
        <v>Pneumatic devices</v>
      </c>
      <c r="AE784" s="127" t="str">
        <f t="shared" si="72"/>
        <v>2310010300</v>
      </c>
      <c r="AF784" s="127" t="str">
        <f t="shared" si="73"/>
        <v>Chouteau</v>
      </c>
      <c r="AG784" s="272"/>
      <c r="AH784" s="272"/>
      <c r="AI784" s="272"/>
      <c r="AJ784" s="83" t="s">
        <v>394</v>
      </c>
      <c r="AK784" s="270">
        <v>0.98529411764705888</v>
      </c>
      <c r="AL784"/>
      <c r="AM784"/>
    </row>
    <row r="785" spans="28:39" x14ac:dyDescent="0.2">
      <c r="AB785" s="127" t="str">
        <f t="shared" si="69"/>
        <v>YELLWSTN_Oil Wells_Pneumatic devices_2310010300</v>
      </c>
      <c r="AC785" s="127" t="str">
        <f t="shared" si="70"/>
        <v>Oil Wells</v>
      </c>
      <c r="AD785" s="127" t="str">
        <f t="shared" si="71"/>
        <v>Pneumatic devices</v>
      </c>
      <c r="AE785" s="127" t="str">
        <f t="shared" si="72"/>
        <v>2310010300</v>
      </c>
      <c r="AF785" s="127" t="str">
        <f t="shared" si="73"/>
        <v>YELLWSTN</v>
      </c>
      <c r="AG785" s="272"/>
      <c r="AH785" s="272"/>
      <c r="AI785" s="272"/>
      <c r="AJ785" s="83" t="s">
        <v>399</v>
      </c>
      <c r="AK785" s="270">
        <v>1.0833333333333333</v>
      </c>
      <c r="AL785"/>
      <c r="AM785"/>
    </row>
    <row r="786" spans="28:39" x14ac:dyDescent="0.2">
      <c r="AB786" s="127" t="str">
        <f t="shared" si="69"/>
        <v>GLDN VAL_Oil Wells_Pneumatic devices_2310010300</v>
      </c>
      <c r="AC786" s="127" t="str">
        <f t="shared" si="70"/>
        <v>Oil Wells</v>
      </c>
      <c r="AD786" s="127" t="str">
        <f t="shared" si="71"/>
        <v>Pneumatic devices</v>
      </c>
      <c r="AE786" s="127" t="str">
        <f t="shared" si="72"/>
        <v>2310010300</v>
      </c>
      <c r="AF786" s="127" t="str">
        <f t="shared" si="73"/>
        <v>GLDN VAL</v>
      </c>
      <c r="AG786" s="272"/>
      <c r="AH786" s="272"/>
      <c r="AI786" s="272"/>
      <c r="AJ786" s="83" t="s">
        <v>400</v>
      </c>
      <c r="AK786" s="270">
        <v>1.0833333333333333</v>
      </c>
      <c r="AL786"/>
      <c r="AM786"/>
    </row>
    <row r="787" spans="28:39" x14ac:dyDescent="0.2">
      <c r="AB787" s="127" t="str">
        <f t="shared" si="69"/>
        <v>MSSLSHEL_Oil Wells_Pneumatic devices_2310010300</v>
      </c>
      <c r="AC787" s="127" t="str">
        <f t="shared" si="70"/>
        <v>Oil Wells</v>
      </c>
      <c r="AD787" s="127" t="str">
        <f t="shared" si="71"/>
        <v>Pneumatic devices</v>
      </c>
      <c r="AE787" s="127" t="str">
        <f t="shared" si="72"/>
        <v>2310010300</v>
      </c>
      <c r="AF787" s="127" t="str">
        <f t="shared" si="73"/>
        <v>MSSLSHEL</v>
      </c>
      <c r="AG787" s="272"/>
      <c r="AH787" s="272"/>
      <c r="AI787" s="272"/>
      <c r="AJ787" s="83" t="s">
        <v>401</v>
      </c>
      <c r="AK787" s="270">
        <v>1.0833333333333333</v>
      </c>
      <c r="AL787"/>
      <c r="AM787"/>
    </row>
    <row r="788" spans="28:39" x14ac:dyDescent="0.2">
      <c r="AB788" s="127" t="str">
        <f t="shared" si="69"/>
        <v>PETROLEM_Oil Wells_Pneumatic devices_2310010300</v>
      </c>
      <c r="AC788" s="127" t="str">
        <f t="shared" si="70"/>
        <v>Oil Wells</v>
      </c>
      <c r="AD788" s="127" t="str">
        <f t="shared" si="71"/>
        <v>Pneumatic devices</v>
      </c>
      <c r="AE788" s="127" t="str">
        <f t="shared" si="72"/>
        <v>2310010300</v>
      </c>
      <c r="AF788" s="127" t="str">
        <f t="shared" si="73"/>
        <v>PETROLEM</v>
      </c>
      <c r="AG788" s="272"/>
      <c r="AH788" s="272"/>
      <c r="AI788" s="272"/>
      <c r="AJ788" s="83" t="s">
        <v>402</v>
      </c>
      <c r="AK788" s="270">
        <v>1.0833333333333333</v>
      </c>
      <c r="AL788"/>
      <c r="AM788"/>
    </row>
    <row r="789" spans="28:39" x14ac:dyDescent="0.2">
      <c r="AB789" s="127" t="str">
        <f t="shared" si="69"/>
        <v>Basinwide_Oil Wells_Pneumatic devices_2310010300</v>
      </c>
      <c r="AC789" s="127" t="str">
        <f t="shared" si="70"/>
        <v>Oil Wells</v>
      </c>
      <c r="AD789" s="127" t="str">
        <f t="shared" si="71"/>
        <v>Pneumatic devices</v>
      </c>
      <c r="AE789" s="127" t="str">
        <f t="shared" si="72"/>
        <v>2310010300</v>
      </c>
      <c r="AF789" s="127" t="str">
        <f t="shared" si="73"/>
        <v>Basinwide</v>
      </c>
      <c r="AG789" s="272"/>
      <c r="AH789" s="272"/>
      <c r="AI789" s="272"/>
      <c r="AJ789" s="83" t="s">
        <v>453</v>
      </c>
      <c r="AK789" s="270">
        <v>1.010936132983377</v>
      </c>
      <c r="AL789"/>
      <c r="AM789"/>
    </row>
    <row r="790" spans="28:39" x14ac:dyDescent="0.2">
      <c r="AB790" s="127" t="str">
        <f t="shared" si="69"/>
        <v>Toole_Oil Wells_Pneumatic pumps_2310111401</v>
      </c>
      <c r="AC790" s="127" t="str">
        <f t="shared" si="70"/>
        <v>Oil Wells</v>
      </c>
      <c r="AD790" s="127" t="str">
        <f t="shared" si="71"/>
        <v>Pneumatic pumps</v>
      </c>
      <c r="AE790" s="127" t="str">
        <f t="shared" si="72"/>
        <v>2310111401</v>
      </c>
      <c r="AF790" s="127" t="str">
        <f t="shared" si="73"/>
        <v>Toole</v>
      </c>
      <c r="AG790" s="272"/>
      <c r="AH790" s="12" t="s">
        <v>20</v>
      </c>
      <c r="AI790" s="12" t="s">
        <v>365</v>
      </c>
      <c r="AJ790" s="12" t="s">
        <v>383</v>
      </c>
      <c r="AK790" s="269">
        <v>1.004</v>
      </c>
      <c r="AL790"/>
      <c r="AM790"/>
    </row>
    <row r="791" spans="28:39" x14ac:dyDescent="0.2">
      <c r="AB791" s="127" t="str">
        <f t="shared" si="69"/>
        <v>Pondera_Oil Wells_Pneumatic pumps_2310111401</v>
      </c>
      <c r="AC791" s="127" t="str">
        <f t="shared" si="70"/>
        <v>Oil Wells</v>
      </c>
      <c r="AD791" s="127" t="str">
        <f t="shared" si="71"/>
        <v>Pneumatic pumps</v>
      </c>
      <c r="AE791" s="127" t="str">
        <f t="shared" si="72"/>
        <v>2310111401</v>
      </c>
      <c r="AF791" s="127" t="str">
        <f t="shared" si="73"/>
        <v>Pondera</v>
      </c>
      <c r="AG791" s="272"/>
      <c r="AH791" s="272"/>
      <c r="AI791" s="272"/>
      <c r="AJ791" s="83" t="s">
        <v>384</v>
      </c>
      <c r="AK791" s="270">
        <v>1.004</v>
      </c>
      <c r="AL791"/>
      <c r="AM791"/>
    </row>
    <row r="792" spans="28:39" x14ac:dyDescent="0.2">
      <c r="AB792" s="127" t="str">
        <f t="shared" si="69"/>
        <v>Glacier_Oil Wells_Pneumatic pumps_2310111401</v>
      </c>
      <c r="AC792" s="127" t="str">
        <f t="shared" si="70"/>
        <v>Oil Wells</v>
      </c>
      <c r="AD792" s="127" t="str">
        <f t="shared" si="71"/>
        <v>Pneumatic pumps</v>
      </c>
      <c r="AE792" s="127" t="str">
        <f t="shared" si="72"/>
        <v>2310111401</v>
      </c>
      <c r="AF792" s="127" t="str">
        <f t="shared" si="73"/>
        <v>Glacier</v>
      </c>
      <c r="AG792" s="272"/>
      <c r="AH792" s="272"/>
      <c r="AI792" s="272"/>
      <c r="AJ792" s="83" t="s">
        <v>385</v>
      </c>
      <c r="AK792" s="270">
        <v>1.004</v>
      </c>
      <c r="AL792"/>
      <c r="AM792"/>
    </row>
    <row r="793" spans="28:39" x14ac:dyDescent="0.2">
      <c r="AB793" s="127" t="str">
        <f t="shared" si="69"/>
        <v>Blaine_Oil Wells_Pneumatic pumps_2310111401</v>
      </c>
      <c r="AC793" s="127" t="str">
        <f t="shared" si="70"/>
        <v>Oil Wells</v>
      </c>
      <c r="AD793" s="127" t="str">
        <f t="shared" si="71"/>
        <v>Pneumatic pumps</v>
      </c>
      <c r="AE793" s="127" t="str">
        <f t="shared" si="72"/>
        <v>2310111401</v>
      </c>
      <c r="AF793" s="127" t="str">
        <f t="shared" si="73"/>
        <v>Blaine</v>
      </c>
      <c r="AG793" s="272"/>
      <c r="AH793" s="272"/>
      <c r="AI793" s="272"/>
      <c r="AJ793" s="83" t="s">
        <v>386</v>
      </c>
      <c r="AK793" s="270">
        <v>0.98529411764705888</v>
      </c>
      <c r="AL793"/>
      <c r="AM793"/>
    </row>
    <row r="794" spans="28:39" x14ac:dyDescent="0.2">
      <c r="AB794" s="127" t="str">
        <f t="shared" ref="AB794:AB857" si="74">AF794&amp;"_"&amp;AC794&amp;"_"&amp;AD794&amp;"_"&amp;AE794</f>
        <v>Hill_Oil Wells_Pneumatic pumps_2310111401</v>
      </c>
      <c r="AC794" s="127" t="str">
        <f t="shared" ref="AC794:AC857" si="75">IF(AG794="",AC793,AG794)</f>
        <v>Oil Wells</v>
      </c>
      <c r="AD794" s="127" t="str">
        <f t="shared" ref="AD794:AD857" si="76">IF(AH794="",AD793,AH794)</f>
        <v>Pneumatic pumps</v>
      </c>
      <c r="AE794" s="127" t="str">
        <f t="shared" ref="AE794:AE857" si="77">IF(AI794="",AE793,AI794)</f>
        <v>2310111401</v>
      </c>
      <c r="AF794" s="127" t="str">
        <f t="shared" ref="AF794:AF857" si="78">IF(AJ794&lt;&gt;"",RIGHT(AJ794,LEN(AJ794)-7),AF793)</f>
        <v>Hill</v>
      </c>
      <c r="AG794" s="272"/>
      <c r="AH794" s="272"/>
      <c r="AI794" s="272"/>
      <c r="AJ794" s="83" t="s">
        <v>387</v>
      </c>
      <c r="AK794" s="270">
        <v>0.98529411764705888</v>
      </c>
      <c r="AL794"/>
      <c r="AM794"/>
    </row>
    <row r="795" spans="28:39" x14ac:dyDescent="0.2">
      <c r="AB795" s="127" t="str">
        <f t="shared" si="74"/>
        <v>Liberty_Oil Wells_Pneumatic pumps_2310111401</v>
      </c>
      <c r="AC795" s="127" t="str">
        <f t="shared" si="75"/>
        <v>Oil Wells</v>
      </c>
      <c r="AD795" s="127" t="str">
        <f t="shared" si="76"/>
        <v>Pneumatic pumps</v>
      </c>
      <c r="AE795" s="127" t="str">
        <f t="shared" si="77"/>
        <v>2310111401</v>
      </c>
      <c r="AF795" s="127" t="str">
        <f t="shared" si="78"/>
        <v>Liberty</v>
      </c>
      <c r="AG795" s="272"/>
      <c r="AH795" s="272"/>
      <c r="AI795" s="272"/>
      <c r="AJ795" s="83" t="s">
        <v>388</v>
      </c>
      <c r="AK795" s="270">
        <v>1.004</v>
      </c>
      <c r="AL795"/>
      <c r="AM795"/>
    </row>
    <row r="796" spans="28:39" x14ac:dyDescent="0.2">
      <c r="AB796" s="127" t="str">
        <f t="shared" si="74"/>
        <v>Phillips_Oil Wells_Pneumatic pumps_2310111401</v>
      </c>
      <c r="AC796" s="127" t="str">
        <f t="shared" si="75"/>
        <v>Oil Wells</v>
      </c>
      <c r="AD796" s="127" t="str">
        <f t="shared" si="76"/>
        <v>Pneumatic pumps</v>
      </c>
      <c r="AE796" s="127" t="str">
        <f t="shared" si="77"/>
        <v>2310111401</v>
      </c>
      <c r="AF796" s="127" t="str">
        <f t="shared" si="78"/>
        <v>Phillips</v>
      </c>
      <c r="AG796" s="272"/>
      <c r="AH796" s="272"/>
      <c r="AI796" s="272"/>
      <c r="AJ796" s="83" t="s">
        <v>389</v>
      </c>
      <c r="AK796" s="270">
        <v>1</v>
      </c>
      <c r="AL796"/>
      <c r="AM796"/>
    </row>
    <row r="797" spans="28:39" x14ac:dyDescent="0.2">
      <c r="AB797" s="127" t="str">
        <f t="shared" si="74"/>
        <v>Cascade_Oil Wells_Pneumatic pumps_2310111401</v>
      </c>
      <c r="AC797" s="127" t="str">
        <f t="shared" si="75"/>
        <v>Oil Wells</v>
      </c>
      <c r="AD797" s="127" t="str">
        <f t="shared" si="76"/>
        <v>Pneumatic pumps</v>
      </c>
      <c r="AE797" s="127" t="str">
        <f t="shared" si="77"/>
        <v>2310111401</v>
      </c>
      <c r="AF797" s="127" t="str">
        <f t="shared" si="78"/>
        <v>Cascade</v>
      </c>
      <c r="AG797" s="272"/>
      <c r="AH797" s="272"/>
      <c r="AI797" s="272"/>
      <c r="AJ797" s="83" t="s">
        <v>390</v>
      </c>
      <c r="AK797" s="270">
        <v>1.0833333333333333</v>
      </c>
      <c r="AL797"/>
      <c r="AM797"/>
    </row>
    <row r="798" spans="28:39" x14ac:dyDescent="0.2">
      <c r="AB798" s="127" t="str">
        <f t="shared" si="74"/>
        <v>Fergus_Oil Wells_Pneumatic pumps_2310111401</v>
      </c>
      <c r="AC798" s="127" t="str">
        <f t="shared" si="75"/>
        <v>Oil Wells</v>
      </c>
      <c r="AD798" s="127" t="str">
        <f t="shared" si="76"/>
        <v>Pneumatic pumps</v>
      </c>
      <c r="AE798" s="127" t="str">
        <f t="shared" si="77"/>
        <v>2310111401</v>
      </c>
      <c r="AF798" s="127" t="str">
        <f t="shared" si="78"/>
        <v>Fergus</v>
      </c>
      <c r="AG798" s="272"/>
      <c r="AH798" s="272"/>
      <c r="AI798" s="272"/>
      <c r="AJ798" s="83" t="s">
        <v>391</v>
      </c>
      <c r="AK798" s="270">
        <v>1.0833333333333333</v>
      </c>
      <c r="AL798"/>
      <c r="AM798"/>
    </row>
    <row r="799" spans="28:39" x14ac:dyDescent="0.2">
      <c r="AB799" s="127" t="str">
        <f t="shared" si="74"/>
        <v>Rosebud_Oil Wells_Pneumatic pumps_2310111401</v>
      </c>
      <c r="AC799" s="127" t="str">
        <f t="shared" si="75"/>
        <v>Oil Wells</v>
      </c>
      <c r="AD799" s="127" t="str">
        <f t="shared" si="76"/>
        <v>Pneumatic pumps</v>
      </c>
      <c r="AE799" s="127" t="str">
        <f t="shared" si="77"/>
        <v>2310111401</v>
      </c>
      <c r="AF799" s="127" t="str">
        <f t="shared" si="78"/>
        <v>Rosebud</v>
      </c>
      <c r="AG799" s="272"/>
      <c r="AH799" s="272"/>
      <c r="AI799" s="272"/>
      <c r="AJ799" s="83" t="s">
        <v>392</v>
      </c>
      <c r="AK799" s="270">
        <v>1.0833333333333333</v>
      </c>
      <c r="AL799"/>
      <c r="AM799"/>
    </row>
    <row r="800" spans="28:39" x14ac:dyDescent="0.2">
      <c r="AB800" s="127" t="str">
        <f t="shared" si="74"/>
        <v>Teton_Oil Wells_Pneumatic pumps_2310111401</v>
      </c>
      <c r="AC800" s="127" t="str">
        <f t="shared" si="75"/>
        <v>Oil Wells</v>
      </c>
      <c r="AD800" s="127" t="str">
        <f t="shared" si="76"/>
        <v>Pneumatic pumps</v>
      </c>
      <c r="AE800" s="127" t="str">
        <f t="shared" si="77"/>
        <v>2310111401</v>
      </c>
      <c r="AF800" s="127" t="str">
        <f t="shared" si="78"/>
        <v>Teton</v>
      </c>
      <c r="AG800" s="272"/>
      <c r="AH800" s="272"/>
      <c r="AI800" s="272"/>
      <c r="AJ800" s="83" t="s">
        <v>393</v>
      </c>
      <c r="AK800" s="270">
        <v>1.0833333333333333</v>
      </c>
      <c r="AL800"/>
      <c r="AM800"/>
    </row>
    <row r="801" spans="28:39" x14ac:dyDescent="0.2">
      <c r="AB801" s="127" t="str">
        <f t="shared" si="74"/>
        <v>Chouteau_Oil Wells_Pneumatic pumps_2310111401</v>
      </c>
      <c r="AC801" s="127" t="str">
        <f t="shared" si="75"/>
        <v>Oil Wells</v>
      </c>
      <c r="AD801" s="127" t="str">
        <f t="shared" si="76"/>
        <v>Pneumatic pumps</v>
      </c>
      <c r="AE801" s="127" t="str">
        <f t="shared" si="77"/>
        <v>2310111401</v>
      </c>
      <c r="AF801" s="127" t="str">
        <f t="shared" si="78"/>
        <v>Chouteau</v>
      </c>
      <c r="AG801" s="272"/>
      <c r="AH801" s="272"/>
      <c r="AI801" s="272"/>
      <c r="AJ801" s="83" t="s">
        <v>394</v>
      </c>
      <c r="AK801" s="270">
        <v>0.98529411764705888</v>
      </c>
      <c r="AL801"/>
      <c r="AM801"/>
    </row>
    <row r="802" spans="28:39" x14ac:dyDescent="0.2">
      <c r="AB802" s="127" t="str">
        <f t="shared" si="74"/>
        <v>YELLWSTN_Oil Wells_Pneumatic pumps_2310111401</v>
      </c>
      <c r="AC802" s="127" t="str">
        <f t="shared" si="75"/>
        <v>Oil Wells</v>
      </c>
      <c r="AD802" s="127" t="str">
        <f t="shared" si="76"/>
        <v>Pneumatic pumps</v>
      </c>
      <c r="AE802" s="127" t="str">
        <f t="shared" si="77"/>
        <v>2310111401</v>
      </c>
      <c r="AF802" s="127" t="str">
        <f t="shared" si="78"/>
        <v>YELLWSTN</v>
      </c>
      <c r="AG802" s="272"/>
      <c r="AH802" s="272"/>
      <c r="AI802" s="272"/>
      <c r="AJ802" s="83" t="s">
        <v>399</v>
      </c>
      <c r="AK802" s="270">
        <v>1.0833333333333333</v>
      </c>
      <c r="AL802"/>
      <c r="AM802"/>
    </row>
    <row r="803" spans="28:39" x14ac:dyDescent="0.2">
      <c r="AB803" s="127" t="str">
        <f t="shared" si="74"/>
        <v>GLDN VAL_Oil Wells_Pneumatic pumps_2310111401</v>
      </c>
      <c r="AC803" s="127" t="str">
        <f t="shared" si="75"/>
        <v>Oil Wells</v>
      </c>
      <c r="AD803" s="127" t="str">
        <f t="shared" si="76"/>
        <v>Pneumatic pumps</v>
      </c>
      <c r="AE803" s="127" t="str">
        <f t="shared" si="77"/>
        <v>2310111401</v>
      </c>
      <c r="AF803" s="127" t="str">
        <f t="shared" si="78"/>
        <v>GLDN VAL</v>
      </c>
      <c r="AG803" s="272"/>
      <c r="AH803" s="272"/>
      <c r="AI803" s="272"/>
      <c r="AJ803" s="83" t="s">
        <v>400</v>
      </c>
      <c r="AK803" s="270">
        <v>1.0833333333333333</v>
      </c>
      <c r="AL803"/>
      <c r="AM803"/>
    </row>
    <row r="804" spans="28:39" x14ac:dyDescent="0.2">
      <c r="AB804" s="127" t="str">
        <f t="shared" si="74"/>
        <v>MSSLSHEL_Oil Wells_Pneumatic pumps_2310111401</v>
      </c>
      <c r="AC804" s="127" t="str">
        <f t="shared" si="75"/>
        <v>Oil Wells</v>
      </c>
      <c r="AD804" s="127" t="str">
        <f t="shared" si="76"/>
        <v>Pneumatic pumps</v>
      </c>
      <c r="AE804" s="127" t="str">
        <f t="shared" si="77"/>
        <v>2310111401</v>
      </c>
      <c r="AF804" s="127" t="str">
        <f t="shared" si="78"/>
        <v>MSSLSHEL</v>
      </c>
      <c r="AG804" s="272"/>
      <c r="AH804" s="272"/>
      <c r="AI804" s="272"/>
      <c r="AJ804" s="83" t="s">
        <v>401</v>
      </c>
      <c r="AK804" s="270">
        <v>1.0833333333333333</v>
      </c>
      <c r="AL804"/>
      <c r="AM804"/>
    </row>
    <row r="805" spans="28:39" x14ac:dyDescent="0.2">
      <c r="AB805" s="127" t="str">
        <f t="shared" si="74"/>
        <v>PETROLEM_Oil Wells_Pneumatic pumps_2310111401</v>
      </c>
      <c r="AC805" s="127" t="str">
        <f t="shared" si="75"/>
        <v>Oil Wells</v>
      </c>
      <c r="AD805" s="127" t="str">
        <f t="shared" si="76"/>
        <v>Pneumatic pumps</v>
      </c>
      <c r="AE805" s="127" t="str">
        <f t="shared" si="77"/>
        <v>2310111401</v>
      </c>
      <c r="AF805" s="127" t="str">
        <f t="shared" si="78"/>
        <v>PETROLEM</v>
      </c>
      <c r="AG805" s="272"/>
      <c r="AH805" s="272"/>
      <c r="AI805" s="272"/>
      <c r="AJ805" s="83" t="s">
        <v>402</v>
      </c>
      <c r="AK805" s="270">
        <v>1.0833333333333333</v>
      </c>
      <c r="AL805"/>
      <c r="AM805"/>
    </row>
    <row r="806" spans="28:39" x14ac:dyDescent="0.2">
      <c r="AB806" s="127" t="str">
        <f t="shared" si="74"/>
        <v>Basinwide_Oil Wells_Pneumatic pumps_2310111401</v>
      </c>
      <c r="AC806" s="127" t="str">
        <f t="shared" si="75"/>
        <v>Oil Wells</v>
      </c>
      <c r="AD806" s="127" t="str">
        <f t="shared" si="76"/>
        <v>Pneumatic pumps</v>
      </c>
      <c r="AE806" s="127" t="str">
        <f t="shared" si="77"/>
        <v>2310111401</v>
      </c>
      <c r="AF806" s="127" t="str">
        <f t="shared" si="78"/>
        <v>Basinwide</v>
      </c>
      <c r="AG806" s="272"/>
      <c r="AH806" s="272"/>
      <c r="AI806" s="272"/>
      <c r="AJ806" s="83" t="s">
        <v>453</v>
      </c>
      <c r="AK806" s="270">
        <v>1.010936132983377</v>
      </c>
      <c r="AL806"/>
      <c r="AM806"/>
    </row>
    <row r="807" spans="28:39" x14ac:dyDescent="0.2">
      <c r="AB807" s="127" t="str">
        <f t="shared" si="74"/>
        <v>Toole_Oil Wells_Refracing_2310011000</v>
      </c>
      <c r="AC807" s="127" t="str">
        <f t="shared" si="75"/>
        <v>Oil Wells</v>
      </c>
      <c r="AD807" s="127" t="str">
        <f t="shared" si="76"/>
        <v>Refracing</v>
      </c>
      <c r="AE807" s="127" t="str">
        <f t="shared" si="77"/>
        <v>2310011000</v>
      </c>
      <c r="AF807" s="127" t="str">
        <f t="shared" si="78"/>
        <v>Toole</v>
      </c>
      <c r="AG807" s="272"/>
      <c r="AH807" s="12" t="s">
        <v>117</v>
      </c>
      <c r="AI807" s="12" t="s">
        <v>22</v>
      </c>
      <c r="AJ807" s="12" t="s">
        <v>383</v>
      </c>
      <c r="AK807" s="269">
        <v>1.004</v>
      </c>
      <c r="AL807"/>
      <c r="AM807"/>
    </row>
    <row r="808" spans="28:39" x14ac:dyDescent="0.2">
      <c r="AB808" s="127" t="str">
        <f t="shared" si="74"/>
        <v>Pondera_Oil Wells_Refracing_2310011000</v>
      </c>
      <c r="AC808" s="127" t="str">
        <f t="shared" si="75"/>
        <v>Oil Wells</v>
      </c>
      <c r="AD808" s="127" t="str">
        <f t="shared" si="76"/>
        <v>Refracing</v>
      </c>
      <c r="AE808" s="127" t="str">
        <f t="shared" si="77"/>
        <v>2310011000</v>
      </c>
      <c r="AF808" s="127" t="str">
        <f t="shared" si="78"/>
        <v>Pondera</v>
      </c>
      <c r="AG808" s="272"/>
      <c r="AH808" s="272"/>
      <c r="AI808" s="272"/>
      <c r="AJ808" s="83" t="s">
        <v>384</v>
      </c>
      <c r="AK808" s="270">
        <v>1.004</v>
      </c>
      <c r="AL808"/>
      <c r="AM808"/>
    </row>
    <row r="809" spans="28:39" x14ac:dyDescent="0.2">
      <c r="AB809" s="127" t="str">
        <f t="shared" si="74"/>
        <v>Glacier_Oil Wells_Refracing_2310011000</v>
      </c>
      <c r="AC809" s="127" t="str">
        <f t="shared" si="75"/>
        <v>Oil Wells</v>
      </c>
      <c r="AD809" s="127" t="str">
        <f t="shared" si="76"/>
        <v>Refracing</v>
      </c>
      <c r="AE809" s="127" t="str">
        <f t="shared" si="77"/>
        <v>2310011000</v>
      </c>
      <c r="AF809" s="127" t="str">
        <f t="shared" si="78"/>
        <v>Glacier</v>
      </c>
      <c r="AG809" s="272"/>
      <c r="AH809" s="272"/>
      <c r="AI809" s="272"/>
      <c r="AJ809" s="83" t="s">
        <v>385</v>
      </c>
      <c r="AK809" s="270">
        <v>1.004</v>
      </c>
      <c r="AL809"/>
      <c r="AM809"/>
    </row>
    <row r="810" spans="28:39" x14ac:dyDescent="0.2">
      <c r="AB810" s="127" t="str">
        <f t="shared" si="74"/>
        <v>Blaine_Oil Wells_Refracing_2310011000</v>
      </c>
      <c r="AC810" s="127" t="str">
        <f t="shared" si="75"/>
        <v>Oil Wells</v>
      </c>
      <c r="AD810" s="127" t="str">
        <f t="shared" si="76"/>
        <v>Refracing</v>
      </c>
      <c r="AE810" s="127" t="str">
        <f t="shared" si="77"/>
        <v>2310011000</v>
      </c>
      <c r="AF810" s="127" t="str">
        <f t="shared" si="78"/>
        <v>Blaine</v>
      </c>
      <c r="AG810" s="272"/>
      <c r="AH810" s="272"/>
      <c r="AI810" s="272"/>
      <c r="AJ810" s="83" t="s">
        <v>386</v>
      </c>
      <c r="AK810" s="270">
        <v>0.98529411764705888</v>
      </c>
      <c r="AL810"/>
      <c r="AM810"/>
    </row>
    <row r="811" spans="28:39" x14ac:dyDescent="0.2">
      <c r="AB811" s="127" t="str">
        <f t="shared" si="74"/>
        <v>Hill_Oil Wells_Refracing_2310011000</v>
      </c>
      <c r="AC811" s="127" t="str">
        <f t="shared" si="75"/>
        <v>Oil Wells</v>
      </c>
      <c r="AD811" s="127" t="str">
        <f t="shared" si="76"/>
        <v>Refracing</v>
      </c>
      <c r="AE811" s="127" t="str">
        <f t="shared" si="77"/>
        <v>2310011000</v>
      </c>
      <c r="AF811" s="127" t="str">
        <f t="shared" si="78"/>
        <v>Hill</v>
      </c>
      <c r="AG811" s="272"/>
      <c r="AH811" s="272"/>
      <c r="AI811" s="272"/>
      <c r="AJ811" s="83" t="s">
        <v>387</v>
      </c>
      <c r="AK811" s="270">
        <v>0.98529411764705888</v>
      </c>
      <c r="AL811"/>
      <c r="AM811"/>
    </row>
    <row r="812" spans="28:39" x14ac:dyDescent="0.2">
      <c r="AB812" s="127" t="str">
        <f t="shared" si="74"/>
        <v>Liberty_Oil Wells_Refracing_2310011000</v>
      </c>
      <c r="AC812" s="127" t="str">
        <f t="shared" si="75"/>
        <v>Oil Wells</v>
      </c>
      <c r="AD812" s="127" t="str">
        <f t="shared" si="76"/>
        <v>Refracing</v>
      </c>
      <c r="AE812" s="127" t="str">
        <f t="shared" si="77"/>
        <v>2310011000</v>
      </c>
      <c r="AF812" s="127" t="str">
        <f t="shared" si="78"/>
        <v>Liberty</v>
      </c>
      <c r="AG812" s="272"/>
      <c r="AH812" s="272"/>
      <c r="AI812" s="272"/>
      <c r="AJ812" s="83" t="s">
        <v>388</v>
      </c>
      <c r="AK812" s="270">
        <v>1.004</v>
      </c>
      <c r="AL812"/>
      <c r="AM812"/>
    </row>
    <row r="813" spans="28:39" x14ac:dyDescent="0.2">
      <c r="AB813" s="127" t="str">
        <f t="shared" si="74"/>
        <v>Phillips_Oil Wells_Refracing_2310011000</v>
      </c>
      <c r="AC813" s="127" t="str">
        <f t="shared" si="75"/>
        <v>Oil Wells</v>
      </c>
      <c r="AD813" s="127" t="str">
        <f t="shared" si="76"/>
        <v>Refracing</v>
      </c>
      <c r="AE813" s="127" t="str">
        <f t="shared" si="77"/>
        <v>2310011000</v>
      </c>
      <c r="AF813" s="127" t="str">
        <f t="shared" si="78"/>
        <v>Phillips</v>
      </c>
      <c r="AG813" s="272"/>
      <c r="AH813" s="272"/>
      <c r="AI813" s="272"/>
      <c r="AJ813" s="83" t="s">
        <v>389</v>
      </c>
      <c r="AK813" s="270">
        <v>1</v>
      </c>
      <c r="AL813"/>
      <c r="AM813"/>
    </row>
    <row r="814" spans="28:39" x14ac:dyDescent="0.2">
      <c r="AB814" s="127" t="str">
        <f t="shared" si="74"/>
        <v>Cascade_Oil Wells_Refracing_2310011000</v>
      </c>
      <c r="AC814" s="127" t="str">
        <f t="shared" si="75"/>
        <v>Oil Wells</v>
      </c>
      <c r="AD814" s="127" t="str">
        <f t="shared" si="76"/>
        <v>Refracing</v>
      </c>
      <c r="AE814" s="127" t="str">
        <f t="shared" si="77"/>
        <v>2310011000</v>
      </c>
      <c r="AF814" s="127" t="str">
        <f t="shared" si="78"/>
        <v>Cascade</v>
      </c>
      <c r="AG814" s="272"/>
      <c r="AH814" s="272"/>
      <c r="AI814" s="272"/>
      <c r="AJ814" s="83" t="s">
        <v>390</v>
      </c>
      <c r="AK814" s="270">
        <v>1.0833333333333333</v>
      </c>
      <c r="AL814"/>
      <c r="AM814"/>
    </row>
    <row r="815" spans="28:39" x14ac:dyDescent="0.2">
      <c r="AB815" s="127" t="str">
        <f t="shared" si="74"/>
        <v>Fergus_Oil Wells_Refracing_2310011000</v>
      </c>
      <c r="AC815" s="127" t="str">
        <f t="shared" si="75"/>
        <v>Oil Wells</v>
      </c>
      <c r="AD815" s="127" t="str">
        <f t="shared" si="76"/>
        <v>Refracing</v>
      </c>
      <c r="AE815" s="127" t="str">
        <f t="shared" si="77"/>
        <v>2310011000</v>
      </c>
      <c r="AF815" s="127" t="str">
        <f t="shared" si="78"/>
        <v>Fergus</v>
      </c>
      <c r="AG815" s="272"/>
      <c r="AH815" s="272"/>
      <c r="AI815" s="272"/>
      <c r="AJ815" s="83" t="s">
        <v>391</v>
      </c>
      <c r="AK815" s="270">
        <v>1.0833333333333333</v>
      </c>
      <c r="AL815"/>
      <c r="AM815"/>
    </row>
    <row r="816" spans="28:39" x14ac:dyDescent="0.2">
      <c r="AB816" s="127" t="str">
        <f t="shared" si="74"/>
        <v>Rosebud_Oil Wells_Refracing_2310011000</v>
      </c>
      <c r="AC816" s="127" t="str">
        <f t="shared" si="75"/>
        <v>Oil Wells</v>
      </c>
      <c r="AD816" s="127" t="str">
        <f t="shared" si="76"/>
        <v>Refracing</v>
      </c>
      <c r="AE816" s="127" t="str">
        <f t="shared" si="77"/>
        <v>2310011000</v>
      </c>
      <c r="AF816" s="127" t="str">
        <f t="shared" si="78"/>
        <v>Rosebud</v>
      </c>
      <c r="AG816" s="272"/>
      <c r="AH816" s="272"/>
      <c r="AI816" s="272"/>
      <c r="AJ816" s="83" t="s">
        <v>392</v>
      </c>
      <c r="AK816" s="270">
        <v>1.0833333333333333</v>
      </c>
      <c r="AL816"/>
      <c r="AM816"/>
    </row>
    <row r="817" spans="28:39" x14ac:dyDescent="0.2">
      <c r="AB817" s="127" t="str">
        <f t="shared" si="74"/>
        <v>Teton_Oil Wells_Refracing_2310011000</v>
      </c>
      <c r="AC817" s="127" t="str">
        <f t="shared" si="75"/>
        <v>Oil Wells</v>
      </c>
      <c r="AD817" s="127" t="str">
        <f t="shared" si="76"/>
        <v>Refracing</v>
      </c>
      <c r="AE817" s="127" t="str">
        <f t="shared" si="77"/>
        <v>2310011000</v>
      </c>
      <c r="AF817" s="127" t="str">
        <f t="shared" si="78"/>
        <v>Teton</v>
      </c>
      <c r="AG817" s="272"/>
      <c r="AH817" s="272"/>
      <c r="AI817" s="272"/>
      <c r="AJ817" s="83" t="s">
        <v>393</v>
      </c>
      <c r="AK817" s="270">
        <v>1.0833333333333333</v>
      </c>
      <c r="AL817"/>
      <c r="AM817"/>
    </row>
    <row r="818" spans="28:39" x14ac:dyDescent="0.2">
      <c r="AB818" s="127" t="str">
        <f t="shared" si="74"/>
        <v>Chouteau_Oil Wells_Refracing_2310011000</v>
      </c>
      <c r="AC818" s="127" t="str">
        <f t="shared" si="75"/>
        <v>Oil Wells</v>
      </c>
      <c r="AD818" s="127" t="str">
        <f t="shared" si="76"/>
        <v>Refracing</v>
      </c>
      <c r="AE818" s="127" t="str">
        <f t="shared" si="77"/>
        <v>2310011000</v>
      </c>
      <c r="AF818" s="127" t="str">
        <f t="shared" si="78"/>
        <v>Chouteau</v>
      </c>
      <c r="AG818" s="272"/>
      <c r="AH818" s="272"/>
      <c r="AI818" s="272"/>
      <c r="AJ818" s="83" t="s">
        <v>394</v>
      </c>
      <c r="AK818" s="270">
        <v>0.98529411764705888</v>
      </c>
      <c r="AL818"/>
      <c r="AM818"/>
    </row>
    <row r="819" spans="28:39" x14ac:dyDescent="0.2">
      <c r="AB819" s="127" t="str">
        <f t="shared" si="74"/>
        <v>YELLWSTN_Oil Wells_Refracing_2310011000</v>
      </c>
      <c r="AC819" s="127" t="str">
        <f t="shared" si="75"/>
        <v>Oil Wells</v>
      </c>
      <c r="AD819" s="127" t="str">
        <f t="shared" si="76"/>
        <v>Refracing</v>
      </c>
      <c r="AE819" s="127" t="str">
        <f t="shared" si="77"/>
        <v>2310011000</v>
      </c>
      <c r="AF819" s="127" t="str">
        <f t="shared" si="78"/>
        <v>YELLWSTN</v>
      </c>
      <c r="AG819" s="272"/>
      <c r="AH819" s="272"/>
      <c r="AI819" s="272"/>
      <c r="AJ819" s="83" t="s">
        <v>399</v>
      </c>
      <c r="AK819" s="270">
        <v>1.0833333333333333</v>
      </c>
      <c r="AL819"/>
      <c r="AM819"/>
    </row>
    <row r="820" spans="28:39" x14ac:dyDescent="0.2">
      <c r="AB820" s="127" t="str">
        <f t="shared" si="74"/>
        <v>GLDN VAL_Oil Wells_Refracing_2310011000</v>
      </c>
      <c r="AC820" s="127" t="str">
        <f t="shared" si="75"/>
        <v>Oil Wells</v>
      </c>
      <c r="AD820" s="127" t="str">
        <f t="shared" si="76"/>
        <v>Refracing</v>
      </c>
      <c r="AE820" s="127" t="str">
        <f t="shared" si="77"/>
        <v>2310011000</v>
      </c>
      <c r="AF820" s="127" t="str">
        <f t="shared" si="78"/>
        <v>GLDN VAL</v>
      </c>
      <c r="AG820" s="272"/>
      <c r="AH820" s="272"/>
      <c r="AI820" s="272"/>
      <c r="AJ820" s="83" t="s">
        <v>400</v>
      </c>
      <c r="AK820" s="270">
        <v>1.0833333333333333</v>
      </c>
      <c r="AL820"/>
    </row>
    <row r="821" spans="28:39" x14ac:dyDescent="0.2">
      <c r="AB821" s="127" t="str">
        <f t="shared" si="74"/>
        <v>MSSLSHEL_Oil Wells_Refracing_2310011000</v>
      </c>
      <c r="AC821" s="127" t="str">
        <f t="shared" si="75"/>
        <v>Oil Wells</v>
      </c>
      <c r="AD821" s="127" t="str">
        <f t="shared" si="76"/>
        <v>Refracing</v>
      </c>
      <c r="AE821" s="127" t="str">
        <f t="shared" si="77"/>
        <v>2310011000</v>
      </c>
      <c r="AF821" s="127" t="str">
        <f t="shared" si="78"/>
        <v>MSSLSHEL</v>
      </c>
      <c r="AG821" s="272"/>
      <c r="AH821" s="272"/>
      <c r="AI821" s="272"/>
      <c r="AJ821" s="83" t="s">
        <v>401</v>
      </c>
      <c r="AK821" s="270">
        <v>1.0833333333333333</v>
      </c>
      <c r="AL821"/>
    </row>
    <row r="822" spans="28:39" x14ac:dyDescent="0.2">
      <c r="AB822" s="127" t="str">
        <f t="shared" si="74"/>
        <v>PETROLEM_Oil Wells_Refracing_2310011000</v>
      </c>
      <c r="AC822" s="127" t="str">
        <f t="shared" si="75"/>
        <v>Oil Wells</v>
      </c>
      <c r="AD822" s="127" t="str">
        <f t="shared" si="76"/>
        <v>Refracing</v>
      </c>
      <c r="AE822" s="127" t="str">
        <f t="shared" si="77"/>
        <v>2310011000</v>
      </c>
      <c r="AF822" s="127" t="str">
        <f t="shared" si="78"/>
        <v>PETROLEM</v>
      </c>
      <c r="AG822" s="272"/>
      <c r="AH822" s="272"/>
      <c r="AI822" s="272"/>
      <c r="AJ822" s="83" t="s">
        <v>402</v>
      </c>
      <c r="AK822" s="270">
        <v>1.0833333333333333</v>
      </c>
      <c r="AL822"/>
    </row>
    <row r="823" spans="28:39" x14ac:dyDescent="0.2">
      <c r="AB823" s="127" t="str">
        <f t="shared" si="74"/>
        <v>Basinwide_Oil Wells_Refracing_2310011000</v>
      </c>
      <c r="AC823" s="127" t="str">
        <f t="shared" si="75"/>
        <v>Oil Wells</v>
      </c>
      <c r="AD823" s="127" t="str">
        <f t="shared" si="76"/>
        <v>Refracing</v>
      </c>
      <c r="AE823" s="127" t="str">
        <f t="shared" si="77"/>
        <v>2310011000</v>
      </c>
      <c r="AF823" s="127" t="str">
        <f t="shared" si="78"/>
        <v>Basinwide</v>
      </c>
      <c r="AG823" s="272"/>
      <c r="AH823" s="272"/>
      <c r="AI823" s="272"/>
      <c r="AJ823" s="83" t="s">
        <v>453</v>
      </c>
      <c r="AK823" s="270">
        <v>1.010936132983377</v>
      </c>
      <c r="AL823"/>
    </row>
    <row r="824" spans="28:39" x14ac:dyDescent="0.2">
      <c r="AB824" s="127" t="str">
        <f t="shared" si="74"/>
        <v>Toole_Oil Wells_Venting - blowdowns_2310011000</v>
      </c>
      <c r="AC824" s="127" t="str">
        <f t="shared" si="75"/>
        <v>Oil Wells</v>
      </c>
      <c r="AD824" s="127" t="str">
        <f t="shared" si="76"/>
        <v>Venting - blowdowns</v>
      </c>
      <c r="AE824" s="127" t="str">
        <f t="shared" si="77"/>
        <v>2310011000</v>
      </c>
      <c r="AF824" s="127" t="str">
        <f t="shared" si="78"/>
        <v>Toole</v>
      </c>
      <c r="AG824" s="272"/>
      <c r="AH824" s="12" t="s">
        <v>60</v>
      </c>
      <c r="AI824" s="12" t="s">
        <v>22</v>
      </c>
      <c r="AJ824" s="12" t="s">
        <v>383</v>
      </c>
      <c r="AK824" s="269">
        <v>1.004</v>
      </c>
      <c r="AL824"/>
    </row>
    <row r="825" spans="28:39" x14ac:dyDescent="0.2">
      <c r="AB825" s="127" t="str">
        <f t="shared" si="74"/>
        <v>Pondera_Oil Wells_Venting - blowdowns_2310011000</v>
      </c>
      <c r="AC825" s="127" t="str">
        <f t="shared" si="75"/>
        <v>Oil Wells</v>
      </c>
      <c r="AD825" s="127" t="str">
        <f t="shared" si="76"/>
        <v>Venting - blowdowns</v>
      </c>
      <c r="AE825" s="127" t="str">
        <f t="shared" si="77"/>
        <v>2310011000</v>
      </c>
      <c r="AF825" s="127" t="str">
        <f t="shared" si="78"/>
        <v>Pondera</v>
      </c>
      <c r="AG825" s="272"/>
      <c r="AH825" s="272"/>
      <c r="AI825" s="272"/>
      <c r="AJ825" s="83" t="s">
        <v>384</v>
      </c>
      <c r="AK825" s="270">
        <v>1.004</v>
      </c>
      <c r="AL825"/>
    </row>
    <row r="826" spans="28:39" x14ac:dyDescent="0.2">
      <c r="AB826" s="127" t="str">
        <f t="shared" si="74"/>
        <v>Glacier_Oil Wells_Venting - blowdowns_2310011000</v>
      </c>
      <c r="AC826" s="127" t="str">
        <f t="shared" si="75"/>
        <v>Oil Wells</v>
      </c>
      <c r="AD826" s="127" t="str">
        <f t="shared" si="76"/>
        <v>Venting - blowdowns</v>
      </c>
      <c r="AE826" s="127" t="str">
        <f t="shared" si="77"/>
        <v>2310011000</v>
      </c>
      <c r="AF826" s="127" t="str">
        <f t="shared" si="78"/>
        <v>Glacier</v>
      </c>
      <c r="AG826" s="272"/>
      <c r="AH826" s="272"/>
      <c r="AI826" s="272"/>
      <c r="AJ826" s="83" t="s">
        <v>385</v>
      </c>
      <c r="AK826" s="270">
        <v>1.004</v>
      </c>
      <c r="AL826"/>
    </row>
    <row r="827" spans="28:39" x14ac:dyDescent="0.2">
      <c r="AB827" s="127" t="str">
        <f t="shared" si="74"/>
        <v>Blaine_Oil Wells_Venting - blowdowns_2310011000</v>
      </c>
      <c r="AC827" s="127" t="str">
        <f t="shared" si="75"/>
        <v>Oil Wells</v>
      </c>
      <c r="AD827" s="127" t="str">
        <f t="shared" si="76"/>
        <v>Venting - blowdowns</v>
      </c>
      <c r="AE827" s="127" t="str">
        <f t="shared" si="77"/>
        <v>2310011000</v>
      </c>
      <c r="AF827" s="127" t="str">
        <f t="shared" si="78"/>
        <v>Blaine</v>
      </c>
      <c r="AG827" s="272"/>
      <c r="AH827" s="272"/>
      <c r="AI827" s="272"/>
      <c r="AJ827" s="83" t="s">
        <v>386</v>
      </c>
      <c r="AK827" s="270">
        <v>0.98529411764705888</v>
      </c>
      <c r="AL827"/>
    </row>
    <row r="828" spans="28:39" x14ac:dyDescent="0.2">
      <c r="AB828" s="127" t="str">
        <f t="shared" si="74"/>
        <v>Hill_Oil Wells_Venting - blowdowns_2310011000</v>
      </c>
      <c r="AC828" s="127" t="str">
        <f t="shared" si="75"/>
        <v>Oil Wells</v>
      </c>
      <c r="AD828" s="127" t="str">
        <f t="shared" si="76"/>
        <v>Venting - blowdowns</v>
      </c>
      <c r="AE828" s="127" t="str">
        <f t="shared" si="77"/>
        <v>2310011000</v>
      </c>
      <c r="AF828" s="127" t="str">
        <f t="shared" si="78"/>
        <v>Hill</v>
      </c>
      <c r="AG828" s="272"/>
      <c r="AH828" s="272"/>
      <c r="AI828" s="272"/>
      <c r="AJ828" s="83" t="s">
        <v>387</v>
      </c>
      <c r="AK828" s="270">
        <v>0.98529411764705888</v>
      </c>
      <c r="AL828"/>
    </row>
    <row r="829" spans="28:39" x14ac:dyDescent="0.2">
      <c r="AB829" s="127" t="str">
        <f t="shared" si="74"/>
        <v>Liberty_Oil Wells_Venting - blowdowns_2310011000</v>
      </c>
      <c r="AC829" s="127" t="str">
        <f t="shared" si="75"/>
        <v>Oil Wells</v>
      </c>
      <c r="AD829" s="127" t="str">
        <f t="shared" si="76"/>
        <v>Venting - blowdowns</v>
      </c>
      <c r="AE829" s="127" t="str">
        <f t="shared" si="77"/>
        <v>2310011000</v>
      </c>
      <c r="AF829" s="127" t="str">
        <f t="shared" si="78"/>
        <v>Liberty</v>
      </c>
      <c r="AG829" s="272"/>
      <c r="AH829" s="272"/>
      <c r="AI829" s="272"/>
      <c r="AJ829" s="83" t="s">
        <v>388</v>
      </c>
      <c r="AK829" s="270">
        <v>1.004</v>
      </c>
      <c r="AL829"/>
    </row>
    <row r="830" spans="28:39" x14ac:dyDescent="0.2">
      <c r="AB830" s="127" t="str">
        <f t="shared" si="74"/>
        <v>Phillips_Oil Wells_Venting - blowdowns_2310011000</v>
      </c>
      <c r="AC830" s="127" t="str">
        <f t="shared" si="75"/>
        <v>Oil Wells</v>
      </c>
      <c r="AD830" s="127" t="str">
        <f t="shared" si="76"/>
        <v>Venting - blowdowns</v>
      </c>
      <c r="AE830" s="127" t="str">
        <f t="shared" si="77"/>
        <v>2310011000</v>
      </c>
      <c r="AF830" s="127" t="str">
        <f t="shared" si="78"/>
        <v>Phillips</v>
      </c>
      <c r="AG830" s="272"/>
      <c r="AH830" s="272"/>
      <c r="AI830" s="272"/>
      <c r="AJ830" s="83" t="s">
        <v>389</v>
      </c>
      <c r="AK830" s="270">
        <v>1</v>
      </c>
      <c r="AL830"/>
    </row>
    <row r="831" spans="28:39" x14ac:dyDescent="0.2">
      <c r="AB831" s="127" t="str">
        <f t="shared" si="74"/>
        <v>Cascade_Oil Wells_Venting - blowdowns_2310011000</v>
      </c>
      <c r="AC831" s="127" t="str">
        <f t="shared" si="75"/>
        <v>Oil Wells</v>
      </c>
      <c r="AD831" s="127" t="str">
        <f t="shared" si="76"/>
        <v>Venting - blowdowns</v>
      </c>
      <c r="AE831" s="127" t="str">
        <f t="shared" si="77"/>
        <v>2310011000</v>
      </c>
      <c r="AF831" s="127" t="str">
        <f t="shared" si="78"/>
        <v>Cascade</v>
      </c>
      <c r="AG831" s="272"/>
      <c r="AH831" s="272"/>
      <c r="AI831" s="272"/>
      <c r="AJ831" s="83" t="s">
        <v>390</v>
      </c>
      <c r="AK831" s="270">
        <v>1.0833333333333333</v>
      </c>
      <c r="AL831"/>
    </row>
    <row r="832" spans="28:39" x14ac:dyDescent="0.2">
      <c r="AB832" s="127" t="str">
        <f t="shared" si="74"/>
        <v>Fergus_Oil Wells_Venting - blowdowns_2310011000</v>
      </c>
      <c r="AC832" s="127" t="str">
        <f t="shared" si="75"/>
        <v>Oil Wells</v>
      </c>
      <c r="AD832" s="127" t="str">
        <f t="shared" si="76"/>
        <v>Venting - blowdowns</v>
      </c>
      <c r="AE832" s="127" t="str">
        <f t="shared" si="77"/>
        <v>2310011000</v>
      </c>
      <c r="AF832" s="127" t="str">
        <f t="shared" si="78"/>
        <v>Fergus</v>
      </c>
      <c r="AG832" s="272"/>
      <c r="AH832" s="272"/>
      <c r="AI832" s="272"/>
      <c r="AJ832" s="83" t="s">
        <v>391</v>
      </c>
      <c r="AK832" s="270">
        <v>1.0833333333333333</v>
      </c>
      <c r="AL832"/>
    </row>
    <row r="833" spans="28:38" x14ac:dyDescent="0.2">
      <c r="AB833" s="127" t="str">
        <f t="shared" si="74"/>
        <v>Rosebud_Oil Wells_Venting - blowdowns_2310011000</v>
      </c>
      <c r="AC833" s="127" t="str">
        <f t="shared" si="75"/>
        <v>Oil Wells</v>
      </c>
      <c r="AD833" s="127" t="str">
        <f t="shared" si="76"/>
        <v>Venting - blowdowns</v>
      </c>
      <c r="AE833" s="127" t="str">
        <f t="shared" si="77"/>
        <v>2310011000</v>
      </c>
      <c r="AF833" s="127" t="str">
        <f t="shared" si="78"/>
        <v>Rosebud</v>
      </c>
      <c r="AG833" s="272"/>
      <c r="AH833" s="272"/>
      <c r="AI833" s="272"/>
      <c r="AJ833" s="83" t="s">
        <v>392</v>
      </c>
      <c r="AK833" s="270">
        <v>1.0833333333333333</v>
      </c>
      <c r="AL833"/>
    </row>
    <row r="834" spans="28:38" x14ac:dyDescent="0.2">
      <c r="AB834" s="127" t="str">
        <f t="shared" si="74"/>
        <v>Teton_Oil Wells_Venting - blowdowns_2310011000</v>
      </c>
      <c r="AC834" s="127" t="str">
        <f t="shared" si="75"/>
        <v>Oil Wells</v>
      </c>
      <c r="AD834" s="127" t="str">
        <f t="shared" si="76"/>
        <v>Venting - blowdowns</v>
      </c>
      <c r="AE834" s="127" t="str">
        <f t="shared" si="77"/>
        <v>2310011000</v>
      </c>
      <c r="AF834" s="127" t="str">
        <f t="shared" si="78"/>
        <v>Teton</v>
      </c>
      <c r="AG834" s="272"/>
      <c r="AH834" s="272"/>
      <c r="AI834" s="272"/>
      <c r="AJ834" s="83" t="s">
        <v>393</v>
      </c>
      <c r="AK834" s="270">
        <v>1.0833333333333333</v>
      </c>
      <c r="AL834"/>
    </row>
    <row r="835" spans="28:38" x14ac:dyDescent="0.2">
      <c r="AB835" s="127" t="str">
        <f t="shared" si="74"/>
        <v>Chouteau_Oil Wells_Venting - blowdowns_2310011000</v>
      </c>
      <c r="AC835" s="127" t="str">
        <f t="shared" si="75"/>
        <v>Oil Wells</v>
      </c>
      <c r="AD835" s="127" t="str">
        <f t="shared" si="76"/>
        <v>Venting - blowdowns</v>
      </c>
      <c r="AE835" s="127" t="str">
        <f t="shared" si="77"/>
        <v>2310011000</v>
      </c>
      <c r="AF835" s="127" t="str">
        <f t="shared" si="78"/>
        <v>Chouteau</v>
      </c>
      <c r="AG835" s="272"/>
      <c r="AH835" s="272"/>
      <c r="AI835" s="272"/>
      <c r="AJ835" s="83" t="s">
        <v>394</v>
      </c>
      <c r="AK835" s="270">
        <v>0.98529411764705888</v>
      </c>
      <c r="AL835"/>
    </row>
    <row r="836" spans="28:38" x14ac:dyDescent="0.2">
      <c r="AB836" s="127" t="str">
        <f t="shared" si="74"/>
        <v>YELLWSTN_Oil Wells_Venting - blowdowns_2310011000</v>
      </c>
      <c r="AC836" s="127" t="str">
        <f t="shared" si="75"/>
        <v>Oil Wells</v>
      </c>
      <c r="AD836" s="127" t="str">
        <f t="shared" si="76"/>
        <v>Venting - blowdowns</v>
      </c>
      <c r="AE836" s="127" t="str">
        <f t="shared" si="77"/>
        <v>2310011000</v>
      </c>
      <c r="AF836" s="127" t="str">
        <f t="shared" si="78"/>
        <v>YELLWSTN</v>
      </c>
      <c r="AG836" s="272"/>
      <c r="AH836" s="272"/>
      <c r="AI836" s="272"/>
      <c r="AJ836" s="83" t="s">
        <v>399</v>
      </c>
      <c r="AK836" s="270">
        <v>1.0833333333333333</v>
      </c>
      <c r="AL836"/>
    </row>
    <row r="837" spans="28:38" x14ac:dyDescent="0.2">
      <c r="AB837" s="127" t="str">
        <f t="shared" si="74"/>
        <v>GLDN VAL_Oil Wells_Venting - blowdowns_2310011000</v>
      </c>
      <c r="AC837" s="127" t="str">
        <f t="shared" si="75"/>
        <v>Oil Wells</v>
      </c>
      <c r="AD837" s="127" t="str">
        <f t="shared" si="76"/>
        <v>Venting - blowdowns</v>
      </c>
      <c r="AE837" s="127" t="str">
        <f t="shared" si="77"/>
        <v>2310011000</v>
      </c>
      <c r="AF837" s="127" t="str">
        <f t="shared" si="78"/>
        <v>GLDN VAL</v>
      </c>
      <c r="AG837" s="272"/>
      <c r="AH837" s="272"/>
      <c r="AI837" s="272"/>
      <c r="AJ837" s="83" t="s">
        <v>400</v>
      </c>
      <c r="AK837" s="270">
        <v>1.0833333333333333</v>
      </c>
      <c r="AL837"/>
    </row>
    <row r="838" spans="28:38" x14ac:dyDescent="0.2">
      <c r="AB838" s="127" t="str">
        <f t="shared" si="74"/>
        <v>MSSLSHEL_Oil Wells_Venting - blowdowns_2310011000</v>
      </c>
      <c r="AC838" s="127" t="str">
        <f t="shared" si="75"/>
        <v>Oil Wells</v>
      </c>
      <c r="AD838" s="127" t="str">
        <f t="shared" si="76"/>
        <v>Venting - blowdowns</v>
      </c>
      <c r="AE838" s="127" t="str">
        <f t="shared" si="77"/>
        <v>2310011000</v>
      </c>
      <c r="AF838" s="127" t="str">
        <f t="shared" si="78"/>
        <v>MSSLSHEL</v>
      </c>
      <c r="AG838" s="272"/>
      <c r="AH838" s="272"/>
      <c r="AI838" s="272"/>
      <c r="AJ838" s="83" t="s">
        <v>401</v>
      </c>
      <c r="AK838" s="270">
        <v>1.0833333333333333</v>
      </c>
      <c r="AL838"/>
    </row>
    <row r="839" spans="28:38" x14ac:dyDescent="0.2">
      <c r="AB839" s="127" t="str">
        <f t="shared" si="74"/>
        <v>PETROLEM_Oil Wells_Venting - blowdowns_2310011000</v>
      </c>
      <c r="AC839" s="127" t="str">
        <f t="shared" si="75"/>
        <v>Oil Wells</v>
      </c>
      <c r="AD839" s="127" t="str">
        <f t="shared" si="76"/>
        <v>Venting - blowdowns</v>
      </c>
      <c r="AE839" s="127" t="str">
        <f t="shared" si="77"/>
        <v>2310011000</v>
      </c>
      <c r="AF839" s="127" t="str">
        <f t="shared" si="78"/>
        <v>PETROLEM</v>
      </c>
      <c r="AG839" s="272"/>
      <c r="AH839" s="272"/>
      <c r="AI839" s="272"/>
      <c r="AJ839" s="83" t="s">
        <v>402</v>
      </c>
      <c r="AK839" s="270">
        <v>1.0833333333333333</v>
      </c>
      <c r="AL839"/>
    </row>
    <row r="840" spans="28:38" x14ac:dyDescent="0.2">
      <c r="AB840" s="127" t="str">
        <f t="shared" si="74"/>
        <v>Basinwide_Oil Wells_Venting - blowdowns_2310011000</v>
      </c>
      <c r="AC840" s="127" t="str">
        <f t="shared" si="75"/>
        <v>Oil Wells</v>
      </c>
      <c r="AD840" s="127" t="str">
        <f t="shared" si="76"/>
        <v>Venting - blowdowns</v>
      </c>
      <c r="AE840" s="127" t="str">
        <f t="shared" si="77"/>
        <v>2310011000</v>
      </c>
      <c r="AF840" s="127" t="str">
        <f t="shared" si="78"/>
        <v>Basinwide</v>
      </c>
      <c r="AG840" s="272"/>
      <c r="AH840" s="272"/>
      <c r="AI840" s="272"/>
      <c r="AJ840" s="83" t="s">
        <v>453</v>
      </c>
      <c r="AK840" s="270">
        <v>1.010936132983377</v>
      </c>
      <c r="AL840"/>
    </row>
    <row r="841" spans="28:38" x14ac:dyDescent="0.2">
      <c r="AB841" s="127" t="str">
        <f t="shared" si="74"/>
        <v>Toole_Oil Wells_Venting - initial completions_2310111702</v>
      </c>
      <c r="AC841" s="127" t="str">
        <f t="shared" si="75"/>
        <v>Oil Wells</v>
      </c>
      <c r="AD841" s="127" t="str">
        <f t="shared" si="76"/>
        <v>Venting - initial completions</v>
      </c>
      <c r="AE841" s="127" t="str">
        <f t="shared" si="77"/>
        <v>2310111702</v>
      </c>
      <c r="AF841" s="127" t="str">
        <f t="shared" si="78"/>
        <v>Toole</v>
      </c>
      <c r="AG841" s="272"/>
      <c r="AH841" s="12" t="s">
        <v>68</v>
      </c>
      <c r="AI841" s="12" t="s">
        <v>467</v>
      </c>
      <c r="AJ841" s="12" t="s">
        <v>383</v>
      </c>
      <c r="AK841" s="269">
        <v>0.36363636363636365</v>
      </c>
      <c r="AL841"/>
    </row>
    <row r="842" spans="28:38" x14ac:dyDescent="0.2">
      <c r="AB842" s="127" t="str">
        <f t="shared" si="74"/>
        <v>Pondera_Oil Wells_Venting - initial completions_2310111702</v>
      </c>
      <c r="AC842" s="127" t="str">
        <f t="shared" si="75"/>
        <v>Oil Wells</v>
      </c>
      <c r="AD842" s="127" t="str">
        <f t="shared" si="76"/>
        <v>Venting - initial completions</v>
      </c>
      <c r="AE842" s="127" t="str">
        <f t="shared" si="77"/>
        <v>2310111702</v>
      </c>
      <c r="AF842" s="127" t="str">
        <f t="shared" si="78"/>
        <v>Pondera</v>
      </c>
      <c r="AG842" s="272"/>
      <c r="AH842" s="272"/>
      <c r="AI842" s="272"/>
      <c r="AJ842" s="83" t="s">
        <v>384</v>
      </c>
      <c r="AK842" s="270">
        <v>0.36363636363636365</v>
      </c>
      <c r="AL842"/>
    </row>
    <row r="843" spans="28:38" x14ac:dyDescent="0.2">
      <c r="AB843" s="127" t="str">
        <f t="shared" si="74"/>
        <v>Glacier_Oil Wells_Venting - initial completions_2310111702</v>
      </c>
      <c r="AC843" s="127" t="str">
        <f t="shared" si="75"/>
        <v>Oil Wells</v>
      </c>
      <c r="AD843" s="127" t="str">
        <f t="shared" si="76"/>
        <v>Venting - initial completions</v>
      </c>
      <c r="AE843" s="127" t="str">
        <f t="shared" si="77"/>
        <v>2310111702</v>
      </c>
      <c r="AF843" s="127" t="str">
        <f t="shared" si="78"/>
        <v>Glacier</v>
      </c>
      <c r="AG843" s="272"/>
      <c r="AH843" s="272"/>
      <c r="AI843" s="272"/>
      <c r="AJ843" s="83" t="s">
        <v>385</v>
      </c>
      <c r="AK843" s="270">
        <v>0.36363636363636365</v>
      </c>
      <c r="AL843"/>
    </row>
    <row r="844" spans="28:38" x14ac:dyDescent="0.2">
      <c r="AB844" s="127" t="str">
        <f t="shared" si="74"/>
        <v>Blaine_Oil Wells_Venting - initial completions_2310111702</v>
      </c>
      <c r="AC844" s="127" t="str">
        <f t="shared" si="75"/>
        <v>Oil Wells</v>
      </c>
      <c r="AD844" s="127" t="str">
        <f t="shared" si="76"/>
        <v>Venting - initial completions</v>
      </c>
      <c r="AE844" s="127" t="str">
        <f t="shared" si="77"/>
        <v>2310111702</v>
      </c>
      <c r="AF844" s="127" t="str">
        <f t="shared" si="78"/>
        <v>Blaine</v>
      </c>
      <c r="AG844" s="272"/>
      <c r="AH844" s="272"/>
      <c r="AI844" s="272"/>
      <c r="AJ844" s="83" t="s">
        <v>386</v>
      </c>
      <c r="AK844" s="270">
        <v>0.74999999999999989</v>
      </c>
      <c r="AL844"/>
    </row>
    <row r="845" spans="28:38" x14ac:dyDescent="0.2">
      <c r="AB845" s="127" t="str">
        <f t="shared" si="74"/>
        <v>Hill_Oil Wells_Venting - initial completions_2310111702</v>
      </c>
      <c r="AC845" s="127" t="str">
        <f t="shared" si="75"/>
        <v>Oil Wells</v>
      </c>
      <c r="AD845" s="127" t="str">
        <f t="shared" si="76"/>
        <v>Venting - initial completions</v>
      </c>
      <c r="AE845" s="127" t="str">
        <f t="shared" si="77"/>
        <v>2310111702</v>
      </c>
      <c r="AF845" s="127" t="str">
        <f t="shared" si="78"/>
        <v>Hill</v>
      </c>
      <c r="AG845" s="272"/>
      <c r="AH845" s="272"/>
      <c r="AI845" s="272"/>
      <c r="AJ845" s="83" t="s">
        <v>387</v>
      </c>
      <c r="AK845" s="270">
        <v>0.74999999999999989</v>
      </c>
      <c r="AL845"/>
    </row>
    <row r="846" spans="28:38" x14ac:dyDescent="0.2">
      <c r="AB846" s="127" t="str">
        <f t="shared" si="74"/>
        <v>Liberty_Oil Wells_Venting - initial completions_2310111702</v>
      </c>
      <c r="AC846" s="127" t="str">
        <f t="shared" si="75"/>
        <v>Oil Wells</v>
      </c>
      <c r="AD846" s="127" t="str">
        <f t="shared" si="76"/>
        <v>Venting - initial completions</v>
      </c>
      <c r="AE846" s="127" t="str">
        <f t="shared" si="77"/>
        <v>2310111702</v>
      </c>
      <c r="AF846" s="127" t="str">
        <f t="shared" si="78"/>
        <v>Liberty</v>
      </c>
      <c r="AG846" s="272"/>
      <c r="AH846" s="272"/>
      <c r="AI846" s="272"/>
      <c r="AJ846" s="83" t="s">
        <v>388</v>
      </c>
      <c r="AK846" s="270">
        <v>0.36363636363636365</v>
      </c>
      <c r="AL846"/>
    </row>
    <row r="847" spans="28:38" x14ac:dyDescent="0.2">
      <c r="AB847" s="127" t="str">
        <f t="shared" si="74"/>
        <v>Phillips_Oil Wells_Venting - initial completions_2310111702</v>
      </c>
      <c r="AC847" s="127" t="str">
        <f t="shared" si="75"/>
        <v>Oil Wells</v>
      </c>
      <c r="AD847" s="127" t="str">
        <f t="shared" si="76"/>
        <v>Venting - initial completions</v>
      </c>
      <c r="AE847" s="127" t="str">
        <f t="shared" si="77"/>
        <v>2310111702</v>
      </c>
      <c r="AF847" s="127" t="str">
        <f t="shared" si="78"/>
        <v>Phillips</v>
      </c>
      <c r="AG847" s="272"/>
      <c r="AH847" s="272"/>
      <c r="AI847" s="272"/>
      <c r="AJ847" s="83" t="s">
        <v>389</v>
      </c>
      <c r="AK847" s="270">
        <v>1</v>
      </c>
      <c r="AL847"/>
    </row>
    <row r="848" spans="28:38" x14ac:dyDescent="0.2">
      <c r="AB848" s="127" t="str">
        <f t="shared" si="74"/>
        <v>Cascade_Oil Wells_Venting - initial completions_2310111702</v>
      </c>
      <c r="AC848" s="127" t="str">
        <f t="shared" si="75"/>
        <v>Oil Wells</v>
      </c>
      <c r="AD848" s="127" t="str">
        <f t="shared" si="76"/>
        <v>Venting - initial completions</v>
      </c>
      <c r="AE848" s="127" t="str">
        <f t="shared" si="77"/>
        <v>2310111702</v>
      </c>
      <c r="AF848" s="127" t="str">
        <f t="shared" si="78"/>
        <v>Cascade</v>
      </c>
      <c r="AG848" s="272"/>
      <c r="AH848" s="272"/>
      <c r="AI848" s="272"/>
      <c r="AJ848" s="83" t="s">
        <v>390</v>
      </c>
      <c r="AK848" s="270">
        <v>0.61538461538461531</v>
      </c>
      <c r="AL848"/>
    </row>
    <row r="849" spans="28:38" x14ac:dyDescent="0.2">
      <c r="AB849" s="127" t="str">
        <f t="shared" si="74"/>
        <v>Fergus_Oil Wells_Venting - initial completions_2310111702</v>
      </c>
      <c r="AC849" s="127" t="str">
        <f t="shared" si="75"/>
        <v>Oil Wells</v>
      </c>
      <c r="AD849" s="127" t="str">
        <f t="shared" si="76"/>
        <v>Venting - initial completions</v>
      </c>
      <c r="AE849" s="127" t="str">
        <f t="shared" si="77"/>
        <v>2310111702</v>
      </c>
      <c r="AF849" s="127" t="str">
        <f t="shared" si="78"/>
        <v>Fergus</v>
      </c>
      <c r="AG849" s="272"/>
      <c r="AH849" s="272"/>
      <c r="AI849" s="272"/>
      <c r="AJ849" s="83" t="s">
        <v>391</v>
      </c>
      <c r="AK849" s="270">
        <v>0.61538461538461531</v>
      </c>
      <c r="AL849"/>
    </row>
    <row r="850" spans="28:38" x14ac:dyDescent="0.2">
      <c r="AB850" s="127" t="str">
        <f t="shared" si="74"/>
        <v>Rosebud_Oil Wells_Venting - initial completions_2310111702</v>
      </c>
      <c r="AC850" s="127" t="str">
        <f t="shared" si="75"/>
        <v>Oil Wells</v>
      </c>
      <c r="AD850" s="127" t="str">
        <f t="shared" si="76"/>
        <v>Venting - initial completions</v>
      </c>
      <c r="AE850" s="127" t="str">
        <f t="shared" si="77"/>
        <v>2310111702</v>
      </c>
      <c r="AF850" s="127" t="str">
        <f t="shared" si="78"/>
        <v>Rosebud</v>
      </c>
      <c r="AG850" s="272"/>
      <c r="AH850" s="272"/>
      <c r="AI850" s="272"/>
      <c r="AJ850" s="83" t="s">
        <v>392</v>
      </c>
      <c r="AK850" s="270">
        <v>0.61538461538461531</v>
      </c>
      <c r="AL850"/>
    </row>
    <row r="851" spans="28:38" x14ac:dyDescent="0.2">
      <c r="AB851" s="127" t="str">
        <f t="shared" si="74"/>
        <v>Teton_Oil Wells_Venting - initial completions_2310111702</v>
      </c>
      <c r="AC851" s="127" t="str">
        <f t="shared" si="75"/>
        <v>Oil Wells</v>
      </c>
      <c r="AD851" s="127" t="str">
        <f t="shared" si="76"/>
        <v>Venting - initial completions</v>
      </c>
      <c r="AE851" s="127" t="str">
        <f t="shared" si="77"/>
        <v>2310111702</v>
      </c>
      <c r="AF851" s="127" t="str">
        <f t="shared" si="78"/>
        <v>Teton</v>
      </c>
      <c r="AG851" s="272"/>
      <c r="AH851" s="272"/>
      <c r="AI851" s="272"/>
      <c r="AJ851" s="83" t="s">
        <v>393</v>
      </c>
      <c r="AK851" s="270">
        <v>0.61538461538461531</v>
      </c>
      <c r="AL851"/>
    </row>
    <row r="852" spans="28:38" x14ac:dyDescent="0.2">
      <c r="AB852" s="127" t="str">
        <f t="shared" si="74"/>
        <v>Chouteau_Oil Wells_Venting - initial completions_2310111702</v>
      </c>
      <c r="AC852" s="127" t="str">
        <f t="shared" si="75"/>
        <v>Oil Wells</v>
      </c>
      <c r="AD852" s="127" t="str">
        <f t="shared" si="76"/>
        <v>Venting - initial completions</v>
      </c>
      <c r="AE852" s="127" t="str">
        <f t="shared" si="77"/>
        <v>2310111702</v>
      </c>
      <c r="AF852" s="127" t="str">
        <f t="shared" si="78"/>
        <v>Chouteau</v>
      </c>
      <c r="AG852" s="272"/>
      <c r="AH852" s="272"/>
      <c r="AI852" s="272"/>
      <c r="AJ852" s="83" t="s">
        <v>394</v>
      </c>
      <c r="AK852" s="270">
        <v>0.74999999999999989</v>
      </c>
      <c r="AL852"/>
    </row>
    <row r="853" spans="28:38" x14ac:dyDescent="0.2">
      <c r="AB853" s="127" t="str">
        <f t="shared" si="74"/>
        <v>YELLWSTN_Oil Wells_Venting - initial completions_2310111702</v>
      </c>
      <c r="AC853" s="127" t="str">
        <f t="shared" si="75"/>
        <v>Oil Wells</v>
      </c>
      <c r="AD853" s="127" t="str">
        <f t="shared" si="76"/>
        <v>Venting - initial completions</v>
      </c>
      <c r="AE853" s="127" t="str">
        <f t="shared" si="77"/>
        <v>2310111702</v>
      </c>
      <c r="AF853" s="127" t="str">
        <f t="shared" si="78"/>
        <v>YELLWSTN</v>
      </c>
      <c r="AG853" s="272"/>
      <c r="AH853" s="272"/>
      <c r="AI853" s="272"/>
      <c r="AJ853" s="83" t="s">
        <v>399</v>
      </c>
      <c r="AK853" s="270">
        <v>0.61538461538461531</v>
      </c>
      <c r="AL853"/>
    </row>
    <row r="854" spans="28:38" x14ac:dyDescent="0.2">
      <c r="AB854" s="127" t="str">
        <f t="shared" si="74"/>
        <v>GLDN VAL_Oil Wells_Venting - initial completions_2310111702</v>
      </c>
      <c r="AC854" s="127" t="str">
        <f t="shared" si="75"/>
        <v>Oil Wells</v>
      </c>
      <c r="AD854" s="127" t="str">
        <f t="shared" si="76"/>
        <v>Venting - initial completions</v>
      </c>
      <c r="AE854" s="127" t="str">
        <f t="shared" si="77"/>
        <v>2310111702</v>
      </c>
      <c r="AF854" s="127" t="str">
        <f t="shared" si="78"/>
        <v>GLDN VAL</v>
      </c>
      <c r="AG854" s="272"/>
      <c r="AH854" s="272"/>
      <c r="AI854" s="272"/>
      <c r="AJ854" s="83" t="s">
        <v>400</v>
      </c>
      <c r="AK854" s="270">
        <v>0.61538461538461531</v>
      </c>
      <c r="AL854"/>
    </row>
    <row r="855" spans="28:38" x14ac:dyDescent="0.2">
      <c r="AB855" s="127" t="str">
        <f t="shared" si="74"/>
        <v>MSSLSHEL_Oil Wells_Venting - initial completions_2310111702</v>
      </c>
      <c r="AC855" s="127" t="str">
        <f t="shared" si="75"/>
        <v>Oil Wells</v>
      </c>
      <c r="AD855" s="127" t="str">
        <f t="shared" si="76"/>
        <v>Venting - initial completions</v>
      </c>
      <c r="AE855" s="127" t="str">
        <f t="shared" si="77"/>
        <v>2310111702</v>
      </c>
      <c r="AF855" s="127" t="str">
        <f t="shared" si="78"/>
        <v>MSSLSHEL</v>
      </c>
      <c r="AG855" s="272"/>
      <c r="AH855" s="272"/>
      <c r="AI855" s="272"/>
      <c r="AJ855" s="83" t="s">
        <v>401</v>
      </c>
      <c r="AK855" s="270">
        <v>0.61538461538461531</v>
      </c>
      <c r="AL855"/>
    </row>
    <row r="856" spans="28:38" x14ac:dyDescent="0.2">
      <c r="AB856" s="127" t="str">
        <f t="shared" si="74"/>
        <v>PETROLEM_Oil Wells_Venting - initial completions_2310111702</v>
      </c>
      <c r="AC856" s="127" t="str">
        <f t="shared" si="75"/>
        <v>Oil Wells</v>
      </c>
      <c r="AD856" s="127" t="str">
        <f t="shared" si="76"/>
        <v>Venting - initial completions</v>
      </c>
      <c r="AE856" s="127" t="str">
        <f t="shared" si="77"/>
        <v>2310111702</v>
      </c>
      <c r="AF856" s="127" t="str">
        <f t="shared" si="78"/>
        <v>PETROLEM</v>
      </c>
      <c r="AG856" s="272"/>
      <c r="AH856" s="272"/>
      <c r="AI856" s="272"/>
      <c r="AJ856" s="83" t="s">
        <v>402</v>
      </c>
      <c r="AK856" s="270">
        <v>0.61538461538461531</v>
      </c>
      <c r="AL856"/>
    </row>
    <row r="857" spans="28:38" x14ac:dyDescent="0.2">
      <c r="AB857" s="127" t="str">
        <f t="shared" si="74"/>
        <v>Basinwide_Oil Wells_Venting - initial completions_2310111702</v>
      </c>
      <c r="AC857" s="127" t="str">
        <f t="shared" si="75"/>
        <v>Oil Wells</v>
      </c>
      <c r="AD857" s="127" t="str">
        <f t="shared" si="76"/>
        <v>Venting - initial completions</v>
      </c>
      <c r="AE857" s="127" t="str">
        <f t="shared" si="77"/>
        <v>2310111702</v>
      </c>
      <c r="AF857" s="127" t="str">
        <f t="shared" si="78"/>
        <v>Basinwide</v>
      </c>
      <c r="AG857" s="272"/>
      <c r="AH857" s="272"/>
      <c r="AI857" s="272"/>
      <c r="AJ857" s="83" t="s">
        <v>453</v>
      </c>
      <c r="AK857" s="270">
        <v>0.48640412849633002</v>
      </c>
      <c r="AL857"/>
    </row>
    <row r="858" spans="28:38" x14ac:dyDescent="0.2">
      <c r="AB858" s="127" t="str">
        <f t="shared" ref="AB858:AB921" si="79">AF858&amp;"_"&amp;AC858&amp;"_"&amp;AD858&amp;"_"&amp;AE858</f>
        <v>Toole_Oil Wells_Water Tank Flaring_2310000550</v>
      </c>
      <c r="AC858" s="127" t="str">
        <f t="shared" ref="AC858:AC921" si="80">IF(AG858="",AC857,AG858)</f>
        <v>Oil Wells</v>
      </c>
      <c r="AD858" s="127" t="str">
        <f t="shared" ref="AD858:AD921" si="81">IF(AH858="",AD857,AH858)</f>
        <v>Water Tank Flaring</v>
      </c>
      <c r="AE858" s="127" t="str">
        <f t="shared" ref="AE858:AE921" si="82">IF(AI858="",AE857,AI858)</f>
        <v>2310000550</v>
      </c>
      <c r="AF858" s="127" t="str">
        <f t="shared" ref="AF858:AF921" si="83">IF(AJ858&lt;&gt;"",RIGHT(AJ858,LEN(AJ858)-7),AF857)</f>
        <v>Toole</v>
      </c>
      <c r="AG858" s="272"/>
      <c r="AH858" s="12" t="s">
        <v>119</v>
      </c>
      <c r="AI858" s="12" t="s">
        <v>369</v>
      </c>
      <c r="AJ858" s="12" t="s">
        <v>383</v>
      </c>
      <c r="AK858" s="269">
        <v>0.96922322869821476</v>
      </c>
      <c r="AL858"/>
    </row>
    <row r="859" spans="28:38" x14ac:dyDescent="0.2">
      <c r="AB859" s="127" t="str">
        <f t="shared" si="79"/>
        <v>Pondera_Oil Wells_Water Tank Flaring_2310000550</v>
      </c>
      <c r="AC859" s="127" t="str">
        <f t="shared" si="80"/>
        <v>Oil Wells</v>
      </c>
      <c r="AD859" s="127" t="str">
        <f t="shared" si="81"/>
        <v>Water Tank Flaring</v>
      </c>
      <c r="AE859" s="127" t="str">
        <f t="shared" si="82"/>
        <v>2310000550</v>
      </c>
      <c r="AF859" s="127" t="str">
        <f t="shared" si="83"/>
        <v>Pondera</v>
      </c>
      <c r="AG859" s="272"/>
      <c r="AH859" s="272"/>
      <c r="AI859" s="272"/>
      <c r="AJ859" s="83" t="s">
        <v>384</v>
      </c>
      <c r="AK859" s="270">
        <v>0.96922322869821476</v>
      </c>
      <c r="AL859"/>
    </row>
    <row r="860" spans="28:38" x14ac:dyDescent="0.2">
      <c r="AB860" s="127" t="str">
        <f t="shared" si="79"/>
        <v>Glacier_Oil Wells_Water Tank Flaring_2310000550</v>
      </c>
      <c r="AC860" s="127" t="str">
        <f t="shared" si="80"/>
        <v>Oil Wells</v>
      </c>
      <c r="AD860" s="127" t="str">
        <f t="shared" si="81"/>
        <v>Water Tank Flaring</v>
      </c>
      <c r="AE860" s="127" t="str">
        <f t="shared" si="82"/>
        <v>2310000550</v>
      </c>
      <c r="AF860" s="127" t="str">
        <f t="shared" si="83"/>
        <v>Glacier</v>
      </c>
      <c r="AG860" s="272"/>
      <c r="AH860" s="272"/>
      <c r="AI860" s="272"/>
      <c r="AJ860" s="83" t="s">
        <v>385</v>
      </c>
      <c r="AK860" s="270">
        <v>0.96922322869821476</v>
      </c>
      <c r="AL860"/>
    </row>
    <row r="861" spans="28:38" x14ac:dyDescent="0.2">
      <c r="AB861" s="127" t="str">
        <f t="shared" si="79"/>
        <v>Blaine_Oil Wells_Water Tank Flaring_2310000550</v>
      </c>
      <c r="AC861" s="127" t="str">
        <f t="shared" si="80"/>
        <v>Oil Wells</v>
      </c>
      <c r="AD861" s="127" t="str">
        <f t="shared" si="81"/>
        <v>Water Tank Flaring</v>
      </c>
      <c r="AE861" s="127" t="str">
        <f t="shared" si="82"/>
        <v>2310000550</v>
      </c>
      <c r="AF861" s="127" t="str">
        <f t="shared" si="83"/>
        <v>Blaine</v>
      </c>
      <c r="AG861" s="272"/>
      <c r="AH861" s="272"/>
      <c r="AI861" s="272"/>
      <c r="AJ861" s="83" t="s">
        <v>386</v>
      </c>
      <c r="AK861" s="270">
        <v>1.0938378801495956</v>
      </c>
      <c r="AL861"/>
    </row>
    <row r="862" spans="28:38" x14ac:dyDescent="0.2">
      <c r="AB862" s="127" t="str">
        <f t="shared" si="79"/>
        <v>Hill_Oil Wells_Water Tank Flaring_2310000550</v>
      </c>
      <c r="AC862" s="127" t="str">
        <f t="shared" si="80"/>
        <v>Oil Wells</v>
      </c>
      <c r="AD862" s="127" t="str">
        <f t="shared" si="81"/>
        <v>Water Tank Flaring</v>
      </c>
      <c r="AE862" s="127" t="str">
        <f t="shared" si="82"/>
        <v>2310000550</v>
      </c>
      <c r="AF862" s="127" t="str">
        <f t="shared" si="83"/>
        <v>Hill</v>
      </c>
      <c r="AG862" s="272"/>
      <c r="AH862" s="272"/>
      <c r="AI862" s="272"/>
      <c r="AJ862" s="83" t="s">
        <v>387</v>
      </c>
      <c r="AK862" s="270">
        <v>1.0938378801495956</v>
      </c>
      <c r="AL862"/>
    </row>
    <row r="863" spans="28:38" x14ac:dyDescent="0.2">
      <c r="AB863" s="127" t="str">
        <f t="shared" si="79"/>
        <v>Liberty_Oil Wells_Water Tank Flaring_2310000550</v>
      </c>
      <c r="AC863" s="127" t="str">
        <f t="shared" si="80"/>
        <v>Oil Wells</v>
      </c>
      <c r="AD863" s="127" t="str">
        <f t="shared" si="81"/>
        <v>Water Tank Flaring</v>
      </c>
      <c r="AE863" s="127" t="str">
        <f t="shared" si="82"/>
        <v>2310000550</v>
      </c>
      <c r="AF863" s="127" t="str">
        <f t="shared" si="83"/>
        <v>Liberty</v>
      </c>
      <c r="AG863" s="272"/>
      <c r="AH863" s="272"/>
      <c r="AI863" s="272"/>
      <c r="AJ863" s="83" t="s">
        <v>388</v>
      </c>
      <c r="AK863" s="270">
        <v>0.96922322869821476</v>
      </c>
      <c r="AL863"/>
    </row>
    <row r="864" spans="28:38" x14ac:dyDescent="0.2">
      <c r="AB864" s="127" t="str">
        <f t="shared" si="79"/>
        <v>Phillips_Oil Wells_Water Tank Flaring_2310000550</v>
      </c>
      <c r="AC864" s="127" t="str">
        <f t="shared" si="80"/>
        <v>Oil Wells</v>
      </c>
      <c r="AD864" s="127" t="str">
        <f t="shared" si="81"/>
        <v>Water Tank Flaring</v>
      </c>
      <c r="AE864" s="127" t="str">
        <f t="shared" si="82"/>
        <v>2310000550</v>
      </c>
      <c r="AF864" s="127" t="str">
        <f t="shared" si="83"/>
        <v>Phillips</v>
      </c>
      <c r="AG864" s="272"/>
      <c r="AH864" s="272"/>
      <c r="AI864" s="272"/>
      <c r="AJ864" s="83" t="s">
        <v>389</v>
      </c>
      <c r="AK864" s="270">
        <v>1</v>
      </c>
      <c r="AL864"/>
    </row>
    <row r="865" spans="28:38" x14ac:dyDescent="0.2">
      <c r="AB865" s="127" t="str">
        <f t="shared" si="79"/>
        <v>Cascade_Oil Wells_Water Tank Flaring_2310000550</v>
      </c>
      <c r="AC865" s="127" t="str">
        <f t="shared" si="80"/>
        <v>Oil Wells</v>
      </c>
      <c r="AD865" s="127" t="str">
        <f t="shared" si="81"/>
        <v>Water Tank Flaring</v>
      </c>
      <c r="AE865" s="127" t="str">
        <f t="shared" si="82"/>
        <v>2310000550</v>
      </c>
      <c r="AF865" s="127" t="str">
        <f t="shared" si="83"/>
        <v>Cascade</v>
      </c>
      <c r="AG865" s="272"/>
      <c r="AH865" s="272"/>
      <c r="AI865" s="272"/>
      <c r="AJ865" s="83" t="s">
        <v>390</v>
      </c>
      <c r="AK865" s="270">
        <v>1.2818519961916226</v>
      </c>
      <c r="AL865"/>
    </row>
    <row r="866" spans="28:38" x14ac:dyDescent="0.2">
      <c r="AB866" s="127" t="str">
        <f t="shared" si="79"/>
        <v>Fergus_Oil Wells_Water Tank Flaring_2310000550</v>
      </c>
      <c r="AC866" s="127" t="str">
        <f t="shared" si="80"/>
        <v>Oil Wells</v>
      </c>
      <c r="AD866" s="127" t="str">
        <f t="shared" si="81"/>
        <v>Water Tank Flaring</v>
      </c>
      <c r="AE866" s="127" t="str">
        <f t="shared" si="82"/>
        <v>2310000550</v>
      </c>
      <c r="AF866" s="127" t="str">
        <f t="shared" si="83"/>
        <v>Fergus</v>
      </c>
      <c r="AG866" s="272"/>
      <c r="AH866" s="272"/>
      <c r="AI866" s="272"/>
      <c r="AJ866" s="83" t="s">
        <v>391</v>
      </c>
      <c r="AK866" s="270">
        <v>1.2818519961916226</v>
      </c>
      <c r="AL866"/>
    </row>
    <row r="867" spans="28:38" x14ac:dyDescent="0.2">
      <c r="AB867" s="127" t="str">
        <f t="shared" si="79"/>
        <v>Rosebud_Oil Wells_Water Tank Flaring_2310000550</v>
      </c>
      <c r="AC867" s="127" t="str">
        <f t="shared" si="80"/>
        <v>Oil Wells</v>
      </c>
      <c r="AD867" s="127" t="str">
        <f t="shared" si="81"/>
        <v>Water Tank Flaring</v>
      </c>
      <c r="AE867" s="127" t="str">
        <f t="shared" si="82"/>
        <v>2310000550</v>
      </c>
      <c r="AF867" s="127" t="str">
        <f t="shared" si="83"/>
        <v>Rosebud</v>
      </c>
      <c r="AG867" s="272"/>
      <c r="AH867" s="272"/>
      <c r="AI867" s="272"/>
      <c r="AJ867" s="83" t="s">
        <v>392</v>
      </c>
      <c r="AK867" s="270">
        <v>1.2818519961916226</v>
      </c>
      <c r="AL867"/>
    </row>
    <row r="868" spans="28:38" x14ac:dyDescent="0.2">
      <c r="AB868" s="127" t="str">
        <f t="shared" si="79"/>
        <v>Teton_Oil Wells_Water Tank Flaring_2310000550</v>
      </c>
      <c r="AC868" s="127" t="str">
        <f t="shared" si="80"/>
        <v>Oil Wells</v>
      </c>
      <c r="AD868" s="127" t="str">
        <f t="shared" si="81"/>
        <v>Water Tank Flaring</v>
      </c>
      <c r="AE868" s="127" t="str">
        <f t="shared" si="82"/>
        <v>2310000550</v>
      </c>
      <c r="AF868" s="127" t="str">
        <f t="shared" si="83"/>
        <v>Teton</v>
      </c>
      <c r="AG868" s="272"/>
      <c r="AH868" s="272"/>
      <c r="AI868" s="272"/>
      <c r="AJ868" s="83" t="s">
        <v>393</v>
      </c>
      <c r="AK868" s="270">
        <v>1.2818519961916226</v>
      </c>
      <c r="AL868"/>
    </row>
    <row r="869" spans="28:38" x14ac:dyDescent="0.2">
      <c r="AB869" s="127" t="str">
        <f t="shared" si="79"/>
        <v>Chouteau_Oil Wells_Water Tank Flaring_2310000550</v>
      </c>
      <c r="AC869" s="127" t="str">
        <f t="shared" si="80"/>
        <v>Oil Wells</v>
      </c>
      <c r="AD869" s="127" t="str">
        <f t="shared" si="81"/>
        <v>Water Tank Flaring</v>
      </c>
      <c r="AE869" s="127" t="str">
        <f t="shared" si="82"/>
        <v>2310000550</v>
      </c>
      <c r="AF869" s="127" t="str">
        <f t="shared" si="83"/>
        <v>Chouteau</v>
      </c>
      <c r="AG869" s="272"/>
      <c r="AH869" s="272"/>
      <c r="AI869" s="272"/>
      <c r="AJ869" s="83" t="s">
        <v>394</v>
      </c>
      <c r="AK869" s="270">
        <v>1.0938378801495956</v>
      </c>
      <c r="AL869"/>
    </row>
    <row r="870" spans="28:38" x14ac:dyDescent="0.2">
      <c r="AB870" s="127" t="str">
        <f t="shared" si="79"/>
        <v>YELLWSTN_Oil Wells_Water Tank Flaring_2310000550</v>
      </c>
      <c r="AC870" s="127" t="str">
        <f t="shared" si="80"/>
        <v>Oil Wells</v>
      </c>
      <c r="AD870" s="127" t="str">
        <f t="shared" si="81"/>
        <v>Water Tank Flaring</v>
      </c>
      <c r="AE870" s="127" t="str">
        <f t="shared" si="82"/>
        <v>2310000550</v>
      </c>
      <c r="AF870" s="127" t="str">
        <f t="shared" si="83"/>
        <v>YELLWSTN</v>
      </c>
      <c r="AG870" s="272"/>
      <c r="AH870" s="272"/>
      <c r="AI870" s="272"/>
      <c r="AJ870" s="83" t="s">
        <v>399</v>
      </c>
      <c r="AK870" s="270">
        <v>1.2818519961916226</v>
      </c>
      <c r="AL870"/>
    </row>
    <row r="871" spans="28:38" x14ac:dyDescent="0.2">
      <c r="AB871" s="127" t="str">
        <f t="shared" si="79"/>
        <v>GLDN VAL_Oil Wells_Water Tank Flaring_2310000550</v>
      </c>
      <c r="AC871" s="127" t="str">
        <f t="shared" si="80"/>
        <v>Oil Wells</v>
      </c>
      <c r="AD871" s="127" t="str">
        <f t="shared" si="81"/>
        <v>Water Tank Flaring</v>
      </c>
      <c r="AE871" s="127" t="str">
        <f t="shared" si="82"/>
        <v>2310000550</v>
      </c>
      <c r="AF871" s="127" t="str">
        <f t="shared" si="83"/>
        <v>GLDN VAL</v>
      </c>
      <c r="AG871" s="272"/>
      <c r="AH871" s="272"/>
      <c r="AI871" s="272"/>
      <c r="AJ871" s="83" t="s">
        <v>400</v>
      </c>
      <c r="AK871" s="270">
        <v>1.2818519961916226</v>
      </c>
      <c r="AL871"/>
    </row>
    <row r="872" spans="28:38" x14ac:dyDescent="0.2">
      <c r="AB872" s="127" t="str">
        <f t="shared" si="79"/>
        <v>MSSLSHEL_Oil Wells_Water Tank Flaring_2310000550</v>
      </c>
      <c r="AC872" s="127" t="str">
        <f t="shared" si="80"/>
        <v>Oil Wells</v>
      </c>
      <c r="AD872" s="127" t="str">
        <f t="shared" si="81"/>
        <v>Water Tank Flaring</v>
      </c>
      <c r="AE872" s="127" t="str">
        <f t="shared" si="82"/>
        <v>2310000550</v>
      </c>
      <c r="AF872" s="127" t="str">
        <f t="shared" si="83"/>
        <v>MSSLSHEL</v>
      </c>
      <c r="AG872" s="272"/>
      <c r="AH872" s="272"/>
      <c r="AI872" s="272"/>
      <c r="AJ872" s="83" t="s">
        <v>401</v>
      </c>
      <c r="AK872" s="270">
        <v>1.2818519961916226</v>
      </c>
      <c r="AL872"/>
    </row>
    <row r="873" spans="28:38" x14ac:dyDescent="0.2">
      <c r="AB873" s="127" t="str">
        <f t="shared" si="79"/>
        <v>PETROLEM_Oil Wells_Water Tank Flaring_2310000550</v>
      </c>
      <c r="AC873" s="127" t="str">
        <f t="shared" si="80"/>
        <v>Oil Wells</v>
      </c>
      <c r="AD873" s="127" t="str">
        <f t="shared" si="81"/>
        <v>Water Tank Flaring</v>
      </c>
      <c r="AE873" s="127" t="str">
        <f t="shared" si="82"/>
        <v>2310000550</v>
      </c>
      <c r="AF873" s="127" t="str">
        <f t="shared" si="83"/>
        <v>PETROLEM</v>
      </c>
      <c r="AG873" s="272"/>
      <c r="AH873" s="272"/>
      <c r="AI873" s="272"/>
      <c r="AJ873" s="83" t="s">
        <v>402</v>
      </c>
      <c r="AK873" s="270">
        <v>1.2818519961916226</v>
      </c>
      <c r="AL873"/>
    </row>
    <row r="874" spans="28:38" x14ac:dyDescent="0.2">
      <c r="AB874" s="127" t="str">
        <f t="shared" si="79"/>
        <v>Basinwide_Oil Wells_Water Tank Flaring_2310000550</v>
      </c>
      <c r="AC874" s="127" t="str">
        <f t="shared" si="80"/>
        <v>Oil Wells</v>
      </c>
      <c r="AD874" s="127" t="str">
        <f t="shared" si="81"/>
        <v>Water Tank Flaring</v>
      </c>
      <c r="AE874" s="127" t="str">
        <f t="shared" si="82"/>
        <v>2310000550</v>
      </c>
      <c r="AF874" s="127" t="str">
        <f t="shared" si="83"/>
        <v>Basinwide</v>
      </c>
      <c r="AG874" s="272"/>
      <c r="AH874" s="272"/>
      <c r="AI874" s="272"/>
      <c r="AJ874" s="83" t="s">
        <v>453</v>
      </c>
      <c r="AK874" s="270">
        <v>1.057667153895258</v>
      </c>
      <c r="AL874"/>
    </row>
    <row r="875" spans="28:38" x14ac:dyDescent="0.2">
      <c r="AB875" s="127" t="str">
        <f t="shared" si="79"/>
        <v>Toole_Oil Wells_Water tank losses_2310000550</v>
      </c>
      <c r="AC875" s="127" t="str">
        <f t="shared" si="80"/>
        <v>Oil Wells</v>
      </c>
      <c r="AD875" s="127" t="str">
        <f t="shared" si="81"/>
        <v>Water tank losses</v>
      </c>
      <c r="AE875" s="127" t="str">
        <f t="shared" si="82"/>
        <v>2310000550</v>
      </c>
      <c r="AF875" s="127" t="str">
        <f t="shared" si="83"/>
        <v>Toole</v>
      </c>
      <c r="AG875" s="272"/>
      <c r="AH875" s="12" t="s">
        <v>64</v>
      </c>
      <c r="AI875" s="12" t="s">
        <v>369</v>
      </c>
      <c r="AJ875" s="12" t="s">
        <v>383</v>
      </c>
      <c r="AK875" s="269">
        <v>0.96922322869821476</v>
      </c>
      <c r="AL875"/>
    </row>
    <row r="876" spans="28:38" x14ac:dyDescent="0.2">
      <c r="AB876" s="127" t="str">
        <f t="shared" si="79"/>
        <v>Pondera_Oil Wells_Water tank losses_2310000550</v>
      </c>
      <c r="AC876" s="127" t="str">
        <f t="shared" si="80"/>
        <v>Oil Wells</v>
      </c>
      <c r="AD876" s="127" t="str">
        <f t="shared" si="81"/>
        <v>Water tank losses</v>
      </c>
      <c r="AE876" s="127" t="str">
        <f t="shared" si="82"/>
        <v>2310000550</v>
      </c>
      <c r="AF876" s="127" t="str">
        <f t="shared" si="83"/>
        <v>Pondera</v>
      </c>
      <c r="AG876" s="272"/>
      <c r="AH876" s="272"/>
      <c r="AI876" s="272"/>
      <c r="AJ876" s="83" t="s">
        <v>384</v>
      </c>
      <c r="AK876" s="270">
        <v>0.96922322869821476</v>
      </c>
      <c r="AL876"/>
    </row>
    <row r="877" spans="28:38" x14ac:dyDescent="0.2">
      <c r="AB877" s="127" t="str">
        <f t="shared" si="79"/>
        <v>Glacier_Oil Wells_Water tank losses_2310000550</v>
      </c>
      <c r="AC877" s="127" t="str">
        <f t="shared" si="80"/>
        <v>Oil Wells</v>
      </c>
      <c r="AD877" s="127" t="str">
        <f t="shared" si="81"/>
        <v>Water tank losses</v>
      </c>
      <c r="AE877" s="127" t="str">
        <f t="shared" si="82"/>
        <v>2310000550</v>
      </c>
      <c r="AF877" s="127" t="str">
        <f t="shared" si="83"/>
        <v>Glacier</v>
      </c>
      <c r="AG877" s="272"/>
      <c r="AH877" s="272"/>
      <c r="AI877" s="272"/>
      <c r="AJ877" s="83" t="s">
        <v>385</v>
      </c>
      <c r="AK877" s="270">
        <v>0.96922322869821476</v>
      </c>
      <c r="AL877"/>
    </row>
    <row r="878" spans="28:38" x14ac:dyDescent="0.2">
      <c r="AB878" s="127" t="str">
        <f t="shared" si="79"/>
        <v>Blaine_Oil Wells_Water tank losses_2310000550</v>
      </c>
      <c r="AC878" s="127" t="str">
        <f t="shared" si="80"/>
        <v>Oil Wells</v>
      </c>
      <c r="AD878" s="127" t="str">
        <f t="shared" si="81"/>
        <v>Water tank losses</v>
      </c>
      <c r="AE878" s="127" t="str">
        <f t="shared" si="82"/>
        <v>2310000550</v>
      </c>
      <c r="AF878" s="127" t="str">
        <f t="shared" si="83"/>
        <v>Blaine</v>
      </c>
      <c r="AG878" s="272"/>
      <c r="AH878" s="272"/>
      <c r="AI878" s="272"/>
      <c r="AJ878" s="83" t="s">
        <v>386</v>
      </c>
      <c r="AK878" s="270">
        <v>1.0938378801495956</v>
      </c>
      <c r="AL878"/>
    </row>
    <row r="879" spans="28:38" x14ac:dyDescent="0.2">
      <c r="AB879" s="127" t="str">
        <f t="shared" si="79"/>
        <v>Hill_Oil Wells_Water tank losses_2310000550</v>
      </c>
      <c r="AC879" s="127" t="str">
        <f t="shared" si="80"/>
        <v>Oil Wells</v>
      </c>
      <c r="AD879" s="127" t="str">
        <f t="shared" si="81"/>
        <v>Water tank losses</v>
      </c>
      <c r="AE879" s="127" t="str">
        <f t="shared" si="82"/>
        <v>2310000550</v>
      </c>
      <c r="AF879" s="127" t="str">
        <f t="shared" si="83"/>
        <v>Hill</v>
      </c>
      <c r="AG879" s="272"/>
      <c r="AH879" s="272"/>
      <c r="AI879" s="272"/>
      <c r="AJ879" s="83" t="s">
        <v>387</v>
      </c>
      <c r="AK879" s="270">
        <v>1.0938378801495956</v>
      </c>
      <c r="AL879"/>
    </row>
    <row r="880" spans="28:38" x14ac:dyDescent="0.2">
      <c r="AB880" s="127" t="str">
        <f t="shared" si="79"/>
        <v>Liberty_Oil Wells_Water tank losses_2310000550</v>
      </c>
      <c r="AC880" s="127" t="str">
        <f t="shared" si="80"/>
        <v>Oil Wells</v>
      </c>
      <c r="AD880" s="127" t="str">
        <f t="shared" si="81"/>
        <v>Water tank losses</v>
      </c>
      <c r="AE880" s="127" t="str">
        <f t="shared" si="82"/>
        <v>2310000550</v>
      </c>
      <c r="AF880" s="127" t="str">
        <f t="shared" si="83"/>
        <v>Liberty</v>
      </c>
      <c r="AG880" s="272"/>
      <c r="AH880" s="272"/>
      <c r="AI880" s="272"/>
      <c r="AJ880" s="83" t="s">
        <v>388</v>
      </c>
      <c r="AK880" s="270">
        <v>0.96922322869821476</v>
      </c>
      <c r="AL880"/>
    </row>
    <row r="881" spans="28:38" x14ac:dyDescent="0.2">
      <c r="AB881" s="127" t="str">
        <f t="shared" si="79"/>
        <v>Phillips_Oil Wells_Water tank losses_2310000550</v>
      </c>
      <c r="AC881" s="127" t="str">
        <f t="shared" si="80"/>
        <v>Oil Wells</v>
      </c>
      <c r="AD881" s="127" t="str">
        <f t="shared" si="81"/>
        <v>Water tank losses</v>
      </c>
      <c r="AE881" s="127" t="str">
        <f t="shared" si="82"/>
        <v>2310000550</v>
      </c>
      <c r="AF881" s="127" t="str">
        <f t="shared" si="83"/>
        <v>Phillips</v>
      </c>
      <c r="AG881" s="272"/>
      <c r="AH881" s="272"/>
      <c r="AI881" s="272"/>
      <c r="AJ881" s="83" t="s">
        <v>389</v>
      </c>
      <c r="AK881" s="270">
        <v>1</v>
      </c>
      <c r="AL881"/>
    </row>
    <row r="882" spans="28:38" x14ac:dyDescent="0.2">
      <c r="AB882" s="127" t="str">
        <f t="shared" si="79"/>
        <v>Cascade_Oil Wells_Water tank losses_2310000550</v>
      </c>
      <c r="AC882" s="127" t="str">
        <f t="shared" si="80"/>
        <v>Oil Wells</v>
      </c>
      <c r="AD882" s="127" t="str">
        <f t="shared" si="81"/>
        <v>Water tank losses</v>
      </c>
      <c r="AE882" s="127" t="str">
        <f t="shared" si="82"/>
        <v>2310000550</v>
      </c>
      <c r="AF882" s="127" t="str">
        <f t="shared" si="83"/>
        <v>Cascade</v>
      </c>
      <c r="AG882" s="272"/>
      <c r="AH882" s="272"/>
      <c r="AI882" s="272"/>
      <c r="AJ882" s="83" t="s">
        <v>390</v>
      </c>
      <c r="AK882" s="270">
        <v>1.2818519961916226</v>
      </c>
      <c r="AL882"/>
    </row>
    <row r="883" spans="28:38" x14ac:dyDescent="0.2">
      <c r="AB883" s="127" t="str">
        <f t="shared" si="79"/>
        <v>Fergus_Oil Wells_Water tank losses_2310000550</v>
      </c>
      <c r="AC883" s="127" t="str">
        <f t="shared" si="80"/>
        <v>Oil Wells</v>
      </c>
      <c r="AD883" s="127" t="str">
        <f t="shared" si="81"/>
        <v>Water tank losses</v>
      </c>
      <c r="AE883" s="127" t="str">
        <f t="shared" si="82"/>
        <v>2310000550</v>
      </c>
      <c r="AF883" s="127" t="str">
        <f t="shared" si="83"/>
        <v>Fergus</v>
      </c>
      <c r="AG883" s="272"/>
      <c r="AH883" s="272"/>
      <c r="AI883" s="272"/>
      <c r="AJ883" s="83" t="s">
        <v>391</v>
      </c>
      <c r="AK883" s="270">
        <v>1.2818519961916226</v>
      </c>
      <c r="AL883"/>
    </row>
    <row r="884" spans="28:38" x14ac:dyDescent="0.2">
      <c r="AB884" s="127" t="str">
        <f t="shared" si="79"/>
        <v>Rosebud_Oil Wells_Water tank losses_2310000550</v>
      </c>
      <c r="AC884" s="127" t="str">
        <f t="shared" si="80"/>
        <v>Oil Wells</v>
      </c>
      <c r="AD884" s="127" t="str">
        <f t="shared" si="81"/>
        <v>Water tank losses</v>
      </c>
      <c r="AE884" s="127" t="str">
        <f t="shared" si="82"/>
        <v>2310000550</v>
      </c>
      <c r="AF884" s="127" t="str">
        <f t="shared" si="83"/>
        <v>Rosebud</v>
      </c>
      <c r="AG884" s="272"/>
      <c r="AH884" s="272"/>
      <c r="AI884" s="272"/>
      <c r="AJ884" s="83" t="s">
        <v>392</v>
      </c>
      <c r="AK884" s="270">
        <v>1.2818519961916226</v>
      </c>
      <c r="AL884"/>
    </row>
    <row r="885" spans="28:38" x14ac:dyDescent="0.2">
      <c r="AB885" s="127" t="str">
        <f t="shared" si="79"/>
        <v>Teton_Oil Wells_Water tank losses_2310000550</v>
      </c>
      <c r="AC885" s="127" t="str">
        <f t="shared" si="80"/>
        <v>Oil Wells</v>
      </c>
      <c r="AD885" s="127" t="str">
        <f t="shared" si="81"/>
        <v>Water tank losses</v>
      </c>
      <c r="AE885" s="127" t="str">
        <f t="shared" si="82"/>
        <v>2310000550</v>
      </c>
      <c r="AF885" s="127" t="str">
        <f t="shared" si="83"/>
        <v>Teton</v>
      </c>
      <c r="AG885" s="272"/>
      <c r="AH885" s="272"/>
      <c r="AI885" s="272"/>
      <c r="AJ885" s="83" t="s">
        <v>393</v>
      </c>
      <c r="AK885" s="270">
        <v>1.2818519961916226</v>
      </c>
      <c r="AL885"/>
    </row>
    <row r="886" spans="28:38" x14ac:dyDescent="0.2">
      <c r="AB886" s="127" t="str">
        <f t="shared" si="79"/>
        <v>Chouteau_Oil Wells_Water tank losses_2310000550</v>
      </c>
      <c r="AC886" s="127" t="str">
        <f t="shared" si="80"/>
        <v>Oil Wells</v>
      </c>
      <c r="AD886" s="127" t="str">
        <f t="shared" si="81"/>
        <v>Water tank losses</v>
      </c>
      <c r="AE886" s="127" t="str">
        <f t="shared" si="82"/>
        <v>2310000550</v>
      </c>
      <c r="AF886" s="127" t="str">
        <f t="shared" si="83"/>
        <v>Chouteau</v>
      </c>
      <c r="AG886" s="272"/>
      <c r="AH886" s="272"/>
      <c r="AI886" s="272"/>
      <c r="AJ886" s="83" t="s">
        <v>394</v>
      </c>
      <c r="AK886" s="270">
        <v>1.0938378801495956</v>
      </c>
      <c r="AL886"/>
    </row>
    <row r="887" spans="28:38" x14ac:dyDescent="0.2">
      <c r="AB887" s="127" t="str">
        <f t="shared" si="79"/>
        <v>YELLWSTN_Oil Wells_Water tank losses_2310000550</v>
      </c>
      <c r="AC887" s="127" t="str">
        <f t="shared" si="80"/>
        <v>Oil Wells</v>
      </c>
      <c r="AD887" s="127" t="str">
        <f t="shared" si="81"/>
        <v>Water tank losses</v>
      </c>
      <c r="AE887" s="127" t="str">
        <f t="shared" si="82"/>
        <v>2310000550</v>
      </c>
      <c r="AF887" s="127" t="str">
        <f t="shared" si="83"/>
        <v>YELLWSTN</v>
      </c>
      <c r="AG887" s="272"/>
      <c r="AH887" s="272"/>
      <c r="AI887" s="272"/>
      <c r="AJ887" s="83" t="s">
        <v>399</v>
      </c>
      <c r="AK887" s="270">
        <v>1.2818519961916226</v>
      </c>
      <c r="AL887"/>
    </row>
    <row r="888" spans="28:38" x14ac:dyDescent="0.2">
      <c r="AB888" s="127" t="str">
        <f t="shared" si="79"/>
        <v>GLDN VAL_Oil Wells_Water tank losses_2310000550</v>
      </c>
      <c r="AC888" s="127" t="str">
        <f t="shared" si="80"/>
        <v>Oil Wells</v>
      </c>
      <c r="AD888" s="127" t="str">
        <f t="shared" si="81"/>
        <v>Water tank losses</v>
      </c>
      <c r="AE888" s="127" t="str">
        <f t="shared" si="82"/>
        <v>2310000550</v>
      </c>
      <c r="AF888" s="127" t="str">
        <f t="shared" si="83"/>
        <v>GLDN VAL</v>
      </c>
      <c r="AG888" s="272"/>
      <c r="AH888" s="272"/>
      <c r="AI888" s="272"/>
      <c r="AJ888" s="83" t="s">
        <v>400</v>
      </c>
      <c r="AK888" s="270">
        <v>1.2818519961916226</v>
      </c>
      <c r="AL888"/>
    </row>
    <row r="889" spans="28:38" x14ac:dyDescent="0.2">
      <c r="AB889" s="127" t="str">
        <f t="shared" si="79"/>
        <v>MSSLSHEL_Oil Wells_Water tank losses_2310000550</v>
      </c>
      <c r="AC889" s="127" t="str">
        <f t="shared" si="80"/>
        <v>Oil Wells</v>
      </c>
      <c r="AD889" s="127" t="str">
        <f t="shared" si="81"/>
        <v>Water tank losses</v>
      </c>
      <c r="AE889" s="127" t="str">
        <f t="shared" si="82"/>
        <v>2310000550</v>
      </c>
      <c r="AF889" s="127" t="str">
        <f t="shared" si="83"/>
        <v>MSSLSHEL</v>
      </c>
      <c r="AG889" s="272"/>
      <c r="AH889" s="272"/>
      <c r="AI889" s="272"/>
      <c r="AJ889" s="83" t="s">
        <v>401</v>
      </c>
      <c r="AK889" s="270">
        <v>1.2818519961916226</v>
      </c>
      <c r="AL889"/>
    </row>
    <row r="890" spans="28:38" x14ac:dyDescent="0.2">
      <c r="AB890" s="127" t="str">
        <f t="shared" si="79"/>
        <v>PETROLEM_Oil Wells_Water tank losses_2310000550</v>
      </c>
      <c r="AC890" s="127" t="str">
        <f t="shared" si="80"/>
        <v>Oil Wells</v>
      </c>
      <c r="AD890" s="127" t="str">
        <f t="shared" si="81"/>
        <v>Water tank losses</v>
      </c>
      <c r="AE890" s="127" t="str">
        <f t="shared" si="82"/>
        <v>2310000550</v>
      </c>
      <c r="AF890" s="127" t="str">
        <f t="shared" si="83"/>
        <v>PETROLEM</v>
      </c>
      <c r="AG890" s="272"/>
      <c r="AH890" s="272"/>
      <c r="AI890" s="272"/>
      <c r="AJ890" s="83" t="s">
        <v>402</v>
      </c>
      <c r="AK890" s="270">
        <v>1.2818519961916226</v>
      </c>
      <c r="AL890"/>
    </row>
    <row r="891" spans="28:38" x14ac:dyDescent="0.2">
      <c r="AB891" s="127" t="str">
        <f t="shared" si="79"/>
        <v>Basinwide_Oil Wells_Water tank losses_2310000550</v>
      </c>
      <c r="AC891" s="127" t="str">
        <f t="shared" si="80"/>
        <v>Oil Wells</v>
      </c>
      <c r="AD891" s="127" t="str">
        <f t="shared" si="81"/>
        <v>Water tank losses</v>
      </c>
      <c r="AE891" s="127" t="str">
        <f t="shared" si="82"/>
        <v>2310000550</v>
      </c>
      <c r="AF891" s="127" t="str">
        <f t="shared" si="83"/>
        <v>Basinwide</v>
      </c>
      <c r="AG891" s="272"/>
      <c r="AH891" s="272"/>
      <c r="AI891" s="272"/>
      <c r="AJ891" s="83" t="s">
        <v>453</v>
      </c>
      <c r="AK891" s="270">
        <v>1.057667153895258</v>
      </c>
      <c r="AL891"/>
    </row>
    <row r="892" spans="28:38" x14ac:dyDescent="0.2">
      <c r="AB892" s="127" t="str">
        <f t="shared" si="79"/>
        <v>Toole_Oil Wells_Workover rigs_2310000230</v>
      </c>
      <c r="AC892" s="127" t="str">
        <f t="shared" si="80"/>
        <v>Oil Wells</v>
      </c>
      <c r="AD892" s="127" t="str">
        <f t="shared" si="81"/>
        <v>Workover rigs</v>
      </c>
      <c r="AE892" s="127" t="str">
        <f t="shared" si="82"/>
        <v>2310000230</v>
      </c>
      <c r="AF892" s="127" t="str">
        <f t="shared" si="83"/>
        <v>Toole</v>
      </c>
      <c r="AG892" s="272"/>
      <c r="AH892" s="12" t="s">
        <v>83</v>
      </c>
      <c r="AI892" s="12" t="s">
        <v>328</v>
      </c>
      <c r="AJ892" s="12" t="s">
        <v>383</v>
      </c>
      <c r="AK892" s="269">
        <v>1.004</v>
      </c>
      <c r="AL892"/>
    </row>
    <row r="893" spans="28:38" x14ac:dyDescent="0.2">
      <c r="AB893" s="127" t="str">
        <f t="shared" si="79"/>
        <v>Pondera_Oil Wells_Workover rigs_2310000230</v>
      </c>
      <c r="AC893" s="127" t="str">
        <f t="shared" si="80"/>
        <v>Oil Wells</v>
      </c>
      <c r="AD893" s="127" t="str">
        <f t="shared" si="81"/>
        <v>Workover rigs</v>
      </c>
      <c r="AE893" s="127" t="str">
        <f t="shared" si="82"/>
        <v>2310000230</v>
      </c>
      <c r="AF893" s="127" t="str">
        <f t="shared" si="83"/>
        <v>Pondera</v>
      </c>
      <c r="AG893" s="272"/>
      <c r="AH893" s="272"/>
      <c r="AI893" s="272"/>
      <c r="AJ893" s="83" t="s">
        <v>384</v>
      </c>
      <c r="AK893" s="270">
        <v>1.004</v>
      </c>
      <c r="AL893"/>
    </row>
    <row r="894" spans="28:38" x14ac:dyDescent="0.2">
      <c r="AB894" s="127" t="str">
        <f t="shared" si="79"/>
        <v>Glacier_Oil Wells_Workover rigs_2310000230</v>
      </c>
      <c r="AC894" s="127" t="str">
        <f t="shared" si="80"/>
        <v>Oil Wells</v>
      </c>
      <c r="AD894" s="127" t="str">
        <f t="shared" si="81"/>
        <v>Workover rigs</v>
      </c>
      <c r="AE894" s="127" t="str">
        <f t="shared" si="82"/>
        <v>2310000230</v>
      </c>
      <c r="AF894" s="127" t="str">
        <f t="shared" si="83"/>
        <v>Glacier</v>
      </c>
      <c r="AG894" s="272"/>
      <c r="AH894" s="272"/>
      <c r="AI894" s="272"/>
      <c r="AJ894" s="83" t="s">
        <v>385</v>
      </c>
      <c r="AK894" s="270">
        <v>1.004</v>
      </c>
      <c r="AL894"/>
    </row>
    <row r="895" spans="28:38" x14ac:dyDescent="0.2">
      <c r="AB895" s="127" t="str">
        <f t="shared" si="79"/>
        <v>Blaine_Oil Wells_Workover rigs_2310000230</v>
      </c>
      <c r="AC895" s="127" t="str">
        <f t="shared" si="80"/>
        <v>Oil Wells</v>
      </c>
      <c r="AD895" s="127" t="str">
        <f t="shared" si="81"/>
        <v>Workover rigs</v>
      </c>
      <c r="AE895" s="127" t="str">
        <f t="shared" si="82"/>
        <v>2310000230</v>
      </c>
      <c r="AF895" s="127" t="str">
        <f t="shared" si="83"/>
        <v>Blaine</v>
      </c>
      <c r="AG895" s="272"/>
      <c r="AH895" s="272"/>
      <c r="AI895" s="272"/>
      <c r="AJ895" s="83" t="s">
        <v>386</v>
      </c>
      <c r="AK895" s="270">
        <v>0.98529411764705888</v>
      </c>
      <c r="AL895"/>
    </row>
    <row r="896" spans="28:38" x14ac:dyDescent="0.2">
      <c r="AB896" s="127" t="str">
        <f t="shared" si="79"/>
        <v>Hill_Oil Wells_Workover rigs_2310000230</v>
      </c>
      <c r="AC896" s="127" t="str">
        <f t="shared" si="80"/>
        <v>Oil Wells</v>
      </c>
      <c r="AD896" s="127" t="str">
        <f t="shared" si="81"/>
        <v>Workover rigs</v>
      </c>
      <c r="AE896" s="127" t="str">
        <f t="shared" si="82"/>
        <v>2310000230</v>
      </c>
      <c r="AF896" s="127" t="str">
        <f t="shared" si="83"/>
        <v>Hill</v>
      </c>
      <c r="AG896" s="272"/>
      <c r="AH896" s="272"/>
      <c r="AI896" s="272"/>
      <c r="AJ896" s="83" t="s">
        <v>387</v>
      </c>
      <c r="AK896" s="270">
        <v>0.98529411764705888</v>
      </c>
      <c r="AL896"/>
    </row>
    <row r="897" spans="28:38" x14ac:dyDescent="0.2">
      <c r="AB897" s="127" t="str">
        <f t="shared" si="79"/>
        <v>Liberty_Oil Wells_Workover rigs_2310000230</v>
      </c>
      <c r="AC897" s="127" t="str">
        <f t="shared" si="80"/>
        <v>Oil Wells</v>
      </c>
      <c r="AD897" s="127" t="str">
        <f t="shared" si="81"/>
        <v>Workover rigs</v>
      </c>
      <c r="AE897" s="127" t="str">
        <f t="shared" si="82"/>
        <v>2310000230</v>
      </c>
      <c r="AF897" s="127" t="str">
        <f t="shared" si="83"/>
        <v>Liberty</v>
      </c>
      <c r="AG897" s="272"/>
      <c r="AH897" s="272"/>
      <c r="AI897" s="272"/>
      <c r="AJ897" s="83" t="s">
        <v>388</v>
      </c>
      <c r="AK897" s="270">
        <v>1.004</v>
      </c>
      <c r="AL897"/>
    </row>
    <row r="898" spans="28:38" x14ac:dyDescent="0.2">
      <c r="AB898" s="127" t="str">
        <f t="shared" si="79"/>
        <v>Phillips_Oil Wells_Workover rigs_2310000230</v>
      </c>
      <c r="AC898" s="127" t="str">
        <f t="shared" si="80"/>
        <v>Oil Wells</v>
      </c>
      <c r="AD898" s="127" t="str">
        <f t="shared" si="81"/>
        <v>Workover rigs</v>
      </c>
      <c r="AE898" s="127" t="str">
        <f t="shared" si="82"/>
        <v>2310000230</v>
      </c>
      <c r="AF898" s="127" t="str">
        <f t="shared" si="83"/>
        <v>Phillips</v>
      </c>
      <c r="AG898" s="272"/>
      <c r="AH898" s="272"/>
      <c r="AI898" s="272"/>
      <c r="AJ898" s="83" t="s">
        <v>389</v>
      </c>
      <c r="AK898" s="270">
        <v>1</v>
      </c>
      <c r="AL898"/>
    </row>
    <row r="899" spans="28:38" x14ac:dyDescent="0.2">
      <c r="AB899" s="127" t="str">
        <f t="shared" si="79"/>
        <v>Cascade_Oil Wells_Workover rigs_2310000230</v>
      </c>
      <c r="AC899" s="127" t="str">
        <f t="shared" si="80"/>
        <v>Oil Wells</v>
      </c>
      <c r="AD899" s="127" t="str">
        <f t="shared" si="81"/>
        <v>Workover rigs</v>
      </c>
      <c r="AE899" s="127" t="str">
        <f t="shared" si="82"/>
        <v>2310000230</v>
      </c>
      <c r="AF899" s="127" t="str">
        <f t="shared" si="83"/>
        <v>Cascade</v>
      </c>
      <c r="AG899" s="272"/>
      <c r="AH899" s="272"/>
      <c r="AI899" s="272"/>
      <c r="AJ899" s="83" t="s">
        <v>390</v>
      </c>
      <c r="AK899" s="270">
        <v>1.0833333333333333</v>
      </c>
      <c r="AL899"/>
    </row>
    <row r="900" spans="28:38" x14ac:dyDescent="0.2">
      <c r="AB900" s="127" t="str">
        <f t="shared" si="79"/>
        <v>Fergus_Oil Wells_Workover rigs_2310000230</v>
      </c>
      <c r="AC900" s="127" t="str">
        <f t="shared" si="80"/>
        <v>Oil Wells</v>
      </c>
      <c r="AD900" s="127" t="str">
        <f t="shared" si="81"/>
        <v>Workover rigs</v>
      </c>
      <c r="AE900" s="127" t="str">
        <f t="shared" si="82"/>
        <v>2310000230</v>
      </c>
      <c r="AF900" s="127" t="str">
        <f t="shared" si="83"/>
        <v>Fergus</v>
      </c>
      <c r="AG900" s="272"/>
      <c r="AH900" s="272"/>
      <c r="AI900" s="272"/>
      <c r="AJ900" s="83" t="s">
        <v>391</v>
      </c>
      <c r="AK900" s="270">
        <v>1.0833333333333333</v>
      </c>
      <c r="AL900"/>
    </row>
    <row r="901" spans="28:38" x14ac:dyDescent="0.2">
      <c r="AB901" s="127" t="str">
        <f t="shared" si="79"/>
        <v>Rosebud_Oil Wells_Workover rigs_2310000230</v>
      </c>
      <c r="AC901" s="127" t="str">
        <f t="shared" si="80"/>
        <v>Oil Wells</v>
      </c>
      <c r="AD901" s="127" t="str">
        <f t="shared" si="81"/>
        <v>Workover rigs</v>
      </c>
      <c r="AE901" s="127" t="str">
        <f t="shared" si="82"/>
        <v>2310000230</v>
      </c>
      <c r="AF901" s="127" t="str">
        <f t="shared" si="83"/>
        <v>Rosebud</v>
      </c>
      <c r="AG901" s="272"/>
      <c r="AH901" s="272"/>
      <c r="AI901" s="272"/>
      <c r="AJ901" s="83" t="s">
        <v>392</v>
      </c>
      <c r="AK901" s="270">
        <v>1.0833333333333333</v>
      </c>
      <c r="AL901"/>
    </row>
    <row r="902" spans="28:38" x14ac:dyDescent="0.2">
      <c r="AB902" s="127" t="str">
        <f t="shared" si="79"/>
        <v>Teton_Oil Wells_Workover rigs_2310000230</v>
      </c>
      <c r="AC902" s="127" t="str">
        <f t="shared" si="80"/>
        <v>Oil Wells</v>
      </c>
      <c r="AD902" s="127" t="str">
        <f t="shared" si="81"/>
        <v>Workover rigs</v>
      </c>
      <c r="AE902" s="127" t="str">
        <f t="shared" si="82"/>
        <v>2310000230</v>
      </c>
      <c r="AF902" s="127" t="str">
        <f t="shared" si="83"/>
        <v>Teton</v>
      </c>
      <c r="AG902" s="272"/>
      <c r="AH902" s="272"/>
      <c r="AI902" s="272"/>
      <c r="AJ902" s="83" t="s">
        <v>393</v>
      </c>
      <c r="AK902" s="270">
        <v>1.0833333333333333</v>
      </c>
      <c r="AL902"/>
    </row>
    <row r="903" spans="28:38" x14ac:dyDescent="0.2">
      <c r="AB903" s="127" t="str">
        <f t="shared" si="79"/>
        <v>Chouteau_Oil Wells_Workover rigs_2310000230</v>
      </c>
      <c r="AC903" s="127" t="str">
        <f t="shared" si="80"/>
        <v>Oil Wells</v>
      </c>
      <c r="AD903" s="127" t="str">
        <f t="shared" si="81"/>
        <v>Workover rigs</v>
      </c>
      <c r="AE903" s="127" t="str">
        <f t="shared" si="82"/>
        <v>2310000230</v>
      </c>
      <c r="AF903" s="127" t="str">
        <f t="shared" si="83"/>
        <v>Chouteau</v>
      </c>
      <c r="AG903" s="272"/>
      <c r="AH903" s="272"/>
      <c r="AI903" s="272"/>
      <c r="AJ903" s="83" t="s">
        <v>394</v>
      </c>
      <c r="AK903" s="270">
        <v>0.98529411764705888</v>
      </c>
      <c r="AL903"/>
    </row>
    <row r="904" spans="28:38" x14ac:dyDescent="0.2">
      <c r="AB904" s="127" t="str">
        <f t="shared" si="79"/>
        <v>YELLWSTN_Oil Wells_Workover rigs_2310000230</v>
      </c>
      <c r="AC904" s="127" t="str">
        <f t="shared" si="80"/>
        <v>Oil Wells</v>
      </c>
      <c r="AD904" s="127" t="str">
        <f t="shared" si="81"/>
        <v>Workover rigs</v>
      </c>
      <c r="AE904" s="127" t="str">
        <f t="shared" si="82"/>
        <v>2310000230</v>
      </c>
      <c r="AF904" s="127" t="str">
        <f t="shared" si="83"/>
        <v>YELLWSTN</v>
      </c>
      <c r="AG904" s="272"/>
      <c r="AH904" s="272"/>
      <c r="AI904" s="272"/>
      <c r="AJ904" s="83" t="s">
        <v>399</v>
      </c>
      <c r="AK904" s="270">
        <v>1.0833333333333333</v>
      </c>
      <c r="AL904"/>
    </row>
    <row r="905" spans="28:38" x14ac:dyDescent="0.2">
      <c r="AB905" s="127" t="str">
        <f t="shared" si="79"/>
        <v>GLDN VAL_Oil Wells_Workover rigs_2310000230</v>
      </c>
      <c r="AC905" s="127" t="str">
        <f t="shared" si="80"/>
        <v>Oil Wells</v>
      </c>
      <c r="AD905" s="127" t="str">
        <f t="shared" si="81"/>
        <v>Workover rigs</v>
      </c>
      <c r="AE905" s="127" t="str">
        <f t="shared" si="82"/>
        <v>2310000230</v>
      </c>
      <c r="AF905" s="127" t="str">
        <f t="shared" si="83"/>
        <v>GLDN VAL</v>
      </c>
      <c r="AG905" s="272"/>
      <c r="AH905" s="272"/>
      <c r="AI905" s="272"/>
      <c r="AJ905" s="83" t="s">
        <v>400</v>
      </c>
      <c r="AK905" s="270">
        <v>1.0833333333333333</v>
      </c>
      <c r="AL905"/>
    </row>
    <row r="906" spans="28:38" x14ac:dyDescent="0.2">
      <c r="AB906" s="127" t="str">
        <f t="shared" si="79"/>
        <v>MSSLSHEL_Oil Wells_Workover rigs_2310000230</v>
      </c>
      <c r="AC906" s="127" t="str">
        <f t="shared" si="80"/>
        <v>Oil Wells</v>
      </c>
      <c r="AD906" s="127" t="str">
        <f t="shared" si="81"/>
        <v>Workover rigs</v>
      </c>
      <c r="AE906" s="127" t="str">
        <f t="shared" si="82"/>
        <v>2310000230</v>
      </c>
      <c r="AF906" s="127" t="str">
        <f t="shared" si="83"/>
        <v>MSSLSHEL</v>
      </c>
      <c r="AG906" s="272"/>
      <c r="AH906" s="272"/>
      <c r="AI906" s="272"/>
      <c r="AJ906" s="83" t="s">
        <v>401</v>
      </c>
      <c r="AK906" s="270">
        <v>1.0833333333333333</v>
      </c>
      <c r="AL906"/>
    </row>
    <row r="907" spans="28:38" x14ac:dyDescent="0.2">
      <c r="AB907" s="127" t="str">
        <f t="shared" si="79"/>
        <v>PETROLEM_Oil Wells_Workover rigs_2310000230</v>
      </c>
      <c r="AC907" s="127" t="str">
        <f t="shared" si="80"/>
        <v>Oil Wells</v>
      </c>
      <c r="AD907" s="127" t="str">
        <f t="shared" si="81"/>
        <v>Workover rigs</v>
      </c>
      <c r="AE907" s="127" t="str">
        <f t="shared" si="82"/>
        <v>2310000230</v>
      </c>
      <c r="AF907" s="127" t="str">
        <f t="shared" si="83"/>
        <v>PETROLEM</v>
      </c>
      <c r="AG907" s="272"/>
      <c r="AH907" s="272"/>
      <c r="AI907" s="272"/>
      <c r="AJ907" s="83" t="s">
        <v>402</v>
      </c>
      <c r="AK907" s="270">
        <v>1.0833333333333333</v>
      </c>
      <c r="AL907"/>
    </row>
    <row r="908" spans="28:38" x14ac:dyDescent="0.2">
      <c r="AB908" s="127" t="str">
        <f t="shared" si="79"/>
        <v>Basinwide_Oil Wells_Workover rigs_2310000230</v>
      </c>
      <c r="AC908" s="127" t="str">
        <f t="shared" si="80"/>
        <v>Oil Wells</v>
      </c>
      <c r="AD908" s="127" t="str">
        <f t="shared" si="81"/>
        <v>Workover rigs</v>
      </c>
      <c r="AE908" s="127" t="str">
        <f t="shared" si="82"/>
        <v>2310000230</v>
      </c>
      <c r="AF908" s="127" t="str">
        <f t="shared" si="83"/>
        <v>Basinwide</v>
      </c>
      <c r="AG908" s="272"/>
      <c r="AH908" s="272"/>
      <c r="AI908" s="272"/>
      <c r="AJ908" s="83" t="s">
        <v>453</v>
      </c>
      <c r="AK908" s="270">
        <v>1.010936132983377</v>
      </c>
      <c r="AL908"/>
    </row>
    <row r="909" spans="28:38" x14ac:dyDescent="0.2">
      <c r="AB909" s="127" t="str">
        <f t="shared" si="79"/>
        <v>Toole_Oil Wells_Survey-based Fugitives_2310010700</v>
      </c>
      <c r="AC909" s="127" t="str">
        <f t="shared" si="80"/>
        <v>Oil Wells</v>
      </c>
      <c r="AD909" s="127" t="str">
        <f t="shared" si="81"/>
        <v>Survey-based Fugitives</v>
      </c>
      <c r="AE909" s="127" t="str">
        <f t="shared" si="82"/>
        <v>2310010700</v>
      </c>
      <c r="AF909" s="127" t="str">
        <f t="shared" si="83"/>
        <v>Toole</v>
      </c>
      <c r="AG909" s="272"/>
      <c r="AH909" s="12" t="s">
        <v>456</v>
      </c>
      <c r="AI909" s="12" t="s">
        <v>357</v>
      </c>
      <c r="AJ909" s="12" t="s">
        <v>383</v>
      </c>
      <c r="AK909" s="269">
        <v>1.004</v>
      </c>
      <c r="AL909"/>
    </row>
    <row r="910" spans="28:38" x14ac:dyDescent="0.2">
      <c r="AB910" s="127" t="str">
        <f t="shared" si="79"/>
        <v>Pondera_Oil Wells_Survey-based Fugitives_2310010700</v>
      </c>
      <c r="AC910" s="127" t="str">
        <f t="shared" si="80"/>
        <v>Oil Wells</v>
      </c>
      <c r="AD910" s="127" t="str">
        <f t="shared" si="81"/>
        <v>Survey-based Fugitives</v>
      </c>
      <c r="AE910" s="127" t="str">
        <f t="shared" si="82"/>
        <v>2310010700</v>
      </c>
      <c r="AF910" s="127" t="str">
        <f t="shared" si="83"/>
        <v>Pondera</v>
      </c>
      <c r="AG910" s="272"/>
      <c r="AH910" s="272"/>
      <c r="AI910" s="272"/>
      <c r="AJ910" s="83" t="s">
        <v>384</v>
      </c>
      <c r="AK910" s="270">
        <v>1.004</v>
      </c>
      <c r="AL910"/>
    </row>
    <row r="911" spans="28:38" x14ac:dyDescent="0.2">
      <c r="AB911" s="127" t="str">
        <f t="shared" si="79"/>
        <v>Glacier_Oil Wells_Survey-based Fugitives_2310010700</v>
      </c>
      <c r="AC911" s="127" t="str">
        <f t="shared" si="80"/>
        <v>Oil Wells</v>
      </c>
      <c r="AD911" s="127" t="str">
        <f t="shared" si="81"/>
        <v>Survey-based Fugitives</v>
      </c>
      <c r="AE911" s="127" t="str">
        <f t="shared" si="82"/>
        <v>2310010700</v>
      </c>
      <c r="AF911" s="127" t="str">
        <f t="shared" si="83"/>
        <v>Glacier</v>
      </c>
      <c r="AG911" s="272"/>
      <c r="AH911" s="272"/>
      <c r="AI911" s="272"/>
      <c r="AJ911" s="83" t="s">
        <v>385</v>
      </c>
      <c r="AK911" s="270">
        <v>1.004</v>
      </c>
      <c r="AL911"/>
    </row>
    <row r="912" spans="28:38" x14ac:dyDescent="0.2">
      <c r="AB912" s="127" t="str">
        <f t="shared" si="79"/>
        <v>Blaine_Oil Wells_Survey-based Fugitives_2310010700</v>
      </c>
      <c r="AC912" s="127" t="str">
        <f t="shared" si="80"/>
        <v>Oil Wells</v>
      </c>
      <c r="AD912" s="127" t="str">
        <f t="shared" si="81"/>
        <v>Survey-based Fugitives</v>
      </c>
      <c r="AE912" s="127" t="str">
        <f t="shared" si="82"/>
        <v>2310010700</v>
      </c>
      <c r="AF912" s="127" t="str">
        <f t="shared" si="83"/>
        <v>Blaine</v>
      </c>
      <c r="AG912" s="272"/>
      <c r="AH912" s="272"/>
      <c r="AI912" s="272"/>
      <c r="AJ912" s="83" t="s">
        <v>386</v>
      </c>
      <c r="AK912" s="270">
        <v>0.98529411764705888</v>
      </c>
      <c r="AL912"/>
    </row>
    <row r="913" spans="28:38" x14ac:dyDescent="0.2">
      <c r="AB913" s="127" t="str">
        <f t="shared" si="79"/>
        <v>Hill_Oil Wells_Survey-based Fugitives_2310010700</v>
      </c>
      <c r="AC913" s="127" t="str">
        <f t="shared" si="80"/>
        <v>Oil Wells</v>
      </c>
      <c r="AD913" s="127" t="str">
        <f t="shared" si="81"/>
        <v>Survey-based Fugitives</v>
      </c>
      <c r="AE913" s="127" t="str">
        <f t="shared" si="82"/>
        <v>2310010700</v>
      </c>
      <c r="AF913" s="127" t="str">
        <f t="shared" si="83"/>
        <v>Hill</v>
      </c>
      <c r="AG913" s="272"/>
      <c r="AH913" s="272"/>
      <c r="AI913" s="272"/>
      <c r="AJ913" s="83" t="s">
        <v>387</v>
      </c>
      <c r="AK913" s="270">
        <v>0.98529411764705888</v>
      </c>
      <c r="AL913"/>
    </row>
    <row r="914" spans="28:38" x14ac:dyDescent="0.2">
      <c r="AB914" s="127" t="str">
        <f t="shared" si="79"/>
        <v>Liberty_Oil Wells_Survey-based Fugitives_2310010700</v>
      </c>
      <c r="AC914" s="127" t="str">
        <f t="shared" si="80"/>
        <v>Oil Wells</v>
      </c>
      <c r="AD914" s="127" t="str">
        <f t="shared" si="81"/>
        <v>Survey-based Fugitives</v>
      </c>
      <c r="AE914" s="127" t="str">
        <f t="shared" si="82"/>
        <v>2310010700</v>
      </c>
      <c r="AF914" s="127" t="str">
        <f t="shared" si="83"/>
        <v>Liberty</v>
      </c>
      <c r="AG914" s="272"/>
      <c r="AH914" s="272"/>
      <c r="AI914" s="272"/>
      <c r="AJ914" s="83" t="s">
        <v>388</v>
      </c>
      <c r="AK914" s="270">
        <v>1.004</v>
      </c>
      <c r="AL914"/>
    </row>
    <row r="915" spans="28:38" x14ac:dyDescent="0.2">
      <c r="AB915" s="127" t="str">
        <f t="shared" si="79"/>
        <v>Phillips_Oil Wells_Survey-based Fugitives_2310010700</v>
      </c>
      <c r="AC915" s="127" t="str">
        <f t="shared" si="80"/>
        <v>Oil Wells</v>
      </c>
      <c r="AD915" s="127" t="str">
        <f t="shared" si="81"/>
        <v>Survey-based Fugitives</v>
      </c>
      <c r="AE915" s="127" t="str">
        <f t="shared" si="82"/>
        <v>2310010700</v>
      </c>
      <c r="AF915" s="127" t="str">
        <f t="shared" si="83"/>
        <v>Phillips</v>
      </c>
      <c r="AG915" s="272"/>
      <c r="AH915" s="272"/>
      <c r="AI915" s="272"/>
      <c r="AJ915" s="83" t="s">
        <v>389</v>
      </c>
      <c r="AK915" s="270">
        <v>1</v>
      </c>
      <c r="AL915"/>
    </row>
    <row r="916" spans="28:38" x14ac:dyDescent="0.2">
      <c r="AB916" s="127" t="str">
        <f t="shared" si="79"/>
        <v>Cascade_Oil Wells_Survey-based Fugitives_2310010700</v>
      </c>
      <c r="AC916" s="127" t="str">
        <f t="shared" si="80"/>
        <v>Oil Wells</v>
      </c>
      <c r="AD916" s="127" t="str">
        <f t="shared" si="81"/>
        <v>Survey-based Fugitives</v>
      </c>
      <c r="AE916" s="127" t="str">
        <f t="shared" si="82"/>
        <v>2310010700</v>
      </c>
      <c r="AF916" s="127" t="str">
        <f t="shared" si="83"/>
        <v>Cascade</v>
      </c>
      <c r="AG916" s="272"/>
      <c r="AH916" s="272"/>
      <c r="AI916" s="272"/>
      <c r="AJ916" s="83" t="s">
        <v>390</v>
      </c>
      <c r="AK916" s="270">
        <v>1.0833333333333333</v>
      </c>
      <c r="AL916"/>
    </row>
    <row r="917" spans="28:38" x14ac:dyDescent="0.2">
      <c r="AB917" s="127" t="str">
        <f t="shared" si="79"/>
        <v>Fergus_Oil Wells_Survey-based Fugitives_2310010700</v>
      </c>
      <c r="AC917" s="127" t="str">
        <f t="shared" si="80"/>
        <v>Oil Wells</v>
      </c>
      <c r="AD917" s="127" t="str">
        <f t="shared" si="81"/>
        <v>Survey-based Fugitives</v>
      </c>
      <c r="AE917" s="127" t="str">
        <f t="shared" si="82"/>
        <v>2310010700</v>
      </c>
      <c r="AF917" s="127" t="str">
        <f t="shared" si="83"/>
        <v>Fergus</v>
      </c>
      <c r="AG917" s="272"/>
      <c r="AH917" s="272"/>
      <c r="AI917" s="272"/>
      <c r="AJ917" s="83" t="s">
        <v>391</v>
      </c>
      <c r="AK917" s="270">
        <v>1.0833333333333333</v>
      </c>
      <c r="AL917"/>
    </row>
    <row r="918" spans="28:38" x14ac:dyDescent="0.2">
      <c r="AB918" s="127" t="str">
        <f t="shared" si="79"/>
        <v>Rosebud_Oil Wells_Survey-based Fugitives_2310010700</v>
      </c>
      <c r="AC918" s="127" t="str">
        <f t="shared" si="80"/>
        <v>Oil Wells</v>
      </c>
      <c r="AD918" s="127" t="str">
        <f t="shared" si="81"/>
        <v>Survey-based Fugitives</v>
      </c>
      <c r="AE918" s="127" t="str">
        <f t="shared" si="82"/>
        <v>2310010700</v>
      </c>
      <c r="AF918" s="127" t="str">
        <f t="shared" si="83"/>
        <v>Rosebud</v>
      </c>
      <c r="AG918" s="272"/>
      <c r="AH918" s="272"/>
      <c r="AI918" s="272"/>
      <c r="AJ918" s="83" t="s">
        <v>392</v>
      </c>
      <c r="AK918" s="270">
        <v>1.0833333333333333</v>
      </c>
      <c r="AL918"/>
    </row>
    <row r="919" spans="28:38" x14ac:dyDescent="0.2">
      <c r="AB919" s="127" t="str">
        <f t="shared" si="79"/>
        <v>Teton_Oil Wells_Survey-based Fugitives_2310010700</v>
      </c>
      <c r="AC919" s="127" t="str">
        <f t="shared" si="80"/>
        <v>Oil Wells</v>
      </c>
      <c r="AD919" s="127" t="str">
        <f t="shared" si="81"/>
        <v>Survey-based Fugitives</v>
      </c>
      <c r="AE919" s="127" t="str">
        <f t="shared" si="82"/>
        <v>2310010700</v>
      </c>
      <c r="AF919" s="127" t="str">
        <f t="shared" si="83"/>
        <v>Teton</v>
      </c>
      <c r="AG919" s="272"/>
      <c r="AH919" s="272"/>
      <c r="AI919" s="272"/>
      <c r="AJ919" s="83" t="s">
        <v>393</v>
      </c>
      <c r="AK919" s="270">
        <v>1.0833333333333333</v>
      </c>
      <c r="AL919"/>
    </row>
    <row r="920" spans="28:38" x14ac:dyDescent="0.2">
      <c r="AB920" s="127" t="str">
        <f t="shared" si="79"/>
        <v>Chouteau_Oil Wells_Survey-based Fugitives_2310010700</v>
      </c>
      <c r="AC920" s="127" t="str">
        <f t="shared" si="80"/>
        <v>Oil Wells</v>
      </c>
      <c r="AD920" s="127" t="str">
        <f t="shared" si="81"/>
        <v>Survey-based Fugitives</v>
      </c>
      <c r="AE920" s="127" t="str">
        <f t="shared" si="82"/>
        <v>2310010700</v>
      </c>
      <c r="AF920" s="127" t="str">
        <f t="shared" si="83"/>
        <v>Chouteau</v>
      </c>
      <c r="AG920" s="272"/>
      <c r="AH920" s="272"/>
      <c r="AI920" s="272"/>
      <c r="AJ920" s="83" t="s">
        <v>394</v>
      </c>
      <c r="AK920" s="270">
        <v>0.98529411764705888</v>
      </c>
      <c r="AL920"/>
    </row>
    <row r="921" spans="28:38" x14ac:dyDescent="0.2">
      <c r="AB921" s="127" t="str">
        <f t="shared" si="79"/>
        <v>YELLWSTN_Oil Wells_Survey-based Fugitives_2310010700</v>
      </c>
      <c r="AC921" s="127" t="str">
        <f t="shared" si="80"/>
        <v>Oil Wells</v>
      </c>
      <c r="AD921" s="127" t="str">
        <f t="shared" si="81"/>
        <v>Survey-based Fugitives</v>
      </c>
      <c r="AE921" s="127" t="str">
        <f t="shared" si="82"/>
        <v>2310010700</v>
      </c>
      <c r="AF921" s="127" t="str">
        <f t="shared" si="83"/>
        <v>YELLWSTN</v>
      </c>
      <c r="AG921" s="272"/>
      <c r="AH921" s="272"/>
      <c r="AI921" s="272"/>
      <c r="AJ921" s="83" t="s">
        <v>399</v>
      </c>
      <c r="AK921" s="270">
        <v>1.0833333333333333</v>
      </c>
      <c r="AL921"/>
    </row>
    <row r="922" spans="28:38" x14ac:dyDescent="0.2">
      <c r="AB922" s="127" t="str">
        <f t="shared" ref="AB922:AB925" si="84">AF922&amp;"_"&amp;AC922&amp;"_"&amp;AD922&amp;"_"&amp;AE922</f>
        <v>GLDN VAL_Oil Wells_Survey-based Fugitives_2310010700</v>
      </c>
      <c r="AC922" s="127" t="str">
        <f t="shared" ref="AC922:AC925" si="85">IF(AG922="",AC921,AG922)</f>
        <v>Oil Wells</v>
      </c>
      <c r="AD922" s="127" t="str">
        <f t="shared" ref="AD922:AD925" si="86">IF(AH922="",AD921,AH922)</f>
        <v>Survey-based Fugitives</v>
      </c>
      <c r="AE922" s="127" t="str">
        <f t="shared" ref="AE922:AE925" si="87">IF(AI922="",AE921,AI922)</f>
        <v>2310010700</v>
      </c>
      <c r="AF922" s="127" t="str">
        <f t="shared" ref="AF922:AF925" si="88">IF(AJ922&lt;&gt;"",RIGHT(AJ922,LEN(AJ922)-7),AF921)</f>
        <v>GLDN VAL</v>
      </c>
      <c r="AG922" s="272"/>
      <c r="AH922" s="272"/>
      <c r="AI922" s="272"/>
      <c r="AJ922" s="83" t="s">
        <v>400</v>
      </c>
      <c r="AK922" s="270">
        <v>1.0833333333333333</v>
      </c>
      <c r="AL922"/>
    </row>
    <row r="923" spans="28:38" x14ac:dyDescent="0.2">
      <c r="AB923" s="127" t="str">
        <f t="shared" si="84"/>
        <v>MSSLSHEL_Oil Wells_Survey-based Fugitives_2310010700</v>
      </c>
      <c r="AC923" s="127" t="str">
        <f t="shared" si="85"/>
        <v>Oil Wells</v>
      </c>
      <c r="AD923" s="127" t="str">
        <f t="shared" si="86"/>
        <v>Survey-based Fugitives</v>
      </c>
      <c r="AE923" s="127" t="str">
        <f t="shared" si="87"/>
        <v>2310010700</v>
      </c>
      <c r="AF923" s="127" t="str">
        <f t="shared" si="88"/>
        <v>MSSLSHEL</v>
      </c>
      <c r="AG923" s="272"/>
      <c r="AH923" s="272"/>
      <c r="AI923" s="272"/>
      <c r="AJ923" s="83" t="s">
        <v>401</v>
      </c>
      <c r="AK923" s="270">
        <v>1.0833333333333333</v>
      </c>
      <c r="AL923"/>
    </row>
    <row r="924" spans="28:38" x14ac:dyDescent="0.2">
      <c r="AB924" s="127" t="str">
        <f t="shared" si="84"/>
        <v>PETROLEM_Oil Wells_Survey-based Fugitives_2310010700</v>
      </c>
      <c r="AC924" s="127" t="str">
        <f t="shared" si="85"/>
        <v>Oil Wells</v>
      </c>
      <c r="AD924" s="127" t="str">
        <f t="shared" si="86"/>
        <v>Survey-based Fugitives</v>
      </c>
      <c r="AE924" s="127" t="str">
        <f t="shared" si="87"/>
        <v>2310010700</v>
      </c>
      <c r="AF924" s="127" t="str">
        <f t="shared" si="88"/>
        <v>PETROLEM</v>
      </c>
      <c r="AG924" s="272"/>
      <c r="AH924" s="272"/>
      <c r="AI924" s="272"/>
      <c r="AJ924" s="83" t="s">
        <v>402</v>
      </c>
      <c r="AK924" s="270">
        <v>1.0833333333333333</v>
      </c>
      <c r="AL924"/>
    </row>
    <row r="925" spans="28:38" x14ac:dyDescent="0.2">
      <c r="AB925" s="127" t="str">
        <f t="shared" si="84"/>
        <v>Basinwide_Oil Wells_Survey-based Fugitives_2310010700</v>
      </c>
      <c r="AC925" s="127" t="str">
        <f t="shared" si="85"/>
        <v>Oil Wells</v>
      </c>
      <c r="AD925" s="127" t="str">
        <f t="shared" si="86"/>
        <v>Survey-based Fugitives</v>
      </c>
      <c r="AE925" s="127" t="str">
        <f t="shared" si="87"/>
        <v>2310010700</v>
      </c>
      <c r="AF925" s="127" t="str">
        <f t="shared" si="88"/>
        <v>Basinwide</v>
      </c>
      <c r="AG925" s="272"/>
      <c r="AH925" s="272"/>
      <c r="AI925" s="272"/>
      <c r="AJ925" s="83" t="s">
        <v>453</v>
      </c>
      <c r="AK925" s="270">
        <v>1.010936132983377</v>
      </c>
      <c r="AL925"/>
    </row>
    <row r="926" spans="28:38" x14ac:dyDescent="0.2">
      <c r="AB926" s="127" t="str">
        <f t="shared" ref="AB926:AB989" si="89">AF926&amp;"_"&amp;AC926&amp;"_"&amp;AD926&amp;"_"&amp;AE926</f>
        <v>Toole_All Wells_Compressor engines_20200202</v>
      </c>
      <c r="AC926" s="127" t="str">
        <f t="shared" ref="AC926:AC989" si="90">IF(AG926="",AC925,AG926)</f>
        <v>All Wells</v>
      </c>
      <c r="AD926" s="127" t="str">
        <f t="shared" ref="AD926:AD989" si="91">IF(AH926="",AD925,AH926)</f>
        <v>Compressor engines</v>
      </c>
      <c r="AE926" s="127" t="str">
        <f t="shared" ref="AE926:AE989" si="92">IF(AI926="",AE925,AI926)</f>
        <v>20200202</v>
      </c>
      <c r="AF926" s="127" t="str">
        <f t="shared" ref="AF926:AF989" si="93">IF(AJ926&lt;&gt;"",RIGHT(AJ926,LEN(AJ926)-7),AF925)</f>
        <v>Toole</v>
      </c>
      <c r="AG926" s="12" t="s">
        <v>247</v>
      </c>
      <c r="AH926" s="12" t="s">
        <v>84</v>
      </c>
      <c r="AI926" s="12" t="s">
        <v>67</v>
      </c>
      <c r="AJ926" s="12" t="s">
        <v>383</v>
      </c>
      <c r="AK926" s="269">
        <v>0.95531817194596502</v>
      </c>
      <c r="AL926"/>
    </row>
    <row r="927" spans="28:38" x14ac:dyDescent="0.2">
      <c r="AB927" s="127" t="str">
        <f t="shared" si="89"/>
        <v>Pondera_All Wells_Compressor engines_20200202</v>
      </c>
      <c r="AC927" s="127" t="str">
        <f t="shared" si="90"/>
        <v>All Wells</v>
      </c>
      <c r="AD927" s="127" t="str">
        <f t="shared" si="91"/>
        <v>Compressor engines</v>
      </c>
      <c r="AE927" s="127" t="str">
        <f t="shared" si="92"/>
        <v>20200202</v>
      </c>
      <c r="AF927" s="127" t="str">
        <f t="shared" si="93"/>
        <v>Pondera</v>
      </c>
      <c r="AG927" s="272"/>
      <c r="AH927" s="272"/>
      <c r="AI927" s="272"/>
      <c r="AJ927" s="83" t="s">
        <v>384</v>
      </c>
      <c r="AK927" s="270">
        <v>0.95531817194596502</v>
      </c>
      <c r="AL927"/>
    </row>
    <row r="928" spans="28:38" x14ac:dyDescent="0.2">
      <c r="AB928" s="127" t="str">
        <f t="shared" si="89"/>
        <v>Glacier_All Wells_Compressor engines_20200202</v>
      </c>
      <c r="AC928" s="127" t="str">
        <f t="shared" si="90"/>
        <v>All Wells</v>
      </c>
      <c r="AD928" s="127" t="str">
        <f t="shared" si="91"/>
        <v>Compressor engines</v>
      </c>
      <c r="AE928" s="127" t="str">
        <f t="shared" si="92"/>
        <v>20200202</v>
      </c>
      <c r="AF928" s="127" t="str">
        <f t="shared" si="93"/>
        <v>Glacier</v>
      </c>
      <c r="AG928" s="272"/>
      <c r="AH928" s="272"/>
      <c r="AI928" s="272"/>
      <c r="AJ928" s="83" t="s">
        <v>385</v>
      </c>
      <c r="AK928" s="270">
        <v>0.95531817194596502</v>
      </c>
      <c r="AL928"/>
    </row>
    <row r="929" spans="28:38" x14ac:dyDescent="0.2">
      <c r="AB929" s="127" t="str">
        <f t="shared" si="89"/>
        <v>Blaine_All Wells_Compressor engines_20200202</v>
      </c>
      <c r="AC929" s="127" t="str">
        <f t="shared" si="90"/>
        <v>All Wells</v>
      </c>
      <c r="AD929" s="127" t="str">
        <f t="shared" si="91"/>
        <v>Compressor engines</v>
      </c>
      <c r="AE929" s="127" t="str">
        <f t="shared" si="92"/>
        <v>20200202</v>
      </c>
      <c r="AF929" s="127" t="str">
        <f t="shared" si="93"/>
        <v>Blaine</v>
      </c>
      <c r="AG929" s="272"/>
      <c r="AH929" s="272"/>
      <c r="AI929" s="272"/>
      <c r="AJ929" s="83" t="s">
        <v>386</v>
      </c>
      <c r="AK929" s="270">
        <v>0.81714947198503274</v>
      </c>
      <c r="AL929"/>
    </row>
    <row r="930" spans="28:38" x14ac:dyDescent="0.2">
      <c r="AB930" s="127" t="str">
        <f t="shared" si="89"/>
        <v>Hill_All Wells_Compressor engines_20200202</v>
      </c>
      <c r="AC930" s="127" t="str">
        <f t="shared" si="90"/>
        <v>All Wells</v>
      </c>
      <c r="AD930" s="127" t="str">
        <f t="shared" si="91"/>
        <v>Compressor engines</v>
      </c>
      <c r="AE930" s="127" t="str">
        <f t="shared" si="92"/>
        <v>20200202</v>
      </c>
      <c r="AF930" s="127" t="str">
        <f t="shared" si="93"/>
        <v>Hill</v>
      </c>
      <c r="AG930" s="272"/>
      <c r="AH930" s="272"/>
      <c r="AI930" s="272"/>
      <c r="AJ930" s="83" t="s">
        <v>387</v>
      </c>
      <c r="AK930" s="270">
        <v>0.81714947198503274</v>
      </c>
      <c r="AL930"/>
    </row>
    <row r="931" spans="28:38" x14ac:dyDescent="0.2">
      <c r="AB931" s="127" t="str">
        <f t="shared" si="89"/>
        <v>Liberty_All Wells_Compressor engines_20200202</v>
      </c>
      <c r="AC931" s="127" t="str">
        <f t="shared" si="90"/>
        <v>All Wells</v>
      </c>
      <c r="AD931" s="127" t="str">
        <f t="shared" si="91"/>
        <v>Compressor engines</v>
      </c>
      <c r="AE931" s="127" t="str">
        <f t="shared" si="92"/>
        <v>20200202</v>
      </c>
      <c r="AF931" s="127" t="str">
        <f t="shared" si="93"/>
        <v>Liberty</v>
      </c>
      <c r="AG931" s="272"/>
      <c r="AH931" s="272"/>
      <c r="AI931" s="272"/>
      <c r="AJ931" s="83" t="s">
        <v>388</v>
      </c>
      <c r="AK931" s="270">
        <v>0.95531817194596502</v>
      </c>
      <c r="AL931"/>
    </row>
    <row r="932" spans="28:38" x14ac:dyDescent="0.2">
      <c r="AB932" s="127" t="str">
        <f t="shared" si="89"/>
        <v>Phillips_All Wells_Compressor engines_20200202</v>
      </c>
      <c r="AC932" s="127" t="str">
        <f t="shared" si="90"/>
        <v>All Wells</v>
      </c>
      <c r="AD932" s="127" t="str">
        <f t="shared" si="91"/>
        <v>Compressor engines</v>
      </c>
      <c r="AE932" s="127" t="str">
        <f t="shared" si="92"/>
        <v>20200202</v>
      </c>
      <c r="AF932" s="127" t="str">
        <f t="shared" si="93"/>
        <v>Phillips</v>
      </c>
      <c r="AG932" s="272"/>
      <c r="AH932" s="272"/>
      <c r="AI932" s="272"/>
      <c r="AJ932" s="83" t="s">
        <v>389</v>
      </c>
      <c r="AK932" s="270">
        <v>0.74056353739134018</v>
      </c>
      <c r="AL932"/>
    </row>
    <row r="933" spans="28:38" x14ac:dyDescent="0.2">
      <c r="AB933" s="127" t="str">
        <f t="shared" si="89"/>
        <v>Cascade_All Wells_Compressor engines_20200202</v>
      </c>
      <c r="AC933" s="127" t="str">
        <f t="shared" si="90"/>
        <v>All Wells</v>
      </c>
      <c r="AD933" s="127" t="str">
        <f t="shared" si="91"/>
        <v>Compressor engines</v>
      </c>
      <c r="AE933" s="127" t="str">
        <f t="shared" si="92"/>
        <v>20200202</v>
      </c>
      <c r="AF933" s="127" t="str">
        <f t="shared" si="93"/>
        <v>Cascade</v>
      </c>
      <c r="AG933" s="272"/>
      <c r="AH933" s="272"/>
      <c r="AI933" s="272"/>
      <c r="AJ933" s="83" t="s">
        <v>390</v>
      </c>
      <c r="AK933" s="270">
        <v>0.86095084285529</v>
      </c>
      <c r="AL933"/>
    </row>
    <row r="934" spans="28:38" x14ac:dyDescent="0.2">
      <c r="AB934" s="127" t="str">
        <f t="shared" si="89"/>
        <v>Fergus_All Wells_Compressor engines_20200202</v>
      </c>
      <c r="AC934" s="127" t="str">
        <f t="shared" si="90"/>
        <v>All Wells</v>
      </c>
      <c r="AD934" s="127" t="str">
        <f t="shared" si="91"/>
        <v>Compressor engines</v>
      </c>
      <c r="AE934" s="127" t="str">
        <f t="shared" si="92"/>
        <v>20200202</v>
      </c>
      <c r="AF934" s="127" t="str">
        <f t="shared" si="93"/>
        <v>Fergus</v>
      </c>
      <c r="AG934" s="272"/>
      <c r="AH934" s="272"/>
      <c r="AI934" s="272"/>
      <c r="AJ934" s="83" t="s">
        <v>391</v>
      </c>
      <c r="AK934" s="270">
        <v>0.86095084285529</v>
      </c>
      <c r="AL934"/>
    </row>
    <row r="935" spans="28:38" x14ac:dyDescent="0.2">
      <c r="AB935" s="127" t="str">
        <f t="shared" si="89"/>
        <v>Rosebud_All Wells_Compressor engines_20200202</v>
      </c>
      <c r="AC935" s="127" t="str">
        <f t="shared" si="90"/>
        <v>All Wells</v>
      </c>
      <c r="AD935" s="127" t="str">
        <f t="shared" si="91"/>
        <v>Compressor engines</v>
      </c>
      <c r="AE935" s="127" t="str">
        <f t="shared" si="92"/>
        <v>20200202</v>
      </c>
      <c r="AF935" s="127" t="str">
        <f t="shared" si="93"/>
        <v>Rosebud</v>
      </c>
      <c r="AG935" s="272"/>
      <c r="AH935" s="272"/>
      <c r="AI935" s="272"/>
      <c r="AJ935" s="83" t="s">
        <v>392</v>
      </c>
      <c r="AK935" s="270">
        <v>0.86095084285529</v>
      </c>
      <c r="AL935"/>
    </row>
    <row r="936" spans="28:38" x14ac:dyDescent="0.2">
      <c r="AB936" s="127" t="str">
        <f t="shared" si="89"/>
        <v>Teton_All Wells_Compressor engines_20200202</v>
      </c>
      <c r="AC936" s="127" t="str">
        <f t="shared" si="90"/>
        <v>All Wells</v>
      </c>
      <c r="AD936" s="127" t="str">
        <f t="shared" si="91"/>
        <v>Compressor engines</v>
      </c>
      <c r="AE936" s="127" t="str">
        <f t="shared" si="92"/>
        <v>20200202</v>
      </c>
      <c r="AF936" s="127" t="str">
        <f t="shared" si="93"/>
        <v>Teton</v>
      </c>
      <c r="AG936" s="272"/>
      <c r="AH936" s="272"/>
      <c r="AI936" s="272"/>
      <c r="AJ936" s="83" t="s">
        <v>393</v>
      </c>
      <c r="AK936" s="270">
        <v>0.86095084285529</v>
      </c>
      <c r="AL936"/>
    </row>
    <row r="937" spans="28:38" x14ac:dyDescent="0.2">
      <c r="AB937" s="127" t="str">
        <f t="shared" si="89"/>
        <v>Chouteau_All Wells_Compressor engines_20200202</v>
      </c>
      <c r="AC937" s="127" t="str">
        <f t="shared" si="90"/>
        <v>All Wells</v>
      </c>
      <c r="AD937" s="127" t="str">
        <f t="shared" si="91"/>
        <v>Compressor engines</v>
      </c>
      <c r="AE937" s="127" t="str">
        <f t="shared" si="92"/>
        <v>20200202</v>
      </c>
      <c r="AF937" s="127" t="str">
        <f t="shared" si="93"/>
        <v>Chouteau</v>
      </c>
      <c r="AG937" s="272"/>
      <c r="AH937" s="272"/>
      <c r="AI937" s="272"/>
      <c r="AJ937" s="83" t="s">
        <v>394</v>
      </c>
      <c r="AK937" s="270">
        <v>0.81714947198503274</v>
      </c>
      <c r="AL937"/>
    </row>
    <row r="938" spans="28:38" x14ac:dyDescent="0.2">
      <c r="AB938" s="127" t="str">
        <f t="shared" si="89"/>
        <v>YELLWSTN_All Wells_Compressor engines_20200202</v>
      </c>
      <c r="AC938" s="127" t="str">
        <f t="shared" si="90"/>
        <v>All Wells</v>
      </c>
      <c r="AD938" s="127" t="str">
        <f t="shared" si="91"/>
        <v>Compressor engines</v>
      </c>
      <c r="AE938" s="127" t="str">
        <f t="shared" si="92"/>
        <v>20200202</v>
      </c>
      <c r="AF938" s="127" t="str">
        <f t="shared" si="93"/>
        <v>YELLWSTN</v>
      </c>
      <c r="AG938" s="272"/>
      <c r="AH938" s="272"/>
      <c r="AI938" s="272"/>
      <c r="AJ938" s="83" t="s">
        <v>399</v>
      </c>
      <c r="AK938" s="270">
        <v>0.86095084285529</v>
      </c>
      <c r="AL938"/>
    </row>
    <row r="939" spans="28:38" x14ac:dyDescent="0.2">
      <c r="AB939" s="127" t="str">
        <f t="shared" si="89"/>
        <v>GLDN VAL_All Wells_Compressor engines_20200202</v>
      </c>
      <c r="AC939" s="127" t="str">
        <f t="shared" si="90"/>
        <v>All Wells</v>
      </c>
      <c r="AD939" s="127" t="str">
        <f t="shared" si="91"/>
        <v>Compressor engines</v>
      </c>
      <c r="AE939" s="127" t="str">
        <f t="shared" si="92"/>
        <v>20200202</v>
      </c>
      <c r="AF939" s="127" t="str">
        <f t="shared" si="93"/>
        <v>GLDN VAL</v>
      </c>
      <c r="AG939" s="272"/>
      <c r="AH939" s="272"/>
      <c r="AI939" s="272"/>
      <c r="AJ939" s="83" t="s">
        <v>400</v>
      </c>
      <c r="AK939" s="270">
        <v>0.86095084285529</v>
      </c>
      <c r="AL939"/>
    </row>
    <row r="940" spans="28:38" x14ac:dyDescent="0.2">
      <c r="AB940" s="127" t="str">
        <f t="shared" si="89"/>
        <v>MSSLSHEL_All Wells_Compressor engines_20200202</v>
      </c>
      <c r="AC940" s="127" t="str">
        <f t="shared" si="90"/>
        <v>All Wells</v>
      </c>
      <c r="AD940" s="127" t="str">
        <f t="shared" si="91"/>
        <v>Compressor engines</v>
      </c>
      <c r="AE940" s="127" t="str">
        <f t="shared" si="92"/>
        <v>20200202</v>
      </c>
      <c r="AF940" s="127" t="str">
        <f t="shared" si="93"/>
        <v>MSSLSHEL</v>
      </c>
      <c r="AG940" s="272"/>
      <c r="AH940" s="272"/>
      <c r="AI940" s="272"/>
      <c r="AJ940" s="83" t="s">
        <v>401</v>
      </c>
      <c r="AK940" s="270">
        <v>0.86095084285529</v>
      </c>
      <c r="AL940"/>
    </row>
    <row r="941" spans="28:38" x14ac:dyDescent="0.2">
      <c r="AB941" s="127" t="str">
        <f t="shared" si="89"/>
        <v>PETROLEM_All Wells_Compressor engines_20200202</v>
      </c>
      <c r="AC941" s="127" t="str">
        <f t="shared" si="90"/>
        <v>All Wells</v>
      </c>
      <c r="AD941" s="127" t="str">
        <f t="shared" si="91"/>
        <v>Compressor engines</v>
      </c>
      <c r="AE941" s="127" t="str">
        <f t="shared" si="92"/>
        <v>20200202</v>
      </c>
      <c r="AF941" s="127" t="str">
        <f t="shared" si="93"/>
        <v>PETROLEM</v>
      </c>
      <c r="AG941" s="272"/>
      <c r="AH941" s="272"/>
      <c r="AI941" s="272"/>
      <c r="AJ941" s="83" t="s">
        <v>402</v>
      </c>
      <c r="AK941" s="270">
        <v>0.86095084285529</v>
      </c>
      <c r="AL941"/>
    </row>
    <row r="942" spans="28:38" x14ac:dyDescent="0.2">
      <c r="AB942" s="127" t="str">
        <f t="shared" si="89"/>
        <v>Basinwide_All Wells_Compressor engines_20200202</v>
      </c>
      <c r="AC942" s="127" t="str">
        <f t="shared" si="90"/>
        <v>All Wells</v>
      </c>
      <c r="AD942" s="127" t="str">
        <f t="shared" si="91"/>
        <v>Compressor engines</v>
      </c>
      <c r="AE942" s="127" t="str">
        <f t="shared" si="92"/>
        <v>20200202</v>
      </c>
      <c r="AF942" s="127" t="str">
        <f t="shared" si="93"/>
        <v>Basinwide</v>
      </c>
      <c r="AG942" s="272"/>
      <c r="AH942" s="272"/>
      <c r="AI942" s="272"/>
      <c r="AJ942" s="83" t="s">
        <v>453</v>
      </c>
      <c r="AK942" s="270">
        <v>0.81254415563619808</v>
      </c>
      <c r="AL942"/>
    </row>
    <row r="943" spans="28:38" x14ac:dyDescent="0.2">
      <c r="AB943" s="127" t="str">
        <f t="shared" si="89"/>
        <v>Toole_All Wells_Compressor engines_20200254</v>
      </c>
      <c r="AC943" s="127" t="str">
        <f t="shared" si="90"/>
        <v>All Wells</v>
      </c>
      <c r="AD943" s="127" t="str">
        <f t="shared" si="91"/>
        <v>Compressor engines</v>
      </c>
      <c r="AE943" s="127" t="str">
        <f t="shared" si="92"/>
        <v>20200254</v>
      </c>
      <c r="AF943" s="127" t="str">
        <f t="shared" si="93"/>
        <v>Toole</v>
      </c>
      <c r="AG943" s="272"/>
      <c r="AH943" s="272"/>
      <c r="AI943" s="12" t="s">
        <v>38</v>
      </c>
      <c r="AJ943" s="12" t="s">
        <v>383</v>
      </c>
      <c r="AK943" s="269">
        <v>0.95531817194596502</v>
      </c>
      <c r="AL943"/>
    </row>
    <row r="944" spans="28:38" x14ac:dyDescent="0.2">
      <c r="AB944" s="127" t="str">
        <f t="shared" si="89"/>
        <v>Pondera_All Wells_Compressor engines_20200254</v>
      </c>
      <c r="AC944" s="127" t="str">
        <f t="shared" si="90"/>
        <v>All Wells</v>
      </c>
      <c r="AD944" s="127" t="str">
        <f t="shared" si="91"/>
        <v>Compressor engines</v>
      </c>
      <c r="AE944" s="127" t="str">
        <f t="shared" si="92"/>
        <v>20200254</v>
      </c>
      <c r="AF944" s="127" t="str">
        <f t="shared" si="93"/>
        <v>Pondera</v>
      </c>
      <c r="AG944" s="272"/>
      <c r="AH944" s="272"/>
      <c r="AI944" s="272"/>
      <c r="AJ944" s="83" t="s">
        <v>384</v>
      </c>
      <c r="AK944" s="270">
        <v>0.95531817194596502</v>
      </c>
      <c r="AL944"/>
    </row>
    <row r="945" spans="28:38" x14ac:dyDescent="0.2">
      <c r="AB945" s="127" t="str">
        <f t="shared" si="89"/>
        <v>Glacier_All Wells_Compressor engines_20200254</v>
      </c>
      <c r="AC945" s="127" t="str">
        <f t="shared" si="90"/>
        <v>All Wells</v>
      </c>
      <c r="AD945" s="127" t="str">
        <f t="shared" si="91"/>
        <v>Compressor engines</v>
      </c>
      <c r="AE945" s="127" t="str">
        <f t="shared" si="92"/>
        <v>20200254</v>
      </c>
      <c r="AF945" s="127" t="str">
        <f t="shared" si="93"/>
        <v>Glacier</v>
      </c>
      <c r="AG945" s="272"/>
      <c r="AH945" s="272"/>
      <c r="AI945" s="272"/>
      <c r="AJ945" s="83" t="s">
        <v>385</v>
      </c>
      <c r="AK945" s="270">
        <v>0.95531817194596502</v>
      </c>
      <c r="AL945"/>
    </row>
    <row r="946" spans="28:38" x14ac:dyDescent="0.2">
      <c r="AB946" s="127" t="str">
        <f t="shared" si="89"/>
        <v>Blaine_All Wells_Compressor engines_20200254</v>
      </c>
      <c r="AC946" s="127" t="str">
        <f t="shared" si="90"/>
        <v>All Wells</v>
      </c>
      <c r="AD946" s="127" t="str">
        <f t="shared" si="91"/>
        <v>Compressor engines</v>
      </c>
      <c r="AE946" s="127" t="str">
        <f t="shared" si="92"/>
        <v>20200254</v>
      </c>
      <c r="AF946" s="127" t="str">
        <f t="shared" si="93"/>
        <v>Blaine</v>
      </c>
      <c r="AG946" s="272"/>
      <c r="AH946" s="272"/>
      <c r="AI946" s="272"/>
      <c r="AJ946" s="83" t="s">
        <v>386</v>
      </c>
      <c r="AK946" s="270">
        <v>0.81714947198503274</v>
      </c>
      <c r="AL946"/>
    </row>
    <row r="947" spans="28:38" x14ac:dyDescent="0.2">
      <c r="AB947" s="127" t="str">
        <f t="shared" si="89"/>
        <v>Hill_All Wells_Compressor engines_20200254</v>
      </c>
      <c r="AC947" s="127" t="str">
        <f t="shared" si="90"/>
        <v>All Wells</v>
      </c>
      <c r="AD947" s="127" t="str">
        <f t="shared" si="91"/>
        <v>Compressor engines</v>
      </c>
      <c r="AE947" s="127" t="str">
        <f t="shared" si="92"/>
        <v>20200254</v>
      </c>
      <c r="AF947" s="127" t="str">
        <f t="shared" si="93"/>
        <v>Hill</v>
      </c>
      <c r="AG947" s="272"/>
      <c r="AH947" s="272"/>
      <c r="AI947" s="272"/>
      <c r="AJ947" s="83" t="s">
        <v>387</v>
      </c>
      <c r="AK947" s="270">
        <v>0.81714947198503274</v>
      </c>
      <c r="AL947"/>
    </row>
    <row r="948" spans="28:38" x14ac:dyDescent="0.2">
      <c r="AB948" s="127" t="str">
        <f t="shared" si="89"/>
        <v>Liberty_All Wells_Compressor engines_20200254</v>
      </c>
      <c r="AC948" s="127" t="str">
        <f t="shared" si="90"/>
        <v>All Wells</v>
      </c>
      <c r="AD948" s="127" t="str">
        <f t="shared" si="91"/>
        <v>Compressor engines</v>
      </c>
      <c r="AE948" s="127" t="str">
        <f t="shared" si="92"/>
        <v>20200254</v>
      </c>
      <c r="AF948" s="127" t="str">
        <f t="shared" si="93"/>
        <v>Liberty</v>
      </c>
      <c r="AG948" s="272"/>
      <c r="AH948" s="272"/>
      <c r="AI948" s="272"/>
      <c r="AJ948" s="83" t="s">
        <v>388</v>
      </c>
      <c r="AK948" s="270">
        <v>0.95531817194596502</v>
      </c>
      <c r="AL948"/>
    </row>
    <row r="949" spans="28:38" x14ac:dyDescent="0.2">
      <c r="AB949" s="127" t="str">
        <f t="shared" si="89"/>
        <v>Phillips_All Wells_Compressor engines_20200254</v>
      </c>
      <c r="AC949" s="127" t="str">
        <f t="shared" si="90"/>
        <v>All Wells</v>
      </c>
      <c r="AD949" s="127" t="str">
        <f t="shared" si="91"/>
        <v>Compressor engines</v>
      </c>
      <c r="AE949" s="127" t="str">
        <f t="shared" si="92"/>
        <v>20200254</v>
      </c>
      <c r="AF949" s="127" t="str">
        <f t="shared" si="93"/>
        <v>Phillips</v>
      </c>
      <c r="AG949" s="272"/>
      <c r="AH949" s="272"/>
      <c r="AI949" s="272"/>
      <c r="AJ949" s="83" t="s">
        <v>389</v>
      </c>
      <c r="AK949" s="270">
        <v>0.74056353739134018</v>
      </c>
      <c r="AL949"/>
    </row>
    <row r="950" spans="28:38" x14ac:dyDescent="0.2">
      <c r="AB950" s="127" t="str">
        <f t="shared" si="89"/>
        <v>Cascade_All Wells_Compressor engines_20200254</v>
      </c>
      <c r="AC950" s="127" t="str">
        <f t="shared" si="90"/>
        <v>All Wells</v>
      </c>
      <c r="AD950" s="127" t="str">
        <f t="shared" si="91"/>
        <v>Compressor engines</v>
      </c>
      <c r="AE950" s="127" t="str">
        <f t="shared" si="92"/>
        <v>20200254</v>
      </c>
      <c r="AF950" s="127" t="str">
        <f t="shared" si="93"/>
        <v>Cascade</v>
      </c>
      <c r="AG950" s="272"/>
      <c r="AH950" s="272"/>
      <c r="AI950" s="272"/>
      <c r="AJ950" s="83" t="s">
        <v>390</v>
      </c>
      <c r="AK950" s="270">
        <v>0.86095084285529</v>
      </c>
      <c r="AL950"/>
    </row>
    <row r="951" spans="28:38" x14ac:dyDescent="0.2">
      <c r="AB951" s="127" t="str">
        <f t="shared" si="89"/>
        <v>Fergus_All Wells_Compressor engines_20200254</v>
      </c>
      <c r="AC951" s="127" t="str">
        <f t="shared" si="90"/>
        <v>All Wells</v>
      </c>
      <c r="AD951" s="127" t="str">
        <f t="shared" si="91"/>
        <v>Compressor engines</v>
      </c>
      <c r="AE951" s="127" t="str">
        <f t="shared" si="92"/>
        <v>20200254</v>
      </c>
      <c r="AF951" s="127" t="str">
        <f t="shared" si="93"/>
        <v>Fergus</v>
      </c>
      <c r="AG951" s="272"/>
      <c r="AH951" s="272"/>
      <c r="AI951" s="272"/>
      <c r="AJ951" s="83" t="s">
        <v>391</v>
      </c>
      <c r="AK951" s="270">
        <v>0.86095084285529</v>
      </c>
      <c r="AL951"/>
    </row>
    <row r="952" spans="28:38" x14ac:dyDescent="0.2">
      <c r="AB952" s="127" t="str">
        <f t="shared" si="89"/>
        <v>Rosebud_All Wells_Compressor engines_20200254</v>
      </c>
      <c r="AC952" s="127" t="str">
        <f t="shared" si="90"/>
        <v>All Wells</v>
      </c>
      <c r="AD952" s="127" t="str">
        <f t="shared" si="91"/>
        <v>Compressor engines</v>
      </c>
      <c r="AE952" s="127" t="str">
        <f t="shared" si="92"/>
        <v>20200254</v>
      </c>
      <c r="AF952" s="127" t="str">
        <f t="shared" si="93"/>
        <v>Rosebud</v>
      </c>
      <c r="AG952" s="272"/>
      <c r="AH952" s="272"/>
      <c r="AI952" s="272"/>
      <c r="AJ952" s="83" t="s">
        <v>392</v>
      </c>
      <c r="AK952" s="270">
        <v>0.86095084285529</v>
      </c>
      <c r="AL952"/>
    </row>
    <row r="953" spans="28:38" x14ac:dyDescent="0.2">
      <c r="AB953" s="127" t="str">
        <f t="shared" si="89"/>
        <v>Teton_All Wells_Compressor engines_20200254</v>
      </c>
      <c r="AC953" s="127" t="str">
        <f t="shared" si="90"/>
        <v>All Wells</v>
      </c>
      <c r="AD953" s="127" t="str">
        <f t="shared" si="91"/>
        <v>Compressor engines</v>
      </c>
      <c r="AE953" s="127" t="str">
        <f t="shared" si="92"/>
        <v>20200254</v>
      </c>
      <c r="AF953" s="127" t="str">
        <f t="shared" si="93"/>
        <v>Teton</v>
      </c>
      <c r="AG953" s="272"/>
      <c r="AH953" s="272"/>
      <c r="AI953" s="272"/>
      <c r="AJ953" s="83" t="s">
        <v>393</v>
      </c>
      <c r="AK953" s="270">
        <v>0.86095084285529</v>
      </c>
      <c r="AL953"/>
    </row>
    <row r="954" spans="28:38" x14ac:dyDescent="0.2">
      <c r="AB954" s="127" t="str">
        <f t="shared" si="89"/>
        <v>Chouteau_All Wells_Compressor engines_20200254</v>
      </c>
      <c r="AC954" s="127" t="str">
        <f t="shared" si="90"/>
        <v>All Wells</v>
      </c>
      <c r="AD954" s="127" t="str">
        <f t="shared" si="91"/>
        <v>Compressor engines</v>
      </c>
      <c r="AE954" s="127" t="str">
        <f t="shared" si="92"/>
        <v>20200254</v>
      </c>
      <c r="AF954" s="127" t="str">
        <f t="shared" si="93"/>
        <v>Chouteau</v>
      </c>
      <c r="AG954" s="272"/>
      <c r="AH954" s="272"/>
      <c r="AI954" s="272"/>
      <c r="AJ954" s="83" t="s">
        <v>394</v>
      </c>
      <c r="AK954" s="270">
        <v>0.81714947198503274</v>
      </c>
      <c r="AL954"/>
    </row>
    <row r="955" spans="28:38" x14ac:dyDescent="0.2">
      <c r="AB955" s="127" t="str">
        <f t="shared" si="89"/>
        <v>YELLWSTN_All Wells_Compressor engines_20200254</v>
      </c>
      <c r="AC955" s="127" t="str">
        <f t="shared" si="90"/>
        <v>All Wells</v>
      </c>
      <c r="AD955" s="127" t="str">
        <f t="shared" si="91"/>
        <v>Compressor engines</v>
      </c>
      <c r="AE955" s="127" t="str">
        <f t="shared" si="92"/>
        <v>20200254</v>
      </c>
      <c r="AF955" s="127" t="str">
        <f t="shared" si="93"/>
        <v>YELLWSTN</v>
      </c>
      <c r="AG955" s="272"/>
      <c r="AH955" s="272"/>
      <c r="AI955" s="272"/>
      <c r="AJ955" s="83" t="s">
        <v>399</v>
      </c>
      <c r="AK955" s="270">
        <v>0.86095084285529</v>
      </c>
      <c r="AL955"/>
    </row>
    <row r="956" spans="28:38" x14ac:dyDescent="0.2">
      <c r="AB956" s="127" t="str">
        <f t="shared" si="89"/>
        <v>GLDN VAL_All Wells_Compressor engines_20200254</v>
      </c>
      <c r="AC956" s="127" t="str">
        <f t="shared" si="90"/>
        <v>All Wells</v>
      </c>
      <c r="AD956" s="127" t="str">
        <f t="shared" si="91"/>
        <v>Compressor engines</v>
      </c>
      <c r="AE956" s="127" t="str">
        <f t="shared" si="92"/>
        <v>20200254</v>
      </c>
      <c r="AF956" s="127" t="str">
        <f t="shared" si="93"/>
        <v>GLDN VAL</v>
      </c>
      <c r="AG956" s="272"/>
      <c r="AH956" s="272"/>
      <c r="AI956" s="272"/>
      <c r="AJ956" s="83" t="s">
        <v>400</v>
      </c>
      <c r="AK956" s="270">
        <v>0.86095084285529</v>
      </c>
      <c r="AL956"/>
    </row>
    <row r="957" spans="28:38" x14ac:dyDescent="0.2">
      <c r="AB957" s="127" t="str">
        <f t="shared" si="89"/>
        <v>MSSLSHEL_All Wells_Compressor engines_20200254</v>
      </c>
      <c r="AC957" s="127" t="str">
        <f t="shared" si="90"/>
        <v>All Wells</v>
      </c>
      <c r="AD957" s="127" t="str">
        <f t="shared" si="91"/>
        <v>Compressor engines</v>
      </c>
      <c r="AE957" s="127" t="str">
        <f t="shared" si="92"/>
        <v>20200254</v>
      </c>
      <c r="AF957" s="127" t="str">
        <f t="shared" si="93"/>
        <v>MSSLSHEL</v>
      </c>
      <c r="AG957" s="272"/>
      <c r="AH957" s="272"/>
      <c r="AI957" s="272"/>
      <c r="AJ957" s="83" t="s">
        <v>401</v>
      </c>
      <c r="AK957" s="270">
        <v>0.86095084285529</v>
      </c>
      <c r="AL957"/>
    </row>
    <row r="958" spans="28:38" x14ac:dyDescent="0.2">
      <c r="AB958" s="127" t="str">
        <f t="shared" si="89"/>
        <v>PETROLEM_All Wells_Compressor engines_20200254</v>
      </c>
      <c r="AC958" s="127" t="str">
        <f t="shared" si="90"/>
        <v>All Wells</v>
      </c>
      <c r="AD958" s="127" t="str">
        <f t="shared" si="91"/>
        <v>Compressor engines</v>
      </c>
      <c r="AE958" s="127" t="str">
        <f t="shared" si="92"/>
        <v>20200254</v>
      </c>
      <c r="AF958" s="127" t="str">
        <f t="shared" si="93"/>
        <v>PETROLEM</v>
      </c>
      <c r="AG958" s="272"/>
      <c r="AH958" s="272"/>
      <c r="AI958" s="272"/>
      <c r="AJ958" s="83" t="s">
        <v>402</v>
      </c>
      <c r="AK958" s="270">
        <v>0.86095084285529</v>
      </c>
      <c r="AL958"/>
    </row>
    <row r="959" spans="28:38" x14ac:dyDescent="0.2">
      <c r="AB959" s="127" t="str">
        <f t="shared" si="89"/>
        <v>Basinwide_All Wells_Compressor engines_20200254</v>
      </c>
      <c r="AC959" s="127" t="str">
        <f t="shared" si="90"/>
        <v>All Wells</v>
      </c>
      <c r="AD959" s="127" t="str">
        <f t="shared" si="91"/>
        <v>Compressor engines</v>
      </c>
      <c r="AE959" s="127" t="str">
        <f t="shared" si="92"/>
        <v>20200254</v>
      </c>
      <c r="AF959" s="127" t="str">
        <f t="shared" si="93"/>
        <v>Basinwide</v>
      </c>
      <c r="AG959" s="272"/>
      <c r="AH959" s="272"/>
      <c r="AI959" s="272"/>
      <c r="AJ959" s="83" t="s">
        <v>453</v>
      </c>
      <c r="AK959" s="270">
        <v>0.81254415563619808</v>
      </c>
      <c r="AL959"/>
    </row>
    <row r="960" spans="28:38" x14ac:dyDescent="0.2">
      <c r="AB960" s="127" t="str">
        <f t="shared" si="89"/>
        <v>Toole_All Wells_Compressor engines_20200253</v>
      </c>
      <c r="AC960" s="127" t="str">
        <f t="shared" si="90"/>
        <v>All Wells</v>
      </c>
      <c r="AD960" s="127" t="str">
        <f t="shared" si="91"/>
        <v>Compressor engines</v>
      </c>
      <c r="AE960" s="127" t="str">
        <f t="shared" si="92"/>
        <v>20200253</v>
      </c>
      <c r="AF960" s="127" t="str">
        <f t="shared" si="93"/>
        <v>Toole</v>
      </c>
      <c r="AG960" s="272"/>
      <c r="AH960" s="272"/>
      <c r="AI960" s="12" t="s">
        <v>37</v>
      </c>
      <c r="AJ960" s="12" t="s">
        <v>383</v>
      </c>
      <c r="AK960" s="269">
        <v>0.95531817194596502</v>
      </c>
      <c r="AL960"/>
    </row>
    <row r="961" spans="28:38" x14ac:dyDescent="0.2">
      <c r="AB961" s="127" t="str">
        <f t="shared" si="89"/>
        <v>Pondera_All Wells_Compressor engines_20200253</v>
      </c>
      <c r="AC961" s="127" t="str">
        <f t="shared" si="90"/>
        <v>All Wells</v>
      </c>
      <c r="AD961" s="127" t="str">
        <f t="shared" si="91"/>
        <v>Compressor engines</v>
      </c>
      <c r="AE961" s="127" t="str">
        <f t="shared" si="92"/>
        <v>20200253</v>
      </c>
      <c r="AF961" s="127" t="str">
        <f t="shared" si="93"/>
        <v>Pondera</v>
      </c>
      <c r="AG961" s="272"/>
      <c r="AH961" s="272"/>
      <c r="AI961" s="272"/>
      <c r="AJ961" s="83" t="s">
        <v>384</v>
      </c>
      <c r="AK961" s="270">
        <v>0.95531817194596502</v>
      </c>
      <c r="AL961"/>
    </row>
    <row r="962" spans="28:38" x14ac:dyDescent="0.2">
      <c r="AB962" s="127" t="str">
        <f t="shared" si="89"/>
        <v>Glacier_All Wells_Compressor engines_20200253</v>
      </c>
      <c r="AC962" s="127" t="str">
        <f t="shared" si="90"/>
        <v>All Wells</v>
      </c>
      <c r="AD962" s="127" t="str">
        <f t="shared" si="91"/>
        <v>Compressor engines</v>
      </c>
      <c r="AE962" s="127" t="str">
        <f t="shared" si="92"/>
        <v>20200253</v>
      </c>
      <c r="AF962" s="127" t="str">
        <f t="shared" si="93"/>
        <v>Glacier</v>
      </c>
      <c r="AG962" s="272"/>
      <c r="AH962" s="272"/>
      <c r="AI962" s="272"/>
      <c r="AJ962" s="83" t="s">
        <v>385</v>
      </c>
      <c r="AK962" s="270">
        <v>0.95531817194596502</v>
      </c>
      <c r="AL962"/>
    </row>
    <row r="963" spans="28:38" x14ac:dyDescent="0.2">
      <c r="AB963" s="127" t="str">
        <f t="shared" si="89"/>
        <v>Blaine_All Wells_Compressor engines_20200253</v>
      </c>
      <c r="AC963" s="127" t="str">
        <f t="shared" si="90"/>
        <v>All Wells</v>
      </c>
      <c r="AD963" s="127" t="str">
        <f t="shared" si="91"/>
        <v>Compressor engines</v>
      </c>
      <c r="AE963" s="127" t="str">
        <f t="shared" si="92"/>
        <v>20200253</v>
      </c>
      <c r="AF963" s="127" t="str">
        <f t="shared" si="93"/>
        <v>Blaine</v>
      </c>
      <c r="AG963" s="272"/>
      <c r="AH963" s="272"/>
      <c r="AI963" s="272"/>
      <c r="AJ963" s="83" t="s">
        <v>386</v>
      </c>
      <c r="AK963" s="270">
        <v>0.81714947198503274</v>
      </c>
      <c r="AL963"/>
    </row>
    <row r="964" spans="28:38" x14ac:dyDescent="0.2">
      <c r="AB964" s="127" t="str">
        <f t="shared" si="89"/>
        <v>Hill_All Wells_Compressor engines_20200253</v>
      </c>
      <c r="AC964" s="127" t="str">
        <f t="shared" si="90"/>
        <v>All Wells</v>
      </c>
      <c r="AD964" s="127" t="str">
        <f t="shared" si="91"/>
        <v>Compressor engines</v>
      </c>
      <c r="AE964" s="127" t="str">
        <f t="shared" si="92"/>
        <v>20200253</v>
      </c>
      <c r="AF964" s="127" t="str">
        <f t="shared" si="93"/>
        <v>Hill</v>
      </c>
      <c r="AG964" s="272"/>
      <c r="AH964" s="272"/>
      <c r="AI964" s="272"/>
      <c r="AJ964" s="83" t="s">
        <v>387</v>
      </c>
      <c r="AK964" s="270">
        <v>0.81714947198503274</v>
      </c>
      <c r="AL964"/>
    </row>
    <row r="965" spans="28:38" x14ac:dyDescent="0.2">
      <c r="AB965" s="127" t="str">
        <f t="shared" si="89"/>
        <v>Liberty_All Wells_Compressor engines_20200253</v>
      </c>
      <c r="AC965" s="127" t="str">
        <f t="shared" si="90"/>
        <v>All Wells</v>
      </c>
      <c r="AD965" s="127" t="str">
        <f t="shared" si="91"/>
        <v>Compressor engines</v>
      </c>
      <c r="AE965" s="127" t="str">
        <f t="shared" si="92"/>
        <v>20200253</v>
      </c>
      <c r="AF965" s="127" t="str">
        <f t="shared" si="93"/>
        <v>Liberty</v>
      </c>
      <c r="AG965" s="272"/>
      <c r="AH965" s="272"/>
      <c r="AI965" s="272"/>
      <c r="AJ965" s="83" t="s">
        <v>388</v>
      </c>
      <c r="AK965" s="270">
        <v>0.95531817194596502</v>
      </c>
      <c r="AL965"/>
    </row>
    <row r="966" spans="28:38" x14ac:dyDescent="0.2">
      <c r="AB966" s="127" t="str">
        <f t="shared" si="89"/>
        <v>Phillips_All Wells_Compressor engines_20200253</v>
      </c>
      <c r="AC966" s="127" t="str">
        <f t="shared" si="90"/>
        <v>All Wells</v>
      </c>
      <c r="AD966" s="127" t="str">
        <f t="shared" si="91"/>
        <v>Compressor engines</v>
      </c>
      <c r="AE966" s="127" t="str">
        <f t="shared" si="92"/>
        <v>20200253</v>
      </c>
      <c r="AF966" s="127" t="str">
        <f t="shared" si="93"/>
        <v>Phillips</v>
      </c>
      <c r="AG966" s="272"/>
      <c r="AH966" s="272"/>
      <c r="AI966" s="272"/>
      <c r="AJ966" s="83" t="s">
        <v>389</v>
      </c>
      <c r="AK966" s="270">
        <v>0.74056353739134018</v>
      </c>
      <c r="AL966"/>
    </row>
    <row r="967" spans="28:38" x14ac:dyDescent="0.2">
      <c r="AB967" s="127" t="str">
        <f t="shared" si="89"/>
        <v>Cascade_All Wells_Compressor engines_20200253</v>
      </c>
      <c r="AC967" s="127" t="str">
        <f t="shared" si="90"/>
        <v>All Wells</v>
      </c>
      <c r="AD967" s="127" t="str">
        <f t="shared" si="91"/>
        <v>Compressor engines</v>
      </c>
      <c r="AE967" s="127" t="str">
        <f t="shared" si="92"/>
        <v>20200253</v>
      </c>
      <c r="AF967" s="127" t="str">
        <f t="shared" si="93"/>
        <v>Cascade</v>
      </c>
      <c r="AG967" s="272"/>
      <c r="AH967" s="272"/>
      <c r="AI967" s="272"/>
      <c r="AJ967" s="83" t="s">
        <v>390</v>
      </c>
      <c r="AK967" s="270">
        <v>0.86095084285529</v>
      </c>
      <c r="AL967"/>
    </row>
    <row r="968" spans="28:38" x14ac:dyDescent="0.2">
      <c r="AB968" s="127" t="str">
        <f t="shared" si="89"/>
        <v>Fergus_All Wells_Compressor engines_20200253</v>
      </c>
      <c r="AC968" s="127" t="str">
        <f t="shared" si="90"/>
        <v>All Wells</v>
      </c>
      <c r="AD968" s="127" t="str">
        <f t="shared" si="91"/>
        <v>Compressor engines</v>
      </c>
      <c r="AE968" s="127" t="str">
        <f t="shared" si="92"/>
        <v>20200253</v>
      </c>
      <c r="AF968" s="127" t="str">
        <f t="shared" si="93"/>
        <v>Fergus</v>
      </c>
      <c r="AG968" s="272"/>
      <c r="AH968" s="272"/>
      <c r="AI968" s="272"/>
      <c r="AJ968" s="83" t="s">
        <v>391</v>
      </c>
      <c r="AK968" s="270">
        <v>0.86095084285529</v>
      </c>
      <c r="AL968"/>
    </row>
    <row r="969" spans="28:38" x14ac:dyDescent="0.2">
      <c r="AB969" s="127" t="str">
        <f t="shared" si="89"/>
        <v>Rosebud_All Wells_Compressor engines_20200253</v>
      </c>
      <c r="AC969" s="127" t="str">
        <f t="shared" si="90"/>
        <v>All Wells</v>
      </c>
      <c r="AD969" s="127" t="str">
        <f t="shared" si="91"/>
        <v>Compressor engines</v>
      </c>
      <c r="AE969" s="127" t="str">
        <f t="shared" si="92"/>
        <v>20200253</v>
      </c>
      <c r="AF969" s="127" t="str">
        <f t="shared" si="93"/>
        <v>Rosebud</v>
      </c>
      <c r="AG969" s="272"/>
      <c r="AH969" s="272"/>
      <c r="AI969" s="272"/>
      <c r="AJ969" s="83" t="s">
        <v>392</v>
      </c>
      <c r="AK969" s="270">
        <v>0.86095084285529</v>
      </c>
      <c r="AL969"/>
    </row>
    <row r="970" spans="28:38" x14ac:dyDescent="0.2">
      <c r="AB970" s="127" t="str">
        <f t="shared" si="89"/>
        <v>Teton_All Wells_Compressor engines_20200253</v>
      </c>
      <c r="AC970" s="127" t="str">
        <f t="shared" si="90"/>
        <v>All Wells</v>
      </c>
      <c r="AD970" s="127" t="str">
        <f t="shared" si="91"/>
        <v>Compressor engines</v>
      </c>
      <c r="AE970" s="127" t="str">
        <f t="shared" si="92"/>
        <v>20200253</v>
      </c>
      <c r="AF970" s="127" t="str">
        <f t="shared" si="93"/>
        <v>Teton</v>
      </c>
      <c r="AG970" s="272"/>
      <c r="AH970" s="272"/>
      <c r="AI970" s="272"/>
      <c r="AJ970" s="83" t="s">
        <v>393</v>
      </c>
      <c r="AK970" s="270">
        <v>0.86095084285529</v>
      </c>
      <c r="AL970"/>
    </row>
    <row r="971" spans="28:38" x14ac:dyDescent="0.2">
      <c r="AB971" s="127" t="str">
        <f t="shared" si="89"/>
        <v>Chouteau_All Wells_Compressor engines_20200253</v>
      </c>
      <c r="AC971" s="127" t="str">
        <f t="shared" si="90"/>
        <v>All Wells</v>
      </c>
      <c r="AD971" s="127" t="str">
        <f t="shared" si="91"/>
        <v>Compressor engines</v>
      </c>
      <c r="AE971" s="127" t="str">
        <f t="shared" si="92"/>
        <v>20200253</v>
      </c>
      <c r="AF971" s="127" t="str">
        <f t="shared" si="93"/>
        <v>Chouteau</v>
      </c>
      <c r="AG971" s="272"/>
      <c r="AH971" s="272"/>
      <c r="AI971" s="272"/>
      <c r="AJ971" s="83" t="s">
        <v>394</v>
      </c>
      <c r="AK971" s="270">
        <v>0.81714947198503274</v>
      </c>
      <c r="AL971"/>
    </row>
    <row r="972" spans="28:38" x14ac:dyDescent="0.2">
      <c r="AB972" s="127" t="str">
        <f t="shared" si="89"/>
        <v>YELLWSTN_All Wells_Compressor engines_20200253</v>
      </c>
      <c r="AC972" s="127" t="str">
        <f t="shared" si="90"/>
        <v>All Wells</v>
      </c>
      <c r="AD972" s="127" t="str">
        <f t="shared" si="91"/>
        <v>Compressor engines</v>
      </c>
      <c r="AE972" s="127" t="str">
        <f t="shared" si="92"/>
        <v>20200253</v>
      </c>
      <c r="AF972" s="127" t="str">
        <f t="shared" si="93"/>
        <v>YELLWSTN</v>
      </c>
      <c r="AG972" s="272"/>
      <c r="AH972" s="272"/>
      <c r="AI972" s="272"/>
      <c r="AJ972" s="83" t="s">
        <v>399</v>
      </c>
      <c r="AK972" s="270">
        <v>0.86095084285529</v>
      </c>
      <c r="AL972"/>
    </row>
    <row r="973" spans="28:38" x14ac:dyDescent="0.2">
      <c r="AB973" s="127" t="str">
        <f t="shared" si="89"/>
        <v>GLDN VAL_All Wells_Compressor engines_20200253</v>
      </c>
      <c r="AC973" s="127" t="str">
        <f t="shared" si="90"/>
        <v>All Wells</v>
      </c>
      <c r="AD973" s="127" t="str">
        <f t="shared" si="91"/>
        <v>Compressor engines</v>
      </c>
      <c r="AE973" s="127" t="str">
        <f t="shared" si="92"/>
        <v>20200253</v>
      </c>
      <c r="AF973" s="127" t="str">
        <f t="shared" si="93"/>
        <v>GLDN VAL</v>
      </c>
      <c r="AG973" s="272"/>
      <c r="AH973" s="272"/>
      <c r="AI973" s="272"/>
      <c r="AJ973" s="83" t="s">
        <v>400</v>
      </c>
      <c r="AK973" s="270">
        <v>0.86095084285529</v>
      </c>
      <c r="AL973"/>
    </row>
    <row r="974" spans="28:38" x14ac:dyDescent="0.2">
      <c r="AB974" s="127" t="str">
        <f t="shared" si="89"/>
        <v>MSSLSHEL_All Wells_Compressor engines_20200253</v>
      </c>
      <c r="AC974" s="127" t="str">
        <f t="shared" si="90"/>
        <v>All Wells</v>
      </c>
      <c r="AD974" s="127" t="str">
        <f t="shared" si="91"/>
        <v>Compressor engines</v>
      </c>
      <c r="AE974" s="127" t="str">
        <f t="shared" si="92"/>
        <v>20200253</v>
      </c>
      <c r="AF974" s="127" t="str">
        <f t="shared" si="93"/>
        <v>MSSLSHEL</v>
      </c>
      <c r="AG974" s="272"/>
      <c r="AH974" s="272"/>
      <c r="AI974" s="272"/>
      <c r="AJ974" s="83" t="s">
        <v>401</v>
      </c>
      <c r="AK974" s="270">
        <v>0.86095084285529</v>
      </c>
      <c r="AL974"/>
    </row>
    <row r="975" spans="28:38" x14ac:dyDescent="0.2">
      <c r="AB975" s="127" t="str">
        <f t="shared" si="89"/>
        <v>PETROLEM_All Wells_Compressor engines_20200253</v>
      </c>
      <c r="AC975" s="127" t="str">
        <f t="shared" si="90"/>
        <v>All Wells</v>
      </c>
      <c r="AD975" s="127" t="str">
        <f t="shared" si="91"/>
        <v>Compressor engines</v>
      </c>
      <c r="AE975" s="127" t="str">
        <f t="shared" si="92"/>
        <v>20200253</v>
      </c>
      <c r="AF975" s="127" t="str">
        <f t="shared" si="93"/>
        <v>PETROLEM</v>
      </c>
      <c r="AG975" s="272"/>
      <c r="AH975" s="272"/>
      <c r="AI975" s="272"/>
      <c r="AJ975" s="83" t="s">
        <v>402</v>
      </c>
      <c r="AK975" s="270">
        <v>0.86095084285529</v>
      </c>
      <c r="AL975"/>
    </row>
    <row r="976" spans="28:38" x14ac:dyDescent="0.2">
      <c r="AB976" s="127" t="str">
        <f t="shared" si="89"/>
        <v>Basinwide_All Wells_Compressor engines_20200253</v>
      </c>
      <c r="AC976" s="127" t="str">
        <f t="shared" si="90"/>
        <v>All Wells</v>
      </c>
      <c r="AD976" s="127" t="str">
        <f t="shared" si="91"/>
        <v>Compressor engines</v>
      </c>
      <c r="AE976" s="127" t="str">
        <f t="shared" si="92"/>
        <v>20200253</v>
      </c>
      <c r="AF976" s="127" t="str">
        <f t="shared" si="93"/>
        <v>Basinwide</v>
      </c>
      <c r="AG976" s="272"/>
      <c r="AH976" s="272"/>
      <c r="AI976" s="272"/>
      <c r="AJ976" s="83" t="s">
        <v>453</v>
      </c>
      <c r="AK976" s="270">
        <v>0.81254415563619808</v>
      </c>
      <c r="AL976"/>
    </row>
    <row r="977" spans="28:38" x14ac:dyDescent="0.2">
      <c r="AB977" s="127" t="str">
        <f t="shared" si="89"/>
        <v>Toole_All Wells_Compressor engines_31000203</v>
      </c>
      <c r="AC977" s="127" t="str">
        <f t="shared" si="90"/>
        <v>All Wells</v>
      </c>
      <c r="AD977" s="127" t="str">
        <f t="shared" si="91"/>
        <v>Compressor engines</v>
      </c>
      <c r="AE977" s="127" t="str">
        <f t="shared" si="92"/>
        <v>31000203</v>
      </c>
      <c r="AF977" s="127" t="str">
        <f t="shared" si="93"/>
        <v>Toole</v>
      </c>
      <c r="AG977" s="272"/>
      <c r="AH977" s="272"/>
      <c r="AI977" s="12" t="s">
        <v>25</v>
      </c>
      <c r="AJ977" s="12" t="s">
        <v>383</v>
      </c>
      <c r="AK977" s="269">
        <v>0.95531817194596502</v>
      </c>
      <c r="AL977"/>
    </row>
    <row r="978" spans="28:38" x14ac:dyDescent="0.2">
      <c r="AB978" s="127" t="str">
        <f t="shared" si="89"/>
        <v>Pondera_All Wells_Compressor engines_31000203</v>
      </c>
      <c r="AC978" s="127" t="str">
        <f t="shared" si="90"/>
        <v>All Wells</v>
      </c>
      <c r="AD978" s="127" t="str">
        <f t="shared" si="91"/>
        <v>Compressor engines</v>
      </c>
      <c r="AE978" s="127" t="str">
        <f t="shared" si="92"/>
        <v>31000203</v>
      </c>
      <c r="AF978" s="127" t="str">
        <f t="shared" si="93"/>
        <v>Pondera</v>
      </c>
      <c r="AG978" s="272"/>
      <c r="AH978" s="272"/>
      <c r="AI978" s="272"/>
      <c r="AJ978" s="83" t="s">
        <v>384</v>
      </c>
      <c r="AK978" s="270">
        <v>0.95531817194596502</v>
      </c>
      <c r="AL978"/>
    </row>
    <row r="979" spans="28:38" x14ac:dyDescent="0.2">
      <c r="AB979" s="127" t="str">
        <f t="shared" si="89"/>
        <v>Glacier_All Wells_Compressor engines_31000203</v>
      </c>
      <c r="AC979" s="127" t="str">
        <f t="shared" si="90"/>
        <v>All Wells</v>
      </c>
      <c r="AD979" s="127" t="str">
        <f t="shared" si="91"/>
        <v>Compressor engines</v>
      </c>
      <c r="AE979" s="127" t="str">
        <f t="shared" si="92"/>
        <v>31000203</v>
      </c>
      <c r="AF979" s="127" t="str">
        <f t="shared" si="93"/>
        <v>Glacier</v>
      </c>
      <c r="AG979" s="272"/>
      <c r="AH979" s="272"/>
      <c r="AI979" s="272"/>
      <c r="AJ979" s="83" t="s">
        <v>385</v>
      </c>
      <c r="AK979" s="270">
        <v>0.95531817194596502</v>
      </c>
      <c r="AL979"/>
    </row>
    <row r="980" spans="28:38" x14ac:dyDescent="0.2">
      <c r="AB980" s="127" t="str">
        <f t="shared" si="89"/>
        <v>Blaine_All Wells_Compressor engines_31000203</v>
      </c>
      <c r="AC980" s="127" t="str">
        <f t="shared" si="90"/>
        <v>All Wells</v>
      </c>
      <c r="AD980" s="127" t="str">
        <f t="shared" si="91"/>
        <v>Compressor engines</v>
      </c>
      <c r="AE980" s="127" t="str">
        <f t="shared" si="92"/>
        <v>31000203</v>
      </c>
      <c r="AF980" s="127" t="str">
        <f t="shared" si="93"/>
        <v>Blaine</v>
      </c>
      <c r="AG980" s="272"/>
      <c r="AH980" s="272"/>
      <c r="AI980" s="272"/>
      <c r="AJ980" s="83" t="s">
        <v>386</v>
      </c>
      <c r="AK980" s="270">
        <v>0.81714947198503274</v>
      </c>
      <c r="AL980"/>
    </row>
    <row r="981" spans="28:38" x14ac:dyDescent="0.2">
      <c r="AB981" s="127" t="str">
        <f t="shared" si="89"/>
        <v>Hill_All Wells_Compressor engines_31000203</v>
      </c>
      <c r="AC981" s="127" t="str">
        <f t="shared" si="90"/>
        <v>All Wells</v>
      </c>
      <c r="AD981" s="127" t="str">
        <f t="shared" si="91"/>
        <v>Compressor engines</v>
      </c>
      <c r="AE981" s="127" t="str">
        <f t="shared" si="92"/>
        <v>31000203</v>
      </c>
      <c r="AF981" s="127" t="str">
        <f t="shared" si="93"/>
        <v>Hill</v>
      </c>
      <c r="AG981" s="272"/>
      <c r="AH981" s="272"/>
      <c r="AI981" s="272"/>
      <c r="AJ981" s="83" t="s">
        <v>387</v>
      </c>
      <c r="AK981" s="270">
        <v>0.81714947198503274</v>
      </c>
      <c r="AL981"/>
    </row>
    <row r="982" spans="28:38" x14ac:dyDescent="0.2">
      <c r="AB982" s="127" t="str">
        <f t="shared" si="89"/>
        <v>Liberty_All Wells_Compressor engines_31000203</v>
      </c>
      <c r="AC982" s="127" t="str">
        <f t="shared" si="90"/>
        <v>All Wells</v>
      </c>
      <c r="AD982" s="127" t="str">
        <f t="shared" si="91"/>
        <v>Compressor engines</v>
      </c>
      <c r="AE982" s="127" t="str">
        <f t="shared" si="92"/>
        <v>31000203</v>
      </c>
      <c r="AF982" s="127" t="str">
        <f t="shared" si="93"/>
        <v>Liberty</v>
      </c>
      <c r="AG982" s="272"/>
      <c r="AH982" s="272"/>
      <c r="AI982" s="272"/>
      <c r="AJ982" s="83" t="s">
        <v>388</v>
      </c>
      <c r="AK982" s="270">
        <v>0.95531817194596502</v>
      </c>
      <c r="AL982"/>
    </row>
    <row r="983" spans="28:38" x14ac:dyDescent="0.2">
      <c r="AB983" s="127" t="str">
        <f t="shared" si="89"/>
        <v>Phillips_All Wells_Compressor engines_31000203</v>
      </c>
      <c r="AC983" s="127" t="str">
        <f t="shared" si="90"/>
        <v>All Wells</v>
      </c>
      <c r="AD983" s="127" t="str">
        <f t="shared" si="91"/>
        <v>Compressor engines</v>
      </c>
      <c r="AE983" s="127" t="str">
        <f t="shared" si="92"/>
        <v>31000203</v>
      </c>
      <c r="AF983" s="127" t="str">
        <f t="shared" si="93"/>
        <v>Phillips</v>
      </c>
      <c r="AG983" s="272"/>
      <c r="AH983" s="272"/>
      <c r="AI983" s="272"/>
      <c r="AJ983" s="83" t="s">
        <v>389</v>
      </c>
      <c r="AK983" s="270">
        <v>0.74056353739134018</v>
      </c>
      <c r="AL983"/>
    </row>
    <row r="984" spans="28:38" x14ac:dyDescent="0.2">
      <c r="AB984" s="127" t="str">
        <f t="shared" si="89"/>
        <v>Cascade_All Wells_Compressor engines_31000203</v>
      </c>
      <c r="AC984" s="127" t="str">
        <f t="shared" si="90"/>
        <v>All Wells</v>
      </c>
      <c r="AD984" s="127" t="str">
        <f t="shared" si="91"/>
        <v>Compressor engines</v>
      </c>
      <c r="AE984" s="127" t="str">
        <f t="shared" si="92"/>
        <v>31000203</v>
      </c>
      <c r="AF984" s="127" t="str">
        <f t="shared" si="93"/>
        <v>Cascade</v>
      </c>
      <c r="AG984" s="272"/>
      <c r="AH984" s="272"/>
      <c r="AI984" s="272"/>
      <c r="AJ984" s="83" t="s">
        <v>390</v>
      </c>
      <c r="AK984" s="270">
        <v>0.86095084285529</v>
      </c>
      <c r="AL984"/>
    </row>
    <row r="985" spans="28:38" x14ac:dyDescent="0.2">
      <c r="AB985" s="127" t="str">
        <f t="shared" si="89"/>
        <v>Fergus_All Wells_Compressor engines_31000203</v>
      </c>
      <c r="AC985" s="127" t="str">
        <f t="shared" si="90"/>
        <v>All Wells</v>
      </c>
      <c r="AD985" s="127" t="str">
        <f t="shared" si="91"/>
        <v>Compressor engines</v>
      </c>
      <c r="AE985" s="127" t="str">
        <f t="shared" si="92"/>
        <v>31000203</v>
      </c>
      <c r="AF985" s="127" t="str">
        <f t="shared" si="93"/>
        <v>Fergus</v>
      </c>
      <c r="AG985" s="272"/>
      <c r="AH985" s="272"/>
      <c r="AI985" s="272"/>
      <c r="AJ985" s="83" t="s">
        <v>391</v>
      </c>
      <c r="AK985" s="270">
        <v>0.86095084285529</v>
      </c>
      <c r="AL985"/>
    </row>
    <row r="986" spans="28:38" x14ac:dyDescent="0.2">
      <c r="AB986" s="127" t="str">
        <f t="shared" si="89"/>
        <v>Rosebud_All Wells_Compressor engines_31000203</v>
      </c>
      <c r="AC986" s="127" t="str">
        <f t="shared" si="90"/>
        <v>All Wells</v>
      </c>
      <c r="AD986" s="127" t="str">
        <f t="shared" si="91"/>
        <v>Compressor engines</v>
      </c>
      <c r="AE986" s="127" t="str">
        <f t="shared" si="92"/>
        <v>31000203</v>
      </c>
      <c r="AF986" s="127" t="str">
        <f t="shared" si="93"/>
        <v>Rosebud</v>
      </c>
      <c r="AG986" s="272"/>
      <c r="AH986" s="272"/>
      <c r="AI986" s="272"/>
      <c r="AJ986" s="83" t="s">
        <v>392</v>
      </c>
      <c r="AK986" s="270">
        <v>0.86095084285529</v>
      </c>
      <c r="AL986"/>
    </row>
    <row r="987" spans="28:38" x14ac:dyDescent="0.2">
      <c r="AB987" s="127" t="str">
        <f t="shared" si="89"/>
        <v>Teton_All Wells_Compressor engines_31000203</v>
      </c>
      <c r="AC987" s="127" t="str">
        <f t="shared" si="90"/>
        <v>All Wells</v>
      </c>
      <c r="AD987" s="127" t="str">
        <f t="shared" si="91"/>
        <v>Compressor engines</v>
      </c>
      <c r="AE987" s="127" t="str">
        <f t="shared" si="92"/>
        <v>31000203</v>
      </c>
      <c r="AF987" s="127" t="str">
        <f t="shared" si="93"/>
        <v>Teton</v>
      </c>
      <c r="AG987" s="272"/>
      <c r="AH987" s="272"/>
      <c r="AI987" s="272"/>
      <c r="AJ987" s="83" t="s">
        <v>393</v>
      </c>
      <c r="AK987" s="270">
        <v>0.86095084285529</v>
      </c>
      <c r="AL987"/>
    </row>
    <row r="988" spans="28:38" x14ac:dyDescent="0.2">
      <c r="AB988" s="127" t="str">
        <f t="shared" si="89"/>
        <v>Chouteau_All Wells_Compressor engines_31000203</v>
      </c>
      <c r="AC988" s="127" t="str">
        <f t="shared" si="90"/>
        <v>All Wells</v>
      </c>
      <c r="AD988" s="127" t="str">
        <f t="shared" si="91"/>
        <v>Compressor engines</v>
      </c>
      <c r="AE988" s="127" t="str">
        <f t="shared" si="92"/>
        <v>31000203</v>
      </c>
      <c r="AF988" s="127" t="str">
        <f t="shared" si="93"/>
        <v>Chouteau</v>
      </c>
      <c r="AG988" s="272"/>
      <c r="AH988" s="272"/>
      <c r="AI988" s="272"/>
      <c r="AJ988" s="83" t="s">
        <v>394</v>
      </c>
      <c r="AK988" s="270">
        <v>0.81714947198503274</v>
      </c>
      <c r="AL988"/>
    </row>
    <row r="989" spans="28:38" x14ac:dyDescent="0.2">
      <c r="AB989" s="127" t="str">
        <f t="shared" si="89"/>
        <v>YELLWSTN_All Wells_Compressor engines_31000203</v>
      </c>
      <c r="AC989" s="127" t="str">
        <f t="shared" si="90"/>
        <v>All Wells</v>
      </c>
      <c r="AD989" s="127" t="str">
        <f t="shared" si="91"/>
        <v>Compressor engines</v>
      </c>
      <c r="AE989" s="127" t="str">
        <f t="shared" si="92"/>
        <v>31000203</v>
      </c>
      <c r="AF989" s="127" t="str">
        <f t="shared" si="93"/>
        <v>YELLWSTN</v>
      </c>
      <c r="AG989" s="272"/>
      <c r="AH989" s="272"/>
      <c r="AI989" s="272"/>
      <c r="AJ989" s="83" t="s">
        <v>399</v>
      </c>
      <c r="AK989" s="270">
        <v>0.86095084285529</v>
      </c>
      <c r="AL989"/>
    </row>
    <row r="990" spans="28:38" x14ac:dyDescent="0.2">
      <c r="AB990" s="127" t="str">
        <f t="shared" ref="AB990:AB1053" si="94">AF990&amp;"_"&amp;AC990&amp;"_"&amp;AD990&amp;"_"&amp;AE990</f>
        <v>GLDN VAL_All Wells_Compressor engines_31000203</v>
      </c>
      <c r="AC990" s="127" t="str">
        <f t="shared" ref="AC990:AC1053" si="95">IF(AG990="",AC989,AG990)</f>
        <v>All Wells</v>
      </c>
      <c r="AD990" s="127" t="str">
        <f t="shared" ref="AD990:AD1053" si="96">IF(AH990="",AD989,AH990)</f>
        <v>Compressor engines</v>
      </c>
      <c r="AE990" s="127" t="str">
        <f t="shared" ref="AE990:AE1053" si="97">IF(AI990="",AE989,AI990)</f>
        <v>31000203</v>
      </c>
      <c r="AF990" s="127" t="str">
        <f t="shared" ref="AF990:AF1053" si="98">IF(AJ990&lt;&gt;"",RIGHT(AJ990,LEN(AJ990)-7),AF989)</f>
        <v>GLDN VAL</v>
      </c>
      <c r="AG990" s="272"/>
      <c r="AH990" s="272"/>
      <c r="AI990" s="272"/>
      <c r="AJ990" s="83" t="s">
        <v>400</v>
      </c>
      <c r="AK990" s="270">
        <v>0.86095084285529</v>
      </c>
      <c r="AL990"/>
    </row>
    <row r="991" spans="28:38" x14ac:dyDescent="0.2">
      <c r="AB991" s="127" t="str">
        <f t="shared" si="94"/>
        <v>MSSLSHEL_All Wells_Compressor engines_31000203</v>
      </c>
      <c r="AC991" s="127" t="str">
        <f t="shared" si="95"/>
        <v>All Wells</v>
      </c>
      <c r="AD991" s="127" t="str">
        <f t="shared" si="96"/>
        <v>Compressor engines</v>
      </c>
      <c r="AE991" s="127" t="str">
        <f t="shared" si="97"/>
        <v>31000203</v>
      </c>
      <c r="AF991" s="127" t="str">
        <f t="shared" si="98"/>
        <v>MSSLSHEL</v>
      </c>
      <c r="AG991" s="272"/>
      <c r="AH991" s="272"/>
      <c r="AI991" s="272"/>
      <c r="AJ991" s="83" t="s">
        <v>401</v>
      </c>
      <c r="AK991" s="270">
        <v>0.86095084285529</v>
      </c>
      <c r="AL991"/>
    </row>
    <row r="992" spans="28:38" x14ac:dyDescent="0.2">
      <c r="AB992" s="127" t="str">
        <f t="shared" si="94"/>
        <v>PETROLEM_All Wells_Compressor engines_31000203</v>
      </c>
      <c r="AC992" s="127" t="str">
        <f t="shared" si="95"/>
        <v>All Wells</v>
      </c>
      <c r="AD992" s="127" t="str">
        <f t="shared" si="96"/>
        <v>Compressor engines</v>
      </c>
      <c r="AE992" s="127" t="str">
        <f t="shared" si="97"/>
        <v>31000203</v>
      </c>
      <c r="AF992" s="127" t="str">
        <f t="shared" si="98"/>
        <v>PETROLEM</v>
      </c>
      <c r="AG992" s="272"/>
      <c r="AH992" s="272"/>
      <c r="AI992" s="272"/>
      <c r="AJ992" s="83" t="s">
        <v>402</v>
      </c>
      <c r="AK992" s="270">
        <v>0.86095084285529</v>
      </c>
      <c r="AL992"/>
    </row>
    <row r="993" spans="28:38" x14ac:dyDescent="0.2">
      <c r="AB993" s="127" t="str">
        <f t="shared" si="94"/>
        <v>Basinwide_All Wells_Compressor engines_31000203</v>
      </c>
      <c r="AC993" s="127" t="str">
        <f t="shared" si="95"/>
        <v>All Wells</v>
      </c>
      <c r="AD993" s="127" t="str">
        <f t="shared" si="96"/>
        <v>Compressor engines</v>
      </c>
      <c r="AE993" s="127" t="str">
        <f t="shared" si="97"/>
        <v>31000203</v>
      </c>
      <c r="AF993" s="127" t="str">
        <f t="shared" si="98"/>
        <v>Basinwide</v>
      </c>
      <c r="AG993" s="272"/>
      <c r="AH993" s="272"/>
      <c r="AI993" s="272"/>
      <c r="AJ993" s="83" t="s">
        <v>453</v>
      </c>
      <c r="AK993" s="270">
        <v>0.81254415563619808</v>
      </c>
      <c r="AL993"/>
    </row>
    <row r="994" spans="28:38" x14ac:dyDescent="0.2">
      <c r="AB994" s="127" t="str">
        <f t="shared" si="94"/>
        <v>Toole_All Wells_Compressor engines_20100202</v>
      </c>
      <c r="AC994" s="127" t="str">
        <f t="shared" si="95"/>
        <v>All Wells</v>
      </c>
      <c r="AD994" s="127" t="str">
        <f t="shared" si="96"/>
        <v>Compressor engines</v>
      </c>
      <c r="AE994" s="127" t="str">
        <f t="shared" si="97"/>
        <v>20100202</v>
      </c>
      <c r="AF994" s="127" t="str">
        <f t="shared" si="98"/>
        <v>Toole</v>
      </c>
      <c r="AG994" s="272"/>
      <c r="AH994" s="272"/>
      <c r="AI994" s="12" t="s">
        <v>34</v>
      </c>
      <c r="AJ994" s="12" t="s">
        <v>383</v>
      </c>
      <c r="AK994" s="269">
        <v>0.95531817194596502</v>
      </c>
      <c r="AL994"/>
    </row>
    <row r="995" spans="28:38" x14ac:dyDescent="0.2">
      <c r="AB995" s="127" t="str">
        <f t="shared" si="94"/>
        <v>Pondera_All Wells_Compressor engines_20100202</v>
      </c>
      <c r="AC995" s="127" t="str">
        <f t="shared" si="95"/>
        <v>All Wells</v>
      </c>
      <c r="AD995" s="127" t="str">
        <f t="shared" si="96"/>
        <v>Compressor engines</v>
      </c>
      <c r="AE995" s="127" t="str">
        <f t="shared" si="97"/>
        <v>20100202</v>
      </c>
      <c r="AF995" s="127" t="str">
        <f t="shared" si="98"/>
        <v>Pondera</v>
      </c>
      <c r="AG995" s="272"/>
      <c r="AH995" s="272"/>
      <c r="AI995" s="272"/>
      <c r="AJ995" s="83" t="s">
        <v>384</v>
      </c>
      <c r="AK995" s="270">
        <v>0.95531817194596502</v>
      </c>
      <c r="AL995"/>
    </row>
    <row r="996" spans="28:38" x14ac:dyDescent="0.2">
      <c r="AB996" s="127" t="str">
        <f t="shared" si="94"/>
        <v>Glacier_All Wells_Compressor engines_20100202</v>
      </c>
      <c r="AC996" s="127" t="str">
        <f t="shared" si="95"/>
        <v>All Wells</v>
      </c>
      <c r="AD996" s="127" t="str">
        <f t="shared" si="96"/>
        <v>Compressor engines</v>
      </c>
      <c r="AE996" s="127" t="str">
        <f t="shared" si="97"/>
        <v>20100202</v>
      </c>
      <c r="AF996" s="127" t="str">
        <f t="shared" si="98"/>
        <v>Glacier</v>
      </c>
      <c r="AG996" s="272"/>
      <c r="AH996" s="272"/>
      <c r="AI996" s="272"/>
      <c r="AJ996" s="83" t="s">
        <v>385</v>
      </c>
      <c r="AK996" s="270">
        <v>0.95531817194596502</v>
      </c>
      <c r="AL996"/>
    </row>
    <row r="997" spans="28:38" x14ac:dyDescent="0.2">
      <c r="AB997" s="127" t="str">
        <f t="shared" si="94"/>
        <v>Blaine_All Wells_Compressor engines_20100202</v>
      </c>
      <c r="AC997" s="127" t="str">
        <f t="shared" si="95"/>
        <v>All Wells</v>
      </c>
      <c r="AD997" s="127" t="str">
        <f t="shared" si="96"/>
        <v>Compressor engines</v>
      </c>
      <c r="AE997" s="127" t="str">
        <f t="shared" si="97"/>
        <v>20100202</v>
      </c>
      <c r="AF997" s="127" t="str">
        <f t="shared" si="98"/>
        <v>Blaine</v>
      </c>
      <c r="AG997" s="272"/>
      <c r="AH997" s="272"/>
      <c r="AI997" s="272"/>
      <c r="AJ997" s="83" t="s">
        <v>386</v>
      </c>
      <c r="AK997" s="270">
        <v>0.81714947198503274</v>
      </c>
      <c r="AL997"/>
    </row>
    <row r="998" spans="28:38" x14ac:dyDescent="0.2">
      <c r="AB998" s="127" t="str">
        <f t="shared" si="94"/>
        <v>Hill_All Wells_Compressor engines_20100202</v>
      </c>
      <c r="AC998" s="127" t="str">
        <f t="shared" si="95"/>
        <v>All Wells</v>
      </c>
      <c r="AD998" s="127" t="str">
        <f t="shared" si="96"/>
        <v>Compressor engines</v>
      </c>
      <c r="AE998" s="127" t="str">
        <f t="shared" si="97"/>
        <v>20100202</v>
      </c>
      <c r="AF998" s="127" t="str">
        <f t="shared" si="98"/>
        <v>Hill</v>
      </c>
      <c r="AG998" s="272"/>
      <c r="AH998" s="272"/>
      <c r="AI998" s="272"/>
      <c r="AJ998" s="83" t="s">
        <v>387</v>
      </c>
      <c r="AK998" s="270">
        <v>0.81714947198503274</v>
      </c>
      <c r="AL998"/>
    </row>
    <row r="999" spans="28:38" x14ac:dyDescent="0.2">
      <c r="AB999" s="127" t="str">
        <f t="shared" si="94"/>
        <v>Liberty_All Wells_Compressor engines_20100202</v>
      </c>
      <c r="AC999" s="127" t="str">
        <f t="shared" si="95"/>
        <v>All Wells</v>
      </c>
      <c r="AD999" s="127" t="str">
        <f t="shared" si="96"/>
        <v>Compressor engines</v>
      </c>
      <c r="AE999" s="127" t="str">
        <f t="shared" si="97"/>
        <v>20100202</v>
      </c>
      <c r="AF999" s="127" t="str">
        <f t="shared" si="98"/>
        <v>Liberty</v>
      </c>
      <c r="AG999" s="272"/>
      <c r="AH999" s="272"/>
      <c r="AI999" s="272"/>
      <c r="AJ999" s="83" t="s">
        <v>388</v>
      </c>
      <c r="AK999" s="270">
        <v>0.95531817194596502</v>
      </c>
      <c r="AL999"/>
    </row>
    <row r="1000" spans="28:38" x14ac:dyDescent="0.2">
      <c r="AB1000" s="127" t="str">
        <f t="shared" si="94"/>
        <v>Phillips_All Wells_Compressor engines_20100202</v>
      </c>
      <c r="AC1000" s="127" t="str">
        <f t="shared" si="95"/>
        <v>All Wells</v>
      </c>
      <c r="AD1000" s="127" t="str">
        <f t="shared" si="96"/>
        <v>Compressor engines</v>
      </c>
      <c r="AE1000" s="127" t="str">
        <f t="shared" si="97"/>
        <v>20100202</v>
      </c>
      <c r="AF1000" s="127" t="str">
        <f t="shared" si="98"/>
        <v>Phillips</v>
      </c>
      <c r="AG1000" s="272"/>
      <c r="AH1000" s="272"/>
      <c r="AI1000" s="272"/>
      <c r="AJ1000" s="83" t="s">
        <v>389</v>
      </c>
      <c r="AK1000" s="270">
        <v>0.74056353739134018</v>
      </c>
      <c r="AL1000"/>
    </row>
    <row r="1001" spans="28:38" x14ac:dyDescent="0.2">
      <c r="AB1001" s="127" t="str">
        <f t="shared" si="94"/>
        <v>Cascade_All Wells_Compressor engines_20100202</v>
      </c>
      <c r="AC1001" s="127" t="str">
        <f t="shared" si="95"/>
        <v>All Wells</v>
      </c>
      <c r="AD1001" s="127" t="str">
        <f t="shared" si="96"/>
        <v>Compressor engines</v>
      </c>
      <c r="AE1001" s="127" t="str">
        <f t="shared" si="97"/>
        <v>20100202</v>
      </c>
      <c r="AF1001" s="127" t="str">
        <f t="shared" si="98"/>
        <v>Cascade</v>
      </c>
      <c r="AG1001" s="272"/>
      <c r="AH1001" s="272"/>
      <c r="AI1001" s="272"/>
      <c r="AJ1001" s="83" t="s">
        <v>390</v>
      </c>
      <c r="AK1001" s="270">
        <v>0.86095084285529</v>
      </c>
      <c r="AL1001"/>
    </row>
    <row r="1002" spans="28:38" x14ac:dyDescent="0.2">
      <c r="AB1002" s="127" t="str">
        <f t="shared" si="94"/>
        <v>Fergus_All Wells_Compressor engines_20100202</v>
      </c>
      <c r="AC1002" s="127" t="str">
        <f t="shared" si="95"/>
        <v>All Wells</v>
      </c>
      <c r="AD1002" s="127" t="str">
        <f t="shared" si="96"/>
        <v>Compressor engines</v>
      </c>
      <c r="AE1002" s="127" t="str">
        <f t="shared" si="97"/>
        <v>20100202</v>
      </c>
      <c r="AF1002" s="127" t="str">
        <f t="shared" si="98"/>
        <v>Fergus</v>
      </c>
      <c r="AG1002" s="272"/>
      <c r="AH1002" s="272"/>
      <c r="AI1002" s="272"/>
      <c r="AJ1002" s="83" t="s">
        <v>391</v>
      </c>
      <c r="AK1002" s="270">
        <v>0.86095084285529</v>
      </c>
      <c r="AL1002"/>
    </row>
    <row r="1003" spans="28:38" x14ac:dyDescent="0.2">
      <c r="AB1003" s="127" t="str">
        <f t="shared" si="94"/>
        <v>Rosebud_All Wells_Compressor engines_20100202</v>
      </c>
      <c r="AC1003" s="127" t="str">
        <f t="shared" si="95"/>
        <v>All Wells</v>
      </c>
      <c r="AD1003" s="127" t="str">
        <f t="shared" si="96"/>
        <v>Compressor engines</v>
      </c>
      <c r="AE1003" s="127" t="str">
        <f t="shared" si="97"/>
        <v>20100202</v>
      </c>
      <c r="AF1003" s="127" t="str">
        <f t="shared" si="98"/>
        <v>Rosebud</v>
      </c>
      <c r="AG1003" s="272"/>
      <c r="AH1003" s="272"/>
      <c r="AI1003" s="272"/>
      <c r="AJ1003" s="83" t="s">
        <v>392</v>
      </c>
      <c r="AK1003" s="270">
        <v>0.86095084285529</v>
      </c>
      <c r="AL1003"/>
    </row>
    <row r="1004" spans="28:38" x14ac:dyDescent="0.2">
      <c r="AB1004" s="127" t="str">
        <f t="shared" si="94"/>
        <v>Teton_All Wells_Compressor engines_20100202</v>
      </c>
      <c r="AC1004" s="127" t="str">
        <f t="shared" si="95"/>
        <v>All Wells</v>
      </c>
      <c r="AD1004" s="127" t="str">
        <f t="shared" si="96"/>
        <v>Compressor engines</v>
      </c>
      <c r="AE1004" s="127" t="str">
        <f t="shared" si="97"/>
        <v>20100202</v>
      </c>
      <c r="AF1004" s="127" t="str">
        <f t="shared" si="98"/>
        <v>Teton</v>
      </c>
      <c r="AG1004" s="272"/>
      <c r="AH1004" s="272"/>
      <c r="AI1004" s="272"/>
      <c r="AJ1004" s="83" t="s">
        <v>393</v>
      </c>
      <c r="AK1004" s="270">
        <v>0.86095084285529</v>
      </c>
      <c r="AL1004"/>
    </row>
    <row r="1005" spans="28:38" x14ac:dyDescent="0.2">
      <c r="AB1005" s="127" t="str">
        <f t="shared" si="94"/>
        <v>Chouteau_All Wells_Compressor engines_20100202</v>
      </c>
      <c r="AC1005" s="127" t="str">
        <f t="shared" si="95"/>
        <v>All Wells</v>
      </c>
      <c r="AD1005" s="127" t="str">
        <f t="shared" si="96"/>
        <v>Compressor engines</v>
      </c>
      <c r="AE1005" s="127" t="str">
        <f t="shared" si="97"/>
        <v>20100202</v>
      </c>
      <c r="AF1005" s="127" t="str">
        <f t="shared" si="98"/>
        <v>Chouteau</v>
      </c>
      <c r="AG1005" s="272"/>
      <c r="AH1005" s="272"/>
      <c r="AI1005" s="272"/>
      <c r="AJ1005" s="83" t="s">
        <v>394</v>
      </c>
      <c r="AK1005" s="270">
        <v>0.81714947198503274</v>
      </c>
      <c r="AL1005"/>
    </row>
    <row r="1006" spans="28:38" x14ac:dyDescent="0.2">
      <c r="AB1006" s="127" t="str">
        <f t="shared" si="94"/>
        <v>YELLWSTN_All Wells_Compressor engines_20100202</v>
      </c>
      <c r="AC1006" s="127" t="str">
        <f t="shared" si="95"/>
        <v>All Wells</v>
      </c>
      <c r="AD1006" s="127" t="str">
        <f t="shared" si="96"/>
        <v>Compressor engines</v>
      </c>
      <c r="AE1006" s="127" t="str">
        <f t="shared" si="97"/>
        <v>20100202</v>
      </c>
      <c r="AF1006" s="127" t="str">
        <f t="shared" si="98"/>
        <v>YELLWSTN</v>
      </c>
      <c r="AG1006" s="272"/>
      <c r="AH1006" s="272"/>
      <c r="AI1006" s="272"/>
      <c r="AJ1006" s="83" t="s">
        <v>399</v>
      </c>
      <c r="AK1006" s="270">
        <v>0.86095084285529</v>
      </c>
      <c r="AL1006"/>
    </row>
    <row r="1007" spans="28:38" x14ac:dyDescent="0.2">
      <c r="AB1007" s="127" t="str">
        <f t="shared" si="94"/>
        <v>GLDN VAL_All Wells_Compressor engines_20100202</v>
      </c>
      <c r="AC1007" s="127" t="str">
        <f t="shared" si="95"/>
        <v>All Wells</v>
      </c>
      <c r="AD1007" s="127" t="str">
        <f t="shared" si="96"/>
        <v>Compressor engines</v>
      </c>
      <c r="AE1007" s="127" t="str">
        <f t="shared" si="97"/>
        <v>20100202</v>
      </c>
      <c r="AF1007" s="127" t="str">
        <f t="shared" si="98"/>
        <v>GLDN VAL</v>
      </c>
      <c r="AG1007" s="272"/>
      <c r="AH1007" s="272"/>
      <c r="AI1007" s="272"/>
      <c r="AJ1007" s="83" t="s">
        <v>400</v>
      </c>
      <c r="AK1007" s="270">
        <v>0.86095084285529</v>
      </c>
      <c r="AL1007"/>
    </row>
    <row r="1008" spans="28:38" x14ac:dyDescent="0.2">
      <c r="AB1008" s="127" t="str">
        <f t="shared" si="94"/>
        <v>MSSLSHEL_All Wells_Compressor engines_20100202</v>
      </c>
      <c r="AC1008" s="127" t="str">
        <f t="shared" si="95"/>
        <v>All Wells</v>
      </c>
      <c r="AD1008" s="127" t="str">
        <f t="shared" si="96"/>
        <v>Compressor engines</v>
      </c>
      <c r="AE1008" s="127" t="str">
        <f t="shared" si="97"/>
        <v>20100202</v>
      </c>
      <c r="AF1008" s="127" t="str">
        <f t="shared" si="98"/>
        <v>MSSLSHEL</v>
      </c>
      <c r="AG1008" s="272"/>
      <c r="AH1008" s="272"/>
      <c r="AI1008" s="272"/>
      <c r="AJ1008" s="83" t="s">
        <v>401</v>
      </c>
      <c r="AK1008" s="270">
        <v>0.86095084285529</v>
      </c>
      <c r="AL1008"/>
    </row>
    <row r="1009" spans="28:38" x14ac:dyDescent="0.2">
      <c r="AB1009" s="127" t="str">
        <f t="shared" si="94"/>
        <v>PETROLEM_All Wells_Compressor engines_20100202</v>
      </c>
      <c r="AC1009" s="127" t="str">
        <f t="shared" si="95"/>
        <v>All Wells</v>
      </c>
      <c r="AD1009" s="127" t="str">
        <f t="shared" si="96"/>
        <v>Compressor engines</v>
      </c>
      <c r="AE1009" s="127" t="str">
        <f t="shared" si="97"/>
        <v>20100202</v>
      </c>
      <c r="AF1009" s="127" t="str">
        <f t="shared" si="98"/>
        <v>PETROLEM</v>
      </c>
      <c r="AG1009" s="272"/>
      <c r="AH1009" s="272"/>
      <c r="AI1009" s="272"/>
      <c r="AJ1009" s="83" t="s">
        <v>402</v>
      </c>
      <c r="AK1009" s="270">
        <v>0.86095084285529</v>
      </c>
      <c r="AL1009"/>
    </row>
    <row r="1010" spans="28:38" x14ac:dyDescent="0.2">
      <c r="AB1010" s="127" t="str">
        <f t="shared" si="94"/>
        <v>Basinwide_All Wells_Compressor engines_20100202</v>
      </c>
      <c r="AC1010" s="127" t="str">
        <f t="shared" si="95"/>
        <v>All Wells</v>
      </c>
      <c r="AD1010" s="127" t="str">
        <f t="shared" si="96"/>
        <v>Compressor engines</v>
      </c>
      <c r="AE1010" s="127" t="str">
        <f t="shared" si="97"/>
        <v>20100202</v>
      </c>
      <c r="AF1010" s="127" t="str">
        <f t="shared" si="98"/>
        <v>Basinwide</v>
      </c>
      <c r="AG1010" s="272"/>
      <c r="AH1010" s="272"/>
      <c r="AI1010" s="272"/>
      <c r="AJ1010" s="83" t="s">
        <v>453</v>
      </c>
      <c r="AK1010" s="270">
        <v>0.81254415563619808</v>
      </c>
      <c r="AL1010"/>
    </row>
    <row r="1011" spans="28:38" x14ac:dyDescent="0.2">
      <c r="AB1011" s="127" t="str">
        <f t="shared" si="94"/>
        <v>Toole_All Wells_Compressor engines_20200201</v>
      </c>
      <c r="AC1011" s="127" t="str">
        <f t="shared" si="95"/>
        <v>All Wells</v>
      </c>
      <c r="AD1011" s="127" t="str">
        <f t="shared" si="96"/>
        <v>Compressor engines</v>
      </c>
      <c r="AE1011" s="127" t="str">
        <f t="shared" si="97"/>
        <v>20200201</v>
      </c>
      <c r="AF1011" s="127" t="str">
        <f t="shared" si="98"/>
        <v>Toole</v>
      </c>
      <c r="AG1011" s="272"/>
      <c r="AH1011" s="272"/>
      <c r="AI1011" s="12" t="s">
        <v>66</v>
      </c>
      <c r="AJ1011" s="12" t="s">
        <v>383</v>
      </c>
      <c r="AK1011" s="269">
        <v>0.95531817194596502</v>
      </c>
      <c r="AL1011"/>
    </row>
    <row r="1012" spans="28:38" x14ac:dyDescent="0.2">
      <c r="AB1012" s="127" t="str">
        <f t="shared" si="94"/>
        <v>Pondera_All Wells_Compressor engines_20200201</v>
      </c>
      <c r="AC1012" s="127" t="str">
        <f t="shared" si="95"/>
        <v>All Wells</v>
      </c>
      <c r="AD1012" s="127" t="str">
        <f t="shared" si="96"/>
        <v>Compressor engines</v>
      </c>
      <c r="AE1012" s="127" t="str">
        <f t="shared" si="97"/>
        <v>20200201</v>
      </c>
      <c r="AF1012" s="127" t="str">
        <f t="shared" si="98"/>
        <v>Pondera</v>
      </c>
      <c r="AG1012" s="272"/>
      <c r="AH1012" s="272"/>
      <c r="AI1012" s="272"/>
      <c r="AJ1012" s="83" t="s">
        <v>384</v>
      </c>
      <c r="AK1012" s="270">
        <v>0.95531817194596502</v>
      </c>
      <c r="AL1012"/>
    </row>
    <row r="1013" spans="28:38" x14ac:dyDescent="0.2">
      <c r="AB1013" s="127" t="str">
        <f t="shared" si="94"/>
        <v>Glacier_All Wells_Compressor engines_20200201</v>
      </c>
      <c r="AC1013" s="127" t="str">
        <f t="shared" si="95"/>
        <v>All Wells</v>
      </c>
      <c r="AD1013" s="127" t="str">
        <f t="shared" si="96"/>
        <v>Compressor engines</v>
      </c>
      <c r="AE1013" s="127" t="str">
        <f t="shared" si="97"/>
        <v>20200201</v>
      </c>
      <c r="AF1013" s="127" t="str">
        <f t="shared" si="98"/>
        <v>Glacier</v>
      </c>
      <c r="AG1013" s="272"/>
      <c r="AH1013" s="272"/>
      <c r="AI1013" s="272"/>
      <c r="AJ1013" s="83" t="s">
        <v>385</v>
      </c>
      <c r="AK1013" s="270">
        <v>0.95531817194596502</v>
      </c>
      <c r="AL1013"/>
    </row>
    <row r="1014" spans="28:38" x14ac:dyDescent="0.2">
      <c r="AB1014" s="127" t="str">
        <f t="shared" si="94"/>
        <v>Blaine_All Wells_Compressor engines_20200201</v>
      </c>
      <c r="AC1014" s="127" t="str">
        <f t="shared" si="95"/>
        <v>All Wells</v>
      </c>
      <c r="AD1014" s="127" t="str">
        <f t="shared" si="96"/>
        <v>Compressor engines</v>
      </c>
      <c r="AE1014" s="127" t="str">
        <f t="shared" si="97"/>
        <v>20200201</v>
      </c>
      <c r="AF1014" s="127" t="str">
        <f t="shared" si="98"/>
        <v>Blaine</v>
      </c>
      <c r="AG1014" s="272"/>
      <c r="AH1014" s="272"/>
      <c r="AI1014" s="272"/>
      <c r="AJ1014" s="83" t="s">
        <v>386</v>
      </c>
      <c r="AK1014" s="270">
        <v>0.81714947198503274</v>
      </c>
      <c r="AL1014"/>
    </row>
    <row r="1015" spans="28:38" x14ac:dyDescent="0.2">
      <c r="AB1015" s="127" t="str">
        <f t="shared" si="94"/>
        <v>Hill_All Wells_Compressor engines_20200201</v>
      </c>
      <c r="AC1015" s="127" t="str">
        <f t="shared" si="95"/>
        <v>All Wells</v>
      </c>
      <c r="AD1015" s="127" t="str">
        <f t="shared" si="96"/>
        <v>Compressor engines</v>
      </c>
      <c r="AE1015" s="127" t="str">
        <f t="shared" si="97"/>
        <v>20200201</v>
      </c>
      <c r="AF1015" s="127" t="str">
        <f t="shared" si="98"/>
        <v>Hill</v>
      </c>
      <c r="AG1015" s="272"/>
      <c r="AH1015" s="272"/>
      <c r="AI1015" s="272"/>
      <c r="AJ1015" s="83" t="s">
        <v>387</v>
      </c>
      <c r="AK1015" s="270">
        <v>0.81714947198503274</v>
      </c>
      <c r="AL1015"/>
    </row>
    <row r="1016" spans="28:38" x14ac:dyDescent="0.2">
      <c r="AB1016" s="127" t="str">
        <f t="shared" si="94"/>
        <v>Liberty_All Wells_Compressor engines_20200201</v>
      </c>
      <c r="AC1016" s="127" t="str">
        <f t="shared" si="95"/>
        <v>All Wells</v>
      </c>
      <c r="AD1016" s="127" t="str">
        <f t="shared" si="96"/>
        <v>Compressor engines</v>
      </c>
      <c r="AE1016" s="127" t="str">
        <f t="shared" si="97"/>
        <v>20200201</v>
      </c>
      <c r="AF1016" s="127" t="str">
        <f t="shared" si="98"/>
        <v>Liberty</v>
      </c>
      <c r="AG1016" s="272"/>
      <c r="AH1016" s="272"/>
      <c r="AI1016" s="272"/>
      <c r="AJ1016" s="83" t="s">
        <v>388</v>
      </c>
      <c r="AK1016" s="270">
        <v>0.95531817194596502</v>
      </c>
      <c r="AL1016"/>
    </row>
    <row r="1017" spans="28:38" x14ac:dyDescent="0.2">
      <c r="AB1017" s="127" t="str">
        <f t="shared" si="94"/>
        <v>Phillips_All Wells_Compressor engines_20200201</v>
      </c>
      <c r="AC1017" s="127" t="str">
        <f t="shared" si="95"/>
        <v>All Wells</v>
      </c>
      <c r="AD1017" s="127" t="str">
        <f t="shared" si="96"/>
        <v>Compressor engines</v>
      </c>
      <c r="AE1017" s="127" t="str">
        <f t="shared" si="97"/>
        <v>20200201</v>
      </c>
      <c r="AF1017" s="127" t="str">
        <f t="shared" si="98"/>
        <v>Phillips</v>
      </c>
      <c r="AG1017" s="272"/>
      <c r="AH1017" s="272"/>
      <c r="AI1017" s="272"/>
      <c r="AJ1017" s="83" t="s">
        <v>389</v>
      </c>
      <c r="AK1017" s="270">
        <v>0.74056353739134018</v>
      </c>
      <c r="AL1017"/>
    </row>
    <row r="1018" spans="28:38" x14ac:dyDescent="0.2">
      <c r="AB1018" s="127" t="str">
        <f t="shared" si="94"/>
        <v>Cascade_All Wells_Compressor engines_20200201</v>
      </c>
      <c r="AC1018" s="127" t="str">
        <f t="shared" si="95"/>
        <v>All Wells</v>
      </c>
      <c r="AD1018" s="127" t="str">
        <f t="shared" si="96"/>
        <v>Compressor engines</v>
      </c>
      <c r="AE1018" s="127" t="str">
        <f t="shared" si="97"/>
        <v>20200201</v>
      </c>
      <c r="AF1018" s="127" t="str">
        <f t="shared" si="98"/>
        <v>Cascade</v>
      </c>
      <c r="AG1018" s="272"/>
      <c r="AH1018" s="272"/>
      <c r="AI1018" s="272"/>
      <c r="AJ1018" s="83" t="s">
        <v>390</v>
      </c>
      <c r="AK1018" s="270">
        <v>0.86095084285529</v>
      </c>
      <c r="AL1018"/>
    </row>
    <row r="1019" spans="28:38" x14ac:dyDescent="0.2">
      <c r="AB1019" s="127" t="str">
        <f t="shared" si="94"/>
        <v>Fergus_All Wells_Compressor engines_20200201</v>
      </c>
      <c r="AC1019" s="127" t="str">
        <f t="shared" si="95"/>
        <v>All Wells</v>
      </c>
      <c r="AD1019" s="127" t="str">
        <f t="shared" si="96"/>
        <v>Compressor engines</v>
      </c>
      <c r="AE1019" s="127" t="str">
        <f t="shared" si="97"/>
        <v>20200201</v>
      </c>
      <c r="AF1019" s="127" t="str">
        <f t="shared" si="98"/>
        <v>Fergus</v>
      </c>
      <c r="AG1019" s="272"/>
      <c r="AH1019" s="272"/>
      <c r="AI1019" s="272"/>
      <c r="AJ1019" s="83" t="s">
        <v>391</v>
      </c>
      <c r="AK1019" s="270">
        <v>0.86095084285529</v>
      </c>
      <c r="AL1019"/>
    </row>
    <row r="1020" spans="28:38" x14ac:dyDescent="0.2">
      <c r="AB1020" s="127" t="str">
        <f t="shared" si="94"/>
        <v>Rosebud_All Wells_Compressor engines_20200201</v>
      </c>
      <c r="AC1020" s="127" t="str">
        <f t="shared" si="95"/>
        <v>All Wells</v>
      </c>
      <c r="AD1020" s="127" t="str">
        <f t="shared" si="96"/>
        <v>Compressor engines</v>
      </c>
      <c r="AE1020" s="127" t="str">
        <f t="shared" si="97"/>
        <v>20200201</v>
      </c>
      <c r="AF1020" s="127" t="str">
        <f t="shared" si="98"/>
        <v>Rosebud</v>
      </c>
      <c r="AG1020" s="272"/>
      <c r="AH1020" s="272"/>
      <c r="AI1020" s="272"/>
      <c r="AJ1020" s="83" t="s">
        <v>392</v>
      </c>
      <c r="AK1020" s="270">
        <v>0.86095084285529</v>
      </c>
      <c r="AL1020"/>
    </row>
    <row r="1021" spans="28:38" x14ac:dyDescent="0.2">
      <c r="AB1021" s="127" t="str">
        <f t="shared" si="94"/>
        <v>Teton_All Wells_Compressor engines_20200201</v>
      </c>
      <c r="AC1021" s="127" t="str">
        <f t="shared" si="95"/>
        <v>All Wells</v>
      </c>
      <c r="AD1021" s="127" t="str">
        <f t="shared" si="96"/>
        <v>Compressor engines</v>
      </c>
      <c r="AE1021" s="127" t="str">
        <f t="shared" si="97"/>
        <v>20200201</v>
      </c>
      <c r="AF1021" s="127" t="str">
        <f t="shared" si="98"/>
        <v>Teton</v>
      </c>
      <c r="AG1021" s="272"/>
      <c r="AH1021" s="272"/>
      <c r="AI1021" s="272"/>
      <c r="AJ1021" s="83" t="s">
        <v>393</v>
      </c>
      <c r="AK1021" s="270">
        <v>0.86095084285529</v>
      </c>
      <c r="AL1021"/>
    </row>
    <row r="1022" spans="28:38" x14ac:dyDescent="0.2">
      <c r="AB1022" s="127" t="str">
        <f t="shared" si="94"/>
        <v>Chouteau_All Wells_Compressor engines_20200201</v>
      </c>
      <c r="AC1022" s="127" t="str">
        <f t="shared" si="95"/>
        <v>All Wells</v>
      </c>
      <c r="AD1022" s="127" t="str">
        <f t="shared" si="96"/>
        <v>Compressor engines</v>
      </c>
      <c r="AE1022" s="127" t="str">
        <f t="shared" si="97"/>
        <v>20200201</v>
      </c>
      <c r="AF1022" s="127" t="str">
        <f t="shared" si="98"/>
        <v>Chouteau</v>
      </c>
      <c r="AG1022" s="272"/>
      <c r="AH1022" s="272"/>
      <c r="AI1022" s="272"/>
      <c r="AJ1022" s="83" t="s">
        <v>394</v>
      </c>
      <c r="AK1022" s="270">
        <v>0.81714947198503274</v>
      </c>
      <c r="AL1022"/>
    </row>
    <row r="1023" spans="28:38" x14ac:dyDescent="0.2">
      <c r="AB1023" s="127" t="str">
        <f t="shared" si="94"/>
        <v>YELLWSTN_All Wells_Compressor engines_20200201</v>
      </c>
      <c r="AC1023" s="127" t="str">
        <f t="shared" si="95"/>
        <v>All Wells</v>
      </c>
      <c r="AD1023" s="127" t="str">
        <f t="shared" si="96"/>
        <v>Compressor engines</v>
      </c>
      <c r="AE1023" s="127" t="str">
        <f t="shared" si="97"/>
        <v>20200201</v>
      </c>
      <c r="AF1023" s="127" t="str">
        <f t="shared" si="98"/>
        <v>YELLWSTN</v>
      </c>
      <c r="AG1023" s="272"/>
      <c r="AH1023" s="272"/>
      <c r="AI1023" s="272"/>
      <c r="AJ1023" s="83" t="s">
        <v>399</v>
      </c>
      <c r="AK1023" s="270">
        <v>0.86095084285529</v>
      </c>
      <c r="AL1023"/>
    </row>
    <row r="1024" spans="28:38" x14ac:dyDescent="0.2">
      <c r="AB1024" s="127" t="str">
        <f t="shared" si="94"/>
        <v>GLDN VAL_All Wells_Compressor engines_20200201</v>
      </c>
      <c r="AC1024" s="127" t="str">
        <f t="shared" si="95"/>
        <v>All Wells</v>
      </c>
      <c r="AD1024" s="127" t="str">
        <f t="shared" si="96"/>
        <v>Compressor engines</v>
      </c>
      <c r="AE1024" s="127" t="str">
        <f t="shared" si="97"/>
        <v>20200201</v>
      </c>
      <c r="AF1024" s="127" t="str">
        <f t="shared" si="98"/>
        <v>GLDN VAL</v>
      </c>
      <c r="AG1024" s="272"/>
      <c r="AH1024" s="272"/>
      <c r="AI1024" s="272"/>
      <c r="AJ1024" s="83" t="s">
        <v>400</v>
      </c>
      <c r="AK1024" s="270">
        <v>0.86095084285529</v>
      </c>
      <c r="AL1024"/>
    </row>
    <row r="1025" spans="28:38" x14ac:dyDescent="0.2">
      <c r="AB1025" s="127" t="str">
        <f t="shared" si="94"/>
        <v>MSSLSHEL_All Wells_Compressor engines_20200201</v>
      </c>
      <c r="AC1025" s="127" t="str">
        <f t="shared" si="95"/>
        <v>All Wells</v>
      </c>
      <c r="AD1025" s="127" t="str">
        <f t="shared" si="96"/>
        <v>Compressor engines</v>
      </c>
      <c r="AE1025" s="127" t="str">
        <f t="shared" si="97"/>
        <v>20200201</v>
      </c>
      <c r="AF1025" s="127" t="str">
        <f t="shared" si="98"/>
        <v>MSSLSHEL</v>
      </c>
      <c r="AG1025" s="272"/>
      <c r="AH1025" s="272"/>
      <c r="AI1025" s="272"/>
      <c r="AJ1025" s="83" t="s">
        <v>401</v>
      </c>
      <c r="AK1025" s="270">
        <v>0.86095084285529</v>
      </c>
      <c r="AL1025"/>
    </row>
    <row r="1026" spans="28:38" x14ac:dyDescent="0.2">
      <c r="AB1026" s="127" t="str">
        <f t="shared" si="94"/>
        <v>PETROLEM_All Wells_Compressor engines_20200201</v>
      </c>
      <c r="AC1026" s="127" t="str">
        <f t="shared" si="95"/>
        <v>All Wells</v>
      </c>
      <c r="AD1026" s="127" t="str">
        <f t="shared" si="96"/>
        <v>Compressor engines</v>
      </c>
      <c r="AE1026" s="127" t="str">
        <f t="shared" si="97"/>
        <v>20200201</v>
      </c>
      <c r="AF1026" s="127" t="str">
        <f t="shared" si="98"/>
        <v>PETROLEM</v>
      </c>
      <c r="AG1026" s="272"/>
      <c r="AH1026" s="272"/>
      <c r="AI1026" s="272"/>
      <c r="AJ1026" s="83" t="s">
        <v>402</v>
      </c>
      <c r="AK1026" s="270">
        <v>0.86095084285529</v>
      </c>
      <c r="AL1026"/>
    </row>
    <row r="1027" spans="28:38" x14ac:dyDescent="0.2">
      <c r="AB1027" s="127" t="str">
        <f t="shared" si="94"/>
        <v>Basinwide_All Wells_Compressor engines_20200201</v>
      </c>
      <c r="AC1027" s="127" t="str">
        <f t="shared" si="95"/>
        <v>All Wells</v>
      </c>
      <c r="AD1027" s="127" t="str">
        <f t="shared" si="96"/>
        <v>Compressor engines</v>
      </c>
      <c r="AE1027" s="127" t="str">
        <f t="shared" si="97"/>
        <v>20200201</v>
      </c>
      <c r="AF1027" s="127" t="str">
        <f t="shared" si="98"/>
        <v>Basinwide</v>
      </c>
      <c r="AG1027" s="272"/>
      <c r="AH1027" s="272"/>
      <c r="AI1027" s="272"/>
      <c r="AJ1027" s="83" t="s">
        <v>453</v>
      </c>
      <c r="AK1027" s="270">
        <v>0.81254415563619808</v>
      </c>
      <c r="AL1027"/>
    </row>
    <row r="1028" spans="28:38" x14ac:dyDescent="0.2">
      <c r="AB1028" s="127" t="str">
        <f t="shared" si="94"/>
        <v>Toole_All Wells_Dehydrator_31000227</v>
      </c>
      <c r="AC1028" s="127" t="str">
        <f t="shared" si="95"/>
        <v>All Wells</v>
      </c>
      <c r="AD1028" s="127" t="str">
        <f t="shared" si="96"/>
        <v>Dehydrator</v>
      </c>
      <c r="AE1028" s="127" t="str">
        <f t="shared" si="97"/>
        <v>31000227</v>
      </c>
      <c r="AF1028" s="127" t="str">
        <f t="shared" si="98"/>
        <v>Toole</v>
      </c>
      <c r="AG1028" s="272"/>
      <c r="AH1028" s="12" t="s">
        <v>50</v>
      </c>
      <c r="AI1028" s="12" t="s">
        <v>29</v>
      </c>
      <c r="AJ1028" s="12" t="s">
        <v>383</v>
      </c>
      <c r="AK1028" s="269">
        <v>0.95531817194596502</v>
      </c>
      <c r="AL1028"/>
    </row>
    <row r="1029" spans="28:38" x14ac:dyDescent="0.2">
      <c r="AB1029" s="127" t="str">
        <f t="shared" si="94"/>
        <v>Pondera_All Wells_Dehydrator_31000227</v>
      </c>
      <c r="AC1029" s="127" t="str">
        <f t="shared" si="95"/>
        <v>All Wells</v>
      </c>
      <c r="AD1029" s="127" t="str">
        <f t="shared" si="96"/>
        <v>Dehydrator</v>
      </c>
      <c r="AE1029" s="127" t="str">
        <f t="shared" si="97"/>
        <v>31000227</v>
      </c>
      <c r="AF1029" s="127" t="str">
        <f t="shared" si="98"/>
        <v>Pondera</v>
      </c>
      <c r="AG1029" s="272"/>
      <c r="AH1029" s="272"/>
      <c r="AI1029" s="272"/>
      <c r="AJ1029" s="83" t="s">
        <v>384</v>
      </c>
      <c r="AK1029" s="270">
        <v>0.95531817194596502</v>
      </c>
      <c r="AL1029"/>
    </row>
    <row r="1030" spans="28:38" x14ac:dyDescent="0.2">
      <c r="AB1030" s="127" t="str">
        <f t="shared" si="94"/>
        <v>Glacier_All Wells_Dehydrator_31000227</v>
      </c>
      <c r="AC1030" s="127" t="str">
        <f t="shared" si="95"/>
        <v>All Wells</v>
      </c>
      <c r="AD1030" s="127" t="str">
        <f t="shared" si="96"/>
        <v>Dehydrator</v>
      </c>
      <c r="AE1030" s="127" t="str">
        <f t="shared" si="97"/>
        <v>31000227</v>
      </c>
      <c r="AF1030" s="127" t="str">
        <f t="shared" si="98"/>
        <v>Glacier</v>
      </c>
      <c r="AG1030" s="272"/>
      <c r="AH1030" s="272"/>
      <c r="AI1030" s="272"/>
      <c r="AJ1030" s="83" t="s">
        <v>385</v>
      </c>
      <c r="AK1030" s="270">
        <v>0.95531817194596502</v>
      </c>
      <c r="AL1030"/>
    </row>
    <row r="1031" spans="28:38" x14ac:dyDescent="0.2">
      <c r="AB1031" s="127" t="str">
        <f t="shared" si="94"/>
        <v>Blaine_All Wells_Dehydrator_31000227</v>
      </c>
      <c r="AC1031" s="127" t="str">
        <f t="shared" si="95"/>
        <v>All Wells</v>
      </c>
      <c r="AD1031" s="127" t="str">
        <f t="shared" si="96"/>
        <v>Dehydrator</v>
      </c>
      <c r="AE1031" s="127" t="str">
        <f t="shared" si="97"/>
        <v>31000227</v>
      </c>
      <c r="AF1031" s="127" t="str">
        <f t="shared" si="98"/>
        <v>Blaine</v>
      </c>
      <c r="AG1031" s="272"/>
      <c r="AH1031" s="272"/>
      <c r="AI1031" s="272"/>
      <c r="AJ1031" s="83" t="s">
        <v>386</v>
      </c>
      <c r="AK1031" s="270">
        <v>0.81714947198503274</v>
      </c>
      <c r="AL1031"/>
    </row>
    <row r="1032" spans="28:38" x14ac:dyDescent="0.2">
      <c r="AB1032" s="127" t="str">
        <f t="shared" si="94"/>
        <v>Hill_All Wells_Dehydrator_31000227</v>
      </c>
      <c r="AC1032" s="127" t="str">
        <f t="shared" si="95"/>
        <v>All Wells</v>
      </c>
      <c r="AD1032" s="127" t="str">
        <f t="shared" si="96"/>
        <v>Dehydrator</v>
      </c>
      <c r="AE1032" s="127" t="str">
        <f t="shared" si="97"/>
        <v>31000227</v>
      </c>
      <c r="AF1032" s="127" t="str">
        <f t="shared" si="98"/>
        <v>Hill</v>
      </c>
      <c r="AG1032" s="272"/>
      <c r="AH1032" s="272"/>
      <c r="AI1032" s="272"/>
      <c r="AJ1032" s="83" t="s">
        <v>387</v>
      </c>
      <c r="AK1032" s="270">
        <v>0.81714947198503274</v>
      </c>
      <c r="AL1032"/>
    </row>
    <row r="1033" spans="28:38" x14ac:dyDescent="0.2">
      <c r="AB1033" s="127" t="str">
        <f t="shared" si="94"/>
        <v>Liberty_All Wells_Dehydrator_31000227</v>
      </c>
      <c r="AC1033" s="127" t="str">
        <f t="shared" si="95"/>
        <v>All Wells</v>
      </c>
      <c r="AD1033" s="127" t="str">
        <f t="shared" si="96"/>
        <v>Dehydrator</v>
      </c>
      <c r="AE1033" s="127" t="str">
        <f t="shared" si="97"/>
        <v>31000227</v>
      </c>
      <c r="AF1033" s="127" t="str">
        <f t="shared" si="98"/>
        <v>Liberty</v>
      </c>
      <c r="AG1033" s="272"/>
      <c r="AH1033" s="272"/>
      <c r="AI1033" s="272"/>
      <c r="AJ1033" s="83" t="s">
        <v>388</v>
      </c>
      <c r="AK1033" s="270">
        <v>0.95531817194596502</v>
      </c>
      <c r="AL1033"/>
    </row>
    <row r="1034" spans="28:38" x14ac:dyDescent="0.2">
      <c r="AB1034" s="127" t="str">
        <f t="shared" si="94"/>
        <v>Phillips_All Wells_Dehydrator_31000227</v>
      </c>
      <c r="AC1034" s="127" t="str">
        <f t="shared" si="95"/>
        <v>All Wells</v>
      </c>
      <c r="AD1034" s="127" t="str">
        <f t="shared" si="96"/>
        <v>Dehydrator</v>
      </c>
      <c r="AE1034" s="127" t="str">
        <f t="shared" si="97"/>
        <v>31000227</v>
      </c>
      <c r="AF1034" s="127" t="str">
        <f t="shared" si="98"/>
        <v>Phillips</v>
      </c>
      <c r="AG1034" s="272"/>
      <c r="AH1034" s="272"/>
      <c r="AI1034" s="272"/>
      <c r="AJ1034" s="83" t="s">
        <v>389</v>
      </c>
      <c r="AK1034" s="270">
        <v>0.74056353739134018</v>
      </c>
      <c r="AL1034"/>
    </row>
    <row r="1035" spans="28:38" x14ac:dyDescent="0.2">
      <c r="AB1035" s="127" t="str">
        <f t="shared" si="94"/>
        <v>Cascade_All Wells_Dehydrator_31000227</v>
      </c>
      <c r="AC1035" s="127" t="str">
        <f t="shared" si="95"/>
        <v>All Wells</v>
      </c>
      <c r="AD1035" s="127" t="str">
        <f t="shared" si="96"/>
        <v>Dehydrator</v>
      </c>
      <c r="AE1035" s="127" t="str">
        <f t="shared" si="97"/>
        <v>31000227</v>
      </c>
      <c r="AF1035" s="127" t="str">
        <f t="shared" si="98"/>
        <v>Cascade</v>
      </c>
      <c r="AG1035" s="272"/>
      <c r="AH1035" s="272"/>
      <c r="AI1035" s="272"/>
      <c r="AJ1035" s="83" t="s">
        <v>390</v>
      </c>
      <c r="AK1035" s="270">
        <v>0.86095084285529</v>
      </c>
      <c r="AL1035"/>
    </row>
    <row r="1036" spans="28:38" x14ac:dyDescent="0.2">
      <c r="AB1036" s="127" t="str">
        <f t="shared" si="94"/>
        <v>Fergus_All Wells_Dehydrator_31000227</v>
      </c>
      <c r="AC1036" s="127" t="str">
        <f t="shared" si="95"/>
        <v>All Wells</v>
      </c>
      <c r="AD1036" s="127" t="str">
        <f t="shared" si="96"/>
        <v>Dehydrator</v>
      </c>
      <c r="AE1036" s="127" t="str">
        <f t="shared" si="97"/>
        <v>31000227</v>
      </c>
      <c r="AF1036" s="127" t="str">
        <f t="shared" si="98"/>
        <v>Fergus</v>
      </c>
      <c r="AG1036" s="272"/>
      <c r="AH1036" s="272"/>
      <c r="AI1036" s="272"/>
      <c r="AJ1036" s="83" t="s">
        <v>391</v>
      </c>
      <c r="AK1036" s="270">
        <v>0.86095084285529</v>
      </c>
      <c r="AL1036"/>
    </row>
    <row r="1037" spans="28:38" x14ac:dyDescent="0.2">
      <c r="AB1037" s="127" t="str">
        <f t="shared" si="94"/>
        <v>Rosebud_All Wells_Dehydrator_31000227</v>
      </c>
      <c r="AC1037" s="127" t="str">
        <f t="shared" si="95"/>
        <v>All Wells</v>
      </c>
      <c r="AD1037" s="127" t="str">
        <f t="shared" si="96"/>
        <v>Dehydrator</v>
      </c>
      <c r="AE1037" s="127" t="str">
        <f t="shared" si="97"/>
        <v>31000227</v>
      </c>
      <c r="AF1037" s="127" t="str">
        <f t="shared" si="98"/>
        <v>Rosebud</v>
      </c>
      <c r="AG1037" s="272"/>
      <c r="AH1037" s="272"/>
      <c r="AI1037" s="272"/>
      <c r="AJ1037" s="83" t="s">
        <v>392</v>
      </c>
      <c r="AK1037" s="270">
        <v>0.86095084285529</v>
      </c>
      <c r="AL1037"/>
    </row>
    <row r="1038" spans="28:38" x14ac:dyDescent="0.2">
      <c r="AB1038" s="127" t="str">
        <f t="shared" si="94"/>
        <v>Teton_All Wells_Dehydrator_31000227</v>
      </c>
      <c r="AC1038" s="127" t="str">
        <f t="shared" si="95"/>
        <v>All Wells</v>
      </c>
      <c r="AD1038" s="127" t="str">
        <f t="shared" si="96"/>
        <v>Dehydrator</v>
      </c>
      <c r="AE1038" s="127" t="str">
        <f t="shared" si="97"/>
        <v>31000227</v>
      </c>
      <c r="AF1038" s="127" t="str">
        <f t="shared" si="98"/>
        <v>Teton</v>
      </c>
      <c r="AG1038" s="272"/>
      <c r="AH1038" s="272"/>
      <c r="AI1038" s="272"/>
      <c r="AJ1038" s="83" t="s">
        <v>393</v>
      </c>
      <c r="AK1038" s="270">
        <v>0.86095084285529</v>
      </c>
      <c r="AL1038"/>
    </row>
    <row r="1039" spans="28:38" x14ac:dyDescent="0.2">
      <c r="AB1039" s="127" t="str">
        <f t="shared" si="94"/>
        <v>Chouteau_All Wells_Dehydrator_31000227</v>
      </c>
      <c r="AC1039" s="127" t="str">
        <f t="shared" si="95"/>
        <v>All Wells</v>
      </c>
      <c r="AD1039" s="127" t="str">
        <f t="shared" si="96"/>
        <v>Dehydrator</v>
      </c>
      <c r="AE1039" s="127" t="str">
        <f t="shared" si="97"/>
        <v>31000227</v>
      </c>
      <c r="AF1039" s="127" t="str">
        <f t="shared" si="98"/>
        <v>Chouteau</v>
      </c>
      <c r="AG1039" s="272"/>
      <c r="AH1039" s="272"/>
      <c r="AI1039" s="272"/>
      <c r="AJ1039" s="83" t="s">
        <v>394</v>
      </c>
      <c r="AK1039" s="270">
        <v>0.81714947198503274</v>
      </c>
      <c r="AL1039"/>
    </row>
    <row r="1040" spans="28:38" x14ac:dyDescent="0.2">
      <c r="AB1040" s="127" t="str">
        <f t="shared" si="94"/>
        <v>YELLWSTN_All Wells_Dehydrator_31000227</v>
      </c>
      <c r="AC1040" s="127" t="str">
        <f t="shared" si="95"/>
        <v>All Wells</v>
      </c>
      <c r="AD1040" s="127" t="str">
        <f t="shared" si="96"/>
        <v>Dehydrator</v>
      </c>
      <c r="AE1040" s="127" t="str">
        <f t="shared" si="97"/>
        <v>31000227</v>
      </c>
      <c r="AF1040" s="127" t="str">
        <f t="shared" si="98"/>
        <v>YELLWSTN</v>
      </c>
      <c r="AG1040" s="272"/>
      <c r="AH1040" s="272"/>
      <c r="AI1040" s="272"/>
      <c r="AJ1040" s="83" t="s">
        <v>399</v>
      </c>
      <c r="AK1040" s="270">
        <v>0.86095084285529</v>
      </c>
      <c r="AL1040"/>
    </row>
    <row r="1041" spans="28:38" x14ac:dyDescent="0.2">
      <c r="AB1041" s="127" t="str">
        <f t="shared" si="94"/>
        <v>GLDN VAL_All Wells_Dehydrator_31000227</v>
      </c>
      <c r="AC1041" s="127" t="str">
        <f t="shared" si="95"/>
        <v>All Wells</v>
      </c>
      <c r="AD1041" s="127" t="str">
        <f t="shared" si="96"/>
        <v>Dehydrator</v>
      </c>
      <c r="AE1041" s="127" t="str">
        <f t="shared" si="97"/>
        <v>31000227</v>
      </c>
      <c r="AF1041" s="127" t="str">
        <f t="shared" si="98"/>
        <v>GLDN VAL</v>
      </c>
      <c r="AG1041" s="272"/>
      <c r="AH1041" s="272"/>
      <c r="AI1041" s="272"/>
      <c r="AJ1041" s="83" t="s">
        <v>400</v>
      </c>
      <c r="AK1041" s="270">
        <v>0.86095084285529</v>
      </c>
      <c r="AL1041"/>
    </row>
    <row r="1042" spans="28:38" x14ac:dyDescent="0.2">
      <c r="AB1042" s="127" t="str">
        <f t="shared" si="94"/>
        <v>MSSLSHEL_All Wells_Dehydrator_31000227</v>
      </c>
      <c r="AC1042" s="127" t="str">
        <f t="shared" si="95"/>
        <v>All Wells</v>
      </c>
      <c r="AD1042" s="127" t="str">
        <f t="shared" si="96"/>
        <v>Dehydrator</v>
      </c>
      <c r="AE1042" s="127" t="str">
        <f t="shared" si="97"/>
        <v>31000227</v>
      </c>
      <c r="AF1042" s="127" t="str">
        <f t="shared" si="98"/>
        <v>MSSLSHEL</v>
      </c>
      <c r="AG1042" s="272"/>
      <c r="AH1042" s="272"/>
      <c r="AI1042" s="272"/>
      <c r="AJ1042" s="83" t="s">
        <v>401</v>
      </c>
      <c r="AK1042" s="270">
        <v>0.86095084285529</v>
      </c>
      <c r="AL1042"/>
    </row>
    <row r="1043" spans="28:38" x14ac:dyDescent="0.2">
      <c r="AB1043" s="127" t="str">
        <f t="shared" si="94"/>
        <v>PETROLEM_All Wells_Dehydrator_31000227</v>
      </c>
      <c r="AC1043" s="127" t="str">
        <f t="shared" si="95"/>
        <v>All Wells</v>
      </c>
      <c r="AD1043" s="127" t="str">
        <f t="shared" si="96"/>
        <v>Dehydrator</v>
      </c>
      <c r="AE1043" s="127" t="str">
        <f t="shared" si="97"/>
        <v>31000227</v>
      </c>
      <c r="AF1043" s="127" t="str">
        <f t="shared" si="98"/>
        <v>PETROLEM</v>
      </c>
      <c r="AG1043" s="272"/>
      <c r="AH1043" s="272"/>
      <c r="AI1043" s="272"/>
      <c r="AJ1043" s="83" t="s">
        <v>402</v>
      </c>
      <c r="AK1043" s="270">
        <v>0.86095084285529</v>
      </c>
      <c r="AL1043"/>
    </row>
    <row r="1044" spans="28:38" x14ac:dyDescent="0.2">
      <c r="AB1044" s="127" t="str">
        <f t="shared" si="94"/>
        <v>Basinwide_All Wells_Dehydrator_31000227</v>
      </c>
      <c r="AC1044" s="127" t="str">
        <f t="shared" si="95"/>
        <v>All Wells</v>
      </c>
      <c r="AD1044" s="127" t="str">
        <f t="shared" si="96"/>
        <v>Dehydrator</v>
      </c>
      <c r="AE1044" s="127" t="str">
        <f t="shared" si="97"/>
        <v>31000227</v>
      </c>
      <c r="AF1044" s="127" t="str">
        <f t="shared" si="98"/>
        <v>Basinwide</v>
      </c>
      <c r="AG1044" s="272"/>
      <c r="AH1044" s="272"/>
      <c r="AI1044" s="272"/>
      <c r="AJ1044" s="83" t="s">
        <v>453</v>
      </c>
      <c r="AK1044" s="270">
        <v>0.81254415563619808</v>
      </c>
      <c r="AL1044"/>
    </row>
    <row r="1045" spans="28:38" x14ac:dyDescent="0.2">
      <c r="AB1045" s="127" t="str">
        <f t="shared" si="94"/>
        <v>Toole_All Wells_Dehydrator_31000228</v>
      </c>
      <c r="AC1045" s="127" t="str">
        <f t="shared" si="95"/>
        <v>All Wells</v>
      </c>
      <c r="AD1045" s="127" t="str">
        <f t="shared" si="96"/>
        <v>Dehydrator</v>
      </c>
      <c r="AE1045" s="127" t="str">
        <f t="shared" si="97"/>
        <v>31000228</v>
      </c>
      <c r="AF1045" s="127" t="str">
        <f t="shared" si="98"/>
        <v>Toole</v>
      </c>
      <c r="AG1045" s="272"/>
      <c r="AH1045" s="272"/>
      <c r="AI1045" s="12" t="s">
        <v>30</v>
      </c>
      <c r="AJ1045" s="12" t="s">
        <v>383</v>
      </c>
      <c r="AK1045" s="269">
        <v>0.95531817194596502</v>
      </c>
      <c r="AL1045"/>
    </row>
    <row r="1046" spans="28:38" x14ac:dyDescent="0.2">
      <c r="AB1046" s="127" t="str">
        <f t="shared" si="94"/>
        <v>Pondera_All Wells_Dehydrator_31000228</v>
      </c>
      <c r="AC1046" s="127" t="str">
        <f t="shared" si="95"/>
        <v>All Wells</v>
      </c>
      <c r="AD1046" s="127" t="str">
        <f t="shared" si="96"/>
        <v>Dehydrator</v>
      </c>
      <c r="AE1046" s="127" t="str">
        <f t="shared" si="97"/>
        <v>31000228</v>
      </c>
      <c r="AF1046" s="127" t="str">
        <f t="shared" si="98"/>
        <v>Pondera</v>
      </c>
      <c r="AG1046" s="272"/>
      <c r="AH1046" s="272"/>
      <c r="AI1046" s="272"/>
      <c r="AJ1046" s="83" t="s">
        <v>384</v>
      </c>
      <c r="AK1046" s="270">
        <v>0.95531817194596502</v>
      </c>
      <c r="AL1046"/>
    </row>
    <row r="1047" spans="28:38" x14ac:dyDescent="0.2">
      <c r="AB1047" s="127" t="str">
        <f t="shared" si="94"/>
        <v>Glacier_All Wells_Dehydrator_31000228</v>
      </c>
      <c r="AC1047" s="127" t="str">
        <f t="shared" si="95"/>
        <v>All Wells</v>
      </c>
      <c r="AD1047" s="127" t="str">
        <f t="shared" si="96"/>
        <v>Dehydrator</v>
      </c>
      <c r="AE1047" s="127" t="str">
        <f t="shared" si="97"/>
        <v>31000228</v>
      </c>
      <c r="AF1047" s="127" t="str">
        <f t="shared" si="98"/>
        <v>Glacier</v>
      </c>
      <c r="AG1047" s="272"/>
      <c r="AH1047" s="272"/>
      <c r="AI1047" s="272"/>
      <c r="AJ1047" s="83" t="s">
        <v>385</v>
      </c>
      <c r="AK1047" s="270">
        <v>0.95531817194596502</v>
      </c>
      <c r="AL1047"/>
    </row>
    <row r="1048" spans="28:38" x14ac:dyDescent="0.2">
      <c r="AB1048" s="127" t="str">
        <f t="shared" si="94"/>
        <v>Blaine_All Wells_Dehydrator_31000228</v>
      </c>
      <c r="AC1048" s="127" t="str">
        <f t="shared" si="95"/>
        <v>All Wells</v>
      </c>
      <c r="AD1048" s="127" t="str">
        <f t="shared" si="96"/>
        <v>Dehydrator</v>
      </c>
      <c r="AE1048" s="127" t="str">
        <f t="shared" si="97"/>
        <v>31000228</v>
      </c>
      <c r="AF1048" s="127" t="str">
        <f t="shared" si="98"/>
        <v>Blaine</v>
      </c>
      <c r="AG1048" s="272"/>
      <c r="AH1048" s="272"/>
      <c r="AI1048" s="272"/>
      <c r="AJ1048" s="83" t="s">
        <v>386</v>
      </c>
      <c r="AK1048" s="270">
        <v>0.81714947198503274</v>
      </c>
      <c r="AL1048"/>
    </row>
    <row r="1049" spans="28:38" x14ac:dyDescent="0.2">
      <c r="AB1049" s="127" t="str">
        <f t="shared" si="94"/>
        <v>Hill_All Wells_Dehydrator_31000228</v>
      </c>
      <c r="AC1049" s="127" t="str">
        <f t="shared" si="95"/>
        <v>All Wells</v>
      </c>
      <c r="AD1049" s="127" t="str">
        <f t="shared" si="96"/>
        <v>Dehydrator</v>
      </c>
      <c r="AE1049" s="127" t="str">
        <f t="shared" si="97"/>
        <v>31000228</v>
      </c>
      <c r="AF1049" s="127" t="str">
        <f t="shared" si="98"/>
        <v>Hill</v>
      </c>
      <c r="AG1049" s="272"/>
      <c r="AH1049" s="272"/>
      <c r="AI1049" s="272"/>
      <c r="AJ1049" s="83" t="s">
        <v>387</v>
      </c>
      <c r="AK1049" s="270">
        <v>0.81714947198503274</v>
      </c>
      <c r="AL1049"/>
    </row>
    <row r="1050" spans="28:38" x14ac:dyDescent="0.2">
      <c r="AB1050" s="127" t="str">
        <f t="shared" si="94"/>
        <v>Liberty_All Wells_Dehydrator_31000228</v>
      </c>
      <c r="AC1050" s="127" t="str">
        <f t="shared" si="95"/>
        <v>All Wells</v>
      </c>
      <c r="AD1050" s="127" t="str">
        <f t="shared" si="96"/>
        <v>Dehydrator</v>
      </c>
      <c r="AE1050" s="127" t="str">
        <f t="shared" si="97"/>
        <v>31000228</v>
      </c>
      <c r="AF1050" s="127" t="str">
        <f t="shared" si="98"/>
        <v>Liberty</v>
      </c>
      <c r="AG1050" s="272"/>
      <c r="AH1050" s="272"/>
      <c r="AI1050" s="272"/>
      <c r="AJ1050" s="83" t="s">
        <v>388</v>
      </c>
      <c r="AK1050" s="270">
        <v>0.95531817194596502</v>
      </c>
      <c r="AL1050"/>
    </row>
    <row r="1051" spans="28:38" x14ac:dyDescent="0.2">
      <c r="AB1051" s="127" t="str">
        <f t="shared" si="94"/>
        <v>Phillips_All Wells_Dehydrator_31000228</v>
      </c>
      <c r="AC1051" s="127" t="str">
        <f t="shared" si="95"/>
        <v>All Wells</v>
      </c>
      <c r="AD1051" s="127" t="str">
        <f t="shared" si="96"/>
        <v>Dehydrator</v>
      </c>
      <c r="AE1051" s="127" t="str">
        <f t="shared" si="97"/>
        <v>31000228</v>
      </c>
      <c r="AF1051" s="127" t="str">
        <f t="shared" si="98"/>
        <v>Phillips</v>
      </c>
      <c r="AG1051" s="272"/>
      <c r="AH1051" s="272"/>
      <c r="AI1051" s="272"/>
      <c r="AJ1051" s="83" t="s">
        <v>389</v>
      </c>
      <c r="AK1051" s="270">
        <v>0.74056353739134018</v>
      </c>
      <c r="AL1051"/>
    </row>
    <row r="1052" spans="28:38" x14ac:dyDescent="0.2">
      <c r="AB1052" s="127" t="str">
        <f t="shared" si="94"/>
        <v>Cascade_All Wells_Dehydrator_31000228</v>
      </c>
      <c r="AC1052" s="127" t="str">
        <f t="shared" si="95"/>
        <v>All Wells</v>
      </c>
      <c r="AD1052" s="127" t="str">
        <f t="shared" si="96"/>
        <v>Dehydrator</v>
      </c>
      <c r="AE1052" s="127" t="str">
        <f t="shared" si="97"/>
        <v>31000228</v>
      </c>
      <c r="AF1052" s="127" t="str">
        <f t="shared" si="98"/>
        <v>Cascade</v>
      </c>
      <c r="AG1052" s="272"/>
      <c r="AH1052" s="272"/>
      <c r="AI1052" s="272"/>
      <c r="AJ1052" s="83" t="s">
        <v>390</v>
      </c>
      <c r="AK1052" s="270">
        <v>0.86095084285529</v>
      </c>
      <c r="AL1052"/>
    </row>
    <row r="1053" spans="28:38" x14ac:dyDescent="0.2">
      <c r="AB1053" s="127" t="str">
        <f t="shared" si="94"/>
        <v>Fergus_All Wells_Dehydrator_31000228</v>
      </c>
      <c r="AC1053" s="127" t="str">
        <f t="shared" si="95"/>
        <v>All Wells</v>
      </c>
      <c r="AD1053" s="127" t="str">
        <f t="shared" si="96"/>
        <v>Dehydrator</v>
      </c>
      <c r="AE1053" s="127" t="str">
        <f t="shared" si="97"/>
        <v>31000228</v>
      </c>
      <c r="AF1053" s="127" t="str">
        <f t="shared" si="98"/>
        <v>Fergus</v>
      </c>
      <c r="AG1053" s="272"/>
      <c r="AH1053" s="272"/>
      <c r="AI1053" s="272"/>
      <c r="AJ1053" s="83" t="s">
        <v>391</v>
      </c>
      <c r="AK1053" s="270">
        <v>0.86095084285529</v>
      </c>
      <c r="AL1053"/>
    </row>
    <row r="1054" spans="28:38" x14ac:dyDescent="0.2">
      <c r="AB1054" s="127" t="str">
        <f t="shared" ref="AB1054:AB1117" si="99">AF1054&amp;"_"&amp;AC1054&amp;"_"&amp;AD1054&amp;"_"&amp;AE1054</f>
        <v>Rosebud_All Wells_Dehydrator_31000228</v>
      </c>
      <c r="AC1054" s="127" t="str">
        <f t="shared" ref="AC1054:AC1117" si="100">IF(AG1054="",AC1053,AG1054)</f>
        <v>All Wells</v>
      </c>
      <c r="AD1054" s="127" t="str">
        <f t="shared" ref="AD1054:AD1117" si="101">IF(AH1054="",AD1053,AH1054)</f>
        <v>Dehydrator</v>
      </c>
      <c r="AE1054" s="127" t="str">
        <f t="shared" ref="AE1054:AE1117" si="102">IF(AI1054="",AE1053,AI1054)</f>
        <v>31000228</v>
      </c>
      <c r="AF1054" s="127" t="str">
        <f t="shared" ref="AF1054:AF1117" si="103">IF(AJ1054&lt;&gt;"",RIGHT(AJ1054,LEN(AJ1054)-7),AF1053)</f>
        <v>Rosebud</v>
      </c>
      <c r="AG1054" s="272"/>
      <c r="AH1054" s="272"/>
      <c r="AI1054" s="272"/>
      <c r="AJ1054" s="83" t="s">
        <v>392</v>
      </c>
      <c r="AK1054" s="270">
        <v>0.86095084285529</v>
      </c>
      <c r="AL1054"/>
    </row>
    <row r="1055" spans="28:38" x14ac:dyDescent="0.2">
      <c r="AB1055" s="127" t="str">
        <f t="shared" si="99"/>
        <v>Teton_All Wells_Dehydrator_31000228</v>
      </c>
      <c r="AC1055" s="127" t="str">
        <f t="shared" si="100"/>
        <v>All Wells</v>
      </c>
      <c r="AD1055" s="127" t="str">
        <f t="shared" si="101"/>
        <v>Dehydrator</v>
      </c>
      <c r="AE1055" s="127" t="str">
        <f t="shared" si="102"/>
        <v>31000228</v>
      </c>
      <c r="AF1055" s="127" t="str">
        <f t="shared" si="103"/>
        <v>Teton</v>
      </c>
      <c r="AG1055" s="272"/>
      <c r="AH1055" s="272"/>
      <c r="AI1055" s="272"/>
      <c r="AJ1055" s="83" t="s">
        <v>393</v>
      </c>
      <c r="AK1055" s="270">
        <v>0.86095084285529</v>
      </c>
      <c r="AL1055"/>
    </row>
    <row r="1056" spans="28:38" x14ac:dyDescent="0.2">
      <c r="AB1056" s="127" t="str">
        <f t="shared" si="99"/>
        <v>Chouteau_All Wells_Dehydrator_31000228</v>
      </c>
      <c r="AC1056" s="127" t="str">
        <f t="shared" si="100"/>
        <v>All Wells</v>
      </c>
      <c r="AD1056" s="127" t="str">
        <f t="shared" si="101"/>
        <v>Dehydrator</v>
      </c>
      <c r="AE1056" s="127" t="str">
        <f t="shared" si="102"/>
        <v>31000228</v>
      </c>
      <c r="AF1056" s="127" t="str">
        <f t="shared" si="103"/>
        <v>Chouteau</v>
      </c>
      <c r="AG1056" s="272"/>
      <c r="AH1056" s="272"/>
      <c r="AI1056" s="272"/>
      <c r="AJ1056" s="83" t="s">
        <v>394</v>
      </c>
      <c r="AK1056" s="270">
        <v>0.81714947198503274</v>
      </c>
      <c r="AL1056"/>
    </row>
    <row r="1057" spans="28:38" x14ac:dyDescent="0.2">
      <c r="AB1057" s="127" t="str">
        <f t="shared" si="99"/>
        <v>YELLWSTN_All Wells_Dehydrator_31000228</v>
      </c>
      <c r="AC1057" s="127" t="str">
        <f t="shared" si="100"/>
        <v>All Wells</v>
      </c>
      <c r="AD1057" s="127" t="str">
        <f t="shared" si="101"/>
        <v>Dehydrator</v>
      </c>
      <c r="AE1057" s="127" t="str">
        <f t="shared" si="102"/>
        <v>31000228</v>
      </c>
      <c r="AF1057" s="127" t="str">
        <f t="shared" si="103"/>
        <v>YELLWSTN</v>
      </c>
      <c r="AG1057" s="272"/>
      <c r="AH1057" s="272"/>
      <c r="AI1057" s="272"/>
      <c r="AJ1057" s="83" t="s">
        <v>399</v>
      </c>
      <c r="AK1057" s="270">
        <v>0.86095084285529</v>
      </c>
      <c r="AL1057"/>
    </row>
    <row r="1058" spans="28:38" x14ac:dyDescent="0.2">
      <c r="AB1058" s="127" t="str">
        <f t="shared" si="99"/>
        <v>GLDN VAL_All Wells_Dehydrator_31000228</v>
      </c>
      <c r="AC1058" s="127" t="str">
        <f t="shared" si="100"/>
        <v>All Wells</v>
      </c>
      <c r="AD1058" s="127" t="str">
        <f t="shared" si="101"/>
        <v>Dehydrator</v>
      </c>
      <c r="AE1058" s="127" t="str">
        <f t="shared" si="102"/>
        <v>31000228</v>
      </c>
      <c r="AF1058" s="127" t="str">
        <f t="shared" si="103"/>
        <v>GLDN VAL</v>
      </c>
      <c r="AG1058" s="272"/>
      <c r="AH1058" s="272"/>
      <c r="AI1058" s="272"/>
      <c r="AJ1058" s="83" t="s">
        <v>400</v>
      </c>
      <c r="AK1058" s="270">
        <v>0.86095084285529</v>
      </c>
      <c r="AL1058"/>
    </row>
    <row r="1059" spans="28:38" x14ac:dyDescent="0.2">
      <c r="AB1059" s="127" t="str">
        <f t="shared" si="99"/>
        <v>MSSLSHEL_All Wells_Dehydrator_31000228</v>
      </c>
      <c r="AC1059" s="127" t="str">
        <f t="shared" si="100"/>
        <v>All Wells</v>
      </c>
      <c r="AD1059" s="127" t="str">
        <f t="shared" si="101"/>
        <v>Dehydrator</v>
      </c>
      <c r="AE1059" s="127" t="str">
        <f t="shared" si="102"/>
        <v>31000228</v>
      </c>
      <c r="AF1059" s="127" t="str">
        <f t="shared" si="103"/>
        <v>MSSLSHEL</v>
      </c>
      <c r="AG1059" s="272"/>
      <c r="AH1059" s="272"/>
      <c r="AI1059" s="272"/>
      <c r="AJ1059" s="83" t="s">
        <v>401</v>
      </c>
      <c r="AK1059" s="270">
        <v>0.86095084285529</v>
      </c>
      <c r="AL1059"/>
    </row>
    <row r="1060" spans="28:38" x14ac:dyDescent="0.2">
      <c r="AB1060" s="127" t="str">
        <f t="shared" si="99"/>
        <v>PETROLEM_All Wells_Dehydrator_31000228</v>
      </c>
      <c r="AC1060" s="127" t="str">
        <f t="shared" si="100"/>
        <v>All Wells</v>
      </c>
      <c r="AD1060" s="127" t="str">
        <f t="shared" si="101"/>
        <v>Dehydrator</v>
      </c>
      <c r="AE1060" s="127" t="str">
        <f t="shared" si="102"/>
        <v>31000228</v>
      </c>
      <c r="AF1060" s="127" t="str">
        <f t="shared" si="103"/>
        <v>PETROLEM</v>
      </c>
      <c r="AG1060" s="272"/>
      <c r="AH1060" s="272"/>
      <c r="AI1060" s="272"/>
      <c r="AJ1060" s="83" t="s">
        <v>402</v>
      </c>
      <c r="AK1060" s="270">
        <v>0.86095084285529</v>
      </c>
      <c r="AL1060"/>
    </row>
    <row r="1061" spans="28:38" x14ac:dyDescent="0.2">
      <c r="AB1061" s="127" t="str">
        <f t="shared" si="99"/>
        <v>Basinwide_All Wells_Dehydrator_31000228</v>
      </c>
      <c r="AC1061" s="127" t="str">
        <f t="shared" si="100"/>
        <v>All Wells</v>
      </c>
      <c r="AD1061" s="127" t="str">
        <f t="shared" si="101"/>
        <v>Dehydrator</v>
      </c>
      <c r="AE1061" s="127" t="str">
        <f t="shared" si="102"/>
        <v>31000228</v>
      </c>
      <c r="AF1061" s="127" t="str">
        <f t="shared" si="103"/>
        <v>Basinwide</v>
      </c>
      <c r="AG1061" s="272"/>
      <c r="AH1061" s="272"/>
      <c r="AI1061" s="272"/>
      <c r="AJ1061" s="83" t="s">
        <v>453</v>
      </c>
      <c r="AK1061" s="270">
        <v>0.81254415563619808</v>
      </c>
      <c r="AL1061"/>
    </row>
    <row r="1062" spans="28:38" x14ac:dyDescent="0.2">
      <c r="AB1062" s="127" t="str">
        <f t="shared" si="99"/>
        <v>Toole_All Wells_Dehydrator_31000301</v>
      </c>
      <c r="AC1062" s="127" t="str">
        <f t="shared" si="100"/>
        <v>All Wells</v>
      </c>
      <c r="AD1062" s="127" t="str">
        <f t="shared" si="101"/>
        <v>Dehydrator</v>
      </c>
      <c r="AE1062" s="127" t="str">
        <f t="shared" si="102"/>
        <v>31000301</v>
      </c>
      <c r="AF1062" s="127" t="str">
        <f t="shared" si="103"/>
        <v>Toole</v>
      </c>
      <c r="AG1062" s="272"/>
      <c r="AH1062" s="272"/>
      <c r="AI1062" s="12" t="s">
        <v>24</v>
      </c>
      <c r="AJ1062" s="12" t="s">
        <v>383</v>
      </c>
      <c r="AK1062" s="269">
        <v>0.95531817194596502</v>
      </c>
      <c r="AL1062"/>
    </row>
    <row r="1063" spans="28:38" x14ac:dyDescent="0.2">
      <c r="AB1063" s="127" t="str">
        <f t="shared" si="99"/>
        <v>Pondera_All Wells_Dehydrator_31000301</v>
      </c>
      <c r="AC1063" s="127" t="str">
        <f t="shared" si="100"/>
        <v>All Wells</v>
      </c>
      <c r="AD1063" s="127" t="str">
        <f t="shared" si="101"/>
        <v>Dehydrator</v>
      </c>
      <c r="AE1063" s="127" t="str">
        <f t="shared" si="102"/>
        <v>31000301</v>
      </c>
      <c r="AF1063" s="127" t="str">
        <f t="shared" si="103"/>
        <v>Pondera</v>
      </c>
      <c r="AG1063" s="272"/>
      <c r="AH1063" s="272"/>
      <c r="AI1063" s="272"/>
      <c r="AJ1063" s="83" t="s">
        <v>384</v>
      </c>
      <c r="AK1063" s="270">
        <v>0.95531817194596502</v>
      </c>
      <c r="AL1063"/>
    </row>
    <row r="1064" spans="28:38" x14ac:dyDescent="0.2">
      <c r="AB1064" s="127" t="str">
        <f t="shared" si="99"/>
        <v>Glacier_All Wells_Dehydrator_31000301</v>
      </c>
      <c r="AC1064" s="127" t="str">
        <f t="shared" si="100"/>
        <v>All Wells</v>
      </c>
      <c r="AD1064" s="127" t="str">
        <f t="shared" si="101"/>
        <v>Dehydrator</v>
      </c>
      <c r="AE1064" s="127" t="str">
        <f t="shared" si="102"/>
        <v>31000301</v>
      </c>
      <c r="AF1064" s="127" t="str">
        <f t="shared" si="103"/>
        <v>Glacier</v>
      </c>
      <c r="AG1064" s="272"/>
      <c r="AH1064" s="272"/>
      <c r="AI1064" s="272"/>
      <c r="AJ1064" s="83" t="s">
        <v>385</v>
      </c>
      <c r="AK1064" s="270">
        <v>0.95531817194596502</v>
      </c>
      <c r="AL1064"/>
    </row>
    <row r="1065" spans="28:38" x14ac:dyDescent="0.2">
      <c r="AB1065" s="127" t="str">
        <f t="shared" si="99"/>
        <v>Blaine_All Wells_Dehydrator_31000301</v>
      </c>
      <c r="AC1065" s="127" t="str">
        <f t="shared" si="100"/>
        <v>All Wells</v>
      </c>
      <c r="AD1065" s="127" t="str">
        <f t="shared" si="101"/>
        <v>Dehydrator</v>
      </c>
      <c r="AE1065" s="127" t="str">
        <f t="shared" si="102"/>
        <v>31000301</v>
      </c>
      <c r="AF1065" s="127" t="str">
        <f t="shared" si="103"/>
        <v>Blaine</v>
      </c>
      <c r="AG1065" s="272"/>
      <c r="AH1065" s="272"/>
      <c r="AI1065" s="272"/>
      <c r="AJ1065" s="83" t="s">
        <v>386</v>
      </c>
      <c r="AK1065" s="270">
        <v>0.81714947198503274</v>
      </c>
      <c r="AL1065"/>
    </row>
    <row r="1066" spans="28:38" x14ac:dyDescent="0.2">
      <c r="AB1066" s="127" t="str">
        <f t="shared" si="99"/>
        <v>Hill_All Wells_Dehydrator_31000301</v>
      </c>
      <c r="AC1066" s="127" t="str">
        <f t="shared" si="100"/>
        <v>All Wells</v>
      </c>
      <c r="AD1066" s="127" t="str">
        <f t="shared" si="101"/>
        <v>Dehydrator</v>
      </c>
      <c r="AE1066" s="127" t="str">
        <f t="shared" si="102"/>
        <v>31000301</v>
      </c>
      <c r="AF1066" s="127" t="str">
        <f t="shared" si="103"/>
        <v>Hill</v>
      </c>
      <c r="AG1066" s="272"/>
      <c r="AH1066" s="272"/>
      <c r="AI1066" s="272"/>
      <c r="AJ1066" s="83" t="s">
        <v>387</v>
      </c>
      <c r="AK1066" s="270">
        <v>0.81714947198503274</v>
      </c>
      <c r="AL1066"/>
    </row>
    <row r="1067" spans="28:38" x14ac:dyDescent="0.2">
      <c r="AB1067" s="127" t="str">
        <f t="shared" si="99"/>
        <v>Liberty_All Wells_Dehydrator_31000301</v>
      </c>
      <c r="AC1067" s="127" t="str">
        <f t="shared" si="100"/>
        <v>All Wells</v>
      </c>
      <c r="AD1067" s="127" t="str">
        <f t="shared" si="101"/>
        <v>Dehydrator</v>
      </c>
      <c r="AE1067" s="127" t="str">
        <f t="shared" si="102"/>
        <v>31000301</v>
      </c>
      <c r="AF1067" s="127" t="str">
        <f t="shared" si="103"/>
        <v>Liberty</v>
      </c>
      <c r="AG1067" s="272"/>
      <c r="AH1067" s="272"/>
      <c r="AI1067" s="272"/>
      <c r="AJ1067" s="83" t="s">
        <v>388</v>
      </c>
      <c r="AK1067" s="270">
        <v>0.95531817194596502</v>
      </c>
      <c r="AL1067"/>
    </row>
    <row r="1068" spans="28:38" x14ac:dyDescent="0.2">
      <c r="AB1068" s="127" t="str">
        <f t="shared" si="99"/>
        <v>Phillips_All Wells_Dehydrator_31000301</v>
      </c>
      <c r="AC1068" s="127" t="str">
        <f t="shared" si="100"/>
        <v>All Wells</v>
      </c>
      <c r="AD1068" s="127" t="str">
        <f t="shared" si="101"/>
        <v>Dehydrator</v>
      </c>
      <c r="AE1068" s="127" t="str">
        <f t="shared" si="102"/>
        <v>31000301</v>
      </c>
      <c r="AF1068" s="127" t="str">
        <f t="shared" si="103"/>
        <v>Phillips</v>
      </c>
      <c r="AG1068" s="272"/>
      <c r="AH1068" s="272"/>
      <c r="AI1068" s="272"/>
      <c r="AJ1068" s="83" t="s">
        <v>389</v>
      </c>
      <c r="AK1068" s="270">
        <v>0.74056353739134018</v>
      </c>
      <c r="AL1068"/>
    </row>
    <row r="1069" spans="28:38" x14ac:dyDescent="0.2">
      <c r="AB1069" s="127" t="str">
        <f t="shared" si="99"/>
        <v>Cascade_All Wells_Dehydrator_31000301</v>
      </c>
      <c r="AC1069" s="127" t="str">
        <f t="shared" si="100"/>
        <v>All Wells</v>
      </c>
      <c r="AD1069" s="127" t="str">
        <f t="shared" si="101"/>
        <v>Dehydrator</v>
      </c>
      <c r="AE1069" s="127" t="str">
        <f t="shared" si="102"/>
        <v>31000301</v>
      </c>
      <c r="AF1069" s="127" t="str">
        <f t="shared" si="103"/>
        <v>Cascade</v>
      </c>
      <c r="AG1069" s="272"/>
      <c r="AH1069" s="272"/>
      <c r="AI1069" s="272"/>
      <c r="AJ1069" s="83" t="s">
        <v>390</v>
      </c>
      <c r="AK1069" s="270">
        <v>0.86095084285529</v>
      </c>
      <c r="AL1069"/>
    </row>
    <row r="1070" spans="28:38" x14ac:dyDescent="0.2">
      <c r="AB1070" s="127" t="str">
        <f t="shared" si="99"/>
        <v>Fergus_All Wells_Dehydrator_31000301</v>
      </c>
      <c r="AC1070" s="127" t="str">
        <f t="shared" si="100"/>
        <v>All Wells</v>
      </c>
      <c r="AD1070" s="127" t="str">
        <f t="shared" si="101"/>
        <v>Dehydrator</v>
      </c>
      <c r="AE1070" s="127" t="str">
        <f t="shared" si="102"/>
        <v>31000301</v>
      </c>
      <c r="AF1070" s="127" t="str">
        <f t="shared" si="103"/>
        <v>Fergus</v>
      </c>
      <c r="AG1070" s="272"/>
      <c r="AH1070" s="272"/>
      <c r="AI1070" s="272"/>
      <c r="AJ1070" s="83" t="s">
        <v>391</v>
      </c>
      <c r="AK1070" s="270">
        <v>0.86095084285529</v>
      </c>
      <c r="AL1070"/>
    </row>
    <row r="1071" spans="28:38" x14ac:dyDescent="0.2">
      <c r="AB1071" s="127" t="str">
        <f t="shared" si="99"/>
        <v>Rosebud_All Wells_Dehydrator_31000301</v>
      </c>
      <c r="AC1071" s="127" t="str">
        <f t="shared" si="100"/>
        <v>All Wells</v>
      </c>
      <c r="AD1071" s="127" t="str">
        <f t="shared" si="101"/>
        <v>Dehydrator</v>
      </c>
      <c r="AE1071" s="127" t="str">
        <f t="shared" si="102"/>
        <v>31000301</v>
      </c>
      <c r="AF1071" s="127" t="str">
        <f t="shared" si="103"/>
        <v>Rosebud</v>
      </c>
      <c r="AG1071" s="272"/>
      <c r="AH1071" s="272"/>
      <c r="AI1071" s="272"/>
      <c r="AJ1071" s="83" t="s">
        <v>392</v>
      </c>
      <c r="AK1071" s="270">
        <v>0.86095084285529</v>
      </c>
      <c r="AL1071"/>
    </row>
    <row r="1072" spans="28:38" x14ac:dyDescent="0.2">
      <c r="AB1072" s="127" t="str">
        <f t="shared" si="99"/>
        <v>Teton_All Wells_Dehydrator_31000301</v>
      </c>
      <c r="AC1072" s="127" t="str">
        <f t="shared" si="100"/>
        <v>All Wells</v>
      </c>
      <c r="AD1072" s="127" t="str">
        <f t="shared" si="101"/>
        <v>Dehydrator</v>
      </c>
      <c r="AE1072" s="127" t="str">
        <f t="shared" si="102"/>
        <v>31000301</v>
      </c>
      <c r="AF1072" s="127" t="str">
        <f t="shared" si="103"/>
        <v>Teton</v>
      </c>
      <c r="AG1072" s="272"/>
      <c r="AH1072" s="272"/>
      <c r="AI1072" s="272"/>
      <c r="AJ1072" s="83" t="s">
        <v>393</v>
      </c>
      <c r="AK1072" s="270">
        <v>0.86095084285529</v>
      </c>
      <c r="AL1072"/>
    </row>
    <row r="1073" spans="28:38" x14ac:dyDescent="0.2">
      <c r="AB1073" s="127" t="str">
        <f t="shared" si="99"/>
        <v>Chouteau_All Wells_Dehydrator_31000301</v>
      </c>
      <c r="AC1073" s="127" t="str">
        <f t="shared" si="100"/>
        <v>All Wells</v>
      </c>
      <c r="AD1073" s="127" t="str">
        <f t="shared" si="101"/>
        <v>Dehydrator</v>
      </c>
      <c r="AE1073" s="127" t="str">
        <f t="shared" si="102"/>
        <v>31000301</v>
      </c>
      <c r="AF1073" s="127" t="str">
        <f t="shared" si="103"/>
        <v>Chouteau</v>
      </c>
      <c r="AG1073" s="272"/>
      <c r="AH1073" s="272"/>
      <c r="AI1073" s="272"/>
      <c r="AJ1073" s="83" t="s">
        <v>394</v>
      </c>
      <c r="AK1073" s="270">
        <v>0.81714947198503274</v>
      </c>
      <c r="AL1073"/>
    </row>
    <row r="1074" spans="28:38" x14ac:dyDescent="0.2">
      <c r="AB1074" s="127" t="str">
        <f t="shared" si="99"/>
        <v>YELLWSTN_All Wells_Dehydrator_31000301</v>
      </c>
      <c r="AC1074" s="127" t="str">
        <f t="shared" si="100"/>
        <v>All Wells</v>
      </c>
      <c r="AD1074" s="127" t="str">
        <f t="shared" si="101"/>
        <v>Dehydrator</v>
      </c>
      <c r="AE1074" s="127" t="str">
        <f t="shared" si="102"/>
        <v>31000301</v>
      </c>
      <c r="AF1074" s="127" t="str">
        <f t="shared" si="103"/>
        <v>YELLWSTN</v>
      </c>
      <c r="AG1074" s="272"/>
      <c r="AH1074" s="272"/>
      <c r="AI1074" s="272"/>
      <c r="AJ1074" s="83" t="s">
        <v>399</v>
      </c>
      <c r="AK1074" s="270">
        <v>0.86095084285529</v>
      </c>
      <c r="AL1074"/>
    </row>
    <row r="1075" spans="28:38" x14ac:dyDescent="0.2">
      <c r="AB1075" s="127" t="str">
        <f t="shared" si="99"/>
        <v>GLDN VAL_All Wells_Dehydrator_31000301</v>
      </c>
      <c r="AC1075" s="127" t="str">
        <f t="shared" si="100"/>
        <v>All Wells</v>
      </c>
      <c r="AD1075" s="127" t="str">
        <f t="shared" si="101"/>
        <v>Dehydrator</v>
      </c>
      <c r="AE1075" s="127" t="str">
        <f t="shared" si="102"/>
        <v>31000301</v>
      </c>
      <c r="AF1075" s="127" t="str">
        <f t="shared" si="103"/>
        <v>GLDN VAL</v>
      </c>
      <c r="AG1075" s="272"/>
      <c r="AH1075" s="272"/>
      <c r="AI1075" s="272"/>
      <c r="AJ1075" s="83" t="s">
        <v>400</v>
      </c>
      <c r="AK1075" s="270">
        <v>0.86095084285529</v>
      </c>
      <c r="AL1075"/>
    </row>
    <row r="1076" spans="28:38" x14ac:dyDescent="0.2">
      <c r="AB1076" s="127" t="str">
        <f t="shared" si="99"/>
        <v>MSSLSHEL_All Wells_Dehydrator_31000301</v>
      </c>
      <c r="AC1076" s="127" t="str">
        <f t="shared" si="100"/>
        <v>All Wells</v>
      </c>
      <c r="AD1076" s="127" t="str">
        <f t="shared" si="101"/>
        <v>Dehydrator</v>
      </c>
      <c r="AE1076" s="127" t="str">
        <f t="shared" si="102"/>
        <v>31000301</v>
      </c>
      <c r="AF1076" s="127" t="str">
        <f t="shared" si="103"/>
        <v>MSSLSHEL</v>
      </c>
      <c r="AG1076" s="272"/>
      <c r="AH1076" s="272"/>
      <c r="AI1076" s="272"/>
      <c r="AJ1076" s="83" t="s">
        <v>401</v>
      </c>
      <c r="AK1076" s="270">
        <v>0.86095084285529</v>
      </c>
      <c r="AL1076"/>
    </row>
    <row r="1077" spans="28:38" x14ac:dyDescent="0.2">
      <c r="AB1077" s="127" t="str">
        <f t="shared" si="99"/>
        <v>PETROLEM_All Wells_Dehydrator_31000301</v>
      </c>
      <c r="AC1077" s="127" t="str">
        <f t="shared" si="100"/>
        <v>All Wells</v>
      </c>
      <c r="AD1077" s="127" t="str">
        <f t="shared" si="101"/>
        <v>Dehydrator</v>
      </c>
      <c r="AE1077" s="127" t="str">
        <f t="shared" si="102"/>
        <v>31000301</v>
      </c>
      <c r="AF1077" s="127" t="str">
        <f t="shared" si="103"/>
        <v>PETROLEM</v>
      </c>
      <c r="AG1077" s="272"/>
      <c r="AH1077" s="272"/>
      <c r="AI1077" s="272"/>
      <c r="AJ1077" s="83" t="s">
        <v>402</v>
      </c>
      <c r="AK1077" s="270">
        <v>0.86095084285529</v>
      </c>
      <c r="AL1077"/>
    </row>
    <row r="1078" spans="28:38" x14ac:dyDescent="0.2">
      <c r="AB1078" s="127" t="str">
        <f t="shared" si="99"/>
        <v>Basinwide_All Wells_Dehydrator_31000301</v>
      </c>
      <c r="AC1078" s="127" t="str">
        <f t="shared" si="100"/>
        <v>All Wells</v>
      </c>
      <c r="AD1078" s="127" t="str">
        <f t="shared" si="101"/>
        <v>Dehydrator</v>
      </c>
      <c r="AE1078" s="127" t="str">
        <f t="shared" si="102"/>
        <v>31000301</v>
      </c>
      <c r="AF1078" s="127" t="str">
        <f t="shared" si="103"/>
        <v>Basinwide</v>
      </c>
      <c r="AG1078" s="272"/>
      <c r="AH1078" s="272"/>
      <c r="AI1078" s="272"/>
      <c r="AJ1078" s="83" t="s">
        <v>453</v>
      </c>
      <c r="AK1078" s="270">
        <v>0.81254415563619808</v>
      </c>
      <c r="AL1078"/>
    </row>
    <row r="1079" spans="28:38" x14ac:dyDescent="0.2">
      <c r="AB1079" s="127" t="str">
        <f t="shared" si="99"/>
        <v>Toole_All Wells_Dehydrator_31000302</v>
      </c>
      <c r="AC1079" s="127" t="str">
        <f t="shared" si="100"/>
        <v>All Wells</v>
      </c>
      <c r="AD1079" s="127" t="str">
        <f t="shared" si="101"/>
        <v>Dehydrator</v>
      </c>
      <c r="AE1079" s="127" t="str">
        <f t="shared" si="102"/>
        <v>31000302</v>
      </c>
      <c r="AF1079" s="127" t="str">
        <f t="shared" si="103"/>
        <v>Toole</v>
      </c>
      <c r="AG1079" s="272"/>
      <c r="AH1079" s="272"/>
      <c r="AI1079" s="12" t="s">
        <v>36</v>
      </c>
      <c r="AJ1079" s="12" t="s">
        <v>383</v>
      </c>
      <c r="AK1079" s="269">
        <v>0.95531817194596502</v>
      </c>
      <c r="AL1079"/>
    </row>
    <row r="1080" spans="28:38" x14ac:dyDescent="0.2">
      <c r="AB1080" s="127" t="str">
        <f t="shared" si="99"/>
        <v>Pondera_All Wells_Dehydrator_31000302</v>
      </c>
      <c r="AC1080" s="127" t="str">
        <f t="shared" si="100"/>
        <v>All Wells</v>
      </c>
      <c r="AD1080" s="127" t="str">
        <f t="shared" si="101"/>
        <v>Dehydrator</v>
      </c>
      <c r="AE1080" s="127" t="str">
        <f t="shared" si="102"/>
        <v>31000302</v>
      </c>
      <c r="AF1080" s="127" t="str">
        <f t="shared" si="103"/>
        <v>Pondera</v>
      </c>
      <c r="AG1080" s="272"/>
      <c r="AH1080" s="272"/>
      <c r="AI1080" s="272"/>
      <c r="AJ1080" s="83" t="s">
        <v>384</v>
      </c>
      <c r="AK1080" s="270">
        <v>0.95531817194596502</v>
      </c>
      <c r="AL1080"/>
    </row>
    <row r="1081" spans="28:38" x14ac:dyDescent="0.2">
      <c r="AB1081" s="127" t="str">
        <f t="shared" si="99"/>
        <v>Glacier_All Wells_Dehydrator_31000302</v>
      </c>
      <c r="AC1081" s="127" t="str">
        <f t="shared" si="100"/>
        <v>All Wells</v>
      </c>
      <c r="AD1081" s="127" t="str">
        <f t="shared" si="101"/>
        <v>Dehydrator</v>
      </c>
      <c r="AE1081" s="127" t="str">
        <f t="shared" si="102"/>
        <v>31000302</v>
      </c>
      <c r="AF1081" s="127" t="str">
        <f t="shared" si="103"/>
        <v>Glacier</v>
      </c>
      <c r="AG1081" s="272"/>
      <c r="AH1081" s="272"/>
      <c r="AI1081" s="272"/>
      <c r="AJ1081" s="83" t="s">
        <v>385</v>
      </c>
      <c r="AK1081" s="270">
        <v>0.95531817194596502</v>
      </c>
      <c r="AL1081"/>
    </row>
    <row r="1082" spans="28:38" x14ac:dyDescent="0.2">
      <c r="AB1082" s="127" t="str">
        <f t="shared" si="99"/>
        <v>Blaine_All Wells_Dehydrator_31000302</v>
      </c>
      <c r="AC1082" s="127" t="str">
        <f t="shared" si="100"/>
        <v>All Wells</v>
      </c>
      <c r="AD1082" s="127" t="str">
        <f t="shared" si="101"/>
        <v>Dehydrator</v>
      </c>
      <c r="AE1082" s="127" t="str">
        <f t="shared" si="102"/>
        <v>31000302</v>
      </c>
      <c r="AF1082" s="127" t="str">
        <f t="shared" si="103"/>
        <v>Blaine</v>
      </c>
      <c r="AG1082" s="272"/>
      <c r="AH1082" s="272"/>
      <c r="AI1082" s="272"/>
      <c r="AJ1082" s="83" t="s">
        <v>386</v>
      </c>
      <c r="AK1082" s="270">
        <v>0.81714947198503274</v>
      </c>
      <c r="AL1082"/>
    </row>
    <row r="1083" spans="28:38" x14ac:dyDescent="0.2">
      <c r="AB1083" s="127" t="str">
        <f t="shared" si="99"/>
        <v>Hill_All Wells_Dehydrator_31000302</v>
      </c>
      <c r="AC1083" s="127" t="str">
        <f t="shared" si="100"/>
        <v>All Wells</v>
      </c>
      <c r="AD1083" s="127" t="str">
        <f t="shared" si="101"/>
        <v>Dehydrator</v>
      </c>
      <c r="AE1083" s="127" t="str">
        <f t="shared" si="102"/>
        <v>31000302</v>
      </c>
      <c r="AF1083" s="127" t="str">
        <f t="shared" si="103"/>
        <v>Hill</v>
      </c>
      <c r="AG1083" s="272"/>
      <c r="AH1083" s="272"/>
      <c r="AI1083" s="272"/>
      <c r="AJ1083" s="83" t="s">
        <v>387</v>
      </c>
      <c r="AK1083" s="270">
        <v>0.81714947198503274</v>
      </c>
      <c r="AL1083"/>
    </row>
    <row r="1084" spans="28:38" x14ac:dyDescent="0.2">
      <c r="AB1084" s="127" t="str">
        <f t="shared" si="99"/>
        <v>Liberty_All Wells_Dehydrator_31000302</v>
      </c>
      <c r="AC1084" s="127" t="str">
        <f t="shared" si="100"/>
        <v>All Wells</v>
      </c>
      <c r="AD1084" s="127" t="str">
        <f t="shared" si="101"/>
        <v>Dehydrator</v>
      </c>
      <c r="AE1084" s="127" t="str">
        <f t="shared" si="102"/>
        <v>31000302</v>
      </c>
      <c r="AF1084" s="127" t="str">
        <f t="shared" si="103"/>
        <v>Liberty</v>
      </c>
      <c r="AG1084" s="272"/>
      <c r="AH1084" s="272"/>
      <c r="AI1084" s="272"/>
      <c r="AJ1084" s="83" t="s">
        <v>388</v>
      </c>
      <c r="AK1084" s="270">
        <v>0.95531817194596502</v>
      </c>
      <c r="AL1084"/>
    </row>
    <row r="1085" spans="28:38" x14ac:dyDescent="0.2">
      <c r="AB1085" s="127" t="str">
        <f t="shared" si="99"/>
        <v>Phillips_All Wells_Dehydrator_31000302</v>
      </c>
      <c r="AC1085" s="127" t="str">
        <f t="shared" si="100"/>
        <v>All Wells</v>
      </c>
      <c r="AD1085" s="127" t="str">
        <f t="shared" si="101"/>
        <v>Dehydrator</v>
      </c>
      <c r="AE1085" s="127" t="str">
        <f t="shared" si="102"/>
        <v>31000302</v>
      </c>
      <c r="AF1085" s="127" t="str">
        <f t="shared" si="103"/>
        <v>Phillips</v>
      </c>
      <c r="AG1085" s="272"/>
      <c r="AH1085" s="272"/>
      <c r="AI1085" s="272"/>
      <c r="AJ1085" s="83" t="s">
        <v>389</v>
      </c>
      <c r="AK1085" s="270">
        <v>0.74056353739134018</v>
      </c>
      <c r="AL1085"/>
    </row>
    <row r="1086" spans="28:38" x14ac:dyDescent="0.2">
      <c r="AB1086" s="127" t="str">
        <f t="shared" si="99"/>
        <v>Cascade_All Wells_Dehydrator_31000302</v>
      </c>
      <c r="AC1086" s="127" t="str">
        <f t="shared" si="100"/>
        <v>All Wells</v>
      </c>
      <c r="AD1086" s="127" t="str">
        <f t="shared" si="101"/>
        <v>Dehydrator</v>
      </c>
      <c r="AE1086" s="127" t="str">
        <f t="shared" si="102"/>
        <v>31000302</v>
      </c>
      <c r="AF1086" s="127" t="str">
        <f t="shared" si="103"/>
        <v>Cascade</v>
      </c>
      <c r="AG1086" s="272"/>
      <c r="AH1086" s="272"/>
      <c r="AI1086" s="272"/>
      <c r="AJ1086" s="83" t="s">
        <v>390</v>
      </c>
      <c r="AK1086" s="270">
        <v>0.86095084285529</v>
      </c>
      <c r="AL1086"/>
    </row>
    <row r="1087" spans="28:38" x14ac:dyDescent="0.2">
      <c r="AB1087" s="127" t="str">
        <f t="shared" si="99"/>
        <v>Fergus_All Wells_Dehydrator_31000302</v>
      </c>
      <c r="AC1087" s="127" t="str">
        <f t="shared" si="100"/>
        <v>All Wells</v>
      </c>
      <c r="AD1087" s="127" t="str">
        <f t="shared" si="101"/>
        <v>Dehydrator</v>
      </c>
      <c r="AE1087" s="127" t="str">
        <f t="shared" si="102"/>
        <v>31000302</v>
      </c>
      <c r="AF1087" s="127" t="str">
        <f t="shared" si="103"/>
        <v>Fergus</v>
      </c>
      <c r="AG1087" s="272"/>
      <c r="AH1087" s="272"/>
      <c r="AI1087" s="272"/>
      <c r="AJ1087" s="83" t="s">
        <v>391</v>
      </c>
      <c r="AK1087" s="270">
        <v>0.86095084285529</v>
      </c>
      <c r="AL1087"/>
    </row>
    <row r="1088" spans="28:38" x14ac:dyDescent="0.2">
      <c r="AB1088" s="127" t="str">
        <f t="shared" si="99"/>
        <v>Rosebud_All Wells_Dehydrator_31000302</v>
      </c>
      <c r="AC1088" s="127" t="str">
        <f t="shared" si="100"/>
        <v>All Wells</v>
      </c>
      <c r="AD1088" s="127" t="str">
        <f t="shared" si="101"/>
        <v>Dehydrator</v>
      </c>
      <c r="AE1088" s="127" t="str">
        <f t="shared" si="102"/>
        <v>31000302</v>
      </c>
      <c r="AF1088" s="127" t="str">
        <f t="shared" si="103"/>
        <v>Rosebud</v>
      </c>
      <c r="AG1088" s="272"/>
      <c r="AH1088" s="272"/>
      <c r="AI1088" s="272"/>
      <c r="AJ1088" s="83" t="s">
        <v>392</v>
      </c>
      <c r="AK1088" s="270">
        <v>0.86095084285529</v>
      </c>
      <c r="AL1088"/>
    </row>
    <row r="1089" spans="28:38" x14ac:dyDescent="0.2">
      <c r="AB1089" s="127" t="str">
        <f t="shared" si="99"/>
        <v>Teton_All Wells_Dehydrator_31000302</v>
      </c>
      <c r="AC1089" s="127" t="str">
        <f t="shared" si="100"/>
        <v>All Wells</v>
      </c>
      <c r="AD1089" s="127" t="str">
        <f t="shared" si="101"/>
        <v>Dehydrator</v>
      </c>
      <c r="AE1089" s="127" t="str">
        <f t="shared" si="102"/>
        <v>31000302</v>
      </c>
      <c r="AF1089" s="127" t="str">
        <f t="shared" si="103"/>
        <v>Teton</v>
      </c>
      <c r="AG1089" s="272"/>
      <c r="AH1089" s="272"/>
      <c r="AI1089" s="272"/>
      <c r="AJ1089" s="83" t="s">
        <v>393</v>
      </c>
      <c r="AK1089" s="270">
        <v>0.86095084285529</v>
      </c>
      <c r="AL1089"/>
    </row>
    <row r="1090" spans="28:38" x14ac:dyDescent="0.2">
      <c r="AB1090" s="127" t="str">
        <f t="shared" si="99"/>
        <v>Chouteau_All Wells_Dehydrator_31000302</v>
      </c>
      <c r="AC1090" s="127" t="str">
        <f t="shared" si="100"/>
        <v>All Wells</v>
      </c>
      <c r="AD1090" s="127" t="str">
        <f t="shared" si="101"/>
        <v>Dehydrator</v>
      </c>
      <c r="AE1090" s="127" t="str">
        <f t="shared" si="102"/>
        <v>31000302</v>
      </c>
      <c r="AF1090" s="127" t="str">
        <f t="shared" si="103"/>
        <v>Chouteau</v>
      </c>
      <c r="AG1090" s="272"/>
      <c r="AH1090" s="272"/>
      <c r="AI1090" s="272"/>
      <c r="AJ1090" s="83" t="s">
        <v>394</v>
      </c>
      <c r="AK1090" s="270">
        <v>0.81714947198503274</v>
      </c>
      <c r="AL1090"/>
    </row>
    <row r="1091" spans="28:38" x14ac:dyDescent="0.2">
      <c r="AB1091" s="127" t="str">
        <f t="shared" si="99"/>
        <v>YELLWSTN_All Wells_Dehydrator_31000302</v>
      </c>
      <c r="AC1091" s="127" t="str">
        <f t="shared" si="100"/>
        <v>All Wells</v>
      </c>
      <c r="AD1091" s="127" t="str">
        <f t="shared" si="101"/>
        <v>Dehydrator</v>
      </c>
      <c r="AE1091" s="127" t="str">
        <f t="shared" si="102"/>
        <v>31000302</v>
      </c>
      <c r="AF1091" s="127" t="str">
        <f t="shared" si="103"/>
        <v>YELLWSTN</v>
      </c>
      <c r="AG1091" s="272"/>
      <c r="AH1091" s="272"/>
      <c r="AI1091" s="272"/>
      <c r="AJ1091" s="83" t="s">
        <v>399</v>
      </c>
      <c r="AK1091" s="270">
        <v>0.86095084285529</v>
      </c>
      <c r="AL1091"/>
    </row>
    <row r="1092" spans="28:38" x14ac:dyDescent="0.2">
      <c r="AB1092" s="127" t="str">
        <f t="shared" si="99"/>
        <v>GLDN VAL_All Wells_Dehydrator_31000302</v>
      </c>
      <c r="AC1092" s="127" t="str">
        <f t="shared" si="100"/>
        <v>All Wells</v>
      </c>
      <c r="AD1092" s="127" t="str">
        <f t="shared" si="101"/>
        <v>Dehydrator</v>
      </c>
      <c r="AE1092" s="127" t="str">
        <f t="shared" si="102"/>
        <v>31000302</v>
      </c>
      <c r="AF1092" s="127" t="str">
        <f t="shared" si="103"/>
        <v>GLDN VAL</v>
      </c>
      <c r="AG1092" s="272"/>
      <c r="AH1092" s="272"/>
      <c r="AI1092" s="272"/>
      <c r="AJ1092" s="83" t="s">
        <v>400</v>
      </c>
      <c r="AK1092" s="270">
        <v>0.86095084285529</v>
      </c>
      <c r="AL1092"/>
    </row>
    <row r="1093" spans="28:38" x14ac:dyDescent="0.2">
      <c r="AB1093" s="127" t="str">
        <f t="shared" si="99"/>
        <v>MSSLSHEL_All Wells_Dehydrator_31000302</v>
      </c>
      <c r="AC1093" s="127" t="str">
        <f t="shared" si="100"/>
        <v>All Wells</v>
      </c>
      <c r="AD1093" s="127" t="str">
        <f t="shared" si="101"/>
        <v>Dehydrator</v>
      </c>
      <c r="AE1093" s="127" t="str">
        <f t="shared" si="102"/>
        <v>31000302</v>
      </c>
      <c r="AF1093" s="127" t="str">
        <f t="shared" si="103"/>
        <v>MSSLSHEL</v>
      </c>
      <c r="AG1093" s="272"/>
      <c r="AH1093" s="272"/>
      <c r="AI1093" s="272"/>
      <c r="AJ1093" s="83" t="s">
        <v>401</v>
      </c>
      <c r="AK1093" s="270">
        <v>0.86095084285529</v>
      </c>
      <c r="AL1093"/>
    </row>
    <row r="1094" spans="28:38" x14ac:dyDescent="0.2">
      <c r="AB1094" s="127" t="str">
        <f t="shared" si="99"/>
        <v>PETROLEM_All Wells_Dehydrator_31000302</v>
      </c>
      <c r="AC1094" s="127" t="str">
        <f t="shared" si="100"/>
        <v>All Wells</v>
      </c>
      <c r="AD1094" s="127" t="str">
        <f t="shared" si="101"/>
        <v>Dehydrator</v>
      </c>
      <c r="AE1094" s="127" t="str">
        <f t="shared" si="102"/>
        <v>31000302</v>
      </c>
      <c r="AF1094" s="127" t="str">
        <f t="shared" si="103"/>
        <v>PETROLEM</v>
      </c>
      <c r="AG1094" s="272"/>
      <c r="AH1094" s="272"/>
      <c r="AI1094" s="272"/>
      <c r="AJ1094" s="83" t="s">
        <v>402</v>
      </c>
      <c r="AK1094" s="270">
        <v>0.86095084285529</v>
      </c>
      <c r="AL1094"/>
    </row>
    <row r="1095" spans="28:38" x14ac:dyDescent="0.2">
      <c r="AB1095" s="127" t="str">
        <f t="shared" si="99"/>
        <v>Basinwide_All Wells_Dehydrator_31000302</v>
      </c>
      <c r="AC1095" s="127" t="str">
        <f t="shared" si="100"/>
        <v>All Wells</v>
      </c>
      <c r="AD1095" s="127" t="str">
        <f t="shared" si="101"/>
        <v>Dehydrator</v>
      </c>
      <c r="AE1095" s="127" t="str">
        <f t="shared" si="102"/>
        <v>31000302</v>
      </c>
      <c r="AF1095" s="127" t="str">
        <f t="shared" si="103"/>
        <v>Basinwide</v>
      </c>
      <c r="AG1095" s="272"/>
      <c r="AH1095" s="272"/>
      <c r="AI1095" s="272"/>
      <c r="AJ1095" s="83" t="s">
        <v>453</v>
      </c>
      <c r="AK1095" s="270">
        <v>0.81254415563619808</v>
      </c>
      <c r="AL1095"/>
    </row>
    <row r="1096" spans="28:38" x14ac:dyDescent="0.2">
      <c r="AB1096" s="127" t="str">
        <f t="shared" si="99"/>
        <v>Toole_All Wells_Process Heaters_31000404</v>
      </c>
      <c r="AC1096" s="127" t="str">
        <f t="shared" si="100"/>
        <v>All Wells</v>
      </c>
      <c r="AD1096" s="127" t="str">
        <f t="shared" si="101"/>
        <v>Process Heaters</v>
      </c>
      <c r="AE1096" s="127" t="str">
        <f t="shared" si="102"/>
        <v>31000404</v>
      </c>
      <c r="AF1096" s="127" t="str">
        <f t="shared" si="103"/>
        <v>Toole</v>
      </c>
      <c r="AG1096" s="272"/>
      <c r="AH1096" s="12" t="s">
        <v>39</v>
      </c>
      <c r="AI1096" s="12" t="s">
        <v>35</v>
      </c>
      <c r="AJ1096" s="12" t="s">
        <v>383</v>
      </c>
      <c r="AK1096" s="269">
        <v>0.95531817194596502</v>
      </c>
      <c r="AL1096"/>
    </row>
    <row r="1097" spans="28:38" x14ac:dyDescent="0.2">
      <c r="AB1097" s="127" t="str">
        <f t="shared" si="99"/>
        <v>Pondera_All Wells_Process Heaters_31000404</v>
      </c>
      <c r="AC1097" s="127" t="str">
        <f t="shared" si="100"/>
        <v>All Wells</v>
      </c>
      <c r="AD1097" s="127" t="str">
        <f t="shared" si="101"/>
        <v>Process Heaters</v>
      </c>
      <c r="AE1097" s="127" t="str">
        <f t="shared" si="102"/>
        <v>31000404</v>
      </c>
      <c r="AF1097" s="127" t="str">
        <f t="shared" si="103"/>
        <v>Pondera</v>
      </c>
      <c r="AG1097" s="272"/>
      <c r="AH1097" s="272"/>
      <c r="AI1097" s="272"/>
      <c r="AJ1097" s="83" t="s">
        <v>384</v>
      </c>
      <c r="AK1097" s="270">
        <v>0.95531817194596502</v>
      </c>
      <c r="AL1097"/>
    </row>
    <row r="1098" spans="28:38" x14ac:dyDescent="0.2">
      <c r="AB1098" s="127" t="str">
        <f t="shared" si="99"/>
        <v>Glacier_All Wells_Process Heaters_31000404</v>
      </c>
      <c r="AC1098" s="127" t="str">
        <f t="shared" si="100"/>
        <v>All Wells</v>
      </c>
      <c r="AD1098" s="127" t="str">
        <f t="shared" si="101"/>
        <v>Process Heaters</v>
      </c>
      <c r="AE1098" s="127" t="str">
        <f t="shared" si="102"/>
        <v>31000404</v>
      </c>
      <c r="AF1098" s="127" t="str">
        <f t="shared" si="103"/>
        <v>Glacier</v>
      </c>
      <c r="AG1098" s="272"/>
      <c r="AH1098" s="272"/>
      <c r="AI1098" s="272"/>
      <c r="AJ1098" s="83" t="s">
        <v>385</v>
      </c>
      <c r="AK1098" s="270">
        <v>0.95531817194596502</v>
      </c>
      <c r="AL1098"/>
    </row>
    <row r="1099" spans="28:38" x14ac:dyDescent="0.2">
      <c r="AB1099" s="127" t="str">
        <f t="shared" si="99"/>
        <v>Blaine_All Wells_Process Heaters_31000404</v>
      </c>
      <c r="AC1099" s="127" t="str">
        <f t="shared" si="100"/>
        <v>All Wells</v>
      </c>
      <c r="AD1099" s="127" t="str">
        <f t="shared" si="101"/>
        <v>Process Heaters</v>
      </c>
      <c r="AE1099" s="127" t="str">
        <f t="shared" si="102"/>
        <v>31000404</v>
      </c>
      <c r="AF1099" s="127" t="str">
        <f t="shared" si="103"/>
        <v>Blaine</v>
      </c>
      <c r="AG1099" s="272"/>
      <c r="AH1099" s="272"/>
      <c r="AI1099" s="272"/>
      <c r="AJ1099" s="83" t="s">
        <v>386</v>
      </c>
      <c r="AK1099" s="270">
        <v>0.81714947198503274</v>
      </c>
      <c r="AL1099"/>
    </row>
    <row r="1100" spans="28:38" x14ac:dyDescent="0.2">
      <c r="AB1100" s="127" t="str">
        <f t="shared" si="99"/>
        <v>Hill_All Wells_Process Heaters_31000404</v>
      </c>
      <c r="AC1100" s="127" t="str">
        <f t="shared" si="100"/>
        <v>All Wells</v>
      </c>
      <c r="AD1100" s="127" t="str">
        <f t="shared" si="101"/>
        <v>Process Heaters</v>
      </c>
      <c r="AE1100" s="127" t="str">
        <f t="shared" si="102"/>
        <v>31000404</v>
      </c>
      <c r="AF1100" s="127" t="str">
        <f t="shared" si="103"/>
        <v>Hill</v>
      </c>
      <c r="AG1100" s="272"/>
      <c r="AH1100" s="272"/>
      <c r="AI1100" s="272"/>
      <c r="AJ1100" s="83" t="s">
        <v>387</v>
      </c>
      <c r="AK1100" s="270">
        <v>0.81714947198503274</v>
      </c>
      <c r="AL1100"/>
    </row>
    <row r="1101" spans="28:38" x14ac:dyDescent="0.2">
      <c r="AB1101" s="127" t="str">
        <f t="shared" si="99"/>
        <v>Liberty_All Wells_Process Heaters_31000404</v>
      </c>
      <c r="AC1101" s="127" t="str">
        <f t="shared" si="100"/>
        <v>All Wells</v>
      </c>
      <c r="AD1101" s="127" t="str">
        <f t="shared" si="101"/>
        <v>Process Heaters</v>
      </c>
      <c r="AE1101" s="127" t="str">
        <f t="shared" si="102"/>
        <v>31000404</v>
      </c>
      <c r="AF1101" s="127" t="str">
        <f t="shared" si="103"/>
        <v>Liberty</v>
      </c>
      <c r="AG1101" s="272"/>
      <c r="AH1101" s="272"/>
      <c r="AI1101" s="272"/>
      <c r="AJ1101" s="83" t="s">
        <v>388</v>
      </c>
      <c r="AK1101" s="270">
        <v>0.95531817194596502</v>
      </c>
      <c r="AL1101"/>
    </row>
    <row r="1102" spans="28:38" x14ac:dyDescent="0.2">
      <c r="AB1102" s="127" t="str">
        <f t="shared" si="99"/>
        <v>Phillips_All Wells_Process Heaters_31000404</v>
      </c>
      <c r="AC1102" s="127" t="str">
        <f t="shared" si="100"/>
        <v>All Wells</v>
      </c>
      <c r="AD1102" s="127" t="str">
        <f t="shared" si="101"/>
        <v>Process Heaters</v>
      </c>
      <c r="AE1102" s="127" t="str">
        <f t="shared" si="102"/>
        <v>31000404</v>
      </c>
      <c r="AF1102" s="127" t="str">
        <f t="shared" si="103"/>
        <v>Phillips</v>
      </c>
      <c r="AG1102" s="272"/>
      <c r="AH1102" s="272"/>
      <c r="AI1102" s="272"/>
      <c r="AJ1102" s="83" t="s">
        <v>389</v>
      </c>
      <c r="AK1102" s="270">
        <v>0.74056353739134018</v>
      </c>
      <c r="AL1102"/>
    </row>
    <row r="1103" spans="28:38" x14ac:dyDescent="0.2">
      <c r="AB1103" s="127" t="str">
        <f t="shared" si="99"/>
        <v>Cascade_All Wells_Process Heaters_31000404</v>
      </c>
      <c r="AC1103" s="127" t="str">
        <f t="shared" si="100"/>
        <v>All Wells</v>
      </c>
      <c r="AD1103" s="127" t="str">
        <f t="shared" si="101"/>
        <v>Process Heaters</v>
      </c>
      <c r="AE1103" s="127" t="str">
        <f t="shared" si="102"/>
        <v>31000404</v>
      </c>
      <c r="AF1103" s="127" t="str">
        <f t="shared" si="103"/>
        <v>Cascade</v>
      </c>
      <c r="AG1103" s="272"/>
      <c r="AH1103" s="272"/>
      <c r="AI1103" s="272"/>
      <c r="AJ1103" s="83" t="s">
        <v>390</v>
      </c>
      <c r="AK1103" s="270">
        <v>0.86095084285529</v>
      </c>
      <c r="AL1103"/>
    </row>
    <row r="1104" spans="28:38" x14ac:dyDescent="0.2">
      <c r="AB1104" s="127" t="str">
        <f t="shared" si="99"/>
        <v>Fergus_All Wells_Process Heaters_31000404</v>
      </c>
      <c r="AC1104" s="127" t="str">
        <f t="shared" si="100"/>
        <v>All Wells</v>
      </c>
      <c r="AD1104" s="127" t="str">
        <f t="shared" si="101"/>
        <v>Process Heaters</v>
      </c>
      <c r="AE1104" s="127" t="str">
        <f t="shared" si="102"/>
        <v>31000404</v>
      </c>
      <c r="AF1104" s="127" t="str">
        <f t="shared" si="103"/>
        <v>Fergus</v>
      </c>
      <c r="AG1104" s="272"/>
      <c r="AH1104" s="272"/>
      <c r="AI1104" s="272"/>
      <c r="AJ1104" s="83" t="s">
        <v>391</v>
      </c>
      <c r="AK1104" s="270">
        <v>0.86095084285529</v>
      </c>
      <c r="AL1104"/>
    </row>
    <row r="1105" spans="28:38" x14ac:dyDescent="0.2">
      <c r="AB1105" s="127" t="str">
        <f t="shared" si="99"/>
        <v>Rosebud_All Wells_Process Heaters_31000404</v>
      </c>
      <c r="AC1105" s="127" t="str">
        <f t="shared" si="100"/>
        <v>All Wells</v>
      </c>
      <c r="AD1105" s="127" t="str">
        <f t="shared" si="101"/>
        <v>Process Heaters</v>
      </c>
      <c r="AE1105" s="127" t="str">
        <f t="shared" si="102"/>
        <v>31000404</v>
      </c>
      <c r="AF1105" s="127" t="str">
        <f t="shared" si="103"/>
        <v>Rosebud</v>
      </c>
      <c r="AG1105" s="272"/>
      <c r="AH1105" s="272"/>
      <c r="AI1105" s="272"/>
      <c r="AJ1105" s="83" t="s">
        <v>392</v>
      </c>
      <c r="AK1105" s="270">
        <v>0.86095084285529</v>
      </c>
      <c r="AL1105"/>
    </row>
    <row r="1106" spans="28:38" x14ac:dyDescent="0.2">
      <c r="AB1106" s="127" t="str">
        <f t="shared" si="99"/>
        <v>Teton_All Wells_Process Heaters_31000404</v>
      </c>
      <c r="AC1106" s="127" t="str">
        <f t="shared" si="100"/>
        <v>All Wells</v>
      </c>
      <c r="AD1106" s="127" t="str">
        <f t="shared" si="101"/>
        <v>Process Heaters</v>
      </c>
      <c r="AE1106" s="127" t="str">
        <f t="shared" si="102"/>
        <v>31000404</v>
      </c>
      <c r="AF1106" s="127" t="str">
        <f t="shared" si="103"/>
        <v>Teton</v>
      </c>
      <c r="AG1106" s="272"/>
      <c r="AH1106" s="272"/>
      <c r="AI1106" s="272"/>
      <c r="AJ1106" s="83" t="s">
        <v>393</v>
      </c>
      <c r="AK1106" s="270">
        <v>0.86095084285529</v>
      </c>
      <c r="AL1106"/>
    </row>
    <row r="1107" spans="28:38" x14ac:dyDescent="0.2">
      <c r="AB1107" s="127" t="str">
        <f t="shared" si="99"/>
        <v>Chouteau_All Wells_Process Heaters_31000404</v>
      </c>
      <c r="AC1107" s="127" t="str">
        <f t="shared" si="100"/>
        <v>All Wells</v>
      </c>
      <c r="AD1107" s="127" t="str">
        <f t="shared" si="101"/>
        <v>Process Heaters</v>
      </c>
      <c r="AE1107" s="127" t="str">
        <f t="shared" si="102"/>
        <v>31000404</v>
      </c>
      <c r="AF1107" s="127" t="str">
        <f t="shared" si="103"/>
        <v>Chouteau</v>
      </c>
      <c r="AG1107" s="272"/>
      <c r="AH1107" s="272"/>
      <c r="AI1107" s="272"/>
      <c r="AJ1107" s="83" t="s">
        <v>394</v>
      </c>
      <c r="AK1107" s="270">
        <v>0.81714947198503274</v>
      </c>
      <c r="AL1107"/>
    </row>
    <row r="1108" spans="28:38" x14ac:dyDescent="0.2">
      <c r="AB1108" s="127" t="str">
        <f t="shared" si="99"/>
        <v>YELLWSTN_All Wells_Process Heaters_31000404</v>
      </c>
      <c r="AC1108" s="127" t="str">
        <f t="shared" si="100"/>
        <v>All Wells</v>
      </c>
      <c r="AD1108" s="127" t="str">
        <f t="shared" si="101"/>
        <v>Process Heaters</v>
      </c>
      <c r="AE1108" s="127" t="str">
        <f t="shared" si="102"/>
        <v>31000404</v>
      </c>
      <c r="AF1108" s="127" t="str">
        <f t="shared" si="103"/>
        <v>YELLWSTN</v>
      </c>
      <c r="AG1108" s="272"/>
      <c r="AH1108" s="272"/>
      <c r="AI1108" s="272"/>
      <c r="AJ1108" s="83" t="s">
        <v>399</v>
      </c>
      <c r="AK1108" s="270">
        <v>0.86095084285529</v>
      </c>
      <c r="AL1108"/>
    </row>
    <row r="1109" spans="28:38" x14ac:dyDescent="0.2">
      <c r="AB1109" s="127" t="str">
        <f t="shared" si="99"/>
        <v>GLDN VAL_All Wells_Process Heaters_31000404</v>
      </c>
      <c r="AC1109" s="127" t="str">
        <f t="shared" si="100"/>
        <v>All Wells</v>
      </c>
      <c r="AD1109" s="127" t="str">
        <f t="shared" si="101"/>
        <v>Process Heaters</v>
      </c>
      <c r="AE1109" s="127" t="str">
        <f t="shared" si="102"/>
        <v>31000404</v>
      </c>
      <c r="AF1109" s="127" t="str">
        <f t="shared" si="103"/>
        <v>GLDN VAL</v>
      </c>
      <c r="AG1109" s="272"/>
      <c r="AH1109" s="272"/>
      <c r="AI1109" s="272"/>
      <c r="AJ1109" s="83" t="s">
        <v>400</v>
      </c>
      <c r="AK1109" s="270">
        <v>0.86095084285529</v>
      </c>
      <c r="AL1109"/>
    </row>
    <row r="1110" spans="28:38" x14ac:dyDescent="0.2">
      <c r="AB1110" s="127" t="str">
        <f t="shared" si="99"/>
        <v>MSSLSHEL_All Wells_Process Heaters_31000404</v>
      </c>
      <c r="AC1110" s="127" t="str">
        <f t="shared" si="100"/>
        <v>All Wells</v>
      </c>
      <c r="AD1110" s="127" t="str">
        <f t="shared" si="101"/>
        <v>Process Heaters</v>
      </c>
      <c r="AE1110" s="127" t="str">
        <f t="shared" si="102"/>
        <v>31000404</v>
      </c>
      <c r="AF1110" s="127" t="str">
        <f t="shared" si="103"/>
        <v>MSSLSHEL</v>
      </c>
      <c r="AG1110" s="272"/>
      <c r="AH1110" s="272"/>
      <c r="AI1110" s="272"/>
      <c r="AJ1110" s="83" t="s">
        <v>401</v>
      </c>
      <c r="AK1110" s="270">
        <v>0.86095084285529</v>
      </c>
      <c r="AL1110"/>
    </row>
    <row r="1111" spans="28:38" x14ac:dyDescent="0.2">
      <c r="AB1111" s="127" t="str">
        <f t="shared" si="99"/>
        <v>PETROLEM_All Wells_Process Heaters_31000404</v>
      </c>
      <c r="AC1111" s="127" t="str">
        <f t="shared" si="100"/>
        <v>All Wells</v>
      </c>
      <c r="AD1111" s="127" t="str">
        <f t="shared" si="101"/>
        <v>Process Heaters</v>
      </c>
      <c r="AE1111" s="127" t="str">
        <f t="shared" si="102"/>
        <v>31000404</v>
      </c>
      <c r="AF1111" s="127" t="str">
        <f t="shared" si="103"/>
        <v>PETROLEM</v>
      </c>
      <c r="AG1111" s="272"/>
      <c r="AH1111" s="272"/>
      <c r="AI1111" s="272"/>
      <c r="AJ1111" s="83" t="s">
        <v>402</v>
      </c>
      <c r="AK1111" s="270">
        <v>0.86095084285529</v>
      </c>
      <c r="AL1111"/>
    </row>
    <row r="1112" spans="28:38" x14ac:dyDescent="0.2">
      <c r="AB1112" s="127" t="str">
        <f t="shared" si="99"/>
        <v>Basinwide_All Wells_Process Heaters_31000404</v>
      </c>
      <c r="AC1112" s="127" t="str">
        <f t="shared" si="100"/>
        <v>All Wells</v>
      </c>
      <c r="AD1112" s="127" t="str">
        <f t="shared" si="101"/>
        <v>Process Heaters</v>
      </c>
      <c r="AE1112" s="127" t="str">
        <f t="shared" si="102"/>
        <v>31000404</v>
      </c>
      <c r="AF1112" s="127" t="str">
        <f t="shared" si="103"/>
        <v>Basinwide</v>
      </c>
      <c r="AG1112" s="272"/>
      <c r="AH1112" s="272"/>
      <c r="AI1112" s="272"/>
      <c r="AJ1112" s="83" t="s">
        <v>453</v>
      </c>
      <c r="AK1112" s="270">
        <v>0.81254415563619808</v>
      </c>
      <c r="AL1112"/>
    </row>
    <row r="1113" spans="28:38" x14ac:dyDescent="0.2">
      <c r="AB1113" s="127" t="str">
        <f t="shared" si="99"/>
        <v>Toole_All Wells_Process Heaters_10500106</v>
      </c>
      <c r="AC1113" s="127" t="str">
        <f t="shared" si="100"/>
        <v>All Wells</v>
      </c>
      <c r="AD1113" s="127" t="str">
        <f t="shared" si="101"/>
        <v>Process Heaters</v>
      </c>
      <c r="AE1113" s="127" t="str">
        <f t="shared" si="102"/>
        <v>10500106</v>
      </c>
      <c r="AF1113" s="127" t="str">
        <f t="shared" si="103"/>
        <v>Toole</v>
      </c>
      <c r="AG1113" s="272"/>
      <c r="AH1113" s="272"/>
      <c r="AI1113" s="12" t="s">
        <v>10</v>
      </c>
      <c r="AJ1113" s="12" t="s">
        <v>383</v>
      </c>
      <c r="AK1113" s="269">
        <v>0.95531817194596502</v>
      </c>
      <c r="AL1113"/>
    </row>
    <row r="1114" spans="28:38" x14ac:dyDescent="0.2">
      <c r="AB1114" s="127" t="str">
        <f t="shared" si="99"/>
        <v>Pondera_All Wells_Process Heaters_10500106</v>
      </c>
      <c r="AC1114" s="127" t="str">
        <f t="shared" si="100"/>
        <v>All Wells</v>
      </c>
      <c r="AD1114" s="127" t="str">
        <f t="shared" si="101"/>
        <v>Process Heaters</v>
      </c>
      <c r="AE1114" s="127" t="str">
        <f t="shared" si="102"/>
        <v>10500106</v>
      </c>
      <c r="AF1114" s="127" t="str">
        <f t="shared" si="103"/>
        <v>Pondera</v>
      </c>
      <c r="AG1114" s="272"/>
      <c r="AH1114" s="272"/>
      <c r="AI1114" s="272"/>
      <c r="AJ1114" s="83" t="s">
        <v>384</v>
      </c>
      <c r="AK1114" s="270">
        <v>0.95531817194596502</v>
      </c>
      <c r="AL1114"/>
    </row>
    <row r="1115" spans="28:38" x14ac:dyDescent="0.2">
      <c r="AB1115" s="127" t="str">
        <f t="shared" si="99"/>
        <v>Glacier_All Wells_Process Heaters_10500106</v>
      </c>
      <c r="AC1115" s="127" t="str">
        <f t="shared" si="100"/>
        <v>All Wells</v>
      </c>
      <c r="AD1115" s="127" t="str">
        <f t="shared" si="101"/>
        <v>Process Heaters</v>
      </c>
      <c r="AE1115" s="127" t="str">
        <f t="shared" si="102"/>
        <v>10500106</v>
      </c>
      <c r="AF1115" s="127" t="str">
        <f t="shared" si="103"/>
        <v>Glacier</v>
      </c>
      <c r="AG1115" s="272"/>
      <c r="AH1115" s="272"/>
      <c r="AI1115" s="272"/>
      <c r="AJ1115" s="83" t="s">
        <v>385</v>
      </c>
      <c r="AK1115" s="270">
        <v>0.95531817194596502</v>
      </c>
      <c r="AL1115"/>
    </row>
    <row r="1116" spans="28:38" x14ac:dyDescent="0.2">
      <c r="AB1116" s="127" t="str">
        <f t="shared" si="99"/>
        <v>Blaine_All Wells_Process Heaters_10500106</v>
      </c>
      <c r="AC1116" s="127" t="str">
        <f t="shared" si="100"/>
        <v>All Wells</v>
      </c>
      <c r="AD1116" s="127" t="str">
        <f t="shared" si="101"/>
        <v>Process Heaters</v>
      </c>
      <c r="AE1116" s="127" t="str">
        <f t="shared" si="102"/>
        <v>10500106</v>
      </c>
      <c r="AF1116" s="127" t="str">
        <f t="shared" si="103"/>
        <v>Blaine</v>
      </c>
      <c r="AG1116" s="272"/>
      <c r="AH1116" s="272"/>
      <c r="AI1116" s="272"/>
      <c r="AJ1116" s="83" t="s">
        <v>386</v>
      </c>
      <c r="AK1116" s="270">
        <v>0.81714947198503274</v>
      </c>
      <c r="AL1116"/>
    </row>
    <row r="1117" spans="28:38" x14ac:dyDescent="0.2">
      <c r="AB1117" s="127" t="str">
        <f t="shared" si="99"/>
        <v>Hill_All Wells_Process Heaters_10500106</v>
      </c>
      <c r="AC1117" s="127" t="str">
        <f t="shared" si="100"/>
        <v>All Wells</v>
      </c>
      <c r="AD1117" s="127" t="str">
        <f t="shared" si="101"/>
        <v>Process Heaters</v>
      </c>
      <c r="AE1117" s="127" t="str">
        <f t="shared" si="102"/>
        <v>10500106</v>
      </c>
      <c r="AF1117" s="127" t="str">
        <f t="shared" si="103"/>
        <v>Hill</v>
      </c>
      <c r="AG1117" s="272"/>
      <c r="AH1117" s="272"/>
      <c r="AI1117" s="272"/>
      <c r="AJ1117" s="83" t="s">
        <v>387</v>
      </c>
      <c r="AK1117" s="270">
        <v>0.81714947198503274</v>
      </c>
      <c r="AL1117"/>
    </row>
    <row r="1118" spans="28:38" x14ac:dyDescent="0.2">
      <c r="AB1118" s="127" t="str">
        <f t="shared" ref="AB1118:AB1181" si="104">AF1118&amp;"_"&amp;AC1118&amp;"_"&amp;AD1118&amp;"_"&amp;AE1118</f>
        <v>Liberty_All Wells_Process Heaters_10500106</v>
      </c>
      <c r="AC1118" s="127" t="str">
        <f t="shared" ref="AC1118:AC1181" si="105">IF(AG1118="",AC1117,AG1118)</f>
        <v>All Wells</v>
      </c>
      <c r="AD1118" s="127" t="str">
        <f t="shared" ref="AD1118:AD1181" si="106">IF(AH1118="",AD1117,AH1118)</f>
        <v>Process Heaters</v>
      </c>
      <c r="AE1118" s="127" t="str">
        <f t="shared" ref="AE1118:AE1181" si="107">IF(AI1118="",AE1117,AI1118)</f>
        <v>10500106</v>
      </c>
      <c r="AF1118" s="127" t="str">
        <f t="shared" ref="AF1118:AF1181" si="108">IF(AJ1118&lt;&gt;"",RIGHT(AJ1118,LEN(AJ1118)-7),AF1117)</f>
        <v>Liberty</v>
      </c>
      <c r="AG1118" s="272"/>
      <c r="AH1118" s="272"/>
      <c r="AI1118" s="272"/>
      <c r="AJ1118" s="83" t="s">
        <v>388</v>
      </c>
      <c r="AK1118" s="270">
        <v>0.95531817194596502</v>
      </c>
      <c r="AL1118"/>
    </row>
    <row r="1119" spans="28:38" x14ac:dyDescent="0.2">
      <c r="AB1119" s="127" t="str">
        <f t="shared" si="104"/>
        <v>Phillips_All Wells_Process Heaters_10500106</v>
      </c>
      <c r="AC1119" s="127" t="str">
        <f t="shared" si="105"/>
        <v>All Wells</v>
      </c>
      <c r="AD1119" s="127" t="str">
        <f t="shared" si="106"/>
        <v>Process Heaters</v>
      </c>
      <c r="AE1119" s="127" t="str">
        <f t="shared" si="107"/>
        <v>10500106</v>
      </c>
      <c r="AF1119" s="127" t="str">
        <f t="shared" si="108"/>
        <v>Phillips</v>
      </c>
      <c r="AG1119" s="272"/>
      <c r="AH1119" s="272"/>
      <c r="AI1119" s="272"/>
      <c r="AJ1119" s="83" t="s">
        <v>389</v>
      </c>
      <c r="AK1119" s="270">
        <v>0.74056353739134018</v>
      </c>
      <c r="AL1119"/>
    </row>
    <row r="1120" spans="28:38" x14ac:dyDescent="0.2">
      <c r="AB1120" s="127" t="str">
        <f t="shared" si="104"/>
        <v>Cascade_All Wells_Process Heaters_10500106</v>
      </c>
      <c r="AC1120" s="127" t="str">
        <f t="shared" si="105"/>
        <v>All Wells</v>
      </c>
      <c r="AD1120" s="127" t="str">
        <f t="shared" si="106"/>
        <v>Process Heaters</v>
      </c>
      <c r="AE1120" s="127" t="str">
        <f t="shared" si="107"/>
        <v>10500106</v>
      </c>
      <c r="AF1120" s="127" t="str">
        <f t="shared" si="108"/>
        <v>Cascade</v>
      </c>
      <c r="AG1120" s="272"/>
      <c r="AH1120" s="272"/>
      <c r="AI1120" s="272"/>
      <c r="AJ1120" s="83" t="s">
        <v>390</v>
      </c>
      <c r="AK1120" s="270">
        <v>0.86095084285529</v>
      </c>
      <c r="AL1120"/>
    </row>
    <row r="1121" spans="28:38" x14ac:dyDescent="0.2">
      <c r="AB1121" s="127" t="str">
        <f t="shared" si="104"/>
        <v>Fergus_All Wells_Process Heaters_10500106</v>
      </c>
      <c r="AC1121" s="127" t="str">
        <f t="shared" si="105"/>
        <v>All Wells</v>
      </c>
      <c r="AD1121" s="127" t="str">
        <f t="shared" si="106"/>
        <v>Process Heaters</v>
      </c>
      <c r="AE1121" s="127" t="str">
        <f t="shared" si="107"/>
        <v>10500106</v>
      </c>
      <c r="AF1121" s="127" t="str">
        <f t="shared" si="108"/>
        <v>Fergus</v>
      </c>
      <c r="AG1121" s="272"/>
      <c r="AH1121" s="272"/>
      <c r="AI1121" s="272"/>
      <c r="AJ1121" s="83" t="s">
        <v>391</v>
      </c>
      <c r="AK1121" s="270">
        <v>0.86095084285529</v>
      </c>
      <c r="AL1121"/>
    </row>
    <row r="1122" spans="28:38" x14ac:dyDescent="0.2">
      <c r="AB1122" s="127" t="str">
        <f t="shared" si="104"/>
        <v>Rosebud_All Wells_Process Heaters_10500106</v>
      </c>
      <c r="AC1122" s="127" t="str">
        <f t="shared" si="105"/>
        <v>All Wells</v>
      </c>
      <c r="AD1122" s="127" t="str">
        <f t="shared" si="106"/>
        <v>Process Heaters</v>
      </c>
      <c r="AE1122" s="127" t="str">
        <f t="shared" si="107"/>
        <v>10500106</v>
      </c>
      <c r="AF1122" s="127" t="str">
        <f t="shared" si="108"/>
        <v>Rosebud</v>
      </c>
      <c r="AG1122" s="272"/>
      <c r="AH1122" s="272"/>
      <c r="AI1122" s="272"/>
      <c r="AJ1122" s="83" t="s">
        <v>392</v>
      </c>
      <c r="AK1122" s="270">
        <v>0.86095084285529</v>
      </c>
      <c r="AL1122"/>
    </row>
    <row r="1123" spans="28:38" x14ac:dyDescent="0.2">
      <c r="AB1123" s="127" t="str">
        <f t="shared" si="104"/>
        <v>Teton_All Wells_Process Heaters_10500106</v>
      </c>
      <c r="AC1123" s="127" t="str">
        <f t="shared" si="105"/>
        <v>All Wells</v>
      </c>
      <c r="AD1123" s="127" t="str">
        <f t="shared" si="106"/>
        <v>Process Heaters</v>
      </c>
      <c r="AE1123" s="127" t="str">
        <f t="shared" si="107"/>
        <v>10500106</v>
      </c>
      <c r="AF1123" s="127" t="str">
        <f t="shared" si="108"/>
        <v>Teton</v>
      </c>
      <c r="AG1123" s="272"/>
      <c r="AH1123" s="272"/>
      <c r="AI1123" s="272"/>
      <c r="AJ1123" s="83" t="s">
        <v>393</v>
      </c>
      <c r="AK1123" s="270">
        <v>0.86095084285529</v>
      </c>
      <c r="AL1123"/>
    </row>
    <row r="1124" spans="28:38" x14ac:dyDescent="0.2">
      <c r="AB1124" s="127" t="str">
        <f t="shared" si="104"/>
        <v>Chouteau_All Wells_Process Heaters_10500106</v>
      </c>
      <c r="AC1124" s="127" t="str">
        <f t="shared" si="105"/>
        <v>All Wells</v>
      </c>
      <c r="AD1124" s="127" t="str">
        <f t="shared" si="106"/>
        <v>Process Heaters</v>
      </c>
      <c r="AE1124" s="127" t="str">
        <f t="shared" si="107"/>
        <v>10500106</v>
      </c>
      <c r="AF1124" s="127" t="str">
        <f t="shared" si="108"/>
        <v>Chouteau</v>
      </c>
      <c r="AG1124" s="272"/>
      <c r="AH1124" s="272"/>
      <c r="AI1124" s="272"/>
      <c r="AJ1124" s="83" t="s">
        <v>394</v>
      </c>
      <c r="AK1124" s="270">
        <v>0.81714947198503274</v>
      </c>
      <c r="AL1124"/>
    </row>
    <row r="1125" spans="28:38" x14ac:dyDescent="0.2">
      <c r="AB1125" s="127" t="str">
        <f t="shared" si="104"/>
        <v>YELLWSTN_All Wells_Process Heaters_10500106</v>
      </c>
      <c r="AC1125" s="127" t="str">
        <f t="shared" si="105"/>
        <v>All Wells</v>
      </c>
      <c r="AD1125" s="127" t="str">
        <f t="shared" si="106"/>
        <v>Process Heaters</v>
      </c>
      <c r="AE1125" s="127" t="str">
        <f t="shared" si="107"/>
        <v>10500106</v>
      </c>
      <c r="AF1125" s="127" t="str">
        <f t="shared" si="108"/>
        <v>YELLWSTN</v>
      </c>
      <c r="AG1125" s="272"/>
      <c r="AH1125" s="272"/>
      <c r="AI1125" s="272"/>
      <c r="AJ1125" s="83" t="s">
        <v>399</v>
      </c>
      <c r="AK1125" s="270">
        <v>0.86095084285529</v>
      </c>
      <c r="AL1125"/>
    </row>
    <row r="1126" spans="28:38" x14ac:dyDescent="0.2">
      <c r="AB1126" s="127" t="str">
        <f t="shared" si="104"/>
        <v>GLDN VAL_All Wells_Process Heaters_10500106</v>
      </c>
      <c r="AC1126" s="127" t="str">
        <f t="shared" si="105"/>
        <v>All Wells</v>
      </c>
      <c r="AD1126" s="127" t="str">
        <f t="shared" si="106"/>
        <v>Process Heaters</v>
      </c>
      <c r="AE1126" s="127" t="str">
        <f t="shared" si="107"/>
        <v>10500106</v>
      </c>
      <c r="AF1126" s="127" t="str">
        <f t="shared" si="108"/>
        <v>GLDN VAL</v>
      </c>
      <c r="AG1126" s="272"/>
      <c r="AH1126" s="272"/>
      <c r="AI1126" s="272"/>
      <c r="AJ1126" s="83" t="s">
        <v>400</v>
      </c>
      <c r="AK1126" s="270">
        <v>0.86095084285529</v>
      </c>
      <c r="AL1126"/>
    </row>
    <row r="1127" spans="28:38" x14ac:dyDescent="0.2">
      <c r="AB1127" s="127" t="str">
        <f t="shared" si="104"/>
        <v>MSSLSHEL_All Wells_Process Heaters_10500106</v>
      </c>
      <c r="AC1127" s="127" t="str">
        <f t="shared" si="105"/>
        <v>All Wells</v>
      </c>
      <c r="AD1127" s="127" t="str">
        <f t="shared" si="106"/>
        <v>Process Heaters</v>
      </c>
      <c r="AE1127" s="127" t="str">
        <f t="shared" si="107"/>
        <v>10500106</v>
      </c>
      <c r="AF1127" s="127" t="str">
        <f t="shared" si="108"/>
        <v>MSSLSHEL</v>
      </c>
      <c r="AG1127" s="272"/>
      <c r="AH1127" s="272"/>
      <c r="AI1127" s="272"/>
      <c r="AJ1127" s="83" t="s">
        <v>401</v>
      </c>
      <c r="AK1127" s="270">
        <v>0.86095084285529</v>
      </c>
      <c r="AL1127"/>
    </row>
    <row r="1128" spans="28:38" x14ac:dyDescent="0.2">
      <c r="AB1128" s="127" t="str">
        <f t="shared" si="104"/>
        <v>PETROLEM_All Wells_Process Heaters_10500106</v>
      </c>
      <c r="AC1128" s="127" t="str">
        <f t="shared" si="105"/>
        <v>All Wells</v>
      </c>
      <c r="AD1128" s="127" t="str">
        <f t="shared" si="106"/>
        <v>Process Heaters</v>
      </c>
      <c r="AE1128" s="127" t="str">
        <f t="shared" si="107"/>
        <v>10500106</v>
      </c>
      <c r="AF1128" s="127" t="str">
        <f t="shared" si="108"/>
        <v>PETROLEM</v>
      </c>
      <c r="AG1128" s="272"/>
      <c r="AH1128" s="272"/>
      <c r="AI1128" s="272"/>
      <c r="AJ1128" s="83" t="s">
        <v>402</v>
      </c>
      <c r="AK1128" s="270">
        <v>0.86095084285529</v>
      </c>
      <c r="AL1128"/>
    </row>
    <row r="1129" spans="28:38" x14ac:dyDescent="0.2">
      <c r="AB1129" s="127" t="str">
        <f t="shared" si="104"/>
        <v>Basinwide_All Wells_Process Heaters_10500106</v>
      </c>
      <c r="AC1129" s="127" t="str">
        <f t="shared" si="105"/>
        <v>All Wells</v>
      </c>
      <c r="AD1129" s="127" t="str">
        <f t="shared" si="106"/>
        <v>Process Heaters</v>
      </c>
      <c r="AE1129" s="127" t="str">
        <f t="shared" si="107"/>
        <v>10500106</v>
      </c>
      <c r="AF1129" s="127" t="str">
        <f t="shared" si="108"/>
        <v>Basinwide</v>
      </c>
      <c r="AG1129" s="272"/>
      <c r="AH1129" s="272"/>
      <c r="AI1129" s="272"/>
      <c r="AJ1129" s="83" t="s">
        <v>453</v>
      </c>
      <c r="AK1129" s="270">
        <v>0.81254415563619808</v>
      </c>
      <c r="AL1129"/>
    </row>
    <row r="1130" spans="28:38" x14ac:dyDescent="0.2">
      <c r="AB1130" s="127" t="str">
        <f t="shared" si="104"/>
        <v>Toole_All Wells_Process Heaters_10200603</v>
      </c>
      <c r="AC1130" s="127" t="str">
        <f t="shared" si="105"/>
        <v>All Wells</v>
      </c>
      <c r="AD1130" s="127" t="str">
        <f t="shared" si="106"/>
        <v>Process Heaters</v>
      </c>
      <c r="AE1130" s="127" t="str">
        <f t="shared" si="107"/>
        <v>10200603</v>
      </c>
      <c r="AF1130" s="127" t="str">
        <f t="shared" si="108"/>
        <v>Toole</v>
      </c>
      <c r="AG1130" s="272"/>
      <c r="AH1130" s="272"/>
      <c r="AI1130" s="12" t="s">
        <v>8</v>
      </c>
      <c r="AJ1130" s="12" t="s">
        <v>383</v>
      </c>
      <c r="AK1130" s="269">
        <v>0.95531817194596502</v>
      </c>
      <c r="AL1130"/>
    </row>
    <row r="1131" spans="28:38" x14ac:dyDescent="0.2">
      <c r="AB1131" s="127" t="str">
        <f t="shared" si="104"/>
        <v>Pondera_All Wells_Process Heaters_10200603</v>
      </c>
      <c r="AC1131" s="127" t="str">
        <f t="shared" si="105"/>
        <v>All Wells</v>
      </c>
      <c r="AD1131" s="127" t="str">
        <f t="shared" si="106"/>
        <v>Process Heaters</v>
      </c>
      <c r="AE1131" s="127" t="str">
        <f t="shared" si="107"/>
        <v>10200603</v>
      </c>
      <c r="AF1131" s="127" t="str">
        <f t="shared" si="108"/>
        <v>Pondera</v>
      </c>
      <c r="AG1131" s="272"/>
      <c r="AH1131" s="272"/>
      <c r="AI1131" s="272"/>
      <c r="AJ1131" s="83" t="s">
        <v>384</v>
      </c>
      <c r="AK1131" s="270">
        <v>0.95531817194596502</v>
      </c>
      <c r="AL1131"/>
    </row>
    <row r="1132" spans="28:38" x14ac:dyDescent="0.2">
      <c r="AB1132" s="127" t="str">
        <f t="shared" si="104"/>
        <v>Glacier_All Wells_Process Heaters_10200603</v>
      </c>
      <c r="AC1132" s="127" t="str">
        <f t="shared" si="105"/>
        <v>All Wells</v>
      </c>
      <c r="AD1132" s="127" t="str">
        <f t="shared" si="106"/>
        <v>Process Heaters</v>
      </c>
      <c r="AE1132" s="127" t="str">
        <f t="shared" si="107"/>
        <v>10200603</v>
      </c>
      <c r="AF1132" s="127" t="str">
        <f t="shared" si="108"/>
        <v>Glacier</v>
      </c>
      <c r="AG1132" s="272"/>
      <c r="AH1132" s="272"/>
      <c r="AI1132" s="272"/>
      <c r="AJ1132" s="83" t="s">
        <v>385</v>
      </c>
      <c r="AK1132" s="270">
        <v>0.95531817194596502</v>
      </c>
      <c r="AL1132"/>
    </row>
    <row r="1133" spans="28:38" x14ac:dyDescent="0.2">
      <c r="AB1133" s="127" t="str">
        <f t="shared" si="104"/>
        <v>Blaine_All Wells_Process Heaters_10200603</v>
      </c>
      <c r="AC1133" s="127" t="str">
        <f t="shared" si="105"/>
        <v>All Wells</v>
      </c>
      <c r="AD1133" s="127" t="str">
        <f t="shared" si="106"/>
        <v>Process Heaters</v>
      </c>
      <c r="AE1133" s="127" t="str">
        <f t="shared" si="107"/>
        <v>10200603</v>
      </c>
      <c r="AF1133" s="127" t="str">
        <f t="shared" si="108"/>
        <v>Blaine</v>
      </c>
      <c r="AG1133" s="272"/>
      <c r="AH1133" s="272"/>
      <c r="AI1133" s="272"/>
      <c r="AJ1133" s="83" t="s">
        <v>386</v>
      </c>
      <c r="AK1133" s="270">
        <v>0.81714947198503274</v>
      </c>
      <c r="AL1133"/>
    </row>
    <row r="1134" spans="28:38" x14ac:dyDescent="0.2">
      <c r="AB1134" s="127" t="str">
        <f t="shared" si="104"/>
        <v>Hill_All Wells_Process Heaters_10200603</v>
      </c>
      <c r="AC1134" s="127" t="str">
        <f t="shared" si="105"/>
        <v>All Wells</v>
      </c>
      <c r="AD1134" s="127" t="str">
        <f t="shared" si="106"/>
        <v>Process Heaters</v>
      </c>
      <c r="AE1134" s="127" t="str">
        <f t="shared" si="107"/>
        <v>10200603</v>
      </c>
      <c r="AF1134" s="127" t="str">
        <f t="shared" si="108"/>
        <v>Hill</v>
      </c>
      <c r="AG1134" s="272"/>
      <c r="AH1134" s="272"/>
      <c r="AI1134" s="272"/>
      <c r="AJ1134" s="83" t="s">
        <v>387</v>
      </c>
      <c r="AK1134" s="270">
        <v>0.81714947198503274</v>
      </c>
      <c r="AL1134"/>
    </row>
    <row r="1135" spans="28:38" x14ac:dyDescent="0.2">
      <c r="AB1135" s="127" t="str">
        <f t="shared" si="104"/>
        <v>Liberty_All Wells_Process Heaters_10200603</v>
      </c>
      <c r="AC1135" s="127" t="str">
        <f t="shared" si="105"/>
        <v>All Wells</v>
      </c>
      <c r="AD1135" s="127" t="str">
        <f t="shared" si="106"/>
        <v>Process Heaters</v>
      </c>
      <c r="AE1135" s="127" t="str">
        <f t="shared" si="107"/>
        <v>10200603</v>
      </c>
      <c r="AF1135" s="127" t="str">
        <f t="shared" si="108"/>
        <v>Liberty</v>
      </c>
      <c r="AG1135" s="272"/>
      <c r="AH1135" s="272"/>
      <c r="AI1135" s="272"/>
      <c r="AJ1135" s="83" t="s">
        <v>388</v>
      </c>
      <c r="AK1135" s="270">
        <v>0.95531817194596502</v>
      </c>
      <c r="AL1135"/>
    </row>
    <row r="1136" spans="28:38" x14ac:dyDescent="0.2">
      <c r="AB1136" s="127" t="str">
        <f t="shared" si="104"/>
        <v>Phillips_All Wells_Process Heaters_10200603</v>
      </c>
      <c r="AC1136" s="127" t="str">
        <f t="shared" si="105"/>
        <v>All Wells</v>
      </c>
      <c r="AD1136" s="127" t="str">
        <f t="shared" si="106"/>
        <v>Process Heaters</v>
      </c>
      <c r="AE1136" s="127" t="str">
        <f t="shared" si="107"/>
        <v>10200603</v>
      </c>
      <c r="AF1136" s="127" t="str">
        <f t="shared" si="108"/>
        <v>Phillips</v>
      </c>
      <c r="AG1136" s="272"/>
      <c r="AH1136" s="272"/>
      <c r="AI1136" s="272"/>
      <c r="AJ1136" s="83" t="s">
        <v>389</v>
      </c>
      <c r="AK1136" s="270">
        <v>0.74056353739134018</v>
      </c>
      <c r="AL1136"/>
    </row>
    <row r="1137" spans="28:38" x14ac:dyDescent="0.2">
      <c r="AB1137" s="127" t="str">
        <f t="shared" si="104"/>
        <v>Cascade_All Wells_Process Heaters_10200603</v>
      </c>
      <c r="AC1137" s="127" t="str">
        <f t="shared" si="105"/>
        <v>All Wells</v>
      </c>
      <c r="AD1137" s="127" t="str">
        <f t="shared" si="106"/>
        <v>Process Heaters</v>
      </c>
      <c r="AE1137" s="127" t="str">
        <f t="shared" si="107"/>
        <v>10200603</v>
      </c>
      <c r="AF1137" s="127" t="str">
        <f t="shared" si="108"/>
        <v>Cascade</v>
      </c>
      <c r="AG1137" s="272"/>
      <c r="AH1137" s="272"/>
      <c r="AI1137" s="272"/>
      <c r="AJ1137" s="83" t="s">
        <v>390</v>
      </c>
      <c r="AK1137" s="270">
        <v>0.86095084285529</v>
      </c>
      <c r="AL1137"/>
    </row>
    <row r="1138" spans="28:38" x14ac:dyDescent="0.2">
      <c r="AB1138" s="127" t="str">
        <f t="shared" si="104"/>
        <v>Fergus_All Wells_Process Heaters_10200603</v>
      </c>
      <c r="AC1138" s="127" t="str">
        <f t="shared" si="105"/>
        <v>All Wells</v>
      </c>
      <c r="AD1138" s="127" t="str">
        <f t="shared" si="106"/>
        <v>Process Heaters</v>
      </c>
      <c r="AE1138" s="127" t="str">
        <f t="shared" si="107"/>
        <v>10200603</v>
      </c>
      <c r="AF1138" s="127" t="str">
        <f t="shared" si="108"/>
        <v>Fergus</v>
      </c>
      <c r="AG1138" s="272"/>
      <c r="AH1138" s="272"/>
      <c r="AI1138" s="272"/>
      <c r="AJ1138" s="83" t="s">
        <v>391</v>
      </c>
      <c r="AK1138" s="270">
        <v>0.86095084285529</v>
      </c>
      <c r="AL1138"/>
    </row>
    <row r="1139" spans="28:38" x14ac:dyDescent="0.2">
      <c r="AB1139" s="127" t="str">
        <f t="shared" si="104"/>
        <v>Rosebud_All Wells_Process Heaters_10200603</v>
      </c>
      <c r="AC1139" s="127" t="str">
        <f t="shared" si="105"/>
        <v>All Wells</v>
      </c>
      <c r="AD1139" s="127" t="str">
        <f t="shared" si="106"/>
        <v>Process Heaters</v>
      </c>
      <c r="AE1139" s="127" t="str">
        <f t="shared" si="107"/>
        <v>10200603</v>
      </c>
      <c r="AF1139" s="127" t="str">
        <f t="shared" si="108"/>
        <v>Rosebud</v>
      </c>
      <c r="AG1139" s="272"/>
      <c r="AH1139" s="272"/>
      <c r="AI1139" s="272"/>
      <c r="AJ1139" s="83" t="s">
        <v>392</v>
      </c>
      <c r="AK1139" s="270">
        <v>0.86095084285529</v>
      </c>
      <c r="AL1139"/>
    </row>
    <row r="1140" spans="28:38" x14ac:dyDescent="0.2">
      <c r="AB1140" s="127" t="str">
        <f t="shared" si="104"/>
        <v>Teton_All Wells_Process Heaters_10200603</v>
      </c>
      <c r="AC1140" s="127" t="str">
        <f t="shared" si="105"/>
        <v>All Wells</v>
      </c>
      <c r="AD1140" s="127" t="str">
        <f t="shared" si="106"/>
        <v>Process Heaters</v>
      </c>
      <c r="AE1140" s="127" t="str">
        <f t="shared" si="107"/>
        <v>10200603</v>
      </c>
      <c r="AF1140" s="127" t="str">
        <f t="shared" si="108"/>
        <v>Teton</v>
      </c>
      <c r="AG1140" s="272"/>
      <c r="AH1140" s="272"/>
      <c r="AI1140" s="272"/>
      <c r="AJ1140" s="83" t="s">
        <v>393</v>
      </c>
      <c r="AK1140" s="270">
        <v>0.86095084285529</v>
      </c>
      <c r="AL1140"/>
    </row>
    <row r="1141" spans="28:38" x14ac:dyDescent="0.2">
      <c r="AB1141" s="127" t="str">
        <f t="shared" si="104"/>
        <v>Chouteau_All Wells_Process Heaters_10200603</v>
      </c>
      <c r="AC1141" s="127" t="str">
        <f t="shared" si="105"/>
        <v>All Wells</v>
      </c>
      <c r="AD1141" s="127" t="str">
        <f t="shared" si="106"/>
        <v>Process Heaters</v>
      </c>
      <c r="AE1141" s="127" t="str">
        <f t="shared" si="107"/>
        <v>10200603</v>
      </c>
      <c r="AF1141" s="127" t="str">
        <f t="shared" si="108"/>
        <v>Chouteau</v>
      </c>
      <c r="AG1141" s="272"/>
      <c r="AH1141" s="272"/>
      <c r="AI1141" s="272"/>
      <c r="AJ1141" s="83" t="s">
        <v>394</v>
      </c>
      <c r="AK1141" s="270">
        <v>0.81714947198503274</v>
      </c>
      <c r="AL1141"/>
    </row>
    <row r="1142" spans="28:38" x14ac:dyDescent="0.2">
      <c r="AB1142" s="127" t="str">
        <f t="shared" si="104"/>
        <v>YELLWSTN_All Wells_Process Heaters_10200603</v>
      </c>
      <c r="AC1142" s="127" t="str">
        <f t="shared" si="105"/>
        <v>All Wells</v>
      </c>
      <c r="AD1142" s="127" t="str">
        <f t="shared" si="106"/>
        <v>Process Heaters</v>
      </c>
      <c r="AE1142" s="127" t="str">
        <f t="shared" si="107"/>
        <v>10200603</v>
      </c>
      <c r="AF1142" s="127" t="str">
        <f t="shared" si="108"/>
        <v>YELLWSTN</v>
      </c>
      <c r="AG1142" s="272"/>
      <c r="AH1142" s="272"/>
      <c r="AI1142" s="272"/>
      <c r="AJ1142" s="83" t="s">
        <v>399</v>
      </c>
      <c r="AK1142" s="270">
        <v>0.86095084285529</v>
      </c>
      <c r="AL1142"/>
    </row>
    <row r="1143" spans="28:38" x14ac:dyDescent="0.2">
      <c r="AB1143" s="127" t="str">
        <f t="shared" si="104"/>
        <v>GLDN VAL_All Wells_Process Heaters_10200603</v>
      </c>
      <c r="AC1143" s="127" t="str">
        <f t="shared" si="105"/>
        <v>All Wells</v>
      </c>
      <c r="AD1143" s="127" t="str">
        <f t="shared" si="106"/>
        <v>Process Heaters</v>
      </c>
      <c r="AE1143" s="127" t="str">
        <f t="shared" si="107"/>
        <v>10200603</v>
      </c>
      <c r="AF1143" s="127" t="str">
        <f t="shared" si="108"/>
        <v>GLDN VAL</v>
      </c>
      <c r="AG1143" s="272"/>
      <c r="AH1143" s="272"/>
      <c r="AI1143" s="272"/>
      <c r="AJ1143" s="83" t="s">
        <v>400</v>
      </c>
      <c r="AK1143" s="270">
        <v>0.86095084285529</v>
      </c>
      <c r="AL1143"/>
    </row>
    <row r="1144" spans="28:38" x14ac:dyDescent="0.2">
      <c r="AB1144" s="127" t="str">
        <f t="shared" si="104"/>
        <v>MSSLSHEL_All Wells_Process Heaters_10200603</v>
      </c>
      <c r="AC1144" s="127" t="str">
        <f t="shared" si="105"/>
        <v>All Wells</v>
      </c>
      <c r="AD1144" s="127" t="str">
        <f t="shared" si="106"/>
        <v>Process Heaters</v>
      </c>
      <c r="AE1144" s="127" t="str">
        <f t="shared" si="107"/>
        <v>10200603</v>
      </c>
      <c r="AF1144" s="127" t="str">
        <f t="shared" si="108"/>
        <v>MSSLSHEL</v>
      </c>
      <c r="AG1144" s="272"/>
      <c r="AH1144" s="272"/>
      <c r="AI1144" s="272"/>
      <c r="AJ1144" s="83" t="s">
        <v>401</v>
      </c>
      <c r="AK1144" s="270">
        <v>0.86095084285529</v>
      </c>
      <c r="AL1144"/>
    </row>
    <row r="1145" spans="28:38" x14ac:dyDescent="0.2">
      <c r="AB1145" s="127" t="str">
        <f t="shared" si="104"/>
        <v>PETROLEM_All Wells_Process Heaters_10200603</v>
      </c>
      <c r="AC1145" s="127" t="str">
        <f t="shared" si="105"/>
        <v>All Wells</v>
      </c>
      <c r="AD1145" s="127" t="str">
        <f t="shared" si="106"/>
        <v>Process Heaters</v>
      </c>
      <c r="AE1145" s="127" t="str">
        <f t="shared" si="107"/>
        <v>10200603</v>
      </c>
      <c r="AF1145" s="127" t="str">
        <f t="shared" si="108"/>
        <v>PETROLEM</v>
      </c>
      <c r="AG1145" s="272"/>
      <c r="AH1145" s="272"/>
      <c r="AI1145" s="272"/>
      <c r="AJ1145" s="83" t="s">
        <v>402</v>
      </c>
      <c r="AK1145" s="270">
        <v>0.86095084285529</v>
      </c>
      <c r="AL1145"/>
    </row>
    <row r="1146" spans="28:38" x14ac:dyDescent="0.2">
      <c r="AB1146" s="127" t="str">
        <f t="shared" si="104"/>
        <v>Basinwide_All Wells_Process Heaters_10200603</v>
      </c>
      <c r="AC1146" s="127" t="str">
        <f t="shared" si="105"/>
        <v>All Wells</v>
      </c>
      <c r="AD1146" s="127" t="str">
        <f t="shared" si="106"/>
        <v>Process Heaters</v>
      </c>
      <c r="AE1146" s="127" t="str">
        <f t="shared" si="107"/>
        <v>10200603</v>
      </c>
      <c r="AF1146" s="127" t="str">
        <f t="shared" si="108"/>
        <v>Basinwide</v>
      </c>
      <c r="AG1146" s="272"/>
      <c r="AH1146" s="272"/>
      <c r="AI1146" s="272"/>
      <c r="AJ1146" s="83" t="s">
        <v>453</v>
      </c>
      <c r="AK1146" s="270">
        <v>0.81254415563619808</v>
      </c>
      <c r="AL1146"/>
    </row>
    <row r="1147" spans="28:38" x14ac:dyDescent="0.2">
      <c r="AB1147" s="127" t="str">
        <f t="shared" si="104"/>
        <v>Toole_All Wells_Permitted Fugitives_31000207</v>
      </c>
      <c r="AC1147" s="127" t="str">
        <f t="shared" si="105"/>
        <v>All Wells</v>
      </c>
      <c r="AD1147" s="127" t="str">
        <f t="shared" si="106"/>
        <v>Permitted Fugitives</v>
      </c>
      <c r="AE1147" s="127" t="str">
        <f t="shared" si="107"/>
        <v>31000207</v>
      </c>
      <c r="AF1147" s="127" t="str">
        <f t="shared" si="108"/>
        <v>Toole</v>
      </c>
      <c r="AG1147" s="272"/>
      <c r="AH1147" s="12" t="s">
        <v>32</v>
      </c>
      <c r="AI1147" s="12" t="s">
        <v>27</v>
      </c>
      <c r="AJ1147" s="12" t="s">
        <v>383</v>
      </c>
      <c r="AK1147" s="269">
        <v>0.95531817194596502</v>
      </c>
      <c r="AL1147"/>
    </row>
    <row r="1148" spans="28:38" x14ac:dyDescent="0.2">
      <c r="AB1148" s="127" t="str">
        <f t="shared" si="104"/>
        <v>Pondera_All Wells_Permitted Fugitives_31000207</v>
      </c>
      <c r="AC1148" s="127" t="str">
        <f t="shared" si="105"/>
        <v>All Wells</v>
      </c>
      <c r="AD1148" s="127" t="str">
        <f t="shared" si="106"/>
        <v>Permitted Fugitives</v>
      </c>
      <c r="AE1148" s="127" t="str">
        <f t="shared" si="107"/>
        <v>31000207</v>
      </c>
      <c r="AF1148" s="127" t="str">
        <f t="shared" si="108"/>
        <v>Pondera</v>
      </c>
      <c r="AG1148" s="272"/>
      <c r="AH1148" s="272"/>
      <c r="AI1148" s="272"/>
      <c r="AJ1148" s="83" t="s">
        <v>384</v>
      </c>
      <c r="AK1148" s="270">
        <v>0.95531817194596502</v>
      </c>
      <c r="AL1148"/>
    </row>
    <row r="1149" spans="28:38" x14ac:dyDescent="0.2">
      <c r="AB1149" s="127" t="str">
        <f t="shared" si="104"/>
        <v>Glacier_All Wells_Permitted Fugitives_31000207</v>
      </c>
      <c r="AC1149" s="127" t="str">
        <f t="shared" si="105"/>
        <v>All Wells</v>
      </c>
      <c r="AD1149" s="127" t="str">
        <f t="shared" si="106"/>
        <v>Permitted Fugitives</v>
      </c>
      <c r="AE1149" s="127" t="str">
        <f t="shared" si="107"/>
        <v>31000207</v>
      </c>
      <c r="AF1149" s="127" t="str">
        <f t="shared" si="108"/>
        <v>Glacier</v>
      </c>
      <c r="AG1149" s="272"/>
      <c r="AH1149" s="272"/>
      <c r="AI1149" s="272"/>
      <c r="AJ1149" s="83" t="s">
        <v>385</v>
      </c>
      <c r="AK1149" s="270">
        <v>0.95531817194596502</v>
      </c>
      <c r="AL1149"/>
    </row>
    <row r="1150" spans="28:38" x14ac:dyDescent="0.2">
      <c r="AB1150" s="127" t="str">
        <f t="shared" si="104"/>
        <v>Blaine_All Wells_Permitted Fugitives_31000207</v>
      </c>
      <c r="AC1150" s="127" t="str">
        <f t="shared" si="105"/>
        <v>All Wells</v>
      </c>
      <c r="AD1150" s="127" t="str">
        <f t="shared" si="106"/>
        <v>Permitted Fugitives</v>
      </c>
      <c r="AE1150" s="127" t="str">
        <f t="shared" si="107"/>
        <v>31000207</v>
      </c>
      <c r="AF1150" s="127" t="str">
        <f t="shared" si="108"/>
        <v>Blaine</v>
      </c>
      <c r="AG1150" s="272"/>
      <c r="AH1150" s="272"/>
      <c r="AI1150" s="272"/>
      <c r="AJ1150" s="83" t="s">
        <v>386</v>
      </c>
      <c r="AK1150" s="270">
        <v>0.81714947198503274</v>
      </c>
      <c r="AL1150"/>
    </row>
    <row r="1151" spans="28:38" x14ac:dyDescent="0.2">
      <c r="AB1151" s="127" t="str">
        <f t="shared" si="104"/>
        <v>Hill_All Wells_Permitted Fugitives_31000207</v>
      </c>
      <c r="AC1151" s="127" t="str">
        <f t="shared" si="105"/>
        <v>All Wells</v>
      </c>
      <c r="AD1151" s="127" t="str">
        <f t="shared" si="106"/>
        <v>Permitted Fugitives</v>
      </c>
      <c r="AE1151" s="127" t="str">
        <f t="shared" si="107"/>
        <v>31000207</v>
      </c>
      <c r="AF1151" s="127" t="str">
        <f t="shared" si="108"/>
        <v>Hill</v>
      </c>
      <c r="AG1151" s="272"/>
      <c r="AH1151" s="272"/>
      <c r="AI1151" s="272"/>
      <c r="AJ1151" s="83" t="s">
        <v>387</v>
      </c>
      <c r="AK1151" s="270">
        <v>0.81714947198503274</v>
      </c>
      <c r="AL1151"/>
    </row>
    <row r="1152" spans="28:38" x14ac:dyDescent="0.2">
      <c r="AB1152" s="127" t="str">
        <f t="shared" si="104"/>
        <v>Liberty_All Wells_Permitted Fugitives_31000207</v>
      </c>
      <c r="AC1152" s="127" t="str">
        <f t="shared" si="105"/>
        <v>All Wells</v>
      </c>
      <c r="AD1152" s="127" t="str">
        <f t="shared" si="106"/>
        <v>Permitted Fugitives</v>
      </c>
      <c r="AE1152" s="127" t="str">
        <f t="shared" si="107"/>
        <v>31000207</v>
      </c>
      <c r="AF1152" s="127" t="str">
        <f t="shared" si="108"/>
        <v>Liberty</v>
      </c>
      <c r="AG1152" s="272"/>
      <c r="AH1152" s="272"/>
      <c r="AI1152" s="272"/>
      <c r="AJ1152" s="83" t="s">
        <v>388</v>
      </c>
      <c r="AK1152" s="270">
        <v>0.95531817194596502</v>
      </c>
      <c r="AL1152"/>
    </row>
    <row r="1153" spans="28:38" x14ac:dyDescent="0.2">
      <c r="AB1153" s="127" t="str">
        <f t="shared" si="104"/>
        <v>Phillips_All Wells_Permitted Fugitives_31000207</v>
      </c>
      <c r="AC1153" s="127" t="str">
        <f t="shared" si="105"/>
        <v>All Wells</v>
      </c>
      <c r="AD1153" s="127" t="str">
        <f t="shared" si="106"/>
        <v>Permitted Fugitives</v>
      </c>
      <c r="AE1153" s="127" t="str">
        <f t="shared" si="107"/>
        <v>31000207</v>
      </c>
      <c r="AF1153" s="127" t="str">
        <f t="shared" si="108"/>
        <v>Phillips</v>
      </c>
      <c r="AG1153" s="272"/>
      <c r="AH1153" s="272"/>
      <c r="AI1153" s="272"/>
      <c r="AJ1153" s="83" t="s">
        <v>389</v>
      </c>
      <c r="AK1153" s="270">
        <v>0.74056353739134018</v>
      </c>
      <c r="AL1153"/>
    </row>
    <row r="1154" spans="28:38" x14ac:dyDescent="0.2">
      <c r="AB1154" s="127" t="str">
        <f t="shared" si="104"/>
        <v>Cascade_All Wells_Permitted Fugitives_31000207</v>
      </c>
      <c r="AC1154" s="127" t="str">
        <f t="shared" si="105"/>
        <v>All Wells</v>
      </c>
      <c r="AD1154" s="127" t="str">
        <f t="shared" si="106"/>
        <v>Permitted Fugitives</v>
      </c>
      <c r="AE1154" s="127" t="str">
        <f t="shared" si="107"/>
        <v>31000207</v>
      </c>
      <c r="AF1154" s="127" t="str">
        <f t="shared" si="108"/>
        <v>Cascade</v>
      </c>
      <c r="AG1154" s="272"/>
      <c r="AH1154" s="272"/>
      <c r="AI1154" s="272"/>
      <c r="AJ1154" s="83" t="s">
        <v>390</v>
      </c>
      <c r="AK1154" s="270">
        <v>0.86095084285529</v>
      </c>
      <c r="AL1154"/>
    </row>
    <row r="1155" spans="28:38" x14ac:dyDescent="0.2">
      <c r="AB1155" s="127" t="str">
        <f t="shared" si="104"/>
        <v>Fergus_All Wells_Permitted Fugitives_31000207</v>
      </c>
      <c r="AC1155" s="127" t="str">
        <f t="shared" si="105"/>
        <v>All Wells</v>
      </c>
      <c r="AD1155" s="127" t="str">
        <f t="shared" si="106"/>
        <v>Permitted Fugitives</v>
      </c>
      <c r="AE1155" s="127" t="str">
        <f t="shared" si="107"/>
        <v>31000207</v>
      </c>
      <c r="AF1155" s="127" t="str">
        <f t="shared" si="108"/>
        <v>Fergus</v>
      </c>
      <c r="AG1155" s="272"/>
      <c r="AH1155" s="272"/>
      <c r="AI1155" s="272"/>
      <c r="AJ1155" s="83" t="s">
        <v>391</v>
      </c>
      <c r="AK1155" s="270">
        <v>0.86095084285529</v>
      </c>
      <c r="AL1155"/>
    </row>
    <row r="1156" spans="28:38" x14ac:dyDescent="0.2">
      <c r="AB1156" s="127" t="str">
        <f t="shared" si="104"/>
        <v>Rosebud_All Wells_Permitted Fugitives_31000207</v>
      </c>
      <c r="AC1156" s="127" t="str">
        <f t="shared" si="105"/>
        <v>All Wells</v>
      </c>
      <c r="AD1156" s="127" t="str">
        <f t="shared" si="106"/>
        <v>Permitted Fugitives</v>
      </c>
      <c r="AE1156" s="127" t="str">
        <f t="shared" si="107"/>
        <v>31000207</v>
      </c>
      <c r="AF1156" s="127" t="str">
        <f t="shared" si="108"/>
        <v>Rosebud</v>
      </c>
      <c r="AG1156" s="272"/>
      <c r="AH1156" s="272"/>
      <c r="AI1156" s="272"/>
      <c r="AJ1156" s="83" t="s">
        <v>392</v>
      </c>
      <c r="AK1156" s="270">
        <v>0.86095084285529</v>
      </c>
      <c r="AL1156"/>
    </row>
    <row r="1157" spans="28:38" x14ac:dyDescent="0.2">
      <c r="AB1157" s="127" t="str">
        <f t="shared" si="104"/>
        <v>Teton_All Wells_Permitted Fugitives_31000207</v>
      </c>
      <c r="AC1157" s="127" t="str">
        <f t="shared" si="105"/>
        <v>All Wells</v>
      </c>
      <c r="AD1157" s="127" t="str">
        <f t="shared" si="106"/>
        <v>Permitted Fugitives</v>
      </c>
      <c r="AE1157" s="127" t="str">
        <f t="shared" si="107"/>
        <v>31000207</v>
      </c>
      <c r="AF1157" s="127" t="str">
        <f t="shared" si="108"/>
        <v>Teton</v>
      </c>
      <c r="AG1157" s="272"/>
      <c r="AH1157" s="272"/>
      <c r="AI1157" s="272"/>
      <c r="AJ1157" s="83" t="s">
        <v>393</v>
      </c>
      <c r="AK1157" s="270">
        <v>0.86095084285529</v>
      </c>
      <c r="AL1157"/>
    </row>
    <row r="1158" spans="28:38" x14ac:dyDescent="0.2">
      <c r="AB1158" s="127" t="str">
        <f t="shared" si="104"/>
        <v>Chouteau_All Wells_Permitted Fugitives_31000207</v>
      </c>
      <c r="AC1158" s="127" t="str">
        <f t="shared" si="105"/>
        <v>All Wells</v>
      </c>
      <c r="AD1158" s="127" t="str">
        <f t="shared" si="106"/>
        <v>Permitted Fugitives</v>
      </c>
      <c r="AE1158" s="127" t="str">
        <f t="shared" si="107"/>
        <v>31000207</v>
      </c>
      <c r="AF1158" s="127" t="str">
        <f t="shared" si="108"/>
        <v>Chouteau</v>
      </c>
      <c r="AG1158" s="272"/>
      <c r="AH1158" s="272"/>
      <c r="AI1158" s="272"/>
      <c r="AJ1158" s="83" t="s">
        <v>394</v>
      </c>
      <c r="AK1158" s="270">
        <v>0.81714947198503274</v>
      </c>
      <c r="AL1158"/>
    </row>
    <row r="1159" spans="28:38" x14ac:dyDescent="0.2">
      <c r="AB1159" s="127" t="str">
        <f t="shared" si="104"/>
        <v>YELLWSTN_All Wells_Permitted Fugitives_31000207</v>
      </c>
      <c r="AC1159" s="127" t="str">
        <f t="shared" si="105"/>
        <v>All Wells</v>
      </c>
      <c r="AD1159" s="127" t="str">
        <f t="shared" si="106"/>
        <v>Permitted Fugitives</v>
      </c>
      <c r="AE1159" s="127" t="str">
        <f t="shared" si="107"/>
        <v>31000207</v>
      </c>
      <c r="AF1159" s="127" t="str">
        <f t="shared" si="108"/>
        <v>YELLWSTN</v>
      </c>
      <c r="AG1159" s="272"/>
      <c r="AH1159" s="272"/>
      <c r="AI1159" s="272"/>
      <c r="AJ1159" s="83" t="s">
        <v>399</v>
      </c>
      <c r="AK1159" s="270">
        <v>0.86095084285529</v>
      </c>
      <c r="AL1159"/>
    </row>
    <row r="1160" spans="28:38" x14ac:dyDescent="0.2">
      <c r="AB1160" s="127" t="str">
        <f t="shared" si="104"/>
        <v>GLDN VAL_All Wells_Permitted Fugitives_31000207</v>
      </c>
      <c r="AC1160" s="127" t="str">
        <f t="shared" si="105"/>
        <v>All Wells</v>
      </c>
      <c r="AD1160" s="127" t="str">
        <f t="shared" si="106"/>
        <v>Permitted Fugitives</v>
      </c>
      <c r="AE1160" s="127" t="str">
        <f t="shared" si="107"/>
        <v>31000207</v>
      </c>
      <c r="AF1160" s="127" t="str">
        <f t="shared" si="108"/>
        <v>GLDN VAL</v>
      </c>
      <c r="AG1160" s="272"/>
      <c r="AH1160" s="272"/>
      <c r="AI1160" s="272"/>
      <c r="AJ1160" s="83" t="s">
        <v>400</v>
      </c>
      <c r="AK1160" s="270">
        <v>0.86095084285529</v>
      </c>
      <c r="AL1160"/>
    </row>
    <row r="1161" spans="28:38" x14ac:dyDescent="0.2">
      <c r="AB1161" s="127" t="str">
        <f t="shared" si="104"/>
        <v>MSSLSHEL_All Wells_Permitted Fugitives_31000207</v>
      </c>
      <c r="AC1161" s="127" t="str">
        <f t="shared" si="105"/>
        <v>All Wells</v>
      </c>
      <c r="AD1161" s="127" t="str">
        <f t="shared" si="106"/>
        <v>Permitted Fugitives</v>
      </c>
      <c r="AE1161" s="127" t="str">
        <f t="shared" si="107"/>
        <v>31000207</v>
      </c>
      <c r="AF1161" s="127" t="str">
        <f t="shared" si="108"/>
        <v>MSSLSHEL</v>
      </c>
      <c r="AG1161" s="272"/>
      <c r="AH1161" s="272"/>
      <c r="AI1161" s="272"/>
      <c r="AJ1161" s="83" t="s">
        <v>401</v>
      </c>
      <c r="AK1161" s="270">
        <v>0.86095084285529</v>
      </c>
      <c r="AL1161"/>
    </row>
    <row r="1162" spans="28:38" x14ac:dyDescent="0.2">
      <c r="AB1162" s="127" t="str">
        <f t="shared" si="104"/>
        <v>PETROLEM_All Wells_Permitted Fugitives_31000207</v>
      </c>
      <c r="AC1162" s="127" t="str">
        <f t="shared" si="105"/>
        <v>All Wells</v>
      </c>
      <c r="AD1162" s="127" t="str">
        <f t="shared" si="106"/>
        <v>Permitted Fugitives</v>
      </c>
      <c r="AE1162" s="127" t="str">
        <f t="shared" si="107"/>
        <v>31000207</v>
      </c>
      <c r="AF1162" s="127" t="str">
        <f t="shared" si="108"/>
        <v>PETROLEM</v>
      </c>
      <c r="AG1162" s="272"/>
      <c r="AH1162" s="272"/>
      <c r="AI1162" s="272"/>
      <c r="AJ1162" s="83" t="s">
        <v>402</v>
      </c>
      <c r="AK1162" s="270">
        <v>0.86095084285529</v>
      </c>
      <c r="AL1162"/>
    </row>
    <row r="1163" spans="28:38" x14ac:dyDescent="0.2">
      <c r="AB1163" s="127" t="str">
        <f t="shared" si="104"/>
        <v>Basinwide_All Wells_Permitted Fugitives_31000207</v>
      </c>
      <c r="AC1163" s="127" t="str">
        <f t="shared" si="105"/>
        <v>All Wells</v>
      </c>
      <c r="AD1163" s="127" t="str">
        <f t="shared" si="106"/>
        <v>Permitted Fugitives</v>
      </c>
      <c r="AE1163" s="127" t="str">
        <f t="shared" si="107"/>
        <v>31000207</v>
      </c>
      <c r="AF1163" s="127" t="str">
        <f t="shared" si="108"/>
        <v>Basinwide</v>
      </c>
      <c r="AG1163" s="272"/>
      <c r="AH1163" s="272"/>
      <c r="AI1163" s="272"/>
      <c r="AJ1163" s="83" t="s">
        <v>453</v>
      </c>
      <c r="AK1163" s="270">
        <v>0.81254415563619808</v>
      </c>
      <c r="AL1163"/>
    </row>
    <row r="1164" spans="28:38" x14ac:dyDescent="0.2">
      <c r="AB1164" s="127" t="str">
        <f t="shared" si="104"/>
        <v>Toole_All Wells_Permitted Fugitives_31000220</v>
      </c>
      <c r="AC1164" s="127" t="str">
        <f t="shared" si="105"/>
        <v>All Wells</v>
      </c>
      <c r="AD1164" s="127" t="str">
        <f t="shared" si="106"/>
        <v>Permitted Fugitives</v>
      </c>
      <c r="AE1164" s="127" t="str">
        <f t="shared" si="107"/>
        <v>31000220</v>
      </c>
      <c r="AF1164" s="127" t="str">
        <f t="shared" si="108"/>
        <v>Toole</v>
      </c>
      <c r="AG1164" s="272"/>
      <c r="AH1164" s="272"/>
      <c r="AI1164" s="12" t="s">
        <v>28</v>
      </c>
      <c r="AJ1164" s="12" t="s">
        <v>383</v>
      </c>
      <c r="AK1164" s="269">
        <v>0.95531817194596502</v>
      </c>
      <c r="AL1164"/>
    </row>
    <row r="1165" spans="28:38" x14ac:dyDescent="0.2">
      <c r="AB1165" s="127" t="str">
        <f t="shared" si="104"/>
        <v>Pondera_All Wells_Permitted Fugitives_31000220</v>
      </c>
      <c r="AC1165" s="127" t="str">
        <f t="shared" si="105"/>
        <v>All Wells</v>
      </c>
      <c r="AD1165" s="127" t="str">
        <f t="shared" si="106"/>
        <v>Permitted Fugitives</v>
      </c>
      <c r="AE1165" s="127" t="str">
        <f t="shared" si="107"/>
        <v>31000220</v>
      </c>
      <c r="AF1165" s="127" t="str">
        <f t="shared" si="108"/>
        <v>Pondera</v>
      </c>
      <c r="AG1165" s="272"/>
      <c r="AH1165" s="272"/>
      <c r="AI1165" s="272"/>
      <c r="AJ1165" s="83" t="s">
        <v>384</v>
      </c>
      <c r="AK1165" s="270">
        <v>0.95531817194596502</v>
      </c>
      <c r="AL1165"/>
    </row>
    <row r="1166" spans="28:38" x14ac:dyDescent="0.2">
      <c r="AB1166" s="127" t="str">
        <f t="shared" si="104"/>
        <v>Glacier_All Wells_Permitted Fugitives_31000220</v>
      </c>
      <c r="AC1166" s="127" t="str">
        <f t="shared" si="105"/>
        <v>All Wells</v>
      </c>
      <c r="AD1166" s="127" t="str">
        <f t="shared" si="106"/>
        <v>Permitted Fugitives</v>
      </c>
      <c r="AE1166" s="127" t="str">
        <f t="shared" si="107"/>
        <v>31000220</v>
      </c>
      <c r="AF1166" s="127" t="str">
        <f t="shared" si="108"/>
        <v>Glacier</v>
      </c>
      <c r="AG1166" s="272"/>
      <c r="AH1166" s="272"/>
      <c r="AI1166" s="272"/>
      <c r="AJ1166" s="83" t="s">
        <v>385</v>
      </c>
      <c r="AK1166" s="270">
        <v>0.95531817194596502</v>
      </c>
      <c r="AL1166"/>
    </row>
    <row r="1167" spans="28:38" x14ac:dyDescent="0.2">
      <c r="AB1167" s="127" t="str">
        <f t="shared" si="104"/>
        <v>Blaine_All Wells_Permitted Fugitives_31000220</v>
      </c>
      <c r="AC1167" s="127" t="str">
        <f t="shared" si="105"/>
        <v>All Wells</v>
      </c>
      <c r="AD1167" s="127" t="str">
        <f t="shared" si="106"/>
        <v>Permitted Fugitives</v>
      </c>
      <c r="AE1167" s="127" t="str">
        <f t="shared" si="107"/>
        <v>31000220</v>
      </c>
      <c r="AF1167" s="127" t="str">
        <f t="shared" si="108"/>
        <v>Blaine</v>
      </c>
      <c r="AG1167" s="272"/>
      <c r="AH1167" s="272"/>
      <c r="AI1167" s="272"/>
      <c r="AJ1167" s="83" t="s">
        <v>386</v>
      </c>
      <c r="AK1167" s="270">
        <v>0.81714947198503274</v>
      </c>
      <c r="AL1167"/>
    </row>
    <row r="1168" spans="28:38" x14ac:dyDescent="0.2">
      <c r="AB1168" s="127" t="str">
        <f t="shared" si="104"/>
        <v>Hill_All Wells_Permitted Fugitives_31000220</v>
      </c>
      <c r="AC1168" s="127" t="str">
        <f t="shared" si="105"/>
        <v>All Wells</v>
      </c>
      <c r="AD1168" s="127" t="str">
        <f t="shared" si="106"/>
        <v>Permitted Fugitives</v>
      </c>
      <c r="AE1168" s="127" t="str">
        <f t="shared" si="107"/>
        <v>31000220</v>
      </c>
      <c r="AF1168" s="127" t="str">
        <f t="shared" si="108"/>
        <v>Hill</v>
      </c>
      <c r="AG1168" s="272"/>
      <c r="AH1168" s="272"/>
      <c r="AI1168" s="272"/>
      <c r="AJ1168" s="83" t="s">
        <v>387</v>
      </c>
      <c r="AK1168" s="270">
        <v>0.81714947198503274</v>
      </c>
      <c r="AL1168"/>
    </row>
    <row r="1169" spans="28:38" x14ac:dyDescent="0.2">
      <c r="AB1169" s="127" t="str">
        <f t="shared" si="104"/>
        <v>Liberty_All Wells_Permitted Fugitives_31000220</v>
      </c>
      <c r="AC1169" s="127" t="str">
        <f t="shared" si="105"/>
        <v>All Wells</v>
      </c>
      <c r="AD1169" s="127" t="str">
        <f t="shared" si="106"/>
        <v>Permitted Fugitives</v>
      </c>
      <c r="AE1169" s="127" t="str">
        <f t="shared" si="107"/>
        <v>31000220</v>
      </c>
      <c r="AF1169" s="127" t="str">
        <f t="shared" si="108"/>
        <v>Liberty</v>
      </c>
      <c r="AG1169" s="272"/>
      <c r="AH1169" s="272"/>
      <c r="AI1169" s="272"/>
      <c r="AJ1169" s="83" t="s">
        <v>388</v>
      </c>
      <c r="AK1169" s="270">
        <v>0.95531817194596502</v>
      </c>
      <c r="AL1169"/>
    </row>
    <row r="1170" spans="28:38" x14ac:dyDescent="0.2">
      <c r="AB1170" s="127" t="str">
        <f t="shared" si="104"/>
        <v>Phillips_All Wells_Permitted Fugitives_31000220</v>
      </c>
      <c r="AC1170" s="127" t="str">
        <f t="shared" si="105"/>
        <v>All Wells</v>
      </c>
      <c r="AD1170" s="127" t="str">
        <f t="shared" si="106"/>
        <v>Permitted Fugitives</v>
      </c>
      <c r="AE1170" s="127" t="str">
        <f t="shared" si="107"/>
        <v>31000220</v>
      </c>
      <c r="AF1170" s="127" t="str">
        <f t="shared" si="108"/>
        <v>Phillips</v>
      </c>
      <c r="AG1170" s="272"/>
      <c r="AH1170" s="272"/>
      <c r="AI1170" s="272"/>
      <c r="AJ1170" s="83" t="s">
        <v>389</v>
      </c>
      <c r="AK1170" s="270">
        <v>0.74056353739134018</v>
      </c>
      <c r="AL1170"/>
    </row>
    <row r="1171" spans="28:38" x14ac:dyDescent="0.2">
      <c r="AB1171" s="127" t="str">
        <f t="shared" si="104"/>
        <v>Cascade_All Wells_Permitted Fugitives_31000220</v>
      </c>
      <c r="AC1171" s="127" t="str">
        <f t="shared" si="105"/>
        <v>All Wells</v>
      </c>
      <c r="AD1171" s="127" t="str">
        <f t="shared" si="106"/>
        <v>Permitted Fugitives</v>
      </c>
      <c r="AE1171" s="127" t="str">
        <f t="shared" si="107"/>
        <v>31000220</v>
      </c>
      <c r="AF1171" s="127" t="str">
        <f t="shared" si="108"/>
        <v>Cascade</v>
      </c>
      <c r="AG1171" s="272"/>
      <c r="AH1171" s="272"/>
      <c r="AI1171" s="272"/>
      <c r="AJ1171" s="83" t="s">
        <v>390</v>
      </c>
      <c r="AK1171" s="270">
        <v>0.86095084285529</v>
      </c>
      <c r="AL1171"/>
    </row>
    <row r="1172" spans="28:38" x14ac:dyDescent="0.2">
      <c r="AB1172" s="127" t="str">
        <f t="shared" si="104"/>
        <v>Fergus_All Wells_Permitted Fugitives_31000220</v>
      </c>
      <c r="AC1172" s="127" t="str">
        <f t="shared" si="105"/>
        <v>All Wells</v>
      </c>
      <c r="AD1172" s="127" t="str">
        <f t="shared" si="106"/>
        <v>Permitted Fugitives</v>
      </c>
      <c r="AE1172" s="127" t="str">
        <f t="shared" si="107"/>
        <v>31000220</v>
      </c>
      <c r="AF1172" s="127" t="str">
        <f t="shared" si="108"/>
        <v>Fergus</v>
      </c>
      <c r="AG1172" s="272"/>
      <c r="AH1172" s="272"/>
      <c r="AI1172" s="272"/>
      <c r="AJ1172" s="83" t="s">
        <v>391</v>
      </c>
      <c r="AK1172" s="270">
        <v>0.86095084285529</v>
      </c>
      <c r="AL1172"/>
    </row>
    <row r="1173" spans="28:38" x14ac:dyDescent="0.2">
      <c r="AB1173" s="127" t="str">
        <f t="shared" si="104"/>
        <v>Rosebud_All Wells_Permitted Fugitives_31000220</v>
      </c>
      <c r="AC1173" s="127" t="str">
        <f t="shared" si="105"/>
        <v>All Wells</v>
      </c>
      <c r="AD1173" s="127" t="str">
        <f t="shared" si="106"/>
        <v>Permitted Fugitives</v>
      </c>
      <c r="AE1173" s="127" t="str">
        <f t="shared" si="107"/>
        <v>31000220</v>
      </c>
      <c r="AF1173" s="127" t="str">
        <f t="shared" si="108"/>
        <v>Rosebud</v>
      </c>
      <c r="AG1173" s="272"/>
      <c r="AH1173" s="272"/>
      <c r="AI1173" s="272"/>
      <c r="AJ1173" s="83" t="s">
        <v>392</v>
      </c>
      <c r="AK1173" s="270">
        <v>0.86095084285529</v>
      </c>
      <c r="AL1173"/>
    </row>
    <row r="1174" spans="28:38" x14ac:dyDescent="0.2">
      <c r="AB1174" s="127" t="str">
        <f t="shared" si="104"/>
        <v>Teton_All Wells_Permitted Fugitives_31000220</v>
      </c>
      <c r="AC1174" s="127" t="str">
        <f t="shared" si="105"/>
        <v>All Wells</v>
      </c>
      <c r="AD1174" s="127" t="str">
        <f t="shared" si="106"/>
        <v>Permitted Fugitives</v>
      </c>
      <c r="AE1174" s="127" t="str">
        <f t="shared" si="107"/>
        <v>31000220</v>
      </c>
      <c r="AF1174" s="127" t="str">
        <f t="shared" si="108"/>
        <v>Teton</v>
      </c>
      <c r="AG1174" s="272"/>
      <c r="AH1174" s="272"/>
      <c r="AI1174" s="272"/>
      <c r="AJ1174" s="83" t="s">
        <v>393</v>
      </c>
      <c r="AK1174" s="270">
        <v>0.86095084285529</v>
      </c>
      <c r="AL1174"/>
    </row>
    <row r="1175" spans="28:38" x14ac:dyDescent="0.2">
      <c r="AB1175" s="127" t="str">
        <f t="shared" si="104"/>
        <v>Chouteau_All Wells_Permitted Fugitives_31000220</v>
      </c>
      <c r="AC1175" s="127" t="str">
        <f t="shared" si="105"/>
        <v>All Wells</v>
      </c>
      <c r="AD1175" s="127" t="str">
        <f t="shared" si="106"/>
        <v>Permitted Fugitives</v>
      </c>
      <c r="AE1175" s="127" t="str">
        <f t="shared" si="107"/>
        <v>31000220</v>
      </c>
      <c r="AF1175" s="127" t="str">
        <f t="shared" si="108"/>
        <v>Chouteau</v>
      </c>
      <c r="AG1175" s="272"/>
      <c r="AH1175" s="272"/>
      <c r="AI1175" s="272"/>
      <c r="AJ1175" s="83" t="s">
        <v>394</v>
      </c>
      <c r="AK1175" s="270">
        <v>0.81714947198503274</v>
      </c>
      <c r="AL1175"/>
    </row>
    <row r="1176" spans="28:38" x14ac:dyDescent="0.2">
      <c r="AB1176" s="127" t="str">
        <f t="shared" si="104"/>
        <v>YELLWSTN_All Wells_Permitted Fugitives_31000220</v>
      </c>
      <c r="AC1176" s="127" t="str">
        <f t="shared" si="105"/>
        <v>All Wells</v>
      </c>
      <c r="AD1176" s="127" t="str">
        <f t="shared" si="106"/>
        <v>Permitted Fugitives</v>
      </c>
      <c r="AE1176" s="127" t="str">
        <f t="shared" si="107"/>
        <v>31000220</v>
      </c>
      <c r="AF1176" s="127" t="str">
        <f t="shared" si="108"/>
        <v>YELLWSTN</v>
      </c>
      <c r="AG1176" s="272"/>
      <c r="AH1176" s="272"/>
      <c r="AI1176" s="272"/>
      <c r="AJ1176" s="83" t="s">
        <v>399</v>
      </c>
      <c r="AK1176" s="270">
        <v>0.86095084285529</v>
      </c>
      <c r="AL1176"/>
    </row>
    <row r="1177" spans="28:38" x14ac:dyDescent="0.2">
      <c r="AB1177" s="127" t="str">
        <f t="shared" si="104"/>
        <v>GLDN VAL_All Wells_Permitted Fugitives_31000220</v>
      </c>
      <c r="AC1177" s="127" t="str">
        <f t="shared" si="105"/>
        <v>All Wells</v>
      </c>
      <c r="AD1177" s="127" t="str">
        <f t="shared" si="106"/>
        <v>Permitted Fugitives</v>
      </c>
      <c r="AE1177" s="127" t="str">
        <f t="shared" si="107"/>
        <v>31000220</v>
      </c>
      <c r="AF1177" s="127" t="str">
        <f t="shared" si="108"/>
        <v>GLDN VAL</v>
      </c>
      <c r="AG1177" s="272"/>
      <c r="AH1177" s="272"/>
      <c r="AI1177" s="272"/>
      <c r="AJ1177" s="83" t="s">
        <v>400</v>
      </c>
      <c r="AK1177" s="270">
        <v>0.86095084285529</v>
      </c>
      <c r="AL1177"/>
    </row>
    <row r="1178" spans="28:38" x14ac:dyDescent="0.2">
      <c r="AB1178" s="127" t="str">
        <f t="shared" si="104"/>
        <v>MSSLSHEL_All Wells_Permitted Fugitives_31000220</v>
      </c>
      <c r="AC1178" s="127" t="str">
        <f t="shared" si="105"/>
        <v>All Wells</v>
      </c>
      <c r="AD1178" s="127" t="str">
        <f t="shared" si="106"/>
        <v>Permitted Fugitives</v>
      </c>
      <c r="AE1178" s="127" t="str">
        <f t="shared" si="107"/>
        <v>31000220</v>
      </c>
      <c r="AF1178" s="127" t="str">
        <f t="shared" si="108"/>
        <v>MSSLSHEL</v>
      </c>
      <c r="AG1178" s="272"/>
      <c r="AH1178" s="272"/>
      <c r="AI1178" s="272"/>
      <c r="AJ1178" s="83" t="s">
        <v>401</v>
      </c>
      <c r="AK1178" s="270">
        <v>0.86095084285529</v>
      </c>
      <c r="AL1178"/>
    </row>
    <row r="1179" spans="28:38" x14ac:dyDescent="0.2">
      <c r="AB1179" s="127" t="str">
        <f t="shared" si="104"/>
        <v>PETROLEM_All Wells_Permitted Fugitives_31000220</v>
      </c>
      <c r="AC1179" s="127" t="str">
        <f t="shared" si="105"/>
        <v>All Wells</v>
      </c>
      <c r="AD1179" s="127" t="str">
        <f t="shared" si="106"/>
        <v>Permitted Fugitives</v>
      </c>
      <c r="AE1179" s="127" t="str">
        <f t="shared" si="107"/>
        <v>31000220</v>
      </c>
      <c r="AF1179" s="127" t="str">
        <f t="shared" si="108"/>
        <v>PETROLEM</v>
      </c>
      <c r="AG1179" s="272"/>
      <c r="AH1179" s="272"/>
      <c r="AI1179" s="272"/>
      <c r="AJ1179" s="83" t="s">
        <v>402</v>
      </c>
      <c r="AK1179" s="270">
        <v>0.86095084285529</v>
      </c>
      <c r="AL1179"/>
    </row>
    <row r="1180" spans="28:38" x14ac:dyDescent="0.2">
      <c r="AB1180" s="127" t="str">
        <f t="shared" si="104"/>
        <v>Basinwide_All Wells_Permitted Fugitives_31000220</v>
      </c>
      <c r="AC1180" s="127" t="str">
        <f t="shared" si="105"/>
        <v>All Wells</v>
      </c>
      <c r="AD1180" s="127" t="str">
        <f t="shared" si="106"/>
        <v>Permitted Fugitives</v>
      </c>
      <c r="AE1180" s="127" t="str">
        <f t="shared" si="107"/>
        <v>31000220</v>
      </c>
      <c r="AF1180" s="127" t="str">
        <f t="shared" si="108"/>
        <v>Basinwide</v>
      </c>
      <c r="AG1180" s="272"/>
      <c r="AH1180" s="272"/>
      <c r="AI1180" s="272"/>
      <c r="AJ1180" s="83" t="s">
        <v>453</v>
      </c>
      <c r="AK1180" s="270">
        <v>0.81254415563619808</v>
      </c>
      <c r="AL1180"/>
    </row>
    <row r="1181" spans="28:38" x14ac:dyDescent="0.2">
      <c r="AB1181" s="127" t="str">
        <f t="shared" si="104"/>
        <v>Toole_All Wells_Permitted Fugitives_40400151</v>
      </c>
      <c r="AC1181" s="127" t="str">
        <f t="shared" si="105"/>
        <v>All Wells</v>
      </c>
      <c r="AD1181" s="127" t="str">
        <f t="shared" si="106"/>
        <v>Permitted Fugitives</v>
      </c>
      <c r="AE1181" s="127" t="str">
        <f t="shared" si="107"/>
        <v>40400151</v>
      </c>
      <c r="AF1181" s="127" t="str">
        <f t="shared" si="108"/>
        <v>Toole</v>
      </c>
      <c r="AG1181" s="272"/>
      <c r="AH1181" s="272"/>
      <c r="AI1181" s="12" t="s">
        <v>12</v>
      </c>
      <c r="AJ1181" s="12" t="s">
        <v>383</v>
      </c>
      <c r="AK1181" s="269">
        <v>0.95531817194596502</v>
      </c>
      <c r="AL1181"/>
    </row>
    <row r="1182" spans="28:38" x14ac:dyDescent="0.2">
      <c r="AB1182" s="127" t="str">
        <f t="shared" ref="AB1182:AB1245" si="109">AF1182&amp;"_"&amp;AC1182&amp;"_"&amp;AD1182&amp;"_"&amp;AE1182</f>
        <v>Pondera_All Wells_Permitted Fugitives_40400151</v>
      </c>
      <c r="AC1182" s="127" t="str">
        <f t="shared" ref="AC1182:AC1245" si="110">IF(AG1182="",AC1181,AG1182)</f>
        <v>All Wells</v>
      </c>
      <c r="AD1182" s="127" t="str">
        <f t="shared" ref="AD1182:AD1245" si="111">IF(AH1182="",AD1181,AH1182)</f>
        <v>Permitted Fugitives</v>
      </c>
      <c r="AE1182" s="127" t="str">
        <f t="shared" ref="AE1182:AE1245" si="112">IF(AI1182="",AE1181,AI1182)</f>
        <v>40400151</v>
      </c>
      <c r="AF1182" s="127" t="str">
        <f t="shared" ref="AF1182:AF1245" si="113">IF(AJ1182&lt;&gt;"",RIGHT(AJ1182,LEN(AJ1182)-7),AF1181)</f>
        <v>Pondera</v>
      </c>
      <c r="AG1182" s="272"/>
      <c r="AH1182" s="272"/>
      <c r="AI1182" s="272"/>
      <c r="AJ1182" s="83" t="s">
        <v>384</v>
      </c>
      <c r="AK1182" s="270">
        <v>0.95531817194596502</v>
      </c>
      <c r="AL1182"/>
    </row>
    <row r="1183" spans="28:38" x14ac:dyDescent="0.2">
      <c r="AB1183" s="127" t="str">
        <f t="shared" si="109"/>
        <v>Glacier_All Wells_Permitted Fugitives_40400151</v>
      </c>
      <c r="AC1183" s="127" t="str">
        <f t="shared" si="110"/>
        <v>All Wells</v>
      </c>
      <c r="AD1183" s="127" t="str">
        <f t="shared" si="111"/>
        <v>Permitted Fugitives</v>
      </c>
      <c r="AE1183" s="127" t="str">
        <f t="shared" si="112"/>
        <v>40400151</v>
      </c>
      <c r="AF1183" s="127" t="str">
        <f t="shared" si="113"/>
        <v>Glacier</v>
      </c>
      <c r="AG1183" s="272"/>
      <c r="AH1183" s="272"/>
      <c r="AI1183" s="272"/>
      <c r="AJ1183" s="83" t="s">
        <v>385</v>
      </c>
      <c r="AK1183" s="270">
        <v>0.95531817194596502</v>
      </c>
      <c r="AL1183"/>
    </row>
    <row r="1184" spans="28:38" x14ac:dyDescent="0.2">
      <c r="AB1184" s="127" t="str">
        <f t="shared" si="109"/>
        <v>Blaine_All Wells_Permitted Fugitives_40400151</v>
      </c>
      <c r="AC1184" s="127" t="str">
        <f t="shared" si="110"/>
        <v>All Wells</v>
      </c>
      <c r="AD1184" s="127" t="str">
        <f t="shared" si="111"/>
        <v>Permitted Fugitives</v>
      </c>
      <c r="AE1184" s="127" t="str">
        <f t="shared" si="112"/>
        <v>40400151</v>
      </c>
      <c r="AF1184" s="127" t="str">
        <f t="shared" si="113"/>
        <v>Blaine</v>
      </c>
      <c r="AG1184" s="272"/>
      <c r="AH1184" s="272"/>
      <c r="AI1184" s="272"/>
      <c r="AJ1184" s="83" t="s">
        <v>386</v>
      </c>
      <c r="AK1184" s="270">
        <v>0.81714947198503274</v>
      </c>
      <c r="AL1184"/>
    </row>
    <row r="1185" spans="28:38" x14ac:dyDescent="0.2">
      <c r="AB1185" s="127" t="str">
        <f t="shared" si="109"/>
        <v>Hill_All Wells_Permitted Fugitives_40400151</v>
      </c>
      <c r="AC1185" s="127" t="str">
        <f t="shared" si="110"/>
        <v>All Wells</v>
      </c>
      <c r="AD1185" s="127" t="str">
        <f t="shared" si="111"/>
        <v>Permitted Fugitives</v>
      </c>
      <c r="AE1185" s="127" t="str">
        <f t="shared" si="112"/>
        <v>40400151</v>
      </c>
      <c r="AF1185" s="127" t="str">
        <f t="shared" si="113"/>
        <v>Hill</v>
      </c>
      <c r="AG1185" s="272"/>
      <c r="AH1185" s="272"/>
      <c r="AI1185" s="272"/>
      <c r="AJ1185" s="83" t="s">
        <v>387</v>
      </c>
      <c r="AK1185" s="270">
        <v>0.81714947198503274</v>
      </c>
      <c r="AL1185"/>
    </row>
    <row r="1186" spans="28:38" x14ac:dyDescent="0.2">
      <c r="AB1186" s="127" t="str">
        <f t="shared" si="109"/>
        <v>Liberty_All Wells_Permitted Fugitives_40400151</v>
      </c>
      <c r="AC1186" s="127" t="str">
        <f t="shared" si="110"/>
        <v>All Wells</v>
      </c>
      <c r="AD1186" s="127" t="str">
        <f t="shared" si="111"/>
        <v>Permitted Fugitives</v>
      </c>
      <c r="AE1186" s="127" t="str">
        <f t="shared" si="112"/>
        <v>40400151</v>
      </c>
      <c r="AF1186" s="127" t="str">
        <f t="shared" si="113"/>
        <v>Liberty</v>
      </c>
      <c r="AG1186" s="272"/>
      <c r="AH1186" s="272"/>
      <c r="AI1186" s="272"/>
      <c r="AJ1186" s="83" t="s">
        <v>388</v>
      </c>
      <c r="AK1186" s="270">
        <v>0.95531817194596502</v>
      </c>
      <c r="AL1186"/>
    </row>
    <row r="1187" spans="28:38" x14ac:dyDescent="0.2">
      <c r="AB1187" s="127" t="str">
        <f t="shared" si="109"/>
        <v>Phillips_All Wells_Permitted Fugitives_40400151</v>
      </c>
      <c r="AC1187" s="127" t="str">
        <f t="shared" si="110"/>
        <v>All Wells</v>
      </c>
      <c r="AD1187" s="127" t="str">
        <f t="shared" si="111"/>
        <v>Permitted Fugitives</v>
      </c>
      <c r="AE1187" s="127" t="str">
        <f t="shared" si="112"/>
        <v>40400151</v>
      </c>
      <c r="AF1187" s="127" t="str">
        <f t="shared" si="113"/>
        <v>Phillips</v>
      </c>
      <c r="AG1187" s="272"/>
      <c r="AH1187" s="272"/>
      <c r="AI1187" s="272"/>
      <c r="AJ1187" s="83" t="s">
        <v>389</v>
      </c>
      <c r="AK1187" s="270">
        <v>0.74056353739134018</v>
      </c>
      <c r="AL1187"/>
    </row>
    <row r="1188" spans="28:38" x14ac:dyDescent="0.2">
      <c r="AB1188" s="127" t="str">
        <f t="shared" si="109"/>
        <v>Cascade_All Wells_Permitted Fugitives_40400151</v>
      </c>
      <c r="AC1188" s="127" t="str">
        <f t="shared" si="110"/>
        <v>All Wells</v>
      </c>
      <c r="AD1188" s="127" t="str">
        <f t="shared" si="111"/>
        <v>Permitted Fugitives</v>
      </c>
      <c r="AE1188" s="127" t="str">
        <f t="shared" si="112"/>
        <v>40400151</v>
      </c>
      <c r="AF1188" s="127" t="str">
        <f t="shared" si="113"/>
        <v>Cascade</v>
      </c>
      <c r="AG1188" s="272"/>
      <c r="AH1188" s="272"/>
      <c r="AI1188" s="272"/>
      <c r="AJ1188" s="83" t="s">
        <v>390</v>
      </c>
      <c r="AK1188" s="270">
        <v>0.86095084285529</v>
      </c>
      <c r="AL1188"/>
    </row>
    <row r="1189" spans="28:38" x14ac:dyDescent="0.2">
      <c r="AB1189" s="127" t="str">
        <f t="shared" si="109"/>
        <v>Fergus_All Wells_Permitted Fugitives_40400151</v>
      </c>
      <c r="AC1189" s="127" t="str">
        <f t="shared" si="110"/>
        <v>All Wells</v>
      </c>
      <c r="AD1189" s="127" t="str">
        <f t="shared" si="111"/>
        <v>Permitted Fugitives</v>
      </c>
      <c r="AE1189" s="127" t="str">
        <f t="shared" si="112"/>
        <v>40400151</v>
      </c>
      <c r="AF1189" s="127" t="str">
        <f t="shared" si="113"/>
        <v>Fergus</v>
      </c>
      <c r="AG1189" s="272"/>
      <c r="AH1189" s="272"/>
      <c r="AI1189" s="272"/>
      <c r="AJ1189" s="83" t="s">
        <v>391</v>
      </c>
      <c r="AK1189" s="270">
        <v>0.86095084285529</v>
      </c>
      <c r="AL1189"/>
    </row>
    <row r="1190" spans="28:38" x14ac:dyDescent="0.2">
      <c r="AB1190" s="127" t="str">
        <f t="shared" si="109"/>
        <v>Rosebud_All Wells_Permitted Fugitives_40400151</v>
      </c>
      <c r="AC1190" s="127" t="str">
        <f t="shared" si="110"/>
        <v>All Wells</v>
      </c>
      <c r="AD1190" s="127" t="str">
        <f t="shared" si="111"/>
        <v>Permitted Fugitives</v>
      </c>
      <c r="AE1190" s="127" t="str">
        <f t="shared" si="112"/>
        <v>40400151</v>
      </c>
      <c r="AF1190" s="127" t="str">
        <f t="shared" si="113"/>
        <v>Rosebud</v>
      </c>
      <c r="AG1190" s="272"/>
      <c r="AH1190" s="272"/>
      <c r="AI1190" s="272"/>
      <c r="AJ1190" s="83" t="s">
        <v>392</v>
      </c>
      <c r="AK1190" s="270">
        <v>0.86095084285529</v>
      </c>
      <c r="AL1190"/>
    </row>
    <row r="1191" spans="28:38" x14ac:dyDescent="0.2">
      <c r="AB1191" s="127" t="str">
        <f t="shared" si="109"/>
        <v>Teton_All Wells_Permitted Fugitives_40400151</v>
      </c>
      <c r="AC1191" s="127" t="str">
        <f t="shared" si="110"/>
        <v>All Wells</v>
      </c>
      <c r="AD1191" s="127" t="str">
        <f t="shared" si="111"/>
        <v>Permitted Fugitives</v>
      </c>
      <c r="AE1191" s="127" t="str">
        <f t="shared" si="112"/>
        <v>40400151</v>
      </c>
      <c r="AF1191" s="127" t="str">
        <f t="shared" si="113"/>
        <v>Teton</v>
      </c>
      <c r="AG1191" s="272"/>
      <c r="AH1191" s="272"/>
      <c r="AI1191" s="272"/>
      <c r="AJ1191" s="83" t="s">
        <v>393</v>
      </c>
      <c r="AK1191" s="270">
        <v>0.86095084285529</v>
      </c>
      <c r="AL1191"/>
    </row>
    <row r="1192" spans="28:38" x14ac:dyDescent="0.2">
      <c r="AB1192" s="127" t="str">
        <f t="shared" si="109"/>
        <v>Chouteau_All Wells_Permitted Fugitives_40400151</v>
      </c>
      <c r="AC1192" s="127" t="str">
        <f t="shared" si="110"/>
        <v>All Wells</v>
      </c>
      <c r="AD1192" s="127" t="str">
        <f t="shared" si="111"/>
        <v>Permitted Fugitives</v>
      </c>
      <c r="AE1192" s="127" t="str">
        <f t="shared" si="112"/>
        <v>40400151</v>
      </c>
      <c r="AF1192" s="127" t="str">
        <f t="shared" si="113"/>
        <v>Chouteau</v>
      </c>
      <c r="AG1192" s="272"/>
      <c r="AH1192" s="272"/>
      <c r="AI1192" s="272"/>
      <c r="AJ1192" s="83" t="s">
        <v>394</v>
      </c>
      <c r="AK1192" s="270">
        <v>0.81714947198503274</v>
      </c>
      <c r="AL1192"/>
    </row>
    <row r="1193" spans="28:38" x14ac:dyDescent="0.2">
      <c r="AB1193" s="127" t="str">
        <f t="shared" si="109"/>
        <v>YELLWSTN_All Wells_Permitted Fugitives_40400151</v>
      </c>
      <c r="AC1193" s="127" t="str">
        <f t="shared" si="110"/>
        <v>All Wells</v>
      </c>
      <c r="AD1193" s="127" t="str">
        <f t="shared" si="111"/>
        <v>Permitted Fugitives</v>
      </c>
      <c r="AE1193" s="127" t="str">
        <f t="shared" si="112"/>
        <v>40400151</v>
      </c>
      <c r="AF1193" s="127" t="str">
        <f t="shared" si="113"/>
        <v>YELLWSTN</v>
      </c>
      <c r="AG1193" s="272"/>
      <c r="AH1193" s="272"/>
      <c r="AI1193" s="272"/>
      <c r="AJ1193" s="83" t="s">
        <v>399</v>
      </c>
      <c r="AK1193" s="270">
        <v>0.86095084285529</v>
      </c>
      <c r="AL1193"/>
    </row>
    <row r="1194" spans="28:38" x14ac:dyDescent="0.2">
      <c r="AB1194" s="127" t="str">
        <f t="shared" si="109"/>
        <v>GLDN VAL_All Wells_Permitted Fugitives_40400151</v>
      </c>
      <c r="AC1194" s="127" t="str">
        <f t="shared" si="110"/>
        <v>All Wells</v>
      </c>
      <c r="AD1194" s="127" t="str">
        <f t="shared" si="111"/>
        <v>Permitted Fugitives</v>
      </c>
      <c r="AE1194" s="127" t="str">
        <f t="shared" si="112"/>
        <v>40400151</v>
      </c>
      <c r="AF1194" s="127" t="str">
        <f t="shared" si="113"/>
        <v>GLDN VAL</v>
      </c>
      <c r="AG1194" s="272"/>
      <c r="AH1194" s="272"/>
      <c r="AI1194" s="272"/>
      <c r="AJ1194" s="83" t="s">
        <v>400</v>
      </c>
      <c r="AK1194" s="270">
        <v>0.86095084285529</v>
      </c>
      <c r="AL1194"/>
    </row>
    <row r="1195" spans="28:38" x14ac:dyDescent="0.2">
      <c r="AB1195" s="127" t="str">
        <f t="shared" si="109"/>
        <v>MSSLSHEL_All Wells_Permitted Fugitives_40400151</v>
      </c>
      <c r="AC1195" s="127" t="str">
        <f t="shared" si="110"/>
        <v>All Wells</v>
      </c>
      <c r="AD1195" s="127" t="str">
        <f t="shared" si="111"/>
        <v>Permitted Fugitives</v>
      </c>
      <c r="AE1195" s="127" t="str">
        <f t="shared" si="112"/>
        <v>40400151</v>
      </c>
      <c r="AF1195" s="127" t="str">
        <f t="shared" si="113"/>
        <v>MSSLSHEL</v>
      </c>
      <c r="AG1195" s="272"/>
      <c r="AH1195" s="272"/>
      <c r="AI1195" s="272"/>
      <c r="AJ1195" s="83" t="s">
        <v>401</v>
      </c>
      <c r="AK1195" s="270">
        <v>0.86095084285529</v>
      </c>
      <c r="AL1195"/>
    </row>
    <row r="1196" spans="28:38" x14ac:dyDescent="0.2">
      <c r="AB1196" s="127" t="str">
        <f t="shared" si="109"/>
        <v>PETROLEM_All Wells_Permitted Fugitives_40400151</v>
      </c>
      <c r="AC1196" s="127" t="str">
        <f t="shared" si="110"/>
        <v>All Wells</v>
      </c>
      <c r="AD1196" s="127" t="str">
        <f t="shared" si="111"/>
        <v>Permitted Fugitives</v>
      </c>
      <c r="AE1196" s="127" t="str">
        <f t="shared" si="112"/>
        <v>40400151</v>
      </c>
      <c r="AF1196" s="127" t="str">
        <f t="shared" si="113"/>
        <v>PETROLEM</v>
      </c>
      <c r="AG1196" s="272"/>
      <c r="AH1196" s="272"/>
      <c r="AI1196" s="272"/>
      <c r="AJ1196" s="83" t="s">
        <v>402</v>
      </c>
      <c r="AK1196" s="270">
        <v>0.86095084285529</v>
      </c>
      <c r="AL1196"/>
    </row>
    <row r="1197" spans="28:38" x14ac:dyDescent="0.2">
      <c r="AB1197" s="127" t="str">
        <f t="shared" si="109"/>
        <v>Basinwide_All Wells_Permitted Fugitives_40400151</v>
      </c>
      <c r="AC1197" s="127" t="str">
        <f t="shared" si="110"/>
        <v>All Wells</v>
      </c>
      <c r="AD1197" s="127" t="str">
        <f t="shared" si="111"/>
        <v>Permitted Fugitives</v>
      </c>
      <c r="AE1197" s="127" t="str">
        <f t="shared" si="112"/>
        <v>40400151</v>
      </c>
      <c r="AF1197" s="127" t="str">
        <f t="shared" si="113"/>
        <v>Basinwide</v>
      </c>
      <c r="AG1197" s="272"/>
      <c r="AH1197" s="272"/>
      <c r="AI1197" s="272"/>
      <c r="AJ1197" s="83" t="s">
        <v>453</v>
      </c>
      <c r="AK1197" s="270">
        <v>0.81254415563619808</v>
      </c>
      <c r="AL1197"/>
    </row>
    <row r="1198" spans="28:38" x14ac:dyDescent="0.2">
      <c r="AB1198" s="127" t="str">
        <f t="shared" si="109"/>
        <v>Toole_All Wells_Permitted Fugitives_31088801</v>
      </c>
      <c r="AC1198" s="127" t="str">
        <f t="shared" si="110"/>
        <v>All Wells</v>
      </c>
      <c r="AD1198" s="127" t="str">
        <f t="shared" si="111"/>
        <v>Permitted Fugitives</v>
      </c>
      <c r="AE1198" s="127" t="str">
        <f t="shared" si="112"/>
        <v>31088801</v>
      </c>
      <c r="AF1198" s="127" t="str">
        <f t="shared" si="113"/>
        <v>Toole</v>
      </c>
      <c r="AG1198" s="272"/>
      <c r="AH1198" s="272"/>
      <c r="AI1198" s="12" t="s">
        <v>62</v>
      </c>
      <c r="AJ1198" s="12" t="s">
        <v>383</v>
      </c>
      <c r="AK1198" s="269">
        <v>0.95531817194596502</v>
      </c>
      <c r="AL1198"/>
    </row>
    <row r="1199" spans="28:38" x14ac:dyDescent="0.2">
      <c r="AB1199" s="127" t="str">
        <f t="shared" si="109"/>
        <v>Pondera_All Wells_Permitted Fugitives_31088801</v>
      </c>
      <c r="AC1199" s="127" t="str">
        <f t="shared" si="110"/>
        <v>All Wells</v>
      </c>
      <c r="AD1199" s="127" t="str">
        <f t="shared" si="111"/>
        <v>Permitted Fugitives</v>
      </c>
      <c r="AE1199" s="127" t="str">
        <f t="shared" si="112"/>
        <v>31088801</v>
      </c>
      <c r="AF1199" s="127" t="str">
        <f t="shared" si="113"/>
        <v>Pondera</v>
      </c>
      <c r="AG1199" s="272"/>
      <c r="AH1199" s="272"/>
      <c r="AI1199" s="272"/>
      <c r="AJ1199" s="83" t="s">
        <v>384</v>
      </c>
      <c r="AK1199" s="270">
        <v>0.95531817194596502</v>
      </c>
      <c r="AL1199"/>
    </row>
    <row r="1200" spans="28:38" x14ac:dyDescent="0.2">
      <c r="AB1200" s="127" t="str">
        <f t="shared" si="109"/>
        <v>Glacier_All Wells_Permitted Fugitives_31088801</v>
      </c>
      <c r="AC1200" s="127" t="str">
        <f t="shared" si="110"/>
        <v>All Wells</v>
      </c>
      <c r="AD1200" s="127" t="str">
        <f t="shared" si="111"/>
        <v>Permitted Fugitives</v>
      </c>
      <c r="AE1200" s="127" t="str">
        <f t="shared" si="112"/>
        <v>31088801</v>
      </c>
      <c r="AF1200" s="127" t="str">
        <f t="shared" si="113"/>
        <v>Glacier</v>
      </c>
      <c r="AG1200" s="272"/>
      <c r="AH1200" s="272"/>
      <c r="AI1200" s="272"/>
      <c r="AJ1200" s="83" t="s">
        <v>385</v>
      </c>
      <c r="AK1200" s="270">
        <v>0.95531817194596502</v>
      </c>
      <c r="AL1200"/>
    </row>
    <row r="1201" spans="28:38" x14ac:dyDescent="0.2">
      <c r="AB1201" s="127" t="str">
        <f t="shared" si="109"/>
        <v>Blaine_All Wells_Permitted Fugitives_31088801</v>
      </c>
      <c r="AC1201" s="127" t="str">
        <f t="shared" si="110"/>
        <v>All Wells</v>
      </c>
      <c r="AD1201" s="127" t="str">
        <f t="shared" si="111"/>
        <v>Permitted Fugitives</v>
      </c>
      <c r="AE1201" s="127" t="str">
        <f t="shared" si="112"/>
        <v>31088801</v>
      </c>
      <c r="AF1201" s="127" t="str">
        <f t="shared" si="113"/>
        <v>Blaine</v>
      </c>
      <c r="AG1201" s="272"/>
      <c r="AH1201" s="272"/>
      <c r="AI1201" s="272"/>
      <c r="AJ1201" s="83" t="s">
        <v>386</v>
      </c>
      <c r="AK1201" s="270">
        <v>0.81714947198503274</v>
      </c>
      <c r="AL1201"/>
    </row>
    <row r="1202" spans="28:38" x14ac:dyDescent="0.2">
      <c r="AB1202" s="127" t="str">
        <f t="shared" si="109"/>
        <v>Hill_All Wells_Permitted Fugitives_31088801</v>
      </c>
      <c r="AC1202" s="127" t="str">
        <f t="shared" si="110"/>
        <v>All Wells</v>
      </c>
      <c r="AD1202" s="127" t="str">
        <f t="shared" si="111"/>
        <v>Permitted Fugitives</v>
      </c>
      <c r="AE1202" s="127" t="str">
        <f t="shared" si="112"/>
        <v>31088801</v>
      </c>
      <c r="AF1202" s="127" t="str">
        <f t="shared" si="113"/>
        <v>Hill</v>
      </c>
      <c r="AG1202" s="272"/>
      <c r="AH1202" s="272"/>
      <c r="AI1202" s="272"/>
      <c r="AJ1202" s="83" t="s">
        <v>387</v>
      </c>
      <c r="AK1202" s="270">
        <v>0.81714947198503274</v>
      </c>
      <c r="AL1202"/>
    </row>
    <row r="1203" spans="28:38" x14ac:dyDescent="0.2">
      <c r="AB1203" s="127" t="str">
        <f t="shared" si="109"/>
        <v>Liberty_All Wells_Permitted Fugitives_31088801</v>
      </c>
      <c r="AC1203" s="127" t="str">
        <f t="shared" si="110"/>
        <v>All Wells</v>
      </c>
      <c r="AD1203" s="127" t="str">
        <f t="shared" si="111"/>
        <v>Permitted Fugitives</v>
      </c>
      <c r="AE1203" s="127" t="str">
        <f t="shared" si="112"/>
        <v>31088801</v>
      </c>
      <c r="AF1203" s="127" t="str">
        <f t="shared" si="113"/>
        <v>Liberty</v>
      </c>
      <c r="AG1203" s="272"/>
      <c r="AH1203" s="272"/>
      <c r="AI1203" s="272"/>
      <c r="AJ1203" s="83" t="s">
        <v>388</v>
      </c>
      <c r="AK1203" s="270">
        <v>0.95531817194596502</v>
      </c>
      <c r="AL1203"/>
    </row>
    <row r="1204" spans="28:38" x14ac:dyDescent="0.2">
      <c r="AB1204" s="127" t="str">
        <f t="shared" si="109"/>
        <v>Phillips_All Wells_Permitted Fugitives_31088801</v>
      </c>
      <c r="AC1204" s="127" t="str">
        <f t="shared" si="110"/>
        <v>All Wells</v>
      </c>
      <c r="AD1204" s="127" t="str">
        <f t="shared" si="111"/>
        <v>Permitted Fugitives</v>
      </c>
      <c r="AE1204" s="127" t="str">
        <f t="shared" si="112"/>
        <v>31088801</v>
      </c>
      <c r="AF1204" s="127" t="str">
        <f t="shared" si="113"/>
        <v>Phillips</v>
      </c>
      <c r="AG1204" s="272"/>
      <c r="AH1204" s="272"/>
      <c r="AI1204" s="272"/>
      <c r="AJ1204" s="83" t="s">
        <v>389</v>
      </c>
      <c r="AK1204" s="270">
        <v>0.74056353739134018</v>
      </c>
      <c r="AL1204"/>
    </row>
    <row r="1205" spans="28:38" x14ac:dyDescent="0.2">
      <c r="AB1205" s="127" t="str">
        <f t="shared" si="109"/>
        <v>Cascade_All Wells_Permitted Fugitives_31088801</v>
      </c>
      <c r="AC1205" s="127" t="str">
        <f t="shared" si="110"/>
        <v>All Wells</v>
      </c>
      <c r="AD1205" s="127" t="str">
        <f t="shared" si="111"/>
        <v>Permitted Fugitives</v>
      </c>
      <c r="AE1205" s="127" t="str">
        <f t="shared" si="112"/>
        <v>31088801</v>
      </c>
      <c r="AF1205" s="127" t="str">
        <f t="shared" si="113"/>
        <v>Cascade</v>
      </c>
      <c r="AG1205" s="272"/>
      <c r="AH1205" s="272"/>
      <c r="AI1205" s="272"/>
      <c r="AJ1205" s="83" t="s">
        <v>390</v>
      </c>
      <c r="AK1205" s="270">
        <v>0.86095084285529</v>
      </c>
      <c r="AL1205"/>
    </row>
    <row r="1206" spans="28:38" x14ac:dyDescent="0.2">
      <c r="AB1206" s="127" t="str">
        <f t="shared" si="109"/>
        <v>Fergus_All Wells_Permitted Fugitives_31088801</v>
      </c>
      <c r="AC1206" s="127" t="str">
        <f t="shared" si="110"/>
        <v>All Wells</v>
      </c>
      <c r="AD1206" s="127" t="str">
        <f t="shared" si="111"/>
        <v>Permitted Fugitives</v>
      </c>
      <c r="AE1206" s="127" t="str">
        <f t="shared" si="112"/>
        <v>31088801</v>
      </c>
      <c r="AF1206" s="127" t="str">
        <f t="shared" si="113"/>
        <v>Fergus</v>
      </c>
      <c r="AG1206" s="272"/>
      <c r="AH1206" s="272"/>
      <c r="AI1206" s="272"/>
      <c r="AJ1206" s="83" t="s">
        <v>391</v>
      </c>
      <c r="AK1206" s="270">
        <v>0.86095084285529</v>
      </c>
      <c r="AL1206"/>
    </row>
    <row r="1207" spans="28:38" x14ac:dyDescent="0.2">
      <c r="AB1207" s="127" t="str">
        <f t="shared" si="109"/>
        <v>Rosebud_All Wells_Permitted Fugitives_31088801</v>
      </c>
      <c r="AC1207" s="127" t="str">
        <f t="shared" si="110"/>
        <v>All Wells</v>
      </c>
      <c r="AD1207" s="127" t="str">
        <f t="shared" si="111"/>
        <v>Permitted Fugitives</v>
      </c>
      <c r="AE1207" s="127" t="str">
        <f t="shared" si="112"/>
        <v>31088801</v>
      </c>
      <c r="AF1207" s="127" t="str">
        <f t="shared" si="113"/>
        <v>Rosebud</v>
      </c>
      <c r="AG1207" s="272"/>
      <c r="AH1207" s="272"/>
      <c r="AI1207" s="272"/>
      <c r="AJ1207" s="83" t="s">
        <v>392</v>
      </c>
      <c r="AK1207" s="270">
        <v>0.86095084285529</v>
      </c>
      <c r="AL1207"/>
    </row>
    <row r="1208" spans="28:38" x14ac:dyDescent="0.2">
      <c r="AB1208" s="127" t="str">
        <f t="shared" si="109"/>
        <v>Teton_All Wells_Permitted Fugitives_31088801</v>
      </c>
      <c r="AC1208" s="127" t="str">
        <f t="shared" si="110"/>
        <v>All Wells</v>
      </c>
      <c r="AD1208" s="127" t="str">
        <f t="shared" si="111"/>
        <v>Permitted Fugitives</v>
      </c>
      <c r="AE1208" s="127" t="str">
        <f t="shared" si="112"/>
        <v>31088801</v>
      </c>
      <c r="AF1208" s="127" t="str">
        <f t="shared" si="113"/>
        <v>Teton</v>
      </c>
      <c r="AG1208" s="272"/>
      <c r="AH1208" s="272"/>
      <c r="AI1208" s="272"/>
      <c r="AJ1208" s="83" t="s">
        <v>393</v>
      </c>
      <c r="AK1208" s="270">
        <v>0.86095084285529</v>
      </c>
      <c r="AL1208"/>
    </row>
    <row r="1209" spans="28:38" x14ac:dyDescent="0.2">
      <c r="AB1209" s="127" t="str">
        <f t="shared" si="109"/>
        <v>Chouteau_All Wells_Permitted Fugitives_31088801</v>
      </c>
      <c r="AC1209" s="127" t="str">
        <f t="shared" si="110"/>
        <v>All Wells</v>
      </c>
      <c r="AD1209" s="127" t="str">
        <f t="shared" si="111"/>
        <v>Permitted Fugitives</v>
      </c>
      <c r="AE1209" s="127" t="str">
        <f t="shared" si="112"/>
        <v>31088801</v>
      </c>
      <c r="AF1209" s="127" t="str">
        <f t="shared" si="113"/>
        <v>Chouteau</v>
      </c>
      <c r="AG1209" s="272"/>
      <c r="AH1209" s="272"/>
      <c r="AI1209" s="272"/>
      <c r="AJ1209" s="83" t="s">
        <v>394</v>
      </c>
      <c r="AK1209" s="270">
        <v>0.81714947198503274</v>
      </c>
      <c r="AL1209"/>
    </row>
    <row r="1210" spans="28:38" x14ac:dyDescent="0.2">
      <c r="AB1210" s="127" t="str">
        <f t="shared" si="109"/>
        <v>YELLWSTN_All Wells_Permitted Fugitives_31088801</v>
      </c>
      <c r="AC1210" s="127" t="str">
        <f t="shared" si="110"/>
        <v>All Wells</v>
      </c>
      <c r="AD1210" s="127" t="str">
        <f t="shared" si="111"/>
        <v>Permitted Fugitives</v>
      </c>
      <c r="AE1210" s="127" t="str">
        <f t="shared" si="112"/>
        <v>31088801</v>
      </c>
      <c r="AF1210" s="127" t="str">
        <f t="shared" si="113"/>
        <v>YELLWSTN</v>
      </c>
      <c r="AG1210" s="272"/>
      <c r="AH1210" s="272"/>
      <c r="AI1210" s="272"/>
      <c r="AJ1210" s="83" t="s">
        <v>399</v>
      </c>
      <c r="AK1210" s="270">
        <v>0.86095084285529</v>
      </c>
      <c r="AL1210"/>
    </row>
    <row r="1211" spans="28:38" x14ac:dyDescent="0.2">
      <c r="AB1211" s="127" t="str">
        <f t="shared" si="109"/>
        <v>GLDN VAL_All Wells_Permitted Fugitives_31088801</v>
      </c>
      <c r="AC1211" s="127" t="str">
        <f t="shared" si="110"/>
        <v>All Wells</v>
      </c>
      <c r="AD1211" s="127" t="str">
        <f t="shared" si="111"/>
        <v>Permitted Fugitives</v>
      </c>
      <c r="AE1211" s="127" t="str">
        <f t="shared" si="112"/>
        <v>31088801</v>
      </c>
      <c r="AF1211" s="127" t="str">
        <f t="shared" si="113"/>
        <v>GLDN VAL</v>
      </c>
      <c r="AG1211" s="272"/>
      <c r="AH1211" s="272"/>
      <c r="AI1211" s="272"/>
      <c r="AJ1211" s="83" t="s">
        <v>400</v>
      </c>
      <c r="AK1211" s="270">
        <v>0.86095084285529</v>
      </c>
      <c r="AL1211"/>
    </row>
    <row r="1212" spans="28:38" x14ac:dyDescent="0.2">
      <c r="AB1212" s="127" t="str">
        <f t="shared" si="109"/>
        <v>MSSLSHEL_All Wells_Permitted Fugitives_31088801</v>
      </c>
      <c r="AC1212" s="127" t="str">
        <f t="shared" si="110"/>
        <v>All Wells</v>
      </c>
      <c r="AD1212" s="127" t="str">
        <f t="shared" si="111"/>
        <v>Permitted Fugitives</v>
      </c>
      <c r="AE1212" s="127" t="str">
        <f t="shared" si="112"/>
        <v>31088801</v>
      </c>
      <c r="AF1212" s="127" t="str">
        <f t="shared" si="113"/>
        <v>MSSLSHEL</v>
      </c>
      <c r="AG1212" s="272"/>
      <c r="AH1212" s="272"/>
      <c r="AI1212" s="272"/>
      <c r="AJ1212" s="83" t="s">
        <v>401</v>
      </c>
      <c r="AK1212" s="270">
        <v>0.86095084285529</v>
      </c>
      <c r="AL1212"/>
    </row>
    <row r="1213" spans="28:38" x14ac:dyDescent="0.2">
      <c r="AB1213" s="127" t="str">
        <f t="shared" si="109"/>
        <v>PETROLEM_All Wells_Permitted Fugitives_31088801</v>
      </c>
      <c r="AC1213" s="127" t="str">
        <f t="shared" si="110"/>
        <v>All Wells</v>
      </c>
      <c r="AD1213" s="127" t="str">
        <f t="shared" si="111"/>
        <v>Permitted Fugitives</v>
      </c>
      <c r="AE1213" s="127" t="str">
        <f t="shared" si="112"/>
        <v>31088801</v>
      </c>
      <c r="AF1213" s="127" t="str">
        <f t="shared" si="113"/>
        <v>PETROLEM</v>
      </c>
      <c r="AG1213" s="272"/>
      <c r="AH1213" s="272"/>
      <c r="AI1213" s="272"/>
      <c r="AJ1213" s="83" t="s">
        <v>402</v>
      </c>
      <c r="AK1213" s="270">
        <v>0.86095084285529</v>
      </c>
      <c r="AL1213"/>
    </row>
    <row r="1214" spans="28:38" x14ac:dyDescent="0.2">
      <c r="AB1214" s="127" t="str">
        <f t="shared" si="109"/>
        <v>Basinwide_All Wells_Permitted Fugitives_31088801</v>
      </c>
      <c r="AC1214" s="127" t="str">
        <f t="shared" si="110"/>
        <v>All Wells</v>
      </c>
      <c r="AD1214" s="127" t="str">
        <f t="shared" si="111"/>
        <v>Permitted Fugitives</v>
      </c>
      <c r="AE1214" s="127" t="str">
        <f t="shared" si="112"/>
        <v>31088801</v>
      </c>
      <c r="AF1214" s="127" t="str">
        <f t="shared" si="113"/>
        <v>Basinwide</v>
      </c>
      <c r="AG1214" s="272"/>
      <c r="AH1214" s="272"/>
      <c r="AI1214" s="272"/>
      <c r="AJ1214" s="83" t="s">
        <v>453</v>
      </c>
      <c r="AK1214" s="270">
        <v>0.81254415563619808</v>
      </c>
      <c r="AL1214"/>
    </row>
    <row r="1215" spans="28:38" x14ac:dyDescent="0.2">
      <c r="AB1215" s="127" t="str">
        <f t="shared" si="109"/>
        <v>Toole_All Wells_Permitted Tank Losses_40400300</v>
      </c>
      <c r="AC1215" s="127" t="str">
        <f t="shared" si="110"/>
        <v>All Wells</v>
      </c>
      <c r="AD1215" s="127" t="str">
        <f t="shared" si="111"/>
        <v>Permitted Tank Losses</v>
      </c>
      <c r="AE1215" s="127" t="str">
        <f t="shared" si="112"/>
        <v>40400300</v>
      </c>
      <c r="AF1215" s="127" t="str">
        <f t="shared" si="113"/>
        <v>Toole</v>
      </c>
      <c r="AG1215" s="272"/>
      <c r="AH1215" s="12" t="s">
        <v>86</v>
      </c>
      <c r="AI1215" s="12" t="s">
        <v>330</v>
      </c>
      <c r="AJ1215" s="12" t="s">
        <v>383</v>
      </c>
      <c r="AK1215" s="269">
        <v>0.95531817194596502</v>
      </c>
      <c r="AL1215"/>
    </row>
    <row r="1216" spans="28:38" x14ac:dyDescent="0.2">
      <c r="AB1216" s="127" t="str">
        <f t="shared" si="109"/>
        <v>Pondera_All Wells_Permitted Tank Losses_40400300</v>
      </c>
      <c r="AC1216" s="127" t="str">
        <f t="shared" si="110"/>
        <v>All Wells</v>
      </c>
      <c r="AD1216" s="127" t="str">
        <f t="shared" si="111"/>
        <v>Permitted Tank Losses</v>
      </c>
      <c r="AE1216" s="127" t="str">
        <f t="shared" si="112"/>
        <v>40400300</v>
      </c>
      <c r="AF1216" s="127" t="str">
        <f t="shared" si="113"/>
        <v>Pondera</v>
      </c>
      <c r="AG1216" s="272"/>
      <c r="AH1216" s="272"/>
      <c r="AI1216" s="272"/>
      <c r="AJ1216" s="83" t="s">
        <v>384</v>
      </c>
      <c r="AK1216" s="270">
        <v>0.95531817194596502</v>
      </c>
      <c r="AL1216"/>
    </row>
    <row r="1217" spans="28:38" x14ac:dyDescent="0.2">
      <c r="AB1217" s="127" t="str">
        <f t="shared" si="109"/>
        <v>Glacier_All Wells_Permitted Tank Losses_40400300</v>
      </c>
      <c r="AC1217" s="127" t="str">
        <f t="shared" si="110"/>
        <v>All Wells</v>
      </c>
      <c r="AD1217" s="127" t="str">
        <f t="shared" si="111"/>
        <v>Permitted Tank Losses</v>
      </c>
      <c r="AE1217" s="127" t="str">
        <f t="shared" si="112"/>
        <v>40400300</v>
      </c>
      <c r="AF1217" s="127" t="str">
        <f t="shared" si="113"/>
        <v>Glacier</v>
      </c>
      <c r="AG1217" s="272"/>
      <c r="AH1217" s="272"/>
      <c r="AI1217" s="272"/>
      <c r="AJ1217" s="83" t="s">
        <v>385</v>
      </c>
      <c r="AK1217" s="270">
        <v>0.95531817194596502</v>
      </c>
      <c r="AL1217"/>
    </row>
    <row r="1218" spans="28:38" x14ac:dyDescent="0.2">
      <c r="AB1218" s="127" t="str">
        <f t="shared" si="109"/>
        <v>Blaine_All Wells_Permitted Tank Losses_40400300</v>
      </c>
      <c r="AC1218" s="127" t="str">
        <f t="shared" si="110"/>
        <v>All Wells</v>
      </c>
      <c r="AD1218" s="127" t="str">
        <f t="shared" si="111"/>
        <v>Permitted Tank Losses</v>
      </c>
      <c r="AE1218" s="127" t="str">
        <f t="shared" si="112"/>
        <v>40400300</v>
      </c>
      <c r="AF1218" s="127" t="str">
        <f t="shared" si="113"/>
        <v>Blaine</v>
      </c>
      <c r="AG1218" s="272"/>
      <c r="AH1218" s="272"/>
      <c r="AI1218" s="272"/>
      <c r="AJ1218" s="83" t="s">
        <v>386</v>
      </c>
      <c r="AK1218" s="270">
        <v>0.81714947198503274</v>
      </c>
      <c r="AL1218"/>
    </row>
    <row r="1219" spans="28:38" x14ac:dyDescent="0.2">
      <c r="AB1219" s="127" t="str">
        <f t="shared" si="109"/>
        <v>Hill_All Wells_Permitted Tank Losses_40400300</v>
      </c>
      <c r="AC1219" s="127" t="str">
        <f t="shared" si="110"/>
        <v>All Wells</v>
      </c>
      <c r="AD1219" s="127" t="str">
        <f t="shared" si="111"/>
        <v>Permitted Tank Losses</v>
      </c>
      <c r="AE1219" s="127" t="str">
        <f t="shared" si="112"/>
        <v>40400300</v>
      </c>
      <c r="AF1219" s="127" t="str">
        <f t="shared" si="113"/>
        <v>Hill</v>
      </c>
      <c r="AG1219" s="272"/>
      <c r="AH1219" s="272"/>
      <c r="AI1219" s="272"/>
      <c r="AJ1219" s="83" t="s">
        <v>387</v>
      </c>
      <c r="AK1219" s="270">
        <v>0.81714947198503274</v>
      </c>
      <c r="AL1219"/>
    </row>
    <row r="1220" spans="28:38" x14ac:dyDescent="0.2">
      <c r="AB1220" s="127" t="str">
        <f t="shared" si="109"/>
        <v>Liberty_All Wells_Permitted Tank Losses_40400300</v>
      </c>
      <c r="AC1220" s="127" t="str">
        <f t="shared" si="110"/>
        <v>All Wells</v>
      </c>
      <c r="AD1220" s="127" t="str">
        <f t="shared" si="111"/>
        <v>Permitted Tank Losses</v>
      </c>
      <c r="AE1220" s="127" t="str">
        <f t="shared" si="112"/>
        <v>40400300</v>
      </c>
      <c r="AF1220" s="127" t="str">
        <f t="shared" si="113"/>
        <v>Liberty</v>
      </c>
      <c r="AG1220" s="272"/>
      <c r="AH1220" s="272"/>
      <c r="AI1220" s="272"/>
      <c r="AJ1220" s="83" t="s">
        <v>388</v>
      </c>
      <c r="AK1220" s="270">
        <v>0.95531817194596502</v>
      </c>
      <c r="AL1220"/>
    </row>
    <row r="1221" spans="28:38" x14ac:dyDescent="0.2">
      <c r="AB1221" s="127" t="str">
        <f t="shared" si="109"/>
        <v>Phillips_All Wells_Permitted Tank Losses_40400300</v>
      </c>
      <c r="AC1221" s="127" t="str">
        <f t="shared" si="110"/>
        <v>All Wells</v>
      </c>
      <c r="AD1221" s="127" t="str">
        <f t="shared" si="111"/>
        <v>Permitted Tank Losses</v>
      </c>
      <c r="AE1221" s="127" t="str">
        <f t="shared" si="112"/>
        <v>40400300</v>
      </c>
      <c r="AF1221" s="127" t="str">
        <f t="shared" si="113"/>
        <v>Phillips</v>
      </c>
      <c r="AG1221" s="272"/>
      <c r="AH1221" s="272"/>
      <c r="AI1221" s="272"/>
      <c r="AJ1221" s="83" t="s">
        <v>389</v>
      </c>
      <c r="AK1221" s="270">
        <v>0.74056353739134018</v>
      </c>
      <c r="AL1221"/>
    </row>
    <row r="1222" spans="28:38" x14ac:dyDescent="0.2">
      <c r="AB1222" s="127" t="str">
        <f t="shared" si="109"/>
        <v>Cascade_All Wells_Permitted Tank Losses_40400300</v>
      </c>
      <c r="AC1222" s="127" t="str">
        <f t="shared" si="110"/>
        <v>All Wells</v>
      </c>
      <c r="AD1222" s="127" t="str">
        <f t="shared" si="111"/>
        <v>Permitted Tank Losses</v>
      </c>
      <c r="AE1222" s="127" t="str">
        <f t="shared" si="112"/>
        <v>40400300</v>
      </c>
      <c r="AF1222" s="127" t="str">
        <f t="shared" si="113"/>
        <v>Cascade</v>
      </c>
      <c r="AG1222" s="272"/>
      <c r="AH1222" s="272"/>
      <c r="AI1222" s="272"/>
      <c r="AJ1222" s="83" t="s">
        <v>390</v>
      </c>
      <c r="AK1222" s="270">
        <v>0.86095084285529</v>
      </c>
      <c r="AL1222"/>
    </row>
    <row r="1223" spans="28:38" x14ac:dyDescent="0.2">
      <c r="AB1223" s="127" t="str">
        <f t="shared" si="109"/>
        <v>Fergus_All Wells_Permitted Tank Losses_40400300</v>
      </c>
      <c r="AC1223" s="127" t="str">
        <f t="shared" si="110"/>
        <v>All Wells</v>
      </c>
      <c r="AD1223" s="127" t="str">
        <f t="shared" si="111"/>
        <v>Permitted Tank Losses</v>
      </c>
      <c r="AE1223" s="127" t="str">
        <f t="shared" si="112"/>
        <v>40400300</v>
      </c>
      <c r="AF1223" s="127" t="str">
        <f t="shared" si="113"/>
        <v>Fergus</v>
      </c>
      <c r="AG1223" s="272"/>
      <c r="AH1223" s="272"/>
      <c r="AI1223" s="272"/>
      <c r="AJ1223" s="83" t="s">
        <v>391</v>
      </c>
      <c r="AK1223" s="270">
        <v>0.86095084285529</v>
      </c>
      <c r="AL1223"/>
    </row>
    <row r="1224" spans="28:38" x14ac:dyDescent="0.2">
      <c r="AB1224" s="127" t="str">
        <f t="shared" si="109"/>
        <v>Rosebud_All Wells_Permitted Tank Losses_40400300</v>
      </c>
      <c r="AC1224" s="127" t="str">
        <f t="shared" si="110"/>
        <v>All Wells</v>
      </c>
      <c r="AD1224" s="127" t="str">
        <f t="shared" si="111"/>
        <v>Permitted Tank Losses</v>
      </c>
      <c r="AE1224" s="127" t="str">
        <f t="shared" si="112"/>
        <v>40400300</v>
      </c>
      <c r="AF1224" s="127" t="str">
        <f t="shared" si="113"/>
        <v>Rosebud</v>
      </c>
      <c r="AG1224" s="272"/>
      <c r="AH1224" s="272"/>
      <c r="AI1224" s="272"/>
      <c r="AJ1224" s="83" t="s">
        <v>392</v>
      </c>
      <c r="AK1224" s="270">
        <v>0.86095084285529</v>
      </c>
      <c r="AL1224"/>
    </row>
    <row r="1225" spans="28:38" x14ac:dyDescent="0.2">
      <c r="AB1225" s="127" t="str">
        <f t="shared" si="109"/>
        <v>Teton_All Wells_Permitted Tank Losses_40400300</v>
      </c>
      <c r="AC1225" s="127" t="str">
        <f t="shared" si="110"/>
        <v>All Wells</v>
      </c>
      <c r="AD1225" s="127" t="str">
        <f t="shared" si="111"/>
        <v>Permitted Tank Losses</v>
      </c>
      <c r="AE1225" s="127" t="str">
        <f t="shared" si="112"/>
        <v>40400300</v>
      </c>
      <c r="AF1225" s="127" t="str">
        <f t="shared" si="113"/>
        <v>Teton</v>
      </c>
      <c r="AG1225" s="272"/>
      <c r="AH1225" s="272"/>
      <c r="AI1225" s="272"/>
      <c r="AJ1225" s="83" t="s">
        <v>393</v>
      </c>
      <c r="AK1225" s="270">
        <v>0.86095084285529</v>
      </c>
      <c r="AL1225"/>
    </row>
    <row r="1226" spans="28:38" x14ac:dyDescent="0.2">
      <c r="AB1226" s="127" t="str">
        <f t="shared" si="109"/>
        <v>Chouteau_All Wells_Permitted Tank Losses_40400300</v>
      </c>
      <c r="AC1226" s="127" t="str">
        <f t="shared" si="110"/>
        <v>All Wells</v>
      </c>
      <c r="AD1226" s="127" t="str">
        <f t="shared" si="111"/>
        <v>Permitted Tank Losses</v>
      </c>
      <c r="AE1226" s="127" t="str">
        <f t="shared" si="112"/>
        <v>40400300</v>
      </c>
      <c r="AF1226" s="127" t="str">
        <f t="shared" si="113"/>
        <v>Chouteau</v>
      </c>
      <c r="AG1226" s="272"/>
      <c r="AH1226" s="272"/>
      <c r="AI1226" s="272"/>
      <c r="AJ1226" s="83" t="s">
        <v>394</v>
      </c>
      <c r="AK1226" s="270">
        <v>0.81714947198503274</v>
      </c>
      <c r="AL1226"/>
    </row>
    <row r="1227" spans="28:38" x14ac:dyDescent="0.2">
      <c r="AB1227" s="127" t="str">
        <f t="shared" si="109"/>
        <v>YELLWSTN_All Wells_Permitted Tank Losses_40400300</v>
      </c>
      <c r="AC1227" s="127" t="str">
        <f t="shared" si="110"/>
        <v>All Wells</v>
      </c>
      <c r="AD1227" s="127" t="str">
        <f t="shared" si="111"/>
        <v>Permitted Tank Losses</v>
      </c>
      <c r="AE1227" s="127" t="str">
        <f t="shared" si="112"/>
        <v>40400300</v>
      </c>
      <c r="AF1227" s="127" t="str">
        <f t="shared" si="113"/>
        <v>YELLWSTN</v>
      </c>
      <c r="AG1227" s="272"/>
      <c r="AH1227" s="272"/>
      <c r="AI1227" s="272"/>
      <c r="AJ1227" s="83" t="s">
        <v>399</v>
      </c>
      <c r="AK1227" s="270">
        <v>0.86095084285529</v>
      </c>
      <c r="AL1227"/>
    </row>
    <row r="1228" spans="28:38" x14ac:dyDescent="0.2">
      <c r="AB1228" s="127" t="str">
        <f t="shared" si="109"/>
        <v>GLDN VAL_All Wells_Permitted Tank Losses_40400300</v>
      </c>
      <c r="AC1228" s="127" t="str">
        <f t="shared" si="110"/>
        <v>All Wells</v>
      </c>
      <c r="AD1228" s="127" t="str">
        <f t="shared" si="111"/>
        <v>Permitted Tank Losses</v>
      </c>
      <c r="AE1228" s="127" t="str">
        <f t="shared" si="112"/>
        <v>40400300</v>
      </c>
      <c r="AF1228" s="127" t="str">
        <f t="shared" si="113"/>
        <v>GLDN VAL</v>
      </c>
      <c r="AG1228" s="272"/>
      <c r="AH1228" s="272"/>
      <c r="AI1228" s="272"/>
      <c r="AJ1228" s="83" t="s">
        <v>400</v>
      </c>
      <c r="AK1228" s="270">
        <v>0.86095084285529</v>
      </c>
      <c r="AL1228"/>
    </row>
    <row r="1229" spans="28:38" x14ac:dyDescent="0.2">
      <c r="AB1229" s="127" t="str">
        <f t="shared" si="109"/>
        <v>MSSLSHEL_All Wells_Permitted Tank Losses_40400300</v>
      </c>
      <c r="AC1229" s="127" t="str">
        <f t="shared" si="110"/>
        <v>All Wells</v>
      </c>
      <c r="AD1229" s="127" t="str">
        <f t="shared" si="111"/>
        <v>Permitted Tank Losses</v>
      </c>
      <c r="AE1229" s="127" t="str">
        <f t="shared" si="112"/>
        <v>40400300</v>
      </c>
      <c r="AF1229" s="127" t="str">
        <f t="shared" si="113"/>
        <v>MSSLSHEL</v>
      </c>
      <c r="AG1229" s="272"/>
      <c r="AH1229" s="272"/>
      <c r="AI1229" s="272"/>
      <c r="AJ1229" s="83" t="s">
        <v>401</v>
      </c>
      <c r="AK1229" s="270">
        <v>0.86095084285529</v>
      </c>
      <c r="AL1229"/>
    </row>
    <row r="1230" spans="28:38" x14ac:dyDescent="0.2">
      <c r="AB1230" s="127" t="str">
        <f t="shared" si="109"/>
        <v>PETROLEM_All Wells_Permitted Tank Losses_40400300</v>
      </c>
      <c r="AC1230" s="127" t="str">
        <f t="shared" si="110"/>
        <v>All Wells</v>
      </c>
      <c r="AD1230" s="127" t="str">
        <f t="shared" si="111"/>
        <v>Permitted Tank Losses</v>
      </c>
      <c r="AE1230" s="127" t="str">
        <f t="shared" si="112"/>
        <v>40400300</v>
      </c>
      <c r="AF1230" s="127" t="str">
        <f t="shared" si="113"/>
        <v>PETROLEM</v>
      </c>
      <c r="AG1230" s="272"/>
      <c r="AH1230" s="272"/>
      <c r="AI1230" s="272"/>
      <c r="AJ1230" s="83" t="s">
        <v>402</v>
      </c>
      <c r="AK1230" s="270">
        <v>0.86095084285529</v>
      </c>
      <c r="AL1230"/>
    </row>
    <row r="1231" spans="28:38" x14ac:dyDescent="0.2">
      <c r="AB1231" s="127" t="str">
        <f t="shared" si="109"/>
        <v>Basinwide_All Wells_Permitted Tank Losses_40400300</v>
      </c>
      <c r="AC1231" s="127" t="str">
        <f t="shared" si="110"/>
        <v>All Wells</v>
      </c>
      <c r="AD1231" s="127" t="str">
        <f t="shared" si="111"/>
        <v>Permitted Tank Losses</v>
      </c>
      <c r="AE1231" s="127" t="str">
        <f t="shared" si="112"/>
        <v>40400300</v>
      </c>
      <c r="AF1231" s="127" t="str">
        <f t="shared" si="113"/>
        <v>Basinwide</v>
      </c>
      <c r="AG1231" s="272"/>
      <c r="AH1231" s="272"/>
      <c r="AI1231" s="272"/>
      <c r="AJ1231" s="83" t="s">
        <v>453</v>
      </c>
      <c r="AK1231" s="270">
        <v>0.81254415563619808</v>
      </c>
      <c r="AL1231"/>
    </row>
    <row r="1232" spans="28:38" x14ac:dyDescent="0.2">
      <c r="AB1232" s="127" t="str">
        <f t="shared" si="109"/>
        <v>Toole_All Wells_Permitted Tank Losses_40400302</v>
      </c>
      <c r="AC1232" s="127" t="str">
        <f t="shared" si="110"/>
        <v>All Wells</v>
      </c>
      <c r="AD1232" s="127" t="str">
        <f t="shared" si="111"/>
        <v>Permitted Tank Losses</v>
      </c>
      <c r="AE1232" s="127" t="str">
        <f t="shared" si="112"/>
        <v>40400302</v>
      </c>
      <c r="AF1232" s="127" t="str">
        <f t="shared" si="113"/>
        <v>Toole</v>
      </c>
      <c r="AG1232" s="272"/>
      <c r="AH1232" s="272"/>
      <c r="AI1232" s="12" t="s">
        <v>63</v>
      </c>
      <c r="AJ1232" s="12" t="s">
        <v>383</v>
      </c>
      <c r="AK1232" s="269">
        <v>0.95531817194596502</v>
      </c>
      <c r="AL1232"/>
    </row>
    <row r="1233" spans="28:38" x14ac:dyDescent="0.2">
      <c r="AB1233" s="127" t="str">
        <f t="shared" si="109"/>
        <v>Pondera_All Wells_Permitted Tank Losses_40400302</v>
      </c>
      <c r="AC1233" s="127" t="str">
        <f t="shared" si="110"/>
        <v>All Wells</v>
      </c>
      <c r="AD1233" s="127" t="str">
        <f t="shared" si="111"/>
        <v>Permitted Tank Losses</v>
      </c>
      <c r="AE1233" s="127" t="str">
        <f t="shared" si="112"/>
        <v>40400302</v>
      </c>
      <c r="AF1233" s="127" t="str">
        <f t="shared" si="113"/>
        <v>Pondera</v>
      </c>
      <c r="AG1233" s="272"/>
      <c r="AH1233" s="272"/>
      <c r="AI1233" s="272"/>
      <c r="AJ1233" s="83" t="s">
        <v>384</v>
      </c>
      <c r="AK1233" s="270">
        <v>0.95531817194596502</v>
      </c>
      <c r="AL1233"/>
    </row>
    <row r="1234" spans="28:38" x14ac:dyDescent="0.2">
      <c r="AB1234" s="127" t="str">
        <f t="shared" si="109"/>
        <v>Glacier_All Wells_Permitted Tank Losses_40400302</v>
      </c>
      <c r="AC1234" s="127" t="str">
        <f t="shared" si="110"/>
        <v>All Wells</v>
      </c>
      <c r="AD1234" s="127" t="str">
        <f t="shared" si="111"/>
        <v>Permitted Tank Losses</v>
      </c>
      <c r="AE1234" s="127" t="str">
        <f t="shared" si="112"/>
        <v>40400302</v>
      </c>
      <c r="AF1234" s="127" t="str">
        <f t="shared" si="113"/>
        <v>Glacier</v>
      </c>
      <c r="AG1234" s="272"/>
      <c r="AH1234" s="272"/>
      <c r="AI1234" s="272"/>
      <c r="AJ1234" s="83" t="s">
        <v>385</v>
      </c>
      <c r="AK1234" s="270">
        <v>0.95531817194596502</v>
      </c>
      <c r="AL1234"/>
    </row>
    <row r="1235" spans="28:38" x14ac:dyDescent="0.2">
      <c r="AB1235" s="127" t="str">
        <f t="shared" si="109"/>
        <v>Blaine_All Wells_Permitted Tank Losses_40400302</v>
      </c>
      <c r="AC1235" s="127" t="str">
        <f t="shared" si="110"/>
        <v>All Wells</v>
      </c>
      <c r="AD1235" s="127" t="str">
        <f t="shared" si="111"/>
        <v>Permitted Tank Losses</v>
      </c>
      <c r="AE1235" s="127" t="str">
        <f t="shared" si="112"/>
        <v>40400302</v>
      </c>
      <c r="AF1235" s="127" t="str">
        <f t="shared" si="113"/>
        <v>Blaine</v>
      </c>
      <c r="AG1235" s="272"/>
      <c r="AH1235" s="272"/>
      <c r="AI1235" s="272"/>
      <c r="AJ1235" s="83" t="s">
        <v>386</v>
      </c>
      <c r="AK1235" s="270">
        <v>0.81714947198503274</v>
      </c>
      <c r="AL1235"/>
    </row>
    <row r="1236" spans="28:38" x14ac:dyDescent="0.2">
      <c r="AB1236" s="127" t="str">
        <f t="shared" si="109"/>
        <v>Hill_All Wells_Permitted Tank Losses_40400302</v>
      </c>
      <c r="AC1236" s="127" t="str">
        <f t="shared" si="110"/>
        <v>All Wells</v>
      </c>
      <c r="AD1236" s="127" t="str">
        <f t="shared" si="111"/>
        <v>Permitted Tank Losses</v>
      </c>
      <c r="AE1236" s="127" t="str">
        <f t="shared" si="112"/>
        <v>40400302</v>
      </c>
      <c r="AF1236" s="127" t="str">
        <f t="shared" si="113"/>
        <v>Hill</v>
      </c>
      <c r="AG1236" s="272"/>
      <c r="AH1236" s="272"/>
      <c r="AI1236" s="272"/>
      <c r="AJ1236" s="83" t="s">
        <v>387</v>
      </c>
      <c r="AK1236" s="270">
        <v>0.81714947198503274</v>
      </c>
      <c r="AL1236"/>
    </row>
    <row r="1237" spans="28:38" x14ac:dyDescent="0.2">
      <c r="AB1237" s="127" t="str">
        <f t="shared" si="109"/>
        <v>Liberty_All Wells_Permitted Tank Losses_40400302</v>
      </c>
      <c r="AC1237" s="127" t="str">
        <f t="shared" si="110"/>
        <v>All Wells</v>
      </c>
      <c r="AD1237" s="127" t="str">
        <f t="shared" si="111"/>
        <v>Permitted Tank Losses</v>
      </c>
      <c r="AE1237" s="127" t="str">
        <f t="shared" si="112"/>
        <v>40400302</v>
      </c>
      <c r="AF1237" s="127" t="str">
        <f t="shared" si="113"/>
        <v>Liberty</v>
      </c>
      <c r="AG1237" s="272"/>
      <c r="AH1237" s="272"/>
      <c r="AI1237" s="272"/>
      <c r="AJ1237" s="83" t="s">
        <v>388</v>
      </c>
      <c r="AK1237" s="270">
        <v>0.95531817194596502</v>
      </c>
      <c r="AL1237"/>
    </row>
    <row r="1238" spans="28:38" x14ac:dyDescent="0.2">
      <c r="AB1238" s="127" t="str">
        <f t="shared" si="109"/>
        <v>Phillips_All Wells_Permitted Tank Losses_40400302</v>
      </c>
      <c r="AC1238" s="127" t="str">
        <f t="shared" si="110"/>
        <v>All Wells</v>
      </c>
      <c r="AD1238" s="127" t="str">
        <f t="shared" si="111"/>
        <v>Permitted Tank Losses</v>
      </c>
      <c r="AE1238" s="127" t="str">
        <f t="shared" si="112"/>
        <v>40400302</v>
      </c>
      <c r="AF1238" s="127" t="str">
        <f t="shared" si="113"/>
        <v>Phillips</v>
      </c>
      <c r="AG1238" s="272"/>
      <c r="AH1238" s="272"/>
      <c r="AI1238" s="272"/>
      <c r="AJ1238" s="83" t="s">
        <v>389</v>
      </c>
      <c r="AK1238" s="270">
        <v>0.74056353739134018</v>
      </c>
      <c r="AL1238"/>
    </row>
    <row r="1239" spans="28:38" x14ac:dyDescent="0.2">
      <c r="AB1239" s="127" t="str">
        <f t="shared" si="109"/>
        <v>Cascade_All Wells_Permitted Tank Losses_40400302</v>
      </c>
      <c r="AC1239" s="127" t="str">
        <f t="shared" si="110"/>
        <v>All Wells</v>
      </c>
      <c r="AD1239" s="127" t="str">
        <f t="shared" si="111"/>
        <v>Permitted Tank Losses</v>
      </c>
      <c r="AE1239" s="127" t="str">
        <f t="shared" si="112"/>
        <v>40400302</v>
      </c>
      <c r="AF1239" s="127" t="str">
        <f t="shared" si="113"/>
        <v>Cascade</v>
      </c>
      <c r="AG1239" s="272"/>
      <c r="AH1239" s="272"/>
      <c r="AI1239" s="272"/>
      <c r="AJ1239" s="83" t="s">
        <v>390</v>
      </c>
      <c r="AK1239" s="270">
        <v>0.86095084285529</v>
      </c>
      <c r="AL1239"/>
    </row>
    <row r="1240" spans="28:38" x14ac:dyDescent="0.2">
      <c r="AB1240" s="127" t="str">
        <f t="shared" si="109"/>
        <v>Fergus_All Wells_Permitted Tank Losses_40400302</v>
      </c>
      <c r="AC1240" s="127" t="str">
        <f t="shared" si="110"/>
        <v>All Wells</v>
      </c>
      <c r="AD1240" s="127" t="str">
        <f t="shared" si="111"/>
        <v>Permitted Tank Losses</v>
      </c>
      <c r="AE1240" s="127" t="str">
        <f t="shared" si="112"/>
        <v>40400302</v>
      </c>
      <c r="AF1240" s="127" t="str">
        <f t="shared" si="113"/>
        <v>Fergus</v>
      </c>
      <c r="AG1240" s="272"/>
      <c r="AH1240" s="272"/>
      <c r="AI1240" s="272"/>
      <c r="AJ1240" s="83" t="s">
        <v>391</v>
      </c>
      <c r="AK1240" s="270">
        <v>0.86095084285529</v>
      </c>
      <c r="AL1240"/>
    </row>
    <row r="1241" spans="28:38" x14ac:dyDescent="0.2">
      <c r="AB1241" s="127" t="str">
        <f t="shared" si="109"/>
        <v>Rosebud_All Wells_Permitted Tank Losses_40400302</v>
      </c>
      <c r="AC1241" s="127" t="str">
        <f t="shared" si="110"/>
        <v>All Wells</v>
      </c>
      <c r="AD1241" s="127" t="str">
        <f t="shared" si="111"/>
        <v>Permitted Tank Losses</v>
      </c>
      <c r="AE1241" s="127" t="str">
        <f t="shared" si="112"/>
        <v>40400302</v>
      </c>
      <c r="AF1241" s="127" t="str">
        <f t="shared" si="113"/>
        <v>Rosebud</v>
      </c>
      <c r="AG1241" s="272"/>
      <c r="AH1241" s="272"/>
      <c r="AI1241" s="272"/>
      <c r="AJ1241" s="83" t="s">
        <v>392</v>
      </c>
      <c r="AK1241" s="270">
        <v>0.86095084285529</v>
      </c>
      <c r="AL1241"/>
    </row>
    <row r="1242" spans="28:38" x14ac:dyDescent="0.2">
      <c r="AB1242" s="127" t="str">
        <f t="shared" si="109"/>
        <v>Teton_All Wells_Permitted Tank Losses_40400302</v>
      </c>
      <c r="AC1242" s="127" t="str">
        <f t="shared" si="110"/>
        <v>All Wells</v>
      </c>
      <c r="AD1242" s="127" t="str">
        <f t="shared" si="111"/>
        <v>Permitted Tank Losses</v>
      </c>
      <c r="AE1242" s="127" t="str">
        <f t="shared" si="112"/>
        <v>40400302</v>
      </c>
      <c r="AF1242" s="127" t="str">
        <f t="shared" si="113"/>
        <v>Teton</v>
      </c>
      <c r="AG1242" s="272"/>
      <c r="AH1242" s="272"/>
      <c r="AI1242" s="272"/>
      <c r="AJ1242" s="83" t="s">
        <v>393</v>
      </c>
      <c r="AK1242" s="270">
        <v>0.86095084285529</v>
      </c>
      <c r="AL1242"/>
    </row>
    <row r="1243" spans="28:38" x14ac:dyDescent="0.2">
      <c r="AB1243" s="127" t="str">
        <f t="shared" si="109"/>
        <v>Chouteau_All Wells_Permitted Tank Losses_40400302</v>
      </c>
      <c r="AC1243" s="127" t="str">
        <f t="shared" si="110"/>
        <v>All Wells</v>
      </c>
      <c r="AD1243" s="127" t="str">
        <f t="shared" si="111"/>
        <v>Permitted Tank Losses</v>
      </c>
      <c r="AE1243" s="127" t="str">
        <f t="shared" si="112"/>
        <v>40400302</v>
      </c>
      <c r="AF1243" s="127" t="str">
        <f t="shared" si="113"/>
        <v>Chouteau</v>
      </c>
      <c r="AG1243" s="272"/>
      <c r="AH1243" s="272"/>
      <c r="AI1243" s="272"/>
      <c r="AJ1243" s="83" t="s">
        <v>394</v>
      </c>
      <c r="AK1243" s="270">
        <v>0.81714947198503274</v>
      </c>
      <c r="AL1243"/>
    </row>
    <row r="1244" spans="28:38" x14ac:dyDescent="0.2">
      <c r="AB1244" s="127" t="str">
        <f t="shared" si="109"/>
        <v>YELLWSTN_All Wells_Permitted Tank Losses_40400302</v>
      </c>
      <c r="AC1244" s="127" t="str">
        <f t="shared" si="110"/>
        <v>All Wells</v>
      </c>
      <c r="AD1244" s="127" t="str">
        <f t="shared" si="111"/>
        <v>Permitted Tank Losses</v>
      </c>
      <c r="AE1244" s="127" t="str">
        <f t="shared" si="112"/>
        <v>40400302</v>
      </c>
      <c r="AF1244" s="127" t="str">
        <f t="shared" si="113"/>
        <v>YELLWSTN</v>
      </c>
      <c r="AG1244" s="272"/>
      <c r="AH1244" s="272"/>
      <c r="AI1244" s="272"/>
      <c r="AJ1244" s="83" t="s">
        <v>399</v>
      </c>
      <c r="AK1244" s="270">
        <v>0.86095084285529</v>
      </c>
      <c r="AL1244"/>
    </row>
    <row r="1245" spans="28:38" x14ac:dyDescent="0.2">
      <c r="AB1245" s="127" t="str">
        <f t="shared" si="109"/>
        <v>GLDN VAL_All Wells_Permitted Tank Losses_40400302</v>
      </c>
      <c r="AC1245" s="127" t="str">
        <f t="shared" si="110"/>
        <v>All Wells</v>
      </c>
      <c r="AD1245" s="127" t="str">
        <f t="shared" si="111"/>
        <v>Permitted Tank Losses</v>
      </c>
      <c r="AE1245" s="127" t="str">
        <f t="shared" si="112"/>
        <v>40400302</v>
      </c>
      <c r="AF1245" s="127" t="str">
        <f t="shared" si="113"/>
        <v>GLDN VAL</v>
      </c>
      <c r="AG1245" s="272"/>
      <c r="AH1245" s="272"/>
      <c r="AI1245" s="272"/>
      <c r="AJ1245" s="83" t="s">
        <v>400</v>
      </c>
      <c r="AK1245" s="270">
        <v>0.86095084285529</v>
      </c>
      <c r="AL1245"/>
    </row>
    <row r="1246" spans="28:38" x14ac:dyDescent="0.2">
      <c r="AB1246" s="127" t="str">
        <f t="shared" ref="AB1246:AB1309" si="114">AF1246&amp;"_"&amp;AC1246&amp;"_"&amp;AD1246&amp;"_"&amp;AE1246</f>
        <v>MSSLSHEL_All Wells_Permitted Tank Losses_40400302</v>
      </c>
      <c r="AC1246" s="127" t="str">
        <f t="shared" ref="AC1246:AC1309" si="115">IF(AG1246="",AC1245,AG1246)</f>
        <v>All Wells</v>
      </c>
      <c r="AD1246" s="127" t="str">
        <f t="shared" ref="AD1246:AD1309" si="116">IF(AH1246="",AD1245,AH1246)</f>
        <v>Permitted Tank Losses</v>
      </c>
      <c r="AE1246" s="127" t="str">
        <f t="shared" ref="AE1246:AE1309" si="117">IF(AI1246="",AE1245,AI1246)</f>
        <v>40400302</v>
      </c>
      <c r="AF1246" s="127" t="str">
        <f t="shared" ref="AF1246:AF1309" si="118">IF(AJ1246&lt;&gt;"",RIGHT(AJ1246,LEN(AJ1246)-7),AF1245)</f>
        <v>MSSLSHEL</v>
      </c>
      <c r="AG1246" s="272"/>
      <c r="AH1246" s="272"/>
      <c r="AI1246" s="272"/>
      <c r="AJ1246" s="83" t="s">
        <v>401</v>
      </c>
      <c r="AK1246" s="270">
        <v>0.86095084285529</v>
      </c>
      <c r="AL1246"/>
    </row>
    <row r="1247" spans="28:38" x14ac:dyDescent="0.2">
      <c r="AB1247" s="127" t="str">
        <f t="shared" si="114"/>
        <v>PETROLEM_All Wells_Permitted Tank Losses_40400302</v>
      </c>
      <c r="AC1247" s="127" t="str">
        <f t="shared" si="115"/>
        <v>All Wells</v>
      </c>
      <c r="AD1247" s="127" t="str">
        <f t="shared" si="116"/>
        <v>Permitted Tank Losses</v>
      </c>
      <c r="AE1247" s="127" t="str">
        <f t="shared" si="117"/>
        <v>40400302</v>
      </c>
      <c r="AF1247" s="127" t="str">
        <f t="shared" si="118"/>
        <v>PETROLEM</v>
      </c>
      <c r="AG1247" s="272"/>
      <c r="AH1247" s="272"/>
      <c r="AI1247" s="272"/>
      <c r="AJ1247" s="83" t="s">
        <v>402</v>
      </c>
      <c r="AK1247" s="270">
        <v>0.86095084285529</v>
      </c>
      <c r="AL1247"/>
    </row>
    <row r="1248" spans="28:38" x14ac:dyDescent="0.2">
      <c r="AB1248" s="127" t="str">
        <f t="shared" si="114"/>
        <v>Basinwide_All Wells_Permitted Tank Losses_40400302</v>
      </c>
      <c r="AC1248" s="127" t="str">
        <f t="shared" si="115"/>
        <v>All Wells</v>
      </c>
      <c r="AD1248" s="127" t="str">
        <f t="shared" si="116"/>
        <v>Permitted Tank Losses</v>
      </c>
      <c r="AE1248" s="127" t="str">
        <f t="shared" si="117"/>
        <v>40400302</v>
      </c>
      <c r="AF1248" s="127" t="str">
        <f t="shared" si="118"/>
        <v>Basinwide</v>
      </c>
      <c r="AG1248" s="272"/>
      <c r="AH1248" s="272"/>
      <c r="AI1248" s="272"/>
      <c r="AJ1248" s="83" t="s">
        <v>453</v>
      </c>
      <c r="AK1248" s="270">
        <v>0.81254415563619808</v>
      </c>
      <c r="AL1248"/>
    </row>
    <row r="1249" spans="28:38" x14ac:dyDescent="0.2">
      <c r="AB1249" s="127" t="str">
        <f t="shared" si="114"/>
        <v>Toole_All Wells_Permitted Tank Losses_40400250</v>
      </c>
      <c r="AC1249" s="127" t="str">
        <f t="shared" si="115"/>
        <v>All Wells</v>
      </c>
      <c r="AD1249" s="127" t="str">
        <f t="shared" si="116"/>
        <v>Permitted Tank Losses</v>
      </c>
      <c r="AE1249" s="127" t="str">
        <f t="shared" si="117"/>
        <v>40400250</v>
      </c>
      <c r="AF1249" s="127" t="str">
        <f t="shared" si="118"/>
        <v>Toole</v>
      </c>
      <c r="AG1249" s="272"/>
      <c r="AH1249" s="272"/>
      <c r="AI1249" s="12" t="s">
        <v>0</v>
      </c>
      <c r="AJ1249" s="12" t="s">
        <v>383</v>
      </c>
      <c r="AK1249" s="269">
        <v>0.95531817194596502</v>
      </c>
      <c r="AL1249"/>
    </row>
    <row r="1250" spans="28:38" x14ac:dyDescent="0.2">
      <c r="AB1250" s="127" t="str">
        <f t="shared" si="114"/>
        <v>Pondera_All Wells_Permitted Tank Losses_40400250</v>
      </c>
      <c r="AC1250" s="127" t="str">
        <f t="shared" si="115"/>
        <v>All Wells</v>
      </c>
      <c r="AD1250" s="127" t="str">
        <f t="shared" si="116"/>
        <v>Permitted Tank Losses</v>
      </c>
      <c r="AE1250" s="127" t="str">
        <f t="shared" si="117"/>
        <v>40400250</v>
      </c>
      <c r="AF1250" s="127" t="str">
        <f t="shared" si="118"/>
        <v>Pondera</v>
      </c>
      <c r="AG1250" s="272"/>
      <c r="AH1250" s="272"/>
      <c r="AI1250" s="272"/>
      <c r="AJ1250" s="83" t="s">
        <v>384</v>
      </c>
      <c r="AK1250" s="270">
        <v>0.95531817194596502</v>
      </c>
      <c r="AL1250"/>
    </row>
    <row r="1251" spans="28:38" x14ac:dyDescent="0.2">
      <c r="AB1251" s="127" t="str">
        <f t="shared" si="114"/>
        <v>Glacier_All Wells_Permitted Tank Losses_40400250</v>
      </c>
      <c r="AC1251" s="127" t="str">
        <f t="shared" si="115"/>
        <v>All Wells</v>
      </c>
      <c r="AD1251" s="127" t="str">
        <f t="shared" si="116"/>
        <v>Permitted Tank Losses</v>
      </c>
      <c r="AE1251" s="127" t="str">
        <f t="shared" si="117"/>
        <v>40400250</v>
      </c>
      <c r="AF1251" s="127" t="str">
        <f t="shared" si="118"/>
        <v>Glacier</v>
      </c>
      <c r="AG1251" s="272"/>
      <c r="AH1251" s="272"/>
      <c r="AI1251" s="272"/>
      <c r="AJ1251" s="83" t="s">
        <v>385</v>
      </c>
      <c r="AK1251" s="270">
        <v>0.95531817194596502</v>
      </c>
      <c r="AL1251"/>
    </row>
    <row r="1252" spans="28:38" x14ac:dyDescent="0.2">
      <c r="AB1252" s="127" t="str">
        <f t="shared" si="114"/>
        <v>Blaine_All Wells_Permitted Tank Losses_40400250</v>
      </c>
      <c r="AC1252" s="127" t="str">
        <f t="shared" si="115"/>
        <v>All Wells</v>
      </c>
      <c r="AD1252" s="127" t="str">
        <f t="shared" si="116"/>
        <v>Permitted Tank Losses</v>
      </c>
      <c r="AE1252" s="127" t="str">
        <f t="shared" si="117"/>
        <v>40400250</v>
      </c>
      <c r="AF1252" s="127" t="str">
        <f t="shared" si="118"/>
        <v>Blaine</v>
      </c>
      <c r="AG1252" s="272"/>
      <c r="AH1252" s="272"/>
      <c r="AI1252" s="272"/>
      <c r="AJ1252" s="83" t="s">
        <v>386</v>
      </c>
      <c r="AK1252" s="270">
        <v>0.81714947198503274</v>
      </c>
      <c r="AL1252"/>
    </row>
    <row r="1253" spans="28:38" x14ac:dyDescent="0.2">
      <c r="AB1253" s="127" t="str">
        <f t="shared" si="114"/>
        <v>Hill_All Wells_Permitted Tank Losses_40400250</v>
      </c>
      <c r="AC1253" s="127" t="str">
        <f t="shared" si="115"/>
        <v>All Wells</v>
      </c>
      <c r="AD1253" s="127" t="str">
        <f t="shared" si="116"/>
        <v>Permitted Tank Losses</v>
      </c>
      <c r="AE1253" s="127" t="str">
        <f t="shared" si="117"/>
        <v>40400250</v>
      </c>
      <c r="AF1253" s="127" t="str">
        <f t="shared" si="118"/>
        <v>Hill</v>
      </c>
      <c r="AG1253" s="272"/>
      <c r="AH1253" s="272"/>
      <c r="AI1253" s="272"/>
      <c r="AJ1253" s="83" t="s">
        <v>387</v>
      </c>
      <c r="AK1253" s="270">
        <v>0.81714947198503274</v>
      </c>
      <c r="AL1253"/>
    </row>
    <row r="1254" spans="28:38" x14ac:dyDescent="0.2">
      <c r="AB1254" s="127" t="str">
        <f t="shared" si="114"/>
        <v>Liberty_All Wells_Permitted Tank Losses_40400250</v>
      </c>
      <c r="AC1254" s="127" t="str">
        <f t="shared" si="115"/>
        <v>All Wells</v>
      </c>
      <c r="AD1254" s="127" t="str">
        <f t="shared" si="116"/>
        <v>Permitted Tank Losses</v>
      </c>
      <c r="AE1254" s="127" t="str">
        <f t="shared" si="117"/>
        <v>40400250</v>
      </c>
      <c r="AF1254" s="127" t="str">
        <f t="shared" si="118"/>
        <v>Liberty</v>
      </c>
      <c r="AG1254" s="272"/>
      <c r="AH1254" s="272"/>
      <c r="AI1254" s="272"/>
      <c r="AJ1254" s="83" t="s">
        <v>388</v>
      </c>
      <c r="AK1254" s="270">
        <v>0.95531817194596502</v>
      </c>
      <c r="AL1254"/>
    </row>
    <row r="1255" spans="28:38" x14ac:dyDescent="0.2">
      <c r="AB1255" s="127" t="str">
        <f t="shared" si="114"/>
        <v>Phillips_All Wells_Permitted Tank Losses_40400250</v>
      </c>
      <c r="AC1255" s="127" t="str">
        <f t="shared" si="115"/>
        <v>All Wells</v>
      </c>
      <c r="AD1255" s="127" t="str">
        <f t="shared" si="116"/>
        <v>Permitted Tank Losses</v>
      </c>
      <c r="AE1255" s="127" t="str">
        <f t="shared" si="117"/>
        <v>40400250</v>
      </c>
      <c r="AF1255" s="127" t="str">
        <f t="shared" si="118"/>
        <v>Phillips</v>
      </c>
      <c r="AG1255" s="272"/>
      <c r="AH1255" s="272"/>
      <c r="AI1255" s="272"/>
      <c r="AJ1255" s="83" t="s">
        <v>389</v>
      </c>
      <c r="AK1255" s="270">
        <v>0.74056353739134018</v>
      </c>
      <c r="AL1255"/>
    </row>
    <row r="1256" spans="28:38" x14ac:dyDescent="0.2">
      <c r="AB1256" s="127" t="str">
        <f t="shared" si="114"/>
        <v>Cascade_All Wells_Permitted Tank Losses_40400250</v>
      </c>
      <c r="AC1256" s="127" t="str">
        <f t="shared" si="115"/>
        <v>All Wells</v>
      </c>
      <c r="AD1256" s="127" t="str">
        <f t="shared" si="116"/>
        <v>Permitted Tank Losses</v>
      </c>
      <c r="AE1256" s="127" t="str">
        <f t="shared" si="117"/>
        <v>40400250</v>
      </c>
      <c r="AF1256" s="127" t="str">
        <f t="shared" si="118"/>
        <v>Cascade</v>
      </c>
      <c r="AG1256" s="272"/>
      <c r="AH1256" s="272"/>
      <c r="AI1256" s="272"/>
      <c r="AJ1256" s="83" t="s">
        <v>390</v>
      </c>
      <c r="AK1256" s="270">
        <v>0.86095084285529</v>
      </c>
      <c r="AL1256"/>
    </row>
    <row r="1257" spans="28:38" x14ac:dyDescent="0.2">
      <c r="AB1257" s="127" t="str">
        <f t="shared" si="114"/>
        <v>Fergus_All Wells_Permitted Tank Losses_40400250</v>
      </c>
      <c r="AC1257" s="127" t="str">
        <f t="shared" si="115"/>
        <v>All Wells</v>
      </c>
      <c r="AD1257" s="127" t="str">
        <f t="shared" si="116"/>
        <v>Permitted Tank Losses</v>
      </c>
      <c r="AE1257" s="127" t="str">
        <f t="shared" si="117"/>
        <v>40400250</v>
      </c>
      <c r="AF1257" s="127" t="str">
        <f t="shared" si="118"/>
        <v>Fergus</v>
      </c>
      <c r="AG1257" s="272"/>
      <c r="AH1257" s="272"/>
      <c r="AI1257" s="272"/>
      <c r="AJ1257" s="83" t="s">
        <v>391</v>
      </c>
      <c r="AK1257" s="270">
        <v>0.86095084285529</v>
      </c>
      <c r="AL1257"/>
    </row>
    <row r="1258" spans="28:38" x14ac:dyDescent="0.2">
      <c r="AB1258" s="127" t="str">
        <f t="shared" si="114"/>
        <v>Rosebud_All Wells_Permitted Tank Losses_40400250</v>
      </c>
      <c r="AC1258" s="127" t="str">
        <f t="shared" si="115"/>
        <v>All Wells</v>
      </c>
      <c r="AD1258" s="127" t="str">
        <f t="shared" si="116"/>
        <v>Permitted Tank Losses</v>
      </c>
      <c r="AE1258" s="127" t="str">
        <f t="shared" si="117"/>
        <v>40400250</v>
      </c>
      <c r="AF1258" s="127" t="str">
        <f t="shared" si="118"/>
        <v>Rosebud</v>
      </c>
      <c r="AG1258" s="272"/>
      <c r="AH1258" s="272"/>
      <c r="AI1258" s="272"/>
      <c r="AJ1258" s="83" t="s">
        <v>392</v>
      </c>
      <c r="AK1258" s="270">
        <v>0.86095084285529</v>
      </c>
      <c r="AL1258"/>
    </row>
    <row r="1259" spans="28:38" x14ac:dyDescent="0.2">
      <c r="AB1259" s="127" t="str">
        <f t="shared" si="114"/>
        <v>Teton_All Wells_Permitted Tank Losses_40400250</v>
      </c>
      <c r="AC1259" s="127" t="str">
        <f t="shared" si="115"/>
        <v>All Wells</v>
      </c>
      <c r="AD1259" s="127" t="str">
        <f t="shared" si="116"/>
        <v>Permitted Tank Losses</v>
      </c>
      <c r="AE1259" s="127" t="str">
        <f t="shared" si="117"/>
        <v>40400250</v>
      </c>
      <c r="AF1259" s="127" t="str">
        <f t="shared" si="118"/>
        <v>Teton</v>
      </c>
      <c r="AG1259" s="272"/>
      <c r="AH1259" s="272"/>
      <c r="AI1259" s="272"/>
      <c r="AJ1259" s="83" t="s">
        <v>393</v>
      </c>
      <c r="AK1259" s="270">
        <v>0.86095084285529</v>
      </c>
      <c r="AL1259"/>
    </row>
    <row r="1260" spans="28:38" x14ac:dyDescent="0.2">
      <c r="AB1260" s="127" t="str">
        <f t="shared" si="114"/>
        <v>Chouteau_All Wells_Permitted Tank Losses_40400250</v>
      </c>
      <c r="AC1260" s="127" t="str">
        <f t="shared" si="115"/>
        <v>All Wells</v>
      </c>
      <c r="AD1260" s="127" t="str">
        <f t="shared" si="116"/>
        <v>Permitted Tank Losses</v>
      </c>
      <c r="AE1260" s="127" t="str">
        <f t="shared" si="117"/>
        <v>40400250</v>
      </c>
      <c r="AF1260" s="127" t="str">
        <f t="shared" si="118"/>
        <v>Chouteau</v>
      </c>
      <c r="AG1260" s="272"/>
      <c r="AH1260" s="272"/>
      <c r="AI1260" s="272"/>
      <c r="AJ1260" s="83" t="s">
        <v>394</v>
      </c>
      <c r="AK1260" s="270">
        <v>0.81714947198503274</v>
      </c>
      <c r="AL1260"/>
    </row>
    <row r="1261" spans="28:38" x14ac:dyDescent="0.2">
      <c r="AB1261" s="127" t="str">
        <f t="shared" si="114"/>
        <v>YELLWSTN_All Wells_Permitted Tank Losses_40400250</v>
      </c>
      <c r="AC1261" s="127" t="str">
        <f t="shared" si="115"/>
        <v>All Wells</v>
      </c>
      <c r="AD1261" s="127" t="str">
        <f t="shared" si="116"/>
        <v>Permitted Tank Losses</v>
      </c>
      <c r="AE1261" s="127" t="str">
        <f t="shared" si="117"/>
        <v>40400250</v>
      </c>
      <c r="AF1261" s="127" t="str">
        <f t="shared" si="118"/>
        <v>YELLWSTN</v>
      </c>
      <c r="AG1261" s="272"/>
      <c r="AH1261" s="272"/>
      <c r="AI1261" s="272"/>
      <c r="AJ1261" s="83" t="s">
        <v>399</v>
      </c>
      <c r="AK1261" s="270">
        <v>0.86095084285529</v>
      </c>
      <c r="AL1261"/>
    </row>
    <row r="1262" spans="28:38" x14ac:dyDescent="0.2">
      <c r="AB1262" s="127" t="str">
        <f t="shared" si="114"/>
        <v>GLDN VAL_All Wells_Permitted Tank Losses_40400250</v>
      </c>
      <c r="AC1262" s="127" t="str">
        <f t="shared" si="115"/>
        <v>All Wells</v>
      </c>
      <c r="AD1262" s="127" t="str">
        <f t="shared" si="116"/>
        <v>Permitted Tank Losses</v>
      </c>
      <c r="AE1262" s="127" t="str">
        <f t="shared" si="117"/>
        <v>40400250</v>
      </c>
      <c r="AF1262" s="127" t="str">
        <f t="shared" si="118"/>
        <v>GLDN VAL</v>
      </c>
      <c r="AG1262" s="272"/>
      <c r="AH1262" s="272"/>
      <c r="AI1262" s="272"/>
      <c r="AJ1262" s="83" t="s">
        <v>400</v>
      </c>
      <c r="AK1262" s="270">
        <v>0.86095084285529</v>
      </c>
      <c r="AL1262"/>
    </row>
    <row r="1263" spans="28:38" x14ac:dyDescent="0.2">
      <c r="AB1263" s="127" t="str">
        <f t="shared" si="114"/>
        <v>MSSLSHEL_All Wells_Permitted Tank Losses_40400250</v>
      </c>
      <c r="AC1263" s="127" t="str">
        <f t="shared" si="115"/>
        <v>All Wells</v>
      </c>
      <c r="AD1263" s="127" t="str">
        <f t="shared" si="116"/>
        <v>Permitted Tank Losses</v>
      </c>
      <c r="AE1263" s="127" t="str">
        <f t="shared" si="117"/>
        <v>40400250</v>
      </c>
      <c r="AF1263" s="127" t="str">
        <f t="shared" si="118"/>
        <v>MSSLSHEL</v>
      </c>
      <c r="AG1263" s="272"/>
      <c r="AH1263" s="272"/>
      <c r="AI1263" s="272"/>
      <c r="AJ1263" s="83" t="s">
        <v>401</v>
      </c>
      <c r="AK1263" s="270">
        <v>0.86095084285529</v>
      </c>
      <c r="AL1263"/>
    </row>
    <row r="1264" spans="28:38" x14ac:dyDescent="0.2">
      <c r="AB1264" s="127" t="str">
        <f t="shared" si="114"/>
        <v>PETROLEM_All Wells_Permitted Tank Losses_40400250</v>
      </c>
      <c r="AC1264" s="127" t="str">
        <f t="shared" si="115"/>
        <v>All Wells</v>
      </c>
      <c r="AD1264" s="127" t="str">
        <f t="shared" si="116"/>
        <v>Permitted Tank Losses</v>
      </c>
      <c r="AE1264" s="127" t="str">
        <f t="shared" si="117"/>
        <v>40400250</v>
      </c>
      <c r="AF1264" s="127" t="str">
        <f t="shared" si="118"/>
        <v>PETROLEM</v>
      </c>
      <c r="AG1264" s="272"/>
      <c r="AH1264" s="272"/>
      <c r="AI1264" s="272"/>
      <c r="AJ1264" s="83" t="s">
        <v>402</v>
      </c>
      <c r="AK1264" s="270">
        <v>0.86095084285529</v>
      </c>
      <c r="AL1264"/>
    </row>
    <row r="1265" spans="28:38" x14ac:dyDescent="0.2">
      <c r="AB1265" s="127" t="str">
        <f t="shared" si="114"/>
        <v>Basinwide_All Wells_Permitted Tank Losses_40400250</v>
      </c>
      <c r="AC1265" s="127" t="str">
        <f t="shared" si="115"/>
        <v>All Wells</v>
      </c>
      <c r="AD1265" s="127" t="str">
        <f t="shared" si="116"/>
        <v>Permitted Tank Losses</v>
      </c>
      <c r="AE1265" s="127" t="str">
        <f t="shared" si="117"/>
        <v>40400250</v>
      </c>
      <c r="AF1265" s="127" t="str">
        <f t="shared" si="118"/>
        <v>Basinwide</v>
      </c>
      <c r="AG1265" s="272"/>
      <c r="AH1265" s="272"/>
      <c r="AI1265" s="272"/>
      <c r="AJ1265" s="83" t="s">
        <v>453</v>
      </c>
      <c r="AK1265" s="270">
        <v>0.81254415563619808</v>
      </c>
      <c r="AL1265"/>
    </row>
    <row r="1266" spans="28:38" x14ac:dyDescent="0.2">
      <c r="AB1266" s="127" t="str">
        <f t="shared" si="114"/>
        <v>Toole_All Wells_Natural Gas Production, Other Not Classified_30502504</v>
      </c>
      <c r="AC1266" s="127" t="str">
        <f t="shared" si="115"/>
        <v>All Wells</v>
      </c>
      <c r="AD1266" s="127" t="str">
        <f t="shared" si="116"/>
        <v>Natural Gas Production, Other Not Classified</v>
      </c>
      <c r="AE1266" s="127" t="str">
        <f t="shared" si="117"/>
        <v>30502504</v>
      </c>
      <c r="AF1266" s="127" t="str">
        <f t="shared" si="118"/>
        <v>Toole</v>
      </c>
      <c r="AG1266" s="272"/>
      <c r="AH1266" s="12" t="s">
        <v>31</v>
      </c>
      <c r="AI1266" s="12" t="s">
        <v>4</v>
      </c>
      <c r="AJ1266" s="12" t="s">
        <v>383</v>
      </c>
      <c r="AK1266" s="269">
        <v>0.95531817194596502</v>
      </c>
      <c r="AL1266"/>
    </row>
    <row r="1267" spans="28:38" x14ac:dyDescent="0.2">
      <c r="AB1267" s="127" t="str">
        <f t="shared" si="114"/>
        <v>Pondera_All Wells_Natural Gas Production, Other Not Classified_30502504</v>
      </c>
      <c r="AC1267" s="127" t="str">
        <f t="shared" si="115"/>
        <v>All Wells</v>
      </c>
      <c r="AD1267" s="127" t="str">
        <f t="shared" si="116"/>
        <v>Natural Gas Production, Other Not Classified</v>
      </c>
      <c r="AE1267" s="127" t="str">
        <f t="shared" si="117"/>
        <v>30502504</v>
      </c>
      <c r="AF1267" s="127" t="str">
        <f t="shared" si="118"/>
        <v>Pondera</v>
      </c>
      <c r="AG1267" s="272"/>
      <c r="AH1267" s="272"/>
      <c r="AI1267" s="272"/>
      <c r="AJ1267" s="83" t="s">
        <v>384</v>
      </c>
      <c r="AK1267" s="270">
        <v>0.95531817194596502</v>
      </c>
      <c r="AL1267"/>
    </row>
    <row r="1268" spans="28:38" x14ac:dyDescent="0.2">
      <c r="AB1268" s="127" t="str">
        <f t="shared" si="114"/>
        <v>Glacier_All Wells_Natural Gas Production, Other Not Classified_30502504</v>
      </c>
      <c r="AC1268" s="127" t="str">
        <f t="shared" si="115"/>
        <v>All Wells</v>
      </c>
      <c r="AD1268" s="127" t="str">
        <f t="shared" si="116"/>
        <v>Natural Gas Production, Other Not Classified</v>
      </c>
      <c r="AE1268" s="127" t="str">
        <f t="shared" si="117"/>
        <v>30502504</v>
      </c>
      <c r="AF1268" s="127" t="str">
        <f t="shared" si="118"/>
        <v>Glacier</v>
      </c>
      <c r="AG1268" s="272"/>
      <c r="AH1268" s="272"/>
      <c r="AI1268" s="272"/>
      <c r="AJ1268" s="83" t="s">
        <v>385</v>
      </c>
      <c r="AK1268" s="270">
        <v>0.95531817194596502</v>
      </c>
      <c r="AL1268"/>
    </row>
    <row r="1269" spans="28:38" x14ac:dyDescent="0.2">
      <c r="AB1269" s="127" t="str">
        <f t="shared" si="114"/>
        <v>Blaine_All Wells_Natural Gas Production, Other Not Classified_30502504</v>
      </c>
      <c r="AC1269" s="127" t="str">
        <f t="shared" si="115"/>
        <v>All Wells</v>
      </c>
      <c r="AD1269" s="127" t="str">
        <f t="shared" si="116"/>
        <v>Natural Gas Production, Other Not Classified</v>
      </c>
      <c r="AE1269" s="127" t="str">
        <f t="shared" si="117"/>
        <v>30502504</v>
      </c>
      <c r="AF1269" s="127" t="str">
        <f t="shared" si="118"/>
        <v>Blaine</v>
      </c>
      <c r="AG1269" s="272"/>
      <c r="AH1269" s="272"/>
      <c r="AI1269" s="272"/>
      <c r="AJ1269" s="83" t="s">
        <v>386</v>
      </c>
      <c r="AK1269" s="270">
        <v>0.81714947198503274</v>
      </c>
      <c r="AL1269"/>
    </row>
    <row r="1270" spans="28:38" x14ac:dyDescent="0.2">
      <c r="AB1270" s="127" t="str">
        <f t="shared" si="114"/>
        <v>Hill_All Wells_Natural Gas Production, Other Not Classified_30502504</v>
      </c>
      <c r="AC1270" s="127" t="str">
        <f t="shared" si="115"/>
        <v>All Wells</v>
      </c>
      <c r="AD1270" s="127" t="str">
        <f t="shared" si="116"/>
        <v>Natural Gas Production, Other Not Classified</v>
      </c>
      <c r="AE1270" s="127" t="str">
        <f t="shared" si="117"/>
        <v>30502504</v>
      </c>
      <c r="AF1270" s="127" t="str">
        <f t="shared" si="118"/>
        <v>Hill</v>
      </c>
      <c r="AG1270" s="272"/>
      <c r="AH1270" s="272"/>
      <c r="AI1270" s="272"/>
      <c r="AJ1270" s="83" t="s">
        <v>387</v>
      </c>
      <c r="AK1270" s="270">
        <v>0.81714947198503274</v>
      </c>
      <c r="AL1270"/>
    </row>
    <row r="1271" spans="28:38" x14ac:dyDescent="0.2">
      <c r="AB1271" s="127" t="str">
        <f t="shared" si="114"/>
        <v>Liberty_All Wells_Natural Gas Production, Other Not Classified_30502504</v>
      </c>
      <c r="AC1271" s="127" t="str">
        <f t="shared" si="115"/>
        <v>All Wells</v>
      </c>
      <c r="AD1271" s="127" t="str">
        <f t="shared" si="116"/>
        <v>Natural Gas Production, Other Not Classified</v>
      </c>
      <c r="AE1271" s="127" t="str">
        <f t="shared" si="117"/>
        <v>30502504</v>
      </c>
      <c r="AF1271" s="127" t="str">
        <f t="shared" si="118"/>
        <v>Liberty</v>
      </c>
      <c r="AG1271" s="272"/>
      <c r="AH1271" s="272"/>
      <c r="AI1271" s="272"/>
      <c r="AJ1271" s="83" t="s">
        <v>388</v>
      </c>
      <c r="AK1271" s="270">
        <v>0.95531817194596502</v>
      </c>
      <c r="AL1271"/>
    </row>
    <row r="1272" spans="28:38" x14ac:dyDescent="0.2">
      <c r="AB1272" s="127" t="str">
        <f t="shared" si="114"/>
        <v>Phillips_All Wells_Natural Gas Production, Other Not Classified_30502504</v>
      </c>
      <c r="AC1272" s="127" t="str">
        <f t="shared" si="115"/>
        <v>All Wells</v>
      </c>
      <c r="AD1272" s="127" t="str">
        <f t="shared" si="116"/>
        <v>Natural Gas Production, Other Not Classified</v>
      </c>
      <c r="AE1272" s="127" t="str">
        <f t="shared" si="117"/>
        <v>30502504</v>
      </c>
      <c r="AF1272" s="127" t="str">
        <f t="shared" si="118"/>
        <v>Phillips</v>
      </c>
      <c r="AG1272" s="272"/>
      <c r="AH1272" s="272"/>
      <c r="AI1272" s="272"/>
      <c r="AJ1272" s="83" t="s">
        <v>389</v>
      </c>
      <c r="AK1272" s="270">
        <v>0.74056353739134018</v>
      </c>
      <c r="AL1272"/>
    </row>
    <row r="1273" spans="28:38" x14ac:dyDescent="0.2">
      <c r="AB1273" s="127" t="str">
        <f t="shared" si="114"/>
        <v>Cascade_All Wells_Natural Gas Production, Other Not Classified_30502504</v>
      </c>
      <c r="AC1273" s="127" t="str">
        <f t="shared" si="115"/>
        <v>All Wells</v>
      </c>
      <c r="AD1273" s="127" t="str">
        <f t="shared" si="116"/>
        <v>Natural Gas Production, Other Not Classified</v>
      </c>
      <c r="AE1273" s="127" t="str">
        <f t="shared" si="117"/>
        <v>30502504</v>
      </c>
      <c r="AF1273" s="127" t="str">
        <f t="shared" si="118"/>
        <v>Cascade</v>
      </c>
      <c r="AG1273" s="272"/>
      <c r="AH1273" s="272"/>
      <c r="AI1273" s="272"/>
      <c r="AJ1273" s="83" t="s">
        <v>390</v>
      </c>
      <c r="AK1273" s="270">
        <v>0.86095084285529</v>
      </c>
      <c r="AL1273"/>
    </row>
    <row r="1274" spans="28:38" x14ac:dyDescent="0.2">
      <c r="AB1274" s="127" t="str">
        <f t="shared" si="114"/>
        <v>Fergus_All Wells_Natural Gas Production, Other Not Classified_30502504</v>
      </c>
      <c r="AC1274" s="127" t="str">
        <f t="shared" si="115"/>
        <v>All Wells</v>
      </c>
      <c r="AD1274" s="127" t="str">
        <f t="shared" si="116"/>
        <v>Natural Gas Production, Other Not Classified</v>
      </c>
      <c r="AE1274" s="127" t="str">
        <f t="shared" si="117"/>
        <v>30502504</v>
      </c>
      <c r="AF1274" s="127" t="str">
        <f t="shared" si="118"/>
        <v>Fergus</v>
      </c>
      <c r="AG1274" s="272"/>
      <c r="AH1274" s="272"/>
      <c r="AI1274" s="272"/>
      <c r="AJ1274" s="83" t="s">
        <v>391</v>
      </c>
      <c r="AK1274" s="270">
        <v>0.86095084285529</v>
      </c>
      <c r="AL1274"/>
    </row>
    <row r="1275" spans="28:38" x14ac:dyDescent="0.2">
      <c r="AB1275" s="127" t="str">
        <f t="shared" si="114"/>
        <v>Rosebud_All Wells_Natural Gas Production, Other Not Classified_30502504</v>
      </c>
      <c r="AC1275" s="127" t="str">
        <f t="shared" si="115"/>
        <v>All Wells</v>
      </c>
      <c r="AD1275" s="127" t="str">
        <f t="shared" si="116"/>
        <v>Natural Gas Production, Other Not Classified</v>
      </c>
      <c r="AE1275" s="127" t="str">
        <f t="shared" si="117"/>
        <v>30502504</v>
      </c>
      <c r="AF1275" s="127" t="str">
        <f t="shared" si="118"/>
        <v>Rosebud</v>
      </c>
      <c r="AG1275" s="272"/>
      <c r="AH1275" s="272"/>
      <c r="AI1275" s="272"/>
      <c r="AJ1275" s="83" t="s">
        <v>392</v>
      </c>
      <c r="AK1275" s="270">
        <v>0.86095084285529</v>
      </c>
      <c r="AL1275"/>
    </row>
    <row r="1276" spans="28:38" x14ac:dyDescent="0.2">
      <c r="AB1276" s="127" t="str">
        <f t="shared" si="114"/>
        <v>Teton_All Wells_Natural Gas Production, Other Not Classified_30502504</v>
      </c>
      <c r="AC1276" s="127" t="str">
        <f t="shared" si="115"/>
        <v>All Wells</v>
      </c>
      <c r="AD1276" s="127" t="str">
        <f t="shared" si="116"/>
        <v>Natural Gas Production, Other Not Classified</v>
      </c>
      <c r="AE1276" s="127" t="str">
        <f t="shared" si="117"/>
        <v>30502504</v>
      </c>
      <c r="AF1276" s="127" t="str">
        <f t="shared" si="118"/>
        <v>Teton</v>
      </c>
      <c r="AG1276" s="272"/>
      <c r="AH1276" s="272"/>
      <c r="AI1276" s="272"/>
      <c r="AJ1276" s="83" t="s">
        <v>393</v>
      </c>
      <c r="AK1276" s="270">
        <v>0.86095084285529</v>
      </c>
      <c r="AL1276"/>
    </row>
    <row r="1277" spans="28:38" x14ac:dyDescent="0.2">
      <c r="AB1277" s="127" t="str">
        <f t="shared" si="114"/>
        <v>Chouteau_All Wells_Natural Gas Production, Other Not Classified_30502504</v>
      </c>
      <c r="AC1277" s="127" t="str">
        <f t="shared" si="115"/>
        <v>All Wells</v>
      </c>
      <c r="AD1277" s="127" t="str">
        <f t="shared" si="116"/>
        <v>Natural Gas Production, Other Not Classified</v>
      </c>
      <c r="AE1277" s="127" t="str">
        <f t="shared" si="117"/>
        <v>30502504</v>
      </c>
      <c r="AF1277" s="127" t="str">
        <f t="shared" si="118"/>
        <v>Chouteau</v>
      </c>
      <c r="AG1277" s="272"/>
      <c r="AH1277" s="272"/>
      <c r="AI1277" s="272"/>
      <c r="AJ1277" s="83" t="s">
        <v>394</v>
      </c>
      <c r="AK1277" s="270">
        <v>0.81714947198503274</v>
      </c>
      <c r="AL1277"/>
    </row>
    <row r="1278" spans="28:38" x14ac:dyDescent="0.2">
      <c r="AB1278" s="127" t="str">
        <f t="shared" si="114"/>
        <v>YELLWSTN_All Wells_Natural Gas Production, Other Not Classified_30502504</v>
      </c>
      <c r="AC1278" s="127" t="str">
        <f t="shared" si="115"/>
        <v>All Wells</v>
      </c>
      <c r="AD1278" s="127" t="str">
        <f t="shared" si="116"/>
        <v>Natural Gas Production, Other Not Classified</v>
      </c>
      <c r="AE1278" s="127" t="str">
        <f t="shared" si="117"/>
        <v>30502504</v>
      </c>
      <c r="AF1278" s="127" t="str">
        <f t="shared" si="118"/>
        <v>YELLWSTN</v>
      </c>
      <c r="AG1278" s="272"/>
      <c r="AH1278" s="272"/>
      <c r="AI1278" s="272"/>
      <c r="AJ1278" s="83" t="s">
        <v>399</v>
      </c>
      <c r="AK1278" s="270">
        <v>0.86095084285529</v>
      </c>
      <c r="AL1278"/>
    </row>
    <row r="1279" spans="28:38" x14ac:dyDescent="0.2">
      <c r="AB1279" s="127" t="str">
        <f t="shared" si="114"/>
        <v>GLDN VAL_All Wells_Natural Gas Production, Other Not Classified_30502504</v>
      </c>
      <c r="AC1279" s="127" t="str">
        <f t="shared" si="115"/>
        <v>All Wells</v>
      </c>
      <c r="AD1279" s="127" t="str">
        <f t="shared" si="116"/>
        <v>Natural Gas Production, Other Not Classified</v>
      </c>
      <c r="AE1279" s="127" t="str">
        <f t="shared" si="117"/>
        <v>30502504</v>
      </c>
      <c r="AF1279" s="127" t="str">
        <f t="shared" si="118"/>
        <v>GLDN VAL</v>
      </c>
      <c r="AG1279" s="272"/>
      <c r="AH1279" s="272"/>
      <c r="AI1279" s="272"/>
      <c r="AJ1279" s="83" t="s">
        <v>400</v>
      </c>
      <c r="AK1279" s="270">
        <v>0.86095084285529</v>
      </c>
      <c r="AL1279"/>
    </row>
    <row r="1280" spans="28:38" x14ac:dyDescent="0.2">
      <c r="AB1280" s="127" t="str">
        <f t="shared" si="114"/>
        <v>MSSLSHEL_All Wells_Natural Gas Production, Other Not Classified_30502504</v>
      </c>
      <c r="AC1280" s="127" t="str">
        <f t="shared" si="115"/>
        <v>All Wells</v>
      </c>
      <c r="AD1280" s="127" t="str">
        <f t="shared" si="116"/>
        <v>Natural Gas Production, Other Not Classified</v>
      </c>
      <c r="AE1280" s="127" t="str">
        <f t="shared" si="117"/>
        <v>30502504</v>
      </c>
      <c r="AF1280" s="127" t="str">
        <f t="shared" si="118"/>
        <v>MSSLSHEL</v>
      </c>
      <c r="AG1280" s="272"/>
      <c r="AH1280" s="272"/>
      <c r="AI1280" s="272"/>
      <c r="AJ1280" s="83" t="s">
        <v>401</v>
      </c>
      <c r="AK1280" s="270">
        <v>0.86095084285529</v>
      </c>
      <c r="AL1280"/>
    </row>
    <row r="1281" spans="28:38" x14ac:dyDescent="0.2">
      <c r="AB1281" s="127" t="str">
        <f t="shared" si="114"/>
        <v>PETROLEM_All Wells_Natural Gas Production, Other Not Classified_30502504</v>
      </c>
      <c r="AC1281" s="127" t="str">
        <f t="shared" si="115"/>
        <v>All Wells</v>
      </c>
      <c r="AD1281" s="127" t="str">
        <f t="shared" si="116"/>
        <v>Natural Gas Production, Other Not Classified</v>
      </c>
      <c r="AE1281" s="127" t="str">
        <f t="shared" si="117"/>
        <v>30502504</v>
      </c>
      <c r="AF1281" s="127" t="str">
        <f t="shared" si="118"/>
        <v>PETROLEM</v>
      </c>
      <c r="AG1281" s="272"/>
      <c r="AH1281" s="272"/>
      <c r="AI1281" s="272"/>
      <c r="AJ1281" s="83" t="s">
        <v>402</v>
      </c>
      <c r="AK1281" s="270">
        <v>0.86095084285529</v>
      </c>
      <c r="AL1281"/>
    </row>
    <row r="1282" spans="28:38" x14ac:dyDescent="0.2">
      <c r="AB1282" s="127" t="str">
        <f t="shared" si="114"/>
        <v>Basinwide_All Wells_Natural Gas Production, Other Not Classified_30502504</v>
      </c>
      <c r="AC1282" s="127" t="str">
        <f t="shared" si="115"/>
        <v>All Wells</v>
      </c>
      <c r="AD1282" s="127" t="str">
        <f t="shared" si="116"/>
        <v>Natural Gas Production, Other Not Classified</v>
      </c>
      <c r="AE1282" s="127" t="str">
        <f t="shared" si="117"/>
        <v>30502504</v>
      </c>
      <c r="AF1282" s="127" t="str">
        <f t="shared" si="118"/>
        <v>Basinwide</v>
      </c>
      <c r="AG1282" s="272"/>
      <c r="AH1282" s="272"/>
      <c r="AI1282" s="272"/>
      <c r="AJ1282" s="83" t="s">
        <v>453</v>
      </c>
      <c r="AK1282" s="270">
        <v>0.81254415563619808</v>
      </c>
      <c r="AL1282"/>
    </row>
    <row r="1283" spans="28:38" x14ac:dyDescent="0.2">
      <c r="AB1283" s="127" t="str">
        <f t="shared" si="114"/>
        <v>Toole_All Wells_Natural Gas Production, Other Not Classified_30501050</v>
      </c>
      <c r="AC1283" s="127" t="str">
        <f t="shared" si="115"/>
        <v>All Wells</v>
      </c>
      <c r="AD1283" s="127" t="str">
        <f t="shared" si="116"/>
        <v>Natural Gas Production, Other Not Classified</v>
      </c>
      <c r="AE1283" s="127" t="str">
        <f t="shared" si="117"/>
        <v>30501050</v>
      </c>
      <c r="AF1283" s="127" t="str">
        <f t="shared" si="118"/>
        <v>Toole</v>
      </c>
      <c r="AG1283" s="272"/>
      <c r="AH1283" s="272"/>
      <c r="AI1283" s="12" t="s">
        <v>7</v>
      </c>
      <c r="AJ1283" s="12" t="s">
        <v>383</v>
      </c>
      <c r="AK1283" s="269">
        <v>0.95531817194596502</v>
      </c>
      <c r="AL1283"/>
    </row>
    <row r="1284" spans="28:38" x14ac:dyDescent="0.2">
      <c r="AB1284" s="127" t="str">
        <f t="shared" si="114"/>
        <v>Pondera_All Wells_Natural Gas Production, Other Not Classified_30501050</v>
      </c>
      <c r="AC1284" s="127" t="str">
        <f t="shared" si="115"/>
        <v>All Wells</v>
      </c>
      <c r="AD1284" s="127" t="str">
        <f t="shared" si="116"/>
        <v>Natural Gas Production, Other Not Classified</v>
      </c>
      <c r="AE1284" s="127" t="str">
        <f t="shared" si="117"/>
        <v>30501050</v>
      </c>
      <c r="AF1284" s="127" t="str">
        <f t="shared" si="118"/>
        <v>Pondera</v>
      </c>
      <c r="AG1284" s="272"/>
      <c r="AH1284" s="272"/>
      <c r="AI1284" s="272"/>
      <c r="AJ1284" s="83" t="s">
        <v>384</v>
      </c>
      <c r="AK1284" s="270">
        <v>0.95531817194596502</v>
      </c>
      <c r="AL1284"/>
    </row>
    <row r="1285" spans="28:38" x14ac:dyDescent="0.2">
      <c r="AB1285" s="127" t="str">
        <f t="shared" si="114"/>
        <v>Glacier_All Wells_Natural Gas Production, Other Not Classified_30501050</v>
      </c>
      <c r="AC1285" s="127" t="str">
        <f t="shared" si="115"/>
        <v>All Wells</v>
      </c>
      <c r="AD1285" s="127" t="str">
        <f t="shared" si="116"/>
        <v>Natural Gas Production, Other Not Classified</v>
      </c>
      <c r="AE1285" s="127" t="str">
        <f t="shared" si="117"/>
        <v>30501050</v>
      </c>
      <c r="AF1285" s="127" t="str">
        <f t="shared" si="118"/>
        <v>Glacier</v>
      </c>
      <c r="AG1285" s="272"/>
      <c r="AH1285" s="272"/>
      <c r="AI1285" s="272"/>
      <c r="AJ1285" s="83" t="s">
        <v>385</v>
      </c>
      <c r="AK1285" s="270">
        <v>0.95531817194596502</v>
      </c>
      <c r="AL1285"/>
    </row>
    <row r="1286" spans="28:38" x14ac:dyDescent="0.2">
      <c r="AB1286" s="127" t="str">
        <f t="shared" si="114"/>
        <v>Blaine_All Wells_Natural Gas Production, Other Not Classified_30501050</v>
      </c>
      <c r="AC1286" s="127" t="str">
        <f t="shared" si="115"/>
        <v>All Wells</v>
      </c>
      <c r="AD1286" s="127" t="str">
        <f t="shared" si="116"/>
        <v>Natural Gas Production, Other Not Classified</v>
      </c>
      <c r="AE1286" s="127" t="str">
        <f t="shared" si="117"/>
        <v>30501050</v>
      </c>
      <c r="AF1286" s="127" t="str">
        <f t="shared" si="118"/>
        <v>Blaine</v>
      </c>
      <c r="AG1286" s="272"/>
      <c r="AH1286" s="272"/>
      <c r="AI1286" s="272"/>
      <c r="AJ1286" s="83" t="s">
        <v>386</v>
      </c>
      <c r="AK1286" s="270">
        <v>0.81714947198503274</v>
      </c>
      <c r="AL1286"/>
    </row>
    <row r="1287" spans="28:38" x14ac:dyDescent="0.2">
      <c r="AB1287" s="127" t="str">
        <f t="shared" si="114"/>
        <v>Hill_All Wells_Natural Gas Production, Other Not Classified_30501050</v>
      </c>
      <c r="AC1287" s="127" t="str">
        <f t="shared" si="115"/>
        <v>All Wells</v>
      </c>
      <c r="AD1287" s="127" t="str">
        <f t="shared" si="116"/>
        <v>Natural Gas Production, Other Not Classified</v>
      </c>
      <c r="AE1287" s="127" t="str">
        <f t="shared" si="117"/>
        <v>30501050</v>
      </c>
      <c r="AF1287" s="127" t="str">
        <f t="shared" si="118"/>
        <v>Hill</v>
      </c>
      <c r="AG1287" s="272"/>
      <c r="AH1287" s="272"/>
      <c r="AI1287" s="272"/>
      <c r="AJ1287" s="83" t="s">
        <v>387</v>
      </c>
      <c r="AK1287" s="270">
        <v>0.81714947198503274</v>
      </c>
      <c r="AL1287"/>
    </row>
    <row r="1288" spans="28:38" x14ac:dyDescent="0.2">
      <c r="AB1288" s="127" t="str">
        <f t="shared" si="114"/>
        <v>Liberty_All Wells_Natural Gas Production, Other Not Classified_30501050</v>
      </c>
      <c r="AC1288" s="127" t="str">
        <f t="shared" si="115"/>
        <v>All Wells</v>
      </c>
      <c r="AD1288" s="127" t="str">
        <f t="shared" si="116"/>
        <v>Natural Gas Production, Other Not Classified</v>
      </c>
      <c r="AE1288" s="127" t="str">
        <f t="shared" si="117"/>
        <v>30501050</v>
      </c>
      <c r="AF1288" s="127" t="str">
        <f t="shared" si="118"/>
        <v>Liberty</v>
      </c>
      <c r="AG1288" s="272"/>
      <c r="AH1288" s="272"/>
      <c r="AI1288" s="272"/>
      <c r="AJ1288" s="83" t="s">
        <v>388</v>
      </c>
      <c r="AK1288" s="270">
        <v>0.95531817194596502</v>
      </c>
      <c r="AL1288"/>
    </row>
    <row r="1289" spans="28:38" x14ac:dyDescent="0.2">
      <c r="AB1289" s="127" t="str">
        <f t="shared" si="114"/>
        <v>Phillips_All Wells_Natural Gas Production, Other Not Classified_30501050</v>
      </c>
      <c r="AC1289" s="127" t="str">
        <f t="shared" si="115"/>
        <v>All Wells</v>
      </c>
      <c r="AD1289" s="127" t="str">
        <f t="shared" si="116"/>
        <v>Natural Gas Production, Other Not Classified</v>
      </c>
      <c r="AE1289" s="127" t="str">
        <f t="shared" si="117"/>
        <v>30501050</v>
      </c>
      <c r="AF1289" s="127" t="str">
        <f t="shared" si="118"/>
        <v>Phillips</v>
      </c>
      <c r="AG1289" s="272"/>
      <c r="AH1289" s="272"/>
      <c r="AI1289" s="272"/>
      <c r="AJ1289" s="83" t="s">
        <v>389</v>
      </c>
      <c r="AK1289" s="270">
        <v>0.74056353739134018</v>
      </c>
      <c r="AL1289"/>
    </row>
    <row r="1290" spans="28:38" x14ac:dyDescent="0.2">
      <c r="AB1290" s="127" t="str">
        <f t="shared" si="114"/>
        <v>Cascade_All Wells_Natural Gas Production, Other Not Classified_30501050</v>
      </c>
      <c r="AC1290" s="127" t="str">
        <f t="shared" si="115"/>
        <v>All Wells</v>
      </c>
      <c r="AD1290" s="127" t="str">
        <f t="shared" si="116"/>
        <v>Natural Gas Production, Other Not Classified</v>
      </c>
      <c r="AE1290" s="127" t="str">
        <f t="shared" si="117"/>
        <v>30501050</v>
      </c>
      <c r="AF1290" s="127" t="str">
        <f t="shared" si="118"/>
        <v>Cascade</v>
      </c>
      <c r="AG1290" s="272"/>
      <c r="AH1290" s="272"/>
      <c r="AI1290" s="272"/>
      <c r="AJ1290" s="83" t="s">
        <v>390</v>
      </c>
      <c r="AK1290" s="270">
        <v>0.86095084285529</v>
      </c>
      <c r="AL1290"/>
    </row>
    <row r="1291" spans="28:38" x14ac:dyDescent="0.2">
      <c r="AB1291" s="127" t="str">
        <f t="shared" si="114"/>
        <v>Fergus_All Wells_Natural Gas Production, Other Not Classified_30501050</v>
      </c>
      <c r="AC1291" s="127" t="str">
        <f t="shared" si="115"/>
        <v>All Wells</v>
      </c>
      <c r="AD1291" s="127" t="str">
        <f t="shared" si="116"/>
        <v>Natural Gas Production, Other Not Classified</v>
      </c>
      <c r="AE1291" s="127" t="str">
        <f t="shared" si="117"/>
        <v>30501050</v>
      </c>
      <c r="AF1291" s="127" t="str">
        <f t="shared" si="118"/>
        <v>Fergus</v>
      </c>
      <c r="AG1291" s="272"/>
      <c r="AH1291" s="272"/>
      <c r="AI1291" s="272"/>
      <c r="AJ1291" s="83" t="s">
        <v>391</v>
      </c>
      <c r="AK1291" s="270">
        <v>0.86095084285529</v>
      </c>
      <c r="AL1291"/>
    </row>
    <row r="1292" spans="28:38" x14ac:dyDescent="0.2">
      <c r="AB1292" s="127" t="str">
        <f t="shared" si="114"/>
        <v>Rosebud_All Wells_Natural Gas Production, Other Not Classified_30501050</v>
      </c>
      <c r="AC1292" s="127" t="str">
        <f t="shared" si="115"/>
        <v>All Wells</v>
      </c>
      <c r="AD1292" s="127" t="str">
        <f t="shared" si="116"/>
        <v>Natural Gas Production, Other Not Classified</v>
      </c>
      <c r="AE1292" s="127" t="str">
        <f t="shared" si="117"/>
        <v>30501050</v>
      </c>
      <c r="AF1292" s="127" t="str">
        <f t="shared" si="118"/>
        <v>Rosebud</v>
      </c>
      <c r="AG1292" s="272"/>
      <c r="AH1292" s="272"/>
      <c r="AI1292" s="272"/>
      <c r="AJ1292" s="83" t="s">
        <v>392</v>
      </c>
      <c r="AK1292" s="270">
        <v>0.86095084285529</v>
      </c>
      <c r="AL1292"/>
    </row>
    <row r="1293" spans="28:38" x14ac:dyDescent="0.2">
      <c r="AB1293" s="127" t="str">
        <f t="shared" si="114"/>
        <v>Teton_All Wells_Natural Gas Production, Other Not Classified_30501050</v>
      </c>
      <c r="AC1293" s="127" t="str">
        <f t="shared" si="115"/>
        <v>All Wells</v>
      </c>
      <c r="AD1293" s="127" t="str">
        <f t="shared" si="116"/>
        <v>Natural Gas Production, Other Not Classified</v>
      </c>
      <c r="AE1293" s="127" t="str">
        <f t="shared" si="117"/>
        <v>30501050</v>
      </c>
      <c r="AF1293" s="127" t="str">
        <f t="shared" si="118"/>
        <v>Teton</v>
      </c>
      <c r="AG1293" s="272"/>
      <c r="AH1293" s="272"/>
      <c r="AI1293" s="272"/>
      <c r="AJ1293" s="83" t="s">
        <v>393</v>
      </c>
      <c r="AK1293" s="270">
        <v>0.86095084285529</v>
      </c>
      <c r="AL1293"/>
    </row>
    <row r="1294" spans="28:38" x14ac:dyDescent="0.2">
      <c r="AB1294" s="127" t="str">
        <f t="shared" si="114"/>
        <v>Chouteau_All Wells_Natural Gas Production, Other Not Classified_30501050</v>
      </c>
      <c r="AC1294" s="127" t="str">
        <f t="shared" si="115"/>
        <v>All Wells</v>
      </c>
      <c r="AD1294" s="127" t="str">
        <f t="shared" si="116"/>
        <v>Natural Gas Production, Other Not Classified</v>
      </c>
      <c r="AE1294" s="127" t="str">
        <f t="shared" si="117"/>
        <v>30501050</v>
      </c>
      <c r="AF1294" s="127" t="str">
        <f t="shared" si="118"/>
        <v>Chouteau</v>
      </c>
      <c r="AG1294" s="272"/>
      <c r="AH1294" s="272"/>
      <c r="AI1294" s="272"/>
      <c r="AJ1294" s="83" t="s">
        <v>394</v>
      </c>
      <c r="AK1294" s="270">
        <v>0.81714947198503274</v>
      </c>
      <c r="AL1294"/>
    </row>
    <row r="1295" spans="28:38" x14ac:dyDescent="0.2">
      <c r="AB1295" s="127" t="str">
        <f t="shared" si="114"/>
        <v>YELLWSTN_All Wells_Natural Gas Production, Other Not Classified_30501050</v>
      </c>
      <c r="AC1295" s="127" t="str">
        <f t="shared" si="115"/>
        <v>All Wells</v>
      </c>
      <c r="AD1295" s="127" t="str">
        <f t="shared" si="116"/>
        <v>Natural Gas Production, Other Not Classified</v>
      </c>
      <c r="AE1295" s="127" t="str">
        <f t="shared" si="117"/>
        <v>30501050</v>
      </c>
      <c r="AF1295" s="127" t="str">
        <f t="shared" si="118"/>
        <v>YELLWSTN</v>
      </c>
      <c r="AG1295" s="272"/>
      <c r="AH1295" s="272"/>
      <c r="AI1295" s="272"/>
      <c r="AJ1295" s="83" t="s">
        <v>399</v>
      </c>
      <c r="AK1295" s="270">
        <v>0.86095084285529</v>
      </c>
      <c r="AL1295"/>
    </row>
    <row r="1296" spans="28:38" x14ac:dyDescent="0.2">
      <c r="AB1296" s="127" t="str">
        <f t="shared" si="114"/>
        <v>GLDN VAL_All Wells_Natural Gas Production, Other Not Classified_30501050</v>
      </c>
      <c r="AC1296" s="127" t="str">
        <f t="shared" si="115"/>
        <v>All Wells</v>
      </c>
      <c r="AD1296" s="127" t="str">
        <f t="shared" si="116"/>
        <v>Natural Gas Production, Other Not Classified</v>
      </c>
      <c r="AE1296" s="127" t="str">
        <f t="shared" si="117"/>
        <v>30501050</v>
      </c>
      <c r="AF1296" s="127" t="str">
        <f t="shared" si="118"/>
        <v>GLDN VAL</v>
      </c>
      <c r="AG1296" s="272"/>
      <c r="AH1296" s="272"/>
      <c r="AI1296" s="272"/>
      <c r="AJ1296" s="83" t="s">
        <v>400</v>
      </c>
      <c r="AK1296" s="270">
        <v>0.86095084285529</v>
      </c>
      <c r="AL1296"/>
    </row>
    <row r="1297" spans="28:38" x14ac:dyDescent="0.2">
      <c r="AB1297" s="127" t="str">
        <f t="shared" si="114"/>
        <v>MSSLSHEL_All Wells_Natural Gas Production, Other Not Classified_30501050</v>
      </c>
      <c r="AC1297" s="127" t="str">
        <f t="shared" si="115"/>
        <v>All Wells</v>
      </c>
      <c r="AD1297" s="127" t="str">
        <f t="shared" si="116"/>
        <v>Natural Gas Production, Other Not Classified</v>
      </c>
      <c r="AE1297" s="127" t="str">
        <f t="shared" si="117"/>
        <v>30501050</v>
      </c>
      <c r="AF1297" s="127" t="str">
        <f t="shared" si="118"/>
        <v>MSSLSHEL</v>
      </c>
      <c r="AG1297" s="272"/>
      <c r="AH1297" s="272"/>
      <c r="AI1297" s="272"/>
      <c r="AJ1297" s="83" t="s">
        <v>401</v>
      </c>
      <c r="AK1297" s="270">
        <v>0.86095084285529</v>
      </c>
      <c r="AL1297"/>
    </row>
    <row r="1298" spans="28:38" x14ac:dyDescent="0.2">
      <c r="AB1298" s="127" t="str">
        <f t="shared" si="114"/>
        <v>PETROLEM_All Wells_Natural Gas Production, Other Not Classified_30501050</v>
      </c>
      <c r="AC1298" s="127" t="str">
        <f t="shared" si="115"/>
        <v>All Wells</v>
      </c>
      <c r="AD1298" s="127" t="str">
        <f t="shared" si="116"/>
        <v>Natural Gas Production, Other Not Classified</v>
      </c>
      <c r="AE1298" s="127" t="str">
        <f t="shared" si="117"/>
        <v>30501050</v>
      </c>
      <c r="AF1298" s="127" t="str">
        <f t="shared" si="118"/>
        <v>PETROLEM</v>
      </c>
      <c r="AG1298" s="272"/>
      <c r="AH1298" s="272"/>
      <c r="AI1298" s="272"/>
      <c r="AJ1298" s="83" t="s">
        <v>402</v>
      </c>
      <c r="AK1298" s="270">
        <v>0.86095084285529</v>
      </c>
      <c r="AL1298"/>
    </row>
    <row r="1299" spans="28:38" x14ac:dyDescent="0.2">
      <c r="AB1299" s="127" t="str">
        <f t="shared" si="114"/>
        <v>Basinwide_All Wells_Natural Gas Production, Other Not Classified_30501050</v>
      </c>
      <c r="AC1299" s="127" t="str">
        <f t="shared" si="115"/>
        <v>All Wells</v>
      </c>
      <c r="AD1299" s="127" t="str">
        <f t="shared" si="116"/>
        <v>Natural Gas Production, Other Not Classified</v>
      </c>
      <c r="AE1299" s="127" t="str">
        <f t="shared" si="117"/>
        <v>30501050</v>
      </c>
      <c r="AF1299" s="127" t="str">
        <f t="shared" si="118"/>
        <v>Basinwide</v>
      </c>
      <c r="AG1299" s="272"/>
      <c r="AH1299" s="272"/>
      <c r="AI1299" s="272"/>
      <c r="AJ1299" s="83" t="s">
        <v>453</v>
      </c>
      <c r="AK1299" s="270">
        <v>0.81254415563619808</v>
      </c>
      <c r="AL1299"/>
    </row>
    <row r="1300" spans="28:38" x14ac:dyDescent="0.2">
      <c r="AB1300" s="127" t="str">
        <f t="shared" si="114"/>
        <v>Toole_All Wells_Natural Gas Production, Flares_31000205</v>
      </c>
      <c r="AC1300" s="127" t="str">
        <f t="shared" si="115"/>
        <v>All Wells</v>
      </c>
      <c r="AD1300" s="127" t="str">
        <f t="shared" si="116"/>
        <v>Natural Gas Production, Flares</v>
      </c>
      <c r="AE1300" s="127" t="str">
        <f t="shared" si="117"/>
        <v>31000205</v>
      </c>
      <c r="AF1300" s="127" t="str">
        <f t="shared" si="118"/>
        <v>Toole</v>
      </c>
      <c r="AG1300" s="272"/>
      <c r="AH1300" s="12" t="s">
        <v>85</v>
      </c>
      <c r="AI1300" s="12" t="s">
        <v>26</v>
      </c>
      <c r="AJ1300" s="12" t="s">
        <v>383</v>
      </c>
      <c r="AK1300" s="269">
        <v>0.95531817194596502</v>
      </c>
      <c r="AL1300"/>
    </row>
    <row r="1301" spans="28:38" x14ac:dyDescent="0.2">
      <c r="AB1301" s="127" t="str">
        <f t="shared" si="114"/>
        <v>Pondera_All Wells_Natural Gas Production, Flares_31000205</v>
      </c>
      <c r="AC1301" s="127" t="str">
        <f t="shared" si="115"/>
        <v>All Wells</v>
      </c>
      <c r="AD1301" s="127" t="str">
        <f t="shared" si="116"/>
        <v>Natural Gas Production, Flares</v>
      </c>
      <c r="AE1301" s="127" t="str">
        <f t="shared" si="117"/>
        <v>31000205</v>
      </c>
      <c r="AF1301" s="127" t="str">
        <f t="shared" si="118"/>
        <v>Pondera</v>
      </c>
      <c r="AG1301" s="272"/>
      <c r="AH1301" s="272"/>
      <c r="AI1301" s="272"/>
      <c r="AJ1301" s="83" t="s">
        <v>384</v>
      </c>
      <c r="AK1301" s="270">
        <v>0.95531817194596502</v>
      </c>
      <c r="AL1301"/>
    </row>
    <row r="1302" spans="28:38" x14ac:dyDescent="0.2">
      <c r="AB1302" s="127" t="str">
        <f t="shared" si="114"/>
        <v>Glacier_All Wells_Natural Gas Production, Flares_31000205</v>
      </c>
      <c r="AC1302" s="127" t="str">
        <f t="shared" si="115"/>
        <v>All Wells</v>
      </c>
      <c r="AD1302" s="127" t="str">
        <f t="shared" si="116"/>
        <v>Natural Gas Production, Flares</v>
      </c>
      <c r="AE1302" s="127" t="str">
        <f t="shared" si="117"/>
        <v>31000205</v>
      </c>
      <c r="AF1302" s="127" t="str">
        <f t="shared" si="118"/>
        <v>Glacier</v>
      </c>
      <c r="AG1302" s="272"/>
      <c r="AH1302" s="272"/>
      <c r="AI1302" s="272"/>
      <c r="AJ1302" s="83" t="s">
        <v>385</v>
      </c>
      <c r="AK1302" s="270">
        <v>0.95531817194596502</v>
      </c>
      <c r="AL1302"/>
    </row>
    <row r="1303" spans="28:38" x14ac:dyDescent="0.2">
      <c r="AB1303" s="127" t="str">
        <f t="shared" si="114"/>
        <v>Blaine_All Wells_Natural Gas Production, Flares_31000205</v>
      </c>
      <c r="AC1303" s="127" t="str">
        <f t="shared" si="115"/>
        <v>All Wells</v>
      </c>
      <c r="AD1303" s="127" t="str">
        <f t="shared" si="116"/>
        <v>Natural Gas Production, Flares</v>
      </c>
      <c r="AE1303" s="127" t="str">
        <f t="shared" si="117"/>
        <v>31000205</v>
      </c>
      <c r="AF1303" s="127" t="str">
        <f t="shared" si="118"/>
        <v>Blaine</v>
      </c>
      <c r="AG1303" s="272"/>
      <c r="AH1303" s="272"/>
      <c r="AI1303" s="272"/>
      <c r="AJ1303" s="83" t="s">
        <v>386</v>
      </c>
      <c r="AK1303" s="270">
        <v>0.81714947198503274</v>
      </c>
      <c r="AL1303"/>
    </row>
    <row r="1304" spans="28:38" x14ac:dyDescent="0.2">
      <c r="AB1304" s="127" t="str">
        <f t="shared" si="114"/>
        <v>Hill_All Wells_Natural Gas Production, Flares_31000205</v>
      </c>
      <c r="AC1304" s="127" t="str">
        <f t="shared" si="115"/>
        <v>All Wells</v>
      </c>
      <c r="AD1304" s="127" t="str">
        <f t="shared" si="116"/>
        <v>Natural Gas Production, Flares</v>
      </c>
      <c r="AE1304" s="127" t="str">
        <f t="shared" si="117"/>
        <v>31000205</v>
      </c>
      <c r="AF1304" s="127" t="str">
        <f t="shared" si="118"/>
        <v>Hill</v>
      </c>
      <c r="AG1304" s="272"/>
      <c r="AH1304" s="272"/>
      <c r="AI1304" s="272"/>
      <c r="AJ1304" s="83" t="s">
        <v>387</v>
      </c>
      <c r="AK1304" s="270">
        <v>0.81714947198503274</v>
      </c>
      <c r="AL1304"/>
    </row>
    <row r="1305" spans="28:38" x14ac:dyDescent="0.2">
      <c r="AB1305" s="127" t="str">
        <f t="shared" si="114"/>
        <v>Liberty_All Wells_Natural Gas Production, Flares_31000205</v>
      </c>
      <c r="AC1305" s="127" t="str">
        <f t="shared" si="115"/>
        <v>All Wells</v>
      </c>
      <c r="AD1305" s="127" t="str">
        <f t="shared" si="116"/>
        <v>Natural Gas Production, Flares</v>
      </c>
      <c r="AE1305" s="127" t="str">
        <f t="shared" si="117"/>
        <v>31000205</v>
      </c>
      <c r="AF1305" s="127" t="str">
        <f t="shared" si="118"/>
        <v>Liberty</v>
      </c>
      <c r="AG1305" s="272"/>
      <c r="AH1305" s="272"/>
      <c r="AI1305" s="272"/>
      <c r="AJ1305" s="83" t="s">
        <v>388</v>
      </c>
      <c r="AK1305" s="270">
        <v>0.95531817194596502</v>
      </c>
      <c r="AL1305"/>
    </row>
    <row r="1306" spans="28:38" x14ac:dyDescent="0.2">
      <c r="AB1306" s="127" t="str">
        <f t="shared" si="114"/>
        <v>Phillips_All Wells_Natural Gas Production, Flares_31000205</v>
      </c>
      <c r="AC1306" s="127" t="str">
        <f t="shared" si="115"/>
        <v>All Wells</v>
      </c>
      <c r="AD1306" s="127" t="str">
        <f t="shared" si="116"/>
        <v>Natural Gas Production, Flares</v>
      </c>
      <c r="AE1306" s="127" t="str">
        <f t="shared" si="117"/>
        <v>31000205</v>
      </c>
      <c r="AF1306" s="127" t="str">
        <f t="shared" si="118"/>
        <v>Phillips</v>
      </c>
      <c r="AG1306" s="272"/>
      <c r="AH1306" s="272"/>
      <c r="AI1306" s="272"/>
      <c r="AJ1306" s="83" t="s">
        <v>389</v>
      </c>
      <c r="AK1306" s="270">
        <v>0.74056353739134018</v>
      </c>
      <c r="AL1306"/>
    </row>
    <row r="1307" spans="28:38" x14ac:dyDescent="0.2">
      <c r="AB1307" s="127" t="str">
        <f t="shared" si="114"/>
        <v>Cascade_All Wells_Natural Gas Production, Flares_31000205</v>
      </c>
      <c r="AC1307" s="127" t="str">
        <f t="shared" si="115"/>
        <v>All Wells</v>
      </c>
      <c r="AD1307" s="127" t="str">
        <f t="shared" si="116"/>
        <v>Natural Gas Production, Flares</v>
      </c>
      <c r="AE1307" s="127" t="str">
        <f t="shared" si="117"/>
        <v>31000205</v>
      </c>
      <c r="AF1307" s="127" t="str">
        <f t="shared" si="118"/>
        <v>Cascade</v>
      </c>
      <c r="AG1307" s="272"/>
      <c r="AH1307" s="272"/>
      <c r="AI1307" s="272"/>
      <c r="AJ1307" s="83" t="s">
        <v>390</v>
      </c>
      <c r="AK1307" s="270">
        <v>0.86095084285529</v>
      </c>
      <c r="AL1307"/>
    </row>
    <row r="1308" spans="28:38" x14ac:dyDescent="0.2">
      <c r="AB1308" s="127" t="str">
        <f t="shared" si="114"/>
        <v>Fergus_All Wells_Natural Gas Production, Flares_31000205</v>
      </c>
      <c r="AC1308" s="127" t="str">
        <f t="shared" si="115"/>
        <v>All Wells</v>
      </c>
      <c r="AD1308" s="127" t="str">
        <f t="shared" si="116"/>
        <v>Natural Gas Production, Flares</v>
      </c>
      <c r="AE1308" s="127" t="str">
        <f t="shared" si="117"/>
        <v>31000205</v>
      </c>
      <c r="AF1308" s="127" t="str">
        <f t="shared" si="118"/>
        <v>Fergus</v>
      </c>
      <c r="AG1308" s="272"/>
      <c r="AH1308" s="272"/>
      <c r="AI1308" s="272"/>
      <c r="AJ1308" s="83" t="s">
        <v>391</v>
      </c>
      <c r="AK1308" s="270">
        <v>0.86095084285529</v>
      </c>
      <c r="AL1308"/>
    </row>
    <row r="1309" spans="28:38" x14ac:dyDescent="0.2">
      <c r="AB1309" s="127" t="str">
        <f t="shared" si="114"/>
        <v>Rosebud_All Wells_Natural Gas Production, Flares_31000205</v>
      </c>
      <c r="AC1309" s="127" t="str">
        <f t="shared" si="115"/>
        <v>All Wells</v>
      </c>
      <c r="AD1309" s="127" t="str">
        <f t="shared" si="116"/>
        <v>Natural Gas Production, Flares</v>
      </c>
      <c r="AE1309" s="127" t="str">
        <f t="shared" si="117"/>
        <v>31000205</v>
      </c>
      <c r="AF1309" s="127" t="str">
        <f t="shared" si="118"/>
        <v>Rosebud</v>
      </c>
      <c r="AG1309" s="272"/>
      <c r="AH1309" s="272"/>
      <c r="AI1309" s="272"/>
      <c r="AJ1309" s="83" t="s">
        <v>392</v>
      </c>
      <c r="AK1309" s="270">
        <v>0.86095084285529</v>
      </c>
      <c r="AL1309"/>
    </row>
    <row r="1310" spans="28:38" x14ac:dyDescent="0.2">
      <c r="AB1310" s="127" t="str">
        <f t="shared" ref="AB1310:AB1373" si="119">AF1310&amp;"_"&amp;AC1310&amp;"_"&amp;AD1310&amp;"_"&amp;AE1310</f>
        <v>Teton_All Wells_Natural Gas Production, Flares_31000205</v>
      </c>
      <c r="AC1310" s="127" t="str">
        <f t="shared" ref="AC1310:AC1373" si="120">IF(AG1310="",AC1309,AG1310)</f>
        <v>All Wells</v>
      </c>
      <c r="AD1310" s="127" t="str">
        <f t="shared" ref="AD1310:AD1373" si="121">IF(AH1310="",AD1309,AH1310)</f>
        <v>Natural Gas Production, Flares</v>
      </c>
      <c r="AE1310" s="127" t="str">
        <f t="shared" ref="AE1310:AE1373" si="122">IF(AI1310="",AE1309,AI1310)</f>
        <v>31000205</v>
      </c>
      <c r="AF1310" s="127" t="str">
        <f t="shared" ref="AF1310:AF1373" si="123">IF(AJ1310&lt;&gt;"",RIGHT(AJ1310,LEN(AJ1310)-7),AF1309)</f>
        <v>Teton</v>
      </c>
      <c r="AG1310" s="272"/>
      <c r="AH1310" s="272"/>
      <c r="AI1310" s="272"/>
      <c r="AJ1310" s="83" t="s">
        <v>393</v>
      </c>
      <c r="AK1310" s="270">
        <v>0.86095084285529</v>
      </c>
      <c r="AL1310"/>
    </row>
    <row r="1311" spans="28:38" x14ac:dyDescent="0.2">
      <c r="AB1311" s="127" t="str">
        <f t="shared" si="119"/>
        <v>Chouteau_All Wells_Natural Gas Production, Flares_31000205</v>
      </c>
      <c r="AC1311" s="127" t="str">
        <f t="shared" si="120"/>
        <v>All Wells</v>
      </c>
      <c r="AD1311" s="127" t="str">
        <f t="shared" si="121"/>
        <v>Natural Gas Production, Flares</v>
      </c>
      <c r="AE1311" s="127" t="str">
        <f t="shared" si="122"/>
        <v>31000205</v>
      </c>
      <c r="AF1311" s="127" t="str">
        <f t="shared" si="123"/>
        <v>Chouteau</v>
      </c>
      <c r="AG1311" s="272"/>
      <c r="AH1311" s="272"/>
      <c r="AI1311" s="272"/>
      <c r="AJ1311" s="83" t="s">
        <v>394</v>
      </c>
      <c r="AK1311" s="270">
        <v>0.81714947198503274</v>
      </c>
      <c r="AL1311"/>
    </row>
    <row r="1312" spans="28:38" x14ac:dyDescent="0.2">
      <c r="AB1312" s="127" t="str">
        <f t="shared" si="119"/>
        <v>YELLWSTN_All Wells_Natural Gas Production, Flares_31000205</v>
      </c>
      <c r="AC1312" s="127" t="str">
        <f t="shared" si="120"/>
        <v>All Wells</v>
      </c>
      <c r="AD1312" s="127" t="str">
        <f t="shared" si="121"/>
        <v>Natural Gas Production, Flares</v>
      </c>
      <c r="AE1312" s="127" t="str">
        <f t="shared" si="122"/>
        <v>31000205</v>
      </c>
      <c r="AF1312" s="127" t="str">
        <f t="shared" si="123"/>
        <v>YELLWSTN</v>
      </c>
      <c r="AG1312" s="272"/>
      <c r="AH1312" s="272"/>
      <c r="AI1312" s="272"/>
      <c r="AJ1312" s="83" t="s">
        <v>399</v>
      </c>
      <c r="AK1312" s="270">
        <v>0.86095084285529</v>
      </c>
      <c r="AL1312"/>
    </row>
    <row r="1313" spans="28:38" x14ac:dyDescent="0.2">
      <c r="AB1313" s="127" t="str">
        <f t="shared" si="119"/>
        <v>GLDN VAL_All Wells_Natural Gas Production, Flares_31000205</v>
      </c>
      <c r="AC1313" s="127" t="str">
        <f t="shared" si="120"/>
        <v>All Wells</v>
      </c>
      <c r="AD1313" s="127" t="str">
        <f t="shared" si="121"/>
        <v>Natural Gas Production, Flares</v>
      </c>
      <c r="AE1313" s="127" t="str">
        <f t="shared" si="122"/>
        <v>31000205</v>
      </c>
      <c r="AF1313" s="127" t="str">
        <f t="shared" si="123"/>
        <v>GLDN VAL</v>
      </c>
      <c r="AG1313" s="272"/>
      <c r="AH1313" s="272"/>
      <c r="AI1313" s="272"/>
      <c r="AJ1313" s="83" t="s">
        <v>400</v>
      </c>
      <c r="AK1313" s="270">
        <v>0.86095084285529</v>
      </c>
      <c r="AL1313"/>
    </row>
    <row r="1314" spans="28:38" x14ac:dyDescent="0.2">
      <c r="AB1314" s="127" t="str">
        <f t="shared" si="119"/>
        <v>MSSLSHEL_All Wells_Natural Gas Production, Flares_31000205</v>
      </c>
      <c r="AC1314" s="127" t="str">
        <f t="shared" si="120"/>
        <v>All Wells</v>
      </c>
      <c r="AD1314" s="127" t="str">
        <f t="shared" si="121"/>
        <v>Natural Gas Production, Flares</v>
      </c>
      <c r="AE1314" s="127" t="str">
        <f t="shared" si="122"/>
        <v>31000205</v>
      </c>
      <c r="AF1314" s="127" t="str">
        <f t="shared" si="123"/>
        <v>MSSLSHEL</v>
      </c>
      <c r="AG1314" s="272"/>
      <c r="AH1314" s="272"/>
      <c r="AI1314" s="272"/>
      <c r="AJ1314" s="83" t="s">
        <v>401</v>
      </c>
      <c r="AK1314" s="270">
        <v>0.86095084285529</v>
      </c>
      <c r="AL1314"/>
    </row>
    <row r="1315" spans="28:38" x14ac:dyDescent="0.2">
      <c r="AB1315" s="127" t="str">
        <f t="shared" si="119"/>
        <v>PETROLEM_All Wells_Natural Gas Production, Flares_31000205</v>
      </c>
      <c r="AC1315" s="127" t="str">
        <f t="shared" si="120"/>
        <v>All Wells</v>
      </c>
      <c r="AD1315" s="127" t="str">
        <f t="shared" si="121"/>
        <v>Natural Gas Production, Flares</v>
      </c>
      <c r="AE1315" s="127" t="str">
        <f t="shared" si="122"/>
        <v>31000205</v>
      </c>
      <c r="AF1315" s="127" t="str">
        <f t="shared" si="123"/>
        <v>PETROLEM</v>
      </c>
      <c r="AG1315" s="272"/>
      <c r="AH1315" s="272"/>
      <c r="AI1315" s="272"/>
      <c r="AJ1315" s="83" t="s">
        <v>402</v>
      </c>
      <c r="AK1315" s="270">
        <v>0.86095084285529</v>
      </c>
      <c r="AL1315"/>
    </row>
    <row r="1316" spans="28:38" x14ac:dyDescent="0.2">
      <c r="AB1316" s="127" t="str">
        <f t="shared" si="119"/>
        <v>Basinwide_All Wells_Natural Gas Production, Flares_31000205</v>
      </c>
      <c r="AC1316" s="127" t="str">
        <f t="shared" si="120"/>
        <v>All Wells</v>
      </c>
      <c r="AD1316" s="127" t="str">
        <f t="shared" si="121"/>
        <v>Natural Gas Production, Flares</v>
      </c>
      <c r="AE1316" s="127" t="str">
        <f t="shared" si="122"/>
        <v>31000205</v>
      </c>
      <c r="AF1316" s="127" t="str">
        <f t="shared" si="123"/>
        <v>Basinwide</v>
      </c>
      <c r="AG1316" s="272"/>
      <c r="AH1316" s="272"/>
      <c r="AI1316" s="272"/>
      <c r="AJ1316" s="83" t="s">
        <v>453</v>
      </c>
      <c r="AK1316" s="270">
        <v>0.81254415563619808</v>
      </c>
      <c r="AL1316"/>
    </row>
    <row r="1317" spans="28:38" x14ac:dyDescent="0.2">
      <c r="AB1317" s="127" t="str">
        <f t="shared" si="119"/>
        <v>Toole_All Wells_Other Heaters_10101302</v>
      </c>
      <c r="AC1317" s="127" t="str">
        <f t="shared" si="120"/>
        <v>All Wells</v>
      </c>
      <c r="AD1317" s="127" t="str">
        <f t="shared" si="121"/>
        <v>Other Heaters</v>
      </c>
      <c r="AE1317" s="127" t="str">
        <f t="shared" si="122"/>
        <v>10101302</v>
      </c>
      <c r="AF1317" s="127" t="str">
        <f t="shared" si="123"/>
        <v>Toole</v>
      </c>
      <c r="AG1317" s="272"/>
      <c r="AH1317" s="12" t="s">
        <v>222</v>
      </c>
      <c r="AI1317" s="12" t="s">
        <v>33</v>
      </c>
      <c r="AJ1317" s="12" t="s">
        <v>383</v>
      </c>
      <c r="AK1317" s="269">
        <v>0.95531817194596502</v>
      </c>
      <c r="AL1317"/>
    </row>
    <row r="1318" spans="28:38" x14ac:dyDescent="0.2">
      <c r="AB1318" s="127" t="str">
        <f t="shared" si="119"/>
        <v>Pondera_All Wells_Other Heaters_10101302</v>
      </c>
      <c r="AC1318" s="127" t="str">
        <f t="shared" si="120"/>
        <v>All Wells</v>
      </c>
      <c r="AD1318" s="127" t="str">
        <f t="shared" si="121"/>
        <v>Other Heaters</v>
      </c>
      <c r="AE1318" s="127" t="str">
        <f t="shared" si="122"/>
        <v>10101302</v>
      </c>
      <c r="AF1318" s="127" t="str">
        <f t="shared" si="123"/>
        <v>Pondera</v>
      </c>
      <c r="AG1318" s="272"/>
      <c r="AH1318" s="272"/>
      <c r="AI1318" s="272"/>
      <c r="AJ1318" s="83" t="s">
        <v>384</v>
      </c>
      <c r="AK1318" s="270">
        <v>0.95531817194596502</v>
      </c>
      <c r="AL1318"/>
    </row>
    <row r="1319" spans="28:38" x14ac:dyDescent="0.2">
      <c r="AB1319" s="127" t="str">
        <f t="shared" si="119"/>
        <v>Glacier_All Wells_Other Heaters_10101302</v>
      </c>
      <c r="AC1319" s="127" t="str">
        <f t="shared" si="120"/>
        <v>All Wells</v>
      </c>
      <c r="AD1319" s="127" t="str">
        <f t="shared" si="121"/>
        <v>Other Heaters</v>
      </c>
      <c r="AE1319" s="127" t="str">
        <f t="shared" si="122"/>
        <v>10101302</v>
      </c>
      <c r="AF1319" s="127" t="str">
        <f t="shared" si="123"/>
        <v>Glacier</v>
      </c>
      <c r="AG1319" s="272"/>
      <c r="AH1319" s="272"/>
      <c r="AI1319" s="272"/>
      <c r="AJ1319" s="83" t="s">
        <v>385</v>
      </c>
      <c r="AK1319" s="270">
        <v>0.95531817194596502</v>
      </c>
      <c r="AL1319"/>
    </row>
    <row r="1320" spans="28:38" x14ac:dyDescent="0.2">
      <c r="AB1320" s="127" t="str">
        <f t="shared" si="119"/>
        <v>Blaine_All Wells_Other Heaters_10101302</v>
      </c>
      <c r="AC1320" s="127" t="str">
        <f t="shared" si="120"/>
        <v>All Wells</v>
      </c>
      <c r="AD1320" s="127" t="str">
        <f t="shared" si="121"/>
        <v>Other Heaters</v>
      </c>
      <c r="AE1320" s="127" t="str">
        <f t="shared" si="122"/>
        <v>10101302</v>
      </c>
      <c r="AF1320" s="127" t="str">
        <f t="shared" si="123"/>
        <v>Blaine</v>
      </c>
      <c r="AG1320" s="272"/>
      <c r="AH1320" s="272"/>
      <c r="AI1320" s="272"/>
      <c r="AJ1320" s="83" t="s">
        <v>386</v>
      </c>
      <c r="AK1320" s="270">
        <v>0.81714947198503274</v>
      </c>
      <c r="AL1320"/>
    </row>
    <row r="1321" spans="28:38" x14ac:dyDescent="0.2">
      <c r="AB1321" s="127" t="str">
        <f t="shared" si="119"/>
        <v>Hill_All Wells_Other Heaters_10101302</v>
      </c>
      <c r="AC1321" s="127" t="str">
        <f t="shared" si="120"/>
        <v>All Wells</v>
      </c>
      <c r="AD1321" s="127" t="str">
        <f t="shared" si="121"/>
        <v>Other Heaters</v>
      </c>
      <c r="AE1321" s="127" t="str">
        <f t="shared" si="122"/>
        <v>10101302</v>
      </c>
      <c r="AF1321" s="127" t="str">
        <f t="shared" si="123"/>
        <v>Hill</v>
      </c>
      <c r="AG1321" s="272"/>
      <c r="AH1321" s="272"/>
      <c r="AI1321" s="272"/>
      <c r="AJ1321" s="83" t="s">
        <v>387</v>
      </c>
      <c r="AK1321" s="270">
        <v>0.81714947198503274</v>
      </c>
      <c r="AL1321"/>
    </row>
    <row r="1322" spans="28:38" x14ac:dyDescent="0.2">
      <c r="AB1322" s="127" t="str">
        <f t="shared" si="119"/>
        <v>Liberty_All Wells_Other Heaters_10101302</v>
      </c>
      <c r="AC1322" s="127" t="str">
        <f t="shared" si="120"/>
        <v>All Wells</v>
      </c>
      <c r="AD1322" s="127" t="str">
        <f t="shared" si="121"/>
        <v>Other Heaters</v>
      </c>
      <c r="AE1322" s="127" t="str">
        <f t="shared" si="122"/>
        <v>10101302</v>
      </c>
      <c r="AF1322" s="127" t="str">
        <f t="shared" si="123"/>
        <v>Liberty</v>
      </c>
      <c r="AG1322" s="272"/>
      <c r="AH1322" s="272"/>
      <c r="AI1322" s="272"/>
      <c r="AJ1322" s="83" t="s">
        <v>388</v>
      </c>
      <c r="AK1322" s="270">
        <v>0.95531817194596502</v>
      </c>
      <c r="AL1322"/>
    </row>
    <row r="1323" spans="28:38" x14ac:dyDescent="0.2">
      <c r="AB1323" s="127" t="str">
        <f t="shared" si="119"/>
        <v>Phillips_All Wells_Other Heaters_10101302</v>
      </c>
      <c r="AC1323" s="127" t="str">
        <f t="shared" si="120"/>
        <v>All Wells</v>
      </c>
      <c r="AD1323" s="127" t="str">
        <f t="shared" si="121"/>
        <v>Other Heaters</v>
      </c>
      <c r="AE1323" s="127" t="str">
        <f t="shared" si="122"/>
        <v>10101302</v>
      </c>
      <c r="AF1323" s="127" t="str">
        <f t="shared" si="123"/>
        <v>Phillips</v>
      </c>
      <c r="AG1323" s="272"/>
      <c r="AH1323" s="272"/>
      <c r="AI1323" s="272"/>
      <c r="AJ1323" s="83" t="s">
        <v>389</v>
      </c>
      <c r="AK1323" s="270">
        <v>0.74056353739134018</v>
      </c>
      <c r="AL1323"/>
    </row>
    <row r="1324" spans="28:38" x14ac:dyDescent="0.2">
      <c r="AB1324" s="127" t="str">
        <f t="shared" si="119"/>
        <v>Cascade_All Wells_Other Heaters_10101302</v>
      </c>
      <c r="AC1324" s="127" t="str">
        <f t="shared" si="120"/>
        <v>All Wells</v>
      </c>
      <c r="AD1324" s="127" t="str">
        <f t="shared" si="121"/>
        <v>Other Heaters</v>
      </c>
      <c r="AE1324" s="127" t="str">
        <f t="shared" si="122"/>
        <v>10101302</v>
      </c>
      <c r="AF1324" s="127" t="str">
        <f t="shared" si="123"/>
        <v>Cascade</v>
      </c>
      <c r="AG1324" s="272"/>
      <c r="AH1324" s="272"/>
      <c r="AI1324" s="272"/>
      <c r="AJ1324" s="83" t="s">
        <v>390</v>
      </c>
      <c r="AK1324" s="270">
        <v>0.86095084285529</v>
      </c>
      <c r="AL1324"/>
    </row>
    <row r="1325" spans="28:38" x14ac:dyDescent="0.2">
      <c r="AB1325" s="127" t="str">
        <f t="shared" si="119"/>
        <v>Fergus_All Wells_Other Heaters_10101302</v>
      </c>
      <c r="AC1325" s="127" t="str">
        <f t="shared" si="120"/>
        <v>All Wells</v>
      </c>
      <c r="AD1325" s="127" t="str">
        <f t="shared" si="121"/>
        <v>Other Heaters</v>
      </c>
      <c r="AE1325" s="127" t="str">
        <f t="shared" si="122"/>
        <v>10101302</v>
      </c>
      <c r="AF1325" s="127" t="str">
        <f t="shared" si="123"/>
        <v>Fergus</v>
      </c>
      <c r="AG1325" s="272"/>
      <c r="AH1325" s="272"/>
      <c r="AI1325" s="272"/>
      <c r="AJ1325" s="83" t="s">
        <v>391</v>
      </c>
      <c r="AK1325" s="270">
        <v>0.86095084285529</v>
      </c>
      <c r="AL1325"/>
    </row>
    <row r="1326" spans="28:38" x14ac:dyDescent="0.2">
      <c r="AB1326" s="127" t="str">
        <f t="shared" si="119"/>
        <v>Rosebud_All Wells_Other Heaters_10101302</v>
      </c>
      <c r="AC1326" s="127" t="str">
        <f t="shared" si="120"/>
        <v>All Wells</v>
      </c>
      <c r="AD1326" s="127" t="str">
        <f t="shared" si="121"/>
        <v>Other Heaters</v>
      </c>
      <c r="AE1326" s="127" t="str">
        <f t="shared" si="122"/>
        <v>10101302</v>
      </c>
      <c r="AF1326" s="127" t="str">
        <f t="shared" si="123"/>
        <v>Rosebud</v>
      </c>
      <c r="AG1326" s="272"/>
      <c r="AH1326" s="272"/>
      <c r="AI1326" s="272"/>
      <c r="AJ1326" s="83" t="s">
        <v>392</v>
      </c>
      <c r="AK1326" s="270">
        <v>0.86095084285529</v>
      </c>
      <c r="AL1326"/>
    </row>
    <row r="1327" spans="28:38" x14ac:dyDescent="0.2">
      <c r="AB1327" s="127" t="str">
        <f t="shared" si="119"/>
        <v>Teton_All Wells_Other Heaters_10101302</v>
      </c>
      <c r="AC1327" s="127" t="str">
        <f t="shared" si="120"/>
        <v>All Wells</v>
      </c>
      <c r="AD1327" s="127" t="str">
        <f t="shared" si="121"/>
        <v>Other Heaters</v>
      </c>
      <c r="AE1327" s="127" t="str">
        <f t="shared" si="122"/>
        <v>10101302</v>
      </c>
      <c r="AF1327" s="127" t="str">
        <f t="shared" si="123"/>
        <v>Teton</v>
      </c>
      <c r="AG1327" s="272"/>
      <c r="AH1327" s="272"/>
      <c r="AI1327" s="272"/>
      <c r="AJ1327" s="83" t="s">
        <v>393</v>
      </c>
      <c r="AK1327" s="270">
        <v>0.86095084285529</v>
      </c>
      <c r="AL1327"/>
    </row>
    <row r="1328" spans="28:38" x14ac:dyDescent="0.2">
      <c r="AB1328" s="127" t="str">
        <f t="shared" si="119"/>
        <v>Chouteau_All Wells_Other Heaters_10101302</v>
      </c>
      <c r="AC1328" s="127" t="str">
        <f t="shared" si="120"/>
        <v>All Wells</v>
      </c>
      <c r="AD1328" s="127" t="str">
        <f t="shared" si="121"/>
        <v>Other Heaters</v>
      </c>
      <c r="AE1328" s="127" t="str">
        <f t="shared" si="122"/>
        <v>10101302</v>
      </c>
      <c r="AF1328" s="127" t="str">
        <f t="shared" si="123"/>
        <v>Chouteau</v>
      </c>
      <c r="AG1328" s="272"/>
      <c r="AH1328" s="272"/>
      <c r="AI1328" s="272"/>
      <c r="AJ1328" s="83" t="s">
        <v>394</v>
      </c>
      <c r="AK1328" s="270">
        <v>0.81714947198503274</v>
      </c>
      <c r="AL1328"/>
    </row>
    <row r="1329" spans="28:38" x14ac:dyDescent="0.2">
      <c r="AB1329" s="127" t="str">
        <f t="shared" si="119"/>
        <v>YELLWSTN_All Wells_Other Heaters_10101302</v>
      </c>
      <c r="AC1329" s="127" t="str">
        <f t="shared" si="120"/>
        <v>All Wells</v>
      </c>
      <c r="AD1329" s="127" t="str">
        <f t="shared" si="121"/>
        <v>Other Heaters</v>
      </c>
      <c r="AE1329" s="127" t="str">
        <f t="shared" si="122"/>
        <v>10101302</v>
      </c>
      <c r="AF1329" s="127" t="str">
        <f t="shared" si="123"/>
        <v>YELLWSTN</v>
      </c>
      <c r="AG1329" s="272"/>
      <c r="AH1329" s="272"/>
      <c r="AI1329" s="272"/>
      <c r="AJ1329" s="83" t="s">
        <v>399</v>
      </c>
      <c r="AK1329" s="270">
        <v>0.86095084285529</v>
      </c>
      <c r="AL1329"/>
    </row>
    <row r="1330" spans="28:38" x14ac:dyDescent="0.2">
      <c r="AB1330" s="127" t="str">
        <f t="shared" si="119"/>
        <v>GLDN VAL_All Wells_Other Heaters_10101302</v>
      </c>
      <c r="AC1330" s="127" t="str">
        <f t="shared" si="120"/>
        <v>All Wells</v>
      </c>
      <c r="AD1330" s="127" t="str">
        <f t="shared" si="121"/>
        <v>Other Heaters</v>
      </c>
      <c r="AE1330" s="127" t="str">
        <f t="shared" si="122"/>
        <v>10101302</v>
      </c>
      <c r="AF1330" s="127" t="str">
        <f t="shared" si="123"/>
        <v>GLDN VAL</v>
      </c>
      <c r="AG1330" s="272"/>
      <c r="AH1330" s="272"/>
      <c r="AI1330" s="272"/>
      <c r="AJ1330" s="83" t="s">
        <v>400</v>
      </c>
      <c r="AK1330" s="270">
        <v>0.86095084285529</v>
      </c>
      <c r="AL1330"/>
    </row>
    <row r="1331" spans="28:38" x14ac:dyDescent="0.2">
      <c r="AB1331" s="127" t="str">
        <f t="shared" si="119"/>
        <v>MSSLSHEL_All Wells_Other Heaters_10101302</v>
      </c>
      <c r="AC1331" s="127" t="str">
        <f t="shared" si="120"/>
        <v>All Wells</v>
      </c>
      <c r="AD1331" s="127" t="str">
        <f t="shared" si="121"/>
        <v>Other Heaters</v>
      </c>
      <c r="AE1331" s="127" t="str">
        <f t="shared" si="122"/>
        <v>10101302</v>
      </c>
      <c r="AF1331" s="127" t="str">
        <f t="shared" si="123"/>
        <v>MSSLSHEL</v>
      </c>
      <c r="AG1331" s="272"/>
      <c r="AH1331" s="272"/>
      <c r="AI1331" s="272"/>
      <c r="AJ1331" s="83" t="s">
        <v>401</v>
      </c>
      <c r="AK1331" s="270">
        <v>0.86095084285529</v>
      </c>
      <c r="AL1331"/>
    </row>
    <row r="1332" spans="28:38" x14ac:dyDescent="0.2">
      <c r="AB1332" s="127" t="str">
        <f t="shared" si="119"/>
        <v>PETROLEM_All Wells_Other Heaters_10101302</v>
      </c>
      <c r="AC1332" s="127" t="str">
        <f t="shared" si="120"/>
        <v>All Wells</v>
      </c>
      <c r="AD1332" s="127" t="str">
        <f t="shared" si="121"/>
        <v>Other Heaters</v>
      </c>
      <c r="AE1332" s="127" t="str">
        <f t="shared" si="122"/>
        <v>10101302</v>
      </c>
      <c r="AF1332" s="127" t="str">
        <f t="shared" si="123"/>
        <v>PETROLEM</v>
      </c>
      <c r="AG1332" s="272"/>
      <c r="AH1332" s="272"/>
      <c r="AI1332" s="272"/>
      <c r="AJ1332" s="83" t="s">
        <v>402</v>
      </c>
      <c r="AK1332" s="270">
        <v>0.86095084285529</v>
      </c>
      <c r="AL1332"/>
    </row>
    <row r="1333" spans="28:38" x14ac:dyDescent="0.2">
      <c r="AB1333" s="127" t="str">
        <f t="shared" si="119"/>
        <v>Basinwide_All Wells_Other Heaters_10101302</v>
      </c>
      <c r="AC1333" s="127" t="str">
        <f t="shared" si="120"/>
        <v>All Wells</v>
      </c>
      <c r="AD1333" s="127" t="str">
        <f t="shared" si="121"/>
        <v>Other Heaters</v>
      </c>
      <c r="AE1333" s="127" t="str">
        <f t="shared" si="122"/>
        <v>10101302</v>
      </c>
      <c r="AF1333" s="127" t="str">
        <f t="shared" si="123"/>
        <v>Basinwide</v>
      </c>
      <c r="AG1333" s="272"/>
      <c r="AH1333" s="272"/>
      <c r="AI1333" s="272"/>
      <c r="AJ1333" s="83" t="s">
        <v>453</v>
      </c>
      <c r="AK1333" s="270">
        <v>0.81254415563619808</v>
      </c>
      <c r="AL1333"/>
    </row>
    <row r="1334" spans="28:38" x14ac:dyDescent="0.2">
      <c r="AB1334" s="127" t="str">
        <f t="shared" si="119"/>
        <v>Toole_All Wells_Other Engines_20300201</v>
      </c>
      <c r="AC1334" s="127" t="str">
        <f t="shared" si="120"/>
        <v>All Wells</v>
      </c>
      <c r="AD1334" s="127" t="str">
        <f t="shared" si="121"/>
        <v>Other Engines</v>
      </c>
      <c r="AE1334" s="127" t="str">
        <f t="shared" si="122"/>
        <v>20300201</v>
      </c>
      <c r="AF1334" s="127" t="str">
        <f t="shared" si="123"/>
        <v>Toole</v>
      </c>
      <c r="AG1334" s="272"/>
      <c r="AH1334" s="12" t="s">
        <v>223</v>
      </c>
      <c r="AI1334" s="12" t="s">
        <v>74</v>
      </c>
      <c r="AJ1334" s="12" t="s">
        <v>383</v>
      </c>
      <c r="AK1334" s="269">
        <v>0.95531817194596502</v>
      </c>
      <c r="AL1334"/>
    </row>
    <row r="1335" spans="28:38" x14ac:dyDescent="0.2">
      <c r="AB1335" s="127" t="str">
        <f t="shared" si="119"/>
        <v>Pondera_All Wells_Other Engines_20300201</v>
      </c>
      <c r="AC1335" s="127" t="str">
        <f t="shared" si="120"/>
        <v>All Wells</v>
      </c>
      <c r="AD1335" s="127" t="str">
        <f t="shared" si="121"/>
        <v>Other Engines</v>
      </c>
      <c r="AE1335" s="127" t="str">
        <f t="shared" si="122"/>
        <v>20300201</v>
      </c>
      <c r="AF1335" s="127" t="str">
        <f t="shared" si="123"/>
        <v>Pondera</v>
      </c>
      <c r="AG1335" s="272"/>
      <c r="AH1335" s="272"/>
      <c r="AI1335" s="272"/>
      <c r="AJ1335" s="83" t="s">
        <v>384</v>
      </c>
      <c r="AK1335" s="270">
        <v>0.95531817194596502</v>
      </c>
      <c r="AL1335"/>
    </row>
    <row r="1336" spans="28:38" x14ac:dyDescent="0.2">
      <c r="AB1336" s="127" t="str">
        <f t="shared" si="119"/>
        <v>Glacier_All Wells_Other Engines_20300201</v>
      </c>
      <c r="AC1336" s="127" t="str">
        <f t="shared" si="120"/>
        <v>All Wells</v>
      </c>
      <c r="AD1336" s="127" t="str">
        <f t="shared" si="121"/>
        <v>Other Engines</v>
      </c>
      <c r="AE1336" s="127" t="str">
        <f t="shared" si="122"/>
        <v>20300201</v>
      </c>
      <c r="AF1336" s="127" t="str">
        <f t="shared" si="123"/>
        <v>Glacier</v>
      </c>
      <c r="AG1336" s="272"/>
      <c r="AH1336" s="272"/>
      <c r="AI1336" s="272"/>
      <c r="AJ1336" s="83" t="s">
        <v>385</v>
      </c>
      <c r="AK1336" s="270">
        <v>0.95531817194596502</v>
      </c>
      <c r="AL1336"/>
    </row>
    <row r="1337" spans="28:38" x14ac:dyDescent="0.2">
      <c r="AB1337" s="127" t="str">
        <f t="shared" si="119"/>
        <v>Blaine_All Wells_Other Engines_20300201</v>
      </c>
      <c r="AC1337" s="127" t="str">
        <f t="shared" si="120"/>
        <v>All Wells</v>
      </c>
      <c r="AD1337" s="127" t="str">
        <f t="shared" si="121"/>
        <v>Other Engines</v>
      </c>
      <c r="AE1337" s="127" t="str">
        <f t="shared" si="122"/>
        <v>20300201</v>
      </c>
      <c r="AF1337" s="127" t="str">
        <f t="shared" si="123"/>
        <v>Blaine</v>
      </c>
      <c r="AG1337" s="272"/>
      <c r="AH1337" s="272"/>
      <c r="AI1337" s="272"/>
      <c r="AJ1337" s="83" t="s">
        <v>386</v>
      </c>
      <c r="AK1337" s="270">
        <v>0.81714947198503274</v>
      </c>
      <c r="AL1337"/>
    </row>
    <row r="1338" spans="28:38" x14ac:dyDescent="0.2">
      <c r="AB1338" s="127" t="str">
        <f t="shared" si="119"/>
        <v>Hill_All Wells_Other Engines_20300201</v>
      </c>
      <c r="AC1338" s="127" t="str">
        <f t="shared" si="120"/>
        <v>All Wells</v>
      </c>
      <c r="AD1338" s="127" t="str">
        <f t="shared" si="121"/>
        <v>Other Engines</v>
      </c>
      <c r="AE1338" s="127" t="str">
        <f t="shared" si="122"/>
        <v>20300201</v>
      </c>
      <c r="AF1338" s="127" t="str">
        <f t="shared" si="123"/>
        <v>Hill</v>
      </c>
      <c r="AG1338" s="272"/>
      <c r="AH1338" s="272"/>
      <c r="AI1338" s="272"/>
      <c r="AJ1338" s="83" t="s">
        <v>387</v>
      </c>
      <c r="AK1338" s="270">
        <v>0.81714947198503274</v>
      </c>
      <c r="AL1338"/>
    </row>
    <row r="1339" spans="28:38" x14ac:dyDescent="0.2">
      <c r="AB1339" s="127" t="str">
        <f t="shared" si="119"/>
        <v>Liberty_All Wells_Other Engines_20300201</v>
      </c>
      <c r="AC1339" s="127" t="str">
        <f t="shared" si="120"/>
        <v>All Wells</v>
      </c>
      <c r="AD1339" s="127" t="str">
        <f t="shared" si="121"/>
        <v>Other Engines</v>
      </c>
      <c r="AE1339" s="127" t="str">
        <f t="shared" si="122"/>
        <v>20300201</v>
      </c>
      <c r="AF1339" s="127" t="str">
        <f t="shared" si="123"/>
        <v>Liberty</v>
      </c>
      <c r="AG1339" s="272"/>
      <c r="AH1339" s="272"/>
      <c r="AI1339" s="272"/>
      <c r="AJ1339" s="83" t="s">
        <v>388</v>
      </c>
      <c r="AK1339" s="270">
        <v>0.95531817194596502</v>
      </c>
      <c r="AL1339"/>
    </row>
    <row r="1340" spans="28:38" x14ac:dyDescent="0.2">
      <c r="AB1340" s="127" t="str">
        <f t="shared" si="119"/>
        <v>Phillips_All Wells_Other Engines_20300201</v>
      </c>
      <c r="AC1340" s="127" t="str">
        <f t="shared" si="120"/>
        <v>All Wells</v>
      </c>
      <c r="AD1340" s="127" t="str">
        <f t="shared" si="121"/>
        <v>Other Engines</v>
      </c>
      <c r="AE1340" s="127" t="str">
        <f t="shared" si="122"/>
        <v>20300201</v>
      </c>
      <c r="AF1340" s="127" t="str">
        <f t="shared" si="123"/>
        <v>Phillips</v>
      </c>
      <c r="AG1340" s="272"/>
      <c r="AH1340" s="272"/>
      <c r="AI1340" s="272"/>
      <c r="AJ1340" s="83" t="s">
        <v>389</v>
      </c>
      <c r="AK1340" s="270">
        <v>0.74056353739134018</v>
      </c>
      <c r="AL1340"/>
    </row>
    <row r="1341" spans="28:38" x14ac:dyDescent="0.2">
      <c r="AB1341" s="127" t="str">
        <f t="shared" si="119"/>
        <v>Cascade_All Wells_Other Engines_20300201</v>
      </c>
      <c r="AC1341" s="127" t="str">
        <f t="shared" si="120"/>
        <v>All Wells</v>
      </c>
      <c r="AD1341" s="127" t="str">
        <f t="shared" si="121"/>
        <v>Other Engines</v>
      </c>
      <c r="AE1341" s="127" t="str">
        <f t="shared" si="122"/>
        <v>20300201</v>
      </c>
      <c r="AF1341" s="127" t="str">
        <f t="shared" si="123"/>
        <v>Cascade</v>
      </c>
      <c r="AG1341" s="272"/>
      <c r="AH1341" s="272"/>
      <c r="AI1341" s="272"/>
      <c r="AJ1341" s="83" t="s">
        <v>390</v>
      </c>
      <c r="AK1341" s="270">
        <v>0.86095084285529</v>
      </c>
      <c r="AL1341"/>
    </row>
    <row r="1342" spans="28:38" x14ac:dyDescent="0.2">
      <c r="AB1342" s="127" t="str">
        <f t="shared" si="119"/>
        <v>Fergus_All Wells_Other Engines_20300201</v>
      </c>
      <c r="AC1342" s="127" t="str">
        <f t="shared" si="120"/>
        <v>All Wells</v>
      </c>
      <c r="AD1342" s="127" t="str">
        <f t="shared" si="121"/>
        <v>Other Engines</v>
      </c>
      <c r="AE1342" s="127" t="str">
        <f t="shared" si="122"/>
        <v>20300201</v>
      </c>
      <c r="AF1342" s="127" t="str">
        <f t="shared" si="123"/>
        <v>Fergus</v>
      </c>
      <c r="AG1342" s="272"/>
      <c r="AH1342" s="272"/>
      <c r="AI1342" s="272"/>
      <c r="AJ1342" s="83" t="s">
        <v>391</v>
      </c>
      <c r="AK1342" s="270">
        <v>0.86095084285529</v>
      </c>
      <c r="AL1342"/>
    </row>
    <row r="1343" spans="28:38" x14ac:dyDescent="0.2">
      <c r="AB1343" s="127" t="str">
        <f t="shared" si="119"/>
        <v>Rosebud_All Wells_Other Engines_20300201</v>
      </c>
      <c r="AC1343" s="127" t="str">
        <f t="shared" si="120"/>
        <v>All Wells</v>
      </c>
      <c r="AD1343" s="127" t="str">
        <f t="shared" si="121"/>
        <v>Other Engines</v>
      </c>
      <c r="AE1343" s="127" t="str">
        <f t="shared" si="122"/>
        <v>20300201</v>
      </c>
      <c r="AF1343" s="127" t="str">
        <f t="shared" si="123"/>
        <v>Rosebud</v>
      </c>
      <c r="AG1343" s="272"/>
      <c r="AH1343" s="272"/>
      <c r="AI1343" s="272"/>
      <c r="AJ1343" s="83" t="s">
        <v>392</v>
      </c>
      <c r="AK1343" s="270">
        <v>0.86095084285529</v>
      </c>
      <c r="AL1343"/>
    </row>
    <row r="1344" spans="28:38" x14ac:dyDescent="0.2">
      <c r="AB1344" s="127" t="str">
        <f t="shared" si="119"/>
        <v>Teton_All Wells_Other Engines_20300201</v>
      </c>
      <c r="AC1344" s="127" t="str">
        <f t="shared" si="120"/>
        <v>All Wells</v>
      </c>
      <c r="AD1344" s="127" t="str">
        <f t="shared" si="121"/>
        <v>Other Engines</v>
      </c>
      <c r="AE1344" s="127" t="str">
        <f t="shared" si="122"/>
        <v>20300201</v>
      </c>
      <c r="AF1344" s="127" t="str">
        <f t="shared" si="123"/>
        <v>Teton</v>
      </c>
      <c r="AG1344" s="272"/>
      <c r="AH1344" s="272"/>
      <c r="AI1344" s="272"/>
      <c r="AJ1344" s="83" t="s">
        <v>393</v>
      </c>
      <c r="AK1344" s="270">
        <v>0.86095084285529</v>
      </c>
      <c r="AL1344"/>
    </row>
    <row r="1345" spans="28:38" x14ac:dyDescent="0.2">
      <c r="AB1345" s="127" t="str">
        <f t="shared" si="119"/>
        <v>Chouteau_All Wells_Other Engines_20300201</v>
      </c>
      <c r="AC1345" s="127" t="str">
        <f t="shared" si="120"/>
        <v>All Wells</v>
      </c>
      <c r="AD1345" s="127" t="str">
        <f t="shared" si="121"/>
        <v>Other Engines</v>
      </c>
      <c r="AE1345" s="127" t="str">
        <f t="shared" si="122"/>
        <v>20300201</v>
      </c>
      <c r="AF1345" s="127" t="str">
        <f t="shared" si="123"/>
        <v>Chouteau</v>
      </c>
      <c r="AG1345" s="272"/>
      <c r="AH1345" s="272"/>
      <c r="AI1345" s="272"/>
      <c r="AJ1345" s="83" t="s">
        <v>394</v>
      </c>
      <c r="AK1345" s="270">
        <v>0.81714947198503274</v>
      </c>
      <c r="AL1345"/>
    </row>
    <row r="1346" spans="28:38" x14ac:dyDescent="0.2">
      <c r="AB1346" s="127" t="str">
        <f t="shared" si="119"/>
        <v>YELLWSTN_All Wells_Other Engines_20300201</v>
      </c>
      <c r="AC1346" s="127" t="str">
        <f t="shared" si="120"/>
        <v>All Wells</v>
      </c>
      <c r="AD1346" s="127" t="str">
        <f t="shared" si="121"/>
        <v>Other Engines</v>
      </c>
      <c r="AE1346" s="127" t="str">
        <f t="shared" si="122"/>
        <v>20300201</v>
      </c>
      <c r="AF1346" s="127" t="str">
        <f t="shared" si="123"/>
        <v>YELLWSTN</v>
      </c>
      <c r="AG1346" s="272"/>
      <c r="AH1346" s="272"/>
      <c r="AI1346" s="272"/>
      <c r="AJ1346" s="83" t="s">
        <v>399</v>
      </c>
      <c r="AK1346" s="270">
        <v>0.86095084285529</v>
      </c>
      <c r="AL1346"/>
    </row>
    <row r="1347" spans="28:38" x14ac:dyDescent="0.2">
      <c r="AB1347" s="127" t="str">
        <f t="shared" si="119"/>
        <v>GLDN VAL_All Wells_Other Engines_20300201</v>
      </c>
      <c r="AC1347" s="127" t="str">
        <f t="shared" si="120"/>
        <v>All Wells</v>
      </c>
      <c r="AD1347" s="127" t="str">
        <f t="shared" si="121"/>
        <v>Other Engines</v>
      </c>
      <c r="AE1347" s="127" t="str">
        <f t="shared" si="122"/>
        <v>20300201</v>
      </c>
      <c r="AF1347" s="127" t="str">
        <f t="shared" si="123"/>
        <v>GLDN VAL</v>
      </c>
      <c r="AG1347" s="272"/>
      <c r="AH1347" s="272"/>
      <c r="AI1347" s="272"/>
      <c r="AJ1347" s="83" t="s">
        <v>400</v>
      </c>
      <c r="AK1347" s="270">
        <v>0.86095084285529</v>
      </c>
      <c r="AL1347"/>
    </row>
    <row r="1348" spans="28:38" x14ac:dyDescent="0.2">
      <c r="AB1348" s="127" t="str">
        <f t="shared" si="119"/>
        <v>MSSLSHEL_All Wells_Other Engines_20300201</v>
      </c>
      <c r="AC1348" s="127" t="str">
        <f t="shared" si="120"/>
        <v>All Wells</v>
      </c>
      <c r="AD1348" s="127" t="str">
        <f t="shared" si="121"/>
        <v>Other Engines</v>
      </c>
      <c r="AE1348" s="127" t="str">
        <f t="shared" si="122"/>
        <v>20300201</v>
      </c>
      <c r="AF1348" s="127" t="str">
        <f t="shared" si="123"/>
        <v>MSSLSHEL</v>
      </c>
      <c r="AG1348" s="272"/>
      <c r="AH1348" s="272"/>
      <c r="AI1348" s="272"/>
      <c r="AJ1348" s="83" t="s">
        <v>401</v>
      </c>
      <c r="AK1348" s="270">
        <v>0.86095084285529</v>
      </c>
      <c r="AL1348"/>
    </row>
    <row r="1349" spans="28:38" x14ac:dyDescent="0.2">
      <c r="AB1349" s="127" t="str">
        <f t="shared" si="119"/>
        <v>PETROLEM_All Wells_Other Engines_20300201</v>
      </c>
      <c r="AC1349" s="127" t="str">
        <f t="shared" si="120"/>
        <v>All Wells</v>
      </c>
      <c r="AD1349" s="127" t="str">
        <f t="shared" si="121"/>
        <v>Other Engines</v>
      </c>
      <c r="AE1349" s="127" t="str">
        <f t="shared" si="122"/>
        <v>20300201</v>
      </c>
      <c r="AF1349" s="127" t="str">
        <f t="shared" si="123"/>
        <v>PETROLEM</v>
      </c>
      <c r="AG1349" s="272"/>
      <c r="AH1349" s="272"/>
      <c r="AI1349" s="272"/>
      <c r="AJ1349" s="83" t="s">
        <v>402</v>
      </c>
      <c r="AK1349" s="270">
        <v>0.86095084285529</v>
      </c>
      <c r="AL1349"/>
    </row>
    <row r="1350" spans="28:38" x14ac:dyDescent="0.2">
      <c r="AB1350" s="127" t="str">
        <f t="shared" si="119"/>
        <v>Basinwide_All Wells_Other Engines_20300201</v>
      </c>
      <c r="AC1350" s="127" t="str">
        <f t="shared" si="120"/>
        <v>All Wells</v>
      </c>
      <c r="AD1350" s="127" t="str">
        <f t="shared" si="121"/>
        <v>Other Engines</v>
      </c>
      <c r="AE1350" s="127" t="str">
        <f t="shared" si="122"/>
        <v>20300201</v>
      </c>
      <c r="AF1350" s="127" t="str">
        <f t="shared" si="123"/>
        <v>Basinwide</v>
      </c>
      <c r="AG1350" s="272"/>
      <c r="AH1350" s="272"/>
      <c r="AI1350" s="272"/>
      <c r="AJ1350" s="83" t="s">
        <v>453</v>
      </c>
      <c r="AK1350" s="270">
        <v>0.81254415563619808</v>
      </c>
      <c r="AL1350"/>
    </row>
    <row r="1351" spans="28:38" x14ac:dyDescent="0.2">
      <c r="AB1351" s="127" t="str">
        <f t="shared" si="119"/>
        <v>Toole_All Wells_Tank Evaporation_40301132</v>
      </c>
      <c r="AC1351" s="127" t="str">
        <f t="shared" si="120"/>
        <v>All Wells</v>
      </c>
      <c r="AD1351" s="127" t="str">
        <f t="shared" si="121"/>
        <v>Tank Evaporation</v>
      </c>
      <c r="AE1351" s="127" t="str">
        <f t="shared" si="122"/>
        <v>40301132</v>
      </c>
      <c r="AF1351" s="127" t="str">
        <f t="shared" si="123"/>
        <v>Toole</v>
      </c>
      <c r="AG1351" s="272"/>
      <c r="AH1351" s="12" t="s">
        <v>224</v>
      </c>
      <c r="AI1351" s="12" t="s">
        <v>5</v>
      </c>
      <c r="AJ1351" s="12" t="s">
        <v>383</v>
      </c>
      <c r="AK1351" s="269">
        <v>0.95531817194596502</v>
      </c>
      <c r="AL1351"/>
    </row>
    <row r="1352" spans="28:38" x14ac:dyDescent="0.2">
      <c r="AB1352" s="127" t="str">
        <f t="shared" si="119"/>
        <v>Pondera_All Wells_Tank Evaporation_40301132</v>
      </c>
      <c r="AC1352" s="127" t="str">
        <f t="shared" si="120"/>
        <v>All Wells</v>
      </c>
      <c r="AD1352" s="127" t="str">
        <f t="shared" si="121"/>
        <v>Tank Evaporation</v>
      </c>
      <c r="AE1352" s="127" t="str">
        <f t="shared" si="122"/>
        <v>40301132</v>
      </c>
      <c r="AF1352" s="127" t="str">
        <f t="shared" si="123"/>
        <v>Pondera</v>
      </c>
      <c r="AG1352" s="272"/>
      <c r="AH1352" s="272"/>
      <c r="AI1352" s="272"/>
      <c r="AJ1352" s="83" t="s">
        <v>384</v>
      </c>
      <c r="AK1352" s="270">
        <v>0.95531817194596502</v>
      </c>
      <c r="AL1352"/>
    </row>
    <row r="1353" spans="28:38" x14ac:dyDescent="0.2">
      <c r="AB1353" s="127" t="str">
        <f t="shared" si="119"/>
        <v>Glacier_All Wells_Tank Evaporation_40301132</v>
      </c>
      <c r="AC1353" s="127" t="str">
        <f t="shared" si="120"/>
        <v>All Wells</v>
      </c>
      <c r="AD1353" s="127" t="str">
        <f t="shared" si="121"/>
        <v>Tank Evaporation</v>
      </c>
      <c r="AE1353" s="127" t="str">
        <f t="shared" si="122"/>
        <v>40301132</v>
      </c>
      <c r="AF1353" s="127" t="str">
        <f t="shared" si="123"/>
        <v>Glacier</v>
      </c>
      <c r="AG1353" s="272"/>
      <c r="AH1353" s="272"/>
      <c r="AI1353" s="272"/>
      <c r="AJ1353" s="83" t="s">
        <v>385</v>
      </c>
      <c r="AK1353" s="270">
        <v>0.95531817194596502</v>
      </c>
    </row>
    <row r="1354" spans="28:38" x14ac:dyDescent="0.2">
      <c r="AB1354" s="127" t="str">
        <f t="shared" si="119"/>
        <v>Blaine_All Wells_Tank Evaporation_40301132</v>
      </c>
      <c r="AC1354" s="127" t="str">
        <f t="shared" si="120"/>
        <v>All Wells</v>
      </c>
      <c r="AD1354" s="127" t="str">
        <f t="shared" si="121"/>
        <v>Tank Evaporation</v>
      </c>
      <c r="AE1354" s="127" t="str">
        <f t="shared" si="122"/>
        <v>40301132</v>
      </c>
      <c r="AF1354" s="127" t="str">
        <f t="shared" si="123"/>
        <v>Blaine</v>
      </c>
      <c r="AG1354" s="272"/>
      <c r="AH1354" s="272"/>
      <c r="AI1354" s="272"/>
      <c r="AJ1354" s="83" t="s">
        <v>386</v>
      </c>
      <c r="AK1354" s="270">
        <v>0.81714947198503274</v>
      </c>
    </row>
    <row r="1355" spans="28:38" x14ac:dyDescent="0.2">
      <c r="AB1355" s="127" t="str">
        <f t="shared" si="119"/>
        <v>Hill_All Wells_Tank Evaporation_40301132</v>
      </c>
      <c r="AC1355" s="127" t="str">
        <f t="shared" si="120"/>
        <v>All Wells</v>
      </c>
      <c r="AD1355" s="127" t="str">
        <f t="shared" si="121"/>
        <v>Tank Evaporation</v>
      </c>
      <c r="AE1355" s="127" t="str">
        <f t="shared" si="122"/>
        <v>40301132</v>
      </c>
      <c r="AF1355" s="127" t="str">
        <f t="shared" si="123"/>
        <v>Hill</v>
      </c>
      <c r="AG1355" s="272"/>
      <c r="AH1355" s="272"/>
      <c r="AI1355" s="272"/>
      <c r="AJ1355" s="83" t="s">
        <v>387</v>
      </c>
      <c r="AK1355" s="270">
        <v>0.81714947198503274</v>
      </c>
    </row>
    <row r="1356" spans="28:38" x14ac:dyDescent="0.2">
      <c r="AB1356" s="127" t="str">
        <f t="shared" si="119"/>
        <v>Liberty_All Wells_Tank Evaporation_40301132</v>
      </c>
      <c r="AC1356" s="127" t="str">
        <f t="shared" si="120"/>
        <v>All Wells</v>
      </c>
      <c r="AD1356" s="127" t="str">
        <f t="shared" si="121"/>
        <v>Tank Evaporation</v>
      </c>
      <c r="AE1356" s="127" t="str">
        <f t="shared" si="122"/>
        <v>40301132</v>
      </c>
      <c r="AF1356" s="127" t="str">
        <f t="shared" si="123"/>
        <v>Liberty</v>
      </c>
      <c r="AG1356" s="272"/>
      <c r="AH1356" s="272"/>
      <c r="AI1356" s="272"/>
      <c r="AJ1356" s="83" t="s">
        <v>388</v>
      </c>
      <c r="AK1356" s="270">
        <v>0.95531817194596502</v>
      </c>
    </row>
    <row r="1357" spans="28:38" x14ac:dyDescent="0.2">
      <c r="AB1357" s="127" t="str">
        <f t="shared" si="119"/>
        <v>Phillips_All Wells_Tank Evaporation_40301132</v>
      </c>
      <c r="AC1357" s="127" t="str">
        <f t="shared" si="120"/>
        <v>All Wells</v>
      </c>
      <c r="AD1357" s="127" t="str">
        <f t="shared" si="121"/>
        <v>Tank Evaporation</v>
      </c>
      <c r="AE1357" s="127" t="str">
        <f t="shared" si="122"/>
        <v>40301132</v>
      </c>
      <c r="AF1357" s="127" t="str">
        <f t="shared" si="123"/>
        <v>Phillips</v>
      </c>
      <c r="AG1357" s="272"/>
      <c r="AH1357" s="272"/>
      <c r="AI1357" s="272"/>
      <c r="AJ1357" s="83" t="s">
        <v>389</v>
      </c>
      <c r="AK1357" s="270">
        <v>0.74056353739134018</v>
      </c>
    </row>
    <row r="1358" spans="28:38" x14ac:dyDescent="0.2">
      <c r="AB1358" s="127" t="str">
        <f t="shared" si="119"/>
        <v>Cascade_All Wells_Tank Evaporation_40301132</v>
      </c>
      <c r="AC1358" s="127" t="str">
        <f t="shared" si="120"/>
        <v>All Wells</v>
      </c>
      <c r="AD1358" s="127" t="str">
        <f t="shared" si="121"/>
        <v>Tank Evaporation</v>
      </c>
      <c r="AE1358" s="127" t="str">
        <f t="shared" si="122"/>
        <v>40301132</v>
      </c>
      <c r="AF1358" s="127" t="str">
        <f t="shared" si="123"/>
        <v>Cascade</v>
      </c>
      <c r="AG1358" s="272"/>
      <c r="AH1358" s="272"/>
      <c r="AI1358" s="272"/>
      <c r="AJ1358" s="83" t="s">
        <v>390</v>
      </c>
      <c r="AK1358" s="270">
        <v>0.86095084285529</v>
      </c>
    </row>
    <row r="1359" spans="28:38" x14ac:dyDescent="0.2">
      <c r="AB1359" s="127" t="str">
        <f t="shared" si="119"/>
        <v>Fergus_All Wells_Tank Evaporation_40301132</v>
      </c>
      <c r="AC1359" s="127" t="str">
        <f t="shared" si="120"/>
        <v>All Wells</v>
      </c>
      <c r="AD1359" s="127" t="str">
        <f t="shared" si="121"/>
        <v>Tank Evaporation</v>
      </c>
      <c r="AE1359" s="127" t="str">
        <f t="shared" si="122"/>
        <v>40301132</v>
      </c>
      <c r="AF1359" s="127" t="str">
        <f t="shared" si="123"/>
        <v>Fergus</v>
      </c>
      <c r="AG1359" s="272"/>
      <c r="AH1359" s="272"/>
      <c r="AI1359" s="272"/>
      <c r="AJ1359" s="83" t="s">
        <v>391</v>
      </c>
      <c r="AK1359" s="270">
        <v>0.86095084285529</v>
      </c>
    </row>
    <row r="1360" spans="28:38" x14ac:dyDescent="0.2">
      <c r="AB1360" s="127" t="str">
        <f t="shared" si="119"/>
        <v>Rosebud_All Wells_Tank Evaporation_40301132</v>
      </c>
      <c r="AC1360" s="127" t="str">
        <f t="shared" si="120"/>
        <v>All Wells</v>
      </c>
      <c r="AD1360" s="127" t="str">
        <f t="shared" si="121"/>
        <v>Tank Evaporation</v>
      </c>
      <c r="AE1360" s="127" t="str">
        <f t="shared" si="122"/>
        <v>40301132</v>
      </c>
      <c r="AF1360" s="127" t="str">
        <f t="shared" si="123"/>
        <v>Rosebud</v>
      </c>
      <c r="AG1360" s="272"/>
      <c r="AH1360" s="272"/>
      <c r="AI1360" s="272"/>
      <c r="AJ1360" s="83" t="s">
        <v>392</v>
      </c>
      <c r="AK1360" s="270">
        <v>0.86095084285529</v>
      </c>
    </row>
    <row r="1361" spans="28:37" x14ac:dyDescent="0.2">
      <c r="AB1361" s="127" t="str">
        <f t="shared" si="119"/>
        <v>Teton_All Wells_Tank Evaporation_40301132</v>
      </c>
      <c r="AC1361" s="127" t="str">
        <f t="shared" si="120"/>
        <v>All Wells</v>
      </c>
      <c r="AD1361" s="127" t="str">
        <f t="shared" si="121"/>
        <v>Tank Evaporation</v>
      </c>
      <c r="AE1361" s="127" t="str">
        <f t="shared" si="122"/>
        <v>40301132</v>
      </c>
      <c r="AF1361" s="127" t="str">
        <f t="shared" si="123"/>
        <v>Teton</v>
      </c>
      <c r="AG1361" s="272"/>
      <c r="AH1361" s="272"/>
      <c r="AI1361" s="272"/>
      <c r="AJ1361" s="83" t="s">
        <v>393</v>
      </c>
      <c r="AK1361" s="270">
        <v>0.86095084285529</v>
      </c>
    </row>
    <row r="1362" spans="28:37" x14ac:dyDescent="0.2">
      <c r="AB1362" s="127" t="str">
        <f t="shared" si="119"/>
        <v>Chouteau_All Wells_Tank Evaporation_40301132</v>
      </c>
      <c r="AC1362" s="127" t="str">
        <f t="shared" si="120"/>
        <v>All Wells</v>
      </c>
      <c r="AD1362" s="127" t="str">
        <f t="shared" si="121"/>
        <v>Tank Evaporation</v>
      </c>
      <c r="AE1362" s="127" t="str">
        <f t="shared" si="122"/>
        <v>40301132</v>
      </c>
      <c r="AF1362" s="127" t="str">
        <f t="shared" si="123"/>
        <v>Chouteau</v>
      </c>
      <c r="AG1362" s="272"/>
      <c r="AH1362" s="272"/>
      <c r="AI1362" s="272"/>
      <c r="AJ1362" s="83" t="s">
        <v>394</v>
      </c>
      <c r="AK1362" s="270">
        <v>0.81714947198503274</v>
      </c>
    </row>
    <row r="1363" spans="28:37" x14ac:dyDescent="0.2">
      <c r="AB1363" s="127" t="str">
        <f t="shared" si="119"/>
        <v>YELLWSTN_All Wells_Tank Evaporation_40301132</v>
      </c>
      <c r="AC1363" s="127" t="str">
        <f t="shared" si="120"/>
        <v>All Wells</v>
      </c>
      <c r="AD1363" s="127" t="str">
        <f t="shared" si="121"/>
        <v>Tank Evaporation</v>
      </c>
      <c r="AE1363" s="127" t="str">
        <f t="shared" si="122"/>
        <v>40301132</v>
      </c>
      <c r="AF1363" s="127" t="str">
        <f t="shared" si="123"/>
        <v>YELLWSTN</v>
      </c>
      <c r="AG1363" s="272"/>
      <c r="AH1363" s="272"/>
      <c r="AI1363" s="272"/>
      <c r="AJ1363" s="83" t="s">
        <v>399</v>
      </c>
      <c r="AK1363" s="270">
        <v>0.86095084285529</v>
      </c>
    </row>
    <row r="1364" spans="28:37" x14ac:dyDescent="0.2">
      <c r="AB1364" s="127" t="str">
        <f t="shared" si="119"/>
        <v>GLDN VAL_All Wells_Tank Evaporation_40301132</v>
      </c>
      <c r="AC1364" s="127" t="str">
        <f t="shared" si="120"/>
        <v>All Wells</v>
      </c>
      <c r="AD1364" s="127" t="str">
        <f t="shared" si="121"/>
        <v>Tank Evaporation</v>
      </c>
      <c r="AE1364" s="127" t="str">
        <f t="shared" si="122"/>
        <v>40301132</v>
      </c>
      <c r="AF1364" s="127" t="str">
        <f t="shared" si="123"/>
        <v>GLDN VAL</v>
      </c>
      <c r="AG1364" s="272"/>
      <c r="AH1364" s="272"/>
      <c r="AI1364" s="272"/>
      <c r="AJ1364" s="83" t="s">
        <v>400</v>
      </c>
      <c r="AK1364" s="270">
        <v>0.86095084285529</v>
      </c>
    </row>
    <row r="1365" spans="28:37" x14ac:dyDescent="0.2">
      <c r="AB1365" s="127" t="str">
        <f t="shared" si="119"/>
        <v>MSSLSHEL_All Wells_Tank Evaporation_40301132</v>
      </c>
      <c r="AC1365" s="127" t="str">
        <f t="shared" si="120"/>
        <v>All Wells</v>
      </c>
      <c r="AD1365" s="127" t="str">
        <f t="shared" si="121"/>
        <v>Tank Evaporation</v>
      </c>
      <c r="AE1365" s="127" t="str">
        <f t="shared" si="122"/>
        <v>40301132</v>
      </c>
      <c r="AF1365" s="127" t="str">
        <f t="shared" si="123"/>
        <v>MSSLSHEL</v>
      </c>
      <c r="AG1365" s="272"/>
      <c r="AH1365" s="272"/>
      <c r="AI1365" s="272"/>
      <c r="AJ1365" s="83" t="s">
        <v>401</v>
      </c>
      <c r="AK1365" s="270">
        <v>0.86095084285529</v>
      </c>
    </row>
    <row r="1366" spans="28:37" x14ac:dyDescent="0.2">
      <c r="AB1366" s="127" t="str">
        <f t="shared" si="119"/>
        <v>PETROLEM_All Wells_Tank Evaporation_40301132</v>
      </c>
      <c r="AC1366" s="127" t="str">
        <f t="shared" si="120"/>
        <v>All Wells</v>
      </c>
      <c r="AD1366" s="127" t="str">
        <f t="shared" si="121"/>
        <v>Tank Evaporation</v>
      </c>
      <c r="AE1366" s="127" t="str">
        <f t="shared" si="122"/>
        <v>40301132</v>
      </c>
      <c r="AF1366" s="127" t="str">
        <f t="shared" si="123"/>
        <v>PETROLEM</v>
      </c>
      <c r="AG1366" s="272"/>
      <c r="AH1366" s="272"/>
      <c r="AI1366" s="272"/>
      <c r="AJ1366" s="83" t="s">
        <v>402</v>
      </c>
      <c r="AK1366" s="270">
        <v>0.86095084285529</v>
      </c>
    </row>
    <row r="1367" spans="28:37" x14ac:dyDescent="0.2">
      <c r="AB1367" s="127" t="str">
        <f t="shared" si="119"/>
        <v>Basinwide_All Wells_Tank Evaporation_40301132</v>
      </c>
      <c r="AC1367" s="127" t="str">
        <f t="shared" si="120"/>
        <v>All Wells</v>
      </c>
      <c r="AD1367" s="127" t="str">
        <f t="shared" si="121"/>
        <v>Tank Evaporation</v>
      </c>
      <c r="AE1367" s="127" t="str">
        <f t="shared" si="122"/>
        <v>40301132</v>
      </c>
      <c r="AF1367" s="127" t="str">
        <f t="shared" si="123"/>
        <v>Basinwide</v>
      </c>
      <c r="AG1367" s="272"/>
      <c r="AH1367" s="272"/>
      <c r="AI1367" s="272"/>
      <c r="AJ1367" s="83" t="s">
        <v>453</v>
      </c>
      <c r="AK1367" s="270">
        <v>0.81254415563619808</v>
      </c>
    </row>
    <row r="1368" spans="28:37" x14ac:dyDescent="0.2">
      <c r="AB1368" s="127" t="str">
        <f t="shared" si="119"/>
        <v>Toole_All Wells_Tank Evaporation_40301152</v>
      </c>
      <c r="AC1368" s="127" t="str">
        <f t="shared" si="120"/>
        <v>All Wells</v>
      </c>
      <c r="AD1368" s="127" t="str">
        <f t="shared" si="121"/>
        <v>Tank Evaporation</v>
      </c>
      <c r="AE1368" s="127" t="str">
        <f t="shared" si="122"/>
        <v>40301152</v>
      </c>
      <c r="AF1368" s="127" t="str">
        <f t="shared" si="123"/>
        <v>Toole</v>
      </c>
      <c r="AG1368" s="272"/>
      <c r="AH1368" s="272"/>
      <c r="AI1368" s="12" t="s">
        <v>6</v>
      </c>
      <c r="AJ1368" s="12" t="s">
        <v>383</v>
      </c>
      <c r="AK1368" s="269">
        <v>0.95531817194596502</v>
      </c>
    </row>
    <row r="1369" spans="28:37" x14ac:dyDescent="0.2">
      <c r="AB1369" s="127" t="str">
        <f t="shared" si="119"/>
        <v>Pondera_All Wells_Tank Evaporation_40301152</v>
      </c>
      <c r="AC1369" s="127" t="str">
        <f t="shared" si="120"/>
        <v>All Wells</v>
      </c>
      <c r="AD1369" s="127" t="str">
        <f t="shared" si="121"/>
        <v>Tank Evaporation</v>
      </c>
      <c r="AE1369" s="127" t="str">
        <f t="shared" si="122"/>
        <v>40301152</v>
      </c>
      <c r="AF1369" s="127" t="str">
        <f t="shared" si="123"/>
        <v>Pondera</v>
      </c>
      <c r="AG1369" s="272"/>
      <c r="AH1369" s="272"/>
      <c r="AI1369" s="272"/>
      <c r="AJ1369" s="83" t="s">
        <v>384</v>
      </c>
      <c r="AK1369" s="270">
        <v>0.95531817194596502</v>
      </c>
    </row>
    <row r="1370" spans="28:37" x14ac:dyDescent="0.2">
      <c r="AB1370" s="127" t="str">
        <f t="shared" si="119"/>
        <v>Glacier_All Wells_Tank Evaporation_40301152</v>
      </c>
      <c r="AC1370" s="127" t="str">
        <f t="shared" si="120"/>
        <v>All Wells</v>
      </c>
      <c r="AD1370" s="127" t="str">
        <f t="shared" si="121"/>
        <v>Tank Evaporation</v>
      </c>
      <c r="AE1370" s="127" t="str">
        <f t="shared" si="122"/>
        <v>40301152</v>
      </c>
      <c r="AF1370" s="127" t="str">
        <f t="shared" si="123"/>
        <v>Glacier</v>
      </c>
      <c r="AG1370" s="272"/>
      <c r="AH1370" s="272"/>
      <c r="AI1370" s="272"/>
      <c r="AJ1370" s="83" t="s">
        <v>385</v>
      </c>
      <c r="AK1370" s="270">
        <v>0.95531817194596502</v>
      </c>
    </row>
    <row r="1371" spans="28:37" x14ac:dyDescent="0.2">
      <c r="AB1371" s="127" t="str">
        <f t="shared" si="119"/>
        <v>Blaine_All Wells_Tank Evaporation_40301152</v>
      </c>
      <c r="AC1371" s="127" t="str">
        <f t="shared" si="120"/>
        <v>All Wells</v>
      </c>
      <c r="AD1371" s="127" t="str">
        <f t="shared" si="121"/>
        <v>Tank Evaporation</v>
      </c>
      <c r="AE1371" s="127" t="str">
        <f t="shared" si="122"/>
        <v>40301152</v>
      </c>
      <c r="AF1371" s="127" t="str">
        <f t="shared" si="123"/>
        <v>Blaine</v>
      </c>
      <c r="AG1371" s="272"/>
      <c r="AH1371" s="272"/>
      <c r="AI1371" s="272"/>
      <c r="AJ1371" s="83" t="s">
        <v>386</v>
      </c>
      <c r="AK1371" s="270">
        <v>0.81714947198503274</v>
      </c>
    </row>
    <row r="1372" spans="28:37" x14ac:dyDescent="0.2">
      <c r="AB1372" s="127" t="str">
        <f t="shared" si="119"/>
        <v>Hill_All Wells_Tank Evaporation_40301152</v>
      </c>
      <c r="AC1372" s="127" t="str">
        <f t="shared" si="120"/>
        <v>All Wells</v>
      </c>
      <c r="AD1372" s="127" t="str">
        <f t="shared" si="121"/>
        <v>Tank Evaporation</v>
      </c>
      <c r="AE1372" s="127" t="str">
        <f t="shared" si="122"/>
        <v>40301152</v>
      </c>
      <c r="AF1372" s="127" t="str">
        <f t="shared" si="123"/>
        <v>Hill</v>
      </c>
      <c r="AG1372" s="272"/>
      <c r="AH1372" s="272"/>
      <c r="AI1372" s="272"/>
      <c r="AJ1372" s="83" t="s">
        <v>387</v>
      </c>
      <c r="AK1372" s="270">
        <v>0.81714947198503274</v>
      </c>
    </row>
    <row r="1373" spans="28:37" x14ac:dyDescent="0.2">
      <c r="AB1373" s="127" t="str">
        <f t="shared" si="119"/>
        <v>Liberty_All Wells_Tank Evaporation_40301152</v>
      </c>
      <c r="AC1373" s="127" t="str">
        <f t="shared" si="120"/>
        <v>All Wells</v>
      </c>
      <c r="AD1373" s="127" t="str">
        <f t="shared" si="121"/>
        <v>Tank Evaporation</v>
      </c>
      <c r="AE1373" s="127" t="str">
        <f t="shared" si="122"/>
        <v>40301152</v>
      </c>
      <c r="AF1373" s="127" t="str">
        <f t="shared" si="123"/>
        <v>Liberty</v>
      </c>
      <c r="AG1373" s="272"/>
      <c r="AH1373" s="272"/>
      <c r="AI1373" s="272"/>
      <c r="AJ1373" s="83" t="s">
        <v>388</v>
      </c>
      <c r="AK1373" s="270">
        <v>0.95531817194596502</v>
      </c>
    </row>
    <row r="1374" spans="28:37" x14ac:dyDescent="0.2">
      <c r="AB1374" s="127" t="str">
        <f t="shared" ref="AB1374:AB1435" si="124">AF1374&amp;"_"&amp;AC1374&amp;"_"&amp;AD1374&amp;"_"&amp;AE1374</f>
        <v>Phillips_All Wells_Tank Evaporation_40301152</v>
      </c>
      <c r="AC1374" s="127" t="str">
        <f t="shared" ref="AC1374:AC1435" si="125">IF(AG1374="",AC1373,AG1374)</f>
        <v>All Wells</v>
      </c>
      <c r="AD1374" s="127" t="str">
        <f t="shared" ref="AD1374:AD1435" si="126">IF(AH1374="",AD1373,AH1374)</f>
        <v>Tank Evaporation</v>
      </c>
      <c r="AE1374" s="127" t="str">
        <f t="shared" ref="AE1374:AE1435" si="127">IF(AI1374="",AE1373,AI1374)</f>
        <v>40301152</v>
      </c>
      <c r="AF1374" s="127" t="str">
        <f t="shared" ref="AF1374:AF1435" si="128">IF(AJ1374&lt;&gt;"",RIGHT(AJ1374,LEN(AJ1374)-7),AF1373)</f>
        <v>Phillips</v>
      </c>
      <c r="AG1374" s="272"/>
      <c r="AH1374" s="272"/>
      <c r="AI1374" s="272"/>
      <c r="AJ1374" s="83" t="s">
        <v>389</v>
      </c>
      <c r="AK1374" s="270">
        <v>0.74056353739134018</v>
      </c>
    </row>
    <row r="1375" spans="28:37" x14ac:dyDescent="0.2">
      <c r="AB1375" s="127" t="str">
        <f t="shared" si="124"/>
        <v>Cascade_All Wells_Tank Evaporation_40301152</v>
      </c>
      <c r="AC1375" s="127" t="str">
        <f t="shared" si="125"/>
        <v>All Wells</v>
      </c>
      <c r="AD1375" s="127" t="str">
        <f t="shared" si="126"/>
        <v>Tank Evaporation</v>
      </c>
      <c r="AE1375" s="127" t="str">
        <f t="shared" si="127"/>
        <v>40301152</v>
      </c>
      <c r="AF1375" s="127" t="str">
        <f t="shared" si="128"/>
        <v>Cascade</v>
      </c>
      <c r="AG1375" s="272"/>
      <c r="AH1375" s="272"/>
      <c r="AI1375" s="272"/>
      <c r="AJ1375" s="83" t="s">
        <v>390</v>
      </c>
      <c r="AK1375" s="270">
        <v>0.86095084285529</v>
      </c>
    </row>
    <row r="1376" spans="28:37" x14ac:dyDescent="0.2">
      <c r="AB1376" s="127" t="str">
        <f t="shared" si="124"/>
        <v>Fergus_All Wells_Tank Evaporation_40301152</v>
      </c>
      <c r="AC1376" s="127" t="str">
        <f t="shared" si="125"/>
        <v>All Wells</v>
      </c>
      <c r="AD1376" s="127" t="str">
        <f t="shared" si="126"/>
        <v>Tank Evaporation</v>
      </c>
      <c r="AE1376" s="127" t="str">
        <f t="shared" si="127"/>
        <v>40301152</v>
      </c>
      <c r="AF1376" s="127" t="str">
        <f t="shared" si="128"/>
        <v>Fergus</v>
      </c>
      <c r="AG1376" s="272"/>
      <c r="AH1376" s="272"/>
      <c r="AI1376" s="272"/>
      <c r="AJ1376" s="83" t="s">
        <v>391</v>
      </c>
      <c r="AK1376" s="270">
        <v>0.86095084285529</v>
      </c>
    </row>
    <row r="1377" spans="28:37" x14ac:dyDescent="0.2">
      <c r="AB1377" s="127" t="str">
        <f t="shared" si="124"/>
        <v>Rosebud_All Wells_Tank Evaporation_40301152</v>
      </c>
      <c r="AC1377" s="127" t="str">
        <f t="shared" si="125"/>
        <v>All Wells</v>
      </c>
      <c r="AD1377" s="127" t="str">
        <f t="shared" si="126"/>
        <v>Tank Evaporation</v>
      </c>
      <c r="AE1377" s="127" t="str">
        <f t="shared" si="127"/>
        <v>40301152</v>
      </c>
      <c r="AF1377" s="127" t="str">
        <f t="shared" si="128"/>
        <v>Rosebud</v>
      </c>
      <c r="AG1377" s="272"/>
      <c r="AH1377" s="272"/>
      <c r="AI1377" s="272"/>
      <c r="AJ1377" s="83" t="s">
        <v>392</v>
      </c>
      <c r="AK1377" s="270">
        <v>0.86095084285529</v>
      </c>
    </row>
    <row r="1378" spans="28:37" x14ac:dyDescent="0.2">
      <c r="AB1378" s="127" t="str">
        <f t="shared" si="124"/>
        <v>Teton_All Wells_Tank Evaporation_40301152</v>
      </c>
      <c r="AC1378" s="127" t="str">
        <f t="shared" si="125"/>
        <v>All Wells</v>
      </c>
      <c r="AD1378" s="127" t="str">
        <f t="shared" si="126"/>
        <v>Tank Evaporation</v>
      </c>
      <c r="AE1378" s="127" t="str">
        <f t="shared" si="127"/>
        <v>40301152</v>
      </c>
      <c r="AF1378" s="127" t="str">
        <f t="shared" si="128"/>
        <v>Teton</v>
      </c>
      <c r="AG1378" s="272"/>
      <c r="AH1378" s="272"/>
      <c r="AI1378" s="272"/>
      <c r="AJ1378" s="83" t="s">
        <v>393</v>
      </c>
      <c r="AK1378" s="270">
        <v>0.86095084285529</v>
      </c>
    </row>
    <row r="1379" spans="28:37" x14ac:dyDescent="0.2">
      <c r="AB1379" s="127" t="str">
        <f t="shared" si="124"/>
        <v>Chouteau_All Wells_Tank Evaporation_40301152</v>
      </c>
      <c r="AC1379" s="127" t="str">
        <f t="shared" si="125"/>
        <v>All Wells</v>
      </c>
      <c r="AD1379" s="127" t="str">
        <f t="shared" si="126"/>
        <v>Tank Evaporation</v>
      </c>
      <c r="AE1379" s="127" t="str">
        <f t="shared" si="127"/>
        <v>40301152</v>
      </c>
      <c r="AF1379" s="127" t="str">
        <f t="shared" si="128"/>
        <v>Chouteau</v>
      </c>
      <c r="AG1379" s="272"/>
      <c r="AH1379" s="272"/>
      <c r="AI1379" s="272"/>
      <c r="AJ1379" s="83" t="s">
        <v>394</v>
      </c>
      <c r="AK1379" s="270">
        <v>0.81714947198503274</v>
      </c>
    </row>
    <row r="1380" spans="28:37" x14ac:dyDescent="0.2">
      <c r="AB1380" s="127" t="str">
        <f t="shared" si="124"/>
        <v>YELLWSTN_All Wells_Tank Evaporation_40301152</v>
      </c>
      <c r="AC1380" s="127" t="str">
        <f t="shared" si="125"/>
        <v>All Wells</v>
      </c>
      <c r="AD1380" s="127" t="str">
        <f t="shared" si="126"/>
        <v>Tank Evaporation</v>
      </c>
      <c r="AE1380" s="127" t="str">
        <f t="shared" si="127"/>
        <v>40301152</v>
      </c>
      <c r="AF1380" s="127" t="str">
        <f t="shared" si="128"/>
        <v>YELLWSTN</v>
      </c>
      <c r="AG1380" s="272"/>
      <c r="AH1380" s="272"/>
      <c r="AI1380" s="272"/>
      <c r="AJ1380" s="83" t="s">
        <v>399</v>
      </c>
      <c r="AK1380" s="270">
        <v>0.86095084285529</v>
      </c>
    </row>
    <row r="1381" spans="28:37" x14ac:dyDescent="0.2">
      <c r="AB1381" s="127" t="str">
        <f t="shared" si="124"/>
        <v>GLDN VAL_All Wells_Tank Evaporation_40301152</v>
      </c>
      <c r="AC1381" s="127" t="str">
        <f t="shared" si="125"/>
        <v>All Wells</v>
      </c>
      <c r="AD1381" s="127" t="str">
        <f t="shared" si="126"/>
        <v>Tank Evaporation</v>
      </c>
      <c r="AE1381" s="127" t="str">
        <f t="shared" si="127"/>
        <v>40301152</v>
      </c>
      <c r="AF1381" s="127" t="str">
        <f t="shared" si="128"/>
        <v>GLDN VAL</v>
      </c>
      <c r="AG1381" s="272"/>
      <c r="AH1381" s="272"/>
      <c r="AI1381" s="272"/>
      <c r="AJ1381" s="83" t="s">
        <v>400</v>
      </c>
      <c r="AK1381" s="270">
        <v>0.86095084285529</v>
      </c>
    </row>
    <row r="1382" spans="28:37" x14ac:dyDescent="0.2">
      <c r="AB1382" s="127" t="str">
        <f t="shared" si="124"/>
        <v>MSSLSHEL_All Wells_Tank Evaporation_40301152</v>
      </c>
      <c r="AC1382" s="127" t="str">
        <f t="shared" si="125"/>
        <v>All Wells</v>
      </c>
      <c r="AD1382" s="127" t="str">
        <f t="shared" si="126"/>
        <v>Tank Evaporation</v>
      </c>
      <c r="AE1382" s="127" t="str">
        <f t="shared" si="127"/>
        <v>40301152</v>
      </c>
      <c r="AF1382" s="127" t="str">
        <f t="shared" si="128"/>
        <v>MSSLSHEL</v>
      </c>
      <c r="AG1382" s="272"/>
      <c r="AH1382" s="272"/>
      <c r="AI1382" s="272"/>
      <c r="AJ1382" s="83" t="s">
        <v>401</v>
      </c>
      <c r="AK1382" s="270">
        <v>0.86095084285529</v>
      </c>
    </row>
    <row r="1383" spans="28:37" x14ac:dyDescent="0.2">
      <c r="AB1383" s="127" t="str">
        <f t="shared" si="124"/>
        <v>PETROLEM_All Wells_Tank Evaporation_40301152</v>
      </c>
      <c r="AC1383" s="127" t="str">
        <f t="shared" si="125"/>
        <v>All Wells</v>
      </c>
      <c r="AD1383" s="127" t="str">
        <f t="shared" si="126"/>
        <v>Tank Evaporation</v>
      </c>
      <c r="AE1383" s="127" t="str">
        <f t="shared" si="127"/>
        <v>40301152</v>
      </c>
      <c r="AF1383" s="127" t="str">
        <f t="shared" si="128"/>
        <v>PETROLEM</v>
      </c>
      <c r="AG1383" s="272"/>
      <c r="AH1383" s="272"/>
      <c r="AI1383" s="272"/>
      <c r="AJ1383" s="83" t="s">
        <v>402</v>
      </c>
      <c r="AK1383" s="270">
        <v>0.86095084285529</v>
      </c>
    </row>
    <row r="1384" spans="28:37" x14ac:dyDescent="0.2">
      <c r="AB1384" s="127" t="str">
        <f t="shared" si="124"/>
        <v>Basinwide_All Wells_Tank Evaporation_40301152</v>
      </c>
      <c r="AC1384" s="127" t="str">
        <f t="shared" si="125"/>
        <v>All Wells</v>
      </c>
      <c r="AD1384" s="127" t="str">
        <f t="shared" si="126"/>
        <v>Tank Evaporation</v>
      </c>
      <c r="AE1384" s="127" t="str">
        <f t="shared" si="127"/>
        <v>40301152</v>
      </c>
      <c r="AF1384" s="127" t="str">
        <f t="shared" si="128"/>
        <v>Basinwide</v>
      </c>
      <c r="AG1384" s="272"/>
      <c r="AH1384" s="272"/>
      <c r="AI1384" s="272"/>
      <c r="AJ1384" s="83" t="s">
        <v>453</v>
      </c>
      <c r="AK1384" s="270">
        <v>0.81254415563619808</v>
      </c>
    </row>
    <row r="1385" spans="28:37" x14ac:dyDescent="0.2">
      <c r="AB1385" s="127" t="str">
        <f t="shared" si="124"/>
        <v>Toole_All Wells_Valves, Flanges, and Pumps_40400251</v>
      </c>
      <c r="AC1385" s="127" t="str">
        <f t="shared" si="125"/>
        <v>All Wells</v>
      </c>
      <c r="AD1385" s="127" t="str">
        <f t="shared" si="126"/>
        <v>Valves, Flanges, and Pumps</v>
      </c>
      <c r="AE1385" s="127" t="str">
        <f t="shared" si="127"/>
        <v>40400251</v>
      </c>
      <c r="AF1385" s="127" t="str">
        <f t="shared" si="128"/>
        <v>Toole</v>
      </c>
      <c r="AG1385" s="272"/>
      <c r="AH1385" s="12" t="s">
        <v>13</v>
      </c>
      <c r="AI1385" s="12" t="s">
        <v>1</v>
      </c>
      <c r="AJ1385" s="12" t="s">
        <v>383</v>
      </c>
      <c r="AK1385" s="269">
        <v>0.95531817194596502</v>
      </c>
    </row>
    <row r="1386" spans="28:37" x14ac:dyDescent="0.2">
      <c r="AB1386" s="127" t="str">
        <f t="shared" si="124"/>
        <v>Pondera_All Wells_Valves, Flanges, and Pumps_40400251</v>
      </c>
      <c r="AC1386" s="127" t="str">
        <f t="shared" si="125"/>
        <v>All Wells</v>
      </c>
      <c r="AD1386" s="127" t="str">
        <f t="shared" si="126"/>
        <v>Valves, Flanges, and Pumps</v>
      </c>
      <c r="AE1386" s="127" t="str">
        <f t="shared" si="127"/>
        <v>40400251</v>
      </c>
      <c r="AF1386" s="127" t="str">
        <f t="shared" si="128"/>
        <v>Pondera</v>
      </c>
      <c r="AG1386" s="272"/>
      <c r="AH1386" s="272"/>
      <c r="AI1386" s="272"/>
      <c r="AJ1386" s="83" t="s">
        <v>384</v>
      </c>
      <c r="AK1386" s="270">
        <v>0.95531817194596502</v>
      </c>
    </row>
    <row r="1387" spans="28:37" x14ac:dyDescent="0.2">
      <c r="AB1387" s="127" t="str">
        <f t="shared" si="124"/>
        <v>Glacier_All Wells_Valves, Flanges, and Pumps_40400251</v>
      </c>
      <c r="AC1387" s="127" t="str">
        <f t="shared" si="125"/>
        <v>All Wells</v>
      </c>
      <c r="AD1387" s="127" t="str">
        <f t="shared" si="126"/>
        <v>Valves, Flanges, and Pumps</v>
      </c>
      <c r="AE1387" s="127" t="str">
        <f t="shared" si="127"/>
        <v>40400251</v>
      </c>
      <c r="AF1387" s="127" t="str">
        <f t="shared" si="128"/>
        <v>Glacier</v>
      </c>
      <c r="AG1387" s="272"/>
      <c r="AH1387" s="272"/>
      <c r="AI1387" s="272"/>
      <c r="AJ1387" s="83" t="s">
        <v>385</v>
      </c>
      <c r="AK1387" s="270">
        <v>0.95531817194596502</v>
      </c>
    </row>
    <row r="1388" spans="28:37" x14ac:dyDescent="0.2">
      <c r="AB1388" s="127" t="str">
        <f t="shared" si="124"/>
        <v>Blaine_All Wells_Valves, Flanges, and Pumps_40400251</v>
      </c>
      <c r="AC1388" s="127" t="str">
        <f t="shared" si="125"/>
        <v>All Wells</v>
      </c>
      <c r="AD1388" s="127" t="str">
        <f t="shared" si="126"/>
        <v>Valves, Flanges, and Pumps</v>
      </c>
      <c r="AE1388" s="127" t="str">
        <f t="shared" si="127"/>
        <v>40400251</v>
      </c>
      <c r="AF1388" s="127" t="str">
        <f t="shared" si="128"/>
        <v>Blaine</v>
      </c>
      <c r="AG1388" s="272"/>
      <c r="AH1388" s="272"/>
      <c r="AI1388" s="272"/>
      <c r="AJ1388" s="83" t="s">
        <v>386</v>
      </c>
      <c r="AK1388" s="270">
        <v>0.81714947198503274</v>
      </c>
    </row>
    <row r="1389" spans="28:37" x14ac:dyDescent="0.2">
      <c r="AB1389" s="127" t="str">
        <f t="shared" si="124"/>
        <v>Hill_All Wells_Valves, Flanges, and Pumps_40400251</v>
      </c>
      <c r="AC1389" s="127" t="str">
        <f t="shared" si="125"/>
        <v>All Wells</v>
      </c>
      <c r="AD1389" s="127" t="str">
        <f t="shared" si="126"/>
        <v>Valves, Flanges, and Pumps</v>
      </c>
      <c r="AE1389" s="127" t="str">
        <f t="shared" si="127"/>
        <v>40400251</v>
      </c>
      <c r="AF1389" s="127" t="str">
        <f t="shared" si="128"/>
        <v>Hill</v>
      </c>
      <c r="AG1389" s="272"/>
      <c r="AH1389" s="272"/>
      <c r="AI1389" s="272"/>
      <c r="AJ1389" s="83" t="s">
        <v>387</v>
      </c>
      <c r="AK1389" s="270">
        <v>0.81714947198503274</v>
      </c>
    </row>
    <row r="1390" spans="28:37" x14ac:dyDescent="0.2">
      <c r="AB1390" s="127" t="str">
        <f t="shared" si="124"/>
        <v>Liberty_All Wells_Valves, Flanges, and Pumps_40400251</v>
      </c>
      <c r="AC1390" s="127" t="str">
        <f t="shared" si="125"/>
        <v>All Wells</v>
      </c>
      <c r="AD1390" s="127" t="str">
        <f t="shared" si="126"/>
        <v>Valves, Flanges, and Pumps</v>
      </c>
      <c r="AE1390" s="127" t="str">
        <f t="shared" si="127"/>
        <v>40400251</v>
      </c>
      <c r="AF1390" s="127" t="str">
        <f t="shared" si="128"/>
        <v>Liberty</v>
      </c>
      <c r="AG1390" s="272"/>
      <c r="AH1390" s="272"/>
      <c r="AI1390" s="272"/>
      <c r="AJ1390" s="83" t="s">
        <v>388</v>
      </c>
      <c r="AK1390" s="270">
        <v>0.95531817194596502</v>
      </c>
    </row>
    <row r="1391" spans="28:37" x14ac:dyDescent="0.2">
      <c r="AB1391" s="127" t="str">
        <f t="shared" si="124"/>
        <v>Phillips_All Wells_Valves, Flanges, and Pumps_40400251</v>
      </c>
      <c r="AC1391" s="127" t="str">
        <f t="shared" si="125"/>
        <v>All Wells</v>
      </c>
      <c r="AD1391" s="127" t="str">
        <f t="shared" si="126"/>
        <v>Valves, Flanges, and Pumps</v>
      </c>
      <c r="AE1391" s="127" t="str">
        <f t="shared" si="127"/>
        <v>40400251</v>
      </c>
      <c r="AF1391" s="127" t="str">
        <f t="shared" si="128"/>
        <v>Phillips</v>
      </c>
      <c r="AG1391" s="272"/>
      <c r="AH1391" s="272"/>
      <c r="AI1391" s="272"/>
      <c r="AJ1391" s="83" t="s">
        <v>389</v>
      </c>
      <c r="AK1391" s="270">
        <v>0.74056353739134018</v>
      </c>
    </row>
    <row r="1392" spans="28:37" x14ac:dyDescent="0.2">
      <c r="AB1392" s="127" t="str">
        <f t="shared" si="124"/>
        <v>Cascade_All Wells_Valves, Flanges, and Pumps_40400251</v>
      </c>
      <c r="AC1392" s="127" t="str">
        <f t="shared" si="125"/>
        <v>All Wells</v>
      </c>
      <c r="AD1392" s="127" t="str">
        <f t="shared" si="126"/>
        <v>Valves, Flanges, and Pumps</v>
      </c>
      <c r="AE1392" s="127" t="str">
        <f t="shared" si="127"/>
        <v>40400251</v>
      </c>
      <c r="AF1392" s="127" t="str">
        <f t="shared" si="128"/>
        <v>Cascade</v>
      </c>
      <c r="AG1392" s="272"/>
      <c r="AH1392" s="272"/>
      <c r="AI1392" s="272"/>
      <c r="AJ1392" s="83" t="s">
        <v>390</v>
      </c>
      <c r="AK1392" s="270">
        <v>0.86095084285529</v>
      </c>
    </row>
    <row r="1393" spans="28:37" x14ac:dyDescent="0.2">
      <c r="AB1393" s="127" t="str">
        <f t="shared" si="124"/>
        <v>Fergus_All Wells_Valves, Flanges, and Pumps_40400251</v>
      </c>
      <c r="AC1393" s="127" t="str">
        <f t="shared" si="125"/>
        <v>All Wells</v>
      </c>
      <c r="AD1393" s="127" t="str">
        <f t="shared" si="126"/>
        <v>Valves, Flanges, and Pumps</v>
      </c>
      <c r="AE1393" s="127" t="str">
        <f t="shared" si="127"/>
        <v>40400251</v>
      </c>
      <c r="AF1393" s="127" t="str">
        <f t="shared" si="128"/>
        <v>Fergus</v>
      </c>
      <c r="AG1393" s="272"/>
      <c r="AH1393" s="272"/>
      <c r="AI1393" s="272"/>
      <c r="AJ1393" s="83" t="s">
        <v>391</v>
      </c>
      <c r="AK1393" s="270">
        <v>0.86095084285529</v>
      </c>
    </row>
    <row r="1394" spans="28:37" x14ac:dyDescent="0.2">
      <c r="AB1394" s="127" t="str">
        <f t="shared" si="124"/>
        <v>Rosebud_All Wells_Valves, Flanges, and Pumps_40400251</v>
      </c>
      <c r="AC1394" s="127" t="str">
        <f t="shared" si="125"/>
        <v>All Wells</v>
      </c>
      <c r="AD1394" s="127" t="str">
        <f t="shared" si="126"/>
        <v>Valves, Flanges, and Pumps</v>
      </c>
      <c r="AE1394" s="127" t="str">
        <f t="shared" si="127"/>
        <v>40400251</v>
      </c>
      <c r="AF1394" s="127" t="str">
        <f t="shared" si="128"/>
        <v>Rosebud</v>
      </c>
      <c r="AG1394" s="272"/>
      <c r="AH1394" s="272"/>
      <c r="AI1394" s="272"/>
      <c r="AJ1394" s="83" t="s">
        <v>392</v>
      </c>
      <c r="AK1394" s="270">
        <v>0.86095084285529</v>
      </c>
    </row>
    <row r="1395" spans="28:37" x14ac:dyDescent="0.2">
      <c r="AB1395" s="127" t="str">
        <f t="shared" si="124"/>
        <v>Teton_All Wells_Valves, Flanges, and Pumps_40400251</v>
      </c>
      <c r="AC1395" s="127" t="str">
        <f t="shared" si="125"/>
        <v>All Wells</v>
      </c>
      <c r="AD1395" s="127" t="str">
        <f t="shared" si="126"/>
        <v>Valves, Flanges, and Pumps</v>
      </c>
      <c r="AE1395" s="127" t="str">
        <f t="shared" si="127"/>
        <v>40400251</v>
      </c>
      <c r="AF1395" s="127" t="str">
        <f t="shared" si="128"/>
        <v>Teton</v>
      </c>
      <c r="AG1395" s="272"/>
      <c r="AH1395" s="272"/>
      <c r="AI1395" s="272"/>
      <c r="AJ1395" s="83" t="s">
        <v>393</v>
      </c>
      <c r="AK1395" s="270">
        <v>0.86095084285529</v>
      </c>
    </row>
    <row r="1396" spans="28:37" x14ac:dyDescent="0.2">
      <c r="AB1396" s="127" t="str">
        <f t="shared" si="124"/>
        <v>Chouteau_All Wells_Valves, Flanges, and Pumps_40400251</v>
      </c>
      <c r="AC1396" s="127" t="str">
        <f t="shared" si="125"/>
        <v>All Wells</v>
      </c>
      <c r="AD1396" s="127" t="str">
        <f t="shared" si="126"/>
        <v>Valves, Flanges, and Pumps</v>
      </c>
      <c r="AE1396" s="127" t="str">
        <f t="shared" si="127"/>
        <v>40400251</v>
      </c>
      <c r="AF1396" s="127" t="str">
        <f t="shared" si="128"/>
        <v>Chouteau</v>
      </c>
      <c r="AG1396" s="272"/>
      <c r="AH1396" s="272"/>
      <c r="AI1396" s="272"/>
      <c r="AJ1396" s="83" t="s">
        <v>394</v>
      </c>
      <c r="AK1396" s="270">
        <v>0.81714947198503274</v>
      </c>
    </row>
    <row r="1397" spans="28:37" x14ac:dyDescent="0.2">
      <c r="AB1397" s="127" t="str">
        <f t="shared" si="124"/>
        <v>YELLWSTN_All Wells_Valves, Flanges, and Pumps_40400251</v>
      </c>
      <c r="AC1397" s="127" t="str">
        <f t="shared" si="125"/>
        <v>All Wells</v>
      </c>
      <c r="AD1397" s="127" t="str">
        <f t="shared" si="126"/>
        <v>Valves, Flanges, and Pumps</v>
      </c>
      <c r="AE1397" s="127" t="str">
        <f t="shared" si="127"/>
        <v>40400251</v>
      </c>
      <c r="AF1397" s="127" t="str">
        <f t="shared" si="128"/>
        <v>YELLWSTN</v>
      </c>
      <c r="AG1397" s="272"/>
      <c r="AH1397" s="272"/>
      <c r="AI1397" s="272"/>
      <c r="AJ1397" s="83" t="s">
        <v>399</v>
      </c>
      <c r="AK1397" s="270">
        <v>0.86095084285529</v>
      </c>
    </row>
    <row r="1398" spans="28:37" x14ac:dyDescent="0.2">
      <c r="AB1398" s="127" t="str">
        <f t="shared" si="124"/>
        <v>GLDN VAL_All Wells_Valves, Flanges, and Pumps_40400251</v>
      </c>
      <c r="AC1398" s="127" t="str">
        <f t="shared" si="125"/>
        <v>All Wells</v>
      </c>
      <c r="AD1398" s="127" t="str">
        <f t="shared" si="126"/>
        <v>Valves, Flanges, and Pumps</v>
      </c>
      <c r="AE1398" s="127" t="str">
        <f t="shared" si="127"/>
        <v>40400251</v>
      </c>
      <c r="AF1398" s="127" t="str">
        <f t="shared" si="128"/>
        <v>GLDN VAL</v>
      </c>
      <c r="AG1398" s="272"/>
      <c r="AH1398" s="272"/>
      <c r="AI1398" s="272"/>
      <c r="AJ1398" s="83" t="s">
        <v>400</v>
      </c>
      <c r="AK1398" s="270">
        <v>0.86095084285529</v>
      </c>
    </row>
    <row r="1399" spans="28:37" x14ac:dyDescent="0.2">
      <c r="AB1399" s="127" t="str">
        <f t="shared" si="124"/>
        <v>MSSLSHEL_All Wells_Valves, Flanges, and Pumps_40400251</v>
      </c>
      <c r="AC1399" s="127" t="str">
        <f t="shared" si="125"/>
        <v>All Wells</v>
      </c>
      <c r="AD1399" s="127" t="str">
        <f t="shared" si="126"/>
        <v>Valves, Flanges, and Pumps</v>
      </c>
      <c r="AE1399" s="127" t="str">
        <f t="shared" si="127"/>
        <v>40400251</v>
      </c>
      <c r="AF1399" s="127" t="str">
        <f t="shared" si="128"/>
        <v>MSSLSHEL</v>
      </c>
      <c r="AG1399" s="272"/>
      <c r="AH1399" s="272"/>
      <c r="AI1399" s="272"/>
      <c r="AJ1399" s="83" t="s">
        <v>401</v>
      </c>
      <c r="AK1399" s="270">
        <v>0.86095084285529</v>
      </c>
    </row>
    <row r="1400" spans="28:37" x14ac:dyDescent="0.2">
      <c r="AB1400" s="127" t="str">
        <f t="shared" si="124"/>
        <v>PETROLEM_All Wells_Valves, Flanges, and Pumps_40400251</v>
      </c>
      <c r="AC1400" s="127" t="str">
        <f t="shared" si="125"/>
        <v>All Wells</v>
      </c>
      <c r="AD1400" s="127" t="str">
        <f t="shared" si="126"/>
        <v>Valves, Flanges, and Pumps</v>
      </c>
      <c r="AE1400" s="127" t="str">
        <f t="shared" si="127"/>
        <v>40400251</v>
      </c>
      <c r="AF1400" s="127" t="str">
        <f t="shared" si="128"/>
        <v>PETROLEM</v>
      </c>
      <c r="AG1400" s="272"/>
      <c r="AH1400" s="272"/>
      <c r="AI1400" s="272"/>
      <c r="AJ1400" s="83" t="s">
        <v>402</v>
      </c>
      <c r="AK1400" s="270">
        <v>0.86095084285529</v>
      </c>
    </row>
    <row r="1401" spans="28:37" x14ac:dyDescent="0.2">
      <c r="AB1401" s="127" t="str">
        <f t="shared" si="124"/>
        <v>Basinwide_All Wells_Valves, Flanges, and Pumps_40400251</v>
      </c>
      <c r="AC1401" s="127" t="str">
        <f t="shared" si="125"/>
        <v>All Wells</v>
      </c>
      <c r="AD1401" s="127" t="str">
        <f t="shared" si="126"/>
        <v>Valves, Flanges, and Pumps</v>
      </c>
      <c r="AE1401" s="127" t="str">
        <f t="shared" si="127"/>
        <v>40400251</v>
      </c>
      <c r="AF1401" s="127" t="str">
        <f t="shared" si="128"/>
        <v>Basinwide</v>
      </c>
      <c r="AG1401" s="272"/>
      <c r="AH1401" s="272"/>
      <c r="AI1401" s="272"/>
      <c r="AJ1401" s="83" t="s">
        <v>453</v>
      </c>
      <c r="AK1401" s="270">
        <v>0.81254415563619808</v>
      </c>
    </row>
    <row r="1402" spans="28:37" x14ac:dyDescent="0.2">
      <c r="AB1402" s="127" t="str">
        <f t="shared" si="124"/>
        <v>Toole_All Wells_Other Evaporation_40301205</v>
      </c>
      <c r="AC1402" s="127" t="str">
        <f t="shared" si="125"/>
        <v>All Wells</v>
      </c>
      <c r="AD1402" s="127" t="str">
        <f t="shared" si="126"/>
        <v>Other Evaporation</v>
      </c>
      <c r="AE1402" s="127" t="str">
        <f t="shared" si="127"/>
        <v>40301205</v>
      </c>
      <c r="AF1402" s="127" t="str">
        <f t="shared" si="128"/>
        <v>Toole</v>
      </c>
      <c r="AG1402" s="272"/>
      <c r="AH1402" s="12" t="s">
        <v>225</v>
      </c>
      <c r="AI1402" s="12" t="s">
        <v>9</v>
      </c>
      <c r="AJ1402" s="12" t="s">
        <v>383</v>
      </c>
      <c r="AK1402" s="269">
        <v>0.95531817194596502</v>
      </c>
    </row>
    <row r="1403" spans="28:37" x14ac:dyDescent="0.2">
      <c r="AB1403" s="127" t="str">
        <f t="shared" si="124"/>
        <v>Pondera_All Wells_Other Evaporation_40301205</v>
      </c>
      <c r="AC1403" s="127" t="str">
        <f t="shared" si="125"/>
        <v>All Wells</v>
      </c>
      <c r="AD1403" s="127" t="str">
        <f t="shared" si="126"/>
        <v>Other Evaporation</v>
      </c>
      <c r="AE1403" s="127" t="str">
        <f t="shared" si="127"/>
        <v>40301205</v>
      </c>
      <c r="AF1403" s="127" t="str">
        <f t="shared" si="128"/>
        <v>Pondera</v>
      </c>
      <c r="AG1403" s="272"/>
      <c r="AH1403" s="272"/>
      <c r="AI1403" s="272"/>
      <c r="AJ1403" s="83" t="s">
        <v>384</v>
      </c>
      <c r="AK1403" s="270">
        <v>0.95531817194596502</v>
      </c>
    </row>
    <row r="1404" spans="28:37" x14ac:dyDescent="0.2">
      <c r="AB1404" s="127" t="str">
        <f t="shared" si="124"/>
        <v>Glacier_All Wells_Other Evaporation_40301205</v>
      </c>
      <c r="AC1404" s="127" t="str">
        <f t="shared" si="125"/>
        <v>All Wells</v>
      </c>
      <c r="AD1404" s="127" t="str">
        <f t="shared" si="126"/>
        <v>Other Evaporation</v>
      </c>
      <c r="AE1404" s="127" t="str">
        <f t="shared" si="127"/>
        <v>40301205</v>
      </c>
      <c r="AF1404" s="127" t="str">
        <f t="shared" si="128"/>
        <v>Glacier</v>
      </c>
      <c r="AG1404" s="272"/>
      <c r="AH1404" s="272"/>
      <c r="AI1404" s="272"/>
      <c r="AJ1404" s="83" t="s">
        <v>385</v>
      </c>
      <c r="AK1404" s="270">
        <v>0.95531817194596502</v>
      </c>
    </row>
    <row r="1405" spans="28:37" x14ac:dyDescent="0.2">
      <c r="AB1405" s="127" t="str">
        <f t="shared" si="124"/>
        <v>Blaine_All Wells_Other Evaporation_40301205</v>
      </c>
      <c r="AC1405" s="127" t="str">
        <f t="shared" si="125"/>
        <v>All Wells</v>
      </c>
      <c r="AD1405" s="127" t="str">
        <f t="shared" si="126"/>
        <v>Other Evaporation</v>
      </c>
      <c r="AE1405" s="127" t="str">
        <f t="shared" si="127"/>
        <v>40301205</v>
      </c>
      <c r="AF1405" s="127" t="str">
        <f t="shared" si="128"/>
        <v>Blaine</v>
      </c>
      <c r="AG1405" s="272"/>
      <c r="AH1405" s="272"/>
      <c r="AI1405" s="272"/>
      <c r="AJ1405" s="83" t="s">
        <v>386</v>
      </c>
      <c r="AK1405" s="270">
        <v>0.81714947198503274</v>
      </c>
    </row>
    <row r="1406" spans="28:37" x14ac:dyDescent="0.2">
      <c r="AB1406" s="127" t="str">
        <f t="shared" si="124"/>
        <v>Hill_All Wells_Other Evaporation_40301205</v>
      </c>
      <c r="AC1406" s="127" t="str">
        <f t="shared" si="125"/>
        <v>All Wells</v>
      </c>
      <c r="AD1406" s="127" t="str">
        <f t="shared" si="126"/>
        <v>Other Evaporation</v>
      </c>
      <c r="AE1406" s="127" t="str">
        <f t="shared" si="127"/>
        <v>40301205</v>
      </c>
      <c r="AF1406" s="127" t="str">
        <f t="shared" si="128"/>
        <v>Hill</v>
      </c>
      <c r="AG1406" s="272"/>
      <c r="AH1406" s="272"/>
      <c r="AI1406" s="272"/>
      <c r="AJ1406" s="83" t="s">
        <v>387</v>
      </c>
      <c r="AK1406" s="270">
        <v>0.81714947198503274</v>
      </c>
    </row>
    <row r="1407" spans="28:37" x14ac:dyDescent="0.2">
      <c r="AB1407" s="127" t="str">
        <f t="shared" si="124"/>
        <v>Liberty_All Wells_Other Evaporation_40301205</v>
      </c>
      <c r="AC1407" s="127" t="str">
        <f t="shared" si="125"/>
        <v>All Wells</v>
      </c>
      <c r="AD1407" s="127" t="str">
        <f t="shared" si="126"/>
        <v>Other Evaporation</v>
      </c>
      <c r="AE1407" s="127" t="str">
        <f t="shared" si="127"/>
        <v>40301205</v>
      </c>
      <c r="AF1407" s="127" t="str">
        <f t="shared" si="128"/>
        <v>Liberty</v>
      </c>
      <c r="AG1407" s="272"/>
      <c r="AH1407" s="272"/>
      <c r="AI1407" s="272"/>
      <c r="AJ1407" s="83" t="s">
        <v>388</v>
      </c>
      <c r="AK1407" s="270">
        <v>0.95531817194596502</v>
      </c>
    </row>
    <row r="1408" spans="28:37" x14ac:dyDescent="0.2">
      <c r="AB1408" s="127" t="str">
        <f t="shared" si="124"/>
        <v>Phillips_All Wells_Other Evaporation_40301205</v>
      </c>
      <c r="AC1408" s="127" t="str">
        <f t="shared" si="125"/>
        <v>All Wells</v>
      </c>
      <c r="AD1408" s="127" t="str">
        <f t="shared" si="126"/>
        <v>Other Evaporation</v>
      </c>
      <c r="AE1408" s="127" t="str">
        <f t="shared" si="127"/>
        <v>40301205</v>
      </c>
      <c r="AF1408" s="127" t="str">
        <f t="shared" si="128"/>
        <v>Phillips</v>
      </c>
      <c r="AG1408" s="272"/>
      <c r="AH1408" s="272"/>
      <c r="AI1408" s="272"/>
      <c r="AJ1408" s="83" t="s">
        <v>389</v>
      </c>
      <c r="AK1408" s="270">
        <v>0.74056353739134018</v>
      </c>
    </row>
    <row r="1409" spans="28:37" x14ac:dyDescent="0.2">
      <c r="AB1409" s="127" t="str">
        <f t="shared" si="124"/>
        <v>Cascade_All Wells_Other Evaporation_40301205</v>
      </c>
      <c r="AC1409" s="127" t="str">
        <f t="shared" si="125"/>
        <v>All Wells</v>
      </c>
      <c r="AD1409" s="127" t="str">
        <f t="shared" si="126"/>
        <v>Other Evaporation</v>
      </c>
      <c r="AE1409" s="127" t="str">
        <f t="shared" si="127"/>
        <v>40301205</v>
      </c>
      <c r="AF1409" s="127" t="str">
        <f t="shared" si="128"/>
        <v>Cascade</v>
      </c>
      <c r="AG1409" s="272"/>
      <c r="AH1409" s="272"/>
      <c r="AI1409" s="272"/>
      <c r="AJ1409" s="83" t="s">
        <v>390</v>
      </c>
      <c r="AK1409" s="270">
        <v>0.86095084285529</v>
      </c>
    </row>
    <row r="1410" spans="28:37" x14ac:dyDescent="0.2">
      <c r="AB1410" s="127" t="str">
        <f t="shared" si="124"/>
        <v>Fergus_All Wells_Other Evaporation_40301205</v>
      </c>
      <c r="AC1410" s="127" t="str">
        <f t="shared" si="125"/>
        <v>All Wells</v>
      </c>
      <c r="AD1410" s="127" t="str">
        <f t="shared" si="126"/>
        <v>Other Evaporation</v>
      </c>
      <c r="AE1410" s="127" t="str">
        <f t="shared" si="127"/>
        <v>40301205</v>
      </c>
      <c r="AF1410" s="127" t="str">
        <f t="shared" si="128"/>
        <v>Fergus</v>
      </c>
      <c r="AG1410" s="272"/>
      <c r="AH1410" s="272"/>
      <c r="AI1410" s="272"/>
      <c r="AJ1410" s="83" t="s">
        <v>391</v>
      </c>
      <c r="AK1410" s="270">
        <v>0.86095084285529</v>
      </c>
    </row>
    <row r="1411" spans="28:37" x14ac:dyDescent="0.2">
      <c r="AB1411" s="127" t="str">
        <f t="shared" si="124"/>
        <v>Rosebud_All Wells_Other Evaporation_40301205</v>
      </c>
      <c r="AC1411" s="127" t="str">
        <f t="shared" si="125"/>
        <v>All Wells</v>
      </c>
      <c r="AD1411" s="127" t="str">
        <f t="shared" si="126"/>
        <v>Other Evaporation</v>
      </c>
      <c r="AE1411" s="127" t="str">
        <f t="shared" si="127"/>
        <v>40301205</v>
      </c>
      <c r="AF1411" s="127" t="str">
        <f t="shared" si="128"/>
        <v>Rosebud</v>
      </c>
      <c r="AG1411" s="272"/>
      <c r="AH1411" s="272"/>
      <c r="AI1411" s="272"/>
      <c r="AJ1411" s="83" t="s">
        <v>392</v>
      </c>
      <c r="AK1411" s="270">
        <v>0.86095084285529</v>
      </c>
    </row>
    <row r="1412" spans="28:37" x14ac:dyDescent="0.2">
      <c r="AB1412" s="127" t="str">
        <f t="shared" si="124"/>
        <v>Teton_All Wells_Other Evaporation_40301205</v>
      </c>
      <c r="AC1412" s="127" t="str">
        <f t="shared" si="125"/>
        <v>All Wells</v>
      </c>
      <c r="AD1412" s="127" t="str">
        <f t="shared" si="126"/>
        <v>Other Evaporation</v>
      </c>
      <c r="AE1412" s="127" t="str">
        <f t="shared" si="127"/>
        <v>40301205</v>
      </c>
      <c r="AF1412" s="127" t="str">
        <f t="shared" si="128"/>
        <v>Teton</v>
      </c>
      <c r="AG1412" s="272"/>
      <c r="AH1412" s="272"/>
      <c r="AI1412" s="272"/>
      <c r="AJ1412" s="83" t="s">
        <v>393</v>
      </c>
      <c r="AK1412" s="270">
        <v>0.86095084285529</v>
      </c>
    </row>
    <row r="1413" spans="28:37" x14ac:dyDescent="0.2">
      <c r="AB1413" s="127" t="str">
        <f t="shared" si="124"/>
        <v>Chouteau_All Wells_Other Evaporation_40301205</v>
      </c>
      <c r="AC1413" s="127" t="str">
        <f t="shared" si="125"/>
        <v>All Wells</v>
      </c>
      <c r="AD1413" s="127" t="str">
        <f t="shared" si="126"/>
        <v>Other Evaporation</v>
      </c>
      <c r="AE1413" s="127" t="str">
        <f t="shared" si="127"/>
        <v>40301205</v>
      </c>
      <c r="AF1413" s="127" t="str">
        <f t="shared" si="128"/>
        <v>Chouteau</v>
      </c>
      <c r="AG1413" s="272"/>
      <c r="AH1413" s="272"/>
      <c r="AI1413" s="272"/>
      <c r="AJ1413" s="83" t="s">
        <v>394</v>
      </c>
      <c r="AK1413" s="270">
        <v>0.81714947198503274</v>
      </c>
    </row>
    <row r="1414" spans="28:37" x14ac:dyDescent="0.2">
      <c r="AB1414" s="127" t="str">
        <f t="shared" si="124"/>
        <v>YELLWSTN_All Wells_Other Evaporation_40301205</v>
      </c>
      <c r="AC1414" s="127" t="str">
        <f t="shared" si="125"/>
        <v>All Wells</v>
      </c>
      <c r="AD1414" s="127" t="str">
        <f t="shared" si="126"/>
        <v>Other Evaporation</v>
      </c>
      <c r="AE1414" s="127" t="str">
        <f t="shared" si="127"/>
        <v>40301205</v>
      </c>
      <c r="AF1414" s="127" t="str">
        <f t="shared" si="128"/>
        <v>YELLWSTN</v>
      </c>
      <c r="AG1414" s="272"/>
      <c r="AH1414" s="272"/>
      <c r="AI1414" s="272"/>
      <c r="AJ1414" s="83" t="s">
        <v>399</v>
      </c>
      <c r="AK1414" s="270">
        <v>0.86095084285529</v>
      </c>
    </row>
    <row r="1415" spans="28:37" x14ac:dyDescent="0.2">
      <c r="AB1415" s="127" t="str">
        <f t="shared" si="124"/>
        <v>GLDN VAL_All Wells_Other Evaporation_40301205</v>
      </c>
      <c r="AC1415" s="127" t="str">
        <f t="shared" si="125"/>
        <v>All Wells</v>
      </c>
      <c r="AD1415" s="127" t="str">
        <f t="shared" si="126"/>
        <v>Other Evaporation</v>
      </c>
      <c r="AE1415" s="127" t="str">
        <f t="shared" si="127"/>
        <v>40301205</v>
      </c>
      <c r="AF1415" s="127" t="str">
        <f t="shared" si="128"/>
        <v>GLDN VAL</v>
      </c>
      <c r="AG1415" s="272"/>
      <c r="AH1415" s="272"/>
      <c r="AI1415" s="272"/>
      <c r="AJ1415" s="83" t="s">
        <v>400</v>
      </c>
      <c r="AK1415" s="270">
        <v>0.86095084285529</v>
      </c>
    </row>
    <row r="1416" spans="28:37" x14ac:dyDescent="0.2">
      <c r="AB1416" s="127" t="str">
        <f t="shared" si="124"/>
        <v>MSSLSHEL_All Wells_Other Evaporation_40301205</v>
      </c>
      <c r="AC1416" s="127" t="str">
        <f t="shared" si="125"/>
        <v>All Wells</v>
      </c>
      <c r="AD1416" s="127" t="str">
        <f t="shared" si="126"/>
        <v>Other Evaporation</v>
      </c>
      <c r="AE1416" s="127" t="str">
        <f t="shared" si="127"/>
        <v>40301205</v>
      </c>
      <c r="AF1416" s="127" t="str">
        <f t="shared" si="128"/>
        <v>MSSLSHEL</v>
      </c>
      <c r="AG1416" s="272"/>
      <c r="AH1416" s="272"/>
      <c r="AI1416" s="272"/>
      <c r="AJ1416" s="83" t="s">
        <v>401</v>
      </c>
      <c r="AK1416" s="270">
        <v>0.86095084285529</v>
      </c>
    </row>
    <row r="1417" spans="28:37" x14ac:dyDescent="0.2">
      <c r="AB1417" s="127" t="str">
        <f t="shared" si="124"/>
        <v>PETROLEM_All Wells_Other Evaporation_40301205</v>
      </c>
      <c r="AC1417" s="127" t="str">
        <f t="shared" si="125"/>
        <v>All Wells</v>
      </c>
      <c r="AD1417" s="127" t="str">
        <f t="shared" si="126"/>
        <v>Other Evaporation</v>
      </c>
      <c r="AE1417" s="127" t="str">
        <f t="shared" si="127"/>
        <v>40301205</v>
      </c>
      <c r="AF1417" s="127" t="str">
        <f t="shared" si="128"/>
        <v>PETROLEM</v>
      </c>
      <c r="AG1417" s="272"/>
      <c r="AH1417" s="272"/>
      <c r="AI1417" s="272"/>
      <c r="AJ1417" s="83" t="s">
        <v>402</v>
      </c>
      <c r="AK1417" s="270">
        <v>0.86095084285529</v>
      </c>
    </row>
    <row r="1418" spans="28:37" x14ac:dyDescent="0.2">
      <c r="AB1418" s="127" t="str">
        <f t="shared" si="124"/>
        <v>Basinwide_All Wells_Other Evaporation_40301205</v>
      </c>
      <c r="AC1418" s="127" t="str">
        <f t="shared" si="125"/>
        <v>All Wells</v>
      </c>
      <c r="AD1418" s="127" t="str">
        <f t="shared" si="126"/>
        <v>Other Evaporation</v>
      </c>
      <c r="AE1418" s="127" t="str">
        <f t="shared" si="127"/>
        <v>40301205</v>
      </c>
      <c r="AF1418" s="127" t="str">
        <f t="shared" si="128"/>
        <v>Basinwide</v>
      </c>
      <c r="AG1418" s="272"/>
      <c r="AH1418" s="272"/>
      <c r="AI1418" s="272"/>
      <c r="AJ1418" s="83" t="s">
        <v>453</v>
      </c>
      <c r="AK1418" s="270">
        <v>0.81254415563619808</v>
      </c>
    </row>
    <row r="1419" spans="28:37" x14ac:dyDescent="0.2">
      <c r="AB1419" s="127" t="str">
        <f t="shared" si="124"/>
        <v>Toole_All Wells_Pipeline Valves and Flanges Fugitives_30600801</v>
      </c>
      <c r="AC1419" s="127" t="str">
        <f t="shared" si="125"/>
        <v>All Wells</v>
      </c>
      <c r="AD1419" s="127" t="str">
        <f t="shared" si="126"/>
        <v>Pipeline Valves and Flanges Fugitives</v>
      </c>
      <c r="AE1419" s="127" t="str">
        <f t="shared" si="127"/>
        <v>30600801</v>
      </c>
      <c r="AF1419" s="127" t="str">
        <f t="shared" si="128"/>
        <v>Toole</v>
      </c>
      <c r="AG1419" s="272"/>
      <c r="AH1419" s="12" t="s">
        <v>226</v>
      </c>
      <c r="AI1419" s="12" t="s">
        <v>11</v>
      </c>
      <c r="AJ1419" s="12" t="s">
        <v>383</v>
      </c>
      <c r="AK1419" s="269">
        <v>0.95531817194596502</v>
      </c>
    </row>
    <row r="1420" spans="28:37" x14ac:dyDescent="0.2">
      <c r="AB1420" s="127" t="str">
        <f t="shared" si="124"/>
        <v>Pondera_All Wells_Pipeline Valves and Flanges Fugitives_30600801</v>
      </c>
      <c r="AC1420" s="127" t="str">
        <f t="shared" si="125"/>
        <v>All Wells</v>
      </c>
      <c r="AD1420" s="127" t="str">
        <f t="shared" si="126"/>
        <v>Pipeline Valves and Flanges Fugitives</v>
      </c>
      <c r="AE1420" s="127" t="str">
        <f t="shared" si="127"/>
        <v>30600801</v>
      </c>
      <c r="AF1420" s="127" t="str">
        <f t="shared" si="128"/>
        <v>Pondera</v>
      </c>
      <c r="AG1420" s="272"/>
      <c r="AH1420" s="272"/>
      <c r="AI1420" s="272"/>
      <c r="AJ1420" s="83" t="s">
        <v>384</v>
      </c>
      <c r="AK1420" s="270">
        <v>0.95531817194596502</v>
      </c>
    </row>
    <row r="1421" spans="28:37" x14ac:dyDescent="0.2">
      <c r="AB1421" s="127" t="str">
        <f t="shared" si="124"/>
        <v>Glacier_All Wells_Pipeline Valves and Flanges Fugitives_30600801</v>
      </c>
      <c r="AC1421" s="127" t="str">
        <f t="shared" si="125"/>
        <v>All Wells</v>
      </c>
      <c r="AD1421" s="127" t="str">
        <f t="shared" si="126"/>
        <v>Pipeline Valves and Flanges Fugitives</v>
      </c>
      <c r="AE1421" s="127" t="str">
        <f t="shared" si="127"/>
        <v>30600801</v>
      </c>
      <c r="AF1421" s="127" t="str">
        <f t="shared" si="128"/>
        <v>Glacier</v>
      </c>
      <c r="AG1421" s="272"/>
      <c r="AH1421" s="272"/>
      <c r="AI1421" s="272"/>
      <c r="AJ1421" s="83" t="s">
        <v>385</v>
      </c>
      <c r="AK1421" s="270">
        <v>0.95531817194596502</v>
      </c>
    </row>
    <row r="1422" spans="28:37" x14ac:dyDescent="0.2">
      <c r="AB1422" s="127" t="str">
        <f t="shared" si="124"/>
        <v>Blaine_All Wells_Pipeline Valves and Flanges Fugitives_30600801</v>
      </c>
      <c r="AC1422" s="127" t="str">
        <f t="shared" si="125"/>
        <v>All Wells</v>
      </c>
      <c r="AD1422" s="127" t="str">
        <f t="shared" si="126"/>
        <v>Pipeline Valves and Flanges Fugitives</v>
      </c>
      <c r="AE1422" s="127" t="str">
        <f t="shared" si="127"/>
        <v>30600801</v>
      </c>
      <c r="AF1422" s="127" t="str">
        <f t="shared" si="128"/>
        <v>Blaine</v>
      </c>
      <c r="AG1422" s="272"/>
      <c r="AH1422" s="272"/>
      <c r="AI1422" s="272"/>
      <c r="AJ1422" s="83" t="s">
        <v>386</v>
      </c>
      <c r="AK1422" s="270">
        <v>0.81714947198503274</v>
      </c>
    </row>
    <row r="1423" spans="28:37" x14ac:dyDescent="0.2">
      <c r="AB1423" s="127" t="str">
        <f t="shared" si="124"/>
        <v>Hill_All Wells_Pipeline Valves and Flanges Fugitives_30600801</v>
      </c>
      <c r="AC1423" s="127" t="str">
        <f t="shared" si="125"/>
        <v>All Wells</v>
      </c>
      <c r="AD1423" s="127" t="str">
        <f t="shared" si="126"/>
        <v>Pipeline Valves and Flanges Fugitives</v>
      </c>
      <c r="AE1423" s="127" t="str">
        <f t="shared" si="127"/>
        <v>30600801</v>
      </c>
      <c r="AF1423" s="127" t="str">
        <f t="shared" si="128"/>
        <v>Hill</v>
      </c>
      <c r="AG1423" s="272"/>
      <c r="AH1423" s="272"/>
      <c r="AI1423" s="272"/>
      <c r="AJ1423" s="83" t="s">
        <v>387</v>
      </c>
      <c r="AK1423" s="270">
        <v>0.81714947198503274</v>
      </c>
    </row>
    <row r="1424" spans="28:37" x14ac:dyDescent="0.2">
      <c r="AB1424" s="127" t="str">
        <f t="shared" si="124"/>
        <v>Liberty_All Wells_Pipeline Valves and Flanges Fugitives_30600801</v>
      </c>
      <c r="AC1424" s="127" t="str">
        <f t="shared" si="125"/>
        <v>All Wells</v>
      </c>
      <c r="AD1424" s="127" t="str">
        <f t="shared" si="126"/>
        <v>Pipeline Valves and Flanges Fugitives</v>
      </c>
      <c r="AE1424" s="127" t="str">
        <f t="shared" si="127"/>
        <v>30600801</v>
      </c>
      <c r="AF1424" s="127" t="str">
        <f t="shared" si="128"/>
        <v>Liberty</v>
      </c>
      <c r="AG1424" s="272"/>
      <c r="AH1424" s="272"/>
      <c r="AI1424" s="272"/>
      <c r="AJ1424" s="83" t="s">
        <v>388</v>
      </c>
      <c r="AK1424" s="270">
        <v>0.95531817194596502</v>
      </c>
    </row>
    <row r="1425" spans="28:37" x14ac:dyDescent="0.2">
      <c r="AB1425" s="127" t="str">
        <f t="shared" si="124"/>
        <v>Phillips_All Wells_Pipeline Valves and Flanges Fugitives_30600801</v>
      </c>
      <c r="AC1425" s="127" t="str">
        <f t="shared" si="125"/>
        <v>All Wells</v>
      </c>
      <c r="AD1425" s="127" t="str">
        <f t="shared" si="126"/>
        <v>Pipeline Valves and Flanges Fugitives</v>
      </c>
      <c r="AE1425" s="127" t="str">
        <f t="shared" si="127"/>
        <v>30600801</v>
      </c>
      <c r="AF1425" s="127" t="str">
        <f t="shared" si="128"/>
        <v>Phillips</v>
      </c>
      <c r="AG1425" s="272"/>
      <c r="AH1425" s="272"/>
      <c r="AI1425" s="272"/>
      <c r="AJ1425" s="83" t="s">
        <v>389</v>
      </c>
      <c r="AK1425" s="270">
        <v>0.74056353739134018</v>
      </c>
    </row>
    <row r="1426" spans="28:37" x14ac:dyDescent="0.2">
      <c r="AB1426" s="127" t="str">
        <f t="shared" si="124"/>
        <v>Cascade_All Wells_Pipeline Valves and Flanges Fugitives_30600801</v>
      </c>
      <c r="AC1426" s="127" t="str">
        <f t="shared" si="125"/>
        <v>All Wells</v>
      </c>
      <c r="AD1426" s="127" t="str">
        <f t="shared" si="126"/>
        <v>Pipeline Valves and Flanges Fugitives</v>
      </c>
      <c r="AE1426" s="127" t="str">
        <f t="shared" si="127"/>
        <v>30600801</v>
      </c>
      <c r="AF1426" s="127" t="str">
        <f t="shared" si="128"/>
        <v>Cascade</v>
      </c>
      <c r="AG1426" s="272"/>
      <c r="AH1426" s="272"/>
      <c r="AI1426" s="272"/>
      <c r="AJ1426" s="83" t="s">
        <v>390</v>
      </c>
      <c r="AK1426" s="270">
        <v>0.86095084285529</v>
      </c>
    </row>
    <row r="1427" spans="28:37" x14ac:dyDescent="0.2">
      <c r="AB1427" s="127" t="str">
        <f t="shared" si="124"/>
        <v>Fergus_All Wells_Pipeline Valves and Flanges Fugitives_30600801</v>
      </c>
      <c r="AC1427" s="127" t="str">
        <f t="shared" si="125"/>
        <v>All Wells</v>
      </c>
      <c r="AD1427" s="127" t="str">
        <f t="shared" si="126"/>
        <v>Pipeline Valves and Flanges Fugitives</v>
      </c>
      <c r="AE1427" s="127" t="str">
        <f t="shared" si="127"/>
        <v>30600801</v>
      </c>
      <c r="AF1427" s="127" t="str">
        <f t="shared" si="128"/>
        <v>Fergus</v>
      </c>
      <c r="AG1427" s="272"/>
      <c r="AH1427" s="272"/>
      <c r="AI1427" s="272"/>
      <c r="AJ1427" s="83" t="s">
        <v>391</v>
      </c>
      <c r="AK1427" s="270">
        <v>0.86095084285529</v>
      </c>
    </row>
    <row r="1428" spans="28:37" x14ac:dyDescent="0.2">
      <c r="AB1428" s="127" t="str">
        <f t="shared" si="124"/>
        <v>Rosebud_All Wells_Pipeline Valves and Flanges Fugitives_30600801</v>
      </c>
      <c r="AC1428" s="127" t="str">
        <f t="shared" si="125"/>
        <v>All Wells</v>
      </c>
      <c r="AD1428" s="127" t="str">
        <f t="shared" si="126"/>
        <v>Pipeline Valves and Flanges Fugitives</v>
      </c>
      <c r="AE1428" s="127" t="str">
        <f t="shared" si="127"/>
        <v>30600801</v>
      </c>
      <c r="AF1428" s="127" t="str">
        <f t="shared" si="128"/>
        <v>Rosebud</v>
      </c>
      <c r="AG1428" s="272"/>
      <c r="AH1428" s="272"/>
      <c r="AI1428" s="272"/>
      <c r="AJ1428" s="83" t="s">
        <v>392</v>
      </c>
      <c r="AK1428" s="270">
        <v>0.86095084285529</v>
      </c>
    </row>
    <row r="1429" spans="28:37" x14ac:dyDescent="0.2">
      <c r="AB1429" s="127" t="str">
        <f t="shared" si="124"/>
        <v>Teton_All Wells_Pipeline Valves and Flanges Fugitives_30600801</v>
      </c>
      <c r="AC1429" s="127" t="str">
        <f t="shared" si="125"/>
        <v>All Wells</v>
      </c>
      <c r="AD1429" s="127" t="str">
        <f t="shared" si="126"/>
        <v>Pipeline Valves and Flanges Fugitives</v>
      </c>
      <c r="AE1429" s="127" t="str">
        <f t="shared" si="127"/>
        <v>30600801</v>
      </c>
      <c r="AF1429" s="127" t="str">
        <f t="shared" si="128"/>
        <v>Teton</v>
      </c>
      <c r="AG1429" s="272"/>
      <c r="AH1429" s="272"/>
      <c r="AI1429" s="272"/>
      <c r="AJ1429" s="83" t="s">
        <v>393</v>
      </c>
      <c r="AK1429" s="270">
        <v>0.86095084285529</v>
      </c>
    </row>
    <row r="1430" spans="28:37" x14ac:dyDescent="0.2">
      <c r="AB1430" s="127" t="str">
        <f t="shared" si="124"/>
        <v>Chouteau_All Wells_Pipeline Valves and Flanges Fugitives_30600801</v>
      </c>
      <c r="AC1430" s="127" t="str">
        <f t="shared" si="125"/>
        <v>All Wells</v>
      </c>
      <c r="AD1430" s="127" t="str">
        <f t="shared" si="126"/>
        <v>Pipeline Valves and Flanges Fugitives</v>
      </c>
      <c r="AE1430" s="127" t="str">
        <f t="shared" si="127"/>
        <v>30600801</v>
      </c>
      <c r="AF1430" s="127" t="str">
        <f t="shared" si="128"/>
        <v>Chouteau</v>
      </c>
      <c r="AG1430" s="272"/>
      <c r="AH1430" s="272"/>
      <c r="AI1430" s="272"/>
      <c r="AJ1430" s="83" t="s">
        <v>394</v>
      </c>
      <c r="AK1430" s="270">
        <v>0.81714947198503274</v>
      </c>
    </row>
    <row r="1431" spans="28:37" x14ac:dyDescent="0.2">
      <c r="AB1431" s="127" t="str">
        <f t="shared" si="124"/>
        <v>YELLWSTN_All Wells_Pipeline Valves and Flanges Fugitives_30600801</v>
      </c>
      <c r="AC1431" s="127" t="str">
        <f t="shared" si="125"/>
        <v>All Wells</v>
      </c>
      <c r="AD1431" s="127" t="str">
        <f t="shared" si="126"/>
        <v>Pipeline Valves and Flanges Fugitives</v>
      </c>
      <c r="AE1431" s="127" t="str">
        <f t="shared" si="127"/>
        <v>30600801</v>
      </c>
      <c r="AF1431" s="127" t="str">
        <f t="shared" si="128"/>
        <v>YELLWSTN</v>
      </c>
      <c r="AG1431" s="272"/>
      <c r="AH1431" s="272"/>
      <c r="AI1431" s="272"/>
      <c r="AJ1431" s="83" t="s">
        <v>399</v>
      </c>
      <c r="AK1431" s="270">
        <v>0.86095084285529</v>
      </c>
    </row>
    <row r="1432" spans="28:37" x14ac:dyDescent="0.2">
      <c r="AB1432" s="127" t="str">
        <f t="shared" si="124"/>
        <v>GLDN VAL_All Wells_Pipeline Valves and Flanges Fugitives_30600801</v>
      </c>
      <c r="AC1432" s="127" t="str">
        <f t="shared" si="125"/>
        <v>All Wells</v>
      </c>
      <c r="AD1432" s="127" t="str">
        <f t="shared" si="126"/>
        <v>Pipeline Valves and Flanges Fugitives</v>
      </c>
      <c r="AE1432" s="127" t="str">
        <f t="shared" si="127"/>
        <v>30600801</v>
      </c>
      <c r="AF1432" s="127" t="str">
        <f t="shared" si="128"/>
        <v>GLDN VAL</v>
      </c>
      <c r="AG1432" s="272"/>
      <c r="AH1432" s="272"/>
      <c r="AI1432" s="272"/>
      <c r="AJ1432" s="83" t="s">
        <v>400</v>
      </c>
      <c r="AK1432" s="270">
        <v>0.86095084285529</v>
      </c>
    </row>
    <row r="1433" spans="28:37" x14ac:dyDescent="0.2">
      <c r="AB1433" s="127" t="str">
        <f t="shared" si="124"/>
        <v>MSSLSHEL_All Wells_Pipeline Valves and Flanges Fugitives_30600801</v>
      </c>
      <c r="AC1433" s="127" t="str">
        <f t="shared" si="125"/>
        <v>All Wells</v>
      </c>
      <c r="AD1433" s="127" t="str">
        <f t="shared" si="126"/>
        <v>Pipeline Valves and Flanges Fugitives</v>
      </c>
      <c r="AE1433" s="127" t="str">
        <f t="shared" si="127"/>
        <v>30600801</v>
      </c>
      <c r="AF1433" s="127" t="str">
        <f t="shared" si="128"/>
        <v>MSSLSHEL</v>
      </c>
      <c r="AG1433" s="272"/>
      <c r="AH1433" s="272"/>
      <c r="AI1433" s="272"/>
      <c r="AJ1433" s="83" t="s">
        <v>401</v>
      </c>
      <c r="AK1433" s="270">
        <v>0.86095084285529</v>
      </c>
    </row>
    <row r="1434" spans="28:37" x14ac:dyDescent="0.2">
      <c r="AB1434" s="127" t="str">
        <f t="shared" si="124"/>
        <v>PETROLEM_All Wells_Pipeline Valves and Flanges Fugitives_30600801</v>
      </c>
      <c r="AC1434" s="127" t="str">
        <f t="shared" si="125"/>
        <v>All Wells</v>
      </c>
      <c r="AD1434" s="127" t="str">
        <f t="shared" si="126"/>
        <v>Pipeline Valves and Flanges Fugitives</v>
      </c>
      <c r="AE1434" s="127" t="str">
        <f t="shared" si="127"/>
        <v>30600801</v>
      </c>
      <c r="AF1434" s="127" t="str">
        <f t="shared" si="128"/>
        <v>PETROLEM</v>
      </c>
      <c r="AG1434" s="272"/>
      <c r="AH1434" s="272"/>
      <c r="AI1434" s="272"/>
      <c r="AJ1434" s="83" t="s">
        <v>402</v>
      </c>
      <c r="AK1434" s="270">
        <v>0.86095084285529</v>
      </c>
    </row>
    <row r="1435" spans="28:37" x14ac:dyDescent="0.2">
      <c r="AB1435" s="127" t="str">
        <f t="shared" si="124"/>
        <v>Basinwide_All Wells_Pipeline Valves and Flanges Fugitives_30600801</v>
      </c>
      <c r="AC1435" s="127" t="str">
        <f t="shared" si="125"/>
        <v>All Wells</v>
      </c>
      <c r="AD1435" s="127" t="str">
        <f t="shared" si="126"/>
        <v>Pipeline Valves and Flanges Fugitives</v>
      </c>
      <c r="AE1435" s="127" t="str">
        <f t="shared" si="127"/>
        <v>30600801</v>
      </c>
      <c r="AF1435" s="127" t="str">
        <f t="shared" si="128"/>
        <v>Basinwide</v>
      </c>
      <c r="AG1435" s="273"/>
      <c r="AH1435" s="273"/>
      <c r="AI1435" s="273"/>
      <c r="AJ1435" s="173" t="s">
        <v>453</v>
      </c>
      <c r="AK1435" s="271">
        <v>0.81254415563619808</v>
      </c>
    </row>
    <row r="1436" spans="28:37" x14ac:dyDescent="0.2">
      <c r="AG1436"/>
      <c r="AH1436"/>
      <c r="AI1436"/>
    </row>
    <row r="1437" spans="28:37" x14ac:dyDescent="0.2">
      <c r="AG1437"/>
      <c r="AH1437"/>
      <c r="AI1437"/>
    </row>
    <row r="1438" spans="28:37" x14ac:dyDescent="0.2">
      <c r="AG1438"/>
      <c r="AH1438"/>
      <c r="AI1438"/>
    </row>
    <row r="1439" spans="28:37" x14ac:dyDescent="0.2">
      <c r="AG1439"/>
      <c r="AH1439"/>
      <c r="AI1439"/>
    </row>
    <row r="1440" spans="28:37" x14ac:dyDescent="0.2">
      <c r="AG1440"/>
      <c r="AH1440"/>
      <c r="AI1440"/>
    </row>
    <row r="1441" spans="33:35" x14ac:dyDescent="0.2">
      <c r="AG1441"/>
      <c r="AH1441"/>
      <c r="AI1441"/>
    </row>
    <row r="1442" spans="33:35" x14ac:dyDescent="0.2">
      <c r="AG1442"/>
      <c r="AH1442"/>
      <c r="AI1442"/>
    </row>
    <row r="1443" spans="33:35" x14ac:dyDescent="0.2">
      <c r="AG1443"/>
      <c r="AH1443"/>
      <c r="AI1443"/>
    </row>
    <row r="1444" spans="33:35" x14ac:dyDescent="0.2">
      <c r="AG1444"/>
      <c r="AH1444"/>
      <c r="AI1444"/>
    </row>
    <row r="1445" spans="33:35" x14ac:dyDescent="0.2">
      <c r="AG1445"/>
      <c r="AH1445"/>
      <c r="AI1445"/>
    </row>
    <row r="1446" spans="33:35" x14ac:dyDescent="0.2">
      <c r="AG1446"/>
      <c r="AH1446"/>
      <c r="AI1446"/>
    </row>
    <row r="1447" spans="33:35" x14ac:dyDescent="0.2">
      <c r="AG1447"/>
      <c r="AH1447"/>
      <c r="AI1447"/>
    </row>
    <row r="1448" spans="33:35" x14ac:dyDescent="0.2">
      <c r="AG1448"/>
      <c r="AH1448"/>
      <c r="AI1448"/>
    </row>
    <row r="1449" spans="33:35" x14ac:dyDescent="0.2">
      <c r="AG1449"/>
      <c r="AH1449"/>
      <c r="AI1449"/>
    </row>
    <row r="1450" spans="33:35" x14ac:dyDescent="0.2">
      <c r="AG1450"/>
      <c r="AH1450"/>
      <c r="AI1450"/>
    </row>
    <row r="1451" spans="33:35" x14ac:dyDescent="0.2">
      <c r="AG1451"/>
      <c r="AH1451"/>
      <c r="AI1451"/>
    </row>
    <row r="1452" spans="33:35" x14ac:dyDescent="0.2">
      <c r="AG1452"/>
      <c r="AH1452"/>
      <c r="AI1452"/>
    </row>
    <row r="1453" spans="33:35" x14ac:dyDescent="0.2">
      <c r="AG1453"/>
      <c r="AH1453"/>
      <c r="AI1453"/>
    </row>
    <row r="1454" spans="33:35" x14ac:dyDescent="0.2">
      <c r="AG1454"/>
      <c r="AH1454"/>
      <c r="AI1454"/>
    </row>
    <row r="1455" spans="33:35" x14ac:dyDescent="0.2">
      <c r="AG1455"/>
      <c r="AH1455"/>
      <c r="AI1455"/>
    </row>
    <row r="1456" spans="33:35" x14ac:dyDescent="0.2">
      <c r="AG1456"/>
      <c r="AH1456"/>
      <c r="AI1456"/>
    </row>
    <row r="1457" spans="33:35" x14ac:dyDescent="0.2">
      <c r="AG1457"/>
      <c r="AH1457"/>
      <c r="AI1457"/>
    </row>
    <row r="1458" spans="33:35" x14ac:dyDescent="0.2">
      <c r="AG1458"/>
      <c r="AH1458"/>
      <c r="AI1458"/>
    </row>
    <row r="1459" spans="33:35" x14ac:dyDescent="0.2">
      <c r="AG1459"/>
      <c r="AH1459"/>
      <c r="AI1459"/>
    </row>
    <row r="1460" spans="33:35" x14ac:dyDescent="0.2">
      <c r="AG1460"/>
      <c r="AH1460"/>
      <c r="AI1460"/>
    </row>
    <row r="1461" spans="33:35" x14ac:dyDescent="0.2">
      <c r="AG1461"/>
      <c r="AH1461"/>
      <c r="AI1461"/>
    </row>
    <row r="1462" spans="33:35" x14ac:dyDescent="0.2">
      <c r="AG1462"/>
      <c r="AH1462"/>
      <c r="AI1462"/>
    </row>
    <row r="1463" spans="33:35" x14ac:dyDescent="0.2">
      <c r="AG1463"/>
      <c r="AH1463"/>
      <c r="AI1463"/>
    </row>
    <row r="1464" spans="33:35" x14ac:dyDescent="0.2">
      <c r="AG1464"/>
      <c r="AH1464"/>
      <c r="AI1464"/>
    </row>
    <row r="1465" spans="33:35" x14ac:dyDescent="0.2">
      <c r="AG1465"/>
      <c r="AH1465"/>
      <c r="AI1465"/>
    </row>
    <row r="1466" spans="33:35" x14ac:dyDescent="0.2">
      <c r="AG1466"/>
      <c r="AH1466"/>
      <c r="AI1466"/>
    </row>
    <row r="1467" spans="33:35" x14ac:dyDescent="0.2">
      <c r="AG1467"/>
      <c r="AH1467"/>
      <c r="AI1467"/>
    </row>
    <row r="1468" spans="33:35" x14ac:dyDescent="0.2">
      <c r="AG1468"/>
      <c r="AH1468"/>
      <c r="AI1468"/>
    </row>
    <row r="1469" spans="33:35" x14ac:dyDescent="0.2">
      <c r="AG1469"/>
      <c r="AH1469"/>
      <c r="AI1469"/>
    </row>
    <row r="1470" spans="33:35" x14ac:dyDescent="0.2">
      <c r="AG1470"/>
      <c r="AH1470"/>
      <c r="AI1470"/>
    </row>
    <row r="1471" spans="33:35" x14ac:dyDescent="0.2">
      <c r="AG1471"/>
      <c r="AH1471"/>
      <c r="AI1471"/>
    </row>
    <row r="1472" spans="33:35" x14ac:dyDescent="0.2">
      <c r="AG1472"/>
      <c r="AH1472"/>
      <c r="AI1472"/>
    </row>
    <row r="1473" spans="33:35" x14ac:dyDescent="0.2">
      <c r="AG1473"/>
      <c r="AH1473"/>
      <c r="AI1473"/>
    </row>
    <row r="1474" spans="33:35" x14ac:dyDescent="0.2">
      <c r="AG1474"/>
      <c r="AH1474"/>
      <c r="AI1474"/>
    </row>
    <row r="1475" spans="33:35" x14ac:dyDescent="0.2">
      <c r="AG1475"/>
      <c r="AH1475"/>
      <c r="AI1475"/>
    </row>
    <row r="1476" spans="33:35" x14ac:dyDescent="0.2">
      <c r="AG1476"/>
      <c r="AH1476"/>
      <c r="AI1476"/>
    </row>
    <row r="1477" spans="33:35" x14ac:dyDescent="0.2">
      <c r="AG1477"/>
      <c r="AH1477"/>
      <c r="AI1477"/>
    </row>
    <row r="1478" spans="33:35" x14ac:dyDescent="0.2">
      <c r="AG1478"/>
      <c r="AH1478"/>
      <c r="AI1478"/>
    </row>
    <row r="1479" spans="33:35" x14ac:dyDescent="0.2">
      <c r="AG1479"/>
      <c r="AH1479"/>
      <c r="AI1479"/>
    </row>
    <row r="1480" spans="33:35" x14ac:dyDescent="0.2">
      <c r="AG1480"/>
      <c r="AH1480"/>
      <c r="AI1480"/>
    </row>
    <row r="1481" spans="33:35" x14ac:dyDescent="0.2">
      <c r="AG1481"/>
      <c r="AH1481"/>
      <c r="AI1481"/>
    </row>
    <row r="1482" spans="33:35" x14ac:dyDescent="0.2">
      <c r="AG1482"/>
      <c r="AH1482"/>
      <c r="AI1482"/>
    </row>
    <row r="1483" spans="33:35" x14ac:dyDescent="0.2">
      <c r="AG1483"/>
      <c r="AH1483"/>
      <c r="AI1483"/>
    </row>
    <row r="1484" spans="33:35" x14ac:dyDescent="0.2">
      <c r="AG1484"/>
      <c r="AH1484"/>
      <c r="AI1484"/>
    </row>
    <row r="1485" spans="33:35" x14ac:dyDescent="0.2">
      <c r="AG1485"/>
      <c r="AH1485"/>
      <c r="AI1485"/>
    </row>
    <row r="1486" spans="33:35" x14ac:dyDescent="0.2">
      <c r="AG1486"/>
      <c r="AH1486"/>
      <c r="AI1486"/>
    </row>
    <row r="1487" spans="33:35" x14ac:dyDescent="0.2">
      <c r="AG1487"/>
      <c r="AH1487"/>
      <c r="AI1487"/>
    </row>
    <row r="1488" spans="33:35" x14ac:dyDescent="0.2">
      <c r="AG1488"/>
      <c r="AH1488"/>
      <c r="AI1488"/>
    </row>
    <row r="1489" spans="33:35" x14ac:dyDescent="0.2">
      <c r="AG1489"/>
      <c r="AH1489"/>
      <c r="AI1489"/>
    </row>
    <row r="1490" spans="33:35" x14ac:dyDescent="0.2">
      <c r="AG1490"/>
      <c r="AH1490"/>
      <c r="AI1490"/>
    </row>
    <row r="1491" spans="33:35" x14ac:dyDescent="0.2">
      <c r="AG1491"/>
      <c r="AH1491"/>
      <c r="AI1491"/>
    </row>
    <row r="1492" spans="33:35" x14ac:dyDescent="0.2">
      <c r="AG1492"/>
      <c r="AH1492"/>
      <c r="AI1492"/>
    </row>
    <row r="1493" spans="33:35" x14ac:dyDescent="0.2">
      <c r="AG1493"/>
      <c r="AH1493"/>
      <c r="AI1493"/>
    </row>
    <row r="1494" spans="33:35" x14ac:dyDescent="0.2">
      <c r="AG1494"/>
      <c r="AH1494"/>
      <c r="AI1494"/>
    </row>
    <row r="1495" spans="33:35" x14ac:dyDescent="0.2">
      <c r="AG1495"/>
      <c r="AH1495"/>
      <c r="AI1495"/>
    </row>
    <row r="1496" spans="33:35" x14ac:dyDescent="0.2">
      <c r="AG1496"/>
      <c r="AH1496"/>
      <c r="AI1496"/>
    </row>
    <row r="1497" spans="33:35" x14ac:dyDescent="0.2">
      <c r="AG1497"/>
      <c r="AH1497"/>
      <c r="AI1497"/>
    </row>
    <row r="1498" spans="33:35" x14ac:dyDescent="0.2">
      <c r="AG1498"/>
      <c r="AH1498"/>
      <c r="AI1498"/>
    </row>
    <row r="1499" spans="33:35" x14ac:dyDescent="0.2">
      <c r="AG1499"/>
      <c r="AH1499"/>
      <c r="AI1499"/>
    </row>
    <row r="1500" spans="33:35" x14ac:dyDescent="0.2">
      <c r="AG1500"/>
      <c r="AH1500"/>
      <c r="AI1500"/>
    </row>
    <row r="1501" spans="33:35" x14ac:dyDescent="0.2">
      <c r="AG1501"/>
      <c r="AH1501"/>
      <c r="AI1501"/>
    </row>
    <row r="1502" spans="33:35" x14ac:dyDescent="0.2">
      <c r="AG1502"/>
      <c r="AH1502"/>
      <c r="AI1502"/>
    </row>
    <row r="1503" spans="33:35" x14ac:dyDescent="0.2">
      <c r="AG1503"/>
      <c r="AH1503"/>
      <c r="AI1503"/>
    </row>
    <row r="1504" spans="33:35" x14ac:dyDescent="0.2">
      <c r="AG1504"/>
      <c r="AH1504"/>
      <c r="AI1504"/>
    </row>
    <row r="1505" spans="33:35" x14ac:dyDescent="0.2">
      <c r="AG1505"/>
      <c r="AH1505"/>
      <c r="AI1505"/>
    </row>
    <row r="1506" spans="33:35" x14ac:dyDescent="0.2">
      <c r="AG1506"/>
      <c r="AH1506"/>
      <c r="AI1506"/>
    </row>
    <row r="1507" spans="33:35" x14ac:dyDescent="0.2">
      <c r="AG1507"/>
      <c r="AH1507"/>
      <c r="AI1507"/>
    </row>
    <row r="1508" spans="33:35" x14ac:dyDescent="0.2">
      <c r="AG1508"/>
      <c r="AH1508"/>
      <c r="AI1508"/>
    </row>
    <row r="1509" spans="33:35" x14ac:dyDescent="0.2">
      <c r="AG1509"/>
      <c r="AH1509"/>
      <c r="AI1509"/>
    </row>
    <row r="1510" spans="33:35" x14ac:dyDescent="0.2">
      <c r="AG1510"/>
      <c r="AH1510"/>
      <c r="AI1510"/>
    </row>
    <row r="1511" spans="33:35" x14ac:dyDescent="0.2">
      <c r="AG1511"/>
      <c r="AH1511"/>
      <c r="AI1511"/>
    </row>
    <row r="1512" spans="33:35" x14ac:dyDescent="0.2">
      <c r="AG1512"/>
      <c r="AH1512"/>
      <c r="AI1512"/>
    </row>
    <row r="1513" spans="33:35" x14ac:dyDescent="0.2">
      <c r="AG1513"/>
      <c r="AH1513"/>
      <c r="AI1513"/>
    </row>
    <row r="1514" spans="33:35" x14ac:dyDescent="0.2">
      <c r="AG1514"/>
      <c r="AH1514"/>
      <c r="AI1514"/>
    </row>
    <row r="1515" spans="33:35" x14ac:dyDescent="0.2">
      <c r="AG1515"/>
      <c r="AH1515"/>
      <c r="AI1515"/>
    </row>
    <row r="1516" spans="33:35" x14ac:dyDescent="0.2">
      <c r="AG1516"/>
      <c r="AH1516"/>
      <c r="AI1516"/>
    </row>
    <row r="1517" spans="33:35" x14ac:dyDescent="0.2">
      <c r="AG1517"/>
      <c r="AH1517"/>
      <c r="AI1517"/>
    </row>
    <row r="1518" spans="33:35" x14ac:dyDescent="0.2">
      <c r="AG1518"/>
      <c r="AH1518"/>
      <c r="AI1518"/>
    </row>
    <row r="1519" spans="33:35" x14ac:dyDescent="0.2">
      <c r="AG1519"/>
      <c r="AH1519"/>
      <c r="AI1519"/>
    </row>
    <row r="1520" spans="33:35" x14ac:dyDescent="0.2">
      <c r="AG1520"/>
      <c r="AH1520"/>
      <c r="AI1520"/>
    </row>
    <row r="1521" spans="33:35" x14ac:dyDescent="0.2">
      <c r="AG1521"/>
      <c r="AH1521"/>
      <c r="AI1521"/>
    </row>
    <row r="1522" spans="33:35" x14ac:dyDescent="0.2">
      <c r="AG1522"/>
      <c r="AH1522"/>
      <c r="AI1522"/>
    </row>
    <row r="1523" spans="33:35" x14ac:dyDescent="0.2">
      <c r="AG1523"/>
      <c r="AH1523"/>
      <c r="AI1523"/>
    </row>
    <row r="1524" spans="33:35" x14ac:dyDescent="0.2">
      <c r="AG1524"/>
      <c r="AH1524"/>
      <c r="AI1524"/>
    </row>
    <row r="1525" spans="33:35" x14ac:dyDescent="0.2">
      <c r="AG1525"/>
      <c r="AH1525"/>
      <c r="AI1525"/>
    </row>
    <row r="1526" spans="33:35" x14ac:dyDescent="0.2">
      <c r="AG1526"/>
      <c r="AH1526"/>
      <c r="AI1526"/>
    </row>
    <row r="1527" spans="33:35" x14ac:dyDescent="0.2">
      <c r="AG1527"/>
      <c r="AH1527"/>
      <c r="AI1527"/>
    </row>
    <row r="1528" spans="33:35" x14ac:dyDescent="0.2">
      <c r="AG1528"/>
      <c r="AH1528"/>
      <c r="AI1528"/>
    </row>
    <row r="1529" spans="33:35" x14ac:dyDescent="0.2">
      <c r="AG1529"/>
      <c r="AH1529"/>
      <c r="AI1529"/>
    </row>
    <row r="1530" spans="33:35" x14ac:dyDescent="0.2">
      <c r="AG1530"/>
      <c r="AH1530"/>
      <c r="AI1530"/>
    </row>
    <row r="1531" spans="33:35" x14ac:dyDescent="0.2">
      <c r="AG1531"/>
      <c r="AH1531"/>
      <c r="AI1531"/>
    </row>
    <row r="1532" spans="33:35" x14ac:dyDescent="0.2">
      <c r="AG1532"/>
      <c r="AH1532"/>
      <c r="AI1532"/>
    </row>
    <row r="1533" spans="33:35" x14ac:dyDescent="0.2">
      <c r="AG1533"/>
      <c r="AH1533"/>
      <c r="AI1533"/>
    </row>
    <row r="1534" spans="33:35" x14ac:dyDescent="0.2">
      <c r="AG1534"/>
      <c r="AH1534"/>
      <c r="AI1534"/>
    </row>
    <row r="1535" spans="33:35" x14ac:dyDescent="0.2">
      <c r="AG1535"/>
      <c r="AH1535"/>
      <c r="AI1535"/>
    </row>
    <row r="1536" spans="33:35" x14ac:dyDescent="0.2">
      <c r="AG1536"/>
      <c r="AH1536"/>
      <c r="AI1536"/>
    </row>
    <row r="1537" spans="33:35" x14ac:dyDescent="0.2">
      <c r="AG1537"/>
      <c r="AH1537"/>
      <c r="AI1537"/>
    </row>
    <row r="1538" spans="33:35" x14ac:dyDescent="0.2">
      <c r="AG1538"/>
      <c r="AH1538"/>
      <c r="AI1538"/>
    </row>
    <row r="1539" spans="33:35" x14ac:dyDescent="0.2">
      <c r="AG1539"/>
      <c r="AH1539"/>
      <c r="AI1539"/>
    </row>
    <row r="1540" spans="33:35" x14ac:dyDescent="0.2">
      <c r="AG1540"/>
      <c r="AH1540"/>
      <c r="AI1540"/>
    </row>
    <row r="1541" spans="33:35" x14ac:dyDescent="0.2">
      <c r="AG1541"/>
      <c r="AH1541"/>
      <c r="AI1541"/>
    </row>
    <row r="1542" spans="33:35" x14ac:dyDescent="0.2">
      <c r="AG1542"/>
      <c r="AH1542"/>
      <c r="AI1542"/>
    </row>
    <row r="1543" spans="33:35" x14ac:dyDescent="0.2">
      <c r="AG1543"/>
      <c r="AH1543"/>
      <c r="AI1543"/>
    </row>
    <row r="1544" spans="33:35" x14ac:dyDescent="0.2">
      <c r="AG1544"/>
      <c r="AH1544"/>
      <c r="AI1544"/>
    </row>
    <row r="1545" spans="33:35" x14ac:dyDescent="0.2">
      <c r="AG1545"/>
      <c r="AH1545"/>
      <c r="AI1545"/>
    </row>
    <row r="1546" spans="33:35" x14ac:dyDescent="0.2">
      <c r="AG1546"/>
      <c r="AH1546"/>
      <c r="AI1546"/>
    </row>
    <row r="1547" spans="33:35" x14ac:dyDescent="0.2">
      <c r="AG1547"/>
      <c r="AH1547"/>
      <c r="AI1547"/>
    </row>
    <row r="1548" spans="33:35" x14ac:dyDescent="0.2">
      <c r="AG1548"/>
      <c r="AH1548"/>
      <c r="AI1548"/>
    </row>
    <row r="1549" spans="33:35" x14ac:dyDescent="0.2">
      <c r="AG1549"/>
      <c r="AH1549"/>
      <c r="AI1549"/>
    </row>
    <row r="1550" spans="33:35" x14ac:dyDescent="0.2">
      <c r="AG1550"/>
      <c r="AH1550"/>
      <c r="AI1550"/>
    </row>
    <row r="1551" spans="33:35" x14ac:dyDescent="0.2">
      <c r="AG1551"/>
      <c r="AH1551"/>
      <c r="AI1551"/>
    </row>
    <row r="1552" spans="33:35" x14ac:dyDescent="0.2">
      <c r="AG1552"/>
      <c r="AH1552"/>
      <c r="AI1552"/>
    </row>
    <row r="1553" spans="33:35" x14ac:dyDescent="0.2">
      <c r="AG1553"/>
      <c r="AH1553"/>
      <c r="AI1553"/>
    </row>
    <row r="1554" spans="33:35" x14ac:dyDescent="0.2">
      <c r="AG1554"/>
      <c r="AH1554"/>
      <c r="AI1554"/>
    </row>
    <row r="1555" spans="33:35" x14ac:dyDescent="0.2">
      <c r="AG1555"/>
      <c r="AH1555"/>
      <c r="AI1555"/>
    </row>
    <row r="1556" spans="33:35" x14ac:dyDescent="0.2">
      <c r="AG1556"/>
      <c r="AH1556"/>
      <c r="AI1556"/>
    </row>
    <row r="1557" spans="33:35" x14ac:dyDescent="0.2">
      <c r="AG1557"/>
      <c r="AH1557"/>
      <c r="AI1557"/>
    </row>
    <row r="1558" spans="33:35" x14ac:dyDescent="0.2">
      <c r="AG1558"/>
      <c r="AH1558"/>
      <c r="AI1558"/>
    </row>
    <row r="1559" spans="33:35" x14ac:dyDescent="0.2">
      <c r="AG1559"/>
      <c r="AH1559"/>
      <c r="AI1559"/>
    </row>
    <row r="1560" spans="33:35" x14ac:dyDescent="0.2">
      <c r="AG1560"/>
      <c r="AH1560"/>
      <c r="AI1560"/>
    </row>
    <row r="1561" spans="33:35" x14ac:dyDescent="0.2">
      <c r="AG1561"/>
      <c r="AH1561"/>
      <c r="AI1561"/>
    </row>
    <row r="1562" spans="33:35" x14ac:dyDescent="0.2">
      <c r="AG1562"/>
      <c r="AH1562"/>
      <c r="AI1562"/>
    </row>
    <row r="1563" spans="33:35" x14ac:dyDescent="0.2">
      <c r="AG1563"/>
      <c r="AH1563"/>
      <c r="AI1563"/>
    </row>
    <row r="1564" spans="33:35" x14ac:dyDescent="0.2">
      <c r="AG1564"/>
      <c r="AH1564"/>
      <c r="AI1564"/>
    </row>
    <row r="1565" spans="33:35" x14ac:dyDescent="0.2">
      <c r="AG1565"/>
      <c r="AH1565"/>
      <c r="AI1565"/>
    </row>
    <row r="1566" spans="33:35" x14ac:dyDescent="0.2">
      <c r="AG1566"/>
      <c r="AH1566"/>
      <c r="AI1566"/>
    </row>
    <row r="1567" spans="33:35" x14ac:dyDescent="0.2">
      <c r="AG1567"/>
      <c r="AH1567"/>
      <c r="AI1567"/>
    </row>
    <row r="1568" spans="33:35" x14ac:dyDescent="0.2">
      <c r="AG1568"/>
      <c r="AH1568"/>
      <c r="AI1568"/>
    </row>
    <row r="1569" spans="33:35" x14ac:dyDescent="0.2">
      <c r="AG1569"/>
      <c r="AH1569"/>
      <c r="AI1569"/>
    </row>
    <row r="1570" spans="33:35" x14ac:dyDescent="0.2">
      <c r="AG1570"/>
      <c r="AH1570"/>
      <c r="AI1570"/>
    </row>
    <row r="1571" spans="33:35" x14ac:dyDescent="0.2">
      <c r="AG1571"/>
      <c r="AH1571"/>
      <c r="AI1571"/>
    </row>
    <row r="1572" spans="33:35" x14ac:dyDescent="0.2">
      <c r="AG1572"/>
      <c r="AH1572"/>
      <c r="AI1572"/>
    </row>
    <row r="1573" spans="33:35" x14ac:dyDescent="0.2">
      <c r="AG1573"/>
      <c r="AH1573"/>
      <c r="AI1573"/>
    </row>
    <row r="1574" spans="33:35" x14ac:dyDescent="0.2">
      <c r="AG1574"/>
      <c r="AH1574"/>
      <c r="AI1574"/>
    </row>
    <row r="1575" spans="33:35" x14ac:dyDescent="0.2">
      <c r="AG1575"/>
      <c r="AH1575"/>
      <c r="AI1575"/>
    </row>
    <row r="1576" spans="33:35" x14ac:dyDescent="0.2">
      <c r="AG1576"/>
      <c r="AH1576"/>
      <c r="AI1576"/>
    </row>
    <row r="1577" spans="33:35" x14ac:dyDescent="0.2">
      <c r="AG1577"/>
      <c r="AH1577"/>
      <c r="AI1577"/>
    </row>
    <row r="1578" spans="33:35" x14ac:dyDescent="0.2">
      <c r="AG1578"/>
      <c r="AH1578"/>
      <c r="AI1578"/>
    </row>
    <row r="1579" spans="33:35" x14ac:dyDescent="0.2">
      <c r="AG1579"/>
      <c r="AH1579"/>
      <c r="AI1579"/>
    </row>
    <row r="1580" spans="33:35" x14ac:dyDescent="0.2">
      <c r="AG1580"/>
      <c r="AH1580"/>
      <c r="AI1580"/>
    </row>
    <row r="1581" spans="33:35" x14ac:dyDescent="0.2">
      <c r="AG1581"/>
      <c r="AH1581"/>
      <c r="AI1581"/>
    </row>
    <row r="1582" spans="33:35" x14ac:dyDescent="0.2">
      <c r="AG1582"/>
      <c r="AH1582"/>
      <c r="AI1582"/>
    </row>
    <row r="1583" spans="33:35" x14ac:dyDescent="0.2">
      <c r="AG1583"/>
      <c r="AH1583"/>
      <c r="AI1583"/>
    </row>
    <row r="1584" spans="33:35" x14ac:dyDescent="0.2">
      <c r="AG1584"/>
      <c r="AH1584"/>
      <c r="AI1584"/>
    </row>
    <row r="1585" spans="33:35" x14ac:dyDescent="0.2">
      <c r="AG1585"/>
      <c r="AH1585"/>
      <c r="AI1585"/>
    </row>
    <row r="1586" spans="33:35" x14ac:dyDescent="0.2">
      <c r="AG1586"/>
      <c r="AH1586"/>
      <c r="AI1586"/>
    </row>
    <row r="1587" spans="33:35" x14ac:dyDescent="0.2">
      <c r="AG1587"/>
      <c r="AH1587"/>
      <c r="AI1587"/>
    </row>
    <row r="1588" spans="33:35" x14ac:dyDescent="0.2">
      <c r="AG1588"/>
      <c r="AH1588"/>
      <c r="AI1588"/>
    </row>
    <row r="1589" spans="33:35" x14ac:dyDescent="0.2">
      <c r="AG1589"/>
      <c r="AH1589"/>
      <c r="AI1589"/>
    </row>
    <row r="1590" spans="33:35" x14ac:dyDescent="0.2">
      <c r="AG1590"/>
      <c r="AH1590"/>
      <c r="AI1590"/>
    </row>
    <row r="1591" spans="33:35" x14ac:dyDescent="0.2">
      <c r="AG1591"/>
      <c r="AH1591"/>
      <c r="AI1591"/>
    </row>
    <row r="1592" spans="33:35" x14ac:dyDescent="0.2">
      <c r="AG1592"/>
      <c r="AH1592"/>
      <c r="AI1592"/>
    </row>
    <row r="1593" spans="33:35" x14ac:dyDescent="0.2">
      <c r="AG1593"/>
      <c r="AH1593"/>
      <c r="AI1593"/>
    </row>
    <row r="1594" spans="33:35" x14ac:dyDescent="0.2">
      <c r="AG1594"/>
      <c r="AH1594"/>
      <c r="AI1594"/>
    </row>
    <row r="1595" spans="33:35" x14ac:dyDescent="0.2">
      <c r="AG1595"/>
      <c r="AH1595"/>
      <c r="AI1595"/>
    </row>
    <row r="1596" spans="33:35" x14ac:dyDescent="0.2">
      <c r="AG1596"/>
      <c r="AH1596"/>
      <c r="AI1596"/>
    </row>
    <row r="1597" spans="33:35" x14ac:dyDescent="0.2">
      <c r="AG1597"/>
      <c r="AH1597"/>
      <c r="AI1597"/>
    </row>
    <row r="1598" spans="33:35" x14ac:dyDescent="0.2">
      <c r="AG1598"/>
      <c r="AH1598"/>
      <c r="AI1598"/>
    </row>
    <row r="1599" spans="33:35" x14ac:dyDescent="0.2">
      <c r="AG1599"/>
      <c r="AH1599"/>
      <c r="AI1599"/>
    </row>
    <row r="1600" spans="33:35" x14ac:dyDescent="0.2">
      <c r="AG1600"/>
      <c r="AH1600"/>
      <c r="AI1600"/>
    </row>
    <row r="1601" spans="33:35" x14ac:dyDescent="0.2">
      <c r="AG1601"/>
      <c r="AH1601"/>
      <c r="AI1601"/>
    </row>
    <row r="1602" spans="33:35" x14ac:dyDescent="0.2">
      <c r="AG1602"/>
      <c r="AH1602"/>
      <c r="AI1602"/>
    </row>
    <row r="1603" spans="33:35" x14ac:dyDescent="0.2">
      <c r="AG1603"/>
      <c r="AH1603"/>
      <c r="AI1603"/>
    </row>
    <row r="1604" spans="33:35" x14ac:dyDescent="0.2">
      <c r="AG1604"/>
      <c r="AH1604"/>
      <c r="AI1604"/>
    </row>
    <row r="1605" spans="33:35" x14ac:dyDescent="0.2">
      <c r="AG1605"/>
      <c r="AH1605"/>
      <c r="AI1605"/>
    </row>
    <row r="1606" spans="33:35" x14ac:dyDescent="0.2">
      <c r="AG1606"/>
      <c r="AH1606"/>
      <c r="AI1606"/>
    </row>
    <row r="1607" spans="33:35" x14ac:dyDescent="0.2">
      <c r="AG1607"/>
      <c r="AH1607"/>
      <c r="AI1607"/>
    </row>
    <row r="1608" spans="33:35" x14ac:dyDescent="0.2">
      <c r="AG1608"/>
      <c r="AH1608"/>
      <c r="AI1608"/>
    </row>
    <row r="1609" spans="33:35" x14ac:dyDescent="0.2">
      <c r="AG1609"/>
      <c r="AH1609"/>
      <c r="AI1609"/>
    </row>
    <row r="1610" spans="33:35" x14ac:dyDescent="0.2">
      <c r="AG1610"/>
      <c r="AH1610"/>
      <c r="AI1610"/>
    </row>
    <row r="1611" spans="33:35" x14ac:dyDescent="0.2">
      <c r="AG1611"/>
      <c r="AH1611"/>
      <c r="AI1611"/>
    </row>
    <row r="1612" spans="33:35" x14ac:dyDescent="0.2">
      <c r="AG1612"/>
      <c r="AH1612"/>
      <c r="AI1612"/>
    </row>
    <row r="1613" spans="33:35" x14ac:dyDescent="0.2">
      <c r="AG1613"/>
      <c r="AH1613"/>
      <c r="AI1613"/>
    </row>
    <row r="1614" spans="33:35" x14ac:dyDescent="0.2">
      <c r="AG1614"/>
      <c r="AH1614"/>
      <c r="AI1614"/>
    </row>
    <row r="1615" spans="33:35" x14ac:dyDescent="0.2">
      <c r="AG1615"/>
      <c r="AH1615"/>
      <c r="AI1615"/>
    </row>
    <row r="1616" spans="33:35" x14ac:dyDescent="0.2">
      <c r="AG1616"/>
      <c r="AH1616"/>
      <c r="AI1616"/>
    </row>
    <row r="1617" spans="33:35" x14ac:dyDescent="0.2">
      <c r="AG1617"/>
      <c r="AH1617"/>
      <c r="AI1617"/>
    </row>
    <row r="1618" spans="33:35" x14ac:dyDescent="0.2">
      <c r="AG1618"/>
      <c r="AH1618"/>
      <c r="AI1618"/>
    </row>
    <row r="1619" spans="33:35" x14ac:dyDescent="0.2">
      <c r="AG1619"/>
      <c r="AH1619"/>
      <c r="AI1619"/>
    </row>
    <row r="1620" spans="33:35" x14ac:dyDescent="0.2">
      <c r="AG1620"/>
      <c r="AH1620"/>
      <c r="AI1620"/>
    </row>
    <row r="1621" spans="33:35" x14ac:dyDescent="0.2">
      <c r="AG1621"/>
      <c r="AH1621"/>
      <c r="AI1621"/>
    </row>
    <row r="1622" spans="33:35" x14ac:dyDescent="0.2">
      <c r="AG1622"/>
      <c r="AH1622"/>
      <c r="AI1622"/>
    </row>
    <row r="1623" spans="33:35" x14ac:dyDescent="0.2">
      <c r="AG1623"/>
      <c r="AH1623"/>
      <c r="AI1623"/>
    </row>
    <row r="1624" spans="33:35" x14ac:dyDescent="0.2">
      <c r="AG1624"/>
      <c r="AH1624"/>
      <c r="AI1624"/>
    </row>
    <row r="1625" spans="33:35" x14ac:dyDescent="0.2">
      <c r="AG1625"/>
      <c r="AH1625"/>
      <c r="AI1625"/>
    </row>
    <row r="1626" spans="33:35" x14ac:dyDescent="0.2">
      <c r="AG1626"/>
      <c r="AH1626"/>
      <c r="AI1626"/>
    </row>
    <row r="1627" spans="33:35" x14ac:dyDescent="0.2">
      <c r="AG1627"/>
      <c r="AH1627"/>
      <c r="AI1627"/>
    </row>
    <row r="1628" spans="33:35" x14ac:dyDescent="0.2">
      <c r="AG1628"/>
      <c r="AH1628"/>
      <c r="AI1628"/>
    </row>
    <row r="1629" spans="33:35" x14ac:dyDescent="0.2">
      <c r="AG1629"/>
      <c r="AH1629"/>
      <c r="AI1629"/>
    </row>
    <row r="1630" spans="33:35" x14ac:dyDescent="0.2">
      <c r="AG1630"/>
      <c r="AH1630"/>
      <c r="AI1630"/>
    </row>
    <row r="1631" spans="33:35" x14ac:dyDescent="0.2">
      <c r="AG1631"/>
      <c r="AH1631"/>
      <c r="AI1631"/>
    </row>
    <row r="1632" spans="33:35" x14ac:dyDescent="0.2">
      <c r="AG1632"/>
      <c r="AH1632"/>
      <c r="AI1632"/>
    </row>
    <row r="1633" spans="33:35" x14ac:dyDescent="0.2">
      <c r="AG1633"/>
      <c r="AH1633"/>
      <c r="AI1633"/>
    </row>
    <row r="1634" spans="33:35" x14ac:dyDescent="0.2">
      <c r="AG1634"/>
      <c r="AH1634"/>
      <c r="AI1634"/>
    </row>
    <row r="1635" spans="33:35" x14ac:dyDescent="0.2">
      <c r="AG1635"/>
      <c r="AH1635"/>
      <c r="AI1635"/>
    </row>
    <row r="1636" spans="33:35" x14ac:dyDescent="0.2">
      <c r="AG1636"/>
      <c r="AH1636"/>
      <c r="AI1636"/>
    </row>
    <row r="1637" spans="33:35" x14ac:dyDescent="0.2">
      <c r="AG1637"/>
      <c r="AH1637"/>
      <c r="AI1637"/>
    </row>
    <row r="1638" spans="33:35" x14ac:dyDescent="0.2">
      <c r="AG1638"/>
      <c r="AH1638"/>
      <c r="AI1638"/>
    </row>
    <row r="1639" spans="33:35" x14ac:dyDescent="0.2">
      <c r="AG1639"/>
      <c r="AH1639"/>
      <c r="AI1639"/>
    </row>
    <row r="1640" spans="33:35" x14ac:dyDescent="0.2">
      <c r="AG1640"/>
      <c r="AH1640"/>
      <c r="AI1640"/>
    </row>
    <row r="1641" spans="33:35" x14ac:dyDescent="0.2">
      <c r="AG1641"/>
      <c r="AH1641"/>
      <c r="AI1641"/>
    </row>
    <row r="1642" spans="33:35" x14ac:dyDescent="0.2">
      <c r="AG1642"/>
      <c r="AH1642"/>
      <c r="AI1642"/>
    </row>
    <row r="1643" spans="33:35" x14ac:dyDescent="0.2">
      <c r="AG1643"/>
      <c r="AH1643"/>
      <c r="AI1643"/>
    </row>
    <row r="1644" spans="33:35" x14ac:dyDescent="0.2">
      <c r="AG1644"/>
      <c r="AH1644"/>
      <c r="AI1644"/>
    </row>
    <row r="1645" spans="33:35" x14ac:dyDescent="0.2">
      <c r="AG1645"/>
      <c r="AH1645"/>
      <c r="AI1645"/>
    </row>
    <row r="1646" spans="33:35" x14ac:dyDescent="0.2">
      <c r="AG1646"/>
      <c r="AH1646"/>
      <c r="AI1646"/>
    </row>
    <row r="1647" spans="33:35" x14ac:dyDescent="0.2">
      <c r="AG1647"/>
      <c r="AH1647"/>
      <c r="AI1647"/>
    </row>
    <row r="1648" spans="33:35" x14ac:dyDescent="0.2">
      <c r="AG1648"/>
      <c r="AH1648"/>
      <c r="AI1648"/>
    </row>
    <row r="1649" spans="33:35" x14ac:dyDescent="0.2">
      <c r="AG1649"/>
      <c r="AH1649"/>
      <c r="AI1649"/>
    </row>
    <row r="1650" spans="33:35" x14ac:dyDescent="0.2">
      <c r="AG1650"/>
      <c r="AH1650"/>
      <c r="AI1650"/>
    </row>
    <row r="1651" spans="33:35" x14ac:dyDescent="0.2">
      <c r="AG1651"/>
      <c r="AH1651"/>
      <c r="AI1651"/>
    </row>
    <row r="1652" spans="33:35" x14ac:dyDescent="0.2">
      <c r="AG1652"/>
      <c r="AH1652"/>
      <c r="AI1652"/>
    </row>
    <row r="1653" spans="33:35" x14ac:dyDescent="0.2">
      <c r="AG1653"/>
      <c r="AH1653"/>
      <c r="AI1653"/>
    </row>
    <row r="1654" spans="33:35" x14ac:dyDescent="0.2">
      <c r="AG1654"/>
      <c r="AH1654"/>
      <c r="AI1654"/>
    </row>
    <row r="1655" spans="33:35" x14ac:dyDescent="0.2">
      <c r="AG1655"/>
      <c r="AH1655"/>
      <c r="AI1655"/>
    </row>
    <row r="1656" spans="33:35" x14ac:dyDescent="0.2">
      <c r="AG1656"/>
      <c r="AH1656"/>
      <c r="AI1656"/>
    </row>
    <row r="1657" spans="33:35" x14ac:dyDescent="0.2">
      <c r="AG1657"/>
      <c r="AH1657"/>
      <c r="AI1657"/>
    </row>
    <row r="1658" spans="33:35" x14ac:dyDescent="0.2">
      <c r="AG1658"/>
      <c r="AH1658"/>
      <c r="AI1658"/>
    </row>
    <row r="1659" spans="33:35" x14ac:dyDescent="0.2">
      <c r="AG1659"/>
      <c r="AH1659"/>
      <c r="AI1659"/>
    </row>
    <row r="1660" spans="33:35" x14ac:dyDescent="0.2">
      <c r="AG1660"/>
      <c r="AH1660"/>
      <c r="AI1660"/>
    </row>
    <row r="1661" spans="33:35" x14ac:dyDescent="0.2">
      <c r="AG1661"/>
      <c r="AH1661"/>
      <c r="AI1661"/>
    </row>
    <row r="1662" spans="33:35" x14ac:dyDescent="0.2">
      <c r="AG1662"/>
      <c r="AH1662"/>
      <c r="AI1662"/>
    </row>
    <row r="1663" spans="33:35" x14ac:dyDescent="0.2">
      <c r="AG1663"/>
      <c r="AH1663"/>
      <c r="AI1663"/>
    </row>
    <row r="1664" spans="33:35" x14ac:dyDescent="0.2">
      <c r="AG1664"/>
      <c r="AH1664"/>
      <c r="AI1664"/>
    </row>
    <row r="1665" spans="33:35" x14ac:dyDescent="0.2">
      <c r="AG1665"/>
      <c r="AH1665"/>
      <c r="AI1665"/>
    </row>
    <row r="1666" spans="33:35" x14ac:dyDescent="0.2">
      <c r="AG1666"/>
      <c r="AH1666"/>
      <c r="AI1666"/>
    </row>
    <row r="1667" spans="33:35" x14ac:dyDescent="0.2">
      <c r="AG1667"/>
      <c r="AH1667"/>
      <c r="AI1667"/>
    </row>
    <row r="1668" spans="33:35" x14ac:dyDescent="0.2">
      <c r="AG1668"/>
      <c r="AH1668"/>
      <c r="AI1668"/>
    </row>
    <row r="1669" spans="33:35" x14ac:dyDescent="0.2">
      <c r="AG1669"/>
      <c r="AH1669"/>
      <c r="AI1669"/>
    </row>
    <row r="1670" spans="33:35" x14ac:dyDescent="0.2">
      <c r="AG1670"/>
      <c r="AH1670"/>
      <c r="AI1670"/>
    </row>
    <row r="1671" spans="33:35" x14ac:dyDescent="0.2">
      <c r="AG1671"/>
      <c r="AH1671"/>
      <c r="AI1671"/>
    </row>
    <row r="1672" spans="33:35" x14ac:dyDescent="0.2">
      <c r="AG1672"/>
      <c r="AH1672"/>
      <c r="AI1672"/>
    </row>
    <row r="1673" spans="33:35" x14ac:dyDescent="0.2">
      <c r="AG1673"/>
      <c r="AH1673"/>
      <c r="AI1673"/>
    </row>
    <row r="1674" spans="33:35" x14ac:dyDescent="0.2">
      <c r="AG1674"/>
      <c r="AH1674"/>
      <c r="AI1674"/>
    </row>
    <row r="1675" spans="33:35" x14ac:dyDescent="0.2">
      <c r="AG1675"/>
      <c r="AH1675"/>
      <c r="AI1675"/>
    </row>
    <row r="1676" spans="33:35" x14ac:dyDescent="0.2">
      <c r="AG1676"/>
      <c r="AH1676"/>
      <c r="AI1676"/>
    </row>
    <row r="1677" spans="33:35" x14ac:dyDescent="0.2">
      <c r="AG1677"/>
      <c r="AH1677"/>
      <c r="AI1677"/>
    </row>
    <row r="1678" spans="33:35" x14ac:dyDescent="0.2">
      <c r="AG1678"/>
      <c r="AH1678"/>
      <c r="AI1678"/>
    </row>
    <row r="1679" spans="33:35" x14ac:dyDescent="0.2">
      <c r="AG1679"/>
      <c r="AH1679"/>
      <c r="AI1679"/>
    </row>
    <row r="1680" spans="33:35" x14ac:dyDescent="0.2">
      <c r="AG1680"/>
      <c r="AH1680"/>
      <c r="AI1680"/>
    </row>
    <row r="1681" spans="33:35" x14ac:dyDescent="0.2">
      <c r="AG1681"/>
      <c r="AH1681"/>
      <c r="AI1681"/>
    </row>
    <row r="1682" spans="33:35" x14ac:dyDescent="0.2">
      <c r="AG1682"/>
      <c r="AH1682"/>
      <c r="AI1682"/>
    </row>
    <row r="1683" spans="33:35" x14ac:dyDescent="0.2">
      <c r="AG1683"/>
      <c r="AH1683"/>
      <c r="AI1683"/>
    </row>
    <row r="1684" spans="33:35" x14ac:dyDescent="0.2">
      <c r="AG1684"/>
      <c r="AH1684"/>
      <c r="AI1684"/>
    </row>
    <row r="1685" spans="33:35" x14ac:dyDescent="0.2">
      <c r="AG1685"/>
      <c r="AH1685"/>
      <c r="AI1685"/>
    </row>
    <row r="1686" spans="33:35" x14ac:dyDescent="0.2">
      <c r="AG1686"/>
      <c r="AH1686"/>
      <c r="AI1686"/>
    </row>
    <row r="1687" spans="33:35" x14ac:dyDescent="0.2">
      <c r="AG1687"/>
      <c r="AH1687"/>
      <c r="AI1687"/>
    </row>
    <row r="1688" spans="33:35" x14ac:dyDescent="0.2">
      <c r="AG1688"/>
      <c r="AH1688"/>
      <c r="AI1688"/>
    </row>
    <row r="1689" spans="33:35" x14ac:dyDescent="0.2">
      <c r="AG1689"/>
      <c r="AH1689"/>
      <c r="AI1689"/>
    </row>
    <row r="1690" spans="33:35" x14ac:dyDescent="0.2">
      <c r="AG1690"/>
      <c r="AH1690"/>
      <c r="AI1690"/>
    </row>
    <row r="1691" spans="33:35" x14ac:dyDescent="0.2">
      <c r="AG1691"/>
      <c r="AH1691"/>
      <c r="AI1691"/>
    </row>
    <row r="1692" spans="33:35" x14ac:dyDescent="0.2">
      <c r="AG1692"/>
      <c r="AH1692"/>
      <c r="AI1692"/>
    </row>
    <row r="1693" spans="33:35" x14ac:dyDescent="0.2">
      <c r="AG1693"/>
      <c r="AH1693"/>
      <c r="AI1693"/>
    </row>
    <row r="1694" spans="33:35" x14ac:dyDescent="0.2">
      <c r="AG1694"/>
      <c r="AH1694"/>
      <c r="AI1694"/>
    </row>
    <row r="1695" spans="33:35" x14ac:dyDescent="0.2">
      <c r="AG1695"/>
      <c r="AH1695"/>
      <c r="AI1695"/>
    </row>
    <row r="1696" spans="33:35" x14ac:dyDescent="0.2">
      <c r="AG1696"/>
      <c r="AH1696"/>
      <c r="AI1696"/>
    </row>
    <row r="1697" spans="33:35" x14ac:dyDescent="0.2">
      <c r="AG1697"/>
      <c r="AH1697"/>
      <c r="AI1697"/>
    </row>
    <row r="1698" spans="33:35" x14ac:dyDescent="0.2">
      <c r="AG1698"/>
      <c r="AH1698"/>
      <c r="AI1698"/>
    </row>
    <row r="1699" spans="33:35" x14ac:dyDescent="0.2">
      <c r="AG1699"/>
      <c r="AH1699"/>
      <c r="AI1699"/>
    </row>
    <row r="1700" spans="33:35" x14ac:dyDescent="0.2">
      <c r="AG1700"/>
      <c r="AH1700"/>
      <c r="AI1700"/>
    </row>
    <row r="1701" spans="33:35" x14ac:dyDescent="0.2">
      <c r="AG1701"/>
      <c r="AH1701"/>
      <c r="AI1701"/>
    </row>
    <row r="1702" spans="33:35" x14ac:dyDescent="0.2">
      <c r="AG1702"/>
      <c r="AH1702"/>
      <c r="AI1702"/>
    </row>
    <row r="1703" spans="33:35" x14ac:dyDescent="0.2">
      <c r="AG1703"/>
      <c r="AH1703"/>
      <c r="AI1703"/>
    </row>
    <row r="1704" spans="33:35" x14ac:dyDescent="0.2">
      <c r="AG1704"/>
      <c r="AH1704"/>
      <c r="AI1704"/>
    </row>
    <row r="1705" spans="33:35" x14ac:dyDescent="0.2">
      <c r="AG1705"/>
      <c r="AH1705"/>
      <c r="AI1705"/>
    </row>
    <row r="1706" spans="33:35" x14ac:dyDescent="0.2">
      <c r="AG1706"/>
      <c r="AH1706"/>
      <c r="AI1706"/>
    </row>
    <row r="1707" spans="33:35" x14ac:dyDescent="0.2">
      <c r="AG1707"/>
      <c r="AH1707"/>
      <c r="AI1707"/>
    </row>
    <row r="1708" spans="33:35" x14ac:dyDescent="0.2">
      <c r="AG1708"/>
      <c r="AH1708"/>
      <c r="AI1708"/>
    </row>
    <row r="1709" spans="33:35" x14ac:dyDescent="0.2">
      <c r="AG1709"/>
      <c r="AH1709"/>
      <c r="AI1709"/>
    </row>
    <row r="1710" spans="33:35" x14ac:dyDescent="0.2">
      <c r="AG1710"/>
      <c r="AH1710"/>
      <c r="AI1710"/>
    </row>
    <row r="1711" spans="33:35" x14ac:dyDescent="0.2">
      <c r="AG1711"/>
      <c r="AH1711"/>
      <c r="AI1711"/>
    </row>
    <row r="1712" spans="33:35" x14ac:dyDescent="0.2">
      <c r="AG1712"/>
      <c r="AH1712"/>
      <c r="AI1712"/>
    </row>
    <row r="1713" spans="33:35" x14ac:dyDescent="0.2">
      <c r="AG1713"/>
      <c r="AH1713"/>
      <c r="AI1713"/>
    </row>
    <row r="1714" spans="33:35" x14ac:dyDescent="0.2">
      <c r="AG1714"/>
      <c r="AH1714"/>
      <c r="AI1714"/>
    </row>
    <row r="1715" spans="33:35" x14ac:dyDescent="0.2">
      <c r="AG1715"/>
      <c r="AH1715"/>
      <c r="AI1715"/>
    </row>
    <row r="1716" spans="33:35" x14ac:dyDescent="0.2">
      <c r="AG1716"/>
      <c r="AH1716"/>
      <c r="AI1716"/>
    </row>
    <row r="1717" spans="33:35" x14ac:dyDescent="0.2">
      <c r="AG1717"/>
      <c r="AH1717"/>
      <c r="AI1717"/>
    </row>
    <row r="1718" spans="33:35" x14ac:dyDescent="0.2">
      <c r="AG1718"/>
      <c r="AH1718"/>
      <c r="AI1718"/>
    </row>
    <row r="1719" spans="33:35" x14ac:dyDescent="0.2">
      <c r="AG1719"/>
      <c r="AH1719"/>
      <c r="AI1719"/>
    </row>
    <row r="1720" spans="33:35" x14ac:dyDescent="0.2">
      <c r="AG1720"/>
      <c r="AH1720"/>
      <c r="AI1720"/>
    </row>
    <row r="1721" spans="33:35" x14ac:dyDescent="0.2">
      <c r="AG1721"/>
      <c r="AH1721"/>
      <c r="AI1721"/>
    </row>
    <row r="1722" spans="33:35" x14ac:dyDescent="0.2">
      <c r="AG1722"/>
      <c r="AH1722"/>
      <c r="AI1722"/>
    </row>
    <row r="1723" spans="33:35" x14ac:dyDescent="0.2">
      <c r="AG1723"/>
      <c r="AH1723"/>
      <c r="AI1723"/>
    </row>
    <row r="1724" spans="33:35" x14ac:dyDescent="0.2">
      <c r="AG1724"/>
      <c r="AH1724"/>
      <c r="AI1724"/>
    </row>
    <row r="1725" spans="33:35" x14ac:dyDescent="0.2">
      <c r="AG1725"/>
      <c r="AH1725"/>
      <c r="AI1725"/>
    </row>
    <row r="1726" spans="33:35" x14ac:dyDescent="0.2">
      <c r="AG1726"/>
      <c r="AH1726"/>
      <c r="AI1726"/>
    </row>
    <row r="1727" spans="33:35" x14ac:dyDescent="0.2">
      <c r="AG1727"/>
      <c r="AH1727"/>
      <c r="AI1727"/>
    </row>
    <row r="1728" spans="33:35" x14ac:dyDescent="0.2">
      <c r="AG1728"/>
      <c r="AH1728"/>
      <c r="AI1728"/>
    </row>
    <row r="1729" spans="33:35" x14ac:dyDescent="0.2">
      <c r="AG1729"/>
      <c r="AH1729"/>
      <c r="AI1729"/>
    </row>
    <row r="1730" spans="33:35" x14ac:dyDescent="0.2">
      <c r="AG1730"/>
      <c r="AH1730"/>
      <c r="AI1730"/>
    </row>
    <row r="1731" spans="33:35" x14ac:dyDescent="0.2">
      <c r="AG1731"/>
      <c r="AH1731"/>
      <c r="AI1731"/>
    </row>
    <row r="1732" spans="33:35" x14ac:dyDescent="0.2">
      <c r="AG1732"/>
      <c r="AH1732"/>
      <c r="AI1732"/>
    </row>
    <row r="1733" spans="33:35" x14ac:dyDescent="0.2">
      <c r="AG1733"/>
      <c r="AH1733"/>
      <c r="AI1733"/>
    </row>
    <row r="1734" spans="33:35" x14ac:dyDescent="0.2">
      <c r="AG1734"/>
      <c r="AH1734"/>
      <c r="AI1734"/>
    </row>
    <row r="1735" spans="33:35" x14ac:dyDescent="0.2">
      <c r="AG1735"/>
      <c r="AH1735"/>
      <c r="AI1735"/>
    </row>
    <row r="1736" spans="33:35" x14ac:dyDescent="0.2">
      <c r="AG1736"/>
      <c r="AH1736"/>
      <c r="AI1736"/>
    </row>
    <row r="1737" spans="33:35" x14ac:dyDescent="0.2">
      <c r="AG1737"/>
      <c r="AH1737"/>
      <c r="AI1737"/>
    </row>
    <row r="1738" spans="33:35" x14ac:dyDescent="0.2">
      <c r="AG1738"/>
      <c r="AH1738"/>
      <c r="AI1738"/>
    </row>
    <row r="1739" spans="33:35" x14ac:dyDescent="0.2">
      <c r="AG1739"/>
      <c r="AH1739"/>
      <c r="AI1739"/>
    </row>
    <row r="1740" spans="33:35" x14ac:dyDescent="0.2">
      <c r="AG1740"/>
      <c r="AH1740"/>
      <c r="AI1740"/>
    </row>
    <row r="1741" spans="33:35" x14ac:dyDescent="0.2">
      <c r="AG1741"/>
      <c r="AH1741"/>
      <c r="AI1741"/>
    </row>
    <row r="1742" spans="33:35" x14ac:dyDescent="0.2">
      <c r="AG1742"/>
      <c r="AH1742"/>
      <c r="AI1742"/>
    </row>
    <row r="1743" spans="33:35" x14ac:dyDescent="0.2">
      <c r="AG1743"/>
      <c r="AH1743"/>
      <c r="AI1743"/>
    </row>
    <row r="1744" spans="33:35" x14ac:dyDescent="0.2">
      <c r="AG1744"/>
      <c r="AH1744"/>
      <c r="AI1744"/>
    </row>
    <row r="1745" spans="33:35" x14ac:dyDescent="0.2">
      <c r="AG1745"/>
      <c r="AH1745"/>
      <c r="AI1745"/>
    </row>
    <row r="1746" spans="33:35" x14ac:dyDescent="0.2">
      <c r="AG1746"/>
      <c r="AH1746"/>
      <c r="AI1746"/>
    </row>
    <row r="1747" spans="33:35" x14ac:dyDescent="0.2">
      <c r="AG1747"/>
      <c r="AH1747"/>
      <c r="AI1747"/>
    </row>
    <row r="1748" spans="33:35" x14ac:dyDescent="0.2">
      <c r="AG1748"/>
      <c r="AH1748"/>
      <c r="AI1748"/>
    </row>
    <row r="1749" spans="33:35" x14ac:dyDescent="0.2">
      <c r="AG1749"/>
      <c r="AH1749"/>
      <c r="AI1749"/>
    </row>
    <row r="1750" spans="33:35" x14ac:dyDescent="0.2">
      <c r="AG1750"/>
      <c r="AH1750"/>
      <c r="AI1750"/>
    </row>
    <row r="1751" spans="33:35" x14ac:dyDescent="0.2">
      <c r="AG1751"/>
      <c r="AH1751"/>
      <c r="AI1751"/>
    </row>
    <row r="1752" spans="33:35" x14ac:dyDescent="0.2">
      <c r="AG1752"/>
      <c r="AH1752"/>
      <c r="AI1752"/>
    </row>
    <row r="1753" spans="33:35" x14ac:dyDescent="0.2">
      <c r="AG1753"/>
      <c r="AH1753"/>
      <c r="AI1753"/>
    </row>
    <row r="1754" spans="33:35" x14ac:dyDescent="0.2">
      <c r="AG1754"/>
      <c r="AH1754"/>
      <c r="AI1754"/>
    </row>
    <row r="1755" spans="33:35" x14ac:dyDescent="0.2">
      <c r="AG1755"/>
      <c r="AH1755"/>
      <c r="AI1755"/>
    </row>
    <row r="1756" spans="33:35" x14ac:dyDescent="0.2">
      <c r="AG1756"/>
      <c r="AH1756"/>
      <c r="AI1756"/>
    </row>
    <row r="1757" spans="33:35" x14ac:dyDescent="0.2">
      <c r="AG1757"/>
      <c r="AH1757"/>
      <c r="AI1757"/>
    </row>
    <row r="1758" spans="33:35" x14ac:dyDescent="0.2">
      <c r="AG1758"/>
      <c r="AH1758"/>
      <c r="AI1758"/>
    </row>
    <row r="1759" spans="33:35" x14ac:dyDescent="0.2">
      <c r="AG1759"/>
      <c r="AH1759"/>
      <c r="AI1759"/>
    </row>
    <row r="1760" spans="33:35" x14ac:dyDescent="0.2">
      <c r="AG1760"/>
      <c r="AH1760"/>
      <c r="AI1760"/>
    </row>
    <row r="1761" spans="33:35" x14ac:dyDescent="0.2">
      <c r="AG1761"/>
      <c r="AH1761"/>
      <c r="AI1761"/>
    </row>
    <row r="1762" spans="33:35" x14ac:dyDescent="0.2">
      <c r="AG1762"/>
      <c r="AH1762"/>
      <c r="AI1762"/>
    </row>
    <row r="1763" spans="33:35" x14ac:dyDescent="0.2">
      <c r="AG1763"/>
      <c r="AH1763"/>
      <c r="AI1763"/>
    </row>
    <row r="1764" spans="33:35" x14ac:dyDescent="0.2">
      <c r="AG1764"/>
      <c r="AH1764"/>
      <c r="AI1764"/>
    </row>
    <row r="1765" spans="33:35" x14ac:dyDescent="0.2">
      <c r="AG1765"/>
      <c r="AH1765"/>
      <c r="AI1765"/>
    </row>
    <row r="1766" spans="33:35" x14ac:dyDescent="0.2">
      <c r="AG1766"/>
      <c r="AH1766"/>
      <c r="AI1766"/>
    </row>
    <row r="1767" spans="33:35" x14ac:dyDescent="0.2">
      <c r="AG1767"/>
      <c r="AH1767"/>
      <c r="AI1767"/>
    </row>
    <row r="1768" spans="33:35" x14ac:dyDescent="0.2">
      <c r="AG1768"/>
      <c r="AH1768"/>
      <c r="AI1768"/>
    </row>
    <row r="1769" spans="33:35" x14ac:dyDescent="0.2">
      <c r="AG1769"/>
      <c r="AH1769"/>
      <c r="AI1769"/>
    </row>
    <row r="1770" spans="33:35" x14ac:dyDescent="0.2">
      <c r="AG1770"/>
      <c r="AH1770"/>
      <c r="AI1770"/>
    </row>
    <row r="1771" spans="33:35" x14ac:dyDescent="0.2">
      <c r="AG1771"/>
      <c r="AH1771"/>
      <c r="AI1771"/>
    </row>
    <row r="1772" spans="33:35" x14ac:dyDescent="0.2">
      <c r="AG1772"/>
      <c r="AH1772"/>
      <c r="AI1772"/>
    </row>
    <row r="1773" spans="33:35" x14ac:dyDescent="0.2">
      <c r="AG1773"/>
      <c r="AH1773"/>
      <c r="AI1773"/>
    </row>
    <row r="1774" spans="33:35" x14ac:dyDescent="0.2">
      <c r="AG1774"/>
      <c r="AH1774"/>
      <c r="AI1774"/>
    </row>
    <row r="1775" spans="33:35" x14ac:dyDescent="0.2">
      <c r="AG1775"/>
      <c r="AH1775"/>
      <c r="AI1775"/>
    </row>
    <row r="1776" spans="33:35" x14ac:dyDescent="0.2">
      <c r="AG1776"/>
      <c r="AH1776"/>
      <c r="AI1776"/>
    </row>
    <row r="1777" spans="33:35" x14ac:dyDescent="0.2">
      <c r="AG1777"/>
      <c r="AH1777"/>
      <c r="AI1777"/>
    </row>
    <row r="1778" spans="33:35" x14ac:dyDescent="0.2">
      <c r="AG1778"/>
      <c r="AH1778"/>
      <c r="AI1778"/>
    </row>
    <row r="1779" spans="33:35" x14ac:dyDescent="0.2">
      <c r="AG1779"/>
      <c r="AH1779"/>
      <c r="AI1779"/>
    </row>
    <row r="1780" spans="33:35" x14ac:dyDescent="0.2">
      <c r="AG1780"/>
      <c r="AH1780"/>
      <c r="AI1780"/>
    </row>
    <row r="1781" spans="33:35" x14ac:dyDescent="0.2">
      <c r="AG1781"/>
      <c r="AH1781"/>
      <c r="AI1781"/>
    </row>
    <row r="1782" spans="33:35" x14ac:dyDescent="0.2">
      <c r="AG1782"/>
      <c r="AH1782"/>
      <c r="AI1782"/>
    </row>
    <row r="1783" spans="33:35" x14ac:dyDescent="0.2">
      <c r="AG1783"/>
      <c r="AH1783"/>
      <c r="AI1783"/>
    </row>
    <row r="1784" spans="33:35" x14ac:dyDescent="0.2">
      <c r="AG1784"/>
      <c r="AH1784"/>
      <c r="AI1784"/>
    </row>
    <row r="1785" spans="33:35" x14ac:dyDescent="0.2">
      <c r="AG1785"/>
      <c r="AH1785"/>
      <c r="AI1785"/>
    </row>
    <row r="1786" spans="33:35" x14ac:dyDescent="0.2">
      <c r="AG1786"/>
      <c r="AH1786"/>
      <c r="AI1786"/>
    </row>
    <row r="1787" spans="33:35" x14ac:dyDescent="0.2">
      <c r="AG1787"/>
      <c r="AH1787"/>
      <c r="AI1787"/>
    </row>
    <row r="1788" spans="33:35" x14ac:dyDescent="0.2">
      <c r="AG1788"/>
      <c r="AH1788"/>
      <c r="AI1788"/>
    </row>
    <row r="1789" spans="33:35" x14ac:dyDescent="0.2">
      <c r="AG1789"/>
      <c r="AH1789"/>
      <c r="AI1789"/>
    </row>
    <row r="1790" spans="33:35" x14ac:dyDescent="0.2">
      <c r="AG1790"/>
      <c r="AH1790"/>
      <c r="AI1790"/>
    </row>
    <row r="1791" spans="33:35" x14ac:dyDescent="0.2">
      <c r="AG1791"/>
      <c r="AH1791"/>
      <c r="AI1791"/>
    </row>
    <row r="1792" spans="33:35" x14ac:dyDescent="0.2">
      <c r="AG1792"/>
      <c r="AH1792"/>
      <c r="AI1792"/>
    </row>
    <row r="1793" spans="33:35" x14ac:dyDescent="0.2">
      <c r="AG1793"/>
      <c r="AH1793"/>
      <c r="AI1793"/>
    </row>
    <row r="1794" spans="33:35" x14ac:dyDescent="0.2">
      <c r="AG1794"/>
      <c r="AH1794"/>
      <c r="AI1794"/>
    </row>
    <row r="1795" spans="33:35" x14ac:dyDescent="0.2">
      <c r="AG1795"/>
      <c r="AH1795"/>
      <c r="AI1795"/>
    </row>
    <row r="1796" spans="33:35" x14ac:dyDescent="0.2">
      <c r="AG1796"/>
      <c r="AH1796"/>
      <c r="AI1796"/>
    </row>
    <row r="1797" spans="33:35" x14ac:dyDescent="0.2">
      <c r="AG1797"/>
      <c r="AH1797"/>
      <c r="AI1797"/>
    </row>
    <row r="1798" spans="33:35" x14ac:dyDescent="0.2">
      <c r="AG1798"/>
      <c r="AH1798"/>
      <c r="AI1798"/>
    </row>
    <row r="1799" spans="33:35" x14ac:dyDescent="0.2">
      <c r="AG1799"/>
      <c r="AH1799"/>
      <c r="AI1799"/>
    </row>
    <row r="1800" spans="33:35" x14ac:dyDescent="0.2">
      <c r="AG1800"/>
      <c r="AH1800"/>
      <c r="AI1800"/>
    </row>
    <row r="1801" spans="33:35" x14ac:dyDescent="0.2">
      <c r="AG1801"/>
      <c r="AH1801"/>
      <c r="AI1801"/>
    </row>
    <row r="1802" spans="33:35" x14ac:dyDescent="0.2">
      <c r="AG1802"/>
      <c r="AH1802"/>
      <c r="AI1802"/>
    </row>
    <row r="1803" spans="33:35" x14ac:dyDescent="0.2">
      <c r="AG1803"/>
      <c r="AH1803"/>
      <c r="AI1803"/>
    </row>
    <row r="1804" spans="33:35" x14ac:dyDescent="0.2">
      <c r="AG1804"/>
      <c r="AH1804"/>
      <c r="AI1804"/>
    </row>
    <row r="1805" spans="33:35" x14ac:dyDescent="0.2">
      <c r="AG1805"/>
      <c r="AH1805"/>
      <c r="AI1805"/>
    </row>
    <row r="1806" spans="33:35" x14ac:dyDescent="0.2">
      <c r="AG1806"/>
      <c r="AH1806"/>
      <c r="AI1806"/>
    </row>
    <row r="1807" spans="33:35" x14ac:dyDescent="0.2">
      <c r="AG1807"/>
      <c r="AH1807"/>
      <c r="AI1807"/>
    </row>
    <row r="1808" spans="33:35" x14ac:dyDescent="0.2">
      <c r="AG1808"/>
      <c r="AH1808"/>
      <c r="AI1808"/>
    </row>
    <row r="1809" spans="33:35" x14ac:dyDescent="0.2">
      <c r="AG1809"/>
      <c r="AH1809"/>
      <c r="AI1809"/>
    </row>
    <row r="1810" spans="33:35" x14ac:dyDescent="0.2">
      <c r="AG1810"/>
      <c r="AH1810"/>
      <c r="AI1810"/>
    </row>
    <row r="1811" spans="33:35" x14ac:dyDescent="0.2">
      <c r="AG1811"/>
      <c r="AH1811"/>
      <c r="AI1811"/>
    </row>
    <row r="1812" spans="33:35" x14ac:dyDescent="0.2">
      <c r="AG1812"/>
      <c r="AH1812"/>
      <c r="AI1812"/>
    </row>
    <row r="1813" spans="33:35" x14ac:dyDescent="0.2">
      <c r="AG1813"/>
      <c r="AH1813"/>
      <c r="AI1813"/>
    </row>
    <row r="1814" spans="33:35" x14ac:dyDescent="0.2">
      <c r="AG1814"/>
      <c r="AH1814"/>
      <c r="AI1814"/>
    </row>
    <row r="1815" spans="33:35" x14ac:dyDescent="0.2">
      <c r="AG1815"/>
      <c r="AH1815"/>
      <c r="AI1815"/>
    </row>
    <row r="1816" spans="33:35" x14ac:dyDescent="0.2">
      <c r="AG1816"/>
      <c r="AH1816"/>
      <c r="AI1816"/>
    </row>
    <row r="1817" spans="33:35" x14ac:dyDescent="0.2">
      <c r="AG1817"/>
      <c r="AH1817"/>
      <c r="AI1817"/>
    </row>
    <row r="1818" spans="33:35" x14ac:dyDescent="0.2">
      <c r="AG1818"/>
      <c r="AH1818"/>
      <c r="AI1818"/>
    </row>
    <row r="1819" spans="33:35" x14ac:dyDescent="0.2">
      <c r="AG1819"/>
      <c r="AH1819"/>
      <c r="AI1819"/>
    </row>
    <row r="1820" spans="33:35" x14ac:dyDescent="0.2">
      <c r="AG1820"/>
      <c r="AH1820"/>
      <c r="AI1820"/>
    </row>
    <row r="1821" spans="33:35" x14ac:dyDescent="0.2">
      <c r="AG1821"/>
      <c r="AH1821"/>
      <c r="AI1821"/>
    </row>
    <row r="1822" spans="33:35" x14ac:dyDescent="0.2">
      <c r="AG1822"/>
      <c r="AH1822"/>
      <c r="AI1822"/>
    </row>
    <row r="1823" spans="33:35" x14ac:dyDescent="0.2">
      <c r="AG1823"/>
      <c r="AH1823"/>
      <c r="AI1823"/>
    </row>
    <row r="1824" spans="33:35" x14ac:dyDescent="0.2">
      <c r="AG1824"/>
      <c r="AH1824"/>
      <c r="AI1824"/>
    </row>
    <row r="1825" spans="33:35" x14ac:dyDescent="0.2">
      <c r="AG1825"/>
      <c r="AH1825"/>
      <c r="AI1825"/>
    </row>
    <row r="1826" spans="33:35" x14ac:dyDescent="0.2">
      <c r="AG1826"/>
      <c r="AH1826"/>
      <c r="AI1826"/>
    </row>
    <row r="1827" spans="33:35" x14ac:dyDescent="0.2">
      <c r="AG1827"/>
      <c r="AH1827"/>
      <c r="AI1827"/>
    </row>
    <row r="1828" spans="33:35" x14ac:dyDescent="0.2">
      <c r="AG1828"/>
      <c r="AH1828"/>
      <c r="AI1828"/>
    </row>
    <row r="1829" spans="33:35" x14ac:dyDescent="0.2">
      <c r="AG1829"/>
      <c r="AH1829"/>
      <c r="AI1829"/>
    </row>
    <row r="1830" spans="33:35" x14ac:dyDescent="0.2">
      <c r="AG1830"/>
      <c r="AH1830"/>
      <c r="AI1830"/>
    </row>
    <row r="1831" spans="33:35" x14ac:dyDescent="0.2">
      <c r="AG1831"/>
      <c r="AH1831"/>
      <c r="AI1831"/>
    </row>
    <row r="1832" spans="33:35" x14ac:dyDescent="0.2">
      <c r="AG1832"/>
      <c r="AH1832"/>
      <c r="AI1832"/>
    </row>
    <row r="1833" spans="33:35" x14ac:dyDescent="0.2">
      <c r="AG1833"/>
      <c r="AH1833"/>
      <c r="AI1833"/>
    </row>
    <row r="1834" spans="33:35" x14ac:dyDescent="0.2">
      <c r="AG1834"/>
      <c r="AH1834"/>
      <c r="AI1834"/>
    </row>
    <row r="1835" spans="33:35" x14ac:dyDescent="0.2">
      <c r="AG1835"/>
      <c r="AH1835"/>
      <c r="AI1835"/>
    </row>
    <row r="1836" spans="33:35" x14ac:dyDescent="0.2">
      <c r="AG1836"/>
      <c r="AH1836"/>
      <c r="AI1836"/>
    </row>
    <row r="1837" spans="33:35" x14ac:dyDescent="0.2">
      <c r="AG1837"/>
      <c r="AH1837"/>
      <c r="AI1837"/>
    </row>
    <row r="1838" spans="33:35" x14ac:dyDescent="0.2">
      <c r="AG1838"/>
      <c r="AH1838"/>
      <c r="AI1838"/>
    </row>
    <row r="1839" spans="33:35" x14ac:dyDescent="0.2">
      <c r="AG1839"/>
      <c r="AH1839"/>
      <c r="AI1839"/>
    </row>
    <row r="1840" spans="33:35" x14ac:dyDescent="0.2">
      <c r="AG1840"/>
      <c r="AH1840"/>
      <c r="AI1840"/>
    </row>
    <row r="1841" spans="33:35" x14ac:dyDescent="0.2">
      <c r="AG1841"/>
      <c r="AH1841"/>
      <c r="AI1841"/>
    </row>
    <row r="1842" spans="33:35" x14ac:dyDescent="0.2">
      <c r="AG1842"/>
      <c r="AH1842"/>
      <c r="AI1842"/>
    </row>
    <row r="1843" spans="33:35" x14ac:dyDescent="0.2">
      <c r="AG1843"/>
      <c r="AH1843"/>
      <c r="AI1843"/>
    </row>
    <row r="1844" spans="33:35" x14ac:dyDescent="0.2">
      <c r="AG1844"/>
      <c r="AH1844"/>
      <c r="AI1844"/>
    </row>
    <row r="1845" spans="33:35" x14ac:dyDescent="0.2">
      <c r="AG1845"/>
      <c r="AH1845"/>
      <c r="AI1845"/>
    </row>
    <row r="1846" spans="33:35" x14ac:dyDescent="0.2">
      <c r="AG1846"/>
      <c r="AH1846"/>
      <c r="AI1846"/>
    </row>
    <row r="1847" spans="33:35" x14ac:dyDescent="0.2">
      <c r="AG1847"/>
      <c r="AH1847"/>
      <c r="AI1847"/>
    </row>
    <row r="1848" spans="33:35" x14ac:dyDescent="0.2">
      <c r="AG1848"/>
      <c r="AH1848"/>
      <c r="AI1848"/>
    </row>
    <row r="1849" spans="33:35" x14ac:dyDescent="0.2">
      <c r="AG1849"/>
      <c r="AH1849"/>
      <c r="AI1849"/>
    </row>
    <row r="1850" spans="33:35" x14ac:dyDescent="0.2">
      <c r="AG1850"/>
      <c r="AH1850"/>
      <c r="AI1850"/>
    </row>
    <row r="1851" spans="33:35" x14ac:dyDescent="0.2">
      <c r="AG1851"/>
      <c r="AH1851"/>
      <c r="AI1851"/>
    </row>
    <row r="1852" spans="33:35" x14ac:dyDescent="0.2">
      <c r="AG1852"/>
      <c r="AH1852"/>
      <c r="AI1852"/>
    </row>
    <row r="1853" spans="33:35" x14ac:dyDescent="0.2">
      <c r="AG1853"/>
      <c r="AH1853"/>
      <c r="AI1853"/>
    </row>
    <row r="1854" spans="33:35" x14ac:dyDescent="0.2">
      <c r="AG1854"/>
      <c r="AH1854"/>
      <c r="AI1854"/>
    </row>
    <row r="1855" spans="33:35" x14ac:dyDescent="0.2">
      <c r="AG1855"/>
      <c r="AH1855"/>
      <c r="AI1855"/>
    </row>
    <row r="1856" spans="33:35" x14ac:dyDescent="0.2">
      <c r="AG1856"/>
      <c r="AH1856"/>
      <c r="AI1856"/>
    </row>
    <row r="1857" spans="33:35" x14ac:dyDescent="0.2">
      <c r="AG1857"/>
      <c r="AH1857"/>
      <c r="AI1857"/>
    </row>
    <row r="1858" spans="33:35" x14ac:dyDescent="0.2">
      <c r="AG1858"/>
      <c r="AH1858"/>
      <c r="AI1858"/>
    </row>
    <row r="1859" spans="33:35" x14ac:dyDescent="0.2">
      <c r="AG1859"/>
      <c r="AH1859"/>
      <c r="AI1859"/>
    </row>
    <row r="1860" spans="33:35" x14ac:dyDescent="0.2">
      <c r="AG1860"/>
      <c r="AH1860"/>
      <c r="AI1860"/>
    </row>
    <row r="1861" spans="33:35" x14ac:dyDescent="0.2">
      <c r="AG1861"/>
      <c r="AH1861"/>
      <c r="AI1861"/>
    </row>
    <row r="1862" spans="33:35" x14ac:dyDescent="0.2">
      <c r="AG1862"/>
      <c r="AH1862"/>
      <c r="AI1862"/>
    </row>
    <row r="1863" spans="33:35" x14ac:dyDescent="0.2">
      <c r="AG1863"/>
      <c r="AH1863"/>
      <c r="AI1863"/>
    </row>
    <row r="1864" spans="33:35" x14ac:dyDescent="0.2">
      <c r="AG1864"/>
      <c r="AH1864"/>
      <c r="AI1864"/>
    </row>
    <row r="1865" spans="33:35" x14ac:dyDescent="0.2">
      <c r="AG1865"/>
      <c r="AH1865"/>
      <c r="AI1865"/>
    </row>
    <row r="1866" spans="33:35" x14ac:dyDescent="0.2">
      <c r="AG1866"/>
      <c r="AH1866"/>
      <c r="AI1866"/>
    </row>
    <row r="1867" spans="33:35" x14ac:dyDescent="0.2">
      <c r="AG1867"/>
      <c r="AH1867"/>
      <c r="AI1867"/>
    </row>
    <row r="1868" spans="33:35" x14ac:dyDescent="0.2">
      <c r="AG1868"/>
      <c r="AH1868"/>
      <c r="AI1868"/>
    </row>
    <row r="1869" spans="33:35" x14ac:dyDescent="0.2">
      <c r="AG1869"/>
      <c r="AH1869"/>
      <c r="AI1869"/>
    </row>
    <row r="1870" spans="33:35" x14ac:dyDescent="0.2">
      <c r="AG1870"/>
      <c r="AH1870"/>
      <c r="AI1870"/>
    </row>
    <row r="1871" spans="33:35" x14ac:dyDescent="0.2">
      <c r="AG1871"/>
      <c r="AH1871"/>
      <c r="AI1871"/>
    </row>
    <row r="1872" spans="33:35" x14ac:dyDescent="0.2">
      <c r="AG1872"/>
      <c r="AH1872"/>
      <c r="AI1872"/>
    </row>
    <row r="1873" spans="33:35" x14ac:dyDescent="0.2">
      <c r="AG1873"/>
      <c r="AH1873"/>
      <c r="AI1873"/>
    </row>
    <row r="1874" spans="33:35" x14ac:dyDescent="0.2">
      <c r="AG1874"/>
      <c r="AH1874"/>
      <c r="AI1874"/>
    </row>
    <row r="1875" spans="33:35" x14ac:dyDescent="0.2">
      <c r="AG1875"/>
      <c r="AH1875"/>
      <c r="AI1875"/>
    </row>
    <row r="1876" spans="33:35" x14ac:dyDescent="0.2">
      <c r="AG1876"/>
      <c r="AH1876"/>
      <c r="AI1876"/>
    </row>
    <row r="1877" spans="33:35" x14ac:dyDescent="0.2">
      <c r="AG1877"/>
      <c r="AH1877"/>
      <c r="AI1877"/>
    </row>
    <row r="1878" spans="33:35" x14ac:dyDescent="0.2">
      <c r="AG1878"/>
      <c r="AH1878"/>
      <c r="AI1878"/>
    </row>
    <row r="1879" spans="33:35" x14ac:dyDescent="0.2">
      <c r="AG1879"/>
      <c r="AH1879"/>
      <c r="AI1879"/>
    </row>
    <row r="1880" spans="33:35" x14ac:dyDescent="0.2">
      <c r="AG1880"/>
      <c r="AH1880"/>
      <c r="AI1880"/>
    </row>
    <row r="1881" spans="33:35" x14ac:dyDescent="0.2">
      <c r="AG1881"/>
      <c r="AH1881"/>
      <c r="AI1881"/>
    </row>
    <row r="1882" spans="33:35" x14ac:dyDescent="0.2">
      <c r="AG1882"/>
      <c r="AH1882"/>
      <c r="AI1882"/>
    </row>
    <row r="1883" spans="33:35" x14ac:dyDescent="0.2">
      <c r="AG1883"/>
      <c r="AH1883"/>
      <c r="AI1883"/>
    </row>
    <row r="1884" spans="33:35" x14ac:dyDescent="0.2">
      <c r="AG1884"/>
      <c r="AH1884"/>
      <c r="AI1884"/>
    </row>
    <row r="1885" spans="33:35" x14ac:dyDescent="0.2">
      <c r="AG1885"/>
      <c r="AH1885"/>
      <c r="AI1885"/>
    </row>
    <row r="1886" spans="33:35" x14ac:dyDescent="0.2">
      <c r="AG1886"/>
      <c r="AH1886"/>
      <c r="AI1886"/>
    </row>
    <row r="1887" spans="33:35" x14ac:dyDescent="0.2">
      <c r="AG1887"/>
      <c r="AH1887"/>
      <c r="AI1887"/>
    </row>
    <row r="1888" spans="33:35" x14ac:dyDescent="0.2">
      <c r="AG1888"/>
      <c r="AH1888"/>
      <c r="AI1888"/>
    </row>
    <row r="1889" spans="33:35" x14ac:dyDescent="0.2">
      <c r="AG1889"/>
      <c r="AH1889"/>
      <c r="AI1889"/>
    </row>
    <row r="1890" spans="33:35" x14ac:dyDescent="0.2">
      <c r="AG1890"/>
      <c r="AH1890"/>
      <c r="AI1890"/>
    </row>
    <row r="1891" spans="33:35" x14ac:dyDescent="0.2">
      <c r="AG1891"/>
      <c r="AH1891"/>
      <c r="AI1891"/>
    </row>
    <row r="1892" spans="33:35" x14ac:dyDescent="0.2">
      <c r="AG1892"/>
      <c r="AH1892"/>
      <c r="AI1892"/>
    </row>
    <row r="1893" spans="33:35" x14ac:dyDescent="0.2">
      <c r="AG1893"/>
      <c r="AH1893"/>
      <c r="AI1893"/>
    </row>
    <row r="1894" spans="33:35" x14ac:dyDescent="0.2">
      <c r="AG1894"/>
      <c r="AH1894"/>
      <c r="AI1894"/>
    </row>
    <row r="1895" spans="33:35" x14ac:dyDescent="0.2">
      <c r="AG1895"/>
      <c r="AH1895"/>
      <c r="AI1895"/>
    </row>
    <row r="1896" spans="33:35" x14ac:dyDescent="0.2">
      <c r="AG1896"/>
      <c r="AH1896"/>
      <c r="AI1896"/>
    </row>
    <row r="1897" spans="33:35" x14ac:dyDescent="0.2">
      <c r="AG1897"/>
      <c r="AH1897"/>
      <c r="AI1897"/>
    </row>
    <row r="1898" spans="33:35" x14ac:dyDescent="0.2">
      <c r="AG1898"/>
      <c r="AH1898"/>
      <c r="AI1898"/>
    </row>
    <row r="1899" spans="33:35" x14ac:dyDescent="0.2">
      <c r="AG1899"/>
      <c r="AH1899"/>
      <c r="AI1899"/>
    </row>
    <row r="1900" spans="33:35" x14ac:dyDescent="0.2">
      <c r="AG1900"/>
      <c r="AH1900"/>
      <c r="AI1900"/>
    </row>
    <row r="1901" spans="33:35" x14ac:dyDescent="0.2">
      <c r="AG1901"/>
      <c r="AH1901"/>
      <c r="AI1901"/>
    </row>
    <row r="1902" spans="33:35" x14ac:dyDescent="0.2">
      <c r="AG1902"/>
      <c r="AH1902"/>
      <c r="AI1902"/>
    </row>
    <row r="1903" spans="33:35" x14ac:dyDescent="0.2">
      <c r="AG1903"/>
      <c r="AH1903"/>
      <c r="AI1903"/>
    </row>
    <row r="1904" spans="33:35" x14ac:dyDescent="0.2">
      <c r="AG1904"/>
      <c r="AH1904"/>
      <c r="AI1904"/>
    </row>
    <row r="1905" spans="33:35" x14ac:dyDescent="0.2">
      <c r="AG1905"/>
      <c r="AH1905"/>
      <c r="AI1905"/>
    </row>
    <row r="1906" spans="33:35" x14ac:dyDescent="0.2">
      <c r="AG1906"/>
      <c r="AH1906"/>
      <c r="AI1906"/>
    </row>
    <row r="1907" spans="33:35" x14ac:dyDescent="0.2">
      <c r="AG1907"/>
      <c r="AH1907"/>
      <c r="AI1907"/>
    </row>
    <row r="1908" spans="33:35" x14ac:dyDescent="0.2">
      <c r="AG1908"/>
      <c r="AH1908"/>
      <c r="AI1908"/>
    </row>
    <row r="1909" spans="33:35" x14ac:dyDescent="0.2">
      <c r="AG1909"/>
      <c r="AH1909"/>
      <c r="AI1909"/>
    </row>
    <row r="1910" spans="33:35" x14ac:dyDescent="0.2">
      <c r="AG1910"/>
      <c r="AH1910"/>
      <c r="AI1910"/>
    </row>
    <row r="1911" spans="33:35" x14ac:dyDescent="0.2">
      <c r="AG1911"/>
      <c r="AH1911"/>
      <c r="AI1911"/>
    </row>
    <row r="1912" spans="33:35" x14ac:dyDescent="0.2">
      <c r="AG1912"/>
      <c r="AH1912"/>
      <c r="AI1912"/>
    </row>
    <row r="1913" spans="33:35" x14ac:dyDescent="0.2">
      <c r="AG1913"/>
      <c r="AH1913"/>
      <c r="AI1913"/>
    </row>
    <row r="1914" spans="33:35" x14ac:dyDescent="0.2">
      <c r="AG1914"/>
      <c r="AH1914"/>
      <c r="AI1914"/>
    </row>
    <row r="1915" spans="33:35" x14ac:dyDescent="0.2">
      <c r="AG1915"/>
      <c r="AH1915"/>
      <c r="AI1915"/>
    </row>
    <row r="1916" spans="33:35" x14ac:dyDescent="0.2">
      <c r="AG1916"/>
      <c r="AH1916"/>
      <c r="AI1916"/>
    </row>
    <row r="1917" spans="33:35" x14ac:dyDescent="0.2">
      <c r="AG1917"/>
      <c r="AH1917"/>
      <c r="AI1917"/>
    </row>
    <row r="1918" spans="33:35" x14ac:dyDescent="0.2">
      <c r="AG1918"/>
      <c r="AH1918"/>
      <c r="AI1918"/>
    </row>
    <row r="1919" spans="33:35" x14ac:dyDescent="0.2">
      <c r="AG1919"/>
      <c r="AH1919"/>
      <c r="AI1919"/>
    </row>
    <row r="1920" spans="33:35" x14ac:dyDescent="0.2">
      <c r="AG1920"/>
      <c r="AH1920"/>
      <c r="AI1920"/>
    </row>
    <row r="1921" spans="33:35" x14ac:dyDescent="0.2">
      <c r="AG1921"/>
      <c r="AH1921"/>
      <c r="AI1921"/>
    </row>
    <row r="1922" spans="33:35" x14ac:dyDescent="0.2">
      <c r="AG1922"/>
      <c r="AH1922"/>
      <c r="AI1922"/>
    </row>
    <row r="1923" spans="33:35" x14ac:dyDescent="0.2">
      <c r="AG1923"/>
      <c r="AH1923"/>
      <c r="AI1923"/>
    </row>
    <row r="1924" spans="33:35" x14ac:dyDescent="0.2">
      <c r="AG1924"/>
      <c r="AH1924"/>
      <c r="AI1924"/>
    </row>
    <row r="1925" spans="33:35" x14ac:dyDescent="0.2">
      <c r="AG1925"/>
      <c r="AH1925"/>
      <c r="AI1925"/>
    </row>
    <row r="1926" spans="33:35" x14ac:dyDescent="0.2">
      <c r="AG1926"/>
      <c r="AH1926"/>
      <c r="AI1926"/>
    </row>
    <row r="1927" spans="33:35" x14ac:dyDescent="0.2">
      <c r="AG1927"/>
      <c r="AH1927"/>
      <c r="AI1927"/>
    </row>
    <row r="1928" spans="33:35" x14ac:dyDescent="0.2">
      <c r="AG1928"/>
      <c r="AH1928"/>
      <c r="AI1928"/>
    </row>
    <row r="1929" spans="33:35" x14ac:dyDescent="0.2">
      <c r="AG1929"/>
      <c r="AH1929"/>
      <c r="AI1929"/>
    </row>
    <row r="1930" spans="33:35" x14ac:dyDescent="0.2">
      <c r="AG1930"/>
      <c r="AH1930"/>
      <c r="AI1930"/>
    </row>
    <row r="1931" spans="33:35" x14ac:dyDescent="0.2">
      <c r="AG1931"/>
      <c r="AH1931"/>
      <c r="AI1931"/>
    </row>
    <row r="1932" spans="33:35" x14ac:dyDescent="0.2">
      <c r="AG1932"/>
      <c r="AH1932"/>
      <c r="AI1932"/>
    </row>
    <row r="1933" spans="33:35" x14ac:dyDescent="0.2">
      <c r="AG1933"/>
      <c r="AH1933"/>
      <c r="AI1933"/>
    </row>
    <row r="1934" spans="33:35" x14ac:dyDescent="0.2">
      <c r="AG1934"/>
      <c r="AH1934"/>
      <c r="AI1934"/>
    </row>
    <row r="1935" spans="33:35" x14ac:dyDescent="0.2">
      <c r="AG1935"/>
      <c r="AH1935"/>
      <c r="AI1935"/>
    </row>
    <row r="1936" spans="33:35" x14ac:dyDescent="0.2">
      <c r="AG1936"/>
      <c r="AH1936"/>
      <c r="AI1936"/>
    </row>
    <row r="1937" spans="33:35" x14ac:dyDescent="0.2">
      <c r="AG1937"/>
      <c r="AH1937"/>
      <c r="AI1937"/>
    </row>
    <row r="1938" spans="33:35" x14ac:dyDescent="0.2">
      <c r="AG1938"/>
      <c r="AH1938"/>
      <c r="AI1938"/>
    </row>
    <row r="1939" spans="33:35" x14ac:dyDescent="0.2">
      <c r="AG1939"/>
      <c r="AH1939"/>
      <c r="AI1939"/>
    </row>
    <row r="1940" spans="33:35" x14ac:dyDescent="0.2">
      <c r="AG1940"/>
      <c r="AH1940"/>
      <c r="AI1940"/>
    </row>
    <row r="1941" spans="33:35" x14ac:dyDescent="0.2">
      <c r="AG1941"/>
      <c r="AH1941"/>
      <c r="AI1941"/>
    </row>
    <row r="1942" spans="33:35" x14ac:dyDescent="0.2">
      <c r="AG1942"/>
      <c r="AH1942"/>
      <c r="AI1942"/>
    </row>
    <row r="1943" spans="33:35" x14ac:dyDescent="0.2">
      <c r="AG1943"/>
      <c r="AH1943"/>
      <c r="AI1943"/>
    </row>
    <row r="1944" spans="33:35" x14ac:dyDescent="0.2">
      <c r="AG1944"/>
      <c r="AH1944"/>
      <c r="AI1944"/>
    </row>
    <row r="1945" spans="33:35" x14ac:dyDescent="0.2">
      <c r="AG1945"/>
      <c r="AH1945"/>
      <c r="AI1945"/>
    </row>
    <row r="1946" spans="33:35" x14ac:dyDescent="0.2">
      <c r="AG1946"/>
      <c r="AH1946"/>
      <c r="AI1946"/>
    </row>
    <row r="1947" spans="33:35" x14ac:dyDescent="0.2">
      <c r="AG1947"/>
      <c r="AH1947"/>
      <c r="AI1947"/>
    </row>
    <row r="1948" spans="33:35" x14ac:dyDescent="0.2">
      <c r="AG1948"/>
      <c r="AH1948"/>
      <c r="AI1948"/>
    </row>
    <row r="1949" spans="33:35" x14ac:dyDescent="0.2">
      <c r="AG1949"/>
      <c r="AH1949"/>
      <c r="AI1949"/>
    </row>
    <row r="1950" spans="33:35" x14ac:dyDescent="0.2">
      <c r="AG1950"/>
      <c r="AH1950"/>
      <c r="AI1950"/>
    </row>
    <row r="1951" spans="33:35" x14ac:dyDescent="0.2">
      <c r="AG1951"/>
      <c r="AH1951"/>
      <c r="AI1951"/>
    </row>
    <row r="1952" spans="33:35" x14ac:dyDescent="0.2">
      <c r="AG1952"/>
      <c r="AH1952"/>
      <c r="AI1952"/>
    </row>
    <row r="1953" spans="33:35" x14ac:dyDescent="0.2">
      <c r="AG1953"/>
      <c r="AH1953"/>
      <c r="AI1953"/>
    </row>
    <row r="1954" spans="33:35" x14ac:dyDescent="0.2">
      <c r="AG1954"/>
      <c r="AH1954"/>
      <c r="AI1954"/>
    </row>
    <row r="1955" spans="33:35" x14ac:dyDescent="0.2">
      <c r="AG1955"/>
      <c r="AH1955"/>
      <c r="AI1955"/>
    </row>
    <row r="1956" spans="33:35" x14ac:dyDescent="0.2">
      <c r="AG1956"/>
      <c r="AH1956"/>
      <c r="AI1956"/>
    </row>
    <row r="1957" spans="33:35" x14ac:dyDescent="0.2">
      <c r="AG1957"/>
      <c r="AH1957"/>
      <c r="AI1957"/>
    </row>
    <row r="1958" spans="33:35" x14ac:dyDescent="0.2">
      <c r="AG1958"/>
      <c r="AH1958"/>
      <c r="AI1958"/>
    </row>
    <row r="1959" spans="33:35" x14ac:dyDescent="0.2">
      <c r="AG1959"/>
      <c r="AH1959"/>
      <c r="AI1959"/>
    </row>
    <row r="1960" spans="33:35" x14ac:dyDescent="0.2">
      <c r="AG1960"/>
      <c r="AH1960"/>
      <c r="AI1960"/>
    </row>
    <row r="1961" spans="33:35" x14ac:dyDescent="0.2">
      <c r="AG1961"/>
      <c r="AH1961"/>
      <c r="AI1961"/>
    </row>
    <row r="1962" spans="33:35" x14ac:dyDescent="0.2">
      <c r="AG1962"/>
      <c r="AH1962"/>
      <c r="AI1962"/>
    </row>
    <row r="1963" spans="33:35" x14ac:dyDescent="0.2">
      <c r="AG1963"/>
      <c r="AH1963"/>
      <c r="AI1963"/>
    </row>
    <row r="1964" spans="33:35" x14ac:dyDescent="0.2">
      <c r="AG1964"/>
      <c r="AH1964"/>
      <c r="AI1964"/>
    </row>
    <row r="1965" spans="33:35" x14ac:dyDescent="0.2">
      <c r="AG1965"/>
      <c r="AH1965"/>
      <c r="AI1965"/>
    </row>
    <row r="1966" spans="33:35" x14ac:dyDescent="0.2">
      <c r="AG1966"/>
      <c r="AH1966"/>
      <c r="AI1966"/>
    </row>
    <row r="1967" spans="33:35" x14ac:dyDescent="0.2">
      <c r="AG1967"/>
      <c r="AH1967"/>
      <c r="AI1967"/>
    </row>
    <row r="1968" spans="33:35" x14ac:dyDescent="0.2">
      <c r="AG1968"/>
      <c r="AH1968"/>
      <c r="AI1968"/>
    </row>
    <row r="1969" spans="33:35" x14ac:dyDescent="0.2">
      <c r="AG1969"/>
      <c r="AH1969"/>
      <c r="AI1969"/>
    </row>
    <row r="1970" spans="33:35" x14ac:dyDescent="0.2">
      <c r="AG1970"/>
      <c r="AH1970"/>
      <c r="AI1970"/>
    </row>
    <row r="1971" spans="33:35" x14ac:dyDescent="0.2">
      <c r="AG1971"/>
      <c r="AH1971"/>
      <c r="AI1971"/>
    </row>
    <row r="1972" spans="33:35" x14ac:dyDescent="0.2">
      <c r="AG1972"/>
      <c r="AH1972"/>
      <c r="AI1972"/>
    </row>
    <row r="1973" spans="33:35" x14ac:dyDescent="0.2">
      <c r="AG1973"/>
      <c r="AH1973"/>
      <c r="AI1973"/>
    </row>
    <row r="1974" spans="33:35" x14ac:dyDescent="0.2">
      <c r="AG1974"/>
      <c r="AH1974"/>
      <c r="AI1974"/>
    </row>
    <row r="1975" spans="33:35" x14ac:dyDescent="0.2">
      <c r="AG1975"/>
      <c r="AH1975"/>
      <c r="AI1975"/>
    </row>
    <row r="1976" spans="33:35" x14ac:dyDescent="0.2">
      <c r="AG1976"/>
      <c r="AH1976"/>
      <c r="AI1976"/>
    </row>
    <row r="1977" spans="33:35" x14ac:dyDescent="0.2">
      <c r="AG1977"/>
      <c r="AH1977"/>
      <c r="AI1977"/>
    </row>
    <row r="1978" spans="33:35" x14ac:dyDescent="0.2">
      <c r="AG1978"/>
      <c r="AH1978"/>
      <c r="AI1978"/>
    </row>
    <row r="1979" spans="33:35" x14ac:dyDescent="0.2">
      <c r="AG1979"/>
      <c r="AH1979"/>
      <c r="AI1979"/>
    </row>
    <row r="1980" spans="33:35" x14ac:dyDescent="0.2">
      <c r="AG1980"/>
      <c r="AH1980"/>
      <c r="AI1980"/>
    </row>
    <row r="1981" spans="33:35" x14ac:dyDescent="0.2">
      <c r="AG1981"/>
      <c r="AH1981"/>
      <c r="AI1981"/>
    </row>
    <row r="1982" spans="33:35" x14ac:dyDescent="0.2">
      <c r="AG1982"/>
      <c r="AH1982"/>
      <c r="AI1982"/>
    </row>
    <row r="1983" spans="33:35" x14ac:dyDescent="0.2">
      <c r="AG1983"/>
      <c r="AH1983"/>
      <c r="AI1983"/>
    </row>
    <row r="1984" spans="33:35" x14ac:dyDescent="0.2">
      <c r="AG1984"/>
      <c r="AH1984"/>
      <c r="AI1984"/>
    </row>
    <row r="1985" spans="33:35" x14ac:dyDescent="0.2">
      <c r="AG1985"/>
      <c r="AH1985"/>
      <c r="AI1985"/>
    </row>
    <row r="1986" spans="33:35" x14ac:dyDescent="0.2">
      <c r="AG1986"/>
      <c r="AH1986"/>
      <c r="AI1986"/>
    </row>
    <row r="1987" spans="33:35" x14ac:dyDescent="0.2">
      <c r="AG1987"/>
      <c r="AH1987"/>
      <c r="AI1987"/>
    </row>
    <row r="1988" spans="33:35" x14ac:dyDescent="0.2">
      <c r="AG1988"/>
      <c r="AH1988"/>
      <c r="AI1988"/>
    </row>
    <row r="1989" spans="33:35" x14ac:dyDescent="0.2">
      <c r="AG1989"/>
      <c r="AH1989"/>
      <c r="AI1989"/>
    </row>
    <row r="1990" spans="33:35" x14ac:dyDescent="0.2">
      <c r="AG1990"/>
      <c r="AH1990"/>
      <c r="AI1990"/>
    </row>
    <row r="1991" spans="33:35" x14ac:dyDescent="0.2">
      <c r="AG1991"/>
      <c r="AH1991"/>
      <c r="AI1991"/>
    </row>
    <row r="1992" spans="33:35" x14ac:dyDescent="0.2">
      <c r="AG1992"/>
      <c r="AH1992"/>
      <c r="AI1992"/>
    </row>
    <row r="1993" spans="33:35" x14ac:dyDescent="0.2">
      <c r="AG1993"/>
      <c r="AH1993"/>
      <c r="AI1993"/>
    </row>
    <row r="1994" spans="33:35" x14ac:dyDescent="0.2">
      <c r="AG1994"/>
      <c r="AH1994"/>
      <c r="AI1994"/>
    </row>
    <row r="1995" spans="33:35" x14ac:dyDescent="0.2">
      <c r="AG1995"/>
      <c r="AH1995"/>
      <c r="AI1995"/>
    </row>
    <row r="1996" spans="33:35" x14ac:dyDescent="0.2">
      <c r="AG1996"/>
      <c r="AH1996"/>
      <c r="AI1996"/>
    </row>
    <row r="1997" spans="33:35" x14ac:dyDescent="0.2">
      <c r="AG1997"/>
      <c r="AH1997"/>
      <c r="AI1997"/>
    </row>
    <row r="1998" spans="33:35" x14ac:dyDescent="0.2">
      <c r="AG1998"/>
      <c r="AH1998"/>
      <c r="AI1998"/>
    </row>
    <row r="1999" spans="33:35" x14ac:dyDescent="0.2">
      <c r="AG1999"/>
      <c r="AH1999"/>
      <c r="AI1999"/>
    </row>
    <row r="2000" spans="33:35" x14ac:dyDescent="0.2">
      <c r="AG2000"/>
      <c r="AH2000"/>
      <c r="AI2000"/>
    </row>
    <row r="2001" spans="33:35" x14ac:dyDescent="0.2">
      <c r="AG2001"/>
      <c r="AH2001"/>
      <c r="AI2001"/>
    </row>
    <row r="2002" spans="33:35" x14ac:dyDescent="0.2">
      <c r="AG2002"/>
      <c r="AH2002"/>
      <c r="AI2002"/>
    </row>
    <row r="2003" spans="33:35" x14ac:dyDescent="0.2">
      <c r="AG2003"/>
      <c r="AH2003"/>
      <c r="AI2003"/>
    </row>
    <row r="2004" spans="33:35" x14ac:dyDescent="0.2">
      <c r="AG2004"/>
      <c r="AH2004"/>
      <c r="AI2004"/>
    </row>
    <row r="2005" spans="33:35" x14ac:dyDescent="0.2">
      <c r="AG2005"/>
      <c r="AH2005"/>
      <c r="AI2005"/>
    </row>
    <row r="2006" spans="33:35" x14ac:dyDescent="0.2">
      <c r="AG2006"/>
      <c r="AH2006"/>
      <c r="AI2006"/>
    </row>
    <row r="2007" spans="33:35" x14ac:dyDescent="0.2">
      <c r="AG2007"/>
      <c r="AH2007"/>
      <c r="AI2007"/>
    </row>
    <row r="2008" spans="33:35" x14ac:dyDescent="0.2">
      <c r="AG2008"/>
      <c r="AH2008"/>
      <c r="AI2008"/>
    </row>
    <row r="2009" spans="33:35" x14ac:dyDescent="0.2">
      <c r="AG2009"/>
      <c r="AH2009"/>
      <c r="AI2009"/>
    </row>
    <row r="2010" spans="33:35" x14ac:dyDescent="0.2">
      <c r="AG2010"/>
      <c r="AH2010"/>
      <c r="AI2010"/>
    </row>
    <row r="2011" spans="33:35" x14ac:dyDescent="0.2">
      <c r="AG2011"/>
      <c r="AH2011"/>
      <c r="AI2011"/>
    </row>
    <row r="2012" spans="33:35" x14ac:dyDescent="0.2">
      <c r="AG2012"/>
      <c r="AH2012"/>
      <c r="AI2012"/>
    </row>
    <row r="2013" spans="33:35" x14ac:dyDescent="0.2">
      <c r="AG2013"/>
      <c r="AH2013"/>
      <c r="AI2013"/>
    </row>
    <row r="2014" spans="33:35" x14ac:dyDescent="0.2">
      <c r="AG2014"/>
      <c r="AH2014"/>
      <c r="AI2014"/>
    </row>
    <row r="2015" spans="33:35" x14ac:dyDescent="0.2">
      <c r="AG2015"/>
      <c r="AH2015"/>
      <c r="AI2015"/>
    </row>
    <row r="2016" spans="33:35" x14ac:dyDescent="0.2">
      <c r="AG2016"/>
      <c r="AH2016"/>
      <c r="AI2016"/>
    </row>
    <row r="2017" spans="33:35" x14ac:dyDescent="0.2">
      <c r="AG2017"/>
      <c r="AH2017"/>
      <c r="AI2017"/>
    </row>
    <row r="2018" spans="33:35" x14ac:dyDescent="0.2">
      <c r="AG2018"/>
      <c r="AH2018"/>
      <c r="AI2018"/>
    </row>
    <row r="2019" spans="33:35" x14ac:dyDescent="0.2">
      <c r="AG2019"/>
      <c r="AH2019"/>
      <c r="AI2019"/>
    </row>
    <row r="2020" spans="33:35" x14ac:dyDescent="0.2">
      <c r="AG2020"/>
      <c r="AH2020"/>
      <c r="AI2020"/>
    </row>
    <row r="2021" spans="33:35" x14ac:dyDescent="0.2">
      <c r="AG2021"/>
      <c r="AH2021"/>
      <c r="AI2021"/>
    </row>
    <row r="2022" spans="33:35" x14ac:dyDescent="0.2">
      <c r="AG2022"/>
      <c r="AH2022"/>
      <c r="AI2022"/>
    </row>
    <row r="2023" spans="33:35" x14ac:dyDescent="0.2">
      <c r="AG2023"/>
      <c r="AH2023"/>
      <c r="AI2023"/>
    </row>
    <row r="2024" spans="33:35" x14ac:dyDescent="0.2">
      <c r="AG2024"/>
      <c r="AH2024"/>
      <c r="AI2024"/>
    </row>
    <row r="2025" spans="33:35" x14ac:dyDescent="0.2">
      <c r="AG2025"/>
      <c r="AH2025"/>
      <c r="AI2025"/>
    </row>
    <row r="2026" spans="33:35" x14ac:dyDescent="0.2">
      <c r="AG2026"/>
      <c r="AH2026"/>
      <c r="AI2026"/>
    </row>
    <row r="2027" spans="33:35" x14ac:dyDescent="0.2">
      <c r="AG2027"/>
      <c r="AH2027"/>
      <c r="AI2027"/>
    </row>
    <row r="2028" spans="33:35" x14ac:dyDescent="0.2">
      <c r="AG2028"/>
      <c r="AH2028"/>
      <c r="AI2028"/>
    </row>
    <row r="2029" spans="33:35" x14ac:dyDescent="0.2">
      <c r="AG2029"/>
      <c r="AH2029"/>
      <c r="AI2029"/>
    </row>
    <row r="2030" spans="33:35" x14ac:dyDescent="0.2">
      <c r="AG2030"/>
      <c r="AH2030"/>
      <c r="AI2030"/>
    </row>
    <row r="2031" spans="33:35" x14ac:dyDescent="0.2">
      <c r="AG2031"/>
      <c r="AH2031"/>
      <c r="AI2031"/>
    </row>
    <row r="2032" spans="33:35" x14ac:dyDescent="0.2">
      <c r="AG2032"/>
      <c r="AH2032"/>
      <c r="AI2032"/>
    </row>
    <row r="2033" spans="33:35" x14ac:dyDescent="0.2">
      <c r="AG2033"/>
      <c r="AH2033"/>
      <c r="AI2033"/>
    </row>
    <row r="2034" spans="33:35" x14ac:dyDescent="0.2">
      <c r="AG2034"/>
      <c r="AH2034"/>
      <c r="AI2034"/>
    </row>
    <row r="2035" spans="33:35" x14ac:dyDescent="0.2">
      <c r="AG2035"/>
      <c r="AH2035"/>
      <c r="AI2035"/>
    </row>
    <row r="2036" spans="33:35" x14ac:dyDescent="0.2">
      <c r="AG2036"/>
      <c r="AH2036"/>
      <c r="AI2036"/>
    </row>
    <row r="2037" spans="33:35" x14ac:dyDescent="0.2">
      <c r="AG2037"/>
      <c r="AH2037"/>
      <c r="AI2037"/>
    </row>
    <row r="2038" spans="33:35" x14ac:dyDescent="0.2">
      <c r="AG2038"/>
      <c r="AH2038"/>
      <c r="AI2038"/>
    </row>
    <row r="2039" spans="33:35" x14ac:dyDescent="0.2">
      <c r="AG2039"/>
      <c r="AH2039"/>
      <c r="AI2039"/>
    </row>
    <row r="2040" spans="33:35" x14ac:dyDescent="0.2">
      <c r="AG2040"/>
      <c r="AH2040"/>
      <c r="AI2040"/>
    </row>
    <row r="2041" spans="33:35" x14ac:dyDescent="0.2">
      <c r="AG2041"/>
      <c r="AH2041"/>
      <c r="AI2041"/>
    </row>
    <row r="2042" spans="33:35" x14ac:dyDescent="0.2">
      <c r="AG2042"/>
      <c r="AH2042"/>
      <c r="AI2042"/>
    </row>
    <row r="2043" spans="33:35" x14ac:dyDescent="0.2">
      <c r="AG2043"/>
      <c r="AH2043"/>
      <c r="AI2043"/>
    </row>
    <row r="2044" spans="33:35" x14ac:dyDescent="0.2">
      <c r="AG2044"/>
      <c r="AH2044"/>
      <c r="AI2044"/>
    </row>
    <row r="2045" spans="33:35" x14ac:dyDescent="0.2">
      <c r="AG2045"/>
      <c r="AH2045"/>
      <c r="AI2045"/>
    </row>
    <row r="2046" spans="33:35" x14ac:dyDescent="0.2">
      <c r="AG2046"/>
      <c r="AH2046"/>
      <c r="AI2046"/>
    </row>
    <row r="2047" spans="33:35" x14ac:dyDescent="0.2">
      <c r="AG2047"/>
      <c r="AH2047"/>
      <c r="AI2047"/>
    </row>
    <row r="2048" spans="33:35" x14ac:dyDescent="0.2">
      <c r="AG2048"/>
      <c r="AH2048"/>
      <c r="AI2048"/>
    </row>
    <row r="2049" spans="33:35" x14ac:dyDescent="0.2">
      <c r="AG2049"/>
      <c r="AH2049"/>
      <c r="AI2049"/>
    </row>
    <row r="2050" spans="33:35" x14ac:dyDescent="0.2">
      <c r="AG2050"/>
      <c r="AH2050"/>
      <c r="AI2050"/>
    </row>
    <row r="2051" spans="33:35" x14ac:dyDescent="0.2">
      <c r="AG2051"/>
      <c r="AH2051"/>
      <c r="AI2051"/>
    </row>
    <row r="2052" spans="33:35" x14ac:dyDescent="0.2">
      <c r="AG2052"/>
      <c r="AH2052"/>
      <c r="AI2052"/>
    </row>
    <row r="2053" spans="33:35" x14ac:dyDescent="0.2">
      <c r="AG2053"/>
      <c r="AH2053"/>
      <c r="AI2053"/>
    </row>
    <row r="2054" spans="33:35" x14ac:dyDescent="0.2">
      <c r="AG2054"/>
      <c r="AH2054"/>
      <c r="AI2054"/>
    </row>
    <row r="2055" spans="33:35" x14ac:dyDescent="0.2">
      <c r="AG2055"/>
      <c r="AH2055"/>
      <c r="AI2055"/>
    </row>
    <row r="2056" spans="33:35" x14ac:dyDescent="0.2">
      <c r="AG2056"/>
      <c r="AH2056"/>
      <c r="AI2056"/>
    </row>
    <row r="2057" spans="33:35" x14ac:dyDescent="0.2">
      <c r="AG2057"/>
      <c r="AH2057"/>
      <c r="AI2057"/>
    </row>
    <row r="2058" spans="33:35" x14ac:dyDescent="0.2">
      <c r="AG2058"/>
      <c r="AH2058"/>
      <c r="AI2058"/>
    </row>
    <row r="2059" spans="33:35" x14ac:dyDescent="0.2">
      <c r="AG2059"/>
      <c r="AH2059"/>
      <c r="AI2059"/>
    </row>
    <row r="2060" spans="33:35" x14ac:dyDescent="0.2">
      <c r="AG2060"/>
      <c r="AH2060"/>
      <c r="AI2060"/>
    </row>
    <row r="2061" spans="33:35" x14ac:dyDescent="0.2">
      <c r="AG2061"/>
      <c r="AH2061"/>
      <c r="AI2061"/>
    </row>
    <row r="2062" spans="33:35" x14ac:dyDescent="0.2">
      <c r="AG2062"/>
      <c r="AH2062"/>
      <c r="AI2062"/>
    </row>
    <row r="2063" spans="33:35" x14ac:dyDescent="0.2">
      <c r="AG2063"/>
      <c r="AH2063"/>
      <c r="AI2063"/>
    </row>
    <row r="2064" spans="33:35" x14ac:dyDescent="0.2">
      <c r="AG2064"/>
      <c r="AH2064"/>
      <c r="AI2064"/>
    </row>
    <row r="2065" spans="33:35" x14ac:dyDescent="0.2">
      <c r="AG2065"/>
      <c r="AH2065"/>
      <c r="AI2065"/>
    </row>
    <row r="2066" spans="33:35" x14ac:dyDescent="0.2">
      <c r="AG2066"/>
      <c r="AH2066"/>
      <c r="AI2066"/>
    </row>
    <row r="2067" spans="33:35" x14ac:dyDescent="0.2">
      <c r="AG2067"/>
      <c r="AH2067"/>
      <c r="AI2067"/>
    </row>
    <row r="2068" spans="33:35" x14ac:dyDescent="0.2">
      <c r="AG2068"/>
      <c r="AH2068"/>
      <c r="AI2068"/>
    </row>
    <row r="2069" spans="33:35" x14ac:dyDescent="0.2">
      <c r="AG2069"/>
      <c r="AH2069"/>
      <c r="AI2069"/>
    </row>
    <row r="2070" spans="33:35" x14ac:dyDescent="0.2">
      <c r="AG2070"/>
      <c r="AH2070"/>
      <c r="AI2070"/>
    </row>
    <row r="2071" spans="33:35" x14ac:dyDescent="0.2">
      <c r="AG2071"/>
      <c r="AH2071"/>
      <c r="AI2071"/>
    </row>
    <row r="2072" spans="33:35" x14ac:dyDescent="0.2">
      <c r="AG2072"/>
      <c r="AH2072"/>
      <c r="AI2072"/>
    </row>
    <row r="2073" spans="33:35" x14ac:dyDescent="0.2">
      <c r="AG2073"/>
      <c r="AH2073"/>
      <c r="AI2073"/>
    </row>
    <row r="2074" spans="33:35" x14ac:dyDescent="0.2">
      <c r="AG2074"/>
      <c r="AH2074"/>
      <c r="AI2074"/>
    </row>
    <row r="2075" spans="33:35" x14ac:dyDescent="0.2">
      <c r="AG2075"/>
      <c r="AH2075"/>
      <c r="AI2075"/>
    </row>
    <row r="2076" spans="33:35" x14ac:dyDescent="0.2">
      <c r="AG2076"/>
      <c r="AH2076"/>
      <c r="AI2076"/>
    </row>
    <row r="2077" spans="33:35" x14ac:dyDescent="0.2">
      <c r="AG2077"/>
      <c r="AH2077"/>
      <c r="AI2077"/>
    </row>
    <row r="2078" spans="33:35" x14ac:dyDescent="0.2">
      <c r="AG2078"/>
      <c r="AH2078"/>
      <c r="AI2078"/>
    </row>
    <row r="2079" spans="33:35" x14ac:dyDescent="0.2">
      <c r="AG2079"/>
      <c r="AH2079"/>
      <c r="AI2079"/>
    </row>
    <row r="2080" spans="33:35" x14ac:dyDescent="0.2">
      <c r="AG2080"/>
      <c r="AH2080"/>
      <c r="AI2080"/>
    </row>
    <row r="2081" spans="33:35" x14ac:dyDescent="0.2">
      <c r="AG2081"/>
      <c r="AH2081"/>
      <c r="AI2081"/>
    </row>
    <row r="2082" spans="33:35" x14ac:dyDescent="0.2">
      <c r="AG2082"/>
      <c r="AH2082"/>
      <c r="AI2082"/>
    </row>
    <row r="2083" spans="33:35" x14ac:dyDescent="0.2">
      <c r="AG2083"/>
      <c r="AH2083"/>
      <c r="AI2083"/>
    </row>
    <row r="2084" spans="33:35" x14ac:dyDescent="0.2">
      <c r="AG2084"/>
      <c r="AH2084"/>
      <c r="AI2084"/>
    </row>
    <row r="2085" spans="33:35" x14ac:dyDescent="0.2">
      <c r="AG2085"/>
      <c r="AH2085"/>
      <c r="AI2085"/>
    </row>
    <row r="2086" spans="33:35" x14ac:dyDescent="0.2">
      <c r="AG2086"/>
      <c r="AH2086"/>
      <c r="AI2086"/>
    </row>
    <row r="2087" spans="33:35" x14ac:dyDescent="0.2">
      <c r="AG2087"/>
      <c r="AH2087"/>
      <c r="AI2087"/>
    </row>
    <row r="2088" spans="33:35" x14ac:dyDescent="0.2">
      <c r="AG2088"/>
      <c r="AH2088"/>
      <c r="AI2088"/>
    </row>
    <row r="2089" spans="33:35" x14ac:dyDescent="0.2">
      <c r="AG2089"/>
      <c r="AH2089"/>
      <c r="AI2089"/>
    </row>
    <row r="2090" spans="33:35" x14ac:dyDescent="0.2">
      <c r="AG2090"/>
      <c r="AH2090"/>
      <c r="AI2090"/>
    </row>
    <row r="2091" spans="33:35" x14ac:dyDescent="0.2">
      <c r="AG2091"/>
      <c r="AH2091"/>
      <c r="AI2091"/>
    </row>
    <row r="2092" spans="33:35" x14ac:dyDescent="0.2">
      <c r="AG2092"/>
      <c r="AH2092"/>
      <c r="AI2092"/>
    </row>
    <row r="2093" spans="33:35" x14ac:dyDescent="0.2">
      <c r="AG2093"/>
      <c r="AH2093"/>
      <c r="AI2093"/>
    </row>
    <row r="2094" spans="33:35" x14ac:dyDescent="0.2">
      <c r="AG2094"/>
      <c r="AH2094"/>
      <c r="AI2094"/>
    </row>
    <row r="2095" spans="33:35" x14ac:dyDescent="0.2">
      <c r="AG2095"/>
      <c r="AH2095"/>
      <c r="AI2095"/>
    </row>
    <row r="2096" spans="33:35" x14ac:dyDescent="0.2">
      <c r="AG2096"/>
      <c r="AH2096"/>
      <c r="AI2096"/>
    </row>
    <row r="2097" spans="33:35" x14ac:dyDescent="0.2">
      <c r="AG2097"/>
      <c r="AH2097"/>
      <c r="AI2097"/>
    </row>
    <row r="2098" spans="33:35" x14ac:dyDescent="0.2">
      <c r="AG2098"/>
      <c r="AH2098"/>
      <c r="AI2098"/>
    </row>
    <row r="2099" spans="33:35" x14ac:dyDescent="0.2">
      <c r="AG2099"/>
      <c r="AH2099"/>
      <c r="AI2099"/>
    </row>
    <row r="2100" spans="33:35" x14ac:dyDescent="0.2">
      <c r="AG2100"/>
      <c r="AH2100"/>
      <c r="AI2100"/>
    </row>
    <row r="2101" spans="33:35" x14ac:dyDescent="0.2">
      <c r="AG2101"/>
      <c r="AH2101"/>
      <c r="AI2101"/>
    </row>
    <row r="2102" spans="33:35" x14ac:dyDescent="0.2">
      <c r="AG2102"/>
      <c r="AH2102"/>
      <c r="AI2102"/>
    </row>
    <row r="2103" spans="33:35" x14ac:dyDescent="0.2">
      <c r="AG2103"/>
      <c r="AH2103"/>
      <c r="AI2103"/>
    </row>
    <row r="2104" spans="33:35" x14ac:dyDescent="0.2">
      <c r="AG2104"/>
      <c r="AH2104"/>
      <c r="AI2104"/>
    </row>
    <row r="2105" spans="33:35" x14ac:dyDescent="0.2">
      <c r="AG2105"/>
      <c r="AH2105"/>
      <c r="AI2105"/>
    </row>
    <row r="2106" spans="33:35" x14ac:dyDescent="0.2">
      <c r="AG2106"/>
      <c r="AH2106"/>
      <c r="AI2106"/>
    </row>
    <row r="2107" spans="33:35" x14ac:dyDescent="0.2">
      <c r="AG2107"/>
      <c r="AH2107"/>
      <c r="AI2107"/>
    </row>
    <row r="2108" spans="33:35" x14ac:dyDescent="0.2">
      <c r="AG2108"/>
      <c r="AH2108"/>
      <c r="AI2108"/>
    </row>
    <row r="2109" spans="33:35" x14ac:dyDescent="0.2">
      <c r="AG2109"/>
      <c r="AH2109"/>
      <c r="AI2109"/>
    </row>
    <row r="2110" spans="33:35" x14ac:dyDescent="0.2">
      <c r="AG2110"/>
      <c r="AH2110"/>
      <c r="AI2110"/>
    </row>
    <row r="2111" spans="33:35" x14ac:dyDescent="0.2">
      <c r="AG2111"/>
      <c r="AH2111"/>
      <c r="AI2111"/>
    </row>
    <row r="2112" spans="33:35" x14ac:dyDescent="0.2">
      <c r="AG2112"/>
      <c r="AH2112"/>
      <c r="AI2112"/>
    </row>
    <row r="2113" spans="33:35" x14ac:dyDescent="0.2">
      <c r="AG2113"/>
      <c r="AH2113"/>
      <c r="AI2113"/>
    </row>
    <row r="2114" spans="33:35" x14ac:dyDescent="0.2">
      <c r="AG2114"/>
      <c r="AH2114"/>
      <c r="AI2114"/>
    </row>
    <row r="2115" spans="33:35" x14ac:dyDescent="0.2">
      <c r="AG2115"/>
      <c r="AH2115"/>
      <c r="AI2115"/>
    </row>
    <row r="2116" spans="33:35" x14ac:dyDescent="0.2">
      <c r="AG2116"/>
      <c r="AH2116"/>
      <c r="AI2116"/>
    </row>
    <row r="2117" spans="33:35" x14ac:dyDescent="0.2">
      <c r="AG2117"/>
      <c r="AH2117"/>
      <c r="AI2117"/>
    </row>
    <row r="2118" spans="33:35" x14ac:dyDescent="0.2">
      <c r="AG2118"/>
      <c r="AH2118"/>
      <c r="AI2118"/>
    </row>
    <row r="2119" spans="33:35" x14ac:dyDescent="0.2">
      <c r="AG2119"/>
      <c r="AH2119"/>
      <c r="AI2119"/>
    </row>
    <row r="2120" spans="33:35" x14ac:dyDescent="0.2">
      <c r="AG2120"/>
      <c r="AH2120"/>
      <c r="AI2120"/>
    </row>
    <row r="2121" spans="33:35" x14ac:dyDescent="0.2">
      <c r="AG2121"/>
      <c r="AH2121"/>
      <c r="AI2121"/>
    </row>
    <row r="2122" spans="33:35" x14ac:dyDescent="0.2">
      <c r="AG2122"/>
      <c r="AH2122"/>
      <c r="AI2122"/>
    </row>
    <row r="2123" spans="33:35" x14ac:dyDescent="0.2">
      <c r="AG2123"/>
      <c r="AH2123"/>
      <c r="AI2123"/>
    </row>
    <row r="2124" spans="33:35" x14ac:dyDescent="0.2">
      <c r="AG2124"/>
      <c r="AH2124"/>
      <c r="AI2124"/>
    </row>
    <row r="2125" spans="33:35" x14ac:dyDescent="0.2">
      <c r="AG2125"/>
      <c r="AH2125"/>
      <c r="AI2125"/>
    </row>
    <row r="2126" spans="33:35" x14ac:dyDescent="0.2">
      <c r="AG2126"/>
      <c r="AH2126"/>
      <c r="AI2126"/>
    </row>
    <row r="2127" spans="33:35" x14ac:dyDescent="0.2">
      <c r="AG2127"/>
      <c r="AH2127"/>
      <c r="AI2127"/>
    </row>
    <row r="2128" spans="33:35" x14ac:dyDescent="0.2">
      <c r="AG2128"/>
      <c r="AH2128"/>
      <c r="AI2128"/>
    </row>
    <row r="2129" spans="33:35" x14ac:dyDescent="0.2">
      <c r="AG2129"/>
      <c r="AH2129"/>
      <c r="AI2129"/>
    </row>
    <row r="2130" spans="33:35" x14ac:dyDescent="0.2">
      <c r="AG2130"/>
      <c r="AH2130"/>
      <c r="AI2130"/>
    </row>
    <row r="2131" spans="33:35" x14ac:dyDescent="0.2">
      <c r="AG2131"/>
      <c r="AH2131"/>
      <c r="AI2131"/>
    </row>
    <row r="2132" spans="33:35" x14ac:dyDescent="0.2">
      <c r="AG2132"/>
      <c r="AH2132"/>
      <c r="AI2132"/>
    </row>
    <row r="2133" spans="33:35" x14ac:dyDescent="0.2">
      <c r="AG2133"/>
      <c r="AH2133"/>
      <c r="AI2133"/>
    </row>
    <row r="2134" spans="33:35" x14ac:dyDescent="0.2">
      <c r="AG2134"/>
      <c r="AH2134"/>
      <c r="AI2134"/>
    </row>
    <row r="2135" spans="33:35" x14ac:dyDescent="0.2">
      <c r="AG2135"/>
      <c r="AH2135"/>
      <c r="AI2135"/>
    </row>
    <row r="2136" spans="33:35" x14ac:dyDescent="0.2">
      <c r="AG2136"/>
      <c r="AH2136"/>
      <c r="AI2136"/>
    </row>
    <row r="2137" spans="33:35" x14ac:dyDescent="0.2">
      <c r="AG2137"/>
      <c r="AH2137"/>
      <c r="AI2137"/>
    </row>
    <row r="2138" spans="33:35" x14ac:dyDescent="0.2">
      <c r="AG2138"/>
      <c r="AH2138"/>
      <c r="AI2138"/>
    </row>
    <row r="2139" spans="33:35" x14ac:dyDescent="0.2">
      <c r="AG2139"/>
      <c r="AH2139"/>
      <c r="AI2139"/>
    </row>
    <row r="2140" spans="33:35" x14ac:dyDescent="0.2">
      <c r="AG2140"/>
      <c r="AH2140"/>
      <c r="AI2140"/>
    </row>
    <row r="2141" spans="33:35" x14ac:dyDescent="0.2">
      <c r="AG2141"/>
      <c r="AH2141"/>
      <c r="AI2141"/>
    </row>
    <row r="2142" spans="33:35" x14ac:dyDescent="0.2">
      <c r="AG2142"/>
      <c r="AH2142"/>
      <c r="AI2142"/>
    </row>
    <row r="2143" spans="33:35" x14ac:dyDescent="0.2">
      <c r="AG2143"/>
      <c r="AH2143"/>
      <c r="AI2143"/>
    </row>
    <row r="2144" spans="33:35" x14ac:dyDescent="0.2">
      <c r="AG2144"/>
      <c r="AH2144"/>
      <c r="AI2144"/>
    </row>
    <row r="2145" spans="33:35" x14ac:dyDescent="0.2">
      <c r="AG2145"/>
      <c r="AH2145"/>
      <c r="AI2145"/>
    </row>
    <row r="2146" spans="33:35" x14ac:dyDescent="0.2">
      <c r="AG2146"/>
      <c r="AH2146"/>
      <c r="AI2146"/>
    </row>
    <row r="2147" spans="33:35" x14ac:dyDescent="0.2">
      <c r="AG2147"/>
      <c r="AH2147"/>
      <c r="AI2147"/>
    </row>
    <row r="2148" spans="33:35" x14ac:dyDescent="0.2">
      <c r="AG2148"/>
      <c r="AH2148"/>
      <c r="AI2148"/>
    </row>
    <row r="2149" spans="33:35" x14ac:dyDescent="0.2">
      <c r="AG2149"/>
      <c r="AH2149"/>
      <c r="AI2149"/>
    </row>
    <row r="2150" spans="33:35" x14ac:dyDescent="0.2">
      <c r="AG2150"/>
      <c r="AH2150"/>
      <c r="AI2150"/>
    </row>
    <row r="2151" spans="33:35" x14ac:dyDescent="0.2">
      <c r="AG2151"/>
      <c r="AH2151"/>
      <c r="AI2151"/>
    </row>
    <row r="2152" spans="33:35" x14ac:dyDescent="0.2">
      <c r="AG2152"/>
      <c r="AH2152"/>
      <c r="AI2152"/>
    </row>
    <row r="2153" spans="33:35" x14ac:dyDescent="0.2">
      <c r="AG2153"/>
      <c r="AH2153"/>
      <c r="AI2153"/>
    </row>
    <row r="2154" spans="33:35" x14ac:dyDescent="0.2">
      <c r="AG2154"/>
      <c r="AH2154"/>
      <c r="AI2154"/>
    </row>
    <row r="2155" spans="33:35" x14ac:dyDescent="0.2">
      <c r="AG2155"/>
      <c r="AH2155"/>
      <c r="AI2155"/>
    </row>
    <row r="2156" spans="33:35" x14ac:dyDescent="0.2">
      <c r="AG2156"/>
      <c r="AH2156"/>
      <c r="AI2156"/>
    </row>
    <row r="2157" spans="33:35" x14ac:dyDescent="0.2">
      <c r="AG2157"/>
      <c r="AH2157"/>
      <c r="AI2157"/>
    </row>
    <row r="2158" spans="33:35" x14ac:dyDescent="0.2">
      <c r="AG2158"/>
      <c r="AH2158"/>
      <c r="AI2158"/>
    </row>
    <row r="2159" spans="33:35" x14ac:dyDescent="0.2">
      <c r="AG2159"/>
      <c r="AH2159"/>
      <c r="AI2159"/>
    </row>
    <row r="2160" spans="33:35" x14ac:dyDescent="0.2">
      <c r="AG2160"/>
      <c r="AH2160"/>
      <c r="AI2160"/>
    </row>
    <row r="2161" spans="33:35" x14ac:dyDescent="0.2">
      <c r="AG2161"/>
      <c r="AH2161"/>
      <c r="AI2161"/>
    </row>
    <row r="2162" spans="33:35" x14ac:dyDescent="0.2">
      <c r="AG2162"/>
      <c r="AH2162"/>
      <c r="AI2162"/>
    </row>
    <row r="2163" spans="33:35" x14ac:dyDescent="0.2">
      <c r="AG2163"/>
      <c r="AH2163"/>
      <c r="AI2163"/>
    </row>
    <row r="2164" spans="33:35" x14ac:dyDescent="0.2">
      <c r="AG2164"/>
      <c r="AH2164"/>
      <c r="AI2164"/>
    </row>
    <row r="2165" spans="33:35" x14ac:dyDescent="0.2">
      <c r="AG2165"/>
      <c r="AH2165"/>
      <c r="AI2165"/>
    </row>
    <row r="2166" spans="33:35" x14ac:dyDescent="0.2">
      <c r="AG2166"/>
      <c r="AH2166"/>
      <c r="AI2166"/>
    </row>
    <row r="2167" spans="33:35" x14ac:dyDescent="0.2">
      <c r="AG2167"/>
      <c r="AH2167"/>
      <c r="AI2167"/>
    </row>
    <row r="2168" spans="33:35" x14ac:dyDescent="0.2">
      <c r="AG2168"/>
      <c r="AH2168"/>
      <c r="AI2168"/>
    </row>
    <row r="2169" spans="33:35" x14ac:dyDescent="0.2">
      <c r="AG2169"/>
      <c r="AH2169"/>
      <c r="AI2169"/>
    </row>
    <row r="2170" spans="33:35" x14ac:dyDescent="0.2">
      <c r="AG2170"/>
      <c r="AH2170"/>
      <c r="AI2170"/>
    </row>
    <row r="2171" spans="33:35" x14ac:dyDescent="0.2">
      <c r="AG2171"/>
      <c r="AH2171"/>
      <c r="AI2171"/>
    </row>
    <row r="2172" spans="33:35" x14ac:dyDescent="0.2">
      <c r="AG2172"/>
      <c r="AH2172"/>
      <c r="AI2172"/>
    </row>
    <row r="2173" spans="33:35" x14ac:dyDescent="0.2">
      <c r="AG2173"/>
      <c r="AH2173"/>
      <c r="AI2173"/>
    </row>
    <row r="2174" spans="33:35" x14ac:dyDescent="0.2">
      <c r="AG2174"/>
      <c r="AH2174"/>
      <c r="AI2174"/>
    </row>
    <row r="2175" spans="33:35" x14ac:dyDescent="0.2">
      <c r="AG2175"/>
      <c r="AH2175"/>
      <c r="AI2175"/>
    </row>
    <row r="2176" spans="33:35" x14ac:dyDescent="0.2">
      <c r="AG2176"/>
      <c r="AH2176"/>
      <c r="AI2176"/>
    </row>
    <row r="2177" spans="33:35" x14ac:dyDescent="0.2">
      <c r="AG2177"/>
      <c r="AH2177"/>
      <c r="AI2177"/>
    </row>
    <row r="2178" spans="33:35" x14ac:dyDescent="0.2">
      <c r="AG2178"/>
      <c r="AH2178"/>
      <c r="AI2178"/>
    </row>
    <row r="2179" spans="33:35" x14ac:dyDescent="0.2">
      <c r="AG2179"/>
      <c r="AH2179"/>
      <c r="AI2179"/>
    </row>
    <row r="2180" spans="33:35" x14ac:dyDescent="0.2">
      <c r="AG2180"/>
      <c r="AH2180"/>
      <c r="AI2180"/>
    </row>
    <row r="2181" spans="33:35" x14ac:dyDescent="0.2">
      <c r="AG2181"/>
      <c r="AH2181"/>
      <c r="AI2181"/>
    </row>
    <row r="2182" spans="33:35" x14ac:dyDescent="0.2">
      <c r="AG2182"/>
      <c r="AH2182"/>
      <c r="AI2182"/>
    </row>
    <row r="2183" spans="33:35" x14ac:dyDescent="0.2">
      <c r="AG2183"/>
      <c r="AH2183"/>
      <c r="AI2183"/>
    </row>
    <row r="2184" spans="33:35" x14ac:dyDescent="0.2">
      <c r="AG2184"/>
      <c r="AH2184"/>
      <c r="AI2184"/>
    </row>
    <row r="2185" spans="33:35" x14ac:dyDescent="0.2">
      <c r="AG2185"/>
      <c r="AH2185"/>
      <c r="AI2185"/>
    </row>
    <row r="2186" spans="33:35" x14ac:dyDescent="0.2">
      <c r="AG2186"/>
      <c r="AH2186"/>
      <c r="AI2186"/>
    </row>
    <row r="2187" spans="33:35" x14ac:dyDescent="0.2">
      <c r="AG2187"/>
      <c r="AH2187"/>
      <c r="AI2187"/>
    </row>
    <row r="2188" spans="33:35" x14ac:dyDescent="0.2">
      <c r="AG2188"/>
      <c r="AH2188"/>
      <c r="AI2188"/>
    </row>
    <row r="2189" spans="33:35" x14ac:dyDescent="0.2">
      <c r="AG2189"/>
      <c r="AH2189"/>
      <c r="AI2189"/>
    </row>
    <row r="2190" spans="33:35" x14ac:dyDescent="0.2">
      <c r="AG2190"/>
      <c r="AH2190"/>
      <c r="AI2190"/>
    </row>
    <row r="2191" spans="33:35" x14ac:dyDescent="0.2">
      <c r="AG2191"/>
      <c r="AH2191"/>
      <c r="AI2191"/>
    </row>
    <row r="2192" spans="33:35" x14ac:dyDescent="0.2">
      <c r="AG2192"/>
      <c r="AH2192"/>
      <c r="AI2192"/>
    </row>
    <row r="2193" spans="33:35" x14ac:dyDescent="0.2">
      <c r="AG2193"/>
      <c r="AH2193"/>
      <c r="AI2193"/>
    </row>
    <row r="2194" spans="33:35" x14ac:dyDescent="0.2">
      <c r="AG2194"/>
      <c r="AH2194"/>
      <c r="AI2194"/>
    </row>
    <row r="2195" spans="33:35" x14ac:dyDescent="0.2">
      <c r="AG2195"/>
      <c r="AH2195"/>
      <c r="AI2195"/>
    </row>
    <row r="2196" spans="33:35" x14ac:dyDescent="0.2">
      <c r="AG2196"/>
      <c r="AH2196"/>
      <c r="AI2196"/>
    </row>
    <row r="2197" spans="33:35" x14ac:dyDescent="0.2">
      <c r="AG2197"/>
      <c r="AH2197"/>
      <c r="AI2197"/>
    </row>
    <row r="2198" spans="33:35" x14ac:dyDescent="0.2">
      <c r="AG2198"/>
      <c r="AH2198"/>
      <c r="AI2198"/>
    </row>
    <row r="2199" spans="33:35" x14ac:dyDescent="0.2">
      <c r="AG2199"/>
      <c r="AH2199"/>
      <c r="AI2199"/>
    </row>
    <row r="2200" spans="33:35" x14ac:dyDescent="0.2">
      <c r="AG2200"/>
      <c r="AH2200"/>
      <c r="AI2200"/>
    </row>
    <row r="2201" spans="33:35" x14ac:dyDescent="0.2">
      <c r="AG2201"/>
      <c r="AH2201"/>
      <c r="AI2201"/>
    </row>
    <row r="2202" spans="33:35" x14ac:dyDescent="0.2">
      <c r="AG2202"/>
      <c r="AH2202"/>
      <c r="AI2202"/>
    </row>
    <row r="2203" spans="33:35" x14ac:dyDescent="0.2">
      <c r="AG2203"/>
      <c r="AH2203"/>
      <c r="AI2203"/>
    </row>
    <row r="2204" spans="33:35" x14ac:dyDescent="0.2">
      <c r="AG2204"/>
      <c r="AH2204"/>
      <c r="AI2204"/>
    </row>
    <row r="2205" spans="33:35" x14ac:dyDescent="0.2">
      <c r="AG2205"/>
      <c r="AH2205"/>
      <c r="AI2205"/>
    </row>
    <row r="2206" spans="33:35" x14ac:dyDescent="0.2">
      <c r="AG2206"/>
      <c r="AH2206"/>
      <c r="AI2206"/>
    </row>
    <row r="2207" spans="33:35" x14ac:dyDescent="0.2">
      <c r="AG2207"/>
      <c r="AH2207"/>
      <c r="AI2207"/>
    </row>
    <row r="2208" spans="33:35" x14ac:dyDescent="0.2">
      <c r="AG2208"/>
      <c r="AH2208"/>
      <c r="AI2208"/>
    </row>
    <row r="2209" spans="33:35" x14ac:dyDescent="0.2">
      <c r="AG2209"/>
      <c r="AH2209"/>
      <c r="AI2209"/>
    </row>
    <row r="2210" spans="33:35" x14ac:dyDescent="0.2">
      <c r="AG2210"/>
      <c r="AH2210"/>
      <c r="AI2210"/>
    </row>
    <row r="2211" spans="33:35" x14ac:dyDescent="0.2">
      <c r="AG2211"/>
      <c r="AH2211"/>
      <c r="AI2211"/>
    </row>
    <row r="2212" spans="33:35" x14ac:dyDescent="0.2">
      <c r="AG2212"/>
      <c r="AH2212"/>
      <c r="AI2212"/>
    </row>
    <row r="2213" spans="33:35" x14ac:dyDescent="0.2">
      <c r="AG2213"/>
      <c r="AH2213"/>
      <c r="AI2213"/>
    </row>
    <row r="2214" spans="33:35" x14ac:dyDescent="0.2">
      <c r="AG2214"/>
      <c r="AH2214"/>
      <c r="AI2214"/>
    </row>
    <row r="2215" spans="33:35" x14ac:dyDescent="0.2">
      <c r="AG2215"/>
      <c r="AH2215"/>
      <c r="AI2215"/>
    </row>
    <row r="2216" spans="33:35" x14ac:dyDescent="0.2">
      <c r="AG2216"/>
      <c r="AH2216"/>
      <c r="AI2216"/>
    </row>
    <row r="2217" spans="33:35" x14ac:dyDescent="0.2">
      <c r="AG2217"/>
      <c r="AH2217"/>
      <c r="AI2217"/>
    </row>
    <row r="2218" spans="33:35" x14ac:dyDescent="0.2">
      <c r="AG2218"/>
      <c r="AH2218"/>
      <c r="AI2218"/>
    </row>
    <row r="2219" spans="33:35" x14ac:dyDescent="0.2">
      <c r="AG2219"/>
      <c r="AH2219"/>
      <c r="AI2219"/>
    </row>
    <row r="2220" spans="33:35" x14ac:dyDescent="0.2">
      <c r="AG2220"/>
      <c r="AH2220"/>
      <c r="AI2220"/>
    </row>
    <row r="2221" spans="33:35" x14ac:dyDescent="0.2">
      <c r="AG2221"/>
      <c r="AH2221"/>
      <c r="AI2221"/>
    </row>
    <row r="2222" spans="33:35" x14ac:dyDescent="0.2">
      <c r="AG2222"/>
      <c r="AH2222"/>
      <c r="AI2222"/>
    </row>
    <row r="2223" spans="33:35" x14ac:dyDescent="0.2">
      <c r="AG2223"/>
      <c r="AH2223"/>
      <c r="AI2223"/>
    </row>
    <row r="2224" spans="33:35" x14ac:dyDescent="0.2">
      <c r="AG2224"/>
      <c r="AH2224"/>
      <c r="AI2224"/>
    </row>
    <row r="2225" spans="33:35" x14ac:dyDescent="0.2">
      <c r="AG2225"/>
      <c r="AH2225"/>
      <c r="AI2225"/>
    </row>
    <row r="2226" spans="33:35" x14ac:dyDescent="0.2">
      <c r="AG2226"/>
      <c r="AH2226"/>
      <c r="AI2226"/>
    </row>
    <row r="2227" spans="33:35" x14ac:dyDescent="0.2">
      <c r="AG2227"/>
      <c r="AH2227"/>
      <c r="AI2227"/>
    </row>
    <row r="2228" spans="33:35" x14ac:dyDescent="0.2">
      <c r="AG2228"/>
      <c r="AH2228"/>
      <c r="AI2228"/>
    </row>
    <row r="2229" spans="33:35" x14ac:dyDescent="0.2">
      <c r="AG2229"/>
      <c r="AH2229"/>
      <c r="AI2229"/>
    </row>
    <row r="2230" spans="33:35" x14ac:dyDescent="0.2">
      <c r="AG2230"/>
      <c r="AH2230"/>
      <c r="AI2230"/>
    </row>
    <row r="2231" spans="33:35" x14ac:dyDescent="0.2">
      <c r="AG2231"/>
      <c r="AH2231"/>
      <c r="AI2231"/>
    </row>
    <row r="2232" spans="33:35" x14ac:dyDescent="0.2">
      <c r="AG2232"/>
      <c r="AH2232"/>
      <c r="AI2232"/>
    </row>
    <row r="2233" spans="33:35" x14ac:dyDescent="0.2">
      <c r="AG2233"/>
      <c r="AH2233"/>
      <c r="AI2233"/>
    </row>
    <row r="2234" spans="33:35" x14ac:dyDescent="0.2">
      <c r="AG2234"/>
      <c r="AH2234"/>
      <c r="AI2234"/>
    </row>
    <row r="2235" spans="33:35" x14ac:dyDescent="0.2">
      <c r="AG2235"/>
      <c r="AH2235"/>
      <c r="AI2235"/>
    </row>
    <row r="2236" spans="33:35" x14ac:dyDescent="0.2">
      <c r="AG2236"/>
      <c r="AH2236"/>
      <c r="AI2236"/>
    </row>
    <row r="2237" spans="33:35" x14ac:dyDescent="0.2">
      <c r="AG2237"/>
      <c r="AH2237"/>
      <c r="AI2237"/>
    </row>
    <row r="2238" spans="33:35" x14ac:dyDescent="0.2">
      <c r="AG2238"/>
      <c r="AH2238"/>
      <c r="AI2238"/>
    </row>
    <row r="2239" spans="33:35" x14ac:dyDescent="0.2">
      <c r="AG2239"/>
      <c r="AH2239"/>
      <c r="AI2239"/>
    </row>
    <row r="2240" spans="33:35" x14ac:dyDescent="0.2">
      <c r="AG2240"/>
      <c r="AH2240"/>
      <c r="AI2240"/>
    </row>
    <row r="2241" spans="33:35" x14ac:dyDescent="0.2">
      <c r="AG2241"/>
      <c r="AH2241"/>
      <c r="AI2241"/>
    </row>
    <row r="2242" spans="33:35" x14ac:dyDescent="0.2">
      <c r="AG2242"/>
      <c r="AH2242"/>
      <c r="AI2242"/>
    </row>
    <row r="2243" spans="33:35" x14ac:dyDescent="0.2">
      <c r="AG2243"/>
      <c r="AH2243"/>
      <c r="AI2243"/>
    </row>
    <row r="2244" spans="33:35" x14ac:dyDescent="0.2">
      <c r="AG2244"/>
      <c r="AH2244"/>
      <c r="AI2244"/>
    </row>
    <row r="2245" spans="33:35" x14ac:dyDescent="0.2">
      <c r="AG2245"/>
      <c r="AH2245"/>
      <c r="AI2245"/>
    </row>
    <row r="2246" spans="33:35" x14ac:dyDescent="0.2">
      <c r="AG2246"/>
      <c r="AH2246"/>
      <c r="AI2246"/>
    </row>
    <row r="2247" spans="33:35" x14ac:dyDescent="0.2">
      <c r="AG2247"/>
      <c r="AH2247"/>
      <c r="AI2247"/>
    </row>
    <row r="2248" spans="33:35" x14ac:dyDescent="0.2">
      <c r="AG2248"/>
      <c r="AH2248"/>
      <c r="AI2248"/>
    </row>
    <row r="2249" spans="33:35" x14ac:dyDescent="0.2">
      <c r="AG2249"/>
      <c r="AH2249"/>
      <c r="AI2249"/>
    </row>
    <row r="2250" spans="33:35" x14ac:dyDescent="0.2">
      <c r="AG2250"/>
      <c r="AH2250"/>
      <c r="AI2250"/>
    </row>
    <row r="2251" spans="33:35" x14ac:dyDescent="0.2">
      <c r="AG2251"/>
      <c r="AH2251"/>
      <c r="AI2251"/>
    </row>
    <row r="2252" spans="33:35" x14ac:dyDescent="0.2">
      <c r="AG2252"/>
      <c r="AH2252"/>
      <c r="AI2252"/>
    </row>
    <row r="2253" spans="33:35" x14ac:dyDescent="0.2">
      <c r="AG2253"/>
      <c r="AH2253"/>
      <c r="AI2253"/>
    </row>
    <row r="2254" spans="33:35" x14ac:dyDescent="0.2">
      <c r="AG2254"/>
      <c r="AH2254"/>
      <c r="AI2254"/>
    </row>
    <row r="2255" spans="33:35" x14ac:dyDescent="0.2">
      <c r="AG2255"/>
      <c r="AH2255"/>
      <c r="AI2255"/>
    </row>
    <row r="2256" spans="33:35" x14ac:dyDescent="0.2">
      <c r="AG2256"/>
      <c r="AH2256"/>
      <c r="AI2256"/>
    </row>
    <row r="2257" spans="33:35" x14ac:dyDescent="0.2">
      <c r="AG2257"/>
      <c r="AH2257"/>
      <c r="AI2257"/>
    </row>
    <row r="2258" spans="33:35" x14ac:dyDescent="0.2">
      <c r="AG2258"/>
      <c r="AH2258"/>
      <c r="AI2258"/>
    </row>
    <row r="2259" spans="33:35" x14ac:dyDescent="0.2">
      <c r="AG2259"/>
      <c r="AH2259"/>
      <c r="AI2259"/>
    </row>
    <row r="2260" spans="33:35" x14ac:dyDescent="0.2">
      <c r="AG2260"/>
      <c r="AH2260"/>
      <c r="AI2260"/>
    </row>
    <row r="2261" spans="33:35" x14ac:dyDescent="0.2">
      <c r="AG2261"/>
      <c r="AH2261"/>
      <c r="AI2261"/>
    </row>
    <row r="2262" spans="33:35" x14ac:dyDescent="0.2">
      <c r="AG2262"/>
      <c r="AH2262"/>
      <c r="AI2262"/>
    </row>
    <row r="2263" spans="33:35" x14ac:dyDescent="0.2">
      <c r="AG2263"/>
      <c r="AH2263"/>
      <c r="AI2263"/>
    </row>
    <row r="2264" spans="33:35" x14ac:dyDescent="0.2">
      <c r="AG2264"/>
      <c r="AH2264"/>
      <c r="AI2264"/>
    </row>
    <row r="2265" spans="33:35" x14ac:dyDescent="0.2">
      <c r="AG2265"/>
      <c r="AH2265"/>
      <c r="AI2265"/>
    </row>
    <row r="2266" spans="33:35" x14ac:dyDescent="0.2">
      <c r="AG2266"/>
      <c r="AH2266"/>
      <c r="AI2266"/>
    </row>
    <row r="2267" spans="33:35" x14ac:dyDescent="0.2">
      <c r="AG2267"/>
      <c r="AH2267"/>
      <c r="AI2267"/>
    </row>
    <row r="2268" spans="33:35" x14ac:dyDescent="0.2">
      <c r="AG2268"/>
      <c r="AH2268"/>
      <c r="AI2268"/>
    </row>
    <row r="2269" spans="33:35" x14ac:dyDescent="0.2">
      <c r="AG2269"/>
      <c r="AH2269"/>
      <c r="AI2269"/>
    </row>
    <row r="2270" spans="33:35" x14ac:dyDescent="0.2">
      <c r="AG2270"/>
      <c r="AH2270"/>
      <c r="AI2270"/>
    </row>
    <row r="2271" spans="33:35" x14ac:dyDescent="0.2">
      <c r="AG2271"/>
      <c r="AH2271"/>
      <c r="AI2271"/>
    </row>
    <row r="2272" spans="33:35" x14ac:dyDescent="0.2">
      <c r="AG2272"/>
      <c r="AH2272"/>
      <c r="AI2272"/>
    </row>
    <row r="2273" spans="33:35" x14ac:dyDescent="0.2">
      <c r="AG2273"/>
      <c r="AH2273"/>
      <c r="AI2273"/>
    </row>
    <row r="2274" spans="33:35" x14ac:dyDescent="0.2">
      <c r="AG2274"/>
      <c r="AH2274"/>
      <c r="AI2274"/>
    </row>
    <row r="2275" spans="33:35" x14ac:dyDescent="0.2">
      <c r="AG2275"/>
      <c r="AH2275"/>
      <c r="AI2275"/>
    </row>
    <row r="2276" spans="33:35" x14ac:dyDescent="0.2">
      <c r="AG2276"/>
      <c r="AH2276"/>
      <c r="AI2276"/>
    </row>
    <row r="2277" spans="33:35" x14ac:dyDescent="0.2">
      <c r="AG2277"/>
      <c r="AH2277"/>
      <c r="AI2277"/>
    </row>
    <row r="2278" spans="33:35" x14ac:dyDescent="0.2">
      <c r="AG2278"/>
      <c r="AH2278"/>
      <c r="AI2278"/>
    </row>
    <row r="2279" spans="33:35" x14ac:dyDescent="0.2">
      <c r="AG2279"/>
      <c r="AH2279"/>
      <c r="AI2279"/>
    </row>
    <row r="2280" spans="33:35" x14ac:dyDescent="0.2">
      <c r="AG2280"/>
      <c r="AH2280"/>
      <c r="AI2280"/>
    </row>
    <row r="2281" spans="33:35" x14ac:dyDescent="0.2">
      <c r="AG2281"/>
      <c r="AH2281"/>
      <c r="AI2281"/>
    </row>
    <row r="2282" spans="33:35" x14ac:dyDescent="0.2">
      <c r="AG2282"/>
      <c r="AH2282"/>
      <c r="AI2282"/>
    </row>
    <row r="2283" spans="33:35" x14ac:dyDescent="0.2">
      <c r="AG2283"/>
      <c r="AH2283"/>
      <c r="AI2283"/>
    </row>
    <row r="2284" spans="33:35" x14ac:dyDescent="0.2">
      <c r="AG2284"/>
      <c r="AH2284"/>
      <c r="AI2284"/>
    </row>
    <row r="2285" spans="33:35" x14ac:dyDescent="0.2">
      <c r="AG2285"/>
      <c r="AH2285"/>
      <c r="AI2285"/>
    </row>
    <row r="2286" spans="33:35" x14ac:dyDescent="0.2">
      <c r="AG2286"/>
      <c r="AH2286"/>
      <c r="AI2286"/>
    </row>
    <row r="2287" spans="33:35" x14ac:dyDescent="0.2">
      <c r="AG2287"/>
      <c r="AH2287"/>
      <c r="AI2287"/>
    </row>
    <row r="2288" spans="33:35" x14ac:dyDescent="0.2">
      <c r="AG2288"/>
      <c r="AH2288"/>
      <c r="AI2288"/>
    </row>
    <row r="2289" spans="33:35" x14ac:dyDescent="0.2">
      <c r="AG2289"/>
      <c r="AH2289"/>
      <c r="AI2289"/>
    </row>
    <row r="2290" spans="33:35" x14ac:dyDescent="0.2">
      <c r="AG2290"/>
      <c r="AH2290"/>
      <c r="AI2290"/>
    </row>
    <row r="2291" spans="33:35" x14ac:dyDescent="0.2">
      <c r="AG2291"/>
      <c r="AH2291"/>
      <c r="AI2291"/>
    </row>
    <row r="2292" spans="33:35" x14ac:dyDescent="0.2">
      <c r="AG2292"/>
      <c r="AH2292"/>
      <c r="AI2292"/>
    </row>
    <row r="2293" spans="33:35" x14ac:dyDescent="0.2">
      <c r="AG2293"/>
      <c r="AH2293"/>
      <c r="AI2293"/>
    </row>
    <row r="2294" spans="33:35" x14ac:dyDescent="0.2">
      <c r="AG2294"/>
      <c r="AH2294"/>
      <c r="AI2294"/>
    </row>
    <row r="2295" spans="33:35" x14ac:dyDescent="0.2">
      <c r="AG2295"/>
      <c r="AH2295"/>
      <c r="AI2295"/>
    </row>
    <row r="2296" spans="33:35" x14ac:dyDescent="0.2">
      <c r="AG2296"/>
      <c r="AH2296"/>
      <c r="AI2296"/>
    </row>
    <row r="2297" spans="33:35" x14ac:dyDescent="0.2">
      <c r="AG2297"/>
      <c r="AH2297"/>
      <c r="AI2297"/>
    </row>
    <row r="2298" spans="33:35" x14ac:dyDescent="0.2">
      <c r="AG2298"/>
      <c r="AH2298"/>
      <c r="AI2298"/>
    </row>
    <row r="2299" spans="33:35" x14ac:dyDescent="0.2">
      <c r="AG2299"/>
      <c r="AH2299"/>
      <c r="AI2299"/>
    </row>
    <row r="2300" spans="33:35" x14ac:dyDescent="0.2">
      <c r="AG2300"/>
      <c r="AH2300"/>
      <c r="AI2300"/>
    </row>
    <row r="2301" spans="33:35" x14ac:dyDescent="0.2">
      <c r="AG2301"/>
      <c r="AH2301"/>
      <c r="AI2301"/>
    </row>
  </sheetData>
  <autoFilter ref="A26:X109"/>
  <pageMargins left="0.75" right="0.75" top="1" bottom="1" header="0.5" footer="0.5"/>
  <pageSetup orientation="portrait" r:id="rId2"/>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64"/>
  <sheetViews>
    <sheetView zoomScale="70" zoomScaleNormal="70" workbookViewId="0"/>
  </sheetViews>
  <sheetFormatPr defaultColWidth="9.140625" defaultRowHeight="12.75" x14ac:dyDescent="0.2"/>
  <cols>
    <col min="1" max="1" width="9.140625" style="5"/>
    <col min="2" max="2" width="14" style="5" customWidth="1"/>
    <col min="3" max="3" width="39" style="5" bestFit="1" customWidth="1"/>
    <col min="4" max="4" width="34.85546875" style="5" bestFit="1" customWidth="1"/>
    <col min="5" max="5" width="7.28515625" style="5" customWidth="1"/>
    <col min="6" max="6" width="11.5703125" style="5" customWidth="1"/>
    <col min="7" max="7" width="54.5703125" style="5" customWidth="1"/>
    <col min="8" max="8" width="34.85546875" style="5" bestFit="1" customWidth="1"/>
    <col min="9" max="16384" width="9.140625" style="5"/>
  </cols>
  <sheetData>
    <row r="1" spans="1:8" customFormat="1" x14ac:dyDescent="0.2">
      <c r="A1" s="2" t="s">
        <v>300</v>
      </c>
    </row>
    <row r="2" spans="1:8" customFormat="1" x14ac:dyDescent="0.2"/>
    <row r="3" spans="1:8" customFormat="1" x14ac:dyDescent="0.2"/>
    <row r="4" spans="1:8" customFormat="1" x14ac:dyDescent="0.2"/>
    <row r="5" spans="1:8" customFormat="1" x14ac:dyDescent="0.2">
      <c r="C5" t="s">
        <v>301</v>
      </c>
    </row>
    <row r="6" spans="1:8" customFormat="1" x14ac:dyDescent="0.2">
      <c r="C6" s="369" t="s">
        <v>105</v>
      </c>
      <c r="D6" s="369" t="s">
        <v>464</v>
      </c>
      <c r="E6" s="369" t="s">
        <v>56</v>
      </c>
      <c r="F6" s="372" t="s">
        <v>302</v>
      </c>
      <c r="G6" s="372" t="s">
        <v>303</v>
      </c>
      <c r="H6" s="369"/>
    </row>
    <row r="7" spans="1:8" customFormat="1" x14ac:dyDescent="0.2">
      <c r="A7" t="str">
        <f>B7&amp;"_"&amp;H7</f>
        <v>Gas Wells_Blowdown Flaring</v>
      </c>
      <c r="B7" t="str">
        <f>IF(C7="",B6,C7)</f>
        <v>Gas Wells</v>
      </c>
      <c r="C7" s="369" t="s">
        <v>245</v>
      </c>
      <c r="D7" s="369" t="s">
        <v>87</v>
      </c>
      <c r="E7" s="371">
        <v>15</v>
      </c>
      <c r="F7" s="369" t="s">
        <v>353</v>
      </c>
      <c r="G7" s="373">
        <v>0</v>
      </c>
      <c r="H7" s="369" t="s">
        <v>87</v>
      </c>
    </row>
    <row r="8" spans="1:8" customFormat="1" x14ac:dyDescent="0.2">
      <c r="A8" t="str">
        <f t="shared" ref="A8:A59" si="0">B8&amp;"_"&amp;H8</f>
        <v>Gas Wells_Venting - blowdowns</v>
      </c>
      <c r="B8" t="str">
        <f t="shared" ref="B8:B59" si="1">IF(C8="",B7,C8)</f>
        <v>Gas Wells</v>
      </c>
      <c r="C8" s="369"/>
      <c r="D8" s="369" t="s">
        <v>109</v>
      </c>
      <c r="E8" s="371">
        <v>15</v>
      </c>
      <c r="F8" s="369" t="s">
        <v>353</v>
      </c>
      <c r="G8" s="373">
        <v>0</v>
      </c>
      <c r="H8" s="369" t="s">
        <v>60</v>
      </c>
    </row>
    <row r="9" spans="1:8" customFormat="1" x14ac:dyDescent="0.2">
      <c r="A9" t="str">
        <f t="shared" si="0"/>
        <v>Gas Wells_Compressor Engine Startup/Shutdown</v>
      </c>
      <c r="B9" t="str">
        <f t="shared" si="1"/>
        <v>Gas Wells</v>
      </c>
      <c r="C9" s="369"/>
      <c r="D9" s="369" t="s">
        <v>248</v>
      </c>
      <c r="E9" s="371">
        <v>15</v>
      </c>
      <c r="F9" s="369" t="s">
        <v>354</v>
      </c>
      <c r="G9" s="373">
        <v>0</v>
      </c>
      <c r="H9" s="369" t="s">
        <v>248</v>
      </c>
    </row>
    <row r="10" spans="1:8" customFormat="1" x14ac:dyDescent="0.2">
      <c r="A10" t="str">
        <f t="shared" si="0"/>
        <v>Gas Wells_Compressor engines</v>
      </c>
      <c r="B10" t="str">
        <f t="shared" si="1"/>
        <v>Gas Wells</v>
      </c>
      <c r="C10" s="369"/>
      <c r="D10" s="369" t="s">
        <v>47</v>
      </c>
      <c r="E10" s="371">
        <v>15</v>
      </c>
      <c r="F10" s="369" t="s">
        <v>329</v>
      </c>
      <c r="G10" s="373">
        <v>0</v>
      </c>
      <c r="H10" s="369" t="s">
        <v>84</v>
      </c>
    </row>
    <row r="11" spans="1:8" customFormat="1" x14ac:dyDescent="0.2">
      <c r="A11" t="str">
        <f t="shared" si="0"/>
        <v xml:space="preserve">Gas Wells_Condensate tank </v>
      </c>
      <c r="B11" t="str">
        <f t="shared" si="1"/>
        <v>Gas Wells</v>
      </c>
      <c r="C11" s="369"/>
      <c r="D11" s="369" t="s">
        <v>69</v>
      </c>
      <c r="E11" s="371">
        <v>15</v>
      </c>
      <c r="F11" s="369" t="s">
        <v>355</v>
      </c>
      <c r="G11" s="373">
        <v>0</v>
      </c>
      <c r="H11" s="369" t="s">
        <v>54</v>
      </c>
    </row>
    <row r="12" spans="1:8" customFormat="1" x14ac:dyDescent="0.2">
      <c r="A12" t="str">
        <f t="shared" si="0"/>
        <v>Gas Wells_Condensate tank flaring</v>
      </c>
      <c r="B12" t="str">
        <f t="shared" si="1"/>
        <v>Gas Wells</v>
      </c>
      <c r="C12" s="369"/>
      <c r="D12" s="369" t="s">
        <v>112</v>
      </c>
      <c r="E12" s="371">
        <v>15</v>
      </c>
      <c r="F12" s="369" t="s">
        <v>470</v>
      </c>
      <c r="G12" s="373">
        <v>0</v>
      </c>
      <c r="H12" s="369" t="s">
        <v>82</v>
      </c>
    </row>
    <row r="13" spans="1:8" customFormat="1" x14ac:dyDescent="0.2">
      <c r="A13" t="str">
        <f t="shared" si="0"/>
        <v>Gas Wells_Dehydrator Flaring</v>
      </c>
      <c r="B13" t="str">
        <f t="shared" si="1"/>
        <v>Gas Wells</v>
      </c>
      <c r="C13" s="369"/>
      <c r="D13" s="369" t="s">
        <v>51</v>
      </c>
      <c r="E13" s="371">
        <v>15</v>
      </c>
      <c r="F13" s="369" t="s">
        <v>471</v>
      </c>
      <c r="G13" s="373">
        <v>0</v>
      </c>
      <c r="H13" s="369" t="s">
        <v>51</v>
      </c>
    </row>
    <row r="14" spans="1:8" customFormat="1" x14ac:dyDescent="0.2">
      <c r="A14" t="str">
        <f t="shared" si="0"/>
        <v>Gas Wells_Dehydrator</v>
      </c>
      <c r="B14" t="str">
        <f t="shared" si="1"/>
        <v>Gas Wells</v>
      </c>
      <c r="C14" s="369"/>
      <c r="D14" s="369" t="s">
        <v>73</v>
      </c>
      <c r="E14" s="371">
        <v>15</v>
      </c>
      <c r="F14" s="369" t="s">
        <v>356</v>
      </c>
      <c r="G14" s="373">
        <v>0</v>
      </c>
      <c r="H14" s="369" t="s">
        <v>50</v>
      </c>
    </row>
    <row r="15" spans="1:8" customFormat="1" x14ac:dyDescent="0.2">
      <c r="A15" t="str">
        <f t="shared" si="0"/>
        <v>Gas Wells_Drill rigs</v>
      </c>
      <c r="B15" t="str">
        <f t="shared" si="1"/>
        <v>Gas Wells</v>
      </c>
      <c r="C15" s="369"/>
      <c r="D15" s="369" t="s">
        <v>3</v>
      </c>
      <c r="E15" s="371">
        <v>15</v>
      </c>
      <c r="F15" s="369" t="s">
        <v>326</v>
      </c>
      <c r="G15" s="373">
        <v>0</v>
      </c>
      <c r="H15" s="369" t="s">
        <v>18</v>
      </c>
    </row>
    <row r="16" spans="1:8" customFormat="1" x14ac:dyDescent="0.2">
      <c r="A16" t="str">
        <f t="shared" si="0"/>
        <v>Gas Wells_Fracing</v>
      </c>
      <c r="B16" t="str">
        <f t="shared" si="1"/>
        <v>Gas Wells</v>
      </c>
      <c r="C16" s="369"/>
      <c r="D16" s="369" t="s">
        <v>113</v>
      </c>
      <c r="E16" s="371">
        <v>15</v>
      </c>
      <c r="F16" s="369" t="s">
        <v>23</v>
      </c>
      <c r="G16" s="373" t="s">
        <v>964</v>
      </c>
      <c r="H16" s="369" t="s">
        <v>113</v>
      </c>
    </row>
    <row r="17" spans="1:8" customFormat="1" x14ac:dyDescent="0.2">
      <c r="A17" t="str">
        <f t="shared" si="0"/>
        <v>Gas Wells_Survey-based Fugitives</v>
      </c>
      <c r="B17" t="str">
        <f t="shared" si="1"/>
        <v>Gas Wells</v>
      </c>
      <c r="C17" s="369"/>
      <c r="D17" s="369" t="s">
        <v>57</v>
      </c>
      <c r="E17" s="371">
        <v>15</v>
      </c>
      <c r="F17" s="369" t="s">
        <v>468</v>
      </c>
      <c r="G17" s="373">
        <v>0</v>
      </c>
      <c r="H17" s="369" t="s">
        <v>456</v>
      </c>
    </row>
    <row r="18" spans="1:8" customFormat="1" x14ac:dyDescent="0.2">
      <c r="A18" t="str">
        <f t="shared" si="0"/>
        <v>Gas Wells_Gas Well Truck Loading</v>
      </c>
      <c r="B18" t="str">
        <f t="shared" si="1"/>
        <v>Gas Wells</v>
      </c>
      <c r="C18" s="369"/>
      <c r="D18" s="369" t="s">
        <v>76</v>
      </c>
      <c r="E18" s="371">
        <v>15</v>
      </c>
      <c r="F18" s="369" t="s">
        <v>368</v>
      </c>
      <c r="G18" s="373">
        <v>0</v>
      </c>
      <c r="H18" s="369" t="s">
        <v>76</v>
      </c>
    </row>
    <row r="19" spans="1:8" customFormat="1" x14ac:dyDescent="0.2">
      <c r="A19" t="str">
        <f t="shared" si="0"/>
        <v>Gas Wells_Heaters</v>
      </c>
      <c r="B19" t="str">
        <f t="shared" si="1"/>
        <v>Gas Wells</v>
      </c>
      <c r="C19" s="369"/>
      <c r="D19" s="369" t="s">
        <v>61</v>
      </c>
      <c r="E19" s="371">
        <v>15</v>
      </c>
      <c r="F19" s="369" t="s">
        <v>359</v>
      </c>
      <c r="G19" s="373">
        <v>0</v>
      </c>
      <c r="H19" s="369" t="s">
        <v>61</v>
      </c>
    </row>
    <row r="20" spans="1:8" customFormat="1" x14ac:dyDescent="0.2">
      <c r="A20" t="str">
        <f t="shared" si="0"/>
        <v>Gas Wells_Initial completion Flaring</v>
      </c>
      <c r="B20" t="str">
        <f t="shared" si="1"/>
        <v>Gas Wells</v>
      </c>
      <c r="C20" s="369"/>
      <c r="D20" s="369" t="s">
        <v>115</v>
      </c>
      <c r="E20" s="371">
        <v>15</v>
      </c>
      <c r="F20" s="369" t="s">
        <v>472</v>
      </c>
      <c r="G20" s="373">
        <v>0</v>
      </c>
      <c r="H20" s="369" t="s">
        <v>52</v>
      </c>
    </row>
    <row r="21" spans="1:8" customFormat="1" x14ac:dyDescent="0.2">
      <c r="A21" t="str">
        <f t="shared" si="0"/>
        <v>Gas Wells_Venting - initial completions</v>
      </c>
      <c r="B21" t="str">
        <f t="shared" si="1"/>
        <v>Gas Wells</v>
      </c>
      <c r="C21" s="369"/>
      <c r="D21" s="369" t="s">
        <v>114</v>
      </c>
      <c r="E21" s="371">
        <v>15</v>
      </c>
      <c r="F21" s="369" t="s">
        <v>360</v>
      </c>
      <c r="G21" s="373">
        <v>0</v>
      </c>
      <c r="H21" s="369" t="s">
        <v>68</v>
      </c>
    </row>
    <row r="22" spans="1:8" customFormat="1" x14ac:dyDescent="0.2">
      <c r="A22" t="str">
        <f t="shared" si="0"/>
        <v>Gas Wells_Miscellaneous engines</v>
      </c>
      <c r="B22" t="str">
        <f t="shared" si="1"/>
        <v>Gas Wells</v>
      </c>
      <c r="C22" s="369"/>
      <c r="D22" s="369" t="s">
        <v>116</v>
      </c>
      <c r="E22" s="371">
        <v>15</v>
      </c>
      <c r="F22" s="369" t="s">
        <v>361</v>
      </c>
      <c r="G22" s="373">
        <v>0</v>
      </c>
      <c r="H22" s="369" t="s">
        <v>71</v>
      </c>
    </row>
    <row r="23" spans="1:8" customFormat="1" x14ac:dyDescent="0.2">
      <c r="A23" t="str">
        <f t="shared" si="0"/>
        <v>Gas Wells_Other Flaring</v>
      </c>
      <c r="B23" t="str">
        <f t="shared" si="1"/>
        <v>Gas Wells</v>
      </c>
      <c r="C23" s="369"/>
      <c r="D23" s="369" t="s">
        <v>70</v>
      </c>
      <c r="E23" s="371">
        <v>15</v>
      </c>
      <c r="F23" s="369" t="s">
        <v>23</v>
      </c>
      <c r="G23" s="373" t="s">
        <v>964</v>
      </c>
      <c r="H23" s="369" t="s">
        <v>70</v>
      </c>
    </row>
    <row r="24" spans="1:8" customFormat="1" x14ac:dyDescent="0.2">
      <c r="A24" t="str">
        <f t="shared" si="0"/>
        <v>Gas Wells_Other Venting</v>
      </c>
      <c r="B24" t="str">
        <f t="shared" si="1"/>
        <v>Gas Wells</v>
      </c>
      <c r="C24" s="369"/>
      <c r="D24" s="369" t="s">
        <v>121</v>
      </c>
      <c r="E24" s="371">
        <v>15</v>
      </c>
      <c r="F24" s="369" t="s">
        <v>23</v>
      </c>
      <c r="G24" s="373" t="s">
        <v>964</v>
      </c>
      <c r="H24" s="369" t="s">
        <v>121</v>
      </c>
    </row>
    <row r="25" spans="1:8" customFormat="1" x14ac:dyDescent="0.2">
      <c r="A25" t="str">
        <f t="shared" si="0"/>
        <v>Gas Wells_Pneumatic devices</v>
      </c>
      <c r="B25" t="str">
        <f t="shared" si="1"/>
        <v>Gas Wells</v>
      </c>
      <c r="C25" s="369"/>
      <c r="D25" s="369" t="s">
        <v>58</v>
      </c>
      <c r="E25" s="371">
        <v>15</v>
      </c>
      <c r="F25" s="369" t="s">
        <v>364</v>
      </c>
      <c r="G25" s="373">
        <v>0</v>
      </c>
      <c r="H25" s="369" t="s">
        <v>21</v>
      </c>
    </row>
    <row r="26" spans="1:8" customFormat="1" x14ac:dyDescent="0.2">
      <c r="A26" t="str">
        <f t="shared" si="0"/>
        <v>Gas Wells_Pneumatic pumps</v>
      </c>
      <c r="B26" t="str">
        <f t="shared" si="1"/>
        <v>Gas Wells</v>
      </c>
      <c r="C26" s="369"/>
      <c r="D26" s="369" t="s">
        <v>59</v>
      </c>
      <c r="E26" s="371">
        <v>15</v>
      </c>
      <c r="F26" s="369" t="s">
        <v>366</v>
      </c>
      <c r="G26" s="373">
        <v>0</v>
      </c>
      <c r="H26" s="369" t="s">
        <v>20</v>
      </c>
    </row>
    <row r="27" spans="1:8" customFormat="1" x14ac:dyDescent="0.2">
      <c r="A27" t="str">
        <f t="shared" si="0"/>
        <v>Gas Wells_Refracing</v>
      </c>
      <c r="B27" t="str">
        <f t="shared" si="1"/>
        <v>Gas Wells</v>
      </c>
      <c r="C27" s="369"/>
      <c r="D27" s="369" t="s">
        <v>117</v>
      </c>
      <c r="E27" s="371">
        <v>15</v>
      </c>
      <c r="F27" s="369" t="s">
        <v>23</v>
      </c>
      <c r="G27" s="373" t="s">
        <v>964</v>
      </c>
      <c r="H27" s="369" t="s">
        <v>117</v>
      </c>
    </row>
    <row r="28" spans="1:8" customFormat="1" x14ac:dyDescent="0.2">
      <c r="A28" t="str">
        <f t="shared" si="0"/>
        <v>Gas Wells_Water Tank Flaring</v>
      </c>
      <c r="B28" t="str">
        <f t="shared" si="1"/>
        <v>Gas Wells</v>
      </c>
      <c r="C28" s="369"/>
      <c r="D28" s="369" t="s">
        <v>119</v>
      </c>
      <c r="E28" s="371">
        <v>15</v>
      </c>
      <c r="F28" s="369" t="s">
        <v>369</v>
      </c>
      <c r="G28" s="373">
        <v>0</v>
      </c>
      <c r="H28" s="374" t="s">
        <v>119</v>
      </c>
    </row>
    <row r="29" spans="1:8" customFormat="1" x14ac:dyDescent="0.2">
      <c r="A29" t="str">
        <f t="shared" si="0"/>
        <v>Gas Wells_Water tank losses</v>
      </c>
      <c r="B29" t="str">
        <f t="shared" si="1"/>
        <v>Gas Wells</v>
      </c>
      <c r="C29" s="369"/>
      <c r="D29" s="369" t="s">
        <v>118</v>
      </c>
      <c r="E29" s="371">
        <v>15</v>
      </c>
      <c r="F29" s="369" t="s">
        <v>369</v>
      </c>
      <c r="G29" s="373">
        <v>0</v>
      </c>
      <c r="H29" s="374" t="s">
        <v>64</v>
      </c>
    </row>
    <row r="30" spans="1:8" customFormat="1" x14ac:dyDescent="0.2">
      <c r="A30" t="str">
        <f t="shared" si="0"/>
        <v>Gas Wells_Workover rigs</v>
      </c>
      <c r="B30" t="str">
        <f t="shared" si="1"/>
        <v>Gas Wells</v>
      </c>
      <c r="C30" s="369"/>
      <c r="D30" s="369" t="s">
        <v>120</v>
      </c>
      <c r="E30" s="371">
        <v>15</v>
      </c>
      <c r="F30" s="369" t="s">
        <v>328</v>
      </c>
      <c r="G30" s="373">
        <v>0</v>
      </c>
      <c r="H30" s="369" t="s">
        <v>83</v>
      </c>
    </row>
    <row r="31" spans="1:8" customFormat="1" x14ac:dyDescent="0.2">
      <c r="A31" t="str">
        <f t="shared" si="0"/>
        <v>Gas Wells_Compressor Fugitives</v>
      </c>
      <c r="B31" t="str">
        <f t="shared" si="1"/>
        <v>Gas Wells</v>
      </c>
      <c r="C31" s="369"/>
      <c r="D31" s="369" t="s">
        <v>255</v>
      </c>
      <c r="E31" s="371">
        <v>15</v>
      </c>
      <c r="F31" s="369" t="s">
        <v>469</v>
      </c>
      <c r="G31" s="373">
        <v>0</v>
      </c>
      <c r="H31" s="375" t="str">
        <f>D31</f>
        <v>Compressor Fugitives</v>
      </c>
    </row>
    <row r="32" spans="1:8" customFormat="1" x14ac:dyDescent="0.2">
      <c r="A32" t="str">
        <f t="shared" si="0"/>
        <v>Oil Wells_Artificial Lift</v>
      </c>
      <c r="B32" t="str">
        <f t="shared" si="1"/>
        <v>Oil Wells</v>
      </c>
      <c r="C32" s="369" t="s">
        <v>244</v>
      </c>
      <c r="D32" s="369" t="s">
        <v>72</v>
      </c>
      <c r="E32" s="371">
        <v>15</v>
      </c>
      <c r="F32" s="369" t="s">
        <v>352</v>
      </c>
      <c r="G32" s="373">
        <v>0</v>
      </c>
      <c r="H32" s="369" t="s">
        <v>17</v>
      </c>
    </row>
    <row r="33" spans="1:8" customFormat="1" x14ac:dyDescent="0.2">
      <c r="A33" t="str">
        <f t="shared" si="0"/>
        <v>Oil Wells_Blowdown Flaring</v>
      </c>
      <c r="B33" t="str">
        <f t="shared" si="1"/>
        <v>Oil Wells</v>
      </c>
      <c r="C33" s="369"/>
      <c r="D33" s="369" t="s">
        <v>87</v>
      </c>
      <c r="E33" s="371">
        <v>15</v>
      </c>
      <c r="F33" s="369" t="s">
        <v>22</v>
      </c>
      <c r="G33" s="373" t="s">
        <v>964</v>
      </c>
      <c r="H33" s="369" t="s">
        <v>87</v>
      </c>
    </row>
    <row r="34" spans="1:8" customFormat="1" x14ac:dyDescent="0.2">
      <c r="A34" t="str">
        <f t="shared" si="0"/>
        <v>Oil Wells_Venting - blowdowns</v>
      </c>
      <c r="B34" t="str">
        <f t="shared" si="1"/>
        <v>Oil Wells</v>
      </c>
      <c r="C34" s="369"/>
      <c r="D34" s="369" t="s">
        <v>109</v>
      </c>
      <c r="E34" s="371">
        <v>15</v>
      </c>
      <c r="F34" s="369" t="s">
        <v>22</v>
      </c>
      <c r="G34" s="373" t="s">
        <v>964</v>
      </c>
      <c r="H34" s="369" t="s">
        <v>60</v>
      </c>
    </row>
    <row r="35" spans="1:8" customFormat="1" x14ac:dyDescent="0.2">
      <c r="A35" t="str">
        <f t="shared" si="0"/>
        <v>Oil Wells_Casinghead Gas Flaring</v>
      </c>
      <c r="B35" t="str">
        <f t="shared" si="1"/>
        <v>Oil Wells</v>
      </c>
      <c r="C35" s="369"/>
      <c r="D35" s="369" t="s">
        <v>111</v>
      </c>
      <c r="E35" s="371">
        <v>15</v>
      </c>
      <c r="F35" s="369" t="s">
        <v>474</v>
      </c>
      <c r="G35" s="373">
        <v>0</v>
      </c>
      <c r="H35" s="374" t="s">
        <v>111</v>
      </c>
    </row>
    <row r="36" spans="1:8" customFormat="1" x14ac:dyDescent="0.2">
      <c r="A36" t="str">
        <f t="shared" si="0"/>
        <v>Oil Wells_Casinghead Gas Venting</v>
      </c>
      <c r="B36" t="str">
        <f t="shared" si="1"/>
        <v>Oil Wells</v>
      </c>
      <c r="C36" s="369"/>
      <c r="D36" s="369" t="s">
        <v>110</v>
      </c>
      <c r="E36" s="371">
        <v>15</v>
      </c>
      <c r="F36" s="369" t="s">
        <v>474</v>
      </c>
      <c r="G36" s="373">
        <v>0</v>
      </c>
      <c r="H36" s="374" t="s">
        <v>110</v>
      </c>
    </row>
    <row r="37" spans="1:8" customFormat="1" x14ac:dyDescent="0.2">
      <c r="A37" t="str">
        <f t="shared" si="0"/>
        <v>Oil Wells_Compressor Engine Startup/Shutdown</v>
      </c>
      <c r="B37" t="str">
        <f t="shared" si="1"/>
        <v>Oil Wells</v>
      </c>
      <c r="C37" s="369"/>
      <c r="D37" s="369" t="s">
        <v>248</v>
      </c>
      <c r="E37" s="371">
        <v>15</v>
      </c>
      <c r="F37" s="369" t="s">
        <v>22</v>
      </c>
      <c r="G37" s="373" t="s">
        <v>964</v>
      </c>
      <c r="H37" s="369" t="s">
        <v>248</v>
      </c>
    </row>
    <row r="38" spans="1:8" customFormat="1" x14ac:dyDescent="0.2">
      <c r="A38" t="str">
        <f t="shared" si="0"/>
        <v>Oil Wells_Compressor engines</v>
      </c>
      <c r="B38" t="str">
        <f t="shared" si="1"/>
        <v>Oil Wells</v>
      </c>
      <c r="C38" s="369"/>
      <c r="D38" s="369" t="s">
        <v>47</v>
      </c>
      <c r="E38" s="371">
        <v>15</v>
      </c>
      <c r="F38" s="369" t="s">
        <v>329</v>
      </c>
      <c r="G38" s="373">
        <v>0</v>
      </c>
      <c r="H38" s="369" t="s">
        <v>84</v>
      </c>
    </row>
    <row r="39" spans="1:8" customFormat="1" x14ac:dyDescent="0.2">
      <c r="A39" t="str">
        <f t="shared" si="0"/>
        <v>Oil Wells_Dehydrator Flaring</v>
      </c>
      <c r="B39" t="str">
        <f t="shared" si="1"/>
        <v>Oil Wells</v>
      </c>
      <c r="C39" s="369"/>
      <c r="D39" s="369" t="s">
        <v>51</v>
      </c>
      <c r="E39" s="371">
        <v>15</v>
      </c>
      <c r="F39" s="369" t="s">
        <v>22</v>
      </c>
      <c r="G39" s="373" t="s">
        <v>964</v>
      </c>
      <c r="H39" s="369" t="s">
        <v>51</v>
      </c>
    </row>
    <row r="40" spans="1:8" customFormat="1" x14ac:dyDescent="0.2">
      <c r="A40" t="str">
        <f t="shared" si="0"/>
        <v>Oil Wells_Dehydrator</v>
      </c>
      <c r="B40" t="str">
        <f t="shared" si="1"/>
        <v>Oil Wells</v>
      </c>
      <c r="C40" s="369"/>
      <c r="D40" s="369" t="s">
        <v>73</v>
      </c>
      <c r="E40" s="371">
        <v>15</v>
      </c>
      <c r="F40" s="369" t="s">
        <v>22</v>
      </c>
      <c r="G40" s="373" t="s">
        <v>964</v>
      </c>
      <c r="H40" s="369" t="s">
        <v>50</v>
      </c>
    </row>
    <row r="41" spans="1:8" customFormat="1" x14ac:dyDescent="0.2">
      <c r="A41" t="str">
        <f t="shared" si="0"/>
        <v>Oil Wells_Drill rigs</v>
      </c>
      <c r="B41" t="str">
        <f t="shared" si="1"/>
        <v>Oil Wells</v>
      </c>
      <c r="C41" s="369"/>
      <c r="D41" s="369" t="s">
        <v>3</v>
      </c>
      <c r="E41" s="371">
        <v>15</v>
      </c>
      <c r="F41" s="369" t="s">
        <v>326</v>
      </c>
      <c r="G41" s="373">
        <v>0</v>
      </c>
      <c r="H41" s="369" t="s">
        <v>18</v>
      </c>
    </row>
    <row r="42" spans="1:8" customFormat="1" x14ac:dyDescent="0.2">
      <c r="A42" t="str">
        <f t="shared" si="0"/>
        <v>Oil Wells_Fracing</v>
      </c>
      <c r="B42" t="str">
        <f t="shared" si="1"/>
        <v>Oil Wells</v>
      </c>
      <c r="C42" s="369"/>
      <c r="D42" s="369" t="s">
        <v>113</v>
      </c>
      <c r="E42" s="371">
        <v>15</v>
      </c>
      <c r="F42" s="369" t="s">
        <v>22</v>
      </c>
      <c r="G42" s="373" t="s">
        <v>964</v>
      </c>
      <c r="H42" s="369" t="s">
        <v>113</v>
      </c>
    </row>
    <row r="43" spans="1:8" customFormat="1" x14ac:dyDescent="0.2">
      <c r="A43" t="str">
        <f t="shared" si="0"/>
        <v>Oil Wells_Survey-based Fugitives</v>
      </c>
      <c r="B43" t="str">
        <f t="shared" si="1"/>
        <v>Oil Wells</v>
      </c>
      <c r="C43" s="369"/>
      <c r="D43" s="369" t="s">
        <v>57</v>
      </c>
      <c r="E43" s="371">
        <v>15</v>
      </c>
      <c r="F43" s="369" t="s">
        <v>357</v>
      </c>
      <c r="G43" s="373">
        <v>0</v>
      </c>
      <c r="H43" s="369" t="s">
        <v>456</v>
      </c>
    </row>
    <row r="44" spans="1:8" customFormat="1" x14ac:dyDescent="0.2">
      <c r="A44" t="str">
        <f t="shared" si="0"/>
        <v>Oil Wells_Heaters</v>
      </c>
      <c r="B44" t="str">
        <f t="shared" si="1"/>
        <v>Oil Wells</v>
      </c>
      <c r="C44" s="369"/>
      <c r="D44" s="369" t="s">
        <v>61</v>
      </c>
      <c r="E44" s="371">
        <v>15</v>
      </c>
      <c r="F44" s="369" t="s">
        <v>358</v>
      </c>
      <c r="G44" s="373">
        <v>0</v>
      </c>
      <c r="H44" s="369" t="s">
        <v>61</v>
      </c>
    </row>
    <row r="45" spans="1:8" customFormat="1" x14ac:dyDescent="0.2">
      <c r="A45" t="str">
        <f t="shared" si="0"/>
        <v>Oil Wells_Initial completion Flaring</v>
      </c>
      <c r="B45" t="str">
        <f t="shared" si="1"/>
        <v>Oil Wells</v>
      </c>
      <c r="C45" s="369"/>
      <c r="D45" s="369" t="s">
        <v>115</v>
      </c>
      <c r="E45" s="371">
        <v>15</v>
      </c>
      <c r="F45" s="369" t="s">
        <v>466</v>
      </c>
      <c r="G45" s="373">
        <v>0</v>
      </c>
      <c r="H45" s="369" t="s">
        <v>52</v>
      </c>
    </row>
    <row r="46" spans="1:8" customFormat="1" x14ac:dyDescent="0.2">
      <c r="A46" t="str">
        <f t="shared" si="0"/>
        <v>Oil Wells_Venting - initial completions</v>
      </c>
      <c r="B46" t="str">
        <f t="shared" si="1"/>
        <v>Oil Wells</v>
      </c>
      <c r="C46" s="369"/>
      <c r="D46" s="369" t="s">
        <v>114</v>
      </c>
      <c r="E46" s="371">
        <v>15</v>
      </c>
      <c r="F46" s="369" t="s">
        <v>467</v>
      </c>
      <c r="G46" s="373">
        <v>0</v>
      </c>
      <c r="H46" s="369" t="s">
        <v>68</v>
      </c>
    </row>
    <row r="47" spans="1:8" customFormat="1" x14ac:dyDescent="0.2">
      <c r="A47" t="str">
        <f t="shared" si="0"/>
        <v>Oil Wells_Miscellaneous engines</v>
      </c>
      <c r="B47" t="str">
        <f t="shared" si="1"/>
        <v>Oil Wells</v>
      </c>
      <c r="C47" s="369"/>
      <c r="D47" s="369" t="s">
        <v>116</v>
      </c>
      <c r="E47" s="371">
        <v>15</v>
      </c>
      <c r="F47" s="369" t="s">
        <v>22</v>
      </c>
      <c r="G47" s="373" t="s">
        <v>964</v>
      </c>
      <c r="H47" s="369" t="s">
        <v>71</v>
      </c>
    </row>
    <row r="48" spans="1:8" customFormat="1" x14ac:dyDescent="0.2">
      <c r="A48" t="str">
        <f t="shared" si="0"/>
        <v>Oil Wells_Oil Tank</v>
      </c>
      <c r="B48" t="str">
        <f t="shared" si="1"/>
        <v>Oil Wells</v>
      </c>
      <c r="C48" s="369"/>
      <c r="D48" s="369" t="s">
        <v>55</v>
      </c>
      <c r="E48" s="371">
        <v>15</v>
      </c>
      <c r="F48" s="369" t="s">
        <v>362</v>
      </c>
      <c r="G48" s="373">
        <v>0</v>
      </c>
      <c r="H48" s="369" t="s">
        <v>55</v>
      </c>
    </row>
    <row r="49" spans="1:8" customFormat="1" x14ac:dyDescent="0.2">
      <c r="A49" t="str">
        <f t="shared" si="0"/>
        <v>Oil Wells_Oil Tank Flaring</v>
      </c>
      <c r="B49" t="str">
        <f t="shared" si="1"/>
        <v>Oil Wells</v>
      </c>
      <c r="C49" s="369"/>
      <c r="D49" s="369" t="s">
        <v>104</v>
      </c>
      <c r="E49" s="371">
        <v>15</v>
      </c>
      <c r="F49" s="369" t="s">
        <v>362</v>
      </c>
      <c r="G49" s="373">
        <v>0</v>
      </c>
      <c r="H49" s="369" t="s">
        <v>104</v>
      </c>
    </row>
    <row r="50" spans="1:8" customFormat="1" x14ac:dyDescent="0.2">
      <c r="A50" t="str">
        <f t="shared" si="0"/>
        <v>Oil Wells_Oil Well Truck Loading</v>
      </c>
      <c r="B50" t="str">
        <f t="shared" si="1"/>
        <v>Oil Wells</v>
      </c>
      <c r="C50" s="369"/>
      <c r="D50" s="369" t="s">
        <v>77</v>
      </c>
      <c r="E50" s="371">
        <v>15</v>
      </c>
      <c r="F50" s="369" t="s">
        <v>367</v>
      </c>
      <c r="G50" s="373">
        <v>0</v>
      </c>
      <c r="H50" s="369" t="s">
        <v>77</v>
      </c>
    </row>
    <row r="51" spans="1:8" customFormat="1" x14ac:dyDescent="0.2">
      <c r="A51" t="str">
        <f t="shared" si="0"/>
        <v>Oil Wells_Other Flaring</v>
      </c>
      <c r="B51" t="str">
        <f t="shared" si="1"/>
        <v>Oil Wells</v>
      </c>
      <c r="C51" s="369"/>
      <c r="D51" s="369" t="s">
        <v>70</v>
      </c>
      <c r="E51" s="371">
        <v>15</v>
      </c>
      <c r="F51" s="369" t="s">
        <v>22</v>
      </c>
      <c r="G51" s="373" t="s">
        <v>964</v>
      </c>
      <c r="H51" s="369" t="s">
        <v>70</v>
      </c>
    </row>
    <row r="52" spans="1:8" customFormat="1" x14ac:dyDescent="0.2">
      <c r="A52" t="str">
        <f t="shared" si="0"/>
        <v>Oil Wells_Other Venting</v>
      </c>
      <c r="B52" t="str">
        <f t="shared" si="1"/>
        <v>Oil Wells</v>
      </c>
      <c r="C52" s="369"/>
      <c r="D52" s="369" t="s">
        <v>121</v>
      </c>
      <c r="E52" s="371">
        <v>15</v>
      </c>
      <c r="F52" s="369" t="s">
        <v>22</v>
      </c>
      <c r="G52" s="373" t="s">
        <v>964</v>
      </c>
      <c r="H52" s="369" t="s">
        <v>121</v>
      </c>
    </row>
    <row r="53" spans="1:8" customFormat="1" x14ac:dyDescent="0.2">
      <c r="A53" t="str">
        <f t="shared" si="0"/>
        <v>Oil Wells_Pneumatic devices</v>
      </c>
      <c r="B53" t="str">
        <f t="shared" si="1"/>
        <v>Oil Wells</v>
      </c>
      <c r="C53" s="369"/>
      <c r="D53" s="369" t="s">
        <v>58</v>
      </c>
      <c r="E53" s="371">
        <v>15</v>
      </c>
      <c r="F53" s="369" t="s">
        <v>363</v>
      </c>
      <c r="G53" s="373">
        <v>0</v>
      </c>
      <c r="H53" s="369" t="s">
        <v>21</v>
      </c>
    </row>
    <row r="54" spans="1:8" customFormat="1" x14ac:dyDescent="0.2">
      <c r="A54" t="str">
        <f t="shared" si="0"/>
        <v>Oil Wells_Pneumatic pumps</v>
      </c>
      <c r="B54" t="str">
        <f t="shared" si="1"/>
        <v>Oil Wells</v>
      </c>
      <c r="C54" s="369"/>
      <c r="D54" s="369" t="s">
        <v>59</v>
      </c>
      <c r="E54" s="371">
        <v>15</v>
      </c>
      <c r="F54" s="369" t="s">
        <v>365</v>
      </c>
      <c r="G54" s="373">
        <v>0</v>
      </c>
      <c r="H54" s="369" t="s">
        <v>20</v>
      </c>
    </row>
    <row r="55" spans="1:8" customFormat="1" x14ac:dyDescent="0.2">
      <c r="A55" t="str">
        <f t="shared" si="0"/>
        <v>Oil Wells_Refracing</v>
      </c>
      <c r="B55" t="str">
        <f t="shared" si="1"/>
        <v>Oil Wells</v>
      </c>
      <c r="C55" s="369"/>
      <c r="D55" s="369" t="s">
        <v>117</v>
      </c>
      <c r="E55" s="371">
        <v>15</v>
      </c>
      <c r="F55" s="369" t="s">
        <v>22</v>
      </c>
      <c r="G55" s="373" t="s">
        <v>964</v>
      </c>
      <c r="H55" s="369" t="s">
        <v>117</v>
      </c>
    </row>
    <row r="56" spans="1:8" customFormat="1" x14ac:dyDescent="0.2">
      <c r="A56" t="str">
        <f t="shared" si="0"/>
        <v>Oil Wells_Water Tank Flaring</v>
      </c>
      <c r="B56" t="str">
        <f t="shared" si="1"/>
        <v>Oil Wells</v>
      </c>
      <c r="C56" s="369"/>
      <c r="D56" s="369" t="s">
        <v>119</v>
      </c>
      <c r="E56" s="371">
        <v>15</v>
      </c>
      <c r="F56" s="369" t="s">
        <v>369</v>
      </c>
      <c r="G56" s="373">
        <v>0</v>
      </c>
      <c r="H56" s="374" t="s">
        <v>119</v>
      </c>
    </row>
    <row r="57" spans="1:8" customFormat="1" x14ac:dyDescent="0.2">
      <c r="A57" t="str">
        <f t="shared" si="0"/>
        <v>Oil Wells_Water tank losses</v>
      </c>
      <c r="B57" t="str">
        <f t="shared" si="1"/>
        <v>Oil Wells</v>
      </c>
      <c r="C57" s="369"/>
      <c r="D57" s="369" t="s">
        <v>118</v>
      </c>
      <c r="E57" s="371">
        <v>15</v>
      </c>
      <c r="F57" s="369" t="s">
        <v>369</v>
      </c>
      <c r="G57" s="373">
        <v>0</v>
      </c>
      <c r="H57" s="374" t="s">
        <v>64</v>
      </c>
    </row>
    <row r="58" spans="1:8" customFormat="1" x14ac:dyDescent="0.2">
      <c r="A58" t="str">
        <f t="shared" si="0"/>
        <v>Oil Wells_Workover rigs</v>
      </c>
      <c r="B58" t="str">
        <f t="shared" si="1"/>
        <v>Oil Wells</v>
      </c>
      <c r="C58" s="369"/>
      <c r="D58" s="369" t="s">
        <v>120</v>
      </c>
      <c r="E58" s="371">
        <v>15</v>
      </c>
      <c r="F58" s="369" t="s">
        <v>328</v>
      </c>
      <c r="G58" s="373">
        <v>0</v>
      </c>
      <c r="H58" s="374" t="s">
        <v>83</v>
      </c>
    </row>
    <row r="59" spans="1:8" customFormat="1" x14ac:dyDescent="0.2">
      <c r="A59" t="str">
        <f t="shared" si="0"/>
        <v>Oil Wells_Compressor Fugitives</v>
      </c>
      <c r="B59" t="str">
        <f t="shared" si="1"/>
        <v>Oil Wells</v>
      </c>
      <c r="C59" s="369"/>
      <c r="D59" s="369" t="s">
        <v>255</v>
      </c>
      <c r="E59" s="371">
        <v>15</v>
      </c>
      <c r="F59" s="369" t="s">
        <v>473</v>
      </c>
      <c r="G59" s="373">
        <v>0</v>
      </c>
      <c r="H59" s="375" t="str">
        <f>D59</f>
        <v>Compressor Fugitives</v>
      </c>
    </row>
    <row r="60" spans="1:8" customFormat="1" x14ac:dyDescent="0.2">
      <c r="C60" t="s">
        <v>16</v>
      </c>
      <c r="E60" s="218">
        <v>795</v>
      </c>
      <c r="H60" s="5"/>
    </row>
    <row r="61" spans="1:8" customFormat="1" x14ac:dyDescent="0.2">
      <c r="A61" s="5"/>
      <c r="B61" s="5"/>
    </row>
    <row r="62" spans="1:8" customFormat="1" x14ac:dyDescent="0.2">
      <c r="A62" s="5"/>
      <c r="B62" s="5"/>
      <c r="C62" s="5"/>
      <c r="D62" s="5"/>
      <c r="E62" s="5"/>
      <c r="F62" s="5"/>
      <c r="G62" s="5"/>
      <c r="H62" s="5"/>
    </row>
    <row r="63" spans="1:8" customFormat="1" x14ac:dyDescent="0.2">
      <c r="A63" s="5"/>
      <c r="B63" s="5"/>
      <c r="C63" s="5"/>
      <c r="D63" s="5"/>
      <c r="E63" s="5"/>
      <c r="F63" s="5"/>
      <c r="G63" s="5"/>
      <c r="H63" s="5"/>
    </row>
    <row r="64" spans="1:8" customFormat="1" x14ac:dyDescent="0.2">
      <c r="A64" s="5"/>
      <c r="B64" s="5"/>
      <c r="C64" s="5"/>
      <c r="D64" s="5"/>
      <c r="E64" s="5"/>
      <c r="F64" s="5"/>
      <c r="G64" s="5"/>
      <c r="H64" s="5"/>
    </row>
  </sheetData>
  <autoFilter ref="A5:H60"/>
  <phoneticPr fontId="4" type="noConversion"/>
  <pageMargins left="0.75" right="0.75" top="1" bottom="1" header="0.5" footer="0.5"/>
  <pageSetup orientation="portrait" r:id="rId1"/>
  <headerFooter alignWithMargins="0">
    <oddFooter>&amp;L&amp;8Q:\IPAMS\Colorado\DJ_basin\baseline_emiss\DJ_basin_emission_summary_013008.xls:SCC_xref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75"/>
  <sheetViews>
    <sheetView zoomScale="70" zoomScaleNormal="70" workbookViewId="0"/>
  </sheetViews>
  <sheetFormatPr defaultRowHeight="12.75" x14ac:dyDescent="0.2"/>
  <cols>
    <col min="1" max="1" width="9.140625" style="23" customWidth="1"/>
    <col min="2" max="2" width="31.5703125" bestFit="1" customWidth="1"/>
    <col min="5" max="5" width="15.28515625" bestFit="1" customWidth="1"/>
    <col min="6" max="6" width="5" customWidth="1"/>
    <col min="15" max="15" width="21" bestFit="1" customWidth="1"/>
    <col min="16" max="16" width="17.140625" bestFit="1" customWidth="1"/>
  </cols>
  <sheetData>
    <row r="1" spans="1:11" x14ac:dyDescent="0.2">
      <c r="E1" s="7"/>
      <c r="F1" s="7"/>
      <c r="G1" s="7"/>
      <c r="H1" s="7"/>
      <c r="I1" s="7"/>
      <c r="J1" s="7"/>
      <c r="K1" s="7"/>
    </row>
    <row r="2" spans="1:11" x14ac:dyDescent="0.2">
      <c r="A2" s="102"/>
      <c r="E2" s="7"/>
      <c r="F2" s="7"/>
      <c r="G2" s="7"/>
      <c r="H2" s="7"/>
      <c r="I2" s="7"/>
      <c r="J2" s="7"/>
      <c r="K2" s="7"/>
    </row>
    <row r="3" spans="1:11" x14ac:dyDescent="0.2">
      <c r="A3" s="103"/>
      <c r="B3" s="5"/>
      <c r="E3" s="7"/>
      <c r="F3" s="7"/>
      <c r="G3" s="7"/>
      <c r="H3" s="7"/>
      <c r="I3" s="7"/>
      <c r="J3" s="7"/>
      <c r="K3" s="7"/>
    </row>
    <row r="4" spans="1:11" x14ac:dyDescent="0.2">
      <c r="E4" s="7"/>
      <c r="F4" s="7"/>
      <c r="G4" s="7"/>
      <c r="H4" s="7"/>
      <c r="I4" s="7"/>
      <c r="J4" s="7"/>
      <c r="K4" s="7"/>
    </row>
    <row r="5" spans="1:11" x14ac:dyDescent="0.2">
      <c r="A5" s="7" t="s">
        <v>146</v>
      </c>
      <c r="B5" t="s">
        <v>145</v>
      </c>
      <c r="C5" s="5"/>
      <c r="D5" t="s">
        <v>145</v>
      </c>
      <c r="E5" s="7" t="s">
        <v>146</v>
      </c>
      <c r="F5" s="7"/>
      <c r="G5" s="7"/>
      <c r="H5" s="7"/>
      <c r="I5" s="7"/>
      <c r="J5" s="123"/>
      <c r="K5" s="7"/>
    </row>
    <row r="6" spans="1:11" x14ac:dyDescent="0.2">
      <c r="A6" s="7" t="s">
        <v>148</v>
      </c>
      <c r="B6" s="1" t="s">
        <v>147</v>
      </c>
      <c r="C6" s="5"/>
      <c r="D6" s="1" t="s">
        <v>147</v>
      </c>
      <c r="E6" s="7" t="s">
        <v>148</v>
      </c>
      <c r="F6" s="7"/>
      <c r="G6" s="7"/>
      <c r="H6" s="7"/>
      <c r="I6" s="7"/>
      <c r="J6" s="124"/>
      <c r="K6" s="7"/>
    </row>
    <row r="7" spans="1:11" x14ac:dyDescent="0.2">
      <c r="A7" s="7" t="s">
        <v>125</v>
      </c>
      <c r="B7" t="s">
        <v>134</v>
      </c>
      <c r="C7" s="5"/>
      <c r="D7" t="s">
        <v>134</v>
      </c>
      <c r="E7" s="7" t="s">
        <v>125</v>
      </c>
      <c r="F7" s="122"/>
      <c r="G7" s="7"/>
      <c r="H7" s="7"/>
      <c r="I7" s="99"/>
      <c r="J7" s="124"/>
      <c r="K7" s="7"/>
    </row>
    <row r="8" spans="1:11" x14ac:dyDescent="0.2">
      <c r="A8" s="7" t="s">
        <v>150</v>
      </c>
      <c r="B8" t="s">
        <v>149</v>
      </c>
      <c r="C8" s="5"/>
      <c r="D8" t="s">
        <v>149</v>
      </c>
      <c r="E8" s="7" t="s">
        <v>150</v>
      </c>
      <c r="F8" s="122"/>
      <c r="G8" s="7"/>
      <c r="H8" s="7"/>
      <c r="I8" s="7"/>
      <c r="J8" s="124"/>
      <c r="K8" s="7"/>
    </row>
    <row r="9" spans="1:11" x14ac:dyDescent="0.2">
      <c r="A9" s="7" t="s">
        <v>152</v>
      </c>
      <c r="B9" t="s">
        <v>151</v>
      </c>
      <c r="C9" s="5"/>
      <c r="D9" t="s">
        <v>151</v>
      </c>
      <c r="E9" s="7" t="s">
        <v>152</v>
      </c>
      <c r="F9" s="122"/>
      <c r="G9" s="7"/>
      <c r="H9" s="7"/>
      <c r="I9" s="7"/>
      <c r="J9" s="124"/>
      <c r="K9" s="7"/>
    </row>
    <row r="10" spans="1:11" x14ac:dyDescent="0.2">
      <c r="A10" s="7" t="s">
        <v>153</v>
      </c>
      <c r="B10" t="s">
        <v>88</v>
      </c>
      <c r="C10" s="5"/>
      <c r="D10" t="s">
        <v>88</v>
      </c>
      <c r="E10" s="7" t="s">
        <v>153</v>
      </c>
      <c r="F10" s="122"/>
      <c r="G10" s="7"/>
      <c r="H10" s="7"/>
      <c r="I10" s="7"/>
      <c r="J10" s="124"/>
      <c r="K10" s="7"/>
    </row>
    <row r="11" spans="1:11" x14ac:dyDescent="0.2">
      <c r="A11" s="7" t="s">
        <v>129</v>
      </c>
      <c r="B11" t="s">
        <v>154</v>
      </c>
      <c r="C11" s="5"/>
      <c r="D11" t="s">
        <v>154</v>
      </c>
      <c r="E11" s="7" t="s">
        <v>129</v>
      </c>
      <c r="F11" s="122"/>
      <c r="G11" s="7"/>
      <c r="H11" s="7"/>
      <c r="I11" s="7"/>
      <c r="J11" s="124"/>
      <c r="K11" s="7"/>
    </row>
    <row r="12" spans="1:11" x14ac:dyDescent="0.2">
      <c r="A12" s="7" t="s">
        <v>155</v>
      </c>
      <c r="B12" t="s">
        <v>135</v>
      </c>
      <c r="C12" s="5"/>
      <c r="D12" t="s">
        <v>135</v>
      </c>
      <c r="E12" s="7" t="s">
        <v>155</v>
      </c>
      <c r="F12" s="122"/>
      <c r="G12" s="7"/>
      <c r="H12" s="7"/>
      <c r="I12" s="7"/>
      <c r="J12" s="124"/>
      <c r="K12" s="7"/>
    </row>
    <row r="13" spans="1:11" x14ac:dyDescent="0.2">
      <c r="A13" s="7" t="s">
        <v>156</v>
      </c>
      <c r="B13" t="s">
        <v>89</v>
      </c>
      <c r="C13" s="5"/>
      <c r="D13" t="s">
        <v>89</v>
      </c>
      <c r="E13" s="7" t="s">
        <v>156</v>
      </c>
      <c r="F13" s="122"/>
      <c r="G13" s="7"/>
      <c r="H13" s="7"/>
      <c r="I13" s="7"/>
      <c r="J13" s="124"/>
      <c r="K13" s="7"/>
    </row>
    <row r="14" spans="1:11" x14ac:dyDescent="0.2">
      <c r="A14" s="7" t="s">
        <v>157</v>
      </c>
      <c r="B14" t="s">
        <v>90</v>
      </c>
      <c r="D14" t="s">
        <v>90</v>
      </c>
      <c r="E14" s="7" t="s">
        <v>157</v>
      </c>
      <c r="F14" s="122"/>
      <c r="G14" s="7"/>
      <c r="H14" s="7"/>
      <c r="I14" s="7"/>
      <c r="J14" s="124"/>
      <c r="K14" s="7"/>
    </row>
    <row r="15" spans="1:11" x14ac:dyDescent="0.2">
      <c r="A15" s="7" t="s">
        <v>158</v>
      </c>
      <c r="B15" t="s">
        <v>91</v>
      </c>
      <c r="C15" s="5"/>
      <c r="D15" t="s">
        <v>91</v>
      </c>
      <c r="E15" s="7" t="s">
        <v>158</v>
      </c>
      <c r="F15" s="122"/>
      <c r="G15" s="123"/>
      <c r="H15" s="7"/>
      <c r="I15" s="7"/>
      <c r="J15" s="50"/>
      <c r="K15" s="7"/>
    </row>
    <row r="16" spans="1:11" x14ac:dyDescent="0.2">
      <c r="A16" s="7" t="s">
        <v>160</v>
      </c>
      <c r="B16" t="s">
        <v>159</v>
      </c>
      <c r="C16" s="23"/>
      <c r="D16" t="s">
        <v>159</v>
      </c>
      <c r="E16" s="7" t="s">
        <v>160</v>
      </c>
      <c r="F16" s="7"/>
      <c r="G16" s="7"/>
      <c r="H16" s="7"/>
      <c r="I16" s="7"/>
      <c r="J16" s="50"/>
      <c r="K16" s="7"/>
    </row>
    <row r="17" spans="1:11" x14ac:dyDescent="0.2">
      <c r="A17" s="7" t="s">
        <v>161</v>
      </c>
      <c r="B17" t="s">
        <v>92</v>
      </c>
      <c r="C17" s="5"/>
      <c r="D17" t="s">
        <v>92</v>
      </c>
      <c r="E17" s="7" t="s">
        <v>161</v>
      </c>
      <c r="F17" s="7"/>
      <c r="G17" s="7"/>
      <c r="H17" s="7"/>
      <c r="I17" s="7"/>
      <c r="J17" s="50"/>
      <c r="K17" s="7"/>
    </row>
    <row r="18" spans="1:11" x14ac:dyDescent="0.2">
      <c r="A18" s="7" t="s">
        <v>132</v>
      </c>
      <c r="B18" t="s">
        <v>136</v>
      </c>
      <c r="C18" s="5"/>
      <c r="D18" t="s">
        <v>136</v>
      </c>
      <c r="E18" s="7" t="s">
        <v>132</v>
      </c>
      <c r="F18" s="7"/>
      <c r="G18" s="7"/>
      <c r="H18" s="7"/>
      <c r="I18" s="7"/>
      <c r="J18" s="50"/>
      <c r="K18" s="7"/>
    </row>
    <row r="19" spans="1:11" x14ac:dyDescent="0.2">
      <c r="A19" s="7" t="s">
        <v>163</v>
      </c>
      <c r="B19" t="s">
        <v>162</v>
      </c>
      <c r="C19" s="5"/>
      <c r="D19" t="s">
        <v>162</v>
      </c>
      <c r="E19" s="7" t="s">
        <v>163</v>
      </c>
      <c r="F19" s="7"/>
      <c r="G19" s="7"/>
      <c r="H19" s="7"/>
      <c r="I19" s="7"/>
      <c r="J19" s="50"/>
      <c r="K19" s="7"/>
    </row>
    <row r="20" spans="1:11" x14ac:dyDescent="0.2">
      <c r="A20" t="s">
        <v>165</v>
      </c>
      <c r="B20" t="s">
        <v>164</v>
      </c>
      <c r="C20" s="5"/>
      <c r="D20" t="s">
        <v>164</v>
      </c>
      <c r="E20" t="s">
        <v>165</v>
      </c>
      <c r="F20" s="7"/>
      <c r="G20" s="7"/>
      <c r="H20" s="7"/>
      <c r="I20" s="7"/>
      <c r="J20" s="50"/>
      <c r="K20" s="7"/>
    </row>
    <row r="21" spans="1:11" x14ac:dyDescent="0.2">
      <c r="A21" t="s">
        <v>166</v>
      </c>
      <c r="B21" t="s">
        <v>93</v>
      </c>
      <c r="D21" t="s">
        <v>93</v>
      </c>
      <c r="E21" t="s">
        <v>166</v>
      </c>
      <c r="F21" s="7"/>
      <c r="G21" s="7"/>
      <c r="H21" s="7"/>
      <c r="I21" s="7"/>
      <c r="J21" s="50"/>
      <c r="K21" s="7"/>
    </row>
    <row r="22" spans="1:11" x14ac:dyDescent="0.2">
      <c r="A22" t="s">
        <v>124</v>
      </c>
      <c r="B22" t="s">
        <v>137</v>
      </c>
      <c r="D22" t="s">
        <v>137</v>
      </c>
      <c r="E22" t="s">
        <v>124</v>
      </c>
      <c r="F22" s="7"/>
      <c r="G22" s="7"/>
      <c r="H22" s="7"/>
      <c r="I22" s="7"/>
      <c r="J22" s="50"/>
      <c r="K22" s="7"/>
    </row>
    <row r="23" spans="1:11" x14ac:dyDescent="0.2">
      <c r="A23" t="s">
        <v>131</v>
      </c>
      <c r="B23" t="s">
        <v>94</v>
      </c>
      <c r="D23" t="s">
        <v>94</v>
      </c>
      <c r="E23" t="s">
        <v>131</v>
      </c>
      <c r="F23" s="7"/>
      <c r="G23" s="7"/>
      <c r="H23" s="7"/>
      <c r="I23" s="7"/>
      <c r="J23" s="50"/>
      <c r="K23" s="7"/>
    </row>
    <row r="24" spans="1:11" x14ac:dyDescent="0.2">
      <c r="A24" t="s">
        <v>168</v>
      </c>
      <c r="B24" t="s">
        <v>167</v>
      </c>
      <c r="D24" t="s">
        <v>167</v>
      </c>
      <c r="E24" t="s">
        <v>168</v>
      </c>
      <c r="F24" s="7"/>
      <c r="G24" s="7"/>
      <c r="H24" s="7"/>
      <c r="I24" s="7"/>
      <c r="J24" s="50"/>
      <c r="K24" s="7"/>
    </row>
    <row r="25" spans="1:11" x14ac:dyDescent="0.2">
      <c r="A25" t="s">
        <v>126</v>
      </c>
      <c r="B25" t="s">
        <v>138</v>
      </c>
      <c r="D25" t="s">
        <v>138</v>
      </c>
      <c r="E25" t="s">
        <v>126</v>
      </c>
      <c r="F25" s="7"/>
      <c r="G25" s="7"/>
      <c r="H25" s="7"/>
      <c r="I25" s="7"/>
      <c r="J25" s="50"/>
      <c r="K25" s="7"/>
    </row>
    <row r="26" spans="1:11" x14ac:dyDescent="0.2">
      <c r="A26" t="s">
        <v>170</v>
      </c>
      <c r="B26" t="s">
        <v>169</v>
      </c>
      <c r="D26" t="s">
        <v>169</v>
      </c>
      <c r="E26" t="s">
        <v>170</v>
      </c>
      <c r="F26" s="7"/>
      <c r="G26" s="7"/>
      <c r="H26" s="7"/>
      <c r="I26" s="7"/>
      <c r="J26" s="50"/>
      <c r="K26" s="7"/>
    </row>
    <row r="27" spans="1:11" x14ac:dyDescent="0.2">
      <c r="A27" t="s">
        <v>172</v>
      </c>
      <c r="B27" t="s">
        <v>171</v>
      </c>
      <c r="D27" t="s">
        <v>171</v>
      </c>
      <c r="E27" t="s">
        <v>172</v>
      </c>
      <c r="F27" s="7"/>
      <c r="G27" s="7"/>
      <c r="H27" s="7"/>
      <c r="I27" s="7"/>
      <c r="J27" s="50"/>
      <c r="K27" s="7"/>
    </row>
    <row r="28" spans="1:11" x14ac:dyDescent="0.2">
      <c r="A28" t="s">
        <v>174</v>
      </c>
      <c r="B28" t="s">
        <v>173</v>
      </c>
      <c r="D28" t="s">
        <v>173</v>
      </c>
      <c r="E28" t="s">
        <v>174</v>
      </c>
      <c r="F28" s="7"/>
      <c r="G28" s="7"/>
      <c r="H28" s="7"/>
      <c r="I28" s="7"/>
      <c r="J28" s="50"/>
      <c r="K28" s="7"/>
    </row>
    <row r="29" spans="1:11" x14ac:dyDescent="0.2">
      <c r="A29" t="s">
        <v>176</v>
      </c>
      <c r="B29" t="s">
        <v>175</v>
      </c>
      <c r="D29" t="s">
        <v>175</v>
      </c>
      <c r="E29" t="s">
        <v>176</v>
      </c>
      <c r="F29" s="7"/>
      <c r="G29" s="7"/>
      <c r="H29" s="7"/>
      <c r="I29" s="7"/>
      <c r="J29" s="50"/>
      <c r="K29" s="7"/>
    </row>
    <row r="30" spans="1:11" x14ac:dyDescent="0.2">
      <c r="A30" t="s">
        <v>127</v>
      </c>
      <c r="B30" t="s">
        <v>139</v>
      </c>
      <c r="D30" t="s">
        <v>139</v>
      </c>
      <c r="E30" t="s">
        <v>127</v>
      </c>
      <c r="F30" s="7"/>
      <c r="G30" s="7"/>
      <c r="H30" s="7"/>
      <c r="I30" s="7"/>
      <c r="J30" s="50"/>
      <c r="K30" s="7"/>
    </row>
    <row r="31" spans="1:11" x14ac:dyDescent="0.2">
      <c r="A31" t="s">
        <v>178</v>
      </c>
      <c r="B31" t="s">
        <v>177</v>
      </c>
      <c r="D31" t="s">
        <v>177</v>
      </c>
      <c r="E31" t="s">
        <v>178</v>
      </c>
      <c r="F31" s="7"/>
      <c r="G31" s="7"/>
      <c r="H31" s="7"/>
      <c r="I31" s="7"/>
      <c r="J31" s="50"/>
      <c r="K31" s="7"/>
    </row>
    <row r="32" spans="1:11" x14ac:dyDescent="0.2">
      <c r="A32" t="s">
        <v>180</v>
      </c>
      <c r="B32" t="s">
        <v>179</v>
      </c>
      <c r="D32" t="s">
        <v>179</v>
      </c>
      <c r="E32" t="s">
        <v>180</v>
      </c>
      <c r="F32" s="7"/>
      <c r="G32" s="7"/>
      <c r="H32" s="7"/>
      <c r="I32" s="7"/>
      <c r="J32" s="50"/>
      <c r="K32" s="7"/>
    </row>
    <row r="33" spans="1:11" x14ac:dyDescent="0.2">
      <c r="A33" t="s">
        <v>181</v>
      </c>
      <c r="B33" t="s">
        <v>95</v>
      </c>
      <c r="D33" t="s">
        <v>95</v>
      </c>
      <c r="E33" t="s">
        <v>181</v>
      </c>
      <c r="F33" s="7"/>
      <c r="G33" s="7"/>
      <c r="H33" s="7"/>
      <c r="I33" s="7"/>
      <c r="J33" s="50"/>
      <c r="K33" s="7"/>
    </row>
    <row r="34" spans="1:11" x14ac:dyDescent="0.2">
      <c r="A34" t="s">
        <v>183</v>
      </c>
      <c r="B34" t="s">
        <v>182</v>
      </c>
      <c r="D34" t="s">
        <v>182</v>
      </c>
      <c r="E34" t="s">
        <v>183</v>
      </c>
      <c r="F34" s="7"/>
      <c r="G34" s="7"/>
      <c r="H34" s="7"/>
      <c r="I34" s="7"/>
      <c r="J34" s="50"/>
      <c r="K34" s="7"/>
    </row>
    <row r="35" spans="1:11" x14ac:dyDescent="0.2">
      <c r="A35" t="s">
        <v>185</v>
      </c>
      <c r="B35" t="s">
        <v>184</v>
      </c>
      <c r="D35" t="s">
        <v>184</v>
      </c>
      <c r="E35" t="s">
        <v>185</v>
      </c>
      <c r="F35" s="7"/>
      <c r="G35" s="7"/>
      <c r="H35" s="7"/>
      <c r="I35" s="7"/>
      <c r="J35" s="7"/>
      <c r="K35" s="7"/>
    </row>
    <row r="36" spans="1:11" x14ac:dyDescent="0.2">
      <c r="A36" t="s">
        <v>187</v>
      </c>
      <c r="B36" t="s">
        <v>186</v>
      </c>
      <c r="D36" t="s">
        <v>186</v>
      </c>
      <c r="E36" t="s">
        <v>187</v>
      </c>
      <c r="F36" s="7"/>
      <c r="G36" s="7"/>
      <c r="H36" s="7"/>
      <c r="I36" s="7"/>
      <c r="J36" s="7"/>
      <c r="K36" s="7"/>
    </row>
    <row r="37" spans="1:11" x14ac:dyDescent="0.2">
      <c r="A37" t="s">
        <v>189</v>
      </c>
      <c r="B37" t="s">
        <v>188</v>
      </c>
      <c r="D37" t="s">
        <v>188</v>
      </c>
      <c r="E37" t="s">
        <v>189</v>
      </c>
      <c r="F37" s="7"/>
      <c r="G37" s="7"/>
      <c r="H37" s="7"/>
      <c r="I37" s="7"/>
      <c r="J37" s="7"/>
      <c r="K37" s="7"/>
    </row>
    <row r="38" spans="1:11" x14ac:dyDescent="0.2">
      <c r="A38" t="s">
        <v>191</v>
      </c>
      <c r="B38" t="s">
        <v>190</v>
      </c>
      <c r="D38" t="s">
        <v>190</v>
      </c>
      <c r="E38" t="s">
        <v>191</v>
      </c>
      <c r="F38" s="7"/>
      <c r="G38" s="7"/>
      <c r="H38" s="7"/>
      <c r="I38" s="7"/>
      <c r="J38" s="7"/>
      <c r="K38" s="7"/>
    </row>
    <row r="39" spans="1:11" x14ac:dyDescent="0.2">
      <c r="A39" t="s">
        <v>193</v>
      </c>
      <c r="B39" t="s">
        <v>192</v>
      </c>
      <c r="D39" t="s">
        <v>192</v>
      </c>
      <c r="E39" t="s">
        <v>193</v>
      </c>
    </row>
    <row r="40" spans="1:11" x14ac:dyDescent="0.2">
      <c r="A40" t="s">
        <v>128</v>
      </c>
      <c r="B40" t="s">
        <v>140</v>
      </c>
      <c r="D40" t="s">
        <v>140</v>
      </c>
      <c r="E40" t="s">
        <v>128</v>
      </c>
    </row>
    <row r="41" spans="1:11" x14ac:dyDescent="0.2">
      <c r="A41" t="s">
        <v>123</v>
      </c>
      <c r="B41" t="s">
        <v>141</v>
      </c>
      <c r="D41" t="s">
        <v>141</v>
      </c>
      <c r="E41" t="s">
        <v>123</v>
      </c>
    </row>
    <row r="42" spans="1:11" x14ac:dyDescent="0.2">
      <c r="A42" t="s">
        <v>195</v>
      </c>
      <c r="B42" t="s">
        <v>194</v>
      </c>
      <c r="D42" t="s">
        <v>194</v>
      </c>
      <c r="E42" t="s">
        <v>195</v>
      </c>
    </row>
    <row r="43" spans="1:11" x14ac:dyDescent="0.2">
      <c r="A43" t="s">
        <v>197</v>
      </c>
      <c r="B43" t="s">
        <v>196</v>
      </c>
      <c r="D43" t="s">
        <v>196</v>
      </c>
      <c r="E43" t="s">
        <v>197</v>
      </c>
    </row>
    <row r="44" spans="1:11" x14ac:dyDescent="0.2">
      <c r="A44" t="s">
        <v>198</v>
      </c>
      <c r="B44" t="s">
        <v>96</v>
      </c>
      <c r="D44" t="s">
        <v>96</v>
      </c>
      <c r="E44" t="s">
        <v>198</v>
      </c>
    </row>
    <row r="45" spans="1:11" x14ac:dyDescent="0.2">
      <c r="A45" t="s">
        <v>200</v>
      </c>
      <c r="B45" t="s">
        <v>199</v>
      </c>
      <c r="D45" t="s">
        <v>199</v>
      </c>
      <c r="E45" t="s">
        <v>200</v>
      </c>
    </row>
    <row r="46" spans="1:11" x14ac:dyDescent="0.2">
      <c r="A46" t="s">
        <v>201</v>
      </c>
      <c r="B46" t="s">
        <v>97</v>
      </c>
      <c r="D46" t="s">
        <v>97</v>
      </c>
      <c r="E46" t="s">
        <v>201</v>
      </c>
    </row>
    <row r="47" spans="1:11" x14ac:dyDescent="0.2">
      <c r="A47" t="s">
        <v>202</v>
      </c>
      <c r="B47" t="s">
        <v>98</v>
      </c>
      <c r="D47" t="s">
        <v>98</v>
      </c>
      <c r="E47" t="s">
        <v>202</v>
      </c>
    </row>
    <row r="48" spans="1:11" x14ac:dyDescent="0.2">
      <c r="A48" t="s">
        <v>133</v>
      </c>
      <c r="B48" t="s">
        <v>142</v>
      </c>
      <c r="D48" t="s">
        <v>142</v>
      </c>
      <c r="E48" t="s">
        <v>133</v>
      </c>
    </row>
    <row r="49" spans="1:5" x14ac:dyDescent="0.2">
      <c r="A49" t="s">
        <v>204</v>
      </c>
      <c r="B49" t="s">
        <v>203</v>
      </c>
      <c r="D49" t="s">
        <v>203</v>
      </c>
      <c r="E49" t="s">
        <v>204</v>
      </c>
    </row>
    <row r="50" spans="1:5" x14ac:dyDescent="0.2">
      <c r="A50" t="s">
        <v>205</v>
      </c>
      <c r="B50" t="s">
        <v>99</v>
      </c>
      <c r="D50" t="s">
        <v>99</v>
      </c>
      <c r="E50" t="s">
        <v>205</v>
      </c>
    </row>
    <row r="51" spans="1:5" x14ac:dyDescent="0.2">
      <c r="A51" t="s">
        <v>207</v>
      </c>
      <c r="B51" t="s">
        <v>206</v>
      </c>
      <c r="D51" t="s">
        <v>206</v>
      </c>
      <c r="E51" t="s">
        <v>207</v>
      </c>
    </row>
    <row r="52" spans="1:5" x14ac:dyDescent="0.2">
      <c r="A52" t="s">
        <v>209</v>
      </c>
      <c r="B52" t="s">
        <v>208</v>
      </c>
      <c r="D52" t="s">
        <v>208</v>
      </c>
      <c r="E52" t="s">
        <v>209</v>
      </c>
    </row>
    <row r="53" spans="1:5" x14ac:dyDescent="0.2">
      <c r="A53" t="s">
        <v>211</v>
      </c>
      <c r="B53" t="s">
        <v>210</v>
      </c>
      <c r="D53" t="s">
        <v>210</v>
      </c>
      <c r="E53" t="s">
        <v>211</v>
      </c>
    </row>
    <row r="54" spans="1:5" x14ac:dyDescent="0.2">
      <c r="A54" t="s">
        <v>212</v>
      </c>
      <c r="B54" t="s">
        <v>143</v>
      </c>
      <c r="D54" t="s">
        <v>143</v>
      </c>
      <c r="E54" t="s">
        <v>212</v>
      </c>
    </row>
    <row r="55" spans="1:5" x14ac:dyDescent="0.2">
      <c r="A55" t="s">
        <v>122</v>
      </c>
      <c r="B55" t="s">
        <v>144</v>
      </c>
      <c r="D55" t="s">
        <v>144</v>
      </c>
      <c r="E55" t="s">
        <v>122</v>
      </c>
    </row>
    <row r="56" spans="1:5" x14ac:dyDescent="0.2">
      <c r="A56" t="s">
        <v>214</v>
      </c>
      <c r="B56" t="s">
        <v>213</v>
      </c>
      <c r="D56" t="s">
        <v>213</v>
      </c>
      <c r="E56" t="s">
        <v>214</v>
      </c>
    </row>
    <row r="57" spans="1:5" x14ac:dyDescent="0.2">
      <c r="A57" t="s">
        <v>215</v>
      </c>
      <c r="B57" t="s">
        <v>100</v>
      </c>
      <c r="D57" t="s">
        <v>100</v>
      </c>
      <c r="E57" t="s">
        <v>215</v>
      </c>
    </row>
    <row r="58" spans="1:5" x14ac:dyDescent="0.2">
      <c r="A58" t="s">
        <v>217</v>
      </c>
      <c r="B58" t="s">
        <v>216</v>
      </c>
      <c r="D58" t="s">
        <v>216</v>
      </c>
      <c r="E58" t="s">
        <v>217</v>
      </c>
    </row>
    <row r="59" spans="1:5" x14ac:dyDescent="0.2">
      <c r="A59" t="s">
        <v>218</v>
      </c>
      <c r="B59" t="s">
        <v>101</v>
      </c>
      <c r="D59" t="s">
        <v>101</v>
      </c>
      <c r="E59" t="s">
        <v>218</v>
      </c>
    </row>
    <row r="60" spans="1:5" x14ac:dyDescent="0.2">
      <c r="A60" t="s">
        <v>130</v>
      </c>
      <c r="B60" t="s">
        <v>219</v>
      </c>
      <c r="D60" t="s">
        <v>219</v>
      </c>
      <c r="E60" t="s">
        <v>130</v>
      </c>
    </row>
    <row r="61" spans="1:5" x14ac:dyDescent="0.2">
      <c r="A61" t="s">
        <v>221</v>
      </c>
      <c r="B61" t="s">
        <v>220</v>
      </c>
      <c r="D61" t="s">
        <v>220</v>
      </c>
      <c r="E61" t="s">
        <v>221</v>
      </c>
    </row>
    <row r="62" spans="1:5" x14ac:dyDescent="0.2">
      <c r="A62" s="128"/>
      <c r="B62" s="127"/>
    </row>
    <row r="63" spans="1:5" x14ac:dyDescent="0.2">
      <c r="A63" s="128"/>
      <c r="B63" s="127"/>
    </row>
    <row r="64" spans="1:5" x14ac:dyDescent="0.2">
      <c r="A64" s="128"/>
      <c r="B64" s="127"/>
    </row>
    <row r="65" spans="1:2" x14ac:dyDescent="0.2">
      <c r="A65" s="128"/>
      <c r="B65" s="127"/>
    </row>
    <row r="66" spans="1:2" x14ac:dyDescent="0.2">
      <c r="A66" s="128"/>
      <c r="B66" s="127"/>
    </row>
    <row r="67" spans="1:2" x14ac:dyDescent="0.2">
      <c r="A67" s="128"/>
      <c r="B67" s="127"/>
    </row>
    <row r="68" spans="1:2" x14ac:dyDescent="0.2">
      <c r="A68" s="128"/>
      <c r="B68" s="127"/>
    </row>
    <row r="69" spans="1:2" x14ac:dyDescent="0.2">
      <c r="A69" s="128"/>
      <c r="B69" s="127"/>
    </row>
    <row r="70" spans="1:2" x14ac:dyDescent="0.2">
      <c r="A70" s="128"/>
      <c r="B70" s="127"/>
    </row>
    <row r="71" spans="1:2" x14ac:dyDescent="0.2">
      <c r="A71" s="128"/>
      <c r="B71" s="127"/>
    </row>
    <row r="72" spans="1:2" x14ac:dyDescent="0.2">
      <c r="A72" s="128"/>
      <c r="B72" s="127"/>
    </row>
    <row r="73" spans="1:2" x14ac:dyDescent="0.2">
      <c r="A73" s="128"/>
      <c r="B73" s="127"/>
    </row>
    <row r="74" spans="1:2" x14ac:dyDescent="0.2">
      <c r="A74" s="128"/>
      <c r="B74" s="127"/>
    </row>
    <row r="75" spans="1:2" x14ac:dyDescent="0.2">
      <c r="A75" s="128"/>
      <c r="B75" s="127"/>
    </row>
  </sheetData>
  <sortState ref="P5:Q36">
    <sortCondition ref="Q5:Q36"/>
  </sortState>
  <phoneticPr fontId="4"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32"/>
  <sheetViews>
    <sheetView zoomScale="85" zoomScaleNormal="85" workbookViewId="0">
      <selection sqref="A1:I1"/>
    </sheetView>
  </sheetViews>
  <sheetFormatPr defaultRowHeight="12.75" x14ac:dyDescent="0.2"/>
  <cols>
    <col min="1" max="1" width="23.85546875" customWidth="1"/>
  </cols>
  <sheetData>
    <row r="1" spans="1:9" ht="12.75" customHeight="1" x14ac:dyDescent="0.2">
      <c r="A1" s="379" t="s">
        <v>227</v>
      </c>
      <c r="B1" s="380"/>
      <c r="C1" s="380"/>
      <c r="D1" s="380"/>
      <c r="E1" s="380"/>
      <c r="F1" s="380"/>
      <c r="G1" s="380"/>
      <c r="H1" s="380"/>
      <c r="I1" s="380"/>
    </row>
    <row r="2" spans="1:9" ht="12.75" customHeight="1" x14ac:dyDescent="0.2">
      <c r="A2" s="376" t="s">
        <v>298</v>
      </c>
      <c r="B2" s="377"/>
      <c r="C2" s="377"/>
      <c r="D2" s="377"/>
      <c r="E2" s="377"/>
      <c r="F2" s="377"/>
      <c r="G2" s="377"/>
      <c r="H2" s="377"/>
      <c r="I2" s="377"/>
    </row>
    <row r="3" spans="1:9" x14ac:dyDescent="0.2">
      <c r="A3" s="378"/>
      <c r="B3" s="377"/>
      <c r="C3" s="377"/>
      <c r="D3" s="377"/>
      <c r="E3" s="377"/>
      <c r="F3" s="377"/>
      <c r="G3" s="377"/>
      <c r="H3" s="377"/>
      <c r="I3" s="377"/>
    </row>
    <row r="4" spans="1:9" s="5" customFormat="1" x14ac:dyDescent="0.2">
      <c r="A4" s="49"/>
      <c r="B4" s="48"/>
      <c r="C4" s="48"/>
      <c r="D4" s="48"/>
      <c r="E4" s="48"/>
      <c r="F4" s="48"/>
      <c r="G4" s="48"/>
      <c r="H4" s="48"/>
      <c r="I4" s="48"/>
    </row>
    <row r="5" spans="1:9" ht="31.5" customHeight="1" x14ac:dyDescent="0.2">
      <c r="A5" s="381" t="s">
        <v>227</v>
      </c>
      <c r="B5" s="382"/>
      <c r="C5" s="382"/>
      <c r="D5" s="382"/>
      <c r="E5" s="382"/>
      <c r="F5" s="382"/>
      <c r="G5" s="382"/>
      <c r="H5" s="382"/>
      <c r="I5" s="382"/>
    </row>
    <row r="6" spans="1:9" ht="31.5" customHeight="1" x14ac:dyDescent="0.2">
      <c r="A6" s="383" t="s">
        <v>297</v>
      </c>
      <c r="B6" s="384"/>
      <c r="C6" s="384"/>
      <c r="D6" s="384"/>
      <c r="E6" s="384"/>
      <c r="F6" s="384"/>
      <c r="G6" s="384"/>
      <c r="H6" s="384"/>
      <c r="I6" s="384"/>
    </row>
    <row r="7" spans="1:9" ht="27" customHeight="1" x14ac:dyDescent="0.2">
      <c r="A7" s="46"/>
      <c r="B7" s="45"/>
      <c r="C7" s="45"/>
    </row>
    <row r="8" spans="1:9" x14ac:dyDescent="0.2">
      <c r="A8" s="47"/>
      <c r="B8" s="47"/>
      <c r="C8" s="47"/>
    </row>
    <row r="9" spans="1:9" x14ac:dyDescent="0.2">
      <c r="A9" s="47"/>
      <c r="B9" s="47"/>
      <c r="C9" s="47"/>
    </row>
    <row r="10" spans="1:9" x14ac:dyDescent="0.2">
      <c r="A10" s="47"/>
      <c r="B10" s="47"/>
      <c r="C10" s="47"/>
    </row>
    <row r="11" spans="1:9" x14ac:dyDescent="0.2">
      <c r="A11" s="47"/>
      <c r="B11" s="47"/>
      <c r="C11" s="47"/>
    </row>
    <row r="12" spans="1:9" x14ac:dyDescent="0.2">
      <c r="A12" s="47"/>
      <c r="B12" s="47"/>
      <c r="C12" s="47"/>
    </row>
    <row r="13" spans="1:9" x14ac:dyDescent="0.2">
      <c r="A13" s="47"/>
      <c r="B13" s="47"/>
      <c r="C13" s="47"/>
    </row>
    <row r="14" spans="1:9" x14ac:dyDescent="0.2">
      <c r="A14" s="47"/>
      <c r="B14" s="47"/>
      <c r="C14" s="47"/>
    </row>
    <row r="15" spans="1:9" x14ac:dyDescent="0.2">
      <c r="A15" s="47"/>
      <c r="B15" s="47"/>
      <c r="C15" s="47"/>
    </row>
    <row r="16" spans="1:9" x14ac:dyDescent="0.2">
      <c r="A16" s="47"/>
      <c r="B16" s="47"/>
      <c r="C16" s="47"/>
    </row>
    <row r="17" spans="1:3" x14ac:dyDescent="0.2">
      <c r="A17" s="47"/>
      <c r="B17" s="47"/>
      <c r="C17" s="47"/>
    </row>
    <row r="18" spans="1:3" x14ac:dyDescent="0.2">
      <c r="A18" s="47"/>
      <c r="B18" s="47"/>
      <c r="C18" s="47"/>
    </row>
    <row r="19" spans="1:3" x14ac:dyDescent="0.2">
      <c r="A19" s="47"/>
      <c r="B19" s="47"/>
      <c r="C19" s="47"/>
    </row>
    <row r="20" spans="1:3" ht="15" x14ac:dyDescent="0.2">
      <c r="A20" s="45"/>
      <c r="B20" s="45"/>
      <c r="C20" s="45"/>
    </row>
    <row r="21" spans="1:3" ht="18" x14ac:dyDescent="0.25">
      <c r="A21" s="44"/>
      <c r="B21" s="44"/>
      <c r="C21" s="44"/>
    </row>
    <row r="22" spans="1:3" ht="15" x14ac:dyDescent="0.2">
      <c r="A22" s="45"/>
      <c r="B22" s="45"/>
      <c r="C22" s="45"/>
    </row>
    <row r="23" spans="1:3" ht="15" x14ac:dyDescent="0.2">
      <c r="A23" s="45"/>
      <c r="B23" s="45"/>
      <c r="C23" s="45"/>
    </row>
    <row r="24" spans="1:3" ht="15" x14ac:dyDescent="0.2">
      <c r="A24" s="45"/>
      <c r="B24" s="45"/>
      <c r="C24" s="45"/>
    </row>
    <row r="25" spans="1:3" ht="15" x14ac:dyDescent="0.2">
      <c r="A25" s="45"/>
      <c r="B25" s="45"/>
      <c r="C25" s="45"/>
    </row>
    <row r="26" spans="1:3" ht="15" x14ac:dyDescent="0.2">
      <c r="A26" s="45"/>
      <c r="B26" s="45"/>
      <c r="C26" s="45"/>
    </row>
    <row r="27" spans="1:3" x14ac:dyDescent="0.2">
      <c r="A27" s="47"/>
      <c r="B27" s="47"/>
      <c r="C27" s="47"/>
    </row>
    <row r="28" spans="1:3" x14ac:dyDescent="0.2">
      <c r="A28" s="47"/>
      <c r="B28" s="47"/>
      <c r="C28" s="47"/>
    </row>
    <row r="29" spans="1:3" x14ac:dyDescent="0.2">
      <c r="A29" s="47"/>
      <c r="B29" s="47"/>
      <c r="C29" s="47"/>
    </row>
    <row r="30" spans="1:3" x14ac:dyDescent="0.2">
      <c r="A30" s="47"/>
      <c r="B30" s="47"/>
      <c r="C30" s="47"/>
    </row>
    <row r="31" spans="1:3" x14ac:dyDescent="0.2">
      <c r="A31" s="47"/>
      <c r="B31" s="47"/>
      <c r="C31" s="47"/>
    </row>
    <row r="32" spans="1:3" x14ac:dyDescent="0.2">
      <c r="A32" s="47"/>
      <c r="B32" s="47"/>
      <c r="C32" s="47"/>
    </row>
  </sheetData>
  <mergeCells count="4">
    <mergeCell ref="A2:I3"/>
    <mergeCell ref="A1:I1"/>
    <mergeCell ref="A5:I5"/>
    <mergeCell ref="A6:I6"/>
  </mergeCells>
  <phoneticPr fontId="4"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62"/>
  <sheetViews>
    <sheetView zoomScale="70" zoomScaleNormal="70" workbookViewId="0"/>
  </sheetViews>
  <sheetFormatPr defaultColWidth="9.140625" defaultRowHeight="12" x14ac:dyDescent="0.2"/>
  <cols>
    <col min="1" max="1" width="27.7109375" style="303" customWidth="1"/>
    <col min="2" max="2" width="21.42578125" style="303" customWidth="1"/>
    <col min="3" max="3" width="18.28515625" style="292" customWidth="1"/>
    <col min="4" max="4" width="27.5703125" style="292" customWidth="1"/>
    <col min="5" max="5" width="25.7109375" style="292" customWidth="1"/>
    <col min="6" max="6" width="27.7109375" style="292" customWidth="1"/>
    <col min="7" max="7" width="19.42578125" style="292" customWidth="1"/>
    <col min="8" max="8" width="13.28515625" style="292" bestFit="1" customWidth="1"/>
    <col min="9" max="9" width="17.85546875" style="292" customWidth="1"/>
    <col min="10" max="10" width="14.5703125" style="292" customWidth="1"/>
    <col min="11" max="11" width="14.140625" style="292" customWidth="1"/>
    <col min="12" max="17" width="16.7109375" style="292" customWidth="1"/>
    <col min="18" max="18" width="14.5703125" style="292" customWidth="1"/>
    <col min="19" max="19" width="17.28515625" style="292" customWidth="1"/>
    <col min="20" max="20" width="13.7109375" style="292" customWidth="1"/>
    <col min="21" max="24" width="11.42578125" style="292" customWidth="1"/>
    <col min="25" max="25" width="34.85546875" style="292" customWidth="1"/>
    <col min="26" max="26" width="32" style="292" customWidth="1"/>
    <col min="27" max="27" width="32.42578125" style="292" customWidth="1"/>
    <col min="28" max="28" width="30.7109375" style="292" customWidth="1"/>
    <col min="29" max="29" width="31.7109375" style="292" bestFit="1" customWidth="1"/>
    <col min="30" max="30" width="31.42578125" style="292" bestFit="1" customWidth="1"/>
    <col min="31" max="31" width="9.140625" style="292"/>
    <col min="32" max="32" width="34.85546875" style="292" bestFit="1" customWidth="1"/>
    <col min="33" max="33" width="32" style="292" customWidth="1"/>
    <col min="34" max="34" width="32.42578125" style="292" customWidth="1"/>
    <col min="35" max="35" width="30.7109375" style="292" customWidth="1"/>
    <col min="36" max="36" width="31.7109375" style="292" customWidth="1"/>
    <col min="37" max="37" width="31.42578125" style="292" customWidth="1"/>
    <col min="38" max="16384" width="9.140625" style="292"/>
  </cols>
  <sheetData>
    <row r="1" spans="1:20" ht="15" x14ac:dyDescent="0.25">
      <c r="A1" s="291" t="s">
        <v>412</v>
      </c>
      <c r="B1" s="292"/>
    </row>
    <row r="2" spans="1:20" x14ac:dyDescent="0.2">
      <c r="A2" s="292"/>
      <c r="B2" s="292"/>
    </row>
    <row r="3" spans="1:20" ht="24" customHeight="1" x14ac:dyDescent="0.2">
      <c r="A3" s="293" t="s">
        <v>413</v>
      </c>
      <c r="B3" s="294" t="s">
        <v>414</v>
      </c>
      <c r="C3" s="294" t="s">
        <v>415</v>
      </c>
      <c r="D3" s="295" t="s">
        <v>416</v>
      </c>
      <c r="E3" s="294" t="s">
        <v>417</v>
      </c>
      <c r="F3" s="294" t="s">
        <v>418</v>
      </c>
    </row>
    <row r="4" spans="1:20" ht="12.75" customHeight="1" x14ac:dyDescent="0.2">
      <c r="A4" s="296" t="s">
        <v>419</v>
      </c>
      <c r="B4" s="296" t="s">
        <v>420</v>
      </c>
      <c r="C4" s="297">
        <v>1822325</v>
      </c>
      <c r="D4" s="297">
        <v>1926931</v>
      </c>
      <c r="E4" s="222">
        <f>(D4-C4)/D4</f>
        <v>5.4286323692960464E-2</v>
      </c>
      <c r="F4" s="297">
        <f>D4-C4</f>
        <v>104606</v>
      </c>
    </row>
    <row r="5" spans="1:20" ht="12.75" x14ac:dyDescent="0.2">
      <c r="A5" s="296" t="s">
        <v>421</v>
      </c>
      <c r="B5" s="296" t="s">
        <v>420</v>
      </c>
      <c r="C5" s="297">
        <v>22653</v>
      </c>
      <c r="D5" s="297">
        <v>18134</v>
      </c>
      <c r="E5" s="222">
        <f t="shared" ref="E5:E15" si="0">(D5-C5)/D5</f>
        <v>-0.24920039704422631</v>
      </c>
      <c r="F5" s="297">
        <f t="shared" ref="F5:F12" si="1">D5-C5</f>
        <v>-4519</v>
      </c>
    </row>
    <row r="6" spans="1:20" ht="12.75" x14ac:dyDescent="0.2">
      <c r="A6" s="296" t="s">
        <v>422</v>
      </c>
      <c r="B6" s="296" t="s">
        <v>420</v>
      </c>
      <c r="C6" s="297">
        <v>1844978</v>
      </c>
      <c r="D6" s="297">
        <v>1945065</v>
      </c>
      <c r="E6" s="222">
        <f t="shared" si="0"/>
        <v>5.1456892186122316E-2</v>
      </c>
      <c r="F6" s="297">
        <f t="shared" si="1"/>
        <v>100087</v>
      </c>
    </row>
    <row r="7" spans="1:20" ht="12.75" x14ac:dyDescent="0.2">
      <c r="A7" s="296" t="s">
        <v>423</v>
      </c>
      <c r="B7" s="296" t="s">
        <v>424</v>
      </c>
      <c r="C7" s="297">
        <v>553094</v>
      </c>
      <c r="D7" s="297">
        <v>709090</v>
      </c>
      <c r="E7" s="222">
        <f t="shared" si="0"/>
        <v>0.21999464101877053</v>
      </c>
      <c r="F7" s="297">
        <f t="shared" si="1"/>
        <v>155996</v>
      </c>
    </row>
    <row r="8" spans="1:20" ht="12.75" x14ac:dyDescent="0.2">
      <c r="A8" s="296" t="s">
        <v>425</v>
      </c>
      <c r="B8" s="296" t="s">
        <v>424</v>
      </c>
      <c r="C8" s="297">
        <v>35730496</v>
      </c>
      <c r="D8" s="297">
        <v>28772929</v>
      </c>
      <c r="E8" s="222">
        <f t="shared" si="0"/>
        <v>-0.24180948001505165</v>
      </c>
      <c r="F8" s="297">
        <f t="shared" si="1"/>
        <v>-6957567</v>
      </c>
      <c r="G8" s="298"/>
    </row>
    <row r="9" spans="1:20" ht="12.75" x14ac:dyDescent="0.2">
      <c r="A9" s="296" t="s">
        <v>426</v>
      </c>
      <c r="B9" s="296" t="s">
        <v>424</v>
      </c>
      <c r="C9" s="297">
        <v>36283590</v>
      </c>
      <c r="D9" s="297">
        <v>29482019</v>
      </c>
      <c r="E9" s="222">
        <f t="shared" si="0"/>
        <v>-0.23070234775983287</v>
      </c>
      <c r="F9" s="297">
        <f t="shared" si="1"/>
        <v>-6801571</v>
      </c>
    </row>
    <row r="10" spans="1:20" ht="12.75" x14ac:dyDescent="0.2">
      <c r="A10" s="296" t="s">
        <v>378</v>
      </c>
      <c r="B10" s="296"/>
      <c r="C10" s="297">
        <v>2275</v>
      </c>
      <c r="D10" s="297">
        <v>2311</v>
      </c>
      <c r="E10" s="222">
        <f t="shared" si="0"/>
        <v>1.5577672003461706E-2</v>
      </c>
      <c r="F10" s="297">
        <f t="shared" si="1"/>
        <v>36</v>
      </c>
    </row>
    <row r="11" spans="1:20" ht="12.75" x14ac:dyDescent="0.2">
      <c r="A11" s="296" t="s">
        <v>374</v>
      </c>
      <c r="B11" s="296"/>
      <c r="C11" s="297">
        <v>4462</v>
      </c>
      <c r="D11" s="297">
        <v>4395</v>
      </c>
      <c r="E11" s="222">
        <f t="shared" si="0"/>
        <v>-1.5244596131968146E-2</v>
      </c>
      <c r="F11" s="297">
        <f t="shared" si="1"/>
        <v>-67</v>
      </c>
      <c r="H11" s="298"/>
      <c r="L11" s="299"/>
    </row>
    <row r="12" spans="1:20" ht="12.75" x14ac:dyDescent="0.2">
      <c r="A12" s="296" t="s">
        <v>427</v>
      </c>
      <c r="B12" s="296"/>
      <c r="C12" s="297">
        <v>6737</v>
      </c>
      <c r="D12" s="297">
        <v>6706</v>
      </c>
      <c r="E12" s="222">
        <f t="shared" si="0"/>
        <v>-4.622725917089174E-3</v>
      </c>
      <c r="F12" s="297">
        <f t="shared" si="1"/>
        <v>-31</v>
      </c>
    </row>
    <row r="13" spans="1:20" ht="12.75" x14ac:dyDescent="0.2">
      <c r="A13" s="297" t="s">
        <v>317</v>
      </c>
      <c r="B13" s="296"/>
      <c r="C13" s="297">
        <v>41</v>
      </c>
      <c r="D13" s="297">
        <v>19</v>
      </c>
      <c r="E13" s="222">
        <f t="shared" si="0"/>
        <v>-1.1578947368421053</v>
      </c>
      <c r="F13" s="297">
        <f t="shared" ref="F13:F15" si="2">D13-C13</f>
        <v>-22</v>
      </c>
      <c r="I13" s="300"/>
      <c r="J13" s="300"/>
      <c r="K13" s="300"/>
      <c r="L13" s="300"/>
      <c r="M13" s="300"/>
      <c r="N13" s="300"/>
      <c r="O13" s="300"/>
      <c r="P13" s="300"/>
      <c r="Q13" s="301"/>
      <c r="R13" s="301"/>
      <c r="S13" s="301"/>
      <c r="T13" s="301"/>
    </row>
    <row r="14" spans="1:20" ht="12.75" x14ac:dyDescent="0.2">
      <c r="A14" s="296" t="s">
        <v>376</v>
      </c>
      <c r="B14" s="296"/>
      <c r="C14" s="297">
        <v>25.811410074837042</v>
      </c>
      <c r="D14" s="297">
        <v>12.554776422712504</v>
      </c>
      <c r="E14" s="222">
        <f t="shared" si="0"/>
        <v>-1.0559036024044461</v>
      </c>
      <c r="F14" s="297">
        <f t="shared" si="2"/>
        <v>-13.256633652124538</v>
      </c>
      <c r="G14" s="302"/>
      <c r="H14" s="302"/>
    </row>
    <row r="15" spans="1:20" ht="12.75" x14ac:dyDescent="0.2">
      <c r="A15" s="296" t="s">
        <v>372</v>
      </c>
      <c r="B15" s="296"/>
      <c r="C15" s="297">
        <v>15.504379398847167</v>
      </c>
      <c r="D15" s="297">
        <v>6.0241709457085477</v>
      </c>
      <c r="E15" s="222">
        <f t="shared" si="0"/>
        <v>-1.5736951256159251</v>
      </c>
      <c r="F15" s="297">
        <f t="shared" si="2"/>
        <v>-9.4802084531386193</v>
      </c>
      <c r="H15" s="302"/>
      <c r="I15" s="302"/>
    </row>
    <row r="16" spans="1:20" ht="15" x14ac:dyDescent="0.25">
      <c r="C16" s="303"/>
      <c r="D16" s="304"/>
      <c r="E16" s="304"/>
      <c r="F16" s="305"/>
      <c r="G16" s="303"/>
      <c r="H16" s="302"/>
      <c r="I16" s="302"/>
      <c r="K16" s="302"/>
      <c r="L16" s="302"/>
      <c r="M16" s="291"/>
    </row>
    <row r="17" spans="1:24" ht="15" x14ac:dyDescent="0.25">
      <c r="A17" s="291" t="s">
        <v>429</v>
      </c>
      <c r="B17" s="292"/>
      <c r="M17" s="291" t="s">
        <v>428</v>
      </c>
      <c r="N17" s="303"/>
      <c r="O17" s="303"/>
      <c r="P17" s="304"/>
      <c r="Q17" s="305"/>
      <c r="R17" s="304"/>
      <c r="S17" s="303"/>
      <c r="T17" s="302"/>
      <c r="U17" s="302"/>
      <c r="W17" s="302"/>
      <c r="X17" s="302"/>
    </row>
    <row r="18" spans="1:24" ht="15" x14ac:dyDescent="0.25">
      <c r="A18" s="292"/>
      <c r="B18" s="292"/>
      <c r="M18" s="306" t="s">
        <v>430</v>
      </c>
      <c r="N18" s="303"/>
      <c r="O18" s="303"/>
      <c r="P18" s="303"/>
      <c r="Q18" s="303"/>
      <c r="R18" s="303"/>
      <c r="S18" s="307"/>
      <c r="T18" s="302"/>
    </row>
    <row r="19" spans="1:24" ht="25.5" customHeight="1" x14ac:dyDescent="0.2">
      <c r="A19" s="387" t="s">
        <v>19</v>
      </c>
      <c r="B19" s="388" t="s">
        <v>433</v>
      </c>
      <c r="C19" s="389"/>
      <c r="D19" s="388" t="s">
        <v>434</v>
      </c>
      <c r="E19" s="389"/>
      <c r="F19" s="388" t="s">
        <v>435</v>
      </c>
      <c r="G19" s="389"/>
      <c r="H19" s="388" t="s">
        <v>436</v>
      </c>
      <c r="I19" s="389"/>
      <c r="J19" s="388" t="s">
        <v>437</v>
      </c>
      <c r="K19" s="390"/>
      <c r="M19" s="391" t="s">
        <v>19</v>
      </c>
      <c r="N19" s="385" t="s">
        <v>431</v>
      </c>
      <c r="O19" s="385"/>
      <c r="P19" s="385"/>
      <c r="Q19" s="385"/>
      <c r="R19" s="385"/>
      <c r="S19" s="386" t="s">
        <v>432</v>
      </c>
      <c r="T19" s="385"/>
      <c r="U19" s="385"/>
      <c r="V19" s="385"/>
      <c r="W19" s="385"/>
    </row>
    <row r="20" spans="1:24" x14ac:dyDescent="0.2">
      <c r="A20" s="387"/>
      <c r="B20" s="309">
        <v>2011</v>
      </c>
      <c r="C20" s="309">
        <v>2015</v>
      </c>
      <c r="D20" s="309">
        <v>2011</v>
      </c>
      <c r="E20" s="309">
        <v>2015</v>
      </c>
      <c r="F20" s="309">
        <v>2011</v>
      </c>
      <c r="G20" s="309">
        <v>2015</v>
      </c>
      <c r="H20" s="309">
        <v>2011</v>
      </c>
      <c r="I20" s="309">
        <v>2015</v>
      </c>
      <c r="J20" s="309">
        <v>2011</v>
      </c>
      <c r="K20" s="309">
        <v>2015</v>
      </c>
      <c r="M20" s="391"/>
      <c r="N20" s="308" t="s">
        <v>438</v>
      </c>
      <c r="O20" s="308" t="s">
        <v>342</v>
      </c>
      <c r="P20" s="308" t="s">
        <v>343</v>
      </c>
      <c r="Q20" s="308" t="s">
        <v>439</v>
      </c>
      <c r="R20" s="308" t="s">
        <v>345</v>
      </c>
      <c r="S20" s="308" t="s">
        <v>438</v>
      </c>
      <c r="T20" s="308" t="s">
        <v>342</v>
      </c>
      <c r="U20" s="308" t="s">
        <v>343</v>
      </c>
      <c r="V20" s="308" t="s">
        <v>439</v>
      </c>
      <c r="W20" s="308" t="s">
        <v>345</v>
      </c>
    </row>
    <row r="21" spans="1:24" ht="12.75" x14ac:dyDescent="0.2">
      <c r="A21" s="310" t="s">
        <v>279</v>
      </c>
      <c r="B21" s="313">
        <v>421.076108143662</v>
      </c>
      <c r="C21" s="313">
        <f>HLOOKUP($A21,by_cnty_allpol!$C$4:$S$9,2,FALSE)</f>
        <v>319.01900740266643</v>
      </c>
      <c r="D21" s="313">
        <v>1423.6984960310208</v>
      </c>
      <c r="E21" s="313">
        <f>HLOOKUP($A21,by_cnty_allpol!$C$4:$S$9,3,FALSE)</f>
        <v>1403.1815154820752</v>
      </c>
      <c r="F21" s="313">
        <v>253.81789452940797</v>
      </c>
      <c r="G21" s="313">
        <f>HLOOKUP($A21,by_cnty_allpol!$C$4:$S$9,4,FALSE)</f>
        <v>216.19266101821958</v>
      </c>
      <c r="H21" s="313">
        <v>0.49444374523292967</v>
      </c>
      <c r="I21" s="313">
        <f>HLOOKUP($A21,by_cnty_allpol!$C$4:$S$9,5,FALSE)</f>
        <v>0.3068096928239476</v>
      </c>
      <c r="J21" s="313">
        <v>13.718070004484757</v>
      </c>
      <c r="K21" s="313">
        <f>HLOOKUP($A21,by_cnty_allpol!$C$4:$S$9,6,FALSE)</f>
        <v>9.3921604484918788</v>
      </c>
      <c r="M21" s="310" t="str">
        <f t="shared" ref="M21:M36" si="3">A21</f>
        <v>Toole</v>
      </c>
      <c r="N21" s="311">
        <f t="shared" ref="N21:N37" si="4">IF(AND(B21=0,C21=0),0,(C21-B21)/B21)</f>
        <v>-0.2423721003571542</v>
      </c>
      <c r="O21" s="311">
        <f t="shared" ref="O21:O37" si="5">IF(AND(D21=0,E21=0),0,(E21-D21)/D21)</f>
        <v>-1.4411043213252504E-2</v>
      </c>
      <c r="P21" s="311">
        <f t="shared" ref="P21:P37" si="6">IF(AND(F21=0,G21=0),0,(G21-F21)/F21)</f>
        <v>-0.14823711929746952</v>
      </c>
      <c r="Q21" s="311">
        <f t="shared" ref="Q21:Q37" si="7">IF(AND(H21=0,I21=0),0,(I21-H21)/H21)</f>
        <v>-0.37948513702117664</v>
      </c>
      <c r="R21" s="311">
        <f t="shared" ref="R21:R37" si="8">IF(AND(J21=0,K21=0),0,(K21-J21)/J21)</f>
        <v>-0.31534388981676265</v>
      </c>
      <c r="S21" s="312">
        <f t="shared" ref="S21:S37" si="9">(C21-B21)</f>
        <v>-102.05710074099557</v>
      </c>
      <c r="T21" s="312">
        <f t="shared" ref="T21:T37" si="10">E21-D21</f>
        <v>-20.516980548945639</v>
      </c>
      <c r="U21" s="312">
        <f t="shared" ref="U21:U37" si="11">G21-F21</f>
        <v>-37.625233511188384</v>
      </c>
      <c r="V21" s="312">
        <f t="shared" ref="V21:V37" si="12">I21-H21</f>
        <v>-0.18763405240898207</v>
      </c>
      <c r="W21" s="312">
        <f t="shared" ref="W21:W37" si="13">K21-J21</f>
        <v>-4.3259095559928777</v>
      </c>
    </row>
    <row r="22" spans="1:24" ht="12.75" x14ac:dyDescent="0.2">
      <c r="A22" s="310" t="s">
        <v>280</v>
      </c>
      <c r="B22" s="313">
        <v>86.021287102595238</v>
      </c>
      <c r="C22" s="313">
        <f>HLOOKUP($A22,by_cnty_allpol!$C$4:$S$9,2,FALSE)</f>
        <v>75.287744425325087</v>
      </c>
      <c r="D22" s="313">
        <v>337.19067280775869</v>
      </c>
      <c r="E22" s="313">
        <f>HLOOKUP($A22,by_cnty_allpol!$C$4:$S$9,3,FALSE)</f>
        <v>329.4088169111119</v>
      </c>
      <c r="F22" s="313">
        <v>41.514851012154161</v>
      </c>
      <c r="G22" s="313">
        <f>HLOOKUP($A22,by_cnty_allpol!$C$4:$S$9,4,FALSE)</f>
        <v>39.283699604920209</v>
      </c>
      <c r="H22" s="313">
        <v>4.8519885318097436E-2</v>
      </c>
      <c r="I22" s="313">
        <f>HLOOKUP($A22,by_cnty_allpol!$C$4:$S$9,5,FALSE)</f>
        <v>4.1622652404224816E-2</v>
      </c>
      <c r="J22" s="313">
        <v>1.5705256812262818</v>
      </c>
      <c r="K22" s="313">
        <f>HLOOKUP($A22,by_cnty_allpol!$C$4:$S$9,6,FALSE)</f>
        <v>1.4238838139354333</v>
      </c>
      <c r="M22" s="310" t="str">
        <f t="shared" si="3"/>
        <v>Pondera</v>
      </c>
      <c r="N22" s="311">
        <f t="shared" si="4"/>
        <v>-0.12477775023836307</v>
      </c>
      <c r="O22" s="311">
        <f t="shared" si="5"/>
        <v>-2.3078502830009864E-2</v>
      </c>
      <c r="P22" s="311">
        <f t="shared" si="6"/>
        <v>-5.3743452110203781E-2</v>
      </c>
      <c r="Q22" s="311">
        <f t="shared" si="7"/>
        <v>-0.14215270437376776</v>
      </c>
      <c r="R22" s="311">
        <f t="shared" si="8"/>
        <v>-9.337119987515842E-2</v>
      </c>
      <c r="S22" s="312">
        <f t="shared" si="9"/>
        <v>-10.733542677270151</v>
      </c>
      <c r="T22" s="312">
        <f t="shared" si="10"/>
        <v>-7.781855896646789</v>
      </c>
      <c r="U22" s="312">
        <f t="shared" si="11"/>
        <v>-2.231151407233952</v>
      </c>
      <c r="V22" s="312">
        <f t="shared" si="12"/>
        <v>-6.8972329138726196E-3</v>
      </c>
      <c r="W22" s="312">
        <f t="shared" si="13"/>
        <v>-0.14664186729084849</v>
      </c>
    </row>
    <row r="23" spans="1:24" ht="12.75" x14ac:dyDescent="0.2">
      <c r="A23" s="310" t="s">
        <v>281</v>
      </c>
      <c r="B23" s="313">
        <v>230.39234680603309</v>
      </c>
      <c r="C23" s="313">
        <f>HLOOKUP($A23,by_cnty_allpol!$C$4:$S$9,2,FALSE)</f>
        <v>167.1055412430037</v>
      </c>
      <c r="D23" s="313">
        <v>967.20004853140165</v>
      </c>
      <c r="E23" s="313">
        <f>HLOOKUP($A23,by_cnty_allpol!$C$4:$S$9,3,FALSE)</f>
        <v>952.57484476337231</v>
      </c>
      <c r="F23" s="313">
        <v>180.01309808840404</v>
      </c>
      <c r="G23" s="313">
        <f>HLOOKUP($A23,by_cnty_allpol!$C$4:$S$9,4,FALSE)</f>
        <v>148.80295725443611</v>
      </c>
      <c r="H23" s="313">
        <v>0.43584314176118738</v>
      </c>
      <c r="I23" s="313">
        <f>HLOOKUP($A23,by_cnty_allpol!$C$4:$S$9,5,FALSE)</f>
        <v>0.288458321758992</v>
      </c>
      <c r="J23" s="313">
        <v>7.16953790479206</v>
      </c>
      <c r="K23" s="313">
        <f>HLOOKUP($A23,by_cnty_allpol!$C$4:$S$9,6,FALSE)</f>
        <v>4.5480562382624461</v>
      </c>
      <c r="M23" s="310" t="str">
        <f t="shared" si="3"/>
        <v>Glacier</v>
      </c>
      <c r="N23" s="311">
        <f t="shared" si="4"/>
        <v>-0.27469144023395203</v>
      </c>
      <c r="O23" s="311">
        <f t="shared" si="5"/>
        <v>-1.5121177661473729E-2</v>
      </c>
      <c r="P23" s="311">
        <f t="shared" si="6"/>
        <v>-0.17337705514429119</v>
      </c>
      <c r="Q23" s="311">
        <f t="shared" si="7"/>
        <v>-0.33816023674625656</v>
      </c>
      <c r="R23" s="311">
        <f t="shared" si="8"/>
        <v>-0.36564164962116136</v>
      </c>
      <c r="S23" s="312">
        <f t="shared" si="9"/>
        <v>-63.28680556302939</v>
      </c>
      <c r="T23" s="312">
        <f t="shared" si="10"/>
        <v>-14.625203768029337</v>
      </c>
      <c r="U23" s="312">
        <f t="shared" si="11"/>
        <v>-31.210140833967927</v>
      </c>
      <c r="V23" s="312">
        <f t="shared" si="12"/>
        <v>-0.14738482000219538</v>
      </c>
      <c r="W23" s="312">
        <f t="shared" si="13"/>
        <v>-2.6214816665296139</v>
      </c>
    </row>
    <row r="24" spans="1:24" ht="12.75" x14ac:dyDescent="0.2">
      <c r="A24" s="310" t="s">
        <v>282</v>
      </c>
      <c r="B24" s="313">
        <v>684.80835398719989</v>
      </c>
      <c r="C24" s="313">
        <f>HLOOKUP($A24,by_cnty_allpol!$C$4:$S$9,2,FALSE)</f>
        <v>552.03287161213109</v>
      </c>
      <c r="D24" s="313">
        <v>544.01315960603802</v>
      </c>
      <c r="E24" s="313">
        <f>HLOOKUP($A24,by_cnty_allpol!$C$4:$S$9,3,FALSE)</f>
        <v>541.66749766572661</v>
      </c>
      <c r="F24" s="313">
        <v>162.89880210426446</v>
      </c>
      <c r="G24" s="313">
        <f>HLOOKUP($A24,by_cnty_allpol!$C$4:$S$9,4,FALSE)</f>
        <v>132.83032174451142</v>
      </c>
      <c r="H24" s="313">
        <v>0.28671876684398473</v>
      </c>
      <c r="I24" s="313">
        <f>HLOOKUP($A24,by_cnty_allpol!$C$4:$S$9,5,FALSE)</f>
        <v>0.19888764281427046</v>
      </c>
      <c r="J24" s="313">
        <v>7.3390033439123661</v>
      </c>
      <c r="K24" s="313">
        <f>HLOOKUP($A24,by_cnty_allpol!$C$4:$S$9,6,FALSE)</f>
        <v>5.515405231879881</v>
      </c>
      <c r="M24" s="310" t="str">
        <f t="shared" si="3"/>
        <v>Blaine</v>
      </c>
      <c r="N24" s="311">
        <f t="shared" si="4"/>
        <v>-0.19388706577833392</v>
      </c>
      <c r="O24" s="311">
        <f t="shared" si="5"/>
        <v>-4.3117742629793683E-3</v>
      </c>
      <c r="P24" s="311">
        <f t="shared" si="6"/>
        <v>-0.18458380277411437</v>
      </c>
      <c r="Q24" s="311">
        <f t="shared" si="7"/>
        <v>-0.30633196772050408</v>
      </c>
      <c r="R24" s="311">
        <f t="shared" si="8"/>
        <v>-0.24848034897615118</v>
      </c>
      <c r="S24" s="312">
        <f t="shared" si="9"/>
        <v>-132.7754823750688</v>
      </c>
      <c r="T24" s="312">
        <f t="shared" si="10"/>
        <v>-2.3456619403114018</v>
      </c>
      <c r="U24" s="312">
        <f t="shared" si="11"/>
        <v>-30.068480359753039</v>
      </c>
      <c r="V24" s="312">
        <f t="shared" si="12"/>
        <v>-8.7831124029714269E-2</v>
      </c>
      <c r="W24" s="312">
        <f t="shared" si="13"/>
        <v>-1.8235981120324851</v>
      </c>
    </row>
    <row r="25" spans="1:24" ht="12.75" x14ac:dyDescent="0.2">
      <c r="A25" s="310" t="s">
        <v>283</v>
      </c>
      <c r="B25" s="313">
        <v>51.56221853063667</v>
      </c>
      <c r="C25" s="313">
        <f>HLOOKUP($A25,by_cnty_allpol!$C$4:$S$9,2,FALSE)</f>
        <v>46.404261529618701</v>
      </c>
      <c r="D25" s="313">
        <v>118.63529572512788</v>
      </c>
      <c r="E25" s="313">
        <f>HLOOKUP($A25,by_cnty_allpol!$C$4:$S$9,3,FALSE)</f>
        <v>106.71549270170345</v>
      </c>
      <c r="F25" s="313">
        <v>55.145370957181534</v>
      </c>
      <c r="G25" s="313">
        <f>HLOOKUP($A25,by_cnty_allpol!$C$4:$S$9,4,FALSE)</f>
        <v>47.408727697884657</v>
      </c>
      <c r="H25" s="313">
        <v>9.2123833638370553E-2</v>
      </c>
      <c r="I25" s="313">
        <f>HLOOKUP($A25,by_cnty_allpol!$C$4:$S$9,5,FALSE)</f>
        <v>7.8547657166979451E-2</v>
      </c>
      <c r="J25" s="313">
        <v>1.1555991771620042</v>
      </c>
      <c r="K25" s="313">
        <f>HLOOKUP($A25,by_cnty_allpol!$C$4:$S$9,6,FALSE)</f>
        <v>1.0265086690407312</v>
      </c>
      <c r="M25" s="310" t="str">
        <f t="shared" si="3"/>
        <v>Hill</v>
      </c>
      <c r="N25" s="311">
        <f t="shared" si="4"/>
        <v>-0.10003365153796226</v>
      </c>
      <c r="O25" s="311">
        <f t="shared" si="5"/>
        <v>-0.10047433987134838</v>
      </c>
      <c r="P25" s="311">
        <f t="shared" si="6"/>
        <v>-0.14029542507392165</v>
      </c>
      <c r="Q25" s="311">
        <f t="shared" si="7"/>
        <v>-0.14736877456363778</v>
      </c>
      <c r="R25" s="311">
        <f t="shared" si="8"/>
        <v>-0.11170872277557506</v>
      </c>
      <c r="S25" s="312">
        <f t="shared" si="9"/>
        <v>-5.1579570010179694</v>
      </c>
      <c r="T25" s="312">
        <f t="shared" si="10"/>
        <v>-11.919803023424421</v>
      </c>
      <c r="U25" s="312">
        <f t="shared" si="11"/>
        <v>-7.7366432592968764</v>
      </c>
      <c r="V25" s="312">
        <f t="shared" si="12"/>
        <v>-1.3576176471391102E-2</v>
      </c>
      <c r="W25" s="312">
        <f t="shared" si="13"/>
        <v>-0.12909050812127298</v>
      </c>
    </row>
    <row r="26" spans="1:24" ht="12.75" x14ac:dyDescent="0.2">
      <c r="A26" s="310" t="s">
        <v>284</v>
      </c>
      <c r="B26" s="313">
        <v>40.908282583469152</v>
      </c>
      <c r="C26" s="313">
        <f>HLOOKUP($A26,by_cnty_allpol!$C$4:$S$9,2,FALSE)</f>
        <v>30.556414173082167</v>
      </c>
      <c r="D26" s="313">
        <v>353.08231257732376</v>
      </c>
      <c r="E26" s="313">
        <f>HLOOKUP($A26,by_cnty_allpol!$C$4:$S$9,3,FALSE)</f>
        <v>338.60143188475769</v>
      </c>
      <c r="F26" s="313">
        <v>30.42999932950292</v>
      </c>
      <c r="G26" s="313">
        <f>HLOOKUP($A26,by_cnty_allpol!$C$4:$S$9,4,FALSE)</f>
        <v>25.892402437833908</v>
      </c>
      <c r="H26" s="313">
        <v>4.6182710391712706E-2</v>
      </c>
      <c r="I26" s="313">
        <f>HLOOKUP($A26,by_cnty_allpol!$C$4:$S$9,5,FALSE)</f>
        <v>2.6007673299316317E-2</v>
      </c>
      <c r="J26" s="313">
        <v>1.389983425930452</v>
      </c>
      <c r="K26" s="313">
        <f>HLOOKUP($A26,by_cnty_allpol!$C$4:$S$9,6,FALSE)</f>
        <v>0.90906284882073685</v>
      </c>
      <c r="M26" s="310" t="str">
        <f t="shared" si="3"/>
        <v>Liberty</v>
      </c>
      <c r="N26" s="311">
        <f t="shared" si="4"/>
        <v>-0.25305067230004241</v>
      </c>
      <c r="O26" s="311">
        <f t="shared" si="5"/>
        <v>-4.1012761548045014E-2</v>
      </c>
      <c r="P26" s="311">
        <f t="shared" si="6"/>
        <v>-0.14911590508218173</v>
      </c>
      <c r="Q26" s="311">
        <f t="shared" si="7"/>
        <v>-0.4368525996260435</v>
      </c>
      <c r="R26" s="311">
        <f t="shared" si="8"/>
        <v>-0.34599015221191426</v>
      </c>
      <c r="S26" s="312">
        <f t="shared" si="9"/>
        <v>-10.351868410386984</v>
      </c>
      <c r="T26" s="312">
        <f t="shared" si="10"/>
        <v>-14.480880692566075</v>
      </c>
      <c r="U26" s="312">
        <f t="shared" si="11"/>
        <v>-4.5375968916690113</v>
      </c>
      <c r="V26" s="312">
        <f t="shared" si="12"/>
        <v>-2.0175037092396389E-2</v>
      </c>
      <c r="W26" s="312">
        <f t="shared" si="13"/>
        <v>-0.48092057710971514</v>
      </c>
    </row>
    <row r="27" spans="1:24" ht="12.75" x14ac:dyDescent="0.2">
      <c r="A27" s="310" t="s">
        <v>285</v>
      </c>
      <c r="B27" s="313">
        <v>149.12300290878727</v>
      </c>
      <c r="C27" s="313">
        <f>HLOOKUP($A27,by_cnty_allpol!$C$4:$S$9,2,FALSE)</f>
        <v>132.65101269319408</v>
      </c>
      <c r="D27" s="313">
        <v>234.65474706936794</v>
      </c>
      <c r="E27" s="313">
        <f>HLOOKUP($A27,by_cnty_allpol!$C$4:$S$9,3,FALSE)</f>
        <v>195.59350605699859</v>
      </c>
      <c r="F27" s="313">
        <v>110.52290126349806</v>
      </c>
      <c r="G27" s="313">
        <f>HLOOKUP($A27,by_cnty_allpol!$C$4:$S$9,4,FALSE)</f>
        <v>96.723061620105653</v>
      </c>
      <c r="H27" s="313">
        <v>0.20002719899091648</v>
      </c>
      <c r="I27" s="313">
        <f>HLOOKUP($A27,by_cnty_allpol!$C$4:$S$9,5,FALSE)</f>
        <v>0.15564417580692524</v>
      </c>
      <c r="J27" s="313">
        <v>2.9673448927175574</v>
      </c>
      <c r="K27" s="313">
        <f>HLOOKUP($A27,by_cnty_allpol!$C$4:$S$9,6,FALSE)</f>
        <v>2.5296911698424585</v>
      </c>
      <c r="M27" s="310" t="str">
        <f t="shared" si="3"/>
        <v>Phillips</v>
      </c>
      <c r="N27" s="311">
        <f t="shared" si="4"/>
        <v>-0.11045908340290377</v>
      </c>
      <c r="O27" s="311">
        <f t="shared" si="5"/>
        <v>-0.16646260729949</v>
      </c>
      <c r="P27" s="311">
        <f t="shared" si="6"/>
        <v>-0.12485954933893885</v>
      </c>
      <c r="Q27" s="311">
        <f t="shared" si="7"/>
        <v>-0.22188494068752485</v>
      </c>
      <c r="R27" s="311">
        <f t="shared" si="8"/>
        <v>-0.14749000830647846</v>
      </c>
      <c r="S27" s="312">
        <f t="shared" si="9"/>
        <v>-16.471990215593195</v>
      </c>
      <c r="T27" s="312">
        <f t="shared" si="10"/>
        <v>-39.061241012369351</v>
      </c>
      <c r="U27" s="312">
        <f t="shared" si="11"/>
        <v>-13.799839643392403</v>
      </c>
      <c r="V27" s="312">
        <f t="shared" si="12"/>
        <v>-4.4383023183991233E-2</v>
      </c>
      <c r="W27" s="312">
        <f t="shared" si="13"/>
        <v>-0.43765372287509896</v>
      </c>
    </row>
    <row r="28" spans="1:24" ht="12.75" x14ac:dyDescent="0.2">
      <c r="A28" s="310" t="s">
        <v>2</v>
      </c>
      <c r="B28" s="313">
        <v>0</v>
      </c>
      <c r="C28" s="313">
        <f>HLOOKUP($A28,by_cnty_allpol!$C$4:$S$9,2,FALSE)</f>
        <v>0</v>
      </c>
      <c r="D28" s="313">
        <v>126.73019999999998</v>
      </c>
      <c r="E28" s="313">
        <f>HLOOKUP($A28,by_cnty_allpol!$C$4:$S$9,3,FALSE)</f>
        <v>102.97388335260651</v>
      </c>
      <c r="F28" s="313">
        <v>0</v>
      </c>
      <c r="G28" s="313">
        <f>HLOOKUP($A28,by_cnty_allpol!$C$4:$S$9,4,FALSE)</f>
        <v>0</v>
      </c>
      <c r="H28" s="313">
        <v>0</v>
      </c>
      <c r="I28" s="313">
        <f>HLOOKUP($A28,by_cnty_allpol!$C$4:$S$9,5,FALSE)</f>
        <v>0</v>
      </c>
      <c r="J28" s="313">
        <v>0</v>
      </c>
      <c r="K28" s="313">
        <f>HLOOKUP($A28,by_cnty_allpol!$C$4:$S$9,6,FALSE)</f>
        <v>0</v>
      </c>
      <c r="M28" s="310" t="str">
        <f t="shared" si="3"/>
        <v>Cascade</v>
      </c>
      <c r="N28" s="311">
        <f t="shared" si="4"/>
        <v>0</v>
      </c>
      <c r="O28" s="311">
        <f t="shared" si="5"/>
        <v>-0.18745584436380183</v>
      </c>
      <c r="P28" s="311">
        <f t="shared" si="6"/>
        <v>0</v>
      </c>
      <c r="Q28" s="311">
        <f t="shared" si="7"/>
        <v>0</v>
      </c>
      <c r="R28" s="311">
        <f t="shared" si="8"/>
        <v>0</v>
      </c>
      <c r="S28" s="312">
        <f t="shared" si="9"/>
        <v>0</v>
      </c>
      <c r="T28" s="312">
        <f t="shared" si="10"/>
        <v>-23.756316647393476</v>
      </c>
      <c r="U28" s="312">
        <f t="shared" si="11"/>
        <v>0</v>
      </c>
      <c r="V28" s="312">
        <f t="shared" si="12"/>
        <v>0</v>
      </c>
      <c r="W28" s="312">
        <f t="shared" si="13"/>
        <v>0</v>
      </c>
    </row>
    <row r="29" spans="1:24" ht="12.75" x14ac:dyDescent="0.2">
      <c r="A29" s="310" t="s">
        <v>286</v>
      </c>
      <c r="B29" s="313">
        <v>5.4907301556387678</v>
      </c>
      <c r="C29" s="313">
        <f>HLOOKUP($A29,by_cnty_allpol!$C$4:$S$9,2,FALSE)</f>
        <v>5.614759991228123</v>
      </c>
      <c r="D29" s="313">
        <v>56.048475445418568</v>
      </c>
      <c r="E29" s="313">
        <f>HLOOKUP($A29,by_cnty_allpol!$C$4:$S$9,3,FALSE)</f>
        <v>67.266051161584514</v>
      </c>
      <c r="F29" s="313">
        <v>6.4037889694085166</v>
      </c>
      <c r="G29" s="313">
        <f>HLOOKUP($A29,by_cnty_allpol!$C$4:$S$9,4,FALSE)</f>
        <v>6.2504248014195518</v>
      </c>
      <c r="H29" s="313">
        <v>3.8763902322661581E-3</v>
      </c>
      <c r="I29" s="313">
        <f>HLOOKUP($A29,by_cnty_allpol!$C$4:$S$9,5,FALSE)</f>
        <v>4.0580798970078717E-3</v>
      </c>
      <c r="J29" s="313">
        <v>0.15516030244439138</v>
      </c>
      <c r="K29" s="313">
        <f>HLOOKUP($A29,by_cnty_allpol!$C$4:$S$9,6,FALSE)</f>
        <v>0.16484534546663454</v>
      </c>
      <c r="M29" s="310" t="str">
        <f t="shared" si="3"/>
        <v>Yellowstone</v>
      </c>
      <c r="N29" s="311">
        <f t="shared" si="4"/>
        <v>2.2588951209336221E-2</v>
      </c>
      <c r="O29" s="311">
        <f t="shared" si="5"/>
        <v>0.20014060377235252</v>
      </c>
      <c r="P29" s="311">
        <f t="shared" si="6"/>
        <v>-2.3948972822433624E-2</v>
      </c>
      <c r="Q29" s="311">
        <f t="shared" si="7"/>
        <v>4.687083958404694E-2</v>
      </c>
      <c r="R29" s="311">
        <f t="shared" si="8"/>
        <v>6.2419593605227877E-2</v>
      </c>
      <c r="S29" s="312">
        <f t="shared" si="9"/>
        <v>0.12402983558935521</v>
      </c>
      <c r="T29" s="312">
        <f t="shared" si="10"/>
        <v>11.217575716165946</v>
      </c>
      <c r="U29" s="312">
        <f t="shared" si="11"/>
        <v>-0.15336416798896479</v>
      </c>
      <c r="V29" s="312">
        <f t="shared" si="12"/>
        <v>1.8168966474171357E-4</v>
      </c>
      <c r="W29" s="312">
        <f t="shared" si="13"/>
        <v>9.6850430222431561E-3</v>
      </c>
    </row>
    <row r="30" spans="1:24" ht="12.75" x14ac:dyDescent="0.2">
      <c r="A30" s="310" t="s">
        <v>287</v>
      </c>
      <c r="B30" s="313">
        <v>0.20217723042960126</v>
      </c>
      <c r="C30" s="313">
        <f>HLOOKUP($A30,by_cnty_allpol!$C$4:$S$9,2,FALSE)</f>
        <v>0.21408108911391396</v>
      </c>
      <c r="D30" s="313">
        <v>13.69251800806966</v>
      </c>
      <c r="E30" s="313">
        <f>HLOOKUP($A30,by_cnty_allpol!$C$4:$S$9,3,FALSE)</f>
        <v>11.149120316575889</v>
      </c>
      <c r="F30" s="313">
        <v>0.45132199106346765</v>
      </c>
      <c r="G30" s="313">
        <f>HLOOKUP($A30,by_cnty_allpol!$C$4:$S$9,4,FALSE)</f>
        <v>0.39503507826466144</v>
      </c>
      <c r="H30" s="313">
        <v>1.1860644383178451E-2</v>
      </c>
      <c r="I30" s="313">
        <f>HLOOKUP($A30,by_cnty_allpol!$C$4:$S$9,5,FALSE)</f>
        <v>9.6787320750277642E-3</v>
      </c>
      <c r="J30" s="313">
        <v>0.77278095804105906</v>
      </c>
      <c r="K30" s="313">
        <f>HLOOKUP($A30,by_cnty_allpol!$C$4:$S$9,6,FALSE)</f>
        <v>0.62889274229633496</v>
      </c>
      <c r="M30" s="310" t="str">
        <f t="shared" si="3"/>
        <v>Golden Valley</v>
      </c>
      <c r="N30" s="311">
        <f t="shared" si="4"/>
        <v>5.8878334909517258E-2</v>
      </c>
      <c r="O30" s="311">
        <f t="shared" si="5"/>
        <v>-0.18575091082551978</v>
      </c>
      <c r="P30" s="311">
        <f t="shared" si="6"/>
        <v>-0.12471564407082215</v>
      </c>
      <c r="Q30" s="311">
        <f t="shared" si="7"/>
        <v>-0.18396237486432176</v>
      </c>
      <c r="R30" s="311">
        <f t="shared" si="8"/>
        <v>-0.18619534325673576</v>
      </c>
      <c r="S30" s="312">
        <f t="shared" si="9"/>
        <v>1.1903858684312707E-2</v>
      </c>
      <c r="T30" s="312">
        <f t="shared" si="10"/>
        <v>-2.5433976914937713</v>
      </c>
      <c r="U30" s="312">
        <f t="shared" si="11"/>
        <v>-5.628691279880621E-2</v>
      </c>
      <c r="V30" s="312">
        <f t="shared" si="12"/>
        <v>-2.1819123081506867E-3</v>
      </c>
      <c r="W30" s="312">
        <f t="shared" si="13"/>
        <v>-0.1438882157447241</v>
      </c>
    </row>
    <row r="31" spans="1:24" ht="12.75" x14ac:dyDescent="0.2">
      <c r="A31" s="310" t="s">
        <v>288</v>
      </c>
      <c r="B31" s="313">
        <v>0.32878515325180224</v>
      </c>
      <c r="C31" s="313">
        <f>HLOOKUP($A31,by_cnty_allpol!$C$4:$S$9,2,FALSE)</f>
        <v>0.35430798845455364</v>
      </c>
      <c r="D31" s="313">
        <v>0.5605404325383172</v>
      </c>
      <c r="E31" s="313">
        <f>HLOOKUP($A31,by_cnty_allpol!$C$4:$S$9,3,FALSE)</f>
        <v>0.53351380778503932</v>
      </c>
      <c r="F31" s="313">
        <v>0.1850134843610684</v>
      </c>
      <c r="G31" s="313">
        <f>HLOOKUP($A31,by_cnty_allpol!$C$4:$S$9,4,FALSE)</f>
        <v>0.19988468163438491</v>
      </c>
      <c r="H31" s="313">
        <v>2.8112767056228722E-4</v>
      </c>
      <c r="I31" s="313">
        <f>HLOOKUP($A31,by_cnty_allpol!$C$4:$S$9,5,FALSE)</f>
        <v>3.0093954464742922E-4</v>
      </c>
      <c r="J31" s="313">
        <v>6.6166765718533964E-3</v>
      </c>
      <c r="K31" s="313">
        <f>HLOOKUP($A31,by_cnty_allpol!$C$4:$S$9,6,FALSE)</f>
        <v>7.0810015711725294E-3</v>
      </c>
      <c r="M31" s="310" t="str">
        <f t="shared" si="3"/>
        <v>Fergus</v>
      </c>
      <c r="N31" s="311">
        <f t="shared" si="4"/>
        <v>7.7627699883408549E-2</v>
      </c>
      <c r="O31" s="311">
        <f t="shared" si="5"/>
        <v>-4.8215299351185355E-2</v>
      </c>
      <c r="P31" s="311">
        <f t="shared" si="6"/>
        <v>8.0378991426885385E-2</v>
      </c>
      <c r="Q31" s="311">
        <f t="shared" si="7"/>
        <v>7.0472871082081681E-2</v>
      </c>
      <c r="R31" s="311">
        <f t="shared" si="8"/>
        <v>7.0174957817088976E-2</v>
      </c>
      <c r="S31" s="312">
        <f t="shared" si="9"/>
        <v>2.5522835202751393E-2</v>
      </c>
      <c r="T31" s="312">
        <f t="shared" si="10"/>
        <v>-2.7026624753277884E-2</v>
      </c>
      <c r="U31" s="312">
        <f t="shared" si="11"/>
        <v>1.4871197273316511E-2</v>
      </c>
      <c r="V31" s="312">
        <f t="shared" si="12"/>
        <v>1.9811874085141998E-5</v>
      </c>
      <c r="W31" s="312">
        <f t="shared" si="13"/>
        <v>4.6432499931913299E-4</v>
      </c>
    </row>
    <row r="32" spans="1:24" ht="12.75" x14ac:dyDescent="0.2">
      <c r="A32" s="310" t="s">
        <v>289</v>
      </c>
      <c r="B32" s="313">
        <v>41.516187595546683</v>
      </c>
      <c r="C32" s="313">
        <f>HLOOKUP($A32,by_cnty_allpol!$C$4:$S$9,2,FALSE)</f>
        <v>36.199913585340553</v>
      </c>
      <c r="D32" s="313">
        <v>499.04065118589074</v>
      </c>
      <c r="E32" s="313">
        <f>HLOOKUP($A32,by_cnty_allpol!$C$4:$S$9,3,FALSE)</f>
        <v>606.49387802077774</v>
      </c>
      <c r="F32" s="313">
        <v>16.427209427729878</v>
      </c>
      <c r="G32" s="313">
        <f>HLOOKUP($A32,by_cnty_allpol!$C$4:$S$9,4,FALSE)</f>
        <v>16.082009004627107</v>
      </c>
      <c r="H32" s="313">
        <v>8.1241529178512045E-2</v>
      </c>
      <c r="I32" s="313">
        <f>HLOOKUP($A32,by_cnty_allpol!$C$4:$S$9,5,FALSE)</f>
        <v>6.6310245896794837E-2</v>
      </c>
      <c r="J32" s="313">
        <v>0.72473857878221615</v>
      </c>
      <c r="K32" s="313">
        <f>HLOOKUP($A32,by_cnty_allpol!$C$4:$S$9,6,FALSE)</f>
        <v>0.65697830272325231</v>
      </c>
      <c r="M32" s="310" t="str">
        <f t="shared" si="3"/>
        <v>Rosebud</v>
      </c>
      <c r="N32" s="311">
        <f t="shared" si="4"/>
        <v>-0.12805303950347285</v>
      </c>
      <c r="O32" s="311">
        <f t="shared" si="5"/>
        <v>0.21531958685037281</v>
      </c>
      <c r="P32" s="311">
        <f t="shared" si="6"/>
        <v>-2.1013941815343069E-2</v>
      </c>
      <c r="Q32" s="311">
        <f t="shared" si="7"/>
        <v>-0.18378880152426347</v>
      </c>
      <c r="R32" s="311">
        <f t="shared" si="8"/>
        <v>-9.349616267540492E-2</v>
      </c>
      <c r="S32" s="312">
        <f t="shared" si="9"/>
        <v>-5.3162740102061292</v>
      </c>
      <c r="T32" s="312">
        <f t="shared" si="10"/>
        <v>107.453226834887</v>
      </c>
      <c r="U32" s="312">
        <f t="shared" si="11"/>
        <v>-0.34520042310277077</v>
      </c>
      <c r="V32" s="312">
        <f t="shared" si="12"/>
        <v>-1.4931283281717209E-2</v>
      </c>
      <c r="W32" s="312">
        <f t="shared" si="13"/>
        <v>-6.7760276058963842E-2</v>
      </c>
    </row>
    <row r="33" spans="1:28" ht="12.75" x14ac:dyDescent="0.2">
      <c r="A33" s="310" t="s">
        <v>290</v>
      </c>
      <c r="B33" s="313">
        <v>17.710164306786428</v>
      </c>
      <c r="C33" s="313">
        <f>HLOOKUP($A33,by_cnty_allpol!$C$4:$S$9,2,FALSE)</f>
        <v>18.428922062683771</v>
      </c>
      <c r="D33" s="313">
        <v>150.81013966430001</v>
      </c>
      <c r="E33" s="313">
        <f>HLOOKUP($A33,by_cnty_allpol!$C$4:$S$9,3,FALSE)</f>
        <v>181.88169818038273</v>
      </c>
      <c r="F33" s="313">
        <v>15.004757874435317</v>
      </c>
      <c r="G33" s="313">
        <f>HLOOKUP($A33,by_cnty_allpol!$C$4:$S$9,4,FALSE)</f>
        <v>16.012158331372749</v>
      </c>
      <c r="H33" s="313">
        <v>1.5862423102653012E-2</v>
      </c>
      <c r="I33" s="313">
        <f>HLOOKUP($A33,by_cnty_allpol!$C$4:$S$9,5,FALSE)</f>
        <v>1.551246638579367E-2</v>
      </c>
      <c r="J33" s="313">
        <v>0.61747220968258543</v>
      </c>
      <c r="K33" s="313">
        <f>HLOOKUP($A33,by_cnty_allpol!$C$4:$S$9,6,FALSE)</f>
        <v>0.6316861751439975</v>
      </c>
      <c r="M33" s="310" t="str">
        <f t="shared" si="3"/>
        <v>Teton</v>
      </c>
      <c r="N33" s="311">
        <f t="shared" si="4"/>
        <v>4.0584476995615418E-2</v>
      </c>
      <c r="O33" s="311">
        <f t="shared" si="5"/>
        <v>0.20603096439833096</v>
      </c>
      <c r="P33" s="311">
        <f t="shared" si="6"/>
        <v>6.7138734617891632E-2</v>
      </c>
      <c r="Q33" s="311">
        <f t="shared" si="7"/>
        <v>-2.2061996114629581E-2</v>
      </c>
      <c r="R33" s="311">
        <f t="shared" si="8"/>
        <v>2.3019603536034161E-2</v>
      </c>
      <c r="S33" s="312">
        <f t="shared" si="9"/>
        <v>0.71875775589734303</v>
      </c>
      <c r="T33" s="312">
        <f t="shared" si="10"/>
        <v>31.071558516082717</v>
      </c>
      <c r="U33" s="312">
        <f t="shared" si="11"/>
        <v>1.0074004569374324</v>
      </c>
      <c r="V33" s="312">
        <f t="shared" si="12"/>
        <v>-3.4995671685934121E-4</v>
      </c>
      <c r="W33" s="312">
        <f t="shared" si="13"/>
        <v>1.421396546141207E-2</v>
      </c>
    </row>
    <row r="34" spans="1:28" ht="12.75" x14ac:dyDescent="0.2">
      <c r="A34" s="310" t="s">
        <v>291</v>
      </c>
      <c r="B34" s="313">
        <v>10.196424737858733</v>
      </c>
      <c r="C34" s="313">
        <f>HLOOKUP($A34,by_cnty_allpol!$C$4:$S$9,2,FALSE)</f>
        <v>10.640575542872611</v>
      </c>
      <c r="D34" s="313">
        <v>368.29491028098954</v>
      </c>
      <c r="E34" s="313">
        <f>HLOOKUP($A34,by_cnty_allpol!$C$4:$S$9,3,FALSE)</f>
        <v>465.9572178026994</v>
      </c>
      <c r="F34" s="313">
        <v>8.7119137550520218</v>
      </c>
      <c r="G34" s="313">
        <f>HLOOKUP($A34,by_cnty_allpol!$C$4:$S$9,4,FALSE)</f>
        <v>9.319904195153244</v>
      </c>
      <c r="H34" s="313">
        <v>9.1077406619772122E-3</v>
      </c>
      <c r="I34" s="313">
        <f>HLOOKUP($A34,by_cnty_allpol!$C$4:$S$9,5,FALSE)</f>
        <v>8.9486255434971639E-3</v>
      </c>
      <c r="J34" s="313">
        <v>0.35652390371704962</v>
      </c>
      <c r="K34" s="313">
        <f>HLOOKUP($A34,by_cnty_allpol!$C$4:$S$9,6,FALSE)</f>
        <v>0.36612326831027447</v>
      </c>
      <c r="M34" s="310" t="str">
        <f t="shared" si="3"/>
        <v>Musselshell</v>
      </c>
      <c r="N34" s="311">
        <f t="shared" si="4"/>
        <v>4.3559464854849773E-2</v>
      </c>
      <c r="O34" s="311">
        <f t="shared" si="5"/>
        <v>0.26517419816417959</v>
      </c>
      <c r="P34" s="311">
        <f t="shared" si="6"/>
        <v>6.9788390610346626E-2</v>
      </c>
      <c r="Q34" s="311">
        <f t="shared" si="7"/>
        <v>-1.7470317215368073E-2</v>
      </c>
      <c r="R34" s="311">
        <f t="shared" si="8"/>
        <v>2.692488355799914E-2</v>
      </c>
      <c r="S34" s="312">
        <f t="shared" si="9"/>
        <v>0.44415080501387827</v>
      </c>
      <c r="T34" s="312">
        <f t="shared" si="10"/>
        <v>97.662307521709863</v>
      </c>
      <c r="U34" s="312">
        <f t="shared" si="11"/>
        <v>0.60799044010122216</v>
      </c>
      <c r="V34" s="312">
        <f t="shared" si="12"/>
        <v>-1.5911511848004829E-4</v>
      </c>
      <c r="W34" s="312">
        <f t="shared" si="13"/>
        <v>9.5993645932248572E-3</v>
      </c>
    </row>
    <row r="35" spans="1:28" ht="12.75" x14ac:dyDescent="0.2">
      <c r="A35" s="310" t="s">
        <v>292</v>
      </c>
      <c r="B35" s="313">
        <v>8.2266257463804084</v>
      </c>
      <c r="C35" s="313">
        <f>HLOOKUP($A35,by_cnty_allpol!$C$4:$S$9,2,FALSE)</f>
        <v>7.6168637247379047</v>
      </c>
      <c r="D35" s="313">
        <v>102.79834358981967</v>
      </c>
      <c r="E35" s="313">
        <f>HLOOKUP($A35,by_cnty_allpol!$C$4:$S$9,3,FALSE)</f>
        <v>126.48963520587684</v>
      </c>
      <c r="F35" s="313">
        <v>6.20700375811386</v>
      </c>
      <c r="G35" s="313">
        <f>HLOOKUP($A35,by_cnty_allpol!$C$4:$S$9,4,FALSE)</f>
        <v>6.2880592705156646</v>
      </c>
      <c r="H35" s="313">
        <v>8.6083359113165846E-3</v>
      </c>
      <c r="I35" s="313">
        <f>HLOOKUP($A35,by_cnty_allpol!$C$4:$S$9,5,FALSE)</f>
        <v>6.342248579473954E-3</v>
      </c>
      <c r="J35" s="313">
        <v>0.307977057117584</v>
      </c>
      <c r="K35" s="313">
        <f>HLOOKUP($A35,by_cnty_allpol!$C$4:$S$9,6,FALSE)</f>
        <v>0.26955161363136959</v>
      </c>
      <c r="M35" s="310" t="str">
        <f t="shared" si="3"/>
        <v>Petroleum</v>
      </c>
      <c r="N35" s="311">
        <f t="shared" si="4"/>
        <v>-7.4120549596022378E-2</v>
      </c>
      <c r="O35" s="311">
        <f t="shared" si="5"/>
        <v>0.23046374862409133</v>
      </c>
      <c r="P35" s="311">
        <f t="shared" si="6"/>
        <v>1.3058718112720333E-2</v>
      </c>
      <c r="Q35" s="311">
        <f t="shared" si="7"/>
        <v>-0.26324336726493386</v>
      </c>
      <c r="R35" s="311">
        <f t="shared" si="8"/>
        <v>-0.12476722729233618</v>
      </c>
      <c r="S35" s="312">
        <f t="shared" si="9"/>
        <v>-0.6097620216425037</v>
      </c>
      <c r="T35" s="312">
        <f t="shared" si="10"/>
        <v>23.691291616057171</v>
      </c>
      <c r="U35" s="312">
        <f t="shared" si="11"/>
        <v>8.1055512401804641E-2</v>
      </c>
      <c r="V35" s="312">
        <f t="shared" si="12"/>
        <v>-2.2660873318426306E-3</v>
      </c>
      <c r="W35" s="312">
        <f t="shared" si="13"/>
        <v>-3.8425443486214406E-2</v>
      </c>
    </row>
    <row r="36" spans="1:28" ht="12.75" x14ac:dyDescent="0.2">
      <c r="A36" s="310" t="s">
        <v>293</v>
      </c>
      <c r="B36" s="313">
        <v>5.6056086488076549</v>
      </c>
      <c r="C36" s="313">
        <f>HLOOKUP($A36,by_cnty_allpol!$C$4:$S$9,2,FALSE)</f>
        <v>5.4426491355605213</v>
      </c>
      <c r="D36" s="313">
        <v>14.30997549405048</v>
      </c>
      <c r="E36" s="313">
        <f>HLOOKUP($A36,by_cnty_allpol!$C$4:$S$9,3,FALSE)</f>
        <v>12.585679131533496</v>
      </c>
      <c r="F36" s="313">
        <v>3.2117657840761296</v>
      </c>
      <c r="G36" s="313">
        <f>HLOOKUP($A36,by_cnty_allpol!$C$4:$S$9,4,FALSE)</f>
        <v>3.125933523198781</v>
      </c>
      <c r="H36" s="313">
        <v>4.7923557408738795E-3</v>
      </c>
      <c r="I36" s="313">
        <f>HLOOKUP($A36,by_cnty_allpol!$C$4:$S$9,5,FALSE)</f>
        <v>4.6205994693784801E-3</v>
      </c>
      <c r="J36" s="313">
        <v>0.11499813844741659</v>
      </c>
      <c r="K36" s="313">
        <f>HLOOKUP($A36,by_cnty_allpol!$C$4:$S$9,6,FALSE)</f>
        <v>0.11089636264970336</v>
      </c>
      <c r="M36" s="310" t="str">
        <f t="shared" si="3"/>
        <v>Chouteau</v>
      </c>
      <c r="N36" s="311">
        <f t="shared" si="4"/>
        <v>-2.907079738465081E-2</v>
      </c>
      <c r="O36" s="311">
        <f t="shared" si="5"/>
        <v>-0.12049610869242076</v>
      </c>
      <c r="P36" s="311">
        <f t="shared" si="6"/>
        <v>-2.6724321338406166E-2</v>
      </c>
      <c r="Q36" s="311">
        <f t="shared" si="7"/>
        <v>-3.5839633112061065E-2</v>
      </c>
      <c r="R36" s="311">
        <f t="shared" si="8"/>
        <v>-3.5668193008087573E-2</v>
      </c>
      <c r="S36" s="312">
        <f t="shared" si="9"/>
        <v>-0.16295951324713354</v>
      </c>
      <c r="T36" s="312">
        <f t="shared" si="10"/>
        <v>-1.7242963625169843</v>
      </c>
      <c r="U36" s="312">
        <f t="shared" si="11"/>
        <v>-8.5832260877348521E-2</v>
      </c>
      <c r="V36" s="312">
        <f t="shared" si="12"/>
        <v>-1.7175627149539942E-4</v>
      </c>
      <c r="W36" s="312">
        <f t="shared" si="13"/>
        <v>-4.1017757977132308E-3</v>
      </c>
    </row>
    <row r="37" spans="1:28" ht="12.75" x14ac:dyDescent="0.2">
      <c r="A37" s="317" t="s">
        <v>56</v>
      </c>
      <c r="B37" s="318">
        <v>1753.1683036370832</v>
      </c>
      <c r="C37" s="318">
        <f>HLOOKUP($A37,by_cnty_allpol!$C$4:$S$9,2,FALSE)</f>
        <v>1407.568926199013</v>
      </c>
      <c r="D37" s="318">
        <v>5310.760486449115</v>
      </c>
      <c r="E37" s="318">
        <f>HLOOKUP($A37,by_cnty_allpol!$C$4:$S$9,3,FALSE)</f>
        <v>5443.0737824455691</v>
      </c>
      <c r="F37" s="318">
        <v>890.94569232865331</v>
      </c>
      <c r="G37" s="318">
        <f>HLOOKUP($A37,by_cnty_allpol!$C$4:$S$9,4,FALSE)</f>
        <v>764.80724026409769</v>
      </c>
      <c r="H37" s="318">
        <v>1.7394898290585386</v>
      </c>
      <c r="I37" s="318">
        <f>HLOOKUP($A37,by_cnty_allpol!$C$4:$S$9,5,FALSE)</f>
        <v>1.2117497534662769</v>
      </c>
      <c r="J37" s="318">
        <v>38.36633225502964</v>
      </c>
      <c r="K37" s="318">
        <f>HLOOKUP($A37,by_cnty_allpol!$C$4:$S$9,6,FALSE)</f>
        <v>28.180823232066309</v>
      </c>
      <c r="M37" s="314" t="s">
        <v>41</v>
      </c>
      <c r="N37" s="315">
        <f t="shared" si="4"/>
        <v>-0.19712846548793836</v>
      </c>
      <c r="O37" s="315">
        <f t="shared" si="5"/>
        <v>2.4914190036260057E-2</v>
      </c>
      <c r="P37" s="315">
        <f t="shared" si="6"/>
        <v>-0.14157816031959161</v>
      </c>
      <c r="Q37" s="315">
        <f t="shared" si="7"/>
        <v>-0.303387847848406</v>
      </c>
      <c r="R37" s="315">
        <f t="shared" si="8"/>
        <v>-0.26548039450990418</v>
      </c>
      <c r="S37" s="316">
        <f t="shared" si="9"/>
        <v>-345.59937743807018</v>
      </c>
      <c r="T37" s="316">
        <f t="shared" si="10"/>
        <v>132.31329599645414</v>
      </c>
      <c r="U37" s="316">
        <f t="shared" si="11"/>
        <v>-126.13845206455562</v>
      </c>
      <c r="V37" s="316">
        <f t="shared" si="12"/>
        <v>-0.52774007559226166</v>
      </c>
      <c r="W37" s="316">
        <f t="shared" si="13"/>
        <v>-10.18550902296333</v>
      </c>
    </row>
    <row r="38" spans="1:28" ht="24" customHeight="1" x14ac:dyDescent="0.2">
      <c r="A38" s="292"/>
      <c r="B38" s="319"/>
      <c r="C38" s="319"/>
      <c r="D38" s="319"/>
      <c r="E38" s="319"/>
      <c r="F38" s="319"/>
      <c r="G38" s="319"/>
      <c r="H38" s="319"/>
      <c r="I38" s="319"/>
      <c r="J38" s="319"/>
      <c r="K38" s="319"/>
      <c r="L38" s="319"/>
      <c r="M38" s="303"/>
      <c r="N38" s="303"/>
      <c r="Y38" s="319"/>
      <c r="Z38" s="319"/>
      <c r="AA38" s="319"/>
      <c r="AB38" s="319"/>
    </row>
    <row r="39" spans="1:28" ht="15" x14ac:dyDescent="0.25">
      <c r="A39" s="302"/>
      <c r="B39" s="302"/>
      <c r="C39" s="302"/>
      <c r="M39" s="291" t="s">
        <v>440</v>
      </c>
      <c r="N39" s="291"/>
      <c r="W39" s="320"/>
      <c r="X39" s="320"/>
    </row>
    <row r="40" spans="1:28" ht="15" x14ac:dyDescent="0.25">
      <c r="A40" s="291" t="s">
        <v>441</v>
      </c>
      <c r="B40" s="302"/>
      <c r="C40" s="302"/>
      <c r="M40" s="303"/>
      <c r="N40" s="303"/>
      <c r="O40" s="303"/>
      <c r="P40" s="303"/>
      <c r="Q40" s="303"/>
      <c r="R40" s="303"/>
      <c r="S40" s="303"/>
      <c r="T40" s="303"/>
      <c r="U40" s="303"/>
      <c r="V40" s="303"/>
      <c r="W40" s="302"/>
      <c r="X40" s="302"/>
    </row>
    <row r="41" spans="1:28" ht="15" x14ac:dyDescent="0.25">
      <c r="A41" s="292"/>
      <c r="B41" s="292"/>
      <c r="M41" s="321" t="s">
        <v>442</v>
      </c>
      <c r="N41" s="303"/>
      <c r="O41" s="303"/>
      <c r="P41" s="303"/>
      <c r="Q41" s="303"/>
      <c r="R41" s="303"/>
      <c r="S41" s="307"/>
      <c r="T41" s="302"/>
    </row>
    <row r="42" spans="1:28" ht="25.5" customHeight="1" x14ac:dyDescent="0.2">
      <c r="A42" s="387" t="s">
        <v>443</v>
      </c>
      <c r="B42" s="388" t="s">
        <v>433</v>
      </c>
      <c r="C42" s="389"/>
      <c r="D42" s="388" t="s">
        <v>434</v>
      </c>
      <c r="E42" s="389"/>
      <c r="F42" s="388" t="s">
        <v>435</v>
      </c>
      <c r="G42" s="389"/>
      <c r="H42" s="388" t="s">
        <v>436</v>
      </c>
      <c r="I42" s="389"/>
      <c r="J42" s="388" t="s">
        <v>437</v>
      </c>
      <c r="K42" s="390"/>
      <c r="M42" s="387" t="s">
        <v>443</v>
      </c>
      <c r="N42" s="385" t="s">
        <v>431</v>
      </c>
      <c r="O42" s="385"/>
      <c r="P42" s="385"/>
      <c r="Q42" s="385"/>
      <c r="R42" s="385"/>
      <c r="S42" s="386" t="s">
        <v>432</v>
      </c>
      <c r="T42" s="385"/>
      <c r="U42" s="385"/>
      <c r="V42" s="385"/>
      <c r="W42" s="385"/>
    </row>
    <row r="43" spans="1:28" x14ac:dyDescent="0.2">
      <c r="A43" s="387"/>
      <c r="B43" s="309">
        <v>2011</v>
      </c>
      <c r="C43" s="309">
        <v>2015</v>
      </c>
      <c r="D43" s="309">
        <v>2011</v>
      </c>
      <c r="E43" s="309">
        <v>2015</v>
      </c>
      <c r="F43" s="309">
        <v>2011</v>
      </c>
      <c r="G43" s="309">
        <v>2015</v>
      </c>
      <c r="H43" s="309">
        <v>2011</v>
      </c>
      <c r="I43" s="309">
        <v>2015</v>
      </c>
      <c r="J43" s="309">
        <v>2011</v>
      </c>
      <c r="K43" s="309">
        <v>2015</v>
      </c>
      <c r="M43" s="387"/>
      <c r="N43" s="308" t="s">
        <v>438</v>
      </c>
      <c r="O43" s="308" t="s">
        <v>342</v>
      </c>
      <c r="P43" s="308" t="s">
        <v>343</v>
      </c>
      <c r="Q43" s="308" t="s">
        <v>439</v>
      </c>
      <c r="R43" s="308" t="s">
        <v>345</v>
      </c>
      <c r="S43" s="308" t="s">
        <v>438</v>
      </c>
      <c r="T43" s="308" t="s">
        <v>342</v>
      </c>
      <c r="U43" s="308" t="s">
        <v>343</v>
      </c>
      <c r="V43" s="308" t="s">
        <v>439</v>
      </c>
      <c r="W43" s="308" t="s">
        <v>345</v>
      </c>
    </row>
    <row r="44" spans="1:28" ht="12.75" x14ac:dyDescent="0.2">
      <c r="A44" s="310" t="str">
        <f>by_src_allpol!C5</f>
        <v>Compressor engines</v>
      </c>
      <c r="B44" s="322">
        <v>1165.4943518480679</v>
      </c>
      <c r="C44" s="322">
        <f>by_src_allpol!D5</f>
        <v>996.31677558966317</v>
      </c>
      <c r="D44" s="322">
        <v>382.32841024770846</v>
      </c>
      <c r="E44" s="322">
        <f>by_src_allpol!E5</f>
        <v>345.24678784300789</v>
      </c>
      <c r="F44" s="322">
        <v>541.26588420687517</v>
      </c>
      <c r="G44" s="322">
        <f>by_src_allpol!F5</f>
        <v>477.97916980846657</v>
      </c>
      <c r="H44" s="322">
        <v>1.1455652324591679</v>
      </c>
      <c r="I44" s="322">
        <f>by_src_allpol!G5</f>
        <v>1.0046240947911367</v>
      </c>
      <c r="J44" s="322">
        <v>12.655726873807442</v>
      </c>
      <c r="K44" s="322">
        <f>by_src_allpol!H5</f>
        <v>11.586128859820821</v>
      </c>
      <c r="M44" s="310" t="str">
        <f t="shared" ref="M44:M61" si="14">A44</f>
        <v>Compressor engines</v>
      </c>
      <c r="N44" s="311">
        <f t="shared" ref="N44:N61" si="15">IF(AND(B44=0,C44=0),0,IF(AND(C44&gt;0,B44=0),"No emissions in 2008",(C44-B44)/B44))</f>
        <v>-0.14515520902366286</v>
      </c>
      <c r="O44" s="311">
        <f t="shared" ref="O44:O61" si="16">IF(AND(D44=0,E44=0),0,IF(AND(E44&gt;0,D44=0),"No emissions in 2008",(E44-D44)/D44))</f>
        <v>-9.6988927348285708E-2</v>
      </c>
      <c r="P44" s="311">
        <f t="shared" ref="P44:P61" si="17">IF(AND(F44=0,G44=0),0,IF(AND(G44&gt;0,F44=0),"No emissions in 2008",(G44-F44)/F44))</f>
        <v>-0.11692352362304075</v>
      </c>
      <c r="Q44" s="311">
        <f t="shared" ref="Q44:Q61" si="18">IF(AND(H44=0,I44=0),0,IF(AND(I44&gt;0,H44=0),"No emissions in 2008",(I44-H44)/H44))</f>
        <v>-0.12303196158063817</v>
      </c>
      <c r="R44" s="311">
        <f t="shared" ref="R44:R61" si="19">IF(AND(J44=0,K44=0),0,IF(AND(K44&gt;0,J44=0),"No emissions in 2008",(K44-J44)/J44))</f>
        <v>-8.4514941310900385E-2</v>
      </c>
      <c r="S44" s="312">
        <f t="shared" ref="S44:S62" si="20">(C44-B44)</f>
        <v>-169.17757625840477</v>
      </c>
      <c r="T44" s="312">
        <f t="shared" ref="T44:T62" si="21">E44-D44</f>
        <v>-37.081622404700568</v>
      </c>
      <c r="U44" s="312">
        <f t="shared" ref="U44:U62" si="22">G44-F44</f>
        <v>-63.286714398408606</v>
      </c>
      <c r="V44" s="312">
        <f t="shared" ref="V44:V62" si="23">I44-H44</f>
        <v>-0.14094113766803118</v>
      </c>
      <c r="W44" s="312">
        <f t="shared" ref="W44:W62" si="24">K44-J44</f>
        <v>-1.0695980139866208</v>
      </c>
    </row>
    <row r="45" spans="1:28" ht="12.75" x14ac:dyDescent="0.2">
      <c r="A45" s="310" t="str">
        <f>by_src_allpol!C6</f>
        <v>Drill rigs</v>
      </c>
      <c r="B45" s="322">
        <v>125.07375880372632</v>
      </c>
      <c r="C45" s="322">
        <f>by_src_allpol!D6</f>
        <v>42.972505822682137</v>
      </c>
      <c r="D45" s="322">
        <v>7.9636477111326247</v>
      </c>
      <c r="E45" s="322">
        <f>by_src_allpol!E6</f>
        <v>3.080158784484416</v>
      </c>
      <c r="F45" s="322">
        <v>44.809964733822603</v>
      </c>
      <c r="G45" s="322">
        <f>by_src_allpol!F6</f>
        <v>14.856378488021429</v>
      </c>
      <c r="H45" s="322">
        <v>0.10425110194146281</v>
      </c>
      <c r="I45" s="322">
        <f>by_src_allpol!G6</f>
        <v>1.5912263618448708E-2</v>
      </c>
      <c r="J45" s="322">
        <v>6.6031379590343997</v>
      </c>
      <c r="K45" s="322">
        <f>by_src_allpol!H6</f>
        <v>2.146149368981785</v>
      </c>
      <c r="M45" s="310" t="str">
        <f t="shared" si="14"/>
        <v>Drill rigs</v>
      </c>
      <c r="N45" s="311">
        <f t="shared" si="15"/>
        <v>-0.65642268823057182</v>
      </c>
      <c r="O45" s="311">
        <f t="shared" si="16"/>
        <v>-0.61322262156592278</v>
      </c>
      <c r="P45" s="311">
        <f t="shared" si="17"/>
        <v>-0.6684581526392539</v>
      </c>
      <c r="Q45" s="311">
        <f t="shared" si="18"/>
        <v>-0.84736599112992139</v>
      </c>
      <c r="R45" s="311">
        <f t="shared" si="19"/>
        <v>-0.67498038322137011</v>
      </c>
      <c r="S45" s="312">
        <f t="shared" si="20"/>
        <v>-82.101252981044183</v>
      </c>
      <c r="T45" s="312">
        <f t="shared" si="21"/>
        <v>-4.8834889266482087</v>
      </c>
      <c r="U45" s="312">
        <f t="shared" si="22"/>
        <v>-29.953586245801176</v>
      </c>
      <c r="V45" s="312">
        <f t="shared" si="23"/>
        <v>-8.8338838323014104E-2</v>
      </c>
      <c r="W45" s="312">
        <f t="shared" si="24"/>
        <v>-4.4569885900526147</v>
      </c>
    </row>
    <row r="46" spans="1:28" ht="12.75" x14ac:dyDescent="0.2">
      <c r="A46" s="310" t="str">
        <f>by_src_allpol!C7</f>
        <v>Heaters</v>
      </c>
      <c r="B46" s="322">
        <v>104.12429954646774</v>
      </c>
      <c r="C46" s="322">
        <f>by_src_allpol!D7</f>
        <v>105.10260535682778</v>
      </c>
      <c r="D46" s="322">
        <v>5.7268364750557259</v>
      </c>
      <c r="E46" s="322">
        <f>by_src_allpol!E7</f>
        <v>5.7806432946255297</v>
      </c>
      <c r="F46" s="322">
        <v>87.464411619032887</v>
      </c>
      <c r="G46" s="322">
        <f>by_src_allpol!F7</f>
        <v>88.286188499735346</v>
      </c>
      <c r="H46" s="322">
        <v>0</v>
      </c>
      <c r="I46" s="322">
        <f>by_src_allpol!G7</f>
        <v>0</v>
      </c>
      <c r="J46" s="322">
        <v>7.913446765531547</v>
      </c>
      <c r="K46" s="322">
        <f>by_src_allpol!H7</f>
        <v>7.9877980071189141</v>
      </c>
      <c r="M46" s="310" t="str">
        <f t="shared" si="14"/>
        <v>Heaters</v>
      </c>
      <c r="N46" s="311">
        <f t="shared" si="15"/>
        <v>9.3955571813806125E-3</v>
      </c>
      <c r="O46" s="311">
        <f t="shared" si="16"/>
        <v>9.3955571813808848E-3</v>
      </c>
      <c r="P46" s="311">
        <f t="shared" si="17"/>
        <v>9.3955571813808866E-3</v>
      </c>
      <c r="Q46" s="311">
        <f t="shared" si="18"/>
        <v>0</v>
      </c>
      <c r="R46" s="311">
        <f t="shared" si="19"/>
        <v>9.3955571813811121E-3</v>
      </c>
      <c r="S46" s="312">
        <f t="shared" si="20"/>
        <v>0.97830581036004105</v>
      </c>
      <c r="T46" s="312">
        <f t="shared" si="21"/>
        <v>5.3806819569803821E-2</v>
      </c>
      <c r="U46" s="312">
        <f t="shared" si="22"/>
        <v>0.82177688070245836</v>
      </c>
      <c r="V46" s="312">
        <f t="shared" si="23"/>
        <v>0</v>
      </c>
      <c r="W46" s="312">
        <f t="shared" si="24"/>
        <v>7.4351241587367056E-2</v>
      </c>
    </row>
    <row r="47" spans="1:28" ht="12.75" x14ac:dyDescent="0.2">
      <c r="A47" s="310" t="str">
        <f>by_src_allpol!C8</f>
        <v>Pneumatic devices</v>
      </c>
      <c r="B47" s="322">
        <v>0</v>
      </c>
      <c r="C47" s="322">
        <f>by_src_allpol!D8</f>
        <v>0</v>
      </c>
      <c r="D47" s="322">
        <v>161.49721657521212</v>
      </c>
      <c r="E47" s="322">
        <f>by_src_allpol!E8</f>
        <v>162.43072382324897</v>
      </c>
      <c r="F47" s="322">
        <v>0</v>
      </c>
      <c r="G47" s="322">
        <f>by_src_allpol!F8</f>
        <v>0</v>
      </c>
      <c r="H47" s="322">
        <v>0</v>
      </c>
      <c r="I47" s="322">
        <f>by_src_allpol!G8</f>
        <v>0</v>
      </c>
      <c r="J47" s="322">
        <v>0</v>
      </c>
      <c r="K47" s="322">
        <f>by_src_allpol!H8</f>
        <v>0</v>
      </c>
      <c r="M47" s="310" t="str">
        <f t="shared" si="14"/>
        <v>Pneumatic devices</v>
      </c>
      <c r="N47" s="311">
        <f t="shared" si="15"/>
        <v>0</v>
      </c>
      <c r="O47" s="311">
        <f t="shared" si="16"/>
        <v>5.7803302609992406E-3</v>
      </c>
      <c r="P47" s="311">
        <f t="shared" si="17"/>
        <v>0</v>
      </c>
      <c r="Q47" s="311">
        <f t="shared" si="18"/>
        <v>0</v>
      </c>
      <c r="R47" s="311">
        <f t="shared" si="19"/>
        <v>0</v>
      </c>
      <c r="S47" s="312">
        <f t="shared" si="20"/>
        <v>0</v>
      </c>
      <c r="T47" s="312">
        <f t="shared" si="21"/>
        <v>0.9335072480368467</v>
      </c>
      <c r="U47" s="312">
        <f t="shared" si="22"/>
        <v>0</v>
      </c>
      <c r="V47" s="312">
        <f t="shared" si="23"/>
        <v>0</v>
      </c>
      <c r="W47" s="312">
        <f t="shared" si="24"/>
        <v>0</v>
      </c>
    </row>
    <row r="48" spans="1:28" ht="12.75" x14ac:dyDescent="0.2">
      <c r="A48" s="310" t="str">
        <f>by_src_allpol!C9</f>
        <v>Venting - blowdowns</v>
      </c>
      <c r="B48" s="322">
        <v>0</v>
      </c>
      <c r="C48" s="322">
        <f>by_src_allpol!D9</f>
        <v>0</v>
      </c>
      <c r="D48" s="322">
        <v>360.57315875955294</v>
      </c>
      <c r="E48" s="322">
        <f>by_src_allpol!E9</f>
        <v>365.33531011763279</v>
      </c>
      <c r="F48" s="322">
        <v>0</v>
      </c>
      <c r="G48" s="322">
        <f>by_src_allpol!F9</f>
        <v>0</v>
      </c>
      <c r="H48" s="322">
        <v>0</v>
      </c>
      <c r="I48" s="322">
        <f>by_src_allpol!G9</f>
        <v>0</v>
      </c>
      <c r="J48" s="322">
        <v>0</v>
      </c>
      <c r="K48" s="322">
        <f>by_src_allpol!H9</f>
        <v>0</v>
      </c>
      <c r="M48" s="310" t="str">
        <f t="shared" si="14"/>
        <v>Venting - blowdowns</v>
      </c>
      <c r="N48" s="311">
        <f t="shared" si="15"/>
        <v>0</v>
      </c>
      <c r="O48" s="311">
        <f t="shared" si="16"/>
        <v>1.3207170978734646E-2</v>
      </c>
      <c r="P48" s="311">
        <f t="shared" si="17"/>
        <v>0</v>
      </c>
      <c r="Q48" s="311">
        <f t="shared" si="18"/>
        <v>0</v>
      </c>
      <c r="R48" s="311">
        <f t="shared" si="19"/>
        <v>0</v>
      </c>
      <c r="S48" s="312">
        <f t="shared" si="20"/>
        <v>0</v>
      </c>
      <c r="T48" s="312">
        <f t="shared" si="21"/>
        <v>4.7621513580798478</v>
      </c>
      <c r="U48" s="312">
        <f t="shared" si="22"/>
        <v>0</v>
      </c>
      <c r="V48" s="312">
        <f t="shared" si="23"/>
        <v>0</v>
      </c>
      <c r="W48" s="312">
        <f t="shared" si="24"/>
        <v>0</v>
      </c>
    </row>
    <row r="49" spans="1:32" ht="12.75" x14ac:dyDescent="0.2">
      <c r="A49" s="310" t="str">
        <f>by_src_allpol!C10</f>
        <v>Fracing</v>
      </c>
      <c r="B49" s="322">
        <v>128.15449275834874</v>
      </c>
      <c r="C49" s="322">
        <f>by_src_allpol!D10</f>
        <v>44.030976113088123</v>
      </c>
      <c r="D49" s="322">
        <v>8.3153662714091734</v>
      </c>
      <c r="E49" s="322">
        <f>by_src_allpol!E10</f>
        <v>3.2161955671747871</v>
      </c>
      <c r="F49" s="322">
        <v>41.120567145197192</v>
      </c>
      <c r="G49" s="322">
        <f>by_src_allpol!F10</f>
        <v>13.63318879584028</v>
      </c>
      <c r="H49" s="322">
        <v>0.32238394848746427</v>
      </c>
      <c r="I49" s="322">
        <f>by_src_allpol!G10</f>
        <v>4.9206754453006596E-2</v>
      </c>
      <c r="J49" s="322">
        <v>5.483222631704419</v>
      </c>
      <c r="K49" s="322">
        <f>by_src_allpol!H10</f>
        <v>1.7821549184684813</v>
      </c>
      <c r="M49" s="310" t="str">
        <f t="shared" si="14"/>
        <v>Fracing</v>
      </c>
      <c r="N49" s="311">
        <f t="shared" si="15"/>
        <v>-0.65642268823057182</v>
      </c>
      <c r="O49" s="311">
        <f t="shared" si="16"/>
        <v>-0.61322262156592289</v>
      </c>
      <c r="P49" s="311">
        <f t="shared" si="17"/>
        <v>-0.6684581526392539</v>
      </c>
      <c r="Q49" s="311">
        <f t="shared" si="18"/>
        <v>-0.84736599112992139</v>
      </c>
      <c r="R49" s="311">
        <f t="shared" si="19"/>
        <v>-0.67498038322137</v>
      </c>
      <c r="S49" s="312">
        <f t="shared" si="20"/>
        <v>-84.123516645260622</v>
      </c>
      <c r="T49" s="312">
        <f t="shared" si="21"/>
        <v>-5.0991707042343863</v>
      </c>
      <c r="U49" s="312">
        <f t="shared" si="22"/>
        <v>-27.487378349356913</v>
      </c>
      <c r="V49" s="312">
        <f t="shared" si="23"/>
        <v>-0.27317719403445767</v>
      </c>
      <c r="W49" s="312">
        <f t="shared" si="24"/>
        <v>-3.701067713235938</v>
      </c>
    </row>
    <row r="50" spans="1:32" ht="12.75" x14ac:dyDescent="0.2">
      <c r="A50" s="310" t="str">
        <f>by_src_allpol!C11</f>
        <v>Compressor Engine Startup/Shutdown</v>
      </c>
      <c r="B50" s="322">
        <v>0</v>
      </c>
      <c r="C50" s="322">
        <f>by_src_allpol!D11</f>
        <v>0</v>
      </c>
      <c r="D50" s="322">
        <v>35.183634148898584</v>
      </c>
      <c r="E50" s="322">
        <f>by_src_allpol!E11</f>
        <v>35.67645521725931</v>
      </c>
      <c r="F50" s="322">
        <v>0</v>
      </c>
      <c r="G50" s="322">
        <f>by_src_allpol!F11</f>
        <v>0</v>
      </c>
      <c r="H50" s="322">
        <v>0</v>
      </c>
      <c r="I50" s="322">
        <f>by_src_allpol!G11</f>
        <v>0</v>
      </c>
      <c r="J50" s="322">
        <v>0</v>
      </c>
      <c r="K50" s="322">
        <f>by_src_allpol!H11</f>
        <v>0</v>
      </c>
      <c r="M50" s="310" t="str">
        <f t="shared" si="14"/>
        <v>Compressor Engine Startup/Shutdown</v>
      </c>
      <c r="N50" s="311">
        <f t="shared" si="15"/>
        <v>0</v>
      </c>
      <c r="O50" s="311">
        <f t="shared" si="16"/>
        <v>1.4007110984473268E-2</v>
      </c>
      <c r="P50" s="311">
        <f t="shared" si="17"/>
        <v>0</v>
      </c>
      <c r="Q50" s="311">
        <f t="shared" si="18"/>
        <v>0</v>
      </c>
      <c r="R50" s="311">
        <f t="shared" si="19"/>
        <v>0</v>
      </c>
      <c r="S50" s="312">
        <f t="shared" si="20"/>
        <v>0</v>
      </c>
      <c r="T50" s="312">
        <f t="shared" si="21"/>
        <v>0.49282106836072614</v>
      </c>
      <c r="U50" s="312">
        <f t="shared" si="22"/>
        <v>0</v>
      </c>
      <c r="V50" s="312">
        <f t="shared" si="23"/>
        <v>0</v>
      </c>
      <c r="W50" s="312">
        <f t="shared" si="24"/>
        <v>0</v>
      </c>
    </row>
    <row r="51" spans="1:32" ht="12.75" x14ac:dyDescent="0.2">
      <c r="A51" s="310" t="str">
        <f>by_src_allpol!C12</f>
        <v>Permitted Tank Losses</v>
      </c>
      <c r="B51" s="322">
        <v>12.501599999999998</v>
      </c>
      <c r="C51" s="322">
        <f>by_src_allpol!D12</f>
        <v>10.158102016101495</v>
      </c>
      <c r="D51" s="322">
        <v>127.69609999999997</v>
      </c>
      <c r="E51" s="322">
        <f>by_src_allpol!E12</f>
        <v>103.75871975253553</v>
      </c>
      <c r="F51" s="322">
        <v>23.405000000000001</v>
      </c>
      <c r="G51" s="322">
        <f>by_src_allpol!F12</f>
        <v>19.017595962665219</v>
      </c>
      <c r="H51" s="322">
        <v>1.6400000000000001E-2</v>
      </c>
      <c r="I51" s="322">
        <f>by_src_allpol!G12</f>
        <v>1.3325724152433646E-2</v>
      </c>
      <c r="J51" s="322">
        <v>0.27079999999999999</v>
      </c>
      <c r="K51" s="322">
        <f>by_src_allpol!H12</f>
        <v>0.22003695734628242</v>
      </c>
      <c r="M51" s="310" t="str">
        <f t="shared" si="14"/>
        <v>Permitted Tank Losses</v>
      </c>
      <c r="N51" s="311">
        <f t="shared" si="15"/>
        <v>-0.18745584436380172</v>
      </c>
      <c r="O51" s="311">
        <f t="shared" si="16"/>
        <v>-0.18745584436380164</v>
      </c>
      <c r="P51" s="311">
        <f t="shared" si="17"/>
        <v>-0.18745584436380186</v>
      </c>
      <c r="Q51" s="311">
        <f t="shared" si="18"/>
        <v>-0.18745584436380214</v>
      </c>
      <c r="R51" s="311">
        <f t="shared" si="19"/>
        <v>-0.18745584436380194</v>
      </c>
      <c r="S51" s="312">
        <f t="shared" si="20"/>
        <v>-2.3434979838985033</v>
      </c>
      <c r="T51" s="312">
        <f t="shared" si="21"/>
        <v>-23.937380247464446</v>
      </c>
      <c r="U51" s="312">
        <f t="shared" si="22"/>
        <v>-4.3874040373347825</v>
      </c>
      <c r="V51" s="312">
        <f t="shared" si="23"/>
        <v>-3.0742758475663552E-3</v>
      </c>
      <c r="W51" s="312">
        <f t="shared" si="24"/>
        <v>-5.0763042653717561E-2</v>
      </c>
    </row>
    <row r="52" spans="1:32" ht="12.75" x14ac:dyDescent="0.2">
      <c r="A52" s="310" t="str">
        <f>by_src_allpol!C13</f>
        <v>Survey-based Fugitives</v>
      </c>
      <c r="B52" s="322">
        <v>0</v>
      </c>
      <c r="C52" s="322">
        <f>by_src_allpol!D13</f>
        <v>0</v>
      </c>
      <c r="D52" s="322">
        <v>574.9435571354901</v>
      </c>
      <c r="E52" s="322">
        <f>by_src_allpol!E13</f>
        <v>582.23624965689237</v>
      </c>
      <c r="F52" s="322">
        <v>0</v>
      </c>
      <c r="G52" s="322">
        <f>by_src_allpol!F13</f>
        <v>0</v>
      </c>
      <c r="H52" s="322">
        <v>0</v>
      </c>
      <c r="I52" s="322">
        <f>by_src_allpol!G13</f>
        <v>0</v>
      </c>
      <c r="J52" s="322">
        <v>0</v>
      </c>
      <c r="K52" s="322">
        <f>by_src_allpol!H13</f>
        <v>0</v>
      </c>
      <c r="M52" s="310" t="str">
        <f t="shared" si="14"/>
        <v>Survey-based Fugitives</v>
      </c>
      <c r="N52" s="311">
        <f t="shared" si="15"/>
        <v>0</v>
      </c>
      <c r="O52" s="311">
        <f t="shared" si="16"/>
        <v>1.2684188614507234E-2</v>
      </c>
      <c r="P52" s="311">
        <f t="shared" si="17"/>
        <v>0</v>
      </c>
      <c r="Q52" s="311">
        <f t="shared" si="18"/>
        <v>0</v>
      </c>
      <c r="R52" s="311">
        <f t="shared" si="19"/>
        <v>0</v>
      </c>
      <c r="S52" s="312">
        <f t="shared" si="20"/>
        <v>0</v>
      </c>
      <c r="T52" s="312">
        <f t="shared" si="21"/>
        <v>7.2926925214022731</v>
      </c>
      <c r="U52" s="312">
        <f t="shared" si="22"/>
        <v>0</v>
      </c>
      <c r="V52" s="312">
        <f t="shared" si="23"/>
        <v>0</v>
      </c>
      <c r="W52" s="312">
        <f t="shared" si="24"/>
        <v>0</v>
      </c>
    </row>
    <row r="53" spans="1:32" ht="12.75" x14ac:dyDescent="0.2">
      <c r="A53" s="310" t="str">
        <f>by_src_allpol!C14</f>
        <v>Miscellaneous engines</v>
      </c>
      <c r="B53" s="322">
        <v>159.90453281622737</v>
      </c>
      <c r="C53" s="322">
        <f>by_src_allpol!D14</f>
        <v>159.09634397060944</v>
      </c>
      <c r="D53" s="322">
        <v>38.608316314713967</v>
      </c>
      <c r="E53" s="322">
        <f>by_src_allpol!E14</f>
        <v>38.413182317921652</v>
      </c>
      <c r="F53" s="322">
        <v>57.907665060429693</v>
      </c>
      <c r="G53" s="322">
        <f>by_src_allpol!F14</f>
        <v>57.614988372950151</v>
      </c>
      <c r="H53" s="322">
        <v>8.2261596647015184E-2</v>
      </c>
      <c r="I53" s="322">
        <f>by_src_allpol!G14</f>
        <v>8.1845830416615417E-2</v>
      </c>
      <c r="J53" s="322">
        <v>0.75461799951691177</v>
      </c>
      <c r="K53" s="322">
        <f>by_src_allpol!H14</f>
        <v>0.75080401226357374</v>
      </c>
      <c r="M53" s="310" t="str">
        <f t="shared" si="14"/>
        <v>Miscellaneous engines</v>
      </c>
      <c r="N53" s="311">
        <f t="shared" si="15"/>
        <v>-5.054195971709927E-3</v>
      </c>
      <c r="O53" s="311">
        <f t="shared" si="16"/>
        <v>-5.0541959717095306E-3</v>
      </c>
      <c r="P53" s="311">
        <f t="shared" si="17"/>
        <v>-5.0541959717097622E-3</v>
      </c>
      <c r="Q53" s="311">
        <f t="shared" si="18"/>
        <v>-5.0541959717098749E-3</v>
      </c>
      <c r="R53" s="311">
        <f t="shared" si="19"/>
        <v>-5.054195971709737E-3</v>
      </c>
      <c r="S53" s="312">
        <f t="shared" si="20"/>
        <v>-0.80818884561793425</v>
      </c>
      <c r="T53" s="312">
        <f t="shared" si="21"/>
        <v>-0.19513399679231469</v>
      </c>
      <c r="U53" s="312">
        <f t="shared" si="22"/>
        <v>-0.2926766874795419</v>
      </c>
      <c r="V53" s="312">
        <f t="shared" si="23"/>
        <v>-4.1576623039976668E-4</v>
      </c>
      <c r="W53" s="312">
        <f t="shared" si="24"/>
        <v>-3.8139872533380359E-3</v>
      </c>
    </row>
    <row r="54" spans="1:32" ht="12.75" x14ac:dyDescent="0.2">
      <c r="A54" s="310" t="str">
        <f>by_src_allpol!C15</f>
        <v>Artificial Lift</v>
      </c>
      <c r="B54" s="322">
        <v>22.803420157177037</v>
      </c>
      <c r="C54" s="322">
        <f>by_src_allpol!D15</f>
        <v>23.139634845284245</v>
      </c>
      <c r="D54" s="322">
        <v>2.4366757218828372</v>
      </c>
      <c r="E54" s="322">
        <f>by_src_allpol!E15</f>
        <v>2.4726021821332922</v>
      </c>
      <c r="F54" s="322">
        <v>77.843535198770311</v>
      </c>
      <c r="G54" s="322">
        <f>by_src_allpol!F15</f>
        <v>78.991263904710934</v>
      </c>
      <c r="H54" s="322">
        <v>0</v>
      </c>
      <c r="I54" s="322">
        <f>by_src_allpol!G15</f>
        <v>0</v>
      </c>
      <c r="J54" s="322">
        <v>9.5093495234266218E-2</v>
      </c>
      <c r="K54" s="322">
        <f>by_src_allpol!H15</f>
        <v>9.6495558153812555E-2</v>
      </c>
      <c r="M54" s="310" t="str">
        <f t="shared" si="14"/>
        <v>Artificial Lift</v>
      </c>
      <c r="N54" s="311">
        <f t="shared" si="15"/>
        <v>1.474404654169344E-2</v>
      </c>
      <c r="O54" s="311">
        <f t="shared" si="16"/>
        <v>1.4744046541693428E-2</v>
      </c>
      <c r="P54" s="311">
        <f t="shared" si="17"/>
        <v>1.4744046541693456E-2</v>
      </c>
      <c r="Q54" s="311">
        <f t="shared" si="18"/>
        <v>0</v>
      </c>
      <c r="R54" s="311">
        <f t="shared" si="19"/>
        <v>1.4744046541693577E-2</v>
      </c>
      <c r="S54" s="312">
        <f t="shared" si="20"/>
        <v>0.33621468810720856</v>
      </c>
      <c r="T54" s="312">
        <f t="shared" si="21"/>
        <v>3.5926460250454983E-2</v>
      </c>
      <c r="U54" s="312">
        <f t="shared" si="22"/>
        <v>1.1477287059406223</v>
      </c>
      <c r="V54" s="312">
        <f t="shared" si="23"/>
        <v>0</v>
      </c>
      <c r="W54" s="312">
        <f t="shared" si="24"/>
        <v>1.4020629195463374E-3</v>
      </c>
    </row>
    <row r="55" spans="1:32" ht="12.75" x14ac:dyDescent="0.2">
      <c r="A55" s="310" t="str">
        <f>by_src_allpol!C16</f>
        <v>Dehydrator</v>
      </c>
      <c r="B55" s="322">
        <v>3.1590000000000003</v>
      </c>
      <c r="C55" s="322">
        <f>by_src_allpol!D16</f>
        <v>2.5668269876547498</v>
      </c>
      <c r="D55" s="322">
        <v>336.6230550257194</v>
      </c>
      <c r="E55" s="322">
        <f>by_src_allpol!E16</f>
        <v>274.41852646704399</v>
      </c>
      <c r="F55" s="322">
        <v>1.5512000000000001</v>
      </c>
      <c r="G55" s="322">
        <f>by_src_allpol!F16</f>
        <v>1.2604184942228704</v>
      </c>
      <c r="H55" s="322">
        <v>1.6199999999999999E-2</v>
      </c>
      <c r="I55" s="322">
        <f>by_src_allpol!G16</f>
        <v>1.3163215321306411E-2</v>
      </c>
      <c r="J55" s="322">
        <v>8.5699999999999985E-2</v>
      </c>
      <c r="K55" s="322">
        <f>by_src_allpol!H16</f>
        <v>6.9635034138022175E-2</v>
      </c>
      <c r="M55" s="310" t="str">
        <f t="shared" si="14"/>
        <v>Dehydrator</v>
      </c>
      <c r="N55" s="311">
        <f t="shared" si="15"/>
        <v>-0.18745584436380197</v>
      </c>
      <c r="O55" s="311">
        <f t="shared" si="16"/>
        <v>-0.18478986400358918</v>
      </c>
      <c r="P55" s="311">
        <f t="shared" si="17"/>
        <v>-0.187455844363802</v>
      </c>
      <c r="Q55" s="311">
        <f t="shared" si="18"/>
        <v>-0.18745584436380175</v>
      </c>
      <c r="R55" s="311">
        <f t="shared" si="19"/>
        <v>-0.18745584436380178</v>
      </c>
      <c r="S55" s="312">
        <f t="shared" si="20"/>
        <v>-0.59217301234525044</v>
      </c>
      <c r="T55" s="312">
        <f t="shared" si="21"/>
        <v>-62.204528558675406</v>
      </c>
      <c r="U55" s="312">
        <f t="shared" si="22"/>
        <v>-0.29078150577712969</v>
      </c>
      <c r="V55" s="312">
        <f t="shared" si="23"/>
        <v>-3.0367846786935881E-3</v>
      </c>
      <c r="W55" s="312">
        <f t="shared" si="24"/>
        <v>-1.6064965861977809E-2</v>
      </c>
    </row>
    <row r="56" spans="1:32" ht="12.75" x14ac:dyDescent="0.2">
      <c r="A56" s="310" t="str">
        <f>by_src_allpol!C17</f>
        <v xml:space="preserve">Condensate tank </v>
      </c>
      <c r="B56" s="322">
        <v>0</v>
      </c>
      <c r="C56" s="322">
        <f>by_src_allpol!D17</f>
        <v>0</v>
      </c>
      <c r="D56" s="322">
        <v>72.154444617195708</v>
      </c>
      <c r="E56" s="322">
        <f>by_src_allpol!E17</f>
        <v>57.765301426014268</v>
      </c>
      <c r="F56" s="322">
        <v>0</v>
      </c>
      <c r="G56" s="322">
        <f>by_src_allpol!F17</f>
        <v>0</v>
      </c>
      <c r="H56" s="322">
        <v>0</v>
      </c>
      <c r="I56" s="322">
        <f>by_src_allpol!G17</f>
        <v>0</v>
      </c>
      <c r="J56" s="322">
        <v>0</v>
      </c>
      <c r="K56" s="322">
        <f>by_src_allpol!H17</f>
        <v>0</v>
      </c>
      <c r="M56" s="310" t="str">
        <f t="shared" si="14"/>
        <v xml:space="preserve">Condensate tank </v>
      </c>
      <c r="N56" s="311">
        <f t="shared" si="15"/>
        <v>0</v>
      </c>
      <c r="O56" s="311">
        <f t="shared" si="16"/>
        <v>-0.1994214392130772</v>
      </c>
      <c r="P56" s="311">
        <f t="shared" si="17"/>
        <v>0</v>
      </c>
      <c r="Q56" s="311">
        <f t="shared" si="18"/>
        <v>0</v>
      </c>
      <c r="R56" s="311">
        <f t="shared" si="19"/>
        <v>0</v>
      </c>
      <c r="S56" s="312">
        <f t="shared" si="20"/>
        <v>0</v>
      </c>
      <c r="T56" s="312">
        <f t="shared" si="21"/>
        <v>-14.389143191181439</v>
      </c>
      <c r="U56" s="312">
        <f t="shared" si="22"/>
        <v>0</v>
      </c>
      <c r="V56" s="312">
        <f t="shared" si="23"/>
        <v>0</v>
      </c>
      <c r="W56" s="312">
        <f t="shared" si="24"/>
        <v>0</v>
      </c>
    </row>
    <row r="57" spans="1:32" ht="12.75" x14ac:dyDescent="0.2">
      <c r="A57" s="310" t="str">
        <f>by_src_allpol!C18</f>
        <v>Oil Tank</v>
      </c>
      <c r="B57" s="322">
        <v>0</v>
      </c>
      <c r="C57" s="322">
        <f>by_src_allpol!D18</f>
        <v>0</v>
      </c>
      <c r="D57" s="322">
        <v>1766.3276006795588</v>
      </c>
      <c r="E57" s="322">
        <f>by_src_allpol!E18</f>
        <v>1885.7334850024477</v>
      </c>
      <c r="F57" s="322">
        <v>0</v>
      </c>
      <c r="G57" s="322">
        <f>by_src_allpol!F18</f>
        <v>0</v>
      </c>
      <c r="H57" s="322">
        <v>0</v>
      </c>
      <c r="I57" s="322">
        <f>by_src_allpol!G18</f>
        <v>0</v>
      </c>
      <c r="J57" s="322">
        <v>0</v>
      </c>
      <c r="K57" s="322">
        <f>by_src_allpol!H18</f>
        <v>0</v>
      </c>
      <c r="M57" s="310" t="str">
        <f t="shared" si="14"/>
        <v>Oil Tank</v>
      </c>
      <c r="N57" s="311">
        <f t="shared" si="15"/>
        <v>0</v>
      </c>
      <c r="O57" s="311">
        <f t="shared" si="16"/>
        <v>6.7601210713658003E-2</v>
      </c>
      <c r="P57" s="311">
        <f t="shared" si="17"/>
        <v>0</v>
      </c>
      <c r="Q57" s="311">
        <f t="shared" si="18"/>
        <v>0</v>
      </c>
      <c r="R57" s="311">
        <f t="shared" si="19"/>
        <v>0</v>
      </c>
      <c r="S57" s="312">
        <f t="shared" si="20"/>
        <v>0</v>
      </c>
      <c r="T57" s="312">
        <f t="shared" si="21"/>
        <v>119.40588432288882</v>
      </c>
      <c r="U57" s="312">
        <f t="shared" si="22"/>
        <v>0</v>
      </c>
      <c r="V57" s="312">
        <f t="shared" si="23"/>
        <v>0</v>
      </c>
      <c r="W57" s="312">
        <f t="shared" si="24"/>
        <v>0</v>
      </c>
    </row>
    <row r="58" spans="1:32" ht="12.75" x14ac:dyDescent="0.2">
      <c r="A58" s="310" t="str">
        <f>by_src_allpol!C19</f>
        <v>Oil Well Truck Loading</v>
      </c>
      <c r="B58" s="322">
        <v>0</v>
      </c>
      <c r="C58" s="322">
        <f>by_src_allpol!D19</f>
        <v>0</v>
      </c>
      <c r="D58" s="322">
        <v>86.601961657344489</v>
      </c>
      <c r="E58" s="322">
        <f>by_src_allpol!E19</f>
        <v>92.45635911555874</v>
      </c>
      <c r="F58" s="322">
        <v>0</v>
      </c>
      <c r="G58" s="322">
        <f>by_src_allpol!F19</f>
        <v>0</v>
      </c>
      <c r="H58" s="322">
        <v>0</v>
      </c>
      <c r="I58" s="322">
        <f>by_src_allpol!G19</f>
        <v>0</v>
      </c>
      <c r="J58" s="322">
        <v>0</v>
      </c>
      <c r="K58" s="322">
        <f>by_src_allpol!H19</f>
        <v>0</v>
      </c>
      <c r="M58" s="310" t="str">
        <f t="shared" si="14"/>
        <v>Oil Well Truck Loading</v>
      </c>
      <c r="N58" s="311">
        <f t="shared" si="15"/>
        <v>0</v>
      </c>
      <c r="O58" s="311">
        <f t="shared" si="16"/>
        <v>6.7601210713657711E-2</v>
      </c>
      <c r="P58" s="311">
        <f t="shared" si="17"/>
        <v>0</v>
      </c>
      <c r="Q58" s="311">
        <f t="shared" si="18"/>
        <v>0</v>
      </c>
      <c r="R58" s="311">
        <f t="shared" si="19"/>
        <v>0</v>
      </c>
      <c r="S58" s="312">
        <f t="shared" si="20"/>
        <v>0</v>
      </c>
      <c r="T58" s="312">
        <f t="shared" si="21"/>
        <v>5.8543974582142511</v>
      </c>
      <c r="U58" s="312">
        <f t="shared" si="22"/>
        <v>0</v>
      </c>
      <c r="V58" s="312">
        <f t="shared" si="23"/>
        <v>0</v>
      </c>
      <c r="W58" s="312">
        <f t="shared" si="24"/>
        <v>0</v>
      </c>
    </row>
    <row r="59" spans="1:32" ht="12.75" x14ac:dyDescent="0.2">
      <c r="A59" s="310" t="str">
        <f>by_src_allpol!C20</f>
        <v>Casinghead Gas Venting</v>
      </c>
      <c r="B59" s="322">
        <v>0</v>
      </c>
      <c r="C59" s="322">
        <f>by_src_allpol!D20</f>
        <v>0</v>
      </c>
      <c r="D59" s="322">
        <v>161.21668754520795</v>
      </c>
      <c r="E59" s="322">
        <f>by_src_allpol!E20</f>
        <v>207.65582358186734</v>
      </c>
      <c r="F59" s="322">
        <v>0</v>
      </c>
      <c r="G59" s="322">
        <f>by_src_allpol!F20</f>
        <v>0</v>
      </c>
      <c r="H59" s="322">
        <v>0</v>
      </c>
      <c r="I59" s="322">
        <f>by_src_allpol!G20</f>
        <v>0</v>
      </c>
      <c r="J59" s="322">
        <v>0</v>
      </c>
      <c r="K59" s="322">
        <f>by_src_allpol!H20</f>
        <v>0</v>
      </c>
      <c r="M59" s="310" t="str">
        <f t="shared" si="14"/>
        <v>Casinghead Gas Venting</v>
      </c>
      <c r="N59" s="311">
        <f t="shared" si="15"/>
        <v>0</v>
      </c>
      <c r="O59" s="311">
        <f t="shared" si="16"/>
        <v>0.28805415086845182</v>
      </c>
      <c r="P59" s="311">
        <f t="shared" si="17"/>
        <v>0</v>
      </c>
      <c r="Q59" s="311">
        <f t="shared" si="18"/>
        <v>0</v>
      </c>
      <c r="R59" s="311">
        <f t="shared" si="19"/>
        <v>0</v>
      </c>
      <c r="S59" s="312">
        <f t="shared" si="20"/>
        <v>0</v>
      </c>
      <c r="T59" s="312">
        <f t="shared" si="21"/>
        <v>46.439136036659391</v>
      </c>
      <c r="U59" s="312">
        <f t="shared" si="22"/>
        <v>0</v>
      </c>
      <c r="V59" s="312">
        <f t="shared" si="23"/>
        <v>0</v>
      </c>
      <c r="W59" s="323">
        <f t="shared" si="24"/>
        <v>0</v>
      </c>
    </row>
    <row r="60" spans="1:32" ht="12.75" x14ac:dyDescent="0.2">
      <c r="A60" s="310" t="str">
        <f>by_src_allpol!C21</f>
        <v>Water tank losses</v>
      </c>
      <c r="B60" s="322">
        <v>0</v>
      </c>
      <c r="C60" s="322">
        <f>by_src_allpol!D21</f>
        <v>0</v>
      </c>
      <c r="D60" s="322">
        <v>1115.5968766870717</v>
      </c>
      <c r="E60" s="322">
        <f>by_src_allpol!E21</f>
        <v>1224.9102451160843</v>
      </c>
      <c r="F60" s="322">
        <v>0</v>
      </c>
      <c r="G60" s="322">
        <f>by_src_allpol!F21</f>
        <v>0</v>
      </c>
      <c r="H60" s="322">
        <v>0</v>
      </c>
      <c r="I60" s="322">
        <f>by_src_allpol!G21</f>
        <v>0</v>
      </c>
      <c r="J60" s="322">
        <v>0</v>
      </c>
      <c r="K60" s="322">
        <f>by_src_allpol!H21</f>
        <v>0</v>
      </c>
      <c r="M60" s="310" t="str">
        <f t="shared" si="14"/>
        <v>Water tank losses</v>
      </c>
      <c r="N60" s="311">
        <f t="shared" si="15"/>
        <v>0</v>
      </c>
      <c r="O60" s="311">
        <f t="shared" si="16"/>
        <v>9.798644179933047E-2</v>
      </c>
      <c r="P60" s="311">
        <f t="shared" si="17"/>
        <v>0</v>
      </c>
      <c r="Q60" s="311">
        <f t="shared" si="18"/>
        <v>0</v>
      </c>
      <c r="R60" s="311">
        <f t="shared" si="19"/>
        <v>0</v>
      </c>
      <c r="S60" s="312">
        <f t="shared" si="20"/>
        <v>0</v>
      </c>
      <c r="T60" s="312">
        <f t="shared" si="21"/>
        <v>109.3133684290126</v>
      </c>
      <c r="U60" s="312">
        <f t="shared" si="22"/>
        <v>0</v>
      </c>
      <c r="V60" s="312">
        <f t="shared" si="23"/>
        <v>0</v>
      </c>
      <c r="W60" s="312">
        <f t="shared" si="24"/>
        <v>0</v>
      </c>
    </row>
    <row r="61" spans="1:32" ht="12.75" x14ac:dyDescent="0.2">
      <c r="A61" s="310" t="str">
        <f>by_src_allpol!C22</f>
        <v>Other Categories</v>
      </c>
      <c r="B61" s="322">
        <v>31.952847707067882</v>
      </c>
      <c r="C61" s="322">
        <f>by_src_allpol!D22</f>
        <v>24.185155497102134</v>
      </c>
      <c r="D61" s="322">
        <v>66.966940875961654</v>
      </c>
      <c r="E61" s="322">
        <f>by_src_allpol!E22</f>
        <v>52.487013179635795</v>
      </c>
      <c r="F61" s="322">
        <v>15.577464364525412</v>
      </c>
      <c r="G61" s="322">
        <f>by_src_allpol!F22</f>
        <v>13.168047937484868</v>
      </c>
      <c r="H61" s="322">
        <v>5.2427949523427719E-2</v>
      </c>
      <c r="I61" s="322">
        <f>by_src_allpol!G22</f>
        <v>3.3671870713329527E-2</v>
      </c>
      <c r="J61" s="322">
        <v>4.5045865302006476</v>
      </c>
      <c r="K61" s="322">
        <f>by_src_allpol!H22</f>
        <v>3.5416205157746155</v>
      </c>
      <c r="M61" s="310" t="str">
        <f t="shared" si="14"/>
        <v>Other Categories</v>
      </c>
      <c r="N61" s="311">
        <f t="shared" si="15"/>
        <v>-0.24309858955849986</v>
      </c>
      <c r="O61" s="311">
        <f t="shared" si="16"/>
        <v>-0.21622501352041826</v>
      </c>
      <c r="P61" s="311">
        <f t="shared" si="17"/>
        <v>-0.15467321064957865</v>
      </c>
      <c r="Q61" s="311">
        <f t="shared" si="18"/>
        <v>-0.35774961600809763</v>
      </c>
      <c r="R61" s="311">
        <f t="shared" si="19"/>
        <v>-0.2137745624309583</v>
      </c>
      <c r="S61" s="312">
        <f t="shared" si="20"/>
        <v>-7.7676922099657482</v>
      </c>
      <c r="T61" s="312">
        <f t="shared" si="21"/>
        <v>-14.479927696325859</v>
      </c>
      <c r="U61" s="312">
        <f t="shared" si="22"/>
        <v>-2.4094164270405436</v>
      </c>
      <c r="V61" s="312">
        <f t="shared" si="23"/>
        <v>-1.8756078810098192E-2</v>
      </c>
      <c r="W61" s="312">
        <f t="shared" si="24"/>
        <v>-0.96296601442603214</v>
      </c>
    </row>
    <row r="62" spans="1:32" ht="12.75" x14ac:dyDescent="0.2">
      <c r="A62" s="317" t="str">
        <f>by_src_allpol!C23</f>
        <v>Total</v>
      </c>
      <c r="B62" s="324">
        <v>1753.1683036370832</v>
      </c>
      <c r="C62" s="324">
        <f>by_src_allpol!D23</f>
        <v>1407.5689261990135</v>
      </c>
      <c r="D62" s="324">
        <v>5310.7604864491168</v>
      </c>
      <c r="E62" s="324">
        <f>by_src_allpol!E23</f>
        <v>5443.0737824455682</v>
      </c>
      <c r="F62" s="324">
        <v>890.94569232865342</v>
      </c>
      <c r="G62" s="324">
        <f>by_src_allpol!F23</f>
        <v>764.80724026409769</v>
      </c>
      <c r="H62" s="324">
        <v>1.7394898290585379</v>
      </c>
      <c r="I62" s="324">
        <f>by_src_allpol!G23</f>
        <v>1.2117497534662769</v>
      </c>
      <c r="J62" s="324">
        <v>38.366332255029633</v>
      </c>
      <c r="K62" s="324">
        <f>by_src_allpol!H23</f>
        <v>28.180823232066306</v>
      </c>
      <c r="M62" s="314" t="s">
        <v>41</v>
      </c>
      <c r="N62" s="315">
        <f>IF(AND(B62=0,C62=0),0,(C62-B62)/B62)</f>
        <v>-0.19712846548793808</v>
      </c>
      <c r="O62" s="315">
        <f>IF(AND(D62=0,E62=0),0,(E62-D62)/D62)</f>
        <v>2.4914190036259533E-2</v>
      </c>
      <c r="P62" s="315">
        <f>IF(AND(F62=0,G62=0),0,(G62-F62)/F62)</f>
        <v>-0.14157816031959172</v>
      </c>
      <c r="Q62" s="315">
        <f>IF(AND(H62=0,I62=0),0,(I62-H62)/H62)</f>
        <v>-0.30338784784840572</v>
      </c>
      <c r="R62" s="315">
        <f>IF(AND(J62=0,K62=0),0,(K62-J62)/J62)</f>
        <v>-0.26548039450990413</v>
      </c>
      <c r="S62" s="316">
        <f t="shared" si="20"/>
        <v>-345.59937743806972</v>
      </c>
      <c r="T62" s="316">
        <f t="shared" si="21"/>
        <v>132.31329599645142</v>
      </c>
      <c r="U62" s="316">
        <f t="shared" si="22"/>
        <v>-126.13845206455574</v>
      </c>
      <c r="V62" s="316">
        <f t="shared" si="23"/>
        <v>-0.52774007559226099</v>
      </c>
      <c r="W62" s="316">
        <f t="shared" si="24"/>
        <v>-10.185509022963327</v>
      </c>
    </row>
    <row r="63" spans="1:32" ht="24" customHeight="1" x14ac:dyDescent="0.2">
      <c r="A63" s="292"/>
      <c r="B63" s="292"/>
      <c r="M63" s="303"/>
      <c r="N63" s="303"/>
      <c r="Y63" s="325" t="s">
        <v>444</v>
      </c>
      <c r="AF63" s="325" t="s">
        <v>445</v>
      </c>
    </row>
    <row r="64" spans="1:32" x14ac:dyDescent="0.2">
      <c r="A64" s="292"/>
      <c r="B64" s="292"/>
      <c r="M64" s="303"/>
      <c r="N64" s="303"/>
    </row>
    <row r="65" spans="1:37" ht="12.75" x14ac:dyDescent="0.2">
      <c r="A65" s="292"/>
      <c r="B65" s="292"/>
      <c r="M65" s="303"/>
      <c r="N65" s="303"/>
      <c r="Y65" s="219" t="s">
        <v>65</v>
      </c>
      <c r="Z65" t="s">
        <v>455</v>
      </c>
      <c r="AF65" s="219" t="s">
        <v>65</v>
      </c>
      <c r="AG65" t="s">
        <v>455</v>
      </c>
    </row>
    <row r="66" spans="1:37" ht="15" x14ac:dyDescent="0.25">
      <c r="A66" s="302"/>
      <c r="B66" s="302"/>
      <c r="C66" s="302"/>
      <c r="M66" s="291" t="s">
        <v>446</v>
      </c>
      <c r="N66" s="291"/>
      <c r="W66" s="320"/>
      <c r="X66" s="320"/>
      <c r="Y66" s="219" t="s">
        <v>105</v>
      </c>
      <c r="Z66" t="s">
        <v>244</v>
      </c>
      <c r="AF66" s="219" t="s">
        <v>105</v>
      </c>
      <c r="AG66" t="s">
        <v>244</v>
      </c>
    </row>
    <row r="67" spans="1:37" ht="15" x14ac:dyDescent="0.25">
      <c r="A67" s="291" t="s">
        <v>447</v>
      </c>
      <c r="B67" s="302"/>
      <c r="C67" s="302"/>
      <c r="M67" s="303"/>
      <c r="N67" s="303"/>
      <c r="O67" s="303"/>
      <c r="P67" s="303"/>
      <c r="Q67" s="303"/>
      <c r="R67" s="303"/>
      <c r="S67" s="303"/>
      <c r="T67" s="303"/>
      <c r="U67" s="303"/>
      <c r="V67" s="303"/>
      <c r="W67" s="302"/>
      <c r="X67" s="302"/>
    </row>
    <row r="68" spans="1:37" ht="15" x14ac:dyDescent="0.25">
      <c r="A68" s="292"/>
      <c r="B68" s="292"/>
      <c r="M68" s="321" t="s">
        <v>442</v>
      </c>
      <c r="N68" s="303"/>
      <c r="O68" s="303"/>
      <c r="P68" s="303"/>
      <c r="Q68" s="303"/>
      <c r="R68" s="303"/>
      <c r="S68" s="307"/>
      <c r="T68" s="302"/>
      <c r="Y68" s="368" t="s">
        <v>448</v>
      </c>
      <c r="Z68" s="369" t="s">
        <v>257</v>
      </c>
      <c r="AA68" s="369" t="s">
        <v>258</v>
      </c>
      <c r="AB68" s="369" t="s">
        <v>259</v>
      </c>
      <c r="AC68" s="369" t="s">
        <v>260</v>
      </c>
      <c r="AD68" s="369" t="s">
        <v>261</v>
      </c>
      <c r="AF68" s="219" t="s">
        <v>448</v>
      </c>
      <c r="AG68" t="s">
        <v>257</v>
      </c>
      <c r="AH68" t="s">
        <v>258</v>
      </c>
      <c r="AI68" t="s">
        <v>259</v>
      </c>
      <c r="AJ68" t="s">
        <v>260</v>
      </c>
      <c r="AK68" t="s">
        <v>261</v>
      </c>
    </row>
    <row r="69" spans="1:37" ht="25.5" customHeight="1" x14ac:dyDescent="0.2">
      <c r="A69" s="387" t="s">
        <v>443</v>
      </c>
      <c r="B69" s="388" t="s">
        <v>433</v>
      </c>
      <c r="C69" s="389"/>
      <c r="D69" s="388" t="s">
        <v>434</v>
      </c>
      <c r="E69" s="389"/>
      <c r="F69" s="388" t="s">
        <v>435</v>
      </c>
      <c r="G69" s="389"/>
      <c r="H69" s="388" t="s">
        <v>436</v>
      </c>
      <c r="I69" s="389"/>
      <c r="J69" s="388" t="s">
        <v>437</v>
      </c>
      <c r="K69" s="390"/>
      <c r="M69" s="387" t="s">
        <v>443</v>
      </c>
      <c r="N69" s="385" t="s">
        <v>431</v>
      </c>
      <c r="O69" s="385"/>
      <c r="P69" s="385"/>
      <c r="Q69" s="385"/>
      <c r="R69" s="385"/>
      <c r="S69" s="386" t="s">
        <v>432</v>
      </c>
      <c r="T69" s="385"/>
      <c r="U69" s="385"/>
      <c r="V69" s="385"/>
      <c r="W69" s="385"/>
      <c r="Y69" s="370" t="s">
        <v>17</v>
      </c>
      <c r="Z69" s="371">
        <v>22.803420157177037</v>
      </c>
      <c r="AA69" s="371">
        <v>2.4366757218828372</v>
      </c>
      <c r="AB69" s="371">
        <v>77.843535198770311</v>
      </c>
      <c r="AC69" s="371">
        <v>0</v>
      </c>
      <c r="AD69" s="371">
        <v>9.5093495234266218E-2</v>
      </c>
      <c r="AE69" s="292" t="b">
        <f>Y69=AF69</f>
        <v>1</v>
      </c>
      <c r="AF69" s="23" t="s">
        <v>17</v>
      </c>
      <c r="AG69" s="218">
        <v>23.139634845284245</v>
      </c>
      <c r="AH69" s="218">
        <v>2.4726021821332922</v>
      </c>
      <c r="AI69" s="218">
        <v>78.991263904710934</v>
      </c>
      <c r="AJ69" s="218">
        <v>0</v>
      </c>
      <c r="AK69" s="218">
        <v>9.6495558153812555E-2</v>
      </c>
    </row>
    <row r="70" spans="1:37" ht="12.75" x14ac:dyDescent="0.2">
      <c r="A70" s="387"/>
      <c r="B70" s="309">
        <v>2011</v>
      </c>
      <c r="C70" s="309">
        <v>2015</v>
      </c>
      <c r="D70" s="309">
        <v>2011</v>
      </c>
      <c r="E70" s="309">
        <v>2015</v>
      </c>
      <c r="F70" s="309">
        <v>2011</v>
      </c>
      <c r="G70" s="309">
        <v>2015</v>
      </c>
      <c r="H70" s="309">
        <v>2011</v>
      </c>
      <c r="I70" s="309">
        <v>2015</v>
      </c>
      <c r="J70" s="309">
        <v>2011</v>
      </c>
      <c r="K70" s="309">
        <v>2015</v>
      </c>
      <c r="M70" s="387"/>
      <c r="N70" s="308" t="s">
        <v>438</v>
      </c>
      <c r="O70" s="308" t="s">
        <v>342</v>
      </c>
      <c r="P70" s="308" t="s">
        <v>343</v>
      </c>
      <c r="Q70" s="308" t="s">
        <v>439</v>
      </c>
      <c r="R70" s="308" t="s">
        <v>345</v>
      </c>
      <c r="S70" s="308" t="s">
        <v>438</v>
      </c>
      <c r="T70" s="308" t="s">
        <v>342</v>
      </c>
      <c r="U70" s="308" t="s">
        <v>343</v>
      </c>
      <c r="V70" s="308" t="s">
        <v>439</v>
      </c>
      <c r="W70" s="308" t="s">
        <v>345</v>
      </c>
      <c r="Y70" s="370" t="s">
        <v>87</v>
      </c>
      <c r="Z70" s="371">
        <v>0</v>
      </c>
      <c r="AA70" s="371">
        <v>0</v>
      </c>
      <c r="AB70" s="371">
        <v>0</v>
      </c>
      <c r="AC70" s="371">
        <v>0</v>
      </c>
      <c r="AD70" s="371">
        <v>0</v>
      </c>
      <c r="AE70" s="292" t="b">
        <f t="shared" ref="AE70:AE96" si="25">Y70=AF70</f>
        <v>1</v>
      </c>
      <c r="AF70" s="23" t="s">
        <v>87</v>
      </c>
      <c r="AG70" s="218">
        <v>0</v>
      </c>
      <c r="AH70" s="218">
        <v>0</v>
      </c>
      <c r="AI70" s="218">
        <v>0</v>
      </c>
      <c r="AJ70" s="218">
        <v>0</v>
      </c>
      <c r="AK70" s="218">
        <v>0</v>
      </c>
    </row>
    <row r="71" spans="1:37" ht="12.75" x14ac:dyDescent="0.2">
      <c r="A71" s="310" t="str">
        <f t="shared" ref="A71:A98" si="26">IF(AND(Y69=AF69),Y69)</f>
        <v>Artificial Lift</v>
      </c>
      <c r="B71" s="322">
        <f t="shared" ref="B71:B99" si="27">Z69</f>
        <v>22.803420157177037</v>
      </c>
      <c r="C71" s="322">
        <f t="shared" ref="C71:C99" si="28">AG69</f>
        <v>23.139634845284245</v>
      </c>
      <c r="D71" s="322">
        <f t="shared" ref="D71:D99" si="29">AA69</f>
        <v>2.4366757218828372</v>
      </c>
      <c r="E71" s="322">
        <f t="shared" ref="E71:E99" si="30">AH69</f>
        <v>2.4726021821332922</v>
      </c>
      <c r="F71" s="322">
        <f t="shared" ref="F71:F99" si="31">AB69</f>
        <v>77.843535198770311</v>
      </c>
      <c r="G71" s="322">
        <f t="shared" ref="G71:G99" si="32">AI69</f>
        <v>78.991263904710934</v>
      </c>
      <c r="H71" s="322">
        <f t="shared" ref="H71:H99" si="33">AC69</f>
        <v>0</v>
      </c>
      <c r="I71" s="322">
        <f t="shared" ref="I71:I99" si="34">AJ69</f>
        <v>0</v>
      </c>
      <c r="J71" s="322">
        <f t="shared" ref="J71:J99" si="35">AD69</f>
        <v>9.5093495234266218E-2</v>
      </c>
      <c r="K71" s="322">
        <f t="shared" ref="K71:K99" si="36">AK69</f>
        <v>9.6495558153812555E-2</v>
      </c>
      <c r="M71" s="310" t="str">
        <f t="shared" ref="M71:M98" si="37">A71</f>
        <v>Artificial Lift</v>
      </c>
      <c r="N71" s="311">
        <f t="shared" ref="N71:N99" si="38">IF(AND(B71=0,C71=0),0,IF(AND(C71&gt;0,B71=0),"No emissions in 2011",(C71-B71)/B71))</f>
        <v>1.474404654169344E-2</v>
      </c>
      <c r="O71" s="311">
        <f t="shared" ref="O71:O99" si="39">IF(AND(D71=0,E71=0),0,IF(AND(E71&gt;0,D71=0),"No emissions in 2011",(E71-D71)/D71))</f>
        <v>1.4744046541693428E-2</v>
      </c>
      <c r="P71" s="311">
        <f t="shared" ref="P71:P99" si="40">IF(AND(F71=0,G71=0),0,IF(AND(G71&gt;0,F71=0),"No emissions in 2011",(G71-F71)/F71))</f>
        <v>1.4744046541693456E-2</v>
      </c>
      <c r="Q71" s="311">
        <f t="shared" ref="Q71:Q99" si="41">IF(AND(H71=0,I71=0),0,IF(AND(I71&gt;0,H71=0),"No emissions in 2011",(I71-H71)/H71))</f>
        <v>0</v>
      </c>
      <c r="R71" s="311">
        <f t="shared" ref="R71:R99" si="42">IF(AND(J71=0,K71=0),0,IF(AND(K71&gt;0,J71=0),"No emissions in 2011",(K71-J71)/J71))</f>
        <v>1.4744046541693577E-2</v>
      </c>
      <c r="S71" s="312">
        <f t="shared" ref="S71:S99" si="43">(C71-B71)</f>
        <v>0.33621468810720856</v>
      </c>
      <c r="T71" s="312">
        <f t="shared" ref="T71:T99" si="44">E71-D71</f>
        <v>3.5926460250454983E-2</v>
      </c>
      <c r="U71" s="312">
        <f t="shared" ref="U71:U99" si="45">G71-F71</f>
        <v>1.1477287059406223</v>
      </c>
      <c r="V71" s="312">
        <f t="shared" ref="V71:V99" si="46">I71-H71</f>
        <v>0</v>
      </c>
      <c r="W71" s="312">
        <f t="shared" ref="W71:W99" si="47">K71-J71</f>
        <v>1.4020629195463374E-3</v>
      </c>
      <c r="Y71" s="370" t="s">
        <v>111</v>
      </c>
      <c r="Z71" s="371">
        <v>0.44477257356029642</v>
      </c>
      <c r="AA71" s="371">
        <v>0</v>
      </c>
      <c r="AB71" s="371">
        <v>2.4200860620192608</v>
      </c>
      <c r="AC71" s="371">
        <v>0</v>
      </c>
      <c r="AD71" s="371">
        <v>0</v>
      </c>
      <c r="AE71" s="292" t="b">
        <f t="shared" si="25"/>
        <v>1</v>
      </c>
      <c r="AF71" s="23" t="s">
        <v>111</v>
      </c>
      <c r="AG71" s="218">
        <v>0.57289115956678383</v>
      </c>
      <c r="AH71" s="218">
        <v>0</v>
      </c>
      <c r="AI71" s="218">
        <v>3.1172018976427944</v>
      </c>
      <c r="AJ71" s="218">
        <v>0</v>
      </c>
      <c r="AK71" s="218">
        <v>0</v>
      </c>
    </row>
    <row r="72" spans="1:37" ht="12.75" x14ac:dyDescent="0.2">
      <c r="A72" s="310" t="str">
        <f t="shared" si="26"/>
        <v>Blowdown Flaring</v>
      </c>
      <c r="B72" s="322">
        <f t="shared" si="27"/>
        <v>0</v>
      </c>
      <c r="C72" s="322">
        <f t="shared" si="28"/>
        <v>0</v>
      </c>
      <c r="D72" s="322">
        <f t="shared" si="29"/>
        <v>0</v>
      </c>
      <c r="E72" s="322">
        <f t="shared" si="30"/>
        <v>0</v>
      </c>
      <c r="F72" s="322">
        <f t="shared" si="31"/>
        <v>0</v>
      </c>
      <c r="G72" s="322">
        <f t="shared" si="32"/>
        <v>0</v>
      </c>
      <c r="H72" s="322">
        <f t="shared" si="33"/>
        <v>0</v>
      </c>
      <c r="I72" s="322">
        <f t="shared" si="34"/>
        <v>0</v>
      </c>
      <c r="J72" s="322">
        <f t="shared" si="35"/>
        <v>0</v>
      </c>
      <c r="K72" s="322">
        <f t="shared" si="36"/>
        <v>0</v>
      </c>
      <c r="M72" s="310" t="str">
        <f t="shared" si="37"/>
        <v>Blowdown Flaring</v>
      </c>
      <c r="N72" s="311">
        <f t="shared" si="38"/>
        <v>0</v>
      </c>
      <c r="O72" s="311">
        <f t="shared" si="39"/>
        <v>0</v>
      </c>
      <c r="P72" s="311">
        <f t="shared" si="40"/>
        <v>0</v>
      </c>
      <c r="Q72" s="311">
        <f t="shared" si="41"/>
        <v>0</v>
      </c>
      <c r="R72" s="311">
        <f t="shared" si="42"/>
        <v>0</v>
      </c>
      <c r="S72" s="312">
        <f t="shared" si="43"/>
        <v>0</v>
      </c>
      <c r="T72" s="312">
        <f t="shared" si="44"/>
        <v>0</v>
      </c>
      <c r="U72" s="312">
        <f t="shared" si="45"/>
        <v>0</v>
      </c>
      <c r="V72" s="312">
        <f t="shared" si="46"/>
        <v>0</v>
      </c>
      <c r="W72" s="312">
        <f t="shared" si="47"/>
        <v>0</v>
      </c>
      <c r="Y72" s="370" t="s">
        <v>110</v>
      </c>
      <c r="Z72" s="371">
        <v>0</v>
      </c>
      <c r="AA72" s="371">
        <v>161.21668754520795</v>
      </c>
      <c r="AB72" s="371">
        <v>0</v>
      </c>
      <c r="AC72" s="371">
        <v>0</v>
      </c>
      <c r="AD72" s="371">
        <v>0</v>
      </c>
      <c r="AE72" s="292" t="b">
        <f t="shared" si="25"/>
        <v>1</v>
      </c>
      <c r="AF72" s="23" t="s">
        <v>110</v>
      </c>
      <c r="AG72" s="218">
        <v>0</v>
      </c>
      <c r="AH72" s="218">
        <v>207.65582358186734</v>
      </c>
      <c r="AI72" s="218">
        <v>0</v>
      </c>
      <c r="AJ72" s="218">
        <v>0</v>
      </c>
      <c r="AK72" s="218">
        <v>0</v>
      </c>
    </row>
    <row r="73" spans="1:37" ht="12.75" x14ac:dyDescent="0.2">
      <c r="A73" s="310" t="str">
        <f t="shared" si="26"/>
        <v>Casinghead Gas Flaring</v>
      </c>
      <c r="B73" s="322">
        <f t="shared" si="27"/>
        <v>0.44477257356029642</v>
      </c>
      <c r="C73" s="322">
        <f t="shared" si="28"/>
        <v>0.57289115956678383</v>
      </c>
      <c r="D73" s="322">
        <f t="shared" si="29"/>
        <v>0</v>
      </c>
      <c r="E73" s="322">
        <f t="shared" si="30"/>
        <v>0</v>
      </c>
      <c r="F73" s="322">
        <f t="shared" si="31"/>
        <v>2.4200860620192608</v>
      </c>
      <c r="G73" s="322">
        <f t="shared" si="32"/>
        <v>3.1172018976427944</v>
      </c>
      <c r="H73" s="322">
        <f t="shared" si="33"/>
        <v>0</v>
      </c>
      <c r="I73" s="322">
        <f t="shared" si="34"/>
        <v>0</v>
      </c>
      <c r="J73" s="322">
        <f t="shared" si="35"/>
        <v>0</v>
      </c>
      <c r="K73" s="322">
        <f t="shared" si="36"/>
        <v>0</v>
      </c>
      <c r="M73" s="310" t="str">
        <f t="shared" si="37"/>
        <v>Casinghead Gas Flaring</v>
      </c>
      <c r="N73" s="311">
        <f t="shared" si="38"/>
        <v>0.28805415086845226</v>
      </c>
      <c r="O73" s="311">
        <f t="shared" si="39"/>
        <v>0</v>
      </c>
      <c r="P73" s="311">
        <f t="shared" si="40"/>
        <v>0.28805415086845182</v>
      </c>
      <c r="Q73" s="311">
        <f t="shared" si="41"/>
        <v>0</v>
      </c>
      <c r="R73" s="311">
        <f t="shared" si="42"/>
        <v>0</v>
      </c>
      <c r="S73" s="312">
        <f t="shared" si="43"/>
        <v>0.1281185860064874</v>
      </c>
      <c r="T73" s="312">
        <f t="shared" si="44"/>
        <v>0</v>
      </c>
      <c r="U73" s="312">
        <f t="shared" si="45"/>
        <v>0.69711583562353363</v>
      </c>
      <c r="V73" s="312">
        <f t="shared" si="46"/>
        <v>0</v>
      </c>
      <c r="W73" s="312">
        <f t="shared" si="47"/>
        <v>0</v>
      </c>
      <c r="Y73" s="370" t="s">
        <v>248</v>
      </c>
      <c r="Z73" s="371">
        <v>0</v>
      </c>
      <c r="AA73" s="371">
        <v>34.316194141727451</v>
      </c>
      <c r="AB73" s="371">
        <v>0</v>
      </c>
      <c r="AC73" s="371">
        <v>0</v>
      </c>
      <c r="AD73" s="371">
        <v>0</v>
      </c>
      <c r="AE73" s="292" t="b">
        <f t="shared" si="25"/>
        <v>1</v>
      </c>
      <c r="AF73" s="23" t="s">
        <v>248</v>
      </c>
      <c r="AG73" s="218">
        <v>0</v>
      </c>
      <c r="AH73" s="218">
        <v>34.822153705286873</v>
      </c>
      <c r="AI73" s="218">
        <v>0</v>
      </c>
      <c r="AJ73" s="218">
        <v>0</v>
      </c>
      <c r="AK73" s="218">
        <v>0</v>
      </c>
    </row>
    <row r="74" spans="1:37" ht="12.75" x14ac:dyDescent="0.2">
      <c r="A74" s="310" t="str">
        <f t="shared" si="26"/>
        <v>Casinghead Gas Venting</v>
      </c>
      <c r="B74" s="322">
        <f t="shared" si="27"/>
        <v>0</v>
      </c>
      <c r="C74" s="322">
        <f t="shared" si="28"/>
        <v>0</v>
      </c>
      <c r="D74" s="322">
        <f t="shared" si="29"/>
        <v>161.21668754520795</v>
      </c>
      <c r="E74" s="322">
        <f t="shared" si="30"/>
        <v>207.65582358186734</v>
      </c>
      <c r="F74" s="322">
        <f t="shared" si="31"/>
        <v>0</v>
      </c>
      <c r="G74" s="322">
        <f t="shared" si="32"/>
        <v>0</v>
      </c>
      <c r="H74" s="322">
        <f t="shared" si="33"/>
        <v>0</v>
      </c>
      <c r="I74" s="322">
        <f t="shared" si="34"/>
        <v>0</v>
      </c>
      <c r="J74" s="322">
        <f t="shared" si="35"/>
        <v>0</v>
      </c>
      <c r="K74" s="322">
        <f t="shared" si="36"/>
        <v>0</v>
      </c>
      <c r="M74" s="310" t="str">
        <f t="shared" si="37"/>
        <v>Casinghead Gas Venting</v>
      </c>
      <c r="N74" s="311">
        <f t="shared" si="38"/>
        <v>0</v>
      </c>
      <c r="O74" s="311">
        <f t="shared" si="39"/>
        <v>0.28805415086845182</v>
      </c>
      <c r="P74" s="311">
        <f t="shared" si="40"/>
        <v>0</v>
      </c>
      <c r="Q74" s="311">
        <f t="shared" si="41"/>
        <v>0</v>
      </c>
      <c r="R74" s="311">
        <f t="shared" si="42"/>
        <v>0</v>
      </c>
      <c r="S74" s="312">
        <f t="shared" si="43"/>
        <v>0</v>
      </c>
      <c r="T74" s="312">
        <f t="shared" si="44"/>
        <v>46.439136036659391</v>
      </c>
      <c r="U74" s="312">
        <f t="shared" si="45"/>
        <v>0</v>
      </c>
      <c r="V74" s="312">
        <f t="shared" si="46"/>
        <v>0</v>
      </c>
      <c r="W74" s="312">
        <f t="shared" si="47"/>
        <v>0</v>
      </c>
      <c r="Y74" s="370" t="s">
        <v>84</v>
      </c>
      <c r="Z74" s="371">
        <v>174.61759326307273</v>
      </c>
      <c r="AA74" s="371">
        <v>122.50598199695136</v>
      </c>
      <c r="AB74" s="371">
        <v>135.21652257911512</v>
      </c>
      <c r="AC74" s="371">
        <v>0.26139522799267567</v>
      </c>
      <c r="AD74" s="371">
        <v>4.6143018600841721</v>
      </c>
      <c r="AE74" s="292" t="b">
        <f t="shared" si="25"/>
        <v>1</v>
      </c>
      <c r="AF74" s="23" t="s">
        <v>84</v>
      </c>
      <c r="AG74" s="218">
        <v>177.19216318514196</v>
      </c>
      <c r="AH74" s="218">
        <v>124.31221589715028</v>
      </c>
      <c r="AI74" s="218">
        <v>137.21016128122753</v>
      </c>
      <c r="AJ74" s="218">
        <v>0.2652492513999764</v>
      </c>
      <c r="AK74" s="218">
        <v>4.6823353414666764</v>
      </c>
    </row>
    <row r="75" spans="1:37" ht="12.75" x14ac:dyDescent="0.2">
      <c r="A75" s="310" t="str">
        <f t="shared" si="26"/>
        <v>Compressor Engine Startup/Shutdown</v>
      </c>
      <c r="B75" s="322">
        <f t="shared" si="27"/>
        <v>0</v>
      </c>
      <c r="C75" s="322">
        <f t="shared" si="28"/>
        <v>0</v>
      </c>
      <c r="D75" s="322">
        <f t="shared" si="29"/>
        <v>34.316194141727451</v>
      </c>
      <c r="E75" s="322">
        <f t="shared" si="30"/>
        <v>34.822153705286873</v>
      </c>
      <c r="F75" s="322">
        <f t="shared" si="31"/>
        <v>0</v>
      </c>
      <c r="G75" s="322">
        <f t="shared" si="32"/>
        <v>0</v>
      </c>
      <c r="H75" s="322">
        <f t="shared" si="33"/>
        <v>0</v>
      </c>
      <c r="I75" s="322">
        <f t="shared" si="34"/>
        <v>0</v>
      </c>
      <c r="J75" s="322">
        <f t="shared" si="35"/>
        <v>0</v>
      </c>
      <c r="K75" s="322">
        <f t="shared" si="36"/>
        <v>0</v>
      </c>
      <c r="M75" s="310" t="str">
        <f t="shared" si="37"/>
        <v>Compressor Engine Startup/Shutdown</v>
      </c>
      <c r="N75" s="311">
        <f t="shared" si="38"/>
        <v>0</v>
      </c>
      <c r="O75" s="311">
        <f t="shared" si="39"/>
        <v>1.4744046541693579E-2</v>
      </c>
      <c r="P75" s="311">
        <f t="shared" si="40"/>
        <v>0</v>
      </c>
      <c r="Q75" s="311">
        <f t="shared" si="41"/>
        <v>0</v>
      </c>
      <c r="R75" s="311">
        <f t="shared" si="42"/>
        <v>0</v>
      </c>
      <c r="S75" s="312">
        <f t="shared" si="43"/>
        <v>0</v>
      </c>
      <c r="T75" s="312">
        <f t="shared" si="44"/>
        <v>0.50595956355942207</v>
      </c>
      <c r="U75" s="312">
        <f t="shared" si="45"/>
        <v>0</v>
      </c>
      <c r="V75" s="312">
        <f t="shared" si="46"/>
        <v>0</v>
      </c>
      <c r="W75" s="312">
        <f t="shared" si="47"/>
        <v>0</v>
      </c>
      <c r="Y75" s="370" t="s">
        <v>255</v>
      </c>
      <c r="Z75" s="371">
        <v>0</v>
      </c>
      <c r="AA75" s="371">
        <v>3.1140434326005906</v>
      </c>
      <c r="AB75" s="371">
        <v>0</v>
      </c>
      <c r="AC75" s="371">
        <v>0</v>
      </c>
      <c r="AD75" s="371">
        <v>0</v>
      </c>
      <c r="AE75" s="292" t="b">
        <f t="shared" si="25"/>
        <v>1</v>
      </c>
      <c r="AF75" s="23" t="s">
        <v>255</v>
      </c>
      <c r="AG75" s="218">
        <v>0</v>
      </c>
      <c r="AH75" s="218">
        <v>3.1599570339037091</v>
      </c>
      <c r="AI75" s="218">
        <v>0</v>
      </c>
      <c r="AJ75" s="218">
        <v>0</v>
      </c>
      <c r="AK75" s="218">
        <v>0</v>
      </c>
    </row>
    <row r="76" spans="1:37" ht="12.75" x14ac:dyDescent="0.2">
      <c r="A76" s="310" t="str">
        <f t="shared" si="26"/>
        <v>Compressor engines</v>
      </c>
      <c r="B76" s="322">
        <f t="shared" si="27"/>
        <v>174.61759326307273</v>
      </c>
      <c r="C76" s="322">
        <f t="shared" si="28"/>
        <v>177.19216318514196</v>
      </c>
      <c r="D76" s="322">
        <f t="shared" si="29"/>
        <v>122.50598199695136</v>
      </c>
      <c r="E76" s="322">
        <f t="shared" si="30"/>
        <v>124.31221589715028</v>
      </c>
      <c r="F76" s="322">
        <f t="shared" si="31"/>
        <v>135.21652257911512</v>
      </c>
      <c r="G76" s="322">
        <f t="shared" si="32"/>
        <v>137.21016128122753</v>
      </c>
      <c r="H76" s="322">
        <f t="shared" si="33"/>
        <v>0.26139522799267567</v>
      </c>
      <c r="I76" s="322">
        <f t="shared" si="34"/>
        <v>0.2652492513999764</v>
      </c>
      <c r="J76" s="322">
        <f t="shared" si="35"/>
        <v>4.6143018600841721</v>
      </c>
      <c r="K76" s="322">
        <f t="shared" si="36"/>
        <v>4.6823353414666764</v>
      </c>
      <c r="M76" s="310" t="str">
        <f t="shared" si="37"/>
        <v>Compressor engines</v>
      </c>
      <c r="N76" s="311">
        <f t="shared" si="38"/>
        <v>1.4744046541693388E-2</v>
      </c>
      <c r="O76" s="311">
        <f t="shared" si="39"/>
        <v>1.4744046541693515E-2</v>
      </c>
      <c r="P76" s="311">
        <f t="shared" si="40"/>
        <v>1.4744046541693373E-2</v>
      </c>
      <c r="Q76" s="311">
        <f t="shared" si="41"/>
        <v>1.4744046541694032E-2</v>
      </c>
      <c r="R76" s="311">
        <f t="shared" si="42"/>
        <v>1.4744046541693584E-2</v>
      </c>
      <c r="S76" s="312">
        <f t="shared" si="43"/>
        <v>2.5745699220692302</v>
      </c>
      <c r="T76" s="312">
        <f t="shared" si="44"/>
        <v>1.8062339001989187</v>
      </c>
      <c r="U76" s="312">
        <f t="shared" si="45"/>
        <v>1.9936387021124062</v>
      </c>
      <c r="V76" s="312">
        <f t="shared" si="46"/>
        <v>3.8540234073007329E-3</v>
      </c>
      <c r="W76" s="312">
        <f t="shared" si="47"/>
        <v>6.8033481382504313E-2</v>
      </c>
      <c r="Y76" s="370" t="s">
        <v>50</v>
      </c>
      <c r="Z76" s="371">
        <v>0</v>
      </c>
      <c r="AA76" s="371">
        <v>5.96628462571962</v>
      </c>
      <c r="AB76" s="371">
        <v>0</v>
      </c>
      <c r="AC76" s="371">
        <v>0</v>
      </c>
      <c r="AD76" s="371">
        <v>0</v>
      </c>
      <c r="AE76" s="292" t="b">
        <f t="shared" si="25"/>
        <v>1</v>
      </c>
      <c r="AF76" s="23" t="s">
        <v>50</v>
      </c>
      <c r="AG76" s="218">
        <v>0</v>
      </c>
      <c r="AH76" s="218">
        <v>7.6848976774207847</v>
      </c>
      <c r="AI76" s="218">
        <v>0</v>
      </c>
      <c r="AJ76" s="218">
        <v>0</v>
      </c>
      <c r="AK76" s="218">
        <v>0</v>
      </c>
    </row>
    <row r="77" spans="1:37" ht="12.75" x14ac:dyDescent="0.2">
      <c r="A77" s="310" t="str">
        <f t="shared" si="26"/>
        <v>Compressor Fugitives</v>
      </c>
      <c r="B77" s="322">
        <f t="shared" si="27"/>
        <v>0</v>
      </c>
      <c r="C77" s="322">
        <f t="shared" si="28"/>
        <v>0</v>
      </c>
      <c r="D77" s="322">
        <f t="shared" si="29"/>
        <v>3.1140434326005906</v>
      </c>
      <c r="E77" s="322">
        <f t="shared" si="30"/>
        <v>3.1599570339037091</v>
      </c>
      <c r="F77" s="322">
        <f t="shared" si="31"/>
        <v>0</v>
      </c>
      <c r="G77" s="322">
        <f t="shared" si="32"/>
        <v>0</v>
      </c>
      <c r="H77" s="322">
        <f t="shared" si="33"/>
        <v>0</v>
      </c>
      <c r="I77" s="322">
        <f t="shared" si="34"/>
        <v>0</v>
      </c>
      <c r="J77" s="322">
        <f t="shared" si="35"/>
        <v>0</v>
      </c>
      <c r="K77" s="322">
        <f t="shared" si="36"/>
        <v>0</v>
      </c>
      <c r="M77" s="310" t="str">
        <f t="shared" si="37"/>
        <v>Compressor Fugitives</v>
      </c>
      <c r="N77" s="311">
        <f t="shared" si="38"/>
        <v>0</v>
      </c>
      <c r="O77" s="311">
        <f t="shared" si="39"/>
        <v>1.4744046541693631E-2</v>
      </c>
      <c r="P77" s="311">
        <f t="shared" si="40"/>
        <v>0</v>
      </c>
      <c r="Q77" s="311">
        <f t="shared" si="41"/>
        <v>0</v>
      </c>
      <c r="R77" s="311">
        <f t="shared" si="42"/>
        <v>0</v>
      </c>
      <c r="S77" s="312">
        <f t="shared" si="43"/>
        <v>0</v>
      </c>
      <c r="T77" s="312">
        <f t="shared" si="44"/>
        <v>4.5913601303118501E-2</v>
      </c>
      <c r="U77" s="312">
        <f t="shared" si="45"/>
        <v>0</v>
      </c>
      <c r="V77" s="312">
        <f t="shared" si="46"/>
        <v>0</v>
      </c>
      <c r="W77" s="312">
        <f t="shared" si="47"/>
        <v>0</v>
      </c>
      <c r="Y77" s="370" t="s">
        <v>51</v>
      </c>
      <c r="Z77" s="371">
        <v>0</v>
      </c>
      <c r="AA77" s="371">
        <v>0</v>
      </c>
      <c r="AB77" s="371">
        <v>0</v>
      </c>
      <c r="AC77" s="371">
        <v>0</v>
      </c>
      <c r="AD77" s="371">
        <v>0</v>
      </c>
      <c r="AE77" s="292" t="b">
        <f t="shared" si="25"/>
        <v>1</v>
      </c>
      <c r="AF77" s="23" t="s">
        <v>51</v>
      </c>
      <c r="AG77" s="218">
        <v>0</v>
      </c>
      <c r="AH77" s="218">
        <v>0</v>
      </c>
      <c r="AI77" s="218">
        <v>0</v>
      </c>
      <c r="AJ77" s="218">
        <v>0</v>
      </c>
      <c r="AK77" s="218">
        <v>0</v>
      </c>
    </row>
    <row r="78" spans="1:37" ht="12.75" x14ac:dyDescent="0.2">
      <c r="A78" s="310" t="str">
        <f t="shared" si="26"/>
        <v>Dehydrator</v>
      </c>
      <c r="B78" s="322">
        <f t="shared" si="27"/>
        <v>0</v>
      </c>
      <c r="C78" s="322">
        <f t="shared" si="28"/>
        <v>0</v>
      </c>
      <c r="D78" s="322">
        <f t="shared" si="29"/>
        <v>5.96628462571962</v>
      </c>
      <c r="E78" s="322">
        <f t="shared" si="30"/>
        <v>7.6848976774207847</v>
      </c>
      <c r="F78" s="322">
        <f t="shared" si="31"/>
        <v>0</v>
      </c>
      <c r="G78" s="322">
        <f t="shared" si="32"/>
        <v>0</v>
      </c>
      <c r="H78" s="322">
        <f t="shared" si="33"/>
        <v>0</v>
      </c>
      <c r="I78" s="322">
        <f t="shared" si="34"/>
        <v>0</v>
      </c>
      <c r="J78" s="322">
        <f t="shared" si="35"/>
        <v>0</v>
      </c>
      <c r="K78" s="322">
        <f t="shared" si="36"/>
        <v>0</v>
      </c>
      <c r="M78" s="310" t="str">
        <f t="shared" si="37"/>
        <v>Dehydrator</v>
      </c>
      <c r="N78" s="311">
        <f t="shared" si="38"/>
        <v>0</v>
      </c>
      <c r="O78" s="311">
        <f t="shared" si="39"/>
        <v>0.28805415086845193</v>
      </c>
      <c r="P78" s="311">
        <f t="shared" si="40"/>
        <v>0</v>
      </c>
      <c r="Q78" s="311">
        <f t="shared" si="41"/>
        <v>0</v>
      </c>
      <c r="R78" s="311">
        <f t="shared" si="42"/>
        <v>0</v>
      </c>
      <c r="S78" s="312">
        <f t="shared" si="43"/>
        <v>0</v>
      </c>
      <c r="T78" s="312">
        <f t="shared" si="44"/>
        <v>1.7186130517011646</v>
      </c>
      <c r="U78" s="312">
        <f t="shared" si="45"/>
        <v>0</v>
      </c>
      <c r="V78" s="312">
        <f t="shared" si="46"/>
        <v>0</v>
      </c>
      <c r="W78" s="312">
        <f t="shared" si="47"/>
        <v>0</v>
      </c>
      <c r="Y78" s="370" t="s">
        <v>18</v>
      </c>
      <c r="Z78" s="371">
        <v>42.229563858485804</v>
      </c>
      <c r="AA78" s="371">
        <v>2.6888243607638356</v>
      </c>
      <c r="AB78" s="371">
        <v>15.129514658570255</v>
      </c>
      <c r="AC78" s="371">
        <v>3.5199058610392985E-2</v>
      </c>
      <c r="AD78" s="371">
        <v>2.2294655471658147</v>
      </c>
      <c r="AE78" s="292" t="b">
        <f t="shared" si="25"/>
        <v>1</v>
      </c>
      <c r="AF78" s="23" t="s">
        <v>18</v>
      </c>
      <c r="AG78" s="218">
        <v>11.539841270931301</v>
      </c>
      <c r="AH78" s="218">
        <v>0.82714616664158835</v>
      </c>
      <c r="AI78" s="218">
        <v>3.9895334547177965</v>
      </c>
      <c r="AJ78" s="218">
        <v>4.2730809596211753E-3</v>
      </c>
      <c r="AK78" s="218">
        <v>0.57632717914920484</v>
      </c>
    </row>
    <row r="79" spans="1:37" ht="12.75" x14ac:dyDescent="0.2">
      <c r="A79" s="310" t="str">
        <f t="shared" si="26"/>
        <v>Dehydrator Flaring</v>
      </c>
      <c r="B79" s="322">
        <f t="shared" si="27"/>
        <v>0</v>
      </c>
      <c r="C79" s="322">
        <f t="shared" si="28"/>
        <v>0</v>
      </c>
      <c r="D79" s="322">
        <f t="shared" si="29"/>
        <v>0</v>
      </c>
      <c r="E79" s="322">
        <f t="shared" si="30"/>
        <v>0</v>
      </c>
      <c r="F79" s="322">
        <f t="shared" si="31"/>
        <v>0</v>
      </c>
      <c r="G79" s="322">
        <f t="shared" si="32"/>
        <v>0</v>
      </c>
      <c r="H79" s="322">
        <f t="shared" si="33"/>
        <v>0</v>
      </c>
      <c r="I79" s="322">
        <f t="shared" si="34"/>
        <v>0</v>
      </c>
      <c r="J79" s="322">
        <f t="shared" si="35"/>
        <v>0</v>
      </c>
      <c r="K79" s="322">
        <f t="shared" si="36"/>
        <v>0</v>
      </c>
      <c r="M79" s="310" t="str">
        <f t="shared" si="37"/>
        <v>Dehydrator Flaring</v>
      </c>
      <c r="N79" s="311">
        <f t="shared" si="38"/>
        <v>0</v>
      </c>
      <c r="O79" s="311">
        <f t="shared" si="39"/>
        <v>0</v>
      </c>
      <c r="P79" s="311">
        <f t="shared" si="40"/>
        <v>0</v>
      </c>
      <c r="Q79" s="311">
        <f t="shared" si="41"/>
        <v>0</v>
      </c>
      <c r="R79" s="311">
        <f t="shared" si="42"/>
        <v>0</v>
      </c>
      <c r="S79" s="312">
        <f t="shared" si="43"/>
        <v>0</v>
      </c>
      <c r="T79" s="312">
        <f t="shared" si="44"/>
        <v>0</v>
      </c>
      <c r="U79" s="312">
        <f t="shared" si="45"/>
        <v>0</v>
      </c>
      <c r="V79" s="312">
        <f t="shared" si="46"/>
        <v>0</v>
      </c>
      <c r="W79" s="312">
        <f t="shared" si="47"/>
        <v>0</v>
      </c>
      <c r="Y79" s="370" t="s">
        <v>113</v>
      </c>
      <c r="Z79" s="371">
        <v>43.269734494693296</v>
      </c>
      <c r="AA79" s="371">
        <v>2.807577659165311</v>
      </c>
      <c r="AB79" s="371">
        <v>13.883836487878241</v>
      </c>
      <c r="AC79" s="371">
        <v>0.1088488398351115</v>
      </c>
      <c r="AD79" s="371">
        <v>1.8513403809925129</v>
      </c>
      <c r="AE79" s="292" t="b">
        <f t="shared" si="25"/>
        <v>1</v>
      </c>
      <c r="AF79" s="23" t="s">
        <v>113</v>
      </c>
      <c r="AG79" s="218">
        <v>11.824082994969524</v>
      </c>
      <c r="AH79" s="218">
        <v>0.86367749869219568</v>
      </c>
      <c r="AI79" s="218">
        <v>3.6610579650580966</v>
      </c>
      <c r="AJ79" s="218">
        <v>1.3213987059271438E-2</v>
      </c>
      <c r="AK79" s="218">
        <v>0.47858007080612386</v>
      </c>
    </row>
    <row r="80" spans="1:37" ht="12.75" x14ac:dyDescent="0.2">
      <c r="A80" s="310" t="str">
        <f t="shared" si="26"/>
        <v>Drill rigs</v>
      </c>
      <c r="B80" s="322">
        <f t="shared" si="27"/>
        <v>42.229563858485804</v>
      </c>
      <c r="C80" s="322">
        <f t="shared" si="28"/>
        <v>11.539841270931301</v>
      </c>
      <c r="D80" s="322">
        <f t="shared" si="29"/>
        <v>2.6888243607638356</v>
      </c>
      <c r="E80" s="322">
        <f t="shared" si="30"/>
        <v>0.82714616664158835</v>
      </c>
      <c r="F80" s="322">
        <f t="shared" si="31"/>
        <v>15.129514658570255</v>
      </c>
      <c r="G80" s="322">
        <f t="shared" si="32"/>
        <v>3.9895334547177965</v>
      </c>
      <c r="H80" s="322">
        <f t="shared" si="33"/>
        <v>3.5199058610392985E-2</v>
      </c>
      <c r="I80" s="322">
        <f t="shared" si="34"/>
        <v>4.2730809596211753E-3</v>
      </c>
      <c r="J80" s="322">
        <f t="shared" si="35"/>
        <v>2.2294655471658147</v>
      </c>
      <c r="K80" s="322">
        <f t="shared" si="36"/>
        <v>0.57632717914920484</v>
      </c>
      <c r="M80" s="310" t="str">
        <f t="shared" si="37"/>
        <v>Drill rigs</v>
      </c>
      <c r="N80" s="311">
        <f t="shared" si="38"/>
        <v>-0.72673548536749966</v>
      </c>
      <c r="O80" s="311">
        <f t="shared" si="39"/>
        <v>-0.69237627466056784</v>
      </c>
      <c r="P80" s="311">
        <f t="shared" si="40"/>
        <v>-0.73630790248397759</v>
      </c>
      <c r="Q80" s="311">
        <f t="shared" si="41"/>
        <v>-0.87860240789623012</v>
      </c>
      <c r="R80" s="311">
        <f t="shared" si="42"/>
        <v>-0.74149536426707519</v>
      </c>
      <c r="S80" s="312">
        <f t="shared" si="43"/>
        <v>-30.689722587554503</v>
      </c>
      <c r="T80" s="312">
        <f t="shared" si="44"/>
        <v>-1.8616781941222471</v>
      </c>
      <c r="U80" s="312">
        <f t="shared" si="45"/>
        <v>-11.139981203852457</v>
      </c>
      <c r="V80" s="312">
        <f t="shared" si="46"/>
        <v>-3.0925977650771808E-2</v>
      </c>
      <c r="W80" s="312">
        <f t="shared" si="47"/>
        <v>-1.6531383680166098</v>
      </c>
      <c r="Y80" s="370" t="s">
        <v>61</v>
      </c>
      <c r="Z80" s="371">
        <v>85.49260011236457</v>
      </c>
      <c r="AA80" s="371">
        <v>4.7020930061800517</v>
      </c>
      <c r="AB80" s="371">
        <v>71.813784094386222</v>
      </c>
      <c r="AC80" s="371">
        <v>0</v>
      </c>
      <c r="AD80" s="371">
        <v>6.4974376085397072</v>
      </c>
      <c r="AE80" s="292" t="b">
        <f t="shared" si="25"/>
        <v>1</v>
      </c>
      <c r="AF80" s="23" t="s">
        <v>61</v>
      </c>
      <c r="AG80" s="218">
        <v>86.753106987391675</v>
      </c>
      <c r="AH80" s="218">
        <v>4.7714208843065435</v>
      </c>
      <c r="AI80" s="218">
        <v>72.872609869409004</v>
      </c>
      <c r="AJ80" s="218">
        <v>0</v>
      </c>
      <c r="AK80" s="218">
        <v>6.5932361310417678</v>
      </c>
    </row>
    <row r="81" spans="1:37" ht="12.75" x14ac:dyDescent="0.2">
      <c r="A81" s="310" t="str">
        <f t="shared" si="26"/>
        <v>Fracing</v>
      </c>
      <c r="B81" s="322">
        <f t="shared" si="27"/>
        <v>43.269734494693296</v>
      </c>
      <c r="C81" s="322">
        <f t="shared" si="28"/>
        <v>11.824082994969524</v>
      </c>
      <c r="D81" s="322">
        <f t="shared" si="29"/>
        <v>2.807577659165311</v>
      </c>
      <c r="E81" s="322">
        <f t="shared" si="30"/>
        <v>0.86367749869219568</v>
      </c>
      <c r="F81" s="322">
        <f t="shared" si="31"/>
        <v>13.883836487878241</v>
      </c>
      <c r="G81" s="322">
        <f t="shared" si="32"/>
        <v>3.6610579650580966</v>
      </c>
      <c r="H81" s="322">
        <f t="shared" si="33"/>
        <v>0.1088488398351115</v>
      </c>
      <c r="I81" s="322">
        <f t="shared" si="34"/>
        <v>1.3213987059271438E-2</v>
      </c>
      <c r="J81" s="322">
        <f t="shared" si="35"/>
        <v>1.8513403809925129</v>
      </c>
      <c r="K81" s="322">
        <f t="shared" si="36"/>
        <v>0.47858007080612386</v>
      </c>
      <c r="M81" s="310" t="str">
        <f t="shared" si="37"/>
        <v>Fracing</v>
      </c>
      <c r="N81" s="311">
        <f t="shared" si="38"/>
        <v>-0.72673548536749966</v>
      </c>
      <c r="O81" s="311">
        <f t="shared" si="39"/>
        <v>-0.69237627466056784</v>
      </c>
      <c r="P81" s="311">
        <f t="shared" si="40"/>
        <v>-0.73630790248397771</v>
      </c>
      <c r="Q81" s="311">
        <f t="shared" si="41"/>
        <v>-0.87860240789623012</v>
      </c>
      <c r="R81" s="311">
        <f t="shared" si="42"/>
        <v>-0.74149536426707519</v>
      </c>
      <c r="S81" s="312">
        <f t="shared" si="43"/>
        <v>-31.445651499723773</v>
      </c>
      <c r="T81" s="312">
        <f t="shared" si="44"/>
        <v>-1.9439001604731154</v>
      </c>
      <c r="U81" s="312">
        <f t="shared" si="45"/>
        <v>-10.222778522820144</v>
      </c>
      <c r="V81" s="312">
        <f t="shared" si="46"/>
        <v>-9.5634852775840051E-2</v>
      </c>
      <c r="W81" s="312">
        <f t="shared" si="47"/>
        <v>-1.372760310186389</v>
      </c>
      <c r="Y81" s="370" t="s">
        <v>52</v>
      </c>
      <c r="Z81" s="371">
        <v>2.5145922573789501E-3</v>
      </c>
      <c r="AA81" s="371">
        <v>0</v>
      </c>
      <c r="AB81" s="371">
        <v>1.3682340223973698E-2</v>
      </c>
      <c r="AC81" s="371">
        <v>0</v>
      </c>
      <c r="AD81" s="371">
        <v>0</v>
      </c>
      <c r="AE81" s="292" t="b">
        <f t="shared" si="25"/>
        <v>1</v>
      </c>
      <c r="AF81" s="23" t="s">
        <v>52</v>
      </c>
      <c r="AG81" s="218">
        <v>9.7129522081886618E-4</v>
      </c>
      <c r="AH81" s="218">
        <v>0</v>
      </c>
      <c r="AI81" s="218">
        <v>5.2849887015144186E-3</v>
      </c>
      <c r="AJ81" s="218">
        <v>0</v>
      </c>
      <c r="AK81" s="218">
        <v>0</v>
      </c>
    </row>
    <row r="82" spans="1:37" ht="12.75" x14ac:dyDescent="0.2">
      <c r="A82" s="310" t="str">
        <f t="shared" si="26"/>
        <v>Heaters</v>
      </c>
      <c r="B82" s="322">
        <f t="shared" si="27"/>
        <v>85.49260011236457</v>
      </c>
      <c r="C82" s="322">
        <f t="shared" si="28"/>
        <v>86.753106987391675</v>
      </c>
      <c r="D82" s="322">
        <f t="shared" si="29"/>
        <v>4.7020930061800517</v>
      </c>
      <c r="E82" s="322">
        <f t="shared" si="30"/>
        <v>4.7714208843065435</v>
      </c>
      <c r="F82" s="322">
        <f t="shared" si="31"/>
        <v>71.813784094386222</v>
      </c>
      <c r="G82" s="322">
        <f t="shared" si="32"/>
        <v>72.872609869409004</v>
      </c>
      <c r="H82" s="322">
        <f t="shared" si="33"/>
        <v>0</v>
      </c>
      <c r="I82" s="322">
        <f t="shared" si="34"/>
        <v>0</v>
      </c>
      <c r="J82" s="322">
        <f t="shared" si="35"/>
        <v>6.4974376085397072</v>
      </c>
      <c r="K82" s="322">
        <f t="shared" si="36"/>
        <v>6.5932361310417678</v>
      </c>
      <c r="M82" s="310" t="str">
        <f t="shared" si="37"/>
        <v>Heaters</v>
      </c>
      <c r="N82" s="311">
        <f t="shared" si="38"/>
        <v>1.4744046541693621E-2</v>
      </c>
      <c r="O82" s="311">
        <f t="shared" si="39"/>
        <v>1.4744046541693862E-2</v>
      </c>
      <c r="P82" s="311">
        <f t="shared" si="40"/>
        <v>1.4744046541693829E-2</v>
      </c>
      <c r="Q82" s="311">
        <f t="shared" si="41"/>
        <v>0</v>
      </c>
      <c r="R82" s="311">
        <f t="shared" si="42"/>
        <v>1.4744046541693716E-2</v>
      </c>
      <c r="S82" s="312">
        <f t="shared" si="43"/>
        <v>1.2605068750271045</v>
      </c>
      <c r="T82" s="312">
        <f t="shared" si="44"/>
        <v>6.9327878126491882E-2</v>
      </c>
      <c r="U82" s="312">
        <f t="shared" si="45"/>
        <v>1.0588257750227825</v>
      </c>
      <c r="V82" s="312">
        <f t="shared" si="46"/>
        <v>0</v>
      </c>
      <c r="W82" s="312">
        <f t="shared" si="47"/>
        <v>9.5798522502060557E-2</v>
      </c>
      <c r="Y82" s="370" t="s">
        <v>71</v>
      </c>
      <c r="Z82" s="371">
        <v>53.989731694407432</v>
      </c>
      <c r="AA82" s="371">
        <v>13.035606948051987</v>
      </c>
      <c r="AB82" s="371">
        <v>19.551786585407772</v>
      </c>
      <c r="AC82" s="371">
        <v>2.7774581830210678E-2</v>
      </c>
      <c r="AD82" s="371">
        <v>0.25478716962020992</v>
      </c>
      <c r="AE82" s="292" t="b">
        <f t="shared" si="25"/>
        <v>1</v>
      </c>
      <c r="AF82" s="23" t="s">
        <v>71</v>
      </c>
      <c r="AG82" s="218">
        <v>54.785758811283323</v>
      </c>
      <c r="AH82" s="218">
        <v>13.227804543593288</v>
      </c>
      <c r="AI82" s="218">
        <v>19.840059036796287</v>
      </c>
      <c r="AJ82" s="218">
        <v>2.8184091557391384E-2</v>
      </c>
      <c r="AK82" s="218">
        <v>0.25854376350731667</v>
      </c>
    </row>
    <row r="83" spans="1:37" ht="12.75" x14ac:dyDescent="0.2">
      <c r="A83" s="310" t="str">
        <f t="shared" si="26"/>
        <v>Initial completion Flaring</v>
      </c>
      <c r="B83" s="322">
        <f t="shared" si="27"/>
        <v>2.5145922573789501E-3</v>
      </c>
      <c r="C83" s="322">
        <f t="shared" si="28"/>
        <v>9.7129522081886618E-4</v>
      </c>
      <c r="D83" s="322">
        <f t="shared" si="29"/>
        <v>0</v>
      </c>
      <c r="E83" s="322">
        <f t="shared" si="30"/>
        <v>0</v>
      </c>
      <c r="F83" s="322">
        <f t="shared" si="31"/>
        <v>1.3682340223973698E-2</v>
      </c>
      <c r="G83" s="322">
        <f t="shared" si="32"/>
        <v>5.2849887015144186E-3</v>
      </c>
      <c r="H83" s="322">
        <f t="shared" si="33"/>
        <v>0</v>
      </c>
      <c r="I83" s="322">
        <f t="shared" si="34"/>
        <v>0</v>
      </c>
      <c r="J83" s="322">
        <f t="shared" si="35"/>
        <v>0</v>
      </c>
      <c r="K83" s="322">
        <f t="shared" si="36"/>
        <v>0</v>
      </c>
      <c r="M83" s="310" t="str">
        <f t="shared" si="37"/>
        <v>Initial completion Flaring</v>
      </c>
      <c r="N83" s="311">
        <f t="shared" si="38"/>
        <v>-0.61373649426914156</v>
      </c>
      <c r="O83" s="311">
        <f t="shared" si="39"/>
        <v>0</v>
      </c>
      <c r="P83" s="311">
        <f t="shared" si="40"/>
        <v>-0.61373649426914167</v>
      </c>
      <c r="Q83" s="311">
        <f t="shared" si="41"/>
        <v>0</v>
      </c>
      <c r="R83" s="311">
        <f t="shared" si="42"/>
        <v>0</v>
      </c>
      <c r="S83" s="312">
        <f t="shared" si="43"/>
        <v>-1.5432970365600839E-3</v>
      </c>
      <c r="T83" s="312">
        <f t="shared" si="44"/>
        <v>0</v>
      </c>
      <c r="U83" s="312">
        <f t="shared" si="45"/>
        <v>-8.3973515224592798E-3</v>
      </c>
      <c r="V83" s="312">
        <f t="shared" si="46"/>
        <v>0</v>
      </c>
      <c r="W83" s="312">
        <f t="shared" si="47"/>
        <v>0</v>
      </c>
      <c r="Y83" s="370" t="s">
        <v>55</v>
      </c>
      <c r="Z83" s="371">
        <v>0</v>
      </c>
      <c r="AA83" s="371">
        <v>1766.3276006795591</v>
      </c>
      <c r="AB83" s="371">
        <v>0</v>
      </c>
      <c r="AC83" s="371">
        <v>0</v>
      </c>
      <c r="AD83" s="371">
        <v>0</v>
      </c>
      <c r="AE83" s="292" t="b">
        <f t="shared" si="25"/>
        <v>1</v>
      </c>
      <c r="AF83" s="23" t="s">
        <v>55</v>
      </c>
      <c r="AG83" s="218">
        <v>0</v>
      </c>
      <c r="AH83" s="218">
        <v>1885.7334850024477</v>
      </c>
      <c r="AI83" s="218">
        <v>0</v>
      </c>
      <c r="AJ83" s="218">
        <v>0</v>
      </c>
      <c r="AK83" s="218">
        <v>0</v>
      </c>
    </row>
    <row r="84" spans="1:37" ht="12.75" x14ac:dyDescent="0.2">
      <c r="A84" s="310" t="str">
        <f t="shared" si="26"/>
        <v>Miscellaneous engines</v>
      </c>
      <c r="B84" s="322">
        <f t="shared" si="27"/>
        <v>53.989731694407432</v>
      </c>
      <c r="C84" s="322">
        <f t="shared" si="28"/>
        <v>54.785758811283323</v>
      </c>
      <c r="D84" s="322">
        <f t="shared" si="29"/>
        <v>13.035606948051987</v>
      </c>
      <c r="E84" s="322">
        <f t="shared" si="30"/>
        <v>13.227804543593288</v>
      </c>
      <c r="F84" s="322">
        <f t="shared" si="31"/>
        <v>19.551786585407772</v>
      </c>
      <c r="G84" s="322">
        <f t="shared" si="32"/>
        <v>19.840059036796287</v>
      </c>
      <c r="H84" s="322">
        <f t="shared" si="33"/>
        <v>2.7774581830210678E-2</v>
      </c>
      <c r="I84" s="322">
        <f t="shared" si="34"/>
        <v>2.8184091557391384E-2</v>
      </c>
      <c r="J84" s="322">
        <f t="shared" si="35"/>
        <v>0.25478716962020992</v>
      </c>
      <c r="K84" s="322">
        <f t="shared" si="36"/>
        <v>0.25854376350731667</v>
      </c>
      <c r="M84" s="310" t="str">
        <f t="shared" si="37"/>
        <v>Miscellaneous engines</v>
      </c>
      <c r="N84" s="311">
        <f t="shared" si="38"/>
        <v>1.4744046541693555E-2</v>
      </c>
      <c r="O84" s="311">
        <f t="shared" si="39"/>
        <v>1.474404654169351E-2</v>
      </c>
      <c r="P84" s="311">
        <f t="shared" si="40"/>
        <v>1.4744046541693718E-2</v>
      </c>
      <c r="Q84" s="311">
        <f t="shared" si="41"/>
        <v>1.4744046541693716E-2</v>
      </c>
      <c r="R84" s="311">
        <f t="shared" si="42"/>
        <v>1.4744046541693581E-2</v>
      </c>
      <c r="S84" s="312">
        <f t="shared" si="43"/>
        <v>0.79602711687589078</v>
      </c>
      <c r="T84" s="312">
        <f t="shared" si="44"/>
        <v>0.19219759554130178</v>
      </c>
      <c r="U84" s="312">
        <f t="shared" si="45"/>
        <v>0.28827245138851509</v>
      </c>
      <c r="V84" s="312">
        <f t="shared" si="46"/>
        <v>4.0950972718070688E-4</v>
      </c>
      <c r="W84" s="312">
        <f t="shared" si="47"/>
        <v>3.7565938871067517E-3</v>
      </c>
      <c r="Y84" s="370" t="s">
        <v>104</v>
      </c>
      <c r="Z84" s="371">
        <v>0</v>
      </c>
      <c r="AA84" s="371">
        <v>0</v>
      </c>
      <c r="AB84" s="371">
        <v>0</v>
      </c>
      <c r="AC84" s="371">
        <v>0</v>
      </c>
      <c r="AD84" s="371">
        <v>0</v>
      </c>
      <c r="AE84" s="292" t="b">
        <f t="shared" si="25"/>
        <v>1</v>
      </c>
      <c r="AF84" s="23" t="s">
        <v>104</v>
      </c>
      <c r="AG84" s="218">
        <v>0</v>
      </c>
      <c r="AH84" s="218">
        <v>0</v>
      </c>
      <c r="AI84" s="218">
        <v>0</v>
      </c>
      <c r="AJ84" s="218">
        <v>0</v>
      </c>
      <c r="AK84" s="218">
        <v>0</v>
      </c>
    </row>
    <row r="85" spans="1:37" ht="12.75" x14ac:dyDescent="0.2">
      <c r="A85" s="310" t="str">
        <f t="shared" si="26"/>
        <v>Oil Tank</v>
      </c>
      <c r="B85" s="322">
        <f t="shared" si="27"/>
        <v>0</v>
      </c>
      <c r="C85" s="322">
        <f t="shared" si="28"/>
        <v>0</v>
      </c>
      <c r="D85" s="322">
        <f t="shared" si="29"/>
        <v>1766.3276006795591</v>
      </c>
      <c r="E85" s="322">
        <f t="shared" si="30"/>
        <v>1885.7334850024477</v>
      </c>
      <c r="F85" s="322">
        <f t="shared" si="31"/>
        <v>0</v>
      </c>
      <c r="G85" s="322">
        <f t="shared" si="32"/>
        <v>0</v>
      </c>
      <c r="H85" s="322">
        <f t="shared" si="33"/>
        <v>0</v>
      </c>
      <c r="I85" s="322">
        <f t="shared" si="34"/>
        <v>0</v>
      </c>
      <c r="J85" s="322">
        <f t="shared" si="35"/>
        <v>0</v>
      </c>
      <c r="K85" s="322">
        <f t="shared" si="36"/>
        <v>0</v>
      </c>
      <c r="M85" s="310" t="str">
        <f t="shared" si="37"/>
        <v>Oil Tank</v>
      </c>
      <c r="N85" s="311">
        <f t="shared" si="38"/>
        <v>0</v>
      </c>
      <c r="O85" s="311">
        <f t="shared" si="39"/>
        <v>6.7601210713657864E-2</v>
      </c>
      <c r="P85" s="311">
        <f t="shared" si="40"/>
        <v>0</v>
      </c>
      <c r="Q85" s="311">
        <f t="shared" si="41"/>
        <v>0</v>
      </c>
      <c r="R85" s="311">
        <f t="shared" si="42"/>
        <v>0</v>
      </c>
      <c r="S85" s="312">
        <f t="shared" si="43"/>
        <v>0</v>
      </c>
      <c r="T85" s="312">
        <f t="shared" si="44"/>
        <v>119.4058843228886</v>
      </c>
      <c r="U85" s="312">
        <f t="shared" si="45"/>
        <v>0</v>
      </c>
      <c r="V85" s="312">
        <f t="shared" si="46"/>
        <v>0</v>
      </c>
      <c r="W85" s="312">
        <f t="shared" si="47"/>
        <v>0</v>
      </c>
      <c r="Y85" s="370" t="s">
        <v>77</v>
      </c>
      <c r="Z85" s="371">
        <v>0</v>
      </c>
      <c r="AA85" s="371">
        <v>86.601961657344489</v>
      </c>
      <c r="AB85" s="371">
        <v>0</v>
      </c>
      <c r="AC85" s="371">
        <v>0</v>
      </c>
      <c r="AD85" s="371">
        <v>0</v>
      </c>
      <c r="AE85" s="292" t="b">
        <f t="shared" si="25"/>
        <v>1</v>
      </c>
      <c r="AF85" s="23" t="s">
        <v>77</v>
      </c>
      <c r="AG85" s="218">
        <v>0</v>
      </c>
      <c r="AH85" s="218">
        <v>92.45635911555874</v>
      </c>
      <c r="AI85" s="218">
        <v>0</v>
      </c>
      <c r="AJ85" s="218">
        <v>0</v>
      </c>
      <c r="AK85" s="218">
        <v>0</v>
      </c>
    </row>
    <row r="86" spans="1:37" ht="12.75" x14ac:dyDescent="0.2">
      <c r="A86" s="310" t="str">
        <f t="shared" si="26"/>
        <v>Oil Tank Flaring</v>
      </c>
      <c r="B86" s="322">
        <f t="shared" si="27"/>
        <v>0</v>
      </c>
      <c r="C86" s="322">
        <f t="shared" si="28"/>
        <v>0</v>
      </c>
      <c r="D86" s="322">
        <f t="shared" si="29"/>
        <v>0</v>
      </c>
      <c r="E86" s="322">
        <f t="shared" si="30"/>
        <v>0</v>
      </c>
      <c r="F86" s="322">
        <f t="shared" si="31"/>
        <v>0</v>
      </c>
      <c r="G86" s="322">
        <f t="shared" si="32"/>
        <v>0</v>
      </c>
      <c r="H86" s="322">
        <f t="shared" si="33"/>
        <v>0</v>
      </c>
      <c r="I86" s="322">
        <f t="shared" si="34"/>
        <v>0</v>
      </c>
      <c r="J86" s="322">
        <f t="shared" si="35"/>
        <v>0</v>
      </c>
      <c r="K86" s="322">
        <f t="shared" si="36"/>
        <v>0</v>
      </c>
      <c r="M86" s="310" t="str">
        <f t="shared" si="37"/>
        <v>Oil Tank Flaring</v>
      </c>
      <c r="N86" s="311">
        <f t="shared" si="38"/>
        <v>0</v>
      </c>
      <c r="O86" s="311">
        <f t="shared" si="39"/>
        <v>0</v>
      </c>
      <c r="P86" s="311">
        <f t="shared" si="40"/>
        <v>0</v>
      </c>
      <c r="Q86" s="311">
        <f t="shared" si="41"/>
        <v>0</v>
      </c>
      <c r="R86" s="311">
        <f t="shared" si="42"/>
        <v>0</v>
      </c>
      <c r="S86" s="312">
        <f t="shared" si="43"/>
        <v>0</v>
      </c>
      <c r="T86" s="312">
        <f t="shared" si="44"/>
        <v>0</v>
      </c>
      <c r="U86" s="312">
        <f t="shared" si="45"/>
        <v>0</v>
      </c>
      <c r="V86" s="312">
        <f t="shared" si="46"/>
        <v>0</v>
      </c>
      <c r="W86" s="312">
        <f t="shared" si="47"/>
        <v>0</v>
      </c>
      <c r="Y86" s="370" t="s">
        <v>70</v>
      </c>
      <c r="Z86" s="371">
        <v>0</v>
      </c>
      <c r="AA86" s="371">
        <v>0</v>
      </c>
      <c r="AB86" s="371">
        <v>0</v>
      </c>
      <c r="AC86" s="371">
        <v>0</v>
      </c>
      <c r="AD86" s="371">
        <v>0</v>
      </c>
      <c r="AE86" s="292" t="b">
        <f t="shared" si="25"/>
        <v>1</v>
      </c>
      <c r="AF86" s="23" t="s">
        <v>70</v>
      </c>
      <c r="AG86" s="218">
        <v>0</v>
      </c>
      <c r="AH86" s="218">
        <v>0</v>
      </c>
      <c r="AI86" s="218">
        <v>0</v>
      </c>
      <c r="AJ86" s="218">
        <v>0</v>
      </c>
      <c r="AK86" s="218">
        <v>0</v>
      </c>
    </row>
    <row r="87" spans="1:37" ht="12.75" x14ac:dyDescent="0.2">
      <c r="A87" s="310" t="str">
        <f t="shared" si="26"/>
        <v>Oil Well Truck Loading</v>
      </c>
      <c r="B87" s="322">
        <f t="shared" si="27"/>
        <v>0</v>
      </c>
      <c r="C87" s="322">
        <f t="shared" si="28"/>
        <v>0</v>
      </c>
      <c r="D87" s="322">
        <f t="shared" si="29"/>
        <v>86.601961657344489</v>
      </c>
      <c r="E87" s="322">
        <f t="shared" si="30"/>
        <v>92.45635911555874</v>
      </c>
      <c r="F87" s="322">
        <f t="shared" si="31"/>
        <v>0</v>
      </c>
      <c r="G87" s="322">
        <f t="shared" si="32"/>
        <v>0</v>
      </c>
      <c r="H87" s="322">
        <f t="shared" si="33"/>
        <v>0</v>
      </c>
      <c r="I87" s="322">
        <f t="shared" si="34"/>
        <v>0</v>
      </c>
      <c r="J87" s="322">
        <f t="shared" si="35"/>
        <v>0</v>
      </c>
      <c r="K87" s="322">
        <f t="shared" si="36"/>
        <v>0</v>
      </c>
      <c r="M87" s="310" t="str">
        <f t="shared" si="37"/>
        <v>Oil Well Truck Loading</v>
      </c>
      <c r="N87" s="311">
        <f t="shared" si="38"/>
        <v>0</v>
      </c>
      <c r="O87" s="311">
        <f t="shared" si="39"/>
        <v>6.7601210713657711E-2</v>
      </c>
      <c r="P87" s="311">
        <f t="shared" si="40"/>
        <v>0</v>
      </c>
      <c r="Q87" s="311">
        <f t="shared" si="41"/>
        <v>0</v>
      </c>
      <c r="R87" s="311">
        <f t="shared" si="42"/>
        <v>0</v>
      </c>
      <c r="S87" s="312">
        <f t="shared" si="43"/>
        <v>0</v>
      </c>
      <c r="T87" s="312">
        <f t="shared" si="44"/>
        <v>5.8543974582142511</v>
      </c>
      <c r="U87" s="312">
        <f t="shared" si="45"/>
        <v>0</v>
      </c>
      <c r="V87" s="312">
        <f t="shared" si="46"/>
        <v>0</v>
      </c>
      <c r="W87" s="312">
        <f t="shared" si="47"/>
        <v>0</v>
      </c>
      <c r="Y87" s="370" t="s">
        <v>121</v>
      </c>
      <c r="Z87" s="371">
        <v>0</v>
      </c>
      <c r="AA87" s="371">
        <v>0</v>
      </c>
      <c r="AB87" s="371">
        <v>0</v>
      </c>
      <c r="AC87" s="371">
        <v>0</v>
      </c>
      <c r="AD87" s="371">
        <v>0</v>
      </c>
      <c r="AE87" s="292" t="b">
        <f t="shared" si="25"/>
        <v>1</v>
      </c>
      <c r="AF87" s="23" t="s">
        <v>121</v>
      </c>
      <c r="AG87" s="218">
        <v>0</v>
      </c>
      <c r="AH87" s="218">
        <v>0</v>
      </c>
      <c r="AI87" s="218">
        <v>0</v>
      </c>
      <c r="AJ87" s="218">
        <v>0</v>
      </c>
      <c r="AK87" s="218">
        <v>0</v>
      </c>
    </row>
    <row r="88" spans="1:37" ht="12.75" x14ac:dyDescent="0.2">
      <c r="A88" s="310" t="str">
        <f t="shared" si="26"/>
        <v>Other Flaring</v>
      </c>
      <c r="B88" s="322">
        <f t="shared" si="27"/>
        <v>0</v>
      </c>
      <c r="C88" s="322">
        <f t="shared" si="28"/>
        <v>0</v>
      </c>
      <c r="D88" s="322">
        <f t="shared" si="29"/>
        <v>0</v>
      </c>
      <c r="E88" s="322">
        <f t="shared" si="30"/>
        <v>0</v>
      </c>
      <c r="F88" s="322">
        <f t="shared" si="31"/>
        <v>0</v>
      </c>
      <c r="G88" s="322">
        <f t="shared" si="32"/>
        <v>0</v>
      </c>
      <c r="H88" s="322">
        <f t="shared" si="33"/>
        <v>0</v>
      </c>
      <c r="I88" s="322">
        <f t="shared" si="34"/>
        <v>0</v>
      </c>
      <c r="J88" s="322">
        <f t="shared" si="35"/>
        <v>0</v>
      </c>
      <c r="K88" s="322">
        <f t="shared" si="36"/>
        <v>0</v>
      </c>
      <c r="M88" s="310" t="str">
        <f t="shared" si="37"/>
        <v>Other Flaring</v>
      </c>
      <c r="N88" s="311">
        <f t="shared" si="38"/>
        <v>0</v>
      </c>
      <c r="O88" s="311">
        <f t="shared" si="39"/>
        <v>0</v>
      </c>
      <c r="P88" s="311">
        <f t="shared" si="40"/>
        <v>0</v>
      </c>
      <c r="Q88" s="311">
        <f t="shared" si="41"/>
        <v>0</v>
      </c>
      <c r="R88" s="311">
        <f t="shared" si="42"/>
        <v>0</v>
      </c>
      <c r="S88" s="312">
        <f t="shared" si="43"/>
        <v>0</v>
      </c>
      <c r="T88" s="312">
        <f t="shared" si="44"/>
        <v>0</v>
      </c>
      <c r="U88" s="312">
        <f t="shared" si="45"/>
        <v>0</v>
      </c>
      <c r="V88" s="312">
        <f t="shared" si="46"/>
        <v>0</v>
      </c>
      <c r="W88" s="312">
        <f t="shared" si="47"/>
        <v>0</v>
      </c>
      <c r="Y88" s="370" t="s">
        <v>21</v>
      </c>
      <c r="Z88" s="371">
        <v>0</v>
      </c>
      <c r="AA88" s="371">
        <v>113.06633395035237</v>
      </c>
      <c r="AB88" s="371">
        <v>0</v>
      </c>
      <c r="AC88" s="371">
        <v>0</v>
      </c>
      <c r="AD88" s="371">
        <v>0</v>
      </c>
      <c r="AE88" s="292" t="b">
        <f t="shared" si="25"/>
        <v>1</v>
      </c>
      <c r="AF88" s="23" t="s">
        <v>21</v>
      </c>
      <c r="AG88" s="218">
        <v>0</v>
      </c>
      <c r="AH88" s="218">
        <v>114.73338924041504</v>
      </c>
      <c r="AI88" s="218">
        <v>0</v>
      </c>
      <c r="AJ88" s="218">
        <v>0</v>
      </c>
      <c r="AK88" s="218">
        <v>0</v>
      </c>
    </row>
    <row r="89" spans="1:37" ht="12.75" x14ac:dyDescent="0.2">
      <c r="A89" s="310" t="str">
        <f t="shared" si="26"/>
        <v>Other Venting</v>
      </c>
      <c r="B89" s="322">
        <f t="shared" si="27"/>
        <v>0</v>
      </c>
      <c r="C89" s="322">
        <f t="shared" si="28"/>
        <v>0</v>
      </c>
      <c r="D89" s="322">
        <f t="shared" si="29"/>
        <v>0</v>
      </c>
      <c r="E89" s="322">
        <f t="shared" si="30"/>
        <v>0</v>
      </c>
      <c r="F89" s="322">
        <f t="shared" si="31"/>
        <v>0</v>
      </c>
      <c r="G89" s="322">
        <f t="shared" si="32"/>
        <v>0</v>
      </c>
      <c r="H89" s="322">
        <f t="shared" si="33"/>
        <v>0</v>
      </c>
      <c r="I89" s="322">
        <f t="shared" si="34"/>
        <v>0</v>
      </c>
      <c r="J89" s="322">
        <f t="shared" si="35"/>
        <v>0</v>
      </c>
      <c r="K89" s="322">
        <f t="shared" si="36"/>
        <v>0</v>
      </c>
      <c r="M89" s="310" t="str">
        <f t="shared" si="37"/>
        <v>Other Venting</v>
      </c>
      <c r="N89" s="311">
        <f t="shared" si="38"/>
        <v>0</v>
      </c>
      <c r="O89" s="311">
        <f t="shared" si="39"/>
        <v>0</v>
      </c>
      <c r="P89" s="311">
        <f t="shared" si="40"/>
        <v>0</v>
      </c>
      <c r="Q89" s="311">
        <f t="shared" si="41"/>
        <v>0</v>
      </c>
      <c r="R89" s="311">
        <f t="shared" si="42"/>
        <v>0</v>
      </c>
      <c r="S89" s="312">
        <f t="shared" si="43"/>
        <v>0</v>
      </c>
      <c r="T89" s="312">
        <f t="shared" si="44"/>
        <v>0</v>
      </c>
      <c r="U89" s="312">
        <f t="shared" si="45"/>
        <v>0</v>
      </c>
      <c r="V89" s="312">
        <f t="shared" si="46"/>
        <v>0</v>
      </c>
      <c r="W89" s="312">
        <f t="shared" si="47"/>
        <v>0</v>
      </c>
      <c r="Y89" s="370" t="s">
        <v>20</v>
      </c>
      <c r="Z89" s="371">
        <v>0</v>
      </c>
      <c r="AA89" s="371">
        <v>10.257745135247601</v>
      </c>
      <c r="AB89" s="371">
        <v>0</v>
      </c>
      <c r="AC89" s="371">
        <v>0</v>
      </c>
      <c r="AD89" s="371">
        <v>0</v>
      </c>
      <c r="AE89" s="292" t="b">
        <f t="shared" si="25"/>
        <v>1</v>
      </c>
      <c r="AF89" s="23" t="s">
        <v>20</v>
      </c>
      <c r="AG89" s="218">
        <v>0</v>
      </c>
      <c r="AH89" s="218">
        <v>10.408985806934524</v>
      </c>
      <c r="AI89" s="218">
        <v>0</v>
      </c>
      <c r="AJ89" s="218">
        <v>0</v>
      </c>
      <c r="AK89" s="218">
        <v>0</v>
      </c>
    </row>
    <row r="90" spans="1:37" ht="24" customHeight="1" x14ac:dyDescent="0.2">
      <c r="A90" s="310" t="str">
        <f t="shared" si="26"/>
        <v>Pneumatic devices</v>
      </c>
      <c r="B90" s="322">
        <f t="shared" si="27"/>
        <v>0</v>
      </c>
      <c r="C90" s="322">
        <f t="shared" si="28"/>
        <v>0</v>
      </c>
      <c r="D90" s="322">
        <f t="shared" si="29"/>
        <v>113.06633395035237</v>
      </c>
      <c r="E90" s="322">
        <f t="shared" si="30"/>
        <v>114.73338924041504</v>
      </c>
      <c r="F90" s="322">
        <f t="shared" si="31"/>
        <v>0</v>
      </c>
      <c r="G90" s="322">
        <f t="shared" si="32"/>
        <v>0</v>
      </c>
      <c r="H90" s="322">
        <f t="shared" si="33"/>
        <v>0</v>
      </c>
      <c r="I90" s="322">
        <f t="shared" si="34"/>
        <v>0</v>
      </c>
      <c r="J90" s="322">
        <f t="shared" si="35"/>
        <v>0</v>
      </c>
      <c r="K90" s="322">
        <f t="shared" si="36"/>
        <v>0</v>
      </c>
      <c r="M90" s="310" t="str">
        <f t="shared" si="37"/>
        <v>Pneumatic devices</v>
      </c>
      <c r="N90" s="311">
        <f t="shared" si="38"/>
        <v>0</v>
      </c>
      <c r="O90" s="311">
        <f t="shared" si="39"/>
        <v>1.474404654169357E-2</v>
      </c>
      <c r="P90" s="311">
        <f t="shared" si="40"/>
        <v>0</v>
      </c>
      <c r="Q90" s="311">
        <f t="shared" si="41"/>
        <v>0</v>
      </c>
      <c r="R90" s="311">
        <f t="shared" si="42"/>
        <v>0</v>
      </c>
      <c r="S90" s="312">
        <f t="shared" si="43"/>
        <v>0</v>
      </c>
      <c r="T90" s="312">
        <f t="shared" si="44"/>
        <v>1.6670552900626632</v>
      </c>
      <c r="U90" s="312">
        <f t="shared" si="45"/>
        <v>0</v>
      </c>
      <c r="V90" s="312">
        <f t="shared" si="46"/>
        <v>0</v>
      </c>
      <c r="W90" s="312">
        <f t="shared" si="47"/>
        <v>0</v>
      </c>
      <c r="Y90" s="370" t="s">
        <v>117</v>
      </c>
      <c r="Z90" s="371">
        <v>0</v>
      </c>
      <c r="AA90" s="371">
        <v>0</v>
      </c>
      <c r="AB90" s="371">
        <v>0</v>
      </c>
      <c r="AC90" s="371">
        <v>0</v>
      </c>
      <c r="AD90" s="371">
        <v>0</v>
      </c>
      <c r="AE90" s="292" t="b">
        <f t="shared" si="25"/>
        <v>1</v>
      </c>
      <c r="AF90" s="23" t="s">
        <v>117</v>
      </c>
      <c r="AG90" s="218">
        <v>0</v>
      </c>
      <c r="AH90" s="218">
        <v>0</v>
      </c>
      <c r="AI90" s="218">
        <v>0</v>
      </c>
      <c r="AJ90" s="218">
        <v>0</v>
      </c>
      <c r="AK90" s="218">
        <v>0</v>
      </c>
    </row>
    <row r="91" spans="1:37" ht="12.75" x14ac:dyDescent="0.2">
      <c r="A91" s="310" t="str">
        <f t="shared" si="26"/>
        <v>Pneumatic pumps</v>
      </c>
      <c r="B91" s="322">
        <f t="shared" si="27"/>
        <v>0</v>
      </c>
      <c r="C91" s="322">
        <f t="shared" si="28"/>
        <v>0</v>
      </c>
      <c r="D91" s="322">
        <f t="shared" si="29"/>
        <v>10.257745135247601</v>
      </c>
      <c r="E91" s="322">
        <f t="shared" si="30"/>
        <v>10.408985806934524</v>
      </c>
      <c r="F91" s="322">
        <f t="shared" si="31"/>
        <v>0</v>
      </c>
      <c r="G91" s="322">
        <f t="shared" si="32"/>
        <v>0</v>
      </c>
      <c r="H91" s="322">
        <f t="shared" si="33"/>
        <v>0</v>
      </c>
      <c r="I91" s="322">
        <f t="shared" si="34"/>
        <v>0</v>
      </c>
      <c r="J91" s="322">
        <f t="shared" si="35"/>
        <v>0</v>
      </c>
      <c r="K91" s="322">
        <f t="shared" si="36"/>
        <v>0</v>
      </c>
      <c r="M91" s="310" t="str">
        <f t="shared" si="37"/>
        <v>Pneumatic pumps</v>
      </c>
      <c r="N91" s="311">
        <f t="shared" si="38"/>
        <v>0</v>
      </c>
      <c r="O91" s="311">
        <f t="shared" si="39"/>
        <v>1.474404654169368E-2</v>
      </c>
      <c r="P91" s="311">
        <f t="shared" si="40"/>
        <v>0</v>
      </c>
      <c r="Q91" s="311">
        <f t="shared" si="41"/>
        <v>0</v>
      </c>
      <c r="R91" s="311">
        <f t="shared" si="42"/>
        <v>0</v>
      </c>
      <c r="S91" s="312">
        <f t="shared" si="43"/>
        <v>0</v>
      </c>
      <c r="T91" s="312">
        <f t="shared" si="44"/>
        <v>0.15124067168692257</v>
      </c>
      <c r="U91" s="312">
        <f t="shared" si="45"/>
        <v>0</v>
      </c>
      <c r="V91" s="312">
        <f t="shared" si="46"/>
        <v>0</v>
      </c>
      <c r="W91" s="312">
        <f t="shared" si="47"/>
        <v>0</v>
      </c>
      <c r="Y91" s="370" t="s">
        <v>456</v>
      </c>
      <c r="Z91" s="371">
        <v>0</v>
      </c>
      <c r="AA91" s="371">
        <v>535.32198359221616</v>
      </c>
      <c r="AB91" s="371">
        <v>0</v>
      </c>
      <c r="AC91" s="371">
        <v>0</v>
      </c>
      <c r="AD91" s="371">
        <v>0</v>
      </c>
      <c r="AE91" s="292" t="b">
        <f t="shared" si="25"/>
        <v>1</v>
      </c>
      <c r="AF91" s="23" t="s">
        <v>456</v>
      </c>
      <c r="AG91" s="218">
        <v>0</v>
      </c>
      <c r="AH91" s="218">
        <v>543.21479583309156</v>
      </c>
      <c r="AI91" s="218">
        <v>0</v>
      </c>
      <c r="AJ91" s="218">
        <v>0</v>
      </c>
      <c r="AK91" s="218">
        <v>0</v>
      </c>
    </row>
    <row r="92" spans="1:37" ht="12.75" x14ac:dyDescent="0.2">
      <c r="A92" s="310" t="str">
        <f t="shared" si="26"/>
        <v>Refracing</v>
      </c>
      <c r="B92" s="322">
        <f t="shared" si="27"/>
        <v>0</v>
      </c>
      <c r="C92" s="322">
        <f t="shared" si="28"/>
        <v>0</v>
      </c>
      <c r="D92" s="322">
        <f t="shared" si="29"/>
        <v>0</v>
      </c>
      <c r="E92" s="322">
        <f t="shared" si="30"/>
        <v>0</v>
      </c>
      <c r="F92" s="322">
        <f t="shared" si="31"/>
        <v>0</v>
      </c>
      <c r="G92" s="322">
        <f t="shared" si="32"/>
        <v>0</v>
      </c>
      <c r="H92" s="322">
        <f t="shared" si="33"/>
        <v>0</v>
      </c>
      <c r="I92" s="322">
        <f t="shared" si="34"/>
        <v>0</v>
      </c>
      <c r="J92" s="322">
        <f t="shared" si="35"/>
        <v>0</v>
      </c>
      <c r="K92" s="322">
        <f t="shared" si="36"/>
        <v>0</v>
      </c>
      <c r="M92" s="310" t="str">
        <f t="shared" si="37"/>
        <v>Refracing</v>
      </c>
      <c r="N92" s="311">
        <f t="shared" si="38"/>
        <v>0</v>
      </c>
      <c r="O92" s="311">
        <f t="shared" si="39"/>
        <v>0</v>
      </c>
      <c r="P92" s="311">
        <f t="shared" si="40"/>
        <v>0</v>
      </c>
      <c r="Q92" s="311">
        <f t="shared" si="41"/>
        <v>0</v>
      </c>
      <c r="R92" s="311">
        <f t="shared" si="42"/>
        <v>0</v>
      </c>
      <c r="S92" s="312">
        <f t="shared" si="43"/>
        <v>0</v>
      </c>
      <c r="T92" s="312">
        <f t="shared" si="44"/>
        <v>0</v>
      </c>
      <c r="U92" s="312">
        <f t="shared" si="45"/>
        <v>0</v>
      </c>
      <c r="V92" s="312">
        <f t="shared" si="46"/>
        <v>0</v>
      </c>
      <c r="W92" s="312">
        <f t="shared" si="47"/>
        <v>0</v>
      </c>
      <c r="Y92" s="370" t="s">
        <v>60</v>
      </c>
      <c r="Z92" s="371">
        <v>0</v>
      </c>
      <c r="AA92" s="371">
        <v>342.03351691072805</v>
      </c>
      <c r="AB92" s="371">
        <v>0</v>
      </c>
      <c r="AC92" s="371">
        <v>0</v>
      </c>
      <c r="AD92" s="371">
        <v>0</v>
      </c>
      <c r="AE92" s="292" t="b">
        <f t="shared" si="25"/>
        <v>1</v>
      </c>
      <c r="AF92" s="23" t="s">
        <v>60</v>
      </c>
      <c r="AG92" s="218">
        <v>0</v>
      </c>
      <c r="AH92" s="218">
        <v>347.07647500287902</v>
      </c>
      <c r="AI92" s="218">
        <v>0</v>
      </c>
      <c r="AJ92" s="218">
        <v>0</v>
      </c>
      <c r="AK92" s="218">
        <v>0</v>
      </c>
    </row>
    <row r="93" spans="1:37" ht="12.75" x14ac:dyDescent="0.2">
      <c r="A93" s="310" t="str">
        <f t="shared" si="26"/>
        <v>Survey-based Fugitives</v>
      </c>
      <c r="B93" s="322">
        <f t="shared" si="27"/>
        <v>0</v>
      </c>
      <c r="C93" s="322">
        <f t="shared" si="28"/>
        <v>0</v>
      </c>
      <c r="D93" s="322">
        <f t="shared" si="29"/>
        <v>535.32198359221616</v>
      </c>
      <c r="E93" s="322">
        <f t="shared" si="30"/>
        <v>543.21479583309156</v>
      </c>
      <c r="F93" s="322">
        <f t="shared" si="31"/>
        <v>0</v>
      </c>
      <c r="G93" s="322">
        <f t="shared" si="32"/>
        <v>0</v>
      </c>
      <c r="H93" s="322">
        <f t="shared" si="33"/>
        <v>0</v>
      </c>
      <c r="I93" s="322">
        <f t="shared" si="34"/>
        <v>0</v>
      </c>
      <c r="J93" s="322">
        <f t="shared" si="35"/>
        <v>0</v>
      </c>
      <c r="K93" s="322">
        <f t="shared" si="36"/>
        <v>0</v>
      </c>
      <c r="M93" s="310" t="str">
        <f t="shared" si="37"/>
        <v>Survey-based Fugitives</v>
      </c>
      <c r="N93" s="311">
        <f t="shared" si="38"/>
        <v>0</v>
      </c>
      <c r="O93" s="311">
        <f t="shared" si="39"/>
        <v>1.4744046541693652E-2</v>
      </c>
      <c r="P93" s="311">
        <f t="shared" si="40"/>
        <v>0</v>
      </c>
      <c r="Q93" s="311">
        <f t="shared" si="41"/>
        <v>0</v>
      </c>
      <c r="R93" s="311">
        <f t="shared" si="42"/>
        <v>0</v>
      </c>
      <c r="S93" s="312">
        <f t="shared" si="43"/>
        <v>0</v>
      </c>
      <c r="T93" s="312">
        <f t="shared" si="44"/>
        <v>7.8928122408754007</v>
      </c>
      <c r="U93" s="312">
        <f t="shared" si="45"/>
        <v>0</v>
      </c>
      <c r="V93" s="312">
        <f t="shared" si="46"/>
        <v>0</v>
      </c>
      <c r="W93" s="312">
        <f t="shared" si="47"/>
        <v>0</v>
      </c>
      <c r="Y93" s="370" t="s">
        <v>68</v>
      </c>
      <c r="Z93" s="371">
        <v>0</v>
      </c>
      <c r="AA93" s="371">
        <v>11.606590667174629</v>
      </c>
      <c r="AB93" s="371">
        <v>0</v>
      </c>
      <c r="AC93" s="371">
        <v>0</v>
      </c>
      <c r="AD93" s="371">
        <v>0</v>
      </c>
      <c r="AE93" s="292" t="b">
        <f t="shared" si="25"/>
        <v>1</v>
      </c>
      <c r="AF93" s="23" t="s">
        <v>68</v>
      </c>
      <c r="AG93" s="218">
        <v>0</v>
      </c>
      <c r="AH93" s="218">
        <v>4.4832024006859337</v>
      </c>
      <c r="AI93" s="218">
        <v>0</v>
      </c>
      <c r="AJ93" s="218">
        <v>0</v>
      </c>
      <c r="AK93" s="218">
        <v>0</v>
      </c>
    </row>
    <row r="94" spans="1:37" ht="12.75" x14ac:dyDescent="0.2">
      <c r="A94" s="310" t="str">
        <f t="shared" si="26"/>
        <v>Venting - blowdowns</v>
      </c>
      <c r="B94" s="322">
        <f t="shared" si="27"/>
        <v>0</v>
      </c>
      <c r="C94" s="322">
        <f t="shared" si="28"/>
        <v>0</v>
      </c>
      <c r="D94" s="322">
        <f t="shared" si="29"/>
        <v>342.03351691072805</v>
      </c>
      <c r="E94" s="322">
        <f t="shared" si="30"/>
        <v>347.07647500287902</v>
      </c>
      <c r="F94" s="322">
        <f t="shared" si="31"/>
        <v>0</v>
      </c>
      <c r="G94" s="322">
        <f t="shared" si="32"/>
        <v>0</v>
      </c>
      <c r="H94" s="322">
        <f t="shared" si="33"/>
        <v>0</v>
      </c>
      <c r="I94" s="322">
        <f t="shared" si="34"/>
        <v>0</v>
      </c>
      <c r="J94" s="322">
        <f t="shared" si="35"/>
        <v>0</v>
      </c>
      <c r="K94" s="322">
        <f t="shared" si="36"/>
        <v>0</v>
      </c>
      <c r="M94" s="310" t="str">
        <f t="shared" si="37"/>
        <v>Venting - blowdowns</v>
      </c>
      <c r="N94" s="311">
        <f t="shared" si="38"/>
        <v>0</v>
      </c>
      <c r="O94" s="311">
        <f t="shared" si="39"/>
        <v>1.4744046541693742E-2</v>
      </c>
      <c r="P94" s="311">
        <f t="shared" si="40"/>
        <v>0</v>
      </c>
      <c r="Q94" s="311">
        <f t="shared" si="41"/>
        <v>0</v>
      </c>
      <c r="R94" s="311">
        <f t="shared" si="42"/>
        <v>0</v>
      </c>
      <c r="S94" s="312">
        <f t="shared" si="43"/>
        <v>0</v>
      </c>
      <c r="T94" s="312">
        <f t="shared" si="44"/>
        <v>5.0429580921509682</v>
      </c>
      <c r="U94" s="312">
        <f t="shared" si="45"/>
        <v>0</v>
      </c>
      <c r="V94" s="312">
        <f t="shared" si="46"/>
        <v>0</v>
      </c>
      <c r="W94" s="312">
        <f t="shared" si="47"/>
        <v>0</v>
      </c>
      <c r="Y94" s="370" t="s">
        <v>119</v>
      </c>
      <c r="Z94" s="371">
        <v>0</v>
      </c>
      <c r="AA94" s="371">
        <v>0</v>
      </c>
      <c r="AB94" s="371">
        <v>0</v>
      </c>
      <c r="AC94" s="371">
        <v>0</v>
      </c>
      <c r="AD94" s="371">
        <v>0</v>
      </c>
      <c r="AE94" s="292" t="b">
        <f>Y94=AF94</f>
        <v>1</v>
      </c>
      <c r="AF94" s="23" t="s">
        <v>119</v>
      </c>
      <c r="AG94" s="218">
        <v>0</v>
      </c>
      <c r="AH94" s="218">
        <v>0</v>
      </c>
      <c r="AI94" s="218">
        <v>0</v>
      </c>
      <c r="AJ94" s="218">
        <v>0</v>
      </c>
      <c r="AK94" s="218">
        <v>0</v>
      </c>
    </row>
    <row r="95" spans="1:37" ht="12.75" x14ac:dyDescent="0.2">
      <c r="A95" s="310" t="str">
        <f t="shared" si="26"/>
        <v>Venting - initial completions</v>
      </c>
      <c r="B95" s="322">
        <f t="shared" si="27"/>
        <v>0</v>
      </c>
      <c r="C95" s="322">
        <f t="shared" si="28"/>
        <v>0</v>
      </c>
      <c r="D95" s="322">
        <f t="shared" si="29"/>
        <v>11.606590667174629</v>
      </c>
      <c r="E95" s="322">
        <f t="shared" si="30"/>
        <v>4.4832024006859337</v>
      </c>
      <c r="F95" s="322">
        <f t="shared" si="31"/>
        <v>0</v>
      </c>
      <c r="G95" s="322">
        <f t="shared" si="32"/>
        <v>0</v>
      </c>
      <c r="H95" s="322">
        <f t="shared" si="33"/>
        <v>0</v>
      </c>
      <c r="I95" s="322">
        <f t="shared" si="34"/>
        <v>0</v>
      </c>
      <c r="J95" s="322">
        <f t="shared" si="35"/>
        <v>0</v>
      </c>
      <c r="K95" s="322">
        <f t="shared" si="36"/>
        <v>0</v>
      </c>
      <c r="M95" s="310" t="str">
        <f t="shared" si="37"/>
        <v>Venting - initial completions</v>
      </c>
      <c r="N95" s="311">
        <f t="shared" si="38"/>
        <v>0</v>
      </c>
      <c r="O95" s="311">
        <f t="shared" si="39"/>
        <v>-0.61373649426914167</v>
      </c>
      <c r="P95" s="311">
        <f t="shared" si="40"/>
        <v>0</v>
      </c>
      <c r="Q95" s="311">
        <f t="shared" si="41"/>
        <v>0</v>
      </c>
      <c r="R95" s="311">
        <f t="shared" si="42"/>
        <v>0</v>
      </c>
      <c r="S95" s="312">
        <f t="shared" si="43"/>
        <v>0</v>
      </c>
      <c r="T95" s="312">
        <f t="shared" si="44"/>
        <v>-7.1233882664886954</v>
      </c>
      <c r="U95" s="312">
        <f t="shared" si="45"/>
        <v>0</v>
      </c>
      <c r="V95" s="312">
        <f t="shared" si="46"/>
        <v>0</v>
      </c>
      <c r="W95" s="312">
        <f t="shared" si="47"/>
        <v>0</v>
      </c>
      <c r="Y95" s="370" t="s">
        <v>64</v>
      </c>
      <c r="Z95" s="371">
        <v>0</v>
      </c>
      <c r="AA95" s="371">
        <v>1019.866760758739</v>
      </c>
      <c r="AB95" s="371">
        <v>0</v>
      </c>
      <c r="AC95" s="371">
        <v>0</v>
      </c>
      <c r="AD95" s="371">
        <v>0</v>
      </c>
      <c r="AE95" s="292" t="b">
        <f t="shared" si="25"/>
        <v>1</v>
      </c>
      <c r="AF95" s="23" t="s">
        <v>64</v>
      </c>
      <c r="AG95" s="218">
        <v>0</v>
      </c>
      <c r="AH95" s="218">
        <v>1141.6592980658972</v>
      </c>
      <c r="AI95" s="218">
        <v>0</v>
      </c>
      <c r="AJ95" s="218">
        <v>0</v>
      </c>
      <c r="AK95" s="218">
        <v>0</v>
      </c>
    </row>
    <row r="96" spans="1:37" ht="12.75" x14ac:dyDescent="0.2">
      <c r="A96" s="310" t="str">
        <f t="shared" si="26"/>
        <v>Water Tank Flaring</v>
      </c>
      <c r="B96" s="322">
        <f t="shared" si="27"/>
        <v>0</v>
      </c>
      <c r="C96" s="322">
        <f t="shared" si="28"/>
        <v>0</v>
      </c>
      <c r="D96" s="322">
        <f t="shared" si="29"/>
        <v>0</v>
      </c>
      <c r="E96" s="322">
        <f t="shared" si="30"/>
        <v>0</v>
      </c>
      <c r="F96" s="322">
        <f t="shared" si="31"/>
        <v>0</v>
      </c>
      <c r="G96" s="322">
        <f t="shared" si="32"/>
        <v>0</v>
      </c>
      <c r="H96" s="322">
        <f t="shared" si="33"/>
        <v>0</v>
      </c>
      <c r="I96" s="322">
        <f t="shared" si="34"/>
        <v>0</v>
      </c>
      <c r="J96" s="322">
        <f t="shared" si="35"/>
        <v>0</v>
      </c>
      <c r="K96" s="322">
        <f t="shared" si="36"/>
        <v>0</v>
      </c>
      <c r="M96" s="310" t="str">
        <f t="shared" si="37"/>
        <v>Water Tank Flaring</v>
      </c>
      <c r="N96" s="311">
        <f t="shared" si="38"/>
        <v>0</v>
      </c>
      <c r="O96" s="311">
        <f t="shared" si="39"/>
        <v>0</v>
      </c>
      <c r="P96" s="311">
        <f t="shared" si="40"/>
        <v>0</v>
      </c>
      <c r="Q96" s="311">
        <f t="shared" si="41"/>
        <v>0</v>
      </c>
      <c r="R96" s="311">
        <f t="shared" si="42"/>
        <v>0</v>
      </c>
      <c r="S96" s="312">
        <f t="shared" si="43"/>
        <v>0</v>
      </c>
      <c r="T96" s="312">
        <f t="shared" si="44"/>
        <v>0</v>
      </c>
      <c r="U96" s="312">
        <f t="shared" si="45"/>
        <v>0</v>
      </c>
      <c r="V96" s="312">
        <f t="shared" si="46"/>
        <v>0</v>
      </c>
      <c r="W96" s="312">
        <f t="shared" si="47"/>
        <v>0</v>
      </c>
      <c r="Y96" s="370" t="s">
        <v>83</v>
      </c>
      <c r="Z96" s="371">
        <v>16.375141120502303</v>
      </c>
      <c r="AA96" s="371">
        <v>0.49668072105328076</v>
      </c>
      <c r="AB96" s="371">
        <v>4.0399717286783465</v>
      </c>
      <c r="AC96" s="371">
        <v>1.4926320466958701E-2</v>
      </c>
      <c r="AD96" s="371">
        <v>0.71043807552131377</v>
      </c>
      <c r="AE96" s="292" t="b">
        <f t="shared" si="25"/>
        <v>1</v>
      </c>
      <c r="AF96" s="23" t="s">
        <v>83</v>
      </c>
      <c r="AG96" s="218">
        <v>11.755500510307932</v>
      </c>
      <c r="AH96" s="218">
        <v>0.40139315698518996</v>
      </c>
      <c r="AI96" s="218">
        <v>2.7986479769959383</v>
      </c>
      <c r="AJ96" s="218">
        <v>4.7603147442342791E-3</v>
      </c>
      <c r="AK96" s="218">
        <v>0.48246676155421714</v>
      </c>
    </row>
    <row r="97" spans="1:37" ht="12.75" x14ac:dyDescent="0.2">
      <c r="A97" s="310" t="str">
        <f t="shared" si="26"/>
        <v>Water tank losses</v>
      </c>
      <c r="B97" s="322">
        <f t="shared" si="27"/>
        <v>0</v>
      </c>
      <c r="C97" s="322">
        <f t="shared" si="28"/>
        <v>0</v>
      </c>
      <c r="D97" s="322">
        <f t="shared" si="29"/>
        <v>1019.866760758739</v>
      </c>
      <c r="E97" s="322">
        <f t="shared" si="30"/>
        <v>1141.6592980658972</v>
      </c>
      <c r="F97" s="322">
        <f t="shared" si="31"/>
        <v>0</v>
      </c>
      <c r="G97" s="322">
        <f t="shared" si="32"/>
        <v>0</v>
      </c>
      <c r="H97" s="322">
        <f t="shared" si="33"/>
        <v>0</v>
      </c>
      <c r="I97" s="322">
        <f t="shared" si="34"/>
        <v>0</v>
      </c>
      <c r="J97" s="322">
        <f t="shared" si="35"/>
        <v>0</v>
      </c>
      <c r="K97" s="322">
        <f t="shared" si="36"/>
        <v>0</v>
      </c>
      <c r="M97" s="310" t="str">
        <f t="shared" si="37"/>
        <v>Water tank losses</v>
      </c>
      <c r="N97" s="311">
        <f t="shared" si="38"/>
        <v>0</v>
      </c>
      <c r="O97" s="311">
        <f t="shared" si="39"/>
        <v>0.11942004778795769</v>
      </c>
      <c r="P97" s="311">
        <f t="shared" si="40"/>
        <v>0</v>
      </c>
      <c r="Q97" s="311">
        <f t="shared" si="41"/>
        <v>0</v>
      </c>
      <c r="R97" s="311">
        <f t="shared" si="42"/>
        <v>0</v>
      </c>
      <c r="S97" s="312">
        <f t="shared" si="43"/>
        <v>0</v>
      </c>
      <c r="T97" s="312">
        <f t="shared" si="44"/>
        <v>121.79253730715823</v>
      </c>
      <c r="U97" s="312">
        <f t="shared" si="45"/>
        <v>0</v>
      </c>
      <c r="V97" s="312">
        <f t="shared" si="46"/>
        <v>0</v>
      </c>
      <c r="W97" s="312">
        <f t="shared" si="47"/>
        <v>0</v>
      </c>
      <c r="Y97" s="370" t="s">
        <v>16</v>
      </c>
      <c r="Z97" s="371">
        <v>439.22507186652092</v>
      </c>
      <c r="AA97" s="371">
        <v>4238.3691435106648</v>
      </c>
      <c r="AB97" s="371">
        <v>339.91271973504951</v>
      </c>
      <c r="AC97" s="371">
        <v>0.44814402873534953</v>
      </c>
      <c r="AD97" s="371">
        <v>16.252864137157996</v>
      </c>
      <c r="AF97" s="23" t="s">
        <v>16</v>
      </c>
      <c r="AG97" s="218">
        <v>377.56395106009757</v>
      </c>
      <c r="AH97" s="218">
        <v>4539.9650827958912</v>
      </c>
      <c r="AI97" s="218">
        <v>322.48582037525989</v>
      </c>
      <c r="AJ97" s="218">
        <v>0.31568072572049471</v>
      </c>
      <c r="AK97" s="218">
        <v>13.16798480567912</v>
      </c>
    </row>
    <row r="98" spans="1:37" ht="12.75" x14ac:dyDescent="0.2">
      <c r="A98" s="310" t="str">
        <f t="shared" si="26"/>
        <v>Workover rigs</v>
      </c>
      <c r="B98" s="322">
        <f t="shared" si="27"/>
        <v>16.375141120502303</v>
      </c>
      <c r="C98" s="322">
        <f t="shared" si="28"/>
        <v>11.755500510307932</v>
      </c>
      <c r="D98" s="322">
        <f t="shared" si="29"/>
        <v>0.49668072105328076</v>
      </c>
      <c r="E98" s="322">
        <f t="shared" si="30"/>
        <v>0.40139315698518996</v>
      </c>
      <c r="F98" s="322">
        <f t="shared" si="31"/>
        <v>4.0399717286783465</v>
      </c>
      <c r="G98" s="322">
        <f t="shared" si="32"/>
        <v>2.7986479769959383</v>
      </c>
      <c r="H98" s="322">
        <f t="shared" si="33"/>
        <v>1.4926320466958701E-2</v>
      </c>
      <c r="I98" s="322">
        <f t="shared" si="34"/>
        <v>4.7603147442342791E-3</v>
      </c>
      <c r="J98" s="322">
        <f t="shared" si="35"/>
        <v>0.71043807552131377</v>
      </c>
      <c r="K98" s="322">
        <f t="shared" si="36"/>
        <v>0.48246676155421714</v>
      </c>
      <c r="M98" s="310" t="str">
        <f t="shared" si="37"/>
        <v>Workover rigs</v>
      </c>
      <c r="N98" s="311">
        <f t="shared" si="38"/>
        <v>-0.28211302584808895</v>
      </c>
      <c r="O98" s="311">
        <f t="shared" si="39"/>
        <v>-0.19184872701726821</v>
      </c>
      <c r="P98" s="311">
        <f t="shared" si="40"/>
        <v>-0.30726050454033749</v>
      </c>
      <c r="Q98" s="311">
        <f t="shared" si="41"/>
        <v>-0.68107915445257661</v>
      </c>
      <c r="R98" s="311">
        <f t="shared" si="42"/>
        <v>-0.32088836708225854</v>
      </c>
      <c r="S98" s="312">
        <f t="shared" si="43"/>
        <v>-4.6196406101943701</v>
      </c>
      <c r="T98" s="312">
        <f t="shared" si="44"/>
        <v>-9.5287564068090802E-2</v>
      </c>
      <c r="U98" s="312">
        <f t="shared" si="45"/>
        <v>-1.2413237516824083</v>
      </c>
      <c r="V98" s="312">
        <f t="shared" si="46"/>
        <v>-1.0166005722724421E-2</v>
      </c>
      <c r="W98" s="312">
        <f t="shared" si="47"/>
        <v>-0.22797131396709663</v>
      </c>
      <c r="Y98"/>
      <c r="Z98"/>
      <c r="AA98"/>
      <c r="AB98"/>
      <c r="AC98"/>
      <c r="AD98"/>
      <c r="AF98"/>
      <c r="AG98"/>
      <c r="AH98"/>
      <c r="AI98"/>
      <c r="AJ98"/>
      <c r="AK98"/>
    </row>
    <row r="99" spans="1:37" ht="12.75" x14ac:dyDescent="0.2">
      <c r="A99" s="317" t="s">
        <v>56</v>
      </c>
      <c r="B99" s="324">
        <f t="shared" si="27"/>
        <v>439.22507186652092</v>
      </c>
      <c r="C99" s="324">
        <f t="shared" si="28"/>
        <v>377.56395106009757</v>
      </c>
      <c r="D99" s="324">
        <f t="shared" si="29"/>
        <v>4238.3691435106648</v>
      </c>
      <c r="E99" s="324">
        <f t="shared" si="30"/>
        <v>4539.9650827958912</v>
      </c>
      <c r="F99" s="324">
        <f t="shared" si="31"/>
        <v>339.91271973504951</v>
      </c>
      <c r="G99" s="324">
        <f t="shared" si="32"/>
        <v>322.48582037525989</v>
      </c>
      <c r="H99" s="324">
        <f t="shared" si="33"/>
        <v>0.44814402873534953</v>
      </c>
      <c r="I99" s="324">
        <f t="shared" si="34"/>
        <v>0.31568072572049471</v>
      </c>
      <c r="J99" s="324">
        <f t="shared" si="35"/>
        <v>16.252864137157996</v>
      </c>
      <c r="K99" s="324">
        <f t="shared" si="36"/>
        <v>13.16798480567912</v>
      </c>
      <c r="M99" s="314" t="s">
        <v>41</v>
      </c>
      <c r="N99" s="315">
        <f t="shared" si="38"/>
        <v>-0.14038615906963064</v>
      </c>
      <c r="O99" s="315">
        <f t="shared" si="39"/>
        <v>7.1158487869561277E-2</v>
      </c>
      <c r="P99" s="315">
        <f t="shared" si="40"/>
        <v>-5.1268747381308044E-2</v>
      </c>
      <c r="Q99" s="315">
        <f t="shared" si="41"/>
        <v>-0.29558198820290593</v>
      </c>
      <c r="R99" s="315">
        <f t="shared" si="42"/>
        <v>-0.18980527403942865</v>
      </c>
      <c r="S99" s="316">
        <f t="shared" si="43"/>
        <v>-61.661120806423355</v>
      </c>
      <c r="T99" s="316">
        <f t="shared" si="44"/>
        <v>301.59593928522645</v>
      </c>
      <c r="U99" s="316">
        <f t="shared" si="45"/>
        <v>-17.426899359789616</v>
      </c>
      <c r="V99" s="316">
        <f t="shared" si="46"/>
        <v>-0.13246330301485482</v>
      </c>
      <c r="W99" s="316">
        <f t="shared" si="47"/>
        <v>-3.0848793314788754</v>
      </c>
      <c r="Y99" s="127"/>
      <c r="Z99" s="127"/>
      <c r="AA99" s="127"/>
      <c r="AB99" s="127"/>
      <c r="AC99" s="127"/>
      <c r="AD99" s="127"/>
    </row>
    <row r="100" spans="1:37" ht="12.75" x14ac:dyDescent="0.2">
      <c r="A100" s="339"/>
      <c r="B100" s="339"/>
      <c r="C100" s="339"/>
      <c r="D100" s="339"/>
      <c r="E100" s="339"/>
      <c r="F100" s="339"/>
      <c r="G100" s="339"/>
      <c r="H100" s="339"/>
      <c r="I100" s="339"/>
      <c r="J100" s="339"/>
      <c r="K100" s="339"/>
      <c r="M100" s="339"/>
      <c r="N100" s="339"/>
      <c r="O100" s="339"/>
      <c r="P100" s="339"/>
      <c r="Q100" s="339"/>
      <c r="R100" s="339"/>
      <c r="S100" s="339"/>
      <c r="T100" s="339"/>
      <c r="U100" s="339"/>
      <c r="V100" s="339"/>
      <c r="W100" s="339"/>
      <c r="Y100" s="127"/>
      <c r="Z100" s="127"/>
      <c r="AA100" s="127"/>
      <c r="AB100" s="127"/>
      <c r="AC100" s="127"/>
      <c r="AD100" s="127"/>
    </row>
    <row r="101" spans="1:37" ht="12.75" x14ac:dyDescent="0.2">
      <c r="A101" s="292"/>
      <c r="B101" s="292"/>
      <c r="M101" s="303"/>
      <c r="N101" s="303"/>
      <c r="Y101" s="127"/>
      <c r="Z101" s="127"/>
      <c r="AA101" s="127"/>
      <c r="AB101" s="127"/>
      <c r="AC101" s="127"/>
      <c r="AD101" s="127"/>
    </row>
    <row r="102" spans="1:37" ht="12.75" x14ac:dyDescent="0.2">
      <c r="A102" s="292"/>
      <c r="B102" s="292"/>
      <c r="M102" s="303"/>
      <c r="N102" s="303"/>
      <c r="Y102" s="127"/>
      <c r="Z102" s="127"/>
      <c r="AA102" s="127"/>
      <c r="AB102" s="127"/>
      <c r="AC102" s="127"/>
      <c r="AD102" s="127"/>
    </row>
    <row r="103" spans="1:37" ht="12.75" x14ac:dyDescent="0.2">
      <c r="A103" s="292"/>
      <c r="B103" s="292"/>
      <c r="M103" s="303"/>
      <c r="N103" s="303"/>
      <c r="Y103" s="127"/>
      <c r="Z103" s="127"/>
      <c r="AA103" s="127"/>
      <c r="AB103" s="127"/>
      <c r="AC103" s="127"/>
      <c r="AD103" s="127"/>
    </row>
    <row r="104" spans="1:37" ht="12.75" x14ac:dyDescent="0.2">
      <c r="A104" s="292"/>
      <c r="B104" s="292"/>
      <c r="M104" s="303"/>
      <c r="N104" s="303"/>
      <c r="Y104" s="127"/>
      <c r="Z104" s="127"/>
      <c r="AA104" s="127"/>
      <c r="AB104" s="127"/>
      <c r="AC104" s="127"/>
      <c r="AD104" s="127"/>
    </row>
    <row r="105" spans="1:37" ht="24" customHeight="1" x14ac:dyDescent="0.2">
      <c r="A105" s="292"/>
      <c r="B105" s="292"/>
      <c r="M105" s="303"/>
      <c r="N105" s="303"/>
      <c r="Y105" s="325" t="s">
        <v>444</v>
      </c>
      <c r="AF105" s="325" t="s">
        <v>445</v>
      </c>
    </row>
    <row r="106" spans="1:37" x14ac:dyDescent="0.2">
      <c r="A106" s="292"/>
      <c r="B106" s="292"/>
      <c r="M106" s="303"/>
      <c r="N106" s="303"/>
    </row>
    <row r="107" spans="1:37" ht="12.75" x14ac:dyDescent="0.2">
      <c r="A107" s="292"/>
      <c r="B107" s="292"/>
      <c r="M107" s="303"/>
      <c r="N107" s="303"/>
      <c r="Y107" s="219" t="s">
        <v>65</v>
      </c>
      <c r="Z107" t="s">
        <v>455</v>
      </c>
      <c r="AF107" s="219" t="s">
        <v>65</v>
      </c>
      <c r="AG107" t="s">
        <v>455</v>
      </c>
    </row>
    <row r="108" spans="1:37" ht="15" x14ac:dyDescent="0.25">
      <c r="A108" s="302"/>
      <c r="B108" s="302"/>
      <c r="C108" s="302"/>
      <c r="M108" s="291" t="s">
        <v>449</v>
      </c>
      <c r="N108" s="291"/>
      <c r="W108" s="320"/>
      <c r="X108" s="320"/>
      <c r="Y108" s="219" t="s">
        <v>105</v>
      </c>
      <c r="Z108" t="s">
        <v>245</v>
      </c>
      <c r="AF108" s="219" t="s">
        <v>105</v>
      </c>
      <c r="AG108" t="s">
        <v>245</v>
      </c>
    </row>
    <row r="109" spans="1:37" ht="15" x14ac:dyDescent="0.25">
      <c r="A109" s="291" t="s">
        <v>450</v>
      </c>
      <c r="B109" s="302"/>
      <c r="C109" s="302"/>
      <c r="M109" s="303"/>
      <c r="N109" s="303"/>
      <c r="O109" s="303"/>
      <c r="P109" s="303"/>
      <c r="Q109" s="303"/>
      <c r="R109" s="303"/>
      <c r="S109" s="303"/>
      <c r="T109" s="303"/>
      <c r="U109" s="303"/>
      <c r="V109" s="303"/>
      <c r="W109" s="302"/>
      <c r="X109" s="302"/>
    </row>
    <row r="110" spans="1:37" ht="15" x14ac:dyDescent="0.25">
      <c r="A110" s="292"/>
      <c r="B110" s="292"/>
      <c r="M110" s="321" t="s">
        <v>442</v>
      </c>
      <c r="N110" s="303"/>
      <c r="O110" s="303"/>
      <c r="P110" s="303"/>
      <c r="Q110" s="303"/>
      <c r="R110" s="303"/>
      <c r="S110" s="307"/>
      <c r="T110" s="302"/>
      <c r="Y110" s="369" t="s">
        <v>448</v>
      </c>
      <c r="Z110" s="369" t="s">
        <v>257</v>
      </c>
      <c r="AA110" s="369" t="s">
        <v>258</v>
      </c>
      <c r="AB110" s="369" t="s">
        <v>259</v>
      </c>
      <c r="AC110" s="369" t="s">
        <v>260</v>
      </c>
      <c r="AD110" s="369" t="s">
        <v>261</v>
      </c>
      <c r="AF110" s="219" t="s">
        <v>448</v>
      </c>
      <c r="AG110" t="s">
        <v>257</v>
      </c>
      <c r="AH110" t="s">
        <v>258</v>
      </c>
      <c r="AI110" t="s">
        <v>259</v>
      </c>
      <c r="AJ110" t="s">
        <v>260</v>
      </c>
      <c r="AK110" t="s">
        <v>261</v>
      </c>
    </row>
    <row r="111" spans="1:37" ht="25.5" customHeight="1" x14ac:dyDescent="0.2">
      <c r="A111" s="387" t="s">
        <v>443</v>
      </c>
      <c r="B111" s="388" t="s">
        <v>433</v>
      </c>
      <c r="C111" s="389"/>
      <c r="D111" s="388" t="s">
        <v>434</v>
      </c>
      <c r="E111" s="389"/>
      <c r="F111" s="388" t="s">
        <v>435</v>
      </c>
      <c r="G111" s="389"/>
      <c r="H111" s="388" t="s">
        <v>436</v>
      </c>
      <c r="I111" s="389"/>
      <c r="J111" s="388" t="s">
        <v>437</v>
      </c>
      <c r="K111" s="390"/>
      <c r="M111" s="387" t="s">
        <v>443</v>
      </c>
      <c r="N111" s="385" t="s">
        <v>431</v>
      </c>
      <c r="O111" s="385"/>
      <c r="P111" s="385"/>
      <c r="Q111" s="385"/>
      <c r="R111" s="385"/>
      <c r="S111" s="386" t="s">
        <v>432</v>
      </c>
      <c r="T111" s="385"/>
      <c r="U111" s="385"/>
      <c r="V111" s="385"/>
      <c r="W111" s="385"/>
      <c r="Y111" s="370" t="s">
        <v>87</v>
      </c>
      <c r="Z111" s="371">
        <v>0</v>
      </c>
      <c r="AA111" s="371">
        <v>0</v>
      </c>
      <c r="AB111" s="371">
        <v>0</v>
      </c>
      <c r="AC111" s="371">
        <v>0</v>
      </c>
      <c r="AD111" s="371">
        <v>0</v>
      </c>
      <c r="AE111" s="292" t="b">
        <f>Y111=AF111</f>
        <v>1</v>
      </c>
      <c r="AF111" s="23" t="s">
        <v>87</v>
      </c>
      <c r="AG111" s="218">
        <v>0</v>
      </c>
      <c r="AH111" s="218">
        <v>0</v>
      </c>
      <c r="AI111" s="218">
        <v>0</v>
      </c>
      <c r="AJ111" s="218">
        <v>0</v>
      </c>
      <c r="AK111" s="218">
        <v>0</v>
      </c>
    </row>
    <row r="112" spans="1:37" ht="12.75" x14ac:dyDescent="0.2">
      <c r="A112" s="387"/>
      <c r="B112" s="309">
        <v>2011</v>
      </c>
      <c r="C112" s="309">
        <v>2015</v>
      </c>
      <c r="D112" s="309">
        <v>2011</v>
      </c>
      <c r="E112" s="309">
        <v>2015</v>
      </c>
      <c r="F112" s="309">
        <v>2011</v>
      </c>
      <c r="G112" s="309">
        <v>2015</v>
      </c>
      <c r="H112" s="309">
        <v>2011</v>
      </c>
      <c r="I112" s="309">
        <v>2015</v>
      </c>
      <c r="J112" s="309">
        <v>2011</v>
      </c>
      <c r="K112" s="309">
        <v>2015</v>
      </c>
      <c r="M112" s="387"/>
      <c r="N112" s="308" t="s">
        <v>438</v>
      </c>
      <c r="O112" s="308" t="s">
        <v>342</v>
      </c>
      <c r="P112" s="308" t="s">
        <v>343</v>
      </c>
      <c r="Q112" s="308" t="s">
        <v>439</v>
      </c>
      <c r="R112" s="308" t="s">
        <v>345</v>
      </c>
      <c r="S112" s="308" t="s">
        <v>438</v>
      </c>
      <c r="T112" s="308" t="s">
        <v>342</v>
      </c>
      <c r="U112" s="308" t="s">
        <v>343</v>
      </c>
      <c r="V112" s="308" t="s">
        <v>439</v>
      </c>
      <c r="W112" s="308" t="s">
        <v>345</v>
      </c>
      <c r="Y112" s="370" t="s">
        <v>248</v>
      </c>
      <c r="Z112" s="371">
        <v>0</v>
      </c>
      <c r="AA112" s="371">
        <v>0.8674400071711369</v>
      </c>
      <c r="AB112" s="371">
        <v>0</v>
      </c>
      <c r="AC112" s="371">
        <v>0</v>
      </c>
      <c r="AD112" s="371">
        <v>0</v>
      </c>
      <c r="AE112" s="292" t="b">
        <f t="shared" ref="AE112:AE135" si="48">Y112=AF112</f>
        <v>1</v>
      </c>
      <c r="AF112" s="23" t="s">
        <v>248</v>
      </c>
      <c r="AG112" s="218">
        <v>0</v>
      </c>
      <c r="AH112" s="218">
        <v>0.85430151197244264</v>
      </c>
      <c r="AI112" s="218">
        <v>0</v>
      </c>
      <c r="AJ112" s="218">
        <v>0</v>
      </c>
      <c r="AK112" s="218">
        <v>0</v>
      </c>
    </row>
    <row r="113" spans="1:37" ht="12.75" x14ac:dyDescent="0.2">
      <c r="A113" s="310" t="str">
        <f t="shared" ref="A113:A137" si="49">IF(AND(Y111=AF111),Y111)</f>
        <v>Blowdown Flaring</v>
      </c>
      <c r="B113" s="322">
        <f t="shared" ref="B113:B138" si="50">Z111</f>
        <v>0</v>
      </c>
      <c r="C113" s="322">
        <f t="shared" ref="C113:C138" si="51">AG111</f>
        <v>0</v>
      </c>
      <c r="D113" s="322">
        <f t="shared" ref="D113:D138" si="52">AA111</f>
        <v>0</v>
      </c>
      <c r="E113" s="322">
        <f t="shared" ref="E113:E138" si="53">AH111</f>
        <v>0</v>
      </c>
      <c r="F113" s="322">
        <f t="shared" ref="F113:F138" si="54">AB111</f>
        <v>0</v>
      </c>
      <c r="G113" s="322">
        <f t="shared" ref="G113:G138" si="55">AI111</f>
        <v>0</v>
      </c>
      <c r="H113" s="322">
        <f t="shared" ref="H113:H138" si="56">AC111</f>
        <v>0</v>
      </c>
      <c r="I113" s="322">
        <f t="shared" ref="I113:I138" si="57">AJ111</f>
        <v>0</v>
      </c>
      <c r="J113" s="322">
        <f t="shared" ref="J113:J138" si="58">AD111</f>
        <v>0</v>
      </c>
      <c r="K113" s="322">
        <f t="shared" ref="K113:K138" si="59">AK111</f>
        <v>0</v>
      </c>
      <c r="M113" s="310" t="str">
        <f t="shared" ref="M113:M137" si="60">A113</f>
        <v>Blowdown Flaring</v>
      </c>
      <c r="N113" s="311">
        <f t="shared" ref="N113:N138" si="61">IF(AND(B113=0,C113=0),0,IF(AND(C113&gt;0,B113=0),"No emissions in 2011",(C113-B113)/B113))</f>
        <v>0</v>
      </c>
      <c r="O113" s="311">
        <f t="shared" ref="O113:O138" si="62">IF(AND(D113=0,E113=0),0,IF(AND(E113&gt;0,D113=0),"No emissions in 2011",(E113-D113)/D113))</f>
        <v>0</v>
      </c>
      <c r="P113" s="311">
        <f t="shared" ref="P113:P138" si="63">IF(AND(F113=0,G113=0),0,IF(AND(G113&gt;0,F113=0),"No emissions in 2011",(G113-F113)/F113))</f>
        <v>0</v>
      </c>
      <c r="Q113" s="311">
        <f t="shared" ref="Q113:Q138" si="64">IF(AND(H113=0,I113=0),0,IF(AND(I113&gt;0,H113=0),"No emissions in 2011",(I113-H113)/H113))</f>
        <v>0</v>
      </c>
      <c r="R113" s="311">
        <f t="shared" ref="R113:R138" si="65">IF(AND(J113=0,K113=0),0,IF(AND(K113&gt;0,J113=0),"No emissions in 2011",(K113-J113)/J113))</f>
        <v>0</v>
      </c>
      <c r="S113" s="312">
        <f t="shared" ref="S113:S138" si="66">(C113-B113)</f>
        <v>0</v>
      </c>
      <c r="T113" s="312">
        <f t="shared" ref="T113:T138" si="67">E113-D113</f>
        <v>0</v>
      </c>
      <c r="U113" s="312">
        <f t="shared" ref="U113:U138" si="68">G113-F113</f>
        <v>0</v>
      </c>
      <c r="V113" s="312">
        <f t="shared" ref="V113:V138" si="69">I113-H113</f>
        <v>0</v>
      </c>
      <c r="W113" s="312">
        <f t="shared" ref="W113:W138" si="70">K113-J113</f>
        <v>0</v>
      </c>
      <c r="Y113" s="370" t="s">
        <v>84</v>
      </c>
      <c r="Z113" s="371">
        <v>81.211358584995949</v>
      </c>
      <c r="AA113" s="371">
        <v>56.975228250757304</v>
      </c>
      <c r="AB113" s="371">
        <v>62.886661627760212</v>
      </c>
      <c r="AC113" s="371">
        <v>0.12157000446649266</v>
      </c>
      <c r="AD113" s="371">
        <v>2.1460250137232668</v>
      </c>
      <c r="AE113" s="292" t="b">
        <f t="shared" si="48"/>
        <v>1</v>
      </c>
      <c r="AF113" s="23" t="s">
        <v>84</v>
      </c>
      <c r="AG113" s="218">
        <v>79.981308050056882</v>
      </c>
      <c r="AH113" s="218">
        <v>56.112265098690706</v>
      </c>
      <c r="AI113" s="218">
        <v>61.934162209901068</v>
      </c>
      <c r="AJ113" s="218">
        <v>0.11972867030299572</v>
      </c>
      <c r="AK113" s="218">
        <v>2.1135207032165022</v>
      </c>
    </row>
    <row r="114" spans="1:37" ht="12.75" x14ac:dyDescent="0.2">
      <c r="A114" s="310" t="str">
        <f t="shared" si="49"/>
        <v>Compressor Engine Startup/Shutdown</v>
      </c>
      <c r="B114" s="322">
        <f t="shared" si="50"/>
        <v>0</v>
      </c>
      <c r="C114" s="322">
        <f t="shared" si="51"/>
        <v>0</v>
      </c>
      <c r="D114" s="322">
        <f t="shared" si="52"/>
        <v>0.8674400071711369</v>
      </c>
      <c r="E114" s="322">
        <f t="shared" si="53"/>
        <v>0.85430151197244264</v>
      </c>
      <c r="F114" s="322">
        <f t="shared" si="54"/>
        <v>0</v>
      </c>
      <c r="G114" s="322">
        <f t="shared" si="55"/>
        <v>0</v>
      </c>
      <c r="H114" s="322">
        <f t="shared" si="56"/>
        <v>0</v>
      </c>
      <c r="I114" s="322">
        <f t="shared" si="57"/>
        <v>0</v>
      </c>
      <c r="J114" s="322">
        <f t="shared" si="58"/>
        <v>0</v>
      </c>
      <c r="K114" s="322">
        <f t="shared" si="59"/>
        <v>0</v>
      </c>
      <c r="M114" s="310" t="str">
        <f t="shared" si="60"/>
        <v>Compressor Engine Startup/Shutdown</v>
      </c>
      <c r="N114" s="311">
        <f t="shared" si="61"/>
        <v>0</v>
      </c>
      <c r="O114" s="311">
        <f t="shared" si="62"/>
        <v>-1.5146286878721478E-2</v>
      </c>
      <c r="P114" s="311">
        <f t="shared" si="63"/>
        <v>0</v>
      </c>
      <c r="Q114" s="311">
        <f t="shared" si="64"/>
        <v>0</v>
      </c>
      <c r="R114" s="311">
        <f t="shared" si="65"/>
        <v>0</v>
      </c>
      <c r="S114" s="312">
        <f t="shared" si="66"/>
        <v>0</v>
      </c>
      <c r="T114" s="312">
        <f t="shared" si="67"/>
        <v>-1.3138495198694256E-2</v>
      </c>
      <c r="U114" s="312">
        <f t="shared" si="68"/>
        <v>0</v>
      </c>
      <c r="V114" s="312">
        <f t="shared" si="69"/>
        <v>0</v>
      </c>
      <c r="W114" s="312">
        <f t="shared" si="70"/>
        <v>0</v>
      </c>
      <c r="Y114" s="370" t="s">
        <v>255</v>
      </c>
      <c r="Z114" s="371">
        <v>0</v>
      </c>
      <c r="AA114" s="371">
        <v>0.10385947572305583</v>
      </c>
      <c r="AB114" s="371">
        <v>0</v>
      </c>
      <c r="AC114" s="371">
        <v>0</v>
      </c>
      <c r="AD114" s="371">
        <v>0</v>
      </c>
      <c r="AE114" s="292" t="b">
        <f t="shared" si="48"/>
        <v>1</v>
      </c>
      <c r="AF114" s="23" t="s">
        <v>255</v>
      </c>
      <c r="AG114" s="218">
        <v>0</v>
      </c>
      <c r="AH114" s="218">
        <v>0.10228639030868082</v>
      </c>
      <c r="AI114" s="218">
        <v>0</v>
      </c>
      <c r="AJ114" s="218">
        <v>0</v>
      </c>
      <c r="AK114" s="218">
        <v>0</v>
      </c>
    </row>
    <row r="115" spans="1:37" ht="12.75" x14ac:dyDescent="0.2">
      <c r="A115" s="310" t="str">
        <f t="shared" si="49"/>
        <v>Compressor engines</v>
      </c>
      <c r="B115" s="322">
        <f t="shared" si="50"/>
        <v>81.211358584995949</v>
      </c>
      <c r="C115" s="322">
        <f t="shared" si="51"/>
        <v>79.981308050056882</v>
      </c>
      <c r="D115" s="322">
        <f t="shared" si="52"/>
        <v>56.975228250757304</v>
      </c>
      <c r="E115" s="322">
        <f t="shared" si="53"/>
        <v>56.112265098690706</v>
      </c>
      <c r="F115" s="322">
        <f t="shared" si="54"/>
        <v>62.886661627760212</v>
      </c>
      <c r="G115" s="322">
        <f t="shared" si="55"/>
        <v>61.934162209901068</v>
      </c>
      <c r="H115" s="322">
        <f t="shared" si="56"/>
        <v>0.12157000446649266</v>
      </c>
      <c r="I115" s="322">
        <f t="shared" si="57"/>
        <v>0.11972867030299572</v>
      </c>
      <c r="J115" s="322">
        <f t="shared" si="58"/>
        <v>2.1460250137232668</v>
      </c>
      <c r="K115" s="322">
        <f t="shared" si="59"/>
        <v>2.1135207032165022</v>
      </c>
      <c r="M115" s="310" t="str">
        <f t="shared" si="60"/>
        <v>Compressor engines</v>
      </c>
      <c r="N115" s="311">
        <f t="shared" si="61"/>
        <v>-1.514628687872146E-2</v>
      </c>
      <c r="O115" s="311">
        <f t="shared" si="62"/>
        <v>-1.5146286878721328E-2</v>
      </c>
      <c r="P115" s="311">
        <f t="shared" si="63"/>
        <v>-1.5146286878721512E-2</v>
      </c>
      <c r="Q115" s="311">
        <f t="shared" si="64"/>
        <v>-1.5146286878721387E-2</v>
      </c>
      <c r="R115" s="311">
        <f t="shared" si="65"/>
        <v>-1.5146286878721393E-2</v>
      </c>
      <c r="S115" s="312">
        <f t="shared" si="66"/>
        <v>-1.2300505349390676</v>
      </c>
      <c r="T115" s="312">
        <f t="shared" si="67"/>
        <v>-0.86296315206659813</v>
      </c>
      <c r="U115" s="312">
        <f t="shared" si="68"/>
        <v>-0.95249941785914416</v>
      </c>
      <c r="V115" s="312">
        <f t="shared" si="69"/>
        <v>-1.8413341634969382E-3</v>
      </c>
      <c r="W115" s="312">
        <f t="shared" si="70"/>
        <v>-3.2504310506764611E-2</v>
      </c>
      <c r="Y115" s="370" t="s">
        <v>54</v>
      </c>
      <c r="Z115" s="371">
        <v>0</v>
      </c>
      <c r="AA115" s="371">
        <v>72.154444617195708</v>
      </c>
      <c r="AB115" s="371">
        <v>0</v>
      </c>
      <c r="AC115" s="371">
        <v>0</v>
      </c>
      <c r="AD115" s="371">
        <v>0</v>
      </c>
      <c r="AE115" s="292" t="b">
        <f t="shared" si="48"/>
        <v>1</v>
      </c>
      <c r="AF115" s="23" t="s">
        <v>54</v>
      </c>
      <c r="AG115" s="218">
        <v>0</v>
      </c>
      <c r="AH115" s="218">
        <v>57.765301426014268</v>
      </c>
      <c r="AI115" s="218">
        <v>0</v>
      </c>
      <c r="AJ115" s="218">
        <v>0</v>
      </c>
      <c r="AK115" s="218">
        <v>0</v>
      </c>
    </row>
    <row r="116" spans="1:37" ht="12.75" x14ac:dyDescent="0.2">
      <c r="A116" s="310" t="str">
        <f t="shared" si="49"/>
        <v>Compressor Fugitives</v>
      </c>
      <c r="B116" s="322">
        <f t="shared" si="50"/>
        <v>0</v>
      </c>
      <c r="C116" s="322">
        <f t="shared" si="51"/>
        <v>0</v>
      </c>
      <c r="D116" s="322">
        <f t="shared" si="52"/>
        <v>0.10385947572305583</v>
      </c>
      <c r="E116" s="322">
        <f t="shared" si="53"/>
        <v>0.10228639030868082</v>
      </c>
      <c r="F116" s="322">
        <f t="shared" si="54"/>
        <v>0</v>
      </c>
      <c r="G116" s="322">
        <f t="shared" si="55"/>
        <v>0</v>
      </c>
      <c r="H116" s="322">
        <f t="shared" si="56"/>
        <v>0</v>
      </c>
      <c r="I116" s="322">
        <f t="shared" si="57"/>
        <v>0</v>
      </c>
      <c r="J116" s="322">
        <f t="shared" si="58"/>
        <v>0</v>
      </c>
      <c r="K116" s="322">
        <f t="shared" si="59"/>
        <v>0</v>
      </c>
      <c r="M116" s="310" t="str">
        <f t="shared" si="60"/>
        <v>Compressor Fugitives</v>
      </c>
      <c r="N116" s="311">
        <f t="shared" si="61"/>
        <v>0</v>
      </c>
      <c r="O116" s="311">
        <f t="shared" si="62"/>
        <v>-1.5146286878721439E-2</v>
      </c>
      <c r="P116" s="311">
        <f t="shared" si="63"/>
        <v>0</v>
      </c>
      <c r="Q116" s="311">
        <f t="shared" si="64"/>
        <v>0</v>
      </c>
      <c r="R116" s="311">
        <f t="shared" si="65"/>
        <v>0</v>
      </c>
      <c r="S116" s="312">
        <f t="shared" si="66"/>
        <v>0</v>
      </c>
      <c r="T116" s="312">
        <f t="shared" si="67"/>
        <v>-1.5730854143750084E-3</v>
      </c>
      <c r="U116" s="312">
        <f t="shared" si="68"/>
        <v>0</v>
      </c>
      <c r="V116" s="312">
        <f t="shared" si="69"/>
        <v>0</v>
      </c>
      <c r="W116" s="312">
        <f t="shared" si="70"/>
        <v>0</v>
      </c>
      <c r="Y116" s="370" t="s">
        <v>82</v>
      </c>
      <c r="Z116" s="371">
        <v>1.9072845329618799E-2</v>
      </c>
      <c r="AA116" s="371">
        <v>0</v>
      </c>
      <c r="AB116" s="371">
        <v>0.10377871723469055</v>
      </c>
      <c r="AC116" s="371">
        <v>0</v>
      </c>
      <c r="AD116" s="371">
        <v>0</v>
      </c>
      <c r="AE116" s="292" t="b">
        <f t="shared" si="48"/>
        <v>1</v>
      </c>
      <c r="AF116" s="23" t="s">
        <v>82</v>
      </c>
      <c r="AG116" s="218">
        <v>1.5269311064097806E-2</v>
      </c>
      <c r="AH116" s="218">
        <v>0</v>
      </c>
      <c r="AI116" s="218">
        <v>8.3083016084061601E-2</v>
      </c>
      <c r="AJ116" s="218">
        <v>0</v>
      </c>
      <c r="AK116" s="218">
        <v>0</v>
      </c>
    </row>
    <row r="117" spans="1:37" ht="12.75" x14ac:dyDescent="0.2">
      <c r="A117" s="310" t="str">
        <f t="shared" si="49"/>
        <v xml:space="preserve">Condensate tank </v>
      </c>
      <c r="B117" s="322">
        <f t="shared" si="50"/>
        <v>0</v>
      </c>
      <c r="C117" s="322">
        <f t="shared" si="51"/>
        <v>0</v>
      </c>
      <c r="D117" s="322">
        <f t="shared" si="52"/>
        <v>72.154444617195708</v>
      </c>
      <c r="E117" s="322">
        <f t="shared" si="53"/>
        <v>57.765301426014268</v>
      </c>
      <c r="F117" s="322">
        <f t="shared" si="54"/>
        <v>0</v>
      </c>
      <c r="G117" s="322">
        <f t="shared" si="55"/>
        <v>0</v>
      </c>
      <c r="H117" s="322">
        <f t="shared" si="56"/>
        <v>0</v>
      </c>
      <c r="I117" s="322">
        <f t="shared" si="57"/>
        <v>0</v>
      </c>
      <c r="J117" s="322">
        <f t="shared" si="58"/>
        <v>0</v>
      </c>
      <c r="K117" s="322">
        <f t="shared" si="59"/>
        <v>0</v>
      </c>
      <c r="M117" s="310" t="str">
        <f t="shared" si="60"/>
        <v xml:space="preserve">Condensate tank </v>
      </c>
      <c r="N117" s="311">
        <f t="shared" si="61"/>
        <v>0</v>
      </c>
      <c r="O117" s="311">
        <f t="shared" si="62"/>
        <v>-0.1994214392130772</v>
      </c>
      <c r="P117" s="311">
        <f t="shared" si="63"/>
        <v>0</v>
      </c>
      <c r="Q117" s="311">
        <f t="shared" si="64"/>
        <v>0</v>
      </c>
      <c r="R117" s="311">
        <f t="shared" si="65"/>
        <v>0</v>
      </c>
      <c r="S117" s="312">
        <f t="shared" si="66"/>
        <v>0</v>
      </c>
      <c r="T117" s="312">
        <f t="shared" si="67"/>
        <v>-14.389143191181439</v>
      </c>
      <c r="U117" s="312">
        <f t="shared" si="68"/>
        <v>0</v>
      </c>
      <c r="V117" s="312">
        <f t="shared" si="69"/>
        <v>0</v>
      </c>
      <c r="W117" s="312">
        <f t="shared" si="70"/>
        <v>0</v>
      </c>
      <c r="Y117" s="370" t="s">
        <v>50</v>
      </c>
      <c r="Z117" s="371">
        <v>0</v>
      </c>
      <c r="AA117" s="371">
        <v>264.40567040000002</v>
      </c>
      <c r="AB117" s="371">
        <v>0</v>
      </c>
      <c r="AC117" s="371">
        <v>0</v>
      </c>
      <c r="AD117" s="371">
        <v>0</v>
      </c>
      <c r="AE117" s="292" t="b">
        <f t="shared" si="48"/>
        <v>1</v>
      </c>
      <c r="AF117" s="23" t="s">
        <v>50</v>
      </c>
      <c r="AG117" s="218">
        <v>0</v>
      </c>
      <c r="AH117" s="218">
        <v>212.90168468015386</v>
      </c>
      <c r="AI117" s="218">
        <v>0</v>
      </c>
      <c r="AJ117" s="218">
        <v>0</v>
      </c>
      <c r="AK117" s="218">
        <v>0</v>
      </c>
    </row>
    <row r="118" spans="1:37" ht="12.75" x14ac:dyDescent="0.2">
      <c r="A118" s="310" t="str">
        <f t="shared" si="49"/>
        <v>Condensate tank flaring</v>
      </c>
      <c r="B118" s="322">
        <f t="shared" si="50"/>
        <v>1.9072845329618799E-2</v>
      </c>
      <c r="C118" s="322">
        <f t="shared" si="51"/>
        <v>1.5269311064097806E-2</v>
      </c>
      <c r="D118" s="322">
        <f t="shared" si="52"/>
        <v>0</v>
      </c>
      <c r="E118" s="322">
        <f t="shared" si="53"/>
        <v>0</v>
      </c>
      <c r="F118" s="322">
        <f t="shared" si="54"/>
        <v>0.10377871723469055</v>
      </c>
      <c r="G118" s="322">
        <f t="shared" si="55"/>
        <v>8.3083016084061601E-2</v>
      </c>
      <c r="H118" s="322">
        <f t="shared" si="56"/>
        <v>0</v>
      </c>
      <c r="I118" s="322">
        <f t="shared" si="57"/>
        <v>0</v>
      </c>
      <c r="J118" s="322">
        <f t="shared" si="58"/>
        <v>0</v>
      </c>
      <c r="K118" s="322">
        <f t="shared" si="59"/>
        <v>0</v>
      </c>
      <c r="M118" s="310" t="str">
        <f t="shared" si="60"/>
        <v>Condensate tank flaring</v>
      </c>
      <c r="N118" s="311">
        <f t="shared" si="61"/>
        <v>-0.1994214392130769</v>
      </c>
      <c r="O118" s="311">
        <f t="shared" si="62"/>
        <v>0</v>
      </c>
      <c r="P118" s="311">
        <f t="shared" si="63"/>
        <v>-0.19942143921307703</v>
      </c>
      <c r="Q118" s="311">
        <f t="shared" si="64"/>
        <v>0</v>
      </c>
      <c r="R118" s="311">
        <f t="shared" si="65"/>
        <v>0</v>
      </c>
      <c r="S118" s="312">
        <f t="shared" si="66"/>
        <v>-3.8035342655209931E-3</v>
      </c>
      <c r="T118" s="312">
        <f t="shared" si="67"/>
        <v>0</v>
      </c>
      <c r="U118" s="312">
        <f t="shared" si="68"/>
        <v>-2.0695701150628951E-2</v>
      </c>
      <c r="V118" s="312">
        <f t="shared" si="69"/>
        <v>0</v>
      </c>
      <c r="W118" s="312">
        <f t="shared" si="70"/>
        <v>0</v>
      </c>
      <c r="Y118" s="370" t="s">
        <v>51</v>
      </c>
      <c r="Z118" s="371">
        <v>0</v>
      </c>
      <c r="AA118" s="371">
        <v>0</v>
      </c>
      <c r="AB118" s="371">
        <v>0</v>
      </c>
      <c r="AC118" s="371">
        <v>0</v>
      </c>
      <c r="AD118" s="371">
        <v>0</v>
      </c>
      <c r="AE118" s="292" t="b">
        <f t="shared" si="48"/>
        <v>1</v>
      </c>
      <c r="AF118" s="23" t="s">
        <v>51</v>
      </c>
      <c r="AG118" s="218">
        <v>0</v>
      </c>
      <c r="AH118" s="218">
        <v>0</v>
      </c>
      <c r="AI118" s="218">
        <v>0</v>
      </c>
      <c r="AJ118" s="218">
        <v>0</v>
      </c>
      <c r="AK118" s="218">
        <v>0</v>
      </c>
    </row>
    <row r="119" spans="1:37" ht="12.75" x14ac:dyDescent="0.2">
      <c r="A119" s="310" t="str">
        <f t="shared" si="49"/>
        <v>Dehydrator</v>
      </c>
      <c r="B119" s="322">
        <f t="shared" si="50"/>
        <v>0</v>
      </c>
      <c r="C119" s="322">
        <f t="shared" si="51"/>
        <v>0</v>
      </c>
      <c r="D119" s="322">
        <f t="shared" si="52"/>
        <v>264.40567040000002</v>
      </c>
      <c r="E119" s="322">
        <f t="shared" si="53"/>
        <v>212.90168468015386</v>
      </c>
      <c r="F119" s="322">
        <f t="shared" si="54"/>
        <v>0</v>
      </c>
      <c r="G119" s="322">
        <f t="shared" si="55"/>
        <v>0</v>
      </c>
      <c r="H119" s="322">
        <f t="shared" si="56"/>
        <v>0</v>
      </c>
      <c r="I119" s="322">
        <f t="shared" si="57"/>
        <v>0</v>
      </c>
      <c r="J119" s="322">
        <f t="shared" si="58"/>
        <v>0</v>
      </c>
      <c r="K119" s="322">
        <f t="shared" si="59"/>
        <v>0</v>
      </c>
      <c r="M119" s="310" t="str">
        <f t="shared" si="60"/>
        <v>Dehydrator</v>
      </c>
      <c r="N119" s="311">
        <f t="shared" si="61"/>
        <v>0</v>
      </c>
      <c r="O119" s="311">
        <f t="shared" si="62"/>
        <v>-0.1947915324279148</v>
      </c>
      <c r="P119" s="311">
        <f t="shared" si="63"/>
        <v>0</v>
      </c>
      <c r="Q119" s="311">
        <f t="shared" si="64"/>
        <v>0</v>
      </c>
      <c r="R119" s="311">
        <f t="shared" si="65"/>
        <v>0</v>
      </c>
      <c r="S119" s="312">
        <f t="shared" si="66"/>
        <v>0</v>
      </c>
      <c r="T119" s="312">
        <f t="shared" si="67"/>
        <v>-51.503985719846156</v>
      </c>
      <c r="U119" s="312">
        <f t="shared" si="68"/>
        <v>0</v>
      </c>
      <c r="V119" s="312">
        <f t="shared" si="69"/>
        <v>0</v>
      </c>
      <c r="W119" s="312">
        <f t="shared" si="70"/>
        <v>0</v>
      </c>
      <c r="Y119" s="370" t="s">
        <v>18</v>
      </c>
      <c r="Z119" s="371">
        <v>82.844194945240488</v>
      </c>
      <c r="AA119" s="371">
        <v>5.2748233503687905</v>
      </c>
      <c r="AB119" s="371">
        <v>29.680450075252335</v>
      </c>
      <c r="AC119" s="371">
        <v>6.9052043331069846E-2</v>
      </c>
      <c r="AD119" s="371">
        <v>4.3736724118685846</v>
      </c>
      <c r="AE119" s="292" t="b">
        <f t="shared" si="48"/>
        <v>1</v>
      </c>
      <c r="AF119" s="23" t="s">
        <v>18</v>
      </c>
      <c r="AG119" s="218">
        <v>31.432664551750829</v>
      </c>
      <c r="AH119" s="218">
        <v>2.2530126178428276</v>
      </c>
      <c r="AI119" s="218">
        <v>10.866845033303633</v>
      </c>
      <c r="AJ119" s="218">
        <v>1.1639182658827536E-2</v>
      </c>
      <c r="AK119" s="218">
        <v>1.5698221898325802</v>
      </c>
    </row>
    <row r="120" spans="1:37" ht="12.75" x14ac:dyDescent="0.2">
      <c r="A120" s="310" t="str">
        <f t="shared" si="49"/>
        <v>Dehydrator Flaring</v>
      </c>
      <c r="B120" s="322">
        <f t="shared" si="50"/>
        <v>0</v>
      </c>
      <c r="C120" s="322">
        <f t="shared" si="51"/>
        <v>0</v>
      </c>
      <c r="D120" s="322">
        <f t="shared" si="52"/>
        <v>0</v>
      </c>
      <c r="E120" s="322">
        <f t="shared" si="53"/>
        <v>0</v>
      </c>
      <c r="F120" s="322">
        <f t="shared" si="54"/>
        <v>0</v>
      </c>
      <c r="G120" s="322">
        <f t="shared" si="55"/>
        <v>0</v>
      </c>
      <c r="H120" s="322">
        <f t="shared" si="56"/>
        <v>0</v>
      </c>
      <c r="I120" s="322">
        <f t="shared" si="57"/>
        <v>0</v>
      </c>
      <c r="J120" s="322">
        <f t="shared" si="58"/>
        <v>0</v>
      </c>
      <c r="K120" s="322">
        <f t="shared" si="59"/>
        <v>0</v>
      </c>
      <c r="M120" s="310" t="str">
        <f t="shared" si="60"/>
        <v>Dehydrator Flaring</v>
      </c>
      <c r="N120" s="311">
        <f t="shared" si="61"/>
        <v>0</v>
      </c>
      <c r="O120" s="311">
        <f t="shared" si="62"/>
        <v>0</v>
      </c>
      <c r="P120" s="311">
        <f t="shared" si="63"/>
        <v>0</v>
      </c>
      <c r="Q120" s="311">
        <f t="shared" si="64"/>
        <v>0</v>
      </c>
      <c r="R120" s="311">
        <f t="shared" si="65"/>
        <v>0</v>
      </c>
      <c r="S120" s="312">
        <f t="shared" si="66"/>
        <v>0</v>
      </c>
      <c r="T120" s="312">
        <f t="shared" si="67"/>
        <v>0</v>
      </c>
      <c r="U120" s="312">
        <f t="shared" si="68"/>
        <v>0</v>
      </c>
      <c r="V120" s="312">
        <f t="shared" si="69"/>
        <v>0</v>
      </c>
      <c r="W120" s="312">
        <f t="shared" si="70"/>
        <v>0</v>
      </c>
      <c r="Y120" s="370" t="s">
        <v>113</v>
      </c>
      <c r="Z120" s="371">
        <v>84.884758263655499</v>
      </c>
      <c r="AA120" s="371">
        <v>5.5077886122438615</v>
      </c>
      <c r="AB120" s="371">
        <v>27.236730657318947</v>
      </c>
      <c r="AC120" s="371">
        <v>0.21353510865235276</v>
      </c>
      <c r="AD120" s="371">
        <v>3.6318822507119068</v>
      </c>
      <c r="AE120" s="292" t="b">
        <f t="shared" si="48"/>
        <v>1</v>
      </c>
      <c r="AF120" s="23" t="s">
        <v>113</v>
      </c>
      <c r="AG120" s="218">
        <v>32.2068931181186</v>
      </c>
      <c r="AH120" s="218">
        <v>2.3525180684825915</v>
      </c>
      <c r="AI120" s="218">
        <v>9.9721308307821843</v>
      </c>
      <c r="AJ120" s="218">
        <v>3.5992767393735164E-2</v>
      </c>
      <c r="AK120" s="218">
        <v>1.3035748476623574</v>
      </c>
    </row>
    <row r="121" spans="1:37" ht="12.75" x14ac:dyDescent="0.2">
      <c r="A121" s="310" t="str">
        <f t="shared" si="49"/>
        <v>Drill rigs</v>
      </c>
      <c r="B121" s="322">
        <f t="shared" si="50"/>
        <v>82.844194945240488</v>
      </c>
      <c r="C121" s="322">
        <f t="shared" si="51"/>
        <v>31.432664551750829</v>
      </c>
      <c r="D121" s="322">
        <f t="shared" si="52"/>
        <v>5.2748233503687905</v>
      </c>
      <c r="E121" s="322">
        <f t="shared" si="53"/>
        <v>2.2530126178428276</v>
      </c>
      <c r="F121" s="322">
        <f t="shared" si="54"/>
        <v>29.680450075252335</v>
      </c>
      <c r="G121" s="322">
        <f t="shared" si="55"/>
        <v>10.866845033303633</v>
      </c>
      <c r="H121" s="322">
        <f t="shared" si="56"/>
        <v>6.9052043331069846E-2</v>
      </c>
      <c r="I121" s="322">
        <f t="shared" si="57"/>
        <v>1.1639182658827536E-2</v>
      </c>
      <c r="J121" s="322">
        <f t="shared" si="58"/>
        <v>4.3736724118685846</v>
      </c>
      <c r="K121" s="322">
        <f t="shared" si="59"/>
        <v>1.5698221898325802</v>
      </c>
      <c r="M121" s="310" t="str">
        <f t="shared" si="60"/>
        <v>Drill rigs</v>
      </c>
      <c r="N121" s="311">
        <f t="shared" si="61"/>
        <v>-0.62058096439312815</v>
      </c>
      <c r="O121" s="311">
        <f t="shared" si="62"/>
        <v>-0.57287429963217484</v>
      </c>
      <c r="P121" s="311">
        <f t="shared" si="63"/>
        <v>-0.63387195929469931</v>
      </c>
      <c r="Q121" s="311">
        <f t="shared" si="64"/>
        <v>-0.83144332741866156</v>
      </c>
      <c r="R121" s="311">
        <f t="shared" si="65"/>
        <v>-0.64107458401030593</v>
      </c>
      <c r="S121" s="312">
        <f t="shared" si="66"/>
        <v>-51.411530393489656</v>
      </c>
      <c r="T121" s="312">
        <f t="shared" si="67"/>
        <v>-3.0218107325259629</v>
      </c>
      <c r="U121" s="312">
        <f t="shared" si="68"/>
        <v>-18.813605041948701</v>
      </c>
      <c r="V121" s="312">
        <f t="shared" si="69"/>
        <v>-5.7412860672242313E-2</v>
      </c>
      <c r="W121" s="312">
        <f t="shared" si="70"/>
        <v>-2.8038502220360044</v>
      </c>
      <c r="Y121" s="370" t="s">
        <v>76</v>
      </c>
      <c r="Z121" s="371">
        <v>0</v>
      </c>
      <c r="AA121" s="371">
        <v>1.7598176525236966</v>
      </c>
      <c r="AB121" s="371">
        <v>0</v>
      </c>
      <c r="AC121" s="371">
        <v>0</v>
      </c>
      <c r="AD121" s="371">
        <v>0</v>
      </c>
      <c r="AE121" s="292" t="b">
        <f t="shared" si="48"/>
        <v>1</v>
      </c>
      <c r="AF121" s="23" t="s">
        <v>76</v>
      </c>
      <c r="AG121" s="218">
        <v>0</v>
      </c>
      <c r="AH121" s="218">
        <v>1.4088722835048426</v>
      </c>
      <c r="AI121" s="218">
        <v>0</v>
      </c>
      <c r="AJ121" s="218">
        <v>0</v>
      </c>
      <c r="AK121" s="218">
        <v>0</v>
      </c>
    </row>
    <row r="122" spans="1:37" ht="12.75" x14ac:dyDescent="0.2">
      <c r="A122" s="310" t="str">
        <f t="shared" si="49"/>
        <v>Fracing</v>
      </c>
      <c r="B122" s="322">
        <f t="shared" si="50"/>
        <v>84.884758263655499</v>
      </c>
      <c r="C122" s="322">
        <f t="shared" si="51"/>
        <v>32.2068931181186</v>
      </c>
      <c r="D122" s="322">
        <f t="shared" si="52"/>
        <v>5.5077886122438615</v>
      </c>
      <c r="E122" s="322">
        <f t="shared" si="53"/>
        <v>2.3525180684825915</v>
      </c>
      <c r="F122" s="322">
        <f t="shared" si="54"/>
        <v>27.236730657318947</v>
      </c>
      <c r="G122" s="322">
        <f t="shared" si="55"/>
        <v>9.9721308307821843</v>
      </c>
      <c r="H122" s="322">
        <f t="shared" si="56"/>
        <v>0.21353510865235276</v>
      </c>
      <c r="I122" s="322">
        <f t="shared" si="57"/>
        <v>3.5992767393735164E-2</v>
      </c>
      <c r="J122" s="322">
        <f t="shared" si="58"/>
        <v>3.6318822507119068</v>
      </c>
      <c r="K122" s="322">
        <f t="shared" si="59"/>
        <v>1.3035748476623574</v>
      </c>
      <c r="M122" s="310" t="str">
        <f t="shared" si="60"/>
        <v>Fracing</v>
      </c>
      <c r="N122" s="311">
        <f t="shared" si="61"/>
        <v>-0.62058096439312838</v>
      </c>
      <c r="O122" s="311">
        <f t="shared" si="62"/>
        <v>-0.57287429963217473</v>
      </c>
      <c r="P122" s="311">
        <f t="shared" si="63"/>
        <v>-0.63387195929469931</v>
      </c>
      <c r="Q122" s="311">
        <f t="shared" si="64"/>
        <v>-0.83144332741866156</v>
      </c>
      <c r="R122" s="311">
        <f t="shared" si="65"/>
        <v>-0.64107458401030593</v>
      </c>
      <c r="S122" s="312">
        <f t="shared" si="66"/>
        <v>-52.677865145536899</v>
      </c>
      <c r="T122" s="312">
        <f t="shared" si="67"/>
        <v>-3.15527054376127</v>
      </c>
      <c r="U122" s="312">
        <f t="shared" si="68"/>
        <v>-17.264599826536763</v>
      </c>
      <c r="V122" s="312">
        <f t="shared" si="69"/>
        <v>-0.17754234125861759</v>
      </c>
      <c r="W122" s="312">
        <f t="shared" si="70"/>
        <v>-2.3283074030495494</v>
      </c>
      <c r="Y122" s="370" t="s">
        <v>61</v>
      </c>
      <c r="Z122" s="371">
        <v>18.631699434103158</v>
      </c>
      <c r="AA122" s="371">
        <v>1.0247434688756736</v>
      </c>
      <c r="AB122" s="371">
        <v>15.650627524646652</v>
      </c>
      <c r="AC122" s="371">
        <v>0</v>
      </c>
      <c r="AD122" s="371">
        <v>1.4160091569918403</v>
      </c>
      <c r="AE122" s="292" t="b">
        <f t="shared" si="48"/>
        <v>1</v>
      </c>
      <c r="AF122" s="23" t="s">
        <v>61</v>
      </c>
      <c r="AG122" s="218">
        <v>18.34949836943612</v>
      </c>
      <c r="AH122" s="218">
        <v>1.0092224103189866</v>
      </c>
      <c r="AI122" s="218">
        <v>15.413578630326338</v>
      </c>
      <c r="AJ122" s="218">
        <v>0</v>
      </c>
      <c r="AK122" s="218">
        <v>1.3945618760771454</v>
      </c>
    </row>
    <row r="123" spans="1:37" ht="12.75" x14ac:dyDescent="0.2">
      <c r="A123" s="310" t="str">
        <f t="shared" si="49"/>
        <v>Gas Well Truck Loading</v>
      </c>
      <c r="B123" s="322">
        <f t="shared" si="50"/>
        <v>0</v>
      </c>
      <c r="C123" s="322">
        <f t="shared" si="51"/>
        <v>0</v>
      </c>
      <c r="D123" s="322">
        <f t="shared" si="52"/>
        <v>1.7598176525236966</v>
      </c>
      <c r="E123" s="322">
        <f t="shared" si="53"/>
        <v>1.4088722835048426</v>
      </c>
      <c r="F123" s="322">
        <f t="shared" si="54"/>
        <v>0</v>
      </c>
      <c r="G123" s="322">
        <f t="shared" si="55"/>
        <v>0</v>
      </c>
      <c r="H123" s="322">
        <f t="shared" si="56"/>
        <v>0</v>
      </c>
      <c r="I123" s="322">
        <f t="shared" si="57"/>
        <v>0</v>
      </c>
      <c r="J123" s="322">
        <f t="shared" si="58"/>
        <v>0</v>
      </c>
      <c r="K123" s="322">
        <f t="shared" si="59"/>
        <v>0</v>
      </c>
      <c r="M123" s="310" t="str">
        <f t="shared" si="60"/>
        <v>Gas Well Truck Loading</v>
      </c>
      <c r="N123" s="311">
        <f t="shared" si="61"/>
        <v>0</v>
      </c>
      <c r="O123" s="311">
        <f t="shared" si="62"/>
        <v>-0.19942143921307687</v>
      </c>
      <c r="P123" s="311">
        <f t="shared" si="63"/>
        <v>0</v>
      </c>
      <c r="Q123" s="311">
        <f t="shared" si="64"/>
        <v>0</v>
      </c>
      <c r="R123" s="311">
        <f t="shared" si="65"/>
        <v>0</v>
      </c>
      <c r="S123" s="312">
        <f t="shared" si="66"/>
        <v>0</v>
      </c>
      <c r="T123" s="312">
        <f t="shared" si="67"/>
        <v>-0.35094536901885398</v>
      </c>
      <c r="U123" s="312">
        <f t="shared" si="68"/>
        <v>0</v>
      </c>
      <c r="V123" s="312">
        <f t="shared" si="69"/>
        <v>0</v>
      </c>
      <c r="W123" s="312">
        <f t="shared" si="70"/>
        <v>0</v>
      </c>
      <c r="Y123" s="370" t="s">
        <v>52</v>
      </c>
      <c r="Z123" s="371">
        <v>4.6244797244954228E-3</v>
      </c>
      <c r="AA123" s="371">
        <v>0</v>
      </c>
      <c r="AB123" s="371">
        <v>2.5162610265636855E-2</v>
      </c>
      <c r="AC123" s="371">
        <v>0</v>
      </c>
      <c r="AD123" s="371">
        <v>0</v>
      </c>
      <c r="AE123" s="292" t="b">
        <f t="shared" si="48"/>
        <v>1</v>
      </c>
      <c r="AF123" s="23" t="s">
        <v>52</v>
      </c>
      <c r="AG123" s="218">
        <v>2.4801756209233573E-3</v>
      </c>
      <c r="AH123" s="218">
        <v>0</v>
      </c>
      <c r="AI123" s="218">
        <v>1.3495073231494735E-2</v>
      </c>
      <c r="AJ123" s="218">
        <v>0</v>
      </c>
      <c r="AK123" s="218">
        <v>0</v>
      </c>
    </row>
    <row r="124" spans="1:37" ht="12.75" x14ac:dyDescent="0.2">
      <c r="A124" s="310" t="str">
        <f t="shared" si="49"/>
        <v>Heaters</v>
      </c>
      <c r="B124" s="322">
        <f t="shared" si="50"/>
        <v>18.631699434103158</v>
      </c>
      <c r="C124" s="322">
        <f t="shared" si="51"/>
        <v>18.34949836943612</v>
      </c>
      <c r="D124" s="322">
        <f t="shared" si="52"/>
        <v>1.0247434688756736</v>
      </c>
      <c r="E124" s="322">
        <f t="shared" si="53"/>
        <v>1.0092224103189866</v>
      </c>
      <c r="F124" s="322">
        <f t="shared" si="54"/>
        <v>15.650627524646652</v>
      </c>
      <c r="G124" s="322">
        <f t="shared" si="55"/>
        <v>15.413578630326338</v>
      </c>
      <c r="H124" s="322">
        <f t="shared" si="56"/>
        <v>0</v>
      </c>
      <c r="I124" s="322">
        <f t="shared" si="57"/>
        <v>0</v>
      </c>
      <c r="J124" s="322">
        <f t="shared" si="58"/>
        <v>1.4160091569918403</v>
      </c>
      <c r="K124" s="322">
        <f t="shared" si="59"/>
        <v>1.3945618760771454</v>
      </c>
      <c r="M124" s="310" t="str">
        <f t="shared" si="60"/>
        <v>Heaters</v>
      </c>
      <c r="N124" s="311">
        <f t="shared" si="61"/>
        <v>-1.514628687872145E-2</v>
      </c>
      <c r="O124" s="311">
        <f t="shared" si="62"/>
        <v>-1.5146286878721287E-2</v>
      </c>
      <c r="P124" s="311">
        <f t="shared" si="63"/>
        <v>-1.5146286878721524E-2</v>
      </c>
      <c r="Q124" s="311">
        <f t="shared" si="64"/>
        <v>0</v>
      </c>
      <c r="R124" s="311">
        <f t="shared" si="65"/>
        <v>-1.5146286878721381E-2</v>
      </c>
      <c r="S124" s="312">
        <f t="shared" si="66"/>
        <v>-0.28220106466703854</v>
      </c>
      <c r="T124" s="312">
        <f t="shared" si="67"/>
        <v>-1.5521058556686951E-2</v>
      </c>
      <c r="U124" s="312">
        <f t="shared" si="68"/>
        <v>-0.23704889432031351</v>
      </c>
      <c r="V124" s="312">
        <f t="shared" si="69"/>
        <v>0</v>
      </c>
      <c r="W124" s="312">
        <f t="shared" si="70"/>
        <v>-2.1447280914694833E-2</v>
      </c>
      <c r="Y124" s="370" t="s">
        <v>71</v>
      </c>
      <c r="Z124" s="371">
        <v>105.91480112181992</v>
      </c>
      <c r="AA124" s="371">
        <v>25.572709366661982</v>
      </c>
      <c r="AB124" s="371">
        <v>38.355878475021917</v>
      </c>
      <c r="AC124" s="371">
        <v>5.4487014816804499E-2</v>
      </c>
      <c r="AD124" s="371">
        <v>0.4998308298967018</v>
      </c>
      <c r="AE124" s="292" t="b">
        <f t="shared" si="48"/>
        <v>1</v>
      </c>
      <c r="AF124" s="23" t="s">
        <v>71</v>
      </c>
      <c r="AG124" s="218">
        <v>104.31058515932614</v>
      </c>
      <c r="AH124" s="218">
        <v>25.185377774328359</v>
      </c>
      <c r="AI124" s="218">
        <v>37.774929336153868</v>
      </c>
      <c r="AJ124" s="218">
        <v>5.366173885922404E-2</v>
      </c>
      <c r="AK124" s="218">
        <v>0.49226024875625701</v>
      </c>
    </row>
    <row r="125" spans="1:37" ht="12.75" x14ac:dyDescent="0.2">
      <c r="A125" s="310" t="str">
        <f t="shared" si="49"/>
        <v>Initial completion Flaring</v>
      </c>
      <c r="B125" s="322">
        <f t="shared" si="50"/>
        <v>4.6244797244954228E-3</v>
      </c>
      <c r="C125" s="322">
        <f t="shared" si="51"/>
        <v>2.4801756209233573E-3</v>
      </c>
      <c r="D125" s="322">
        <f t="shared" si="52"/>
        <v>0</v>
      </c>
      <c r="E125" s="322">
        <f t="shared" si="53"/>
        <v>0</v>
      </c>
      <c r="F125" s="322">
        <f t="shared" si="54"/>
        <v>2.5162610265636855E-2</v>
      </c>
      <c r="G125" s="322">
        <f t="shared" si="55"/>
        <v>1.3495073231494735E-2</v>
      </c>
      <c r="H125" s="322">
        <f t="shared" si="56"/>
        <v>0</v>
      </c>
      <c r="I125" s="322">
        <f t="shared" si="57"/>
        <v>0</v>
      </c>
      <c r="J125" s="322">
        <f t="shared" si="58"/>
        <v>0</v>
      </c>
      <c r="K125" s="322">
        <f t="shared" si="59"/>
        <v>0</v>
      </c>
      <c r="M125" s="310" t="str">
        <f t="shared" si="60"/>
        <v>Initial completion Flaring</v>
      </c>
      <c r="N125" s="311">
        <f t="shared" si="61"/>
        <v>-0.46368548059879983</v>
      </c>
      <c r="O125" s="311">
        <f t="shared" si="62"/>
        <v>0</v>
      </c>
      <c r="P125" s="311">
        <f t="shared" si="63"/>
        <v>-0.46368548059879988</v>
      </c>
      <c r="Q125" s="311">
        <f t="shared" si="64"/>
        <v>0</v>
      </c>
      <c r="R125" s="311">
        <f t="shared" si="65"/>
        <v>0</v>
      </c>
      <c r="S125" s="312">
        <f t="shared" si="66"/>
        <v>-2.1443041035720655E-3</v>
      </c>
      <c r="T125" s="312">
        <f t="shared" si="67"/>
        <v>0</v>
      </c>
      <c r="U125" s="312">
        <f t="shared" si="68"/>
        <v>-1.166753703414212E-2</v>
      </c>
      <c r="V125" s="312">
        <f t="shared" si="69"/>
        <v>0</v>
      </c>
      <c r="W125" s="312">
        <f t="shared" si="70"/>
        <v>0</v>
      </c>
      <c r="Y125" s="370" t="s">
        <v>70</v>
      </c>
      <c r="Z125" s="371">
        <v>0</v>
      </c>
      <c r="AA125" s="371">
        <v>0</v>
      </c>
      <c r="AB125" s="371">
        <v>0</v>
      </c>
      <c r="AC125" s="371">
        <v>0</v>
      </c>
      <c r="AD125" s="371">
        <v>0</v>
      </c>
      <c r="AE125" s="292" t="b">
        <f t="shared" si="48"/>
        <v>1</v>
      </c>
      <c r="AF125" s="23" t="s">
        <v>70</v>
      </c>
      <c r="AG125" s="218">
        <v>0</v>
      </c>
      <c r="AH125" s="218">
        <v>0</v>
      </c>
      <c r="AI125" s="218">
        <v>0</v>
      </c>
      <c r="AJ125" s="218">
        <v>0</v>
      </c>
      <c r="AK125" s="218">
        <v>0</v>
      </c>
    </row>
    <row r="126" spans="1:37" ht="12.75" x14ac:dyDescent="0.2">
      <c r="A126" s="310" t="str">
        <f t="shared" si="49"/>
        <v>Miscellaneous engines</v>
      </c>
      <c r="B126" s="322">
        <f t="shared" si="50"/>
        <v>105.91480112181992</v>
      </c>
      <c r="C126" s="322">
        <f t="shared" si="51"/>
        <v>104.31058515932614</v>
      </c>
      <c r="D126" s="322">
        <f t="shared" si="52"/>
        <v>25.572709366661982</v>
      </c>
      <c r="E126" s="322">
        <f t="shared" si="53"/>
        <v>25.185377774328359</v>
      </c>
      <c r="F126" s="322">
        <f t="shared" si="54"/>
        <v>38.355878475021917</v>
      </c>
      <c r="G126" s="322">
        <f t="shared" si="55"/>
        <v>37.774929336153868</v>
      </c>
      <c r="H126" s="322">
        <f t="shared" si="56"/>
        <v>5.4487014816804499E-2</v>
      </c>
      <c r="I126" s="322">
        <f t="shared" si="57"/>
        <v>5.366173885922404E-2</v>
      </c>
      <c r="J126" s="322">
        <f t="shared" si="58"/>
        <v>0.4998308298967018</v>
      </c>
      <c r="K126" s="322">
        <f t="shared" si="59"/>
        <v>0.49226024875625701</v>
      </c>
      <c r="M126" s="310" t="str">
        <f t="shared" si="60"/>
        <v>Miscellaneous engines</v>
      </c>
      <c r="N126" s="311">
        <f t="shared" si="61"/>
        <v>-1.5146286878721162E-2</v>
      </c>
      <c r="O126" s="311">
        <f t="shared" si="62"/>
        <v>-1.5146286878721217E-2</v>
      </c>
      <c r="P126" s="311">
        <f t="shared" si="63"/>
        <v>-1.5146286878721214E-2</v>
      </c>
      <c r="Q126" s="311">
        <f t="shared" si="64"/>
        <v>-1.5146286878721311E-2</v>
      </c>
      <c r="R126" s="311">
        <f t="shared" si="65"/>
        <v>-1.514628687872129E-2</v>
      </c>
      <c r="S126" s="312">
        <f t="shared" si="66"/>
        <v>-1.6042159624937824</v>
      </c>
      <c r="T126" s="312">
        <f t="shared" si="67"/>
        <v>-0.38733159233362358</v>
      </c>
      <c r="U126" s="312">
        <f t="shared" si="68"/>
        <v>-0.58094913886804989</v>
      </c>
      <c r="V126" s="312">
        <f t="shared" si="69"/>
        <v>-8.2527595758045968E-4</v>
      </c>
      <c r="W126" s="312">
        <f t="shared" si="70"/>
        <v>-7.5705811404447876E-3</v>
      </c>
      <c r="Y126" s="370" t="s">
        <v>121</v>
      </c>
      <c r="Z126" s="371">
        <v>0</v>
      </c>
      <c r="AA126" s="371">
        <v>0</v>
      </c>
      <c r="AB126" s="371">
        <v>0</v>
      </c>
      <c r="AC126" s="371">
        <v>0</v>
      </c>
      <c r="AD126" s="371">
        <v>0</v>
      </c>
      <c r="AE126" s="292" t="b">
        <f t="shared" si="48"/>
        <v>1</v>
      </c>
      <c r="AF126" s="23" t="s">
        <v>121</v>
      </c>
      <c r="AG126" s="218">
        <v>0</v>
      </c>
      <c r="AH126" s="218">
        <v>0</v>
      </c>
      <c r="AI126" s="218">
        <v>0</v>
      </c>
      <c r="AJ126" s="218">
        <v>0</v>
      </c>
      <c r="AK126" s="218">
        <v>0</v>
      </c>
    </row>
    <row r="127" spans="1:37" ht="12.75" x14ac:dyDescent="0.2">
      <c r="A127" s="310" t="str">
        <f t="shared" si="49"/>
        <v>Other Flaring</v>
      </c>
      <c r="B127" s="322">
        <f t="shared" si="50"/>
        <v>0</v>
      </c>
      <c r="C127" s="322">
        <f t="shared" si="51"/>
        <v>0</v>
      </c>
      <c r="D127" s="322">
        <f t="shared" si="52"/>
        <v>0</v>
      </c>
      <c r="E127" s="322">
        <f t="shared" si="53"/>
        <v>0</v>
      </c>
      <c r="F127" s="322">
        <f t="shared" si="54"/>
        <v>0</v>
      </c>
      <c r="G127" s="322">
        <f t="shared" si="55"/>
        <v>0</v>
      </c>
      <c r="H127" s="322">
        <f t="shared" si="56"/>
        <v>0</v>
      </c>
      <c r="I127" s="322">
        <f t="shared" si="57"/>
        <v>0</v>
      </c>
      <c r="J127" s="322">
        <f t="shared" si="58"/>
        <v>0</v>
      </c>
      <c r="K127" s="322">
        <f t="shared" si="59"/>
        <v>0</v>
      </c>
      <c r="M127" s="310" t="str">
        <f t="shared" si="60"/>
        <v>Other Flaring</v>
      </c>
      <c r="N127" s="311">
        <f t="shared" si="61"/>
        <v>0</v>
      </c>
      <c r="O127" s="311">
        <f t="shared" si="62"/>
        <v>0</v>
      </c>
      <c r="P127" s="311">
        <f t="shared" si="63"/>
        <v>0</v>
      </c>
      <c r="Q127" s="311">
        <f t="shared" si="64"/>
        <v>0</v>
      </c>
      <c r="R127" s="311">
        <f t="shared" si="65"/>
        <v>0</v>
      </c>
      <c r="S127" s="312">
        <f t="shared" si="66"/>
        <v>0</v>
      </c>
      <c r="T127" s="312">
        <f t="shared" si="67"/>
        <v>0</v>
      </c>
      <c r="U127" s="312">
        <f t="shared" si="68"/>
        <v>0</v>
      </c>
      <c r="V127" s="312">
        <f t="shared" si="69"/>
        <v>0</v>
      </c>
      <c r="W127" s="312">
        <f t="shared" si="70"/>
        <v>0</v>
      </c>
      <c r="Y127" s="370" t="s">
        <v>21</v>
      </c>
      <c r="Z127" s="371">
        <v>0</v>
      </c>
      <c r="AA127" s="371">
        <v>48.430882624859748</v>
      </c>
      <c r="AB127" s="371">
        <v>0</v>
      </c>
      <c r="AC127" s="371">
        <v>0</v>
      </c>
      <c r="AD127" s="371">
        <v>0</v>
      </c>
      <c r="AE127" s="292" t="b">
        <f t="shared" si="48"/>
        <v>1</v>
      </c>
      <c r="AF127" s="23" t="s">
        <v>21</v>
      </c>
      <c r="AG127" s="218">
        <v>0</v>
      </c>
      <c r="AH127" s="218">
        <v>47.697334582833939</v>
      </c>
      <c r="AI127" s="218">
        <v>0</v>
      </c>
      <c r="AJ127" s="218">
        <v>0</v>
      </c>
      <c r="AK127" s="218">
        <v>0</v>
      </c>
    </row>
    <row r="128" spans="1:37" ht="12.75" x14ac:dyDescent="0.2">
      <c r="A128" s="310" t="str">
        <f t="shared" si="49"/>
        <v>Other Venting</v>
      </c>
      <c r="B128" s="322">
        <f t="shared" si="50"/>
        <v>0</v>
      </c>
      <c r="C128" s="322">
        <f t="shared" si="51"/>
        <v>0</v>
      </c>
      <c r="D128" s="322">
        <f t="shared" si="52"/>
        <v>0</v>
      </c>
      <c r="E128" s="322">
        <f t="shared" si="53"/>
        <v>0</v>
      </c>
      <c r="F128" s="322">
        <f t="shared" si="54"/>
        <v>0</v>
      </c>
      <c r="G128" s="322">
        <f t="shared" si="55"/>
        <v>0</v>
      </c>
      <c r="H128" s="322">
        <f t="shared" si="56"/>
        <v>0</v>
      </c>
      <c r="I128" s="322">
        <f t="shared" si="57"/>
        <v>0</v>
      </c>
      <c r="J128" s="322">
        <f t="shared" si="58"/>
        <v>0</v>
      </c>
      <c r="K128" s="322">
        <f t="shared" si="59"/>
        <v>0</v>
      </c>
      <c r="M128" s="310" t="str">
        <f t="shared" si="60"/>
        <v>Other Venting</v>
      </c>
      <c r="N128" s="311">
        <f t="shared" si="61"/>
        <v>0</v>
      </c>
      <c r="O128" s="311">
        <f t="shared" si="62"/>
        <v>0</v>
      </c>
      <c r="P128" s="311">
        <f t="shared" si="63"/>
        <v>0</v>
      </c>
      <c r="Q128" s="311">
        <f t="shared" si="64"/>
        <v>0</v>
      </c>
      <c r="R128" s="311">
        <f t="shared" si="65"/>
        <v>0</v>
      </c>
      <c r="S128" s="312">
        <f t="shared" si="66"/>
        <v>0</v>
      </c>
      <c r="T128" s="312">
        <f t="shared" si="67"/>
        <v>0</v>
      </c>
      <c r="U128" s="312">
        <f t="shared" si="68"/>
        <v>0</v>
      </c>
      <c r="V128" s="312">
        <f t="shared" si="69"/>
        <v>0</v>
      </c>
      <c r="W128" s="312">
        <f t="shared" si="70"/>
        <v>0</v>
      </c>
      <c r="Y128" s="370" t="s">
        <v>20</v>
      </c>
      <c r="Z128" s="371">
        <v>0</v>
      </c>
      <c r="AA128" s="371">
        <v>2.9111421843036052</v>
      </c>
      <c r="AB128" s="371">
        <v>0</v>
      </c>
      <c r="AC128" s="371">
        <v>0</v>
      </c>
      <c r="AD128" s="371">
        <v>0</v>
      </c>
      <c r="AE128" s="292" t="b">
        <f t="shared" si="48"/>
        <v>1</v>
      </c>
      <c r="AF128" s="23" t="s">
        <v>20</v>
      </c>
      <c r="AG128" s="218">
        <v>0</v>
      </c>
      <c r="AH128" s="218">
        <v>2.8670491896353942</v>
      </c>
      <c r="AI128" s="218">
        <v>0</v>
      </c>
      <c r="AJ128" s="218">
        <v>0</v>
      </c>
      <c r="AK128" s="218">
        <v>0</v>
      </c>
    </row>
    <row r="129" spans="1:37" ht="12.75" x14ac:dyDescent="0.2">
      <c r="A129" s="310" t="str">
        <f t="shared" si="49"/>
        <v>Pneumatic devices</v>
      </c>
      <c r="B129" s="322">
        <f t="shared" si="50"/>
        <v>0</v>
      </c>
      <c r="C129" s="322">
        <f t="shared" si="51"/>
        <v>0</v>
      </c>
      <c r="D129" s="322">
        <f t="shared" si="52"/>
        <v>48.430882624859748</v>
      </c>
      <c r="E129" s="322">
        <f t="shared" si="53"/>
        <v>47.697334582833939</v>
      </c>
      <c r="F129" s="322">
        <f t="shared" si="54"/>
        <v>0</v>
      </c>
      <c r="G129" s="322">
        <f t="shared" si="55"/>
        <v>0</v>
      </c>
      <c r="H129" s="322">
        <f t="shared" si="56"/>
        <v>0</v>
      </c>
      <c r="I129" s="322">
        <f t="shared" si="57"/>
        <v>0</v>
      </c>
      <c r="J129" s="322">
        <f t="shared" si="58"/>
        <v>0</v>
      </c>
      <c r="K129" s="322">
        <f t="shared" si="59"/>
        <v>0</v>
      </c>
      <c r="M129" s="310" t="str">
        <f t="shared" si="60"/>
        <v>Pneumatic devices</v>
      </c>
      <c r="N129" s="311">
        <f t="shared" si="61"/>
        <v>0</v>
      </c>
      <c r="O129" s="311">
        <f t="shared" si="62"/>
        <v>-1.5146286878721398E-2</v>
      </c>
      <c r="P129" s="311">
        <f t="shared" si="63"/>
        <v>0</v>
      </c>
      <c r="Q129" s="311">
        <f t="shared" si="64"/>
        <v>0</v>
      </c>
      <c r="R129" s="311">
        <f t="shared" si="65"/>
        <v>0</v>
      </c>
      <c r="S129" s="312">
        <f t="shared" si="66"/>
        <v>0</v>
      </c>
      <c r="T129" s="312">
        <f t="shared" si="67"/>
        <v>-0.73354804202580937</v>
      </c>
      <c r="U129" s="312">
        <f t="shared" si="68"/>
        <v>0</v>
      </c>
      <c r="V129" s="312">
        <f t="shared" si="69"/>
        <v>0</v>
      </c>
      <c r="W129" s="312">
        <f t="shared" si="70"/>
        <v>0</v>
      </c>
      <c r="Y129" s="370" t="s">
        <v>117</v>
      </c>
      <c r="Z129" s="371">
        <v>0</v>
      </c>
      <c r="AA129" s="371">
        <v>0</v>
      </c>
      <c r="AB129" s="371">
        <v>0</v>
      </c>
      <c r="AC129" s="371">
        <v>0</v>
      </c>
      <c r="AD129" s="371">
        <v>0</v>
      </c>
      <c r="AE129" s="292" t="b">
        <f t="shared" si="48"/>
        <v>1</v>
      </c>
      <c r="AF129" s="23" t="s">
        <v>117</v>
      </c>
      <c r="AG129" s="218">
        <v>0</v>
      </c>
      <c r="AH129" s="218">
        <v>0</v>
      </c>
      <c r="AI129" s="218">
        <v>0</v>
      </c>
      <c r="AJ129" s="218">
        <v>0</v>
      </c>
      <c r="AK129" s="218">
        <v>0</v>
      </c>
    </row>
    <row r="130" spans="1:37" ht="12.75" x14ac:dyDescent="0.2">
      <c r="A130" s="310" t="str">
        <f t="shared" si="49"/>
        <v>Pneumatic pumps</v>
      </c>
      <c r="B130" s="322">
        <f t="shared" si="50"/>
        <v>0</v>
      </c>
      <c r="C130" s="322">
        <f t="shared" si="51"/>
        <v>0</v>
      </c>
      <c r="D130" s="322">
        <f t="shared" si="52"/>
        <v>2.9111421843036052</v>
      </c>
      <c r="E130" s="322">
        <f t="shared" si="53"/>
        <v>2.8670491896353942</v>
      </c>
      <c r="F130" s="322">
        <f t="shared" si="54"/>
        <v>0</v>
      </c>
      <c r="G130" s="322">
        <f t="shared" si="55"/>
        <v>0</v>
      </c>
      <c r="H130" s="322">
        <f t="shared" si="56"/>
        <v>0</v>
      </c>
      <c r="I130" s="322">
        <f t="shared" si="57"/>
        <v>0</v>
      </c>
      <c r="J130" s="322">
        <f t="shared" si="58"/>
        <v>0</v>
      </c>
      <c r="K130" s="322">
        <f t="shared" si="59"/>
        <v>0</v>
      </c>
      <c r="M130" s="310" t="str">
        <f t="shared" si="60"/>
        <v>Pneumatic pumps</v>
      </c>
      <c r="N130" s="311">
        <f t="shared" si="61"/>
        <v>0</v>
      </c>
      <c r="O130" s="311">
        <f t="shared" si="62"/>
        <v>-1.5146286878721701E-2</v>
      </c>
      <c r="P130" s="311">
        <f t="shared" si="63"/>
        <v>0</v>
      </c>
      <c r="Q130" s="311">
        <f t="shared" si="64"/>
        <v>0</v>
      </c>
      <c r="R130" s="311">
        <f t="shared" si="65"/>
        <v>0</v>
      </c>
      <c r="S130" s="312">
        <f t="shared" si="66"/>
        <v>0</v>
      </c>
      <c r="T130" s="312">
        <f t="shared" si="67"/>
        <v>-4.4092994668210928E-2</v>
      </c>
      <c r="U130" s="312">
        <f t="shared" si="68"/>
        <v>0</v>
      </c>
      <c r="V130" s="312">
        <f t="shared" si="69"/>
        <v>0</v>
      </c>
      <c r="W130" s="312">
        <f t="shared" si="70"/>
        <v>0</v>
      </c>
      <c r="Y130" s="370" t="s">
        <v>456</v>
      </c>
      <c r="Z130" s="371">
        <v>0</v>
      </c>
      <c r="AA130" s="371">
        <v>39.621573543273932</v>
      </c>
      <c r="AB130" s="371">
        <v>0</v>
      </c>
      <c r="AC130" s="371">
        <v>0</v>
      </c>
      <c r="AD130" s="371">
        <v>0</v>
      </c>
      <c r="AE130" s="292" t="b">
        <f t="shared" si="48"/>
        <v>1</v>
      </c>
      <c r="AF130" s="23" t="s">
        <v>456</v>
      </c>
      <c r="AG130" s="218">
        <v>0</v>
      </c>
      <c r="AH130" s="218">
        <v>39.021453823801153</v>
      </c>
      <c r="AI130" s="218">
        <v>0</v>
      </c>
      <c r="AJ130" s="218">
        <v>0</v>
      </c>
      <c r="AK130" s="218">
        <v>0</v>
      </c>
    </row>
    <row r="131" spans="1:37" ht="12.75" x14ac:dyDescent="0.2">
      <c r="A131" s="310" t="str">
        <f t="shared" si="49"/>
        <v>Refracing</v>
      </c>
      <c r="B131" s="322">
        <f t="shared" si="50"/>
        <v>0</v>
      </c>
      <c r="C131" s="322">
        <f t="shared" si="51"/>
        <v>0</v>
      </c>
      <c r="D131" s="322">
        <f t="shared" si="52"/>
        <v>0</v>
      </c>
      <c r="E131" s="322">
        <f t="shared" si="53"/>
        <v>0</v>
      </c>
      <c r="F131" s="322">
        <f t="shared" si="54"/>
        <v>0</v>
      </c>
      <c r="G131" s="322">
        <f t="shared" si="55"/>
        <v>0</v>
      </c>
      <c r="H131" s="322">
        <f t="shared" si="56"/>
        <v>0</v>
      </c>
      <c r="I131" s="322">
        <f t="shared" si="57"/>
        <v>0</v>
      </c>
      <c r="J131" s="322">
        <f t="shared" si="58"/>
        <v>0</v>
      </c>
      <c r="K131" s="322">
        <f t="shared" si="59"/>
        <v>0</v>
      </c>
      <c r="M131" s="310" t="str">
        <f t="shared" si="60"/>
        <v>Refracing</v>
      </c>
      <c r="N131" s="311">
        <f t="shared" si="61"/>
        <v>0</v>
      </c>
      <c r="O131" s="311">
        <f t="shared" si="62"/>
        <v>0</v>
      </c>
      <c r="P131" s="311">
        <f t="shared" si="63"/>
        <v>0</v>
      </c>
      <c r="Q131" s="311">
        <f t="shared" si="64"/>
        <v>0</v>
      </c>
      <c r="R131" s="311">
        <f t="shared" si="65"/>
        <v>0</v>
      </c>
      <c r="S131" s="312">
        <f t="shared" si="66"/>
        <v>0</v>
      </c>
      <c r="T131" s="312">
        <f t="shared" si="67"/>
        <v>0</v>
      </c>
      <c r="U131" s="312">
        <f t="shared" si="68"/>
        <v>0</v>
      </c>
      <c r="V131" s="312">
        <f t="shared" si="69"/>
        <v>0</v>
      </c>
      <c r="W131" s="312">
        <f t="shared" si="70"/>
        <v>0</v>
      </c>
      <c r="Y131" s="370" t="s">
        <v>60</v>
      </c>
      <c r="Z131" s="371">
        <v>0</v>
      </c>
      <c r="AA131" s="371">
        <v>18.539641848824751</v>
      </c>
      <c r="AB131" s="371">
        <v>0</v>
      </c>
      <c r="AC131" s="371">
        <v>0</v>
      </c>
      <c r="AD131" s="371">
        <v>0</v>
      </c>
      <c r="AE131" s="292" t="b">
        <f t="shared" si="48"/>
        <v>1</v>
      </c>
      <c r="AF131" s="23" t="s">
        <v>60</v>
      </c>
      <c r="AG131" s="218">
        <v>0</v>
      </c>
      <c r="AH131" s="218">
        <v>18.258835114753701</v>
      </c>
      <c r="AI131" s="218">
        <v>0</v>
      </c>
      <c r="AJ131" s="218">
        <v>0</v>
      </c>
      <c r="AK131" s="218">
        <v>0</v>
      </c>
    </row>
    <row r="132" spans="1:37" ht="24" customHeight="1" x14ac:dyDescent="0.2">
      <c r="A132" s="310" t="str">
        <f t="shared" si="49"/>
        <v>Survey-based Fugitives</v>
      </c>
      <c r="B132" s="322">
        <f t="shared" si="50"/>
        <v>0</v>
      </c>
      <c r="C132" s="322">
        <f t="shared" si="51"/>
        <v>0</v>
      </c>
      <c r="D132" s="322">
        <f t="shared" si="52"/>
        <v>39.621573543273932</v>
      </c>
      <c r="E132" s="322">
        <f t="shared" si="53"/>
        <v>39.021453823801153</v>
      </c>
      <c r="F132" s="322">
        <f t="shared" si="54"/>
        <v>0</v>
      </c>
      <c r="G132" s="322">
        <f t="shared" si="55"/>
        <v>0</v>
      </c>
      <c r="H132" s="322">
        <f t="shared" si="56"/>
        <v>0</v>
      </c>
      <c r="I132" s="322">
        <f t="shared" si="57"/>
        <v>0</v>
      </c>
      <c r="J132" s="322">
        <f t="shared" si="58"/>
        <v>0</v>
      </c>
      <c r="K132" s="322">
        <f t="shared" si="59"/>
        <v>0</v>
      </c>
      <c r="M132" s="310" t="str">
        <f t="shared" si="60"/>
        <v>Survey-based Fugitives</v>
      </c>
      <c r="N132" s="311">
        <f t="shared" si="61"/>
        <v>0</v>
      </c>
      <c r="O132" s="311">
        <f t="shared" si="62"/>
        <v>-1.5146286878721261E-2</v>
      </c>
      <c r="P132" s="311">
        <f t="shared" si="63"/>
        <v>0</v>
      </c>
      <c r="Q132" s="311">
        <f t="shared" si="64"/>
        <v>0</v>
      </c>
      <c r="R132" s="311">
        <f t="shared" si="65"/>
        <v>0</v>
      </c>
      <c r="S132" s="312">
        <f t="shared" si="66"/>
        <v>0</v>
      </c>
      <c r="T132" s="312">
        <f t="shared" si="67"/>
        <v>-0.60011971947277942</v>
      </c>
      <c r="U132" s="312">
        <f t="shared" si="68"/>
        <v>0</v>
      </c>
      <c r="V132" s="312">
        <f t="shared" si="69"/>
        <v>0</v>
      </c>
      <c r="W132" s="312">
        <f t="shared" si="70"/>
        <v>0</v>
      </c>
      <c r="Y132" s="370" t="s">
        <v>68</v>
      </c>
      <c r="Z132" s="371">
        <v>0</v>
      </c>
      <c r="AA132" s="371">
        <v>0.62912557809792902</v>
      </c>
      <c r="AB132" s="371">
        <v>0</v>
      </c>
      <c r="AC132" s="371">
        <v>0</v>
      </c>
      <c r="AD132" s="371">
        <v>0</v>
      </c>
      <c r="AE132" s="292" t="b">
        <f t="shared" si="48"/>
        <v>1</v>
      </c>
      <c r="AF132" s="23" t="s">
        <v>68</v>
      </c>
      <c r="AG132" s="218">
        <v>0</v>
      </c>
      <c r="AH132" s="218">
        <v>0.337409182060593</v>
      </c>
      <c r="AI132" s="218">
        <v>0</v>
      </c>
      <c r="AJ132" s="218">
        <v>0</v>
      </c>
      <c r="AK132" s="218">
        <v>0</v>
      </c>
    </row>
    <row r="133" spans="1:37" ht="12.75" x14ac:dyDescent="0.2">
      <c r="A133" s="310" t="str">
        <f t="shared" si="49"/>
        <v>Venting - blowdowns</v>
      </c>
      <c r="B133" s="322">
        <f t="shared" si="50"/>
        <v>0</v>
      </c>
      <c r="C133" s="322">
        <f t="shared" si="51"/>
        <v>0</v>
      </c>
      <c r="D133" s="322">
        <f t="shared" si="52"/>
        <v>18.539641848824751</v>
      </c>
      <c r="E133" s="322">
        <f t="shared" si="53"/>
        <v>18.258835114753701</v>
      </c>
      <c r="F133" s="322">
        <f t="shared" si="54"/>
        <v>0</v>
      </c>
      <c r="G133" s="322">
        <f t="shared" si="55"/>
        <v>0</v>
      </c>
      <c r="H133" s="322">
        <f t="shared" si="56"/>
        <v>0</v>
      </c>
      <c r="I133" s="322">
        <f t="shared" si="57"/>
        <v>0</v>
      </c>
      <c r="J133" s="322">
        <f t="shared" si="58"/>
        <v>0</v>
      </c>
      <c r="K133" s="322">
        <f t="shared" si="59"/>
        <v>0</v>
      </c>
      <c r="M133" s="310" t="str">
        <f t="shared" si="60"/>
        <v>Venting - blowdowns</v>
      </c>
      <c r="N133" s="311">
        <f t="shared" si="61"/>
        <v>0</v>
      </c>
      <c r="O133" s="311">
        <f t="shared" si="62"/>
        <v>-1.514628687872145E-2</v>
      </c>
      <c r="P133" s="311">
        <f t="shared" si="63"/>
        <v>0</v>
      </c>
      <c r="Q133" s="311">
        <f t="shared" si="64"/>
        <v>0</v>
      </c>
      <c r="R133" s="311">
        <f t="shared" si="65"/>
        <v>0</v>
      </c>
      <c r="S133" s="312">
        <f t="shared" si="66"/>
        <v>0</v>
      </c>
      <c r="T133" s="312">
        <f t="shared" si="67"/>
        <v>-0.28080673407104939</v>
      </c>
      <c r="U133" s="312">
        <f t="shared" si="68"/>
        <v>0</v>
      </c>
      <c r="V133" s="312">
        <f t="shared" si="69"/>
        <v>0</v>
      </c>
      <c r="W133" s="312">
        <f t="shared" si="70"/>
        <v>0</v>
      </c>
      <c r="Y133" s="370" t="s">
        <v>119</v>
      </c>
      <c r="Z133" s="371">
        <v>0</v>
      </c>
      <c r="AA133" s="371">
        <v>0</v>
      </c>
      <c r="AB133" s="371">
        <v>0</v>
      </c>
      <c r="AC133" s="371">
        <v>0</v>
      </c>
      <c r="AD133" s="371">
        <v>0</v>
      </c>
      <c r="AE133" s="292" t="b">
        <f t="shared" si="48"/>
        <v>1</v>
      </c>
      <c r="AF133" s="23" t="s">
        <v>119</v>
      </c>
      <c r="AG133" s="218">
        <v>0</v>
      </c>
      <c r="AH133" s="218">
        <v>0</v>
      </c>
      <c r="AI133" s="218">
        <v>0</v>
      </c>
      <c r="AJ133" s="218">
        <v>0</v>
      </c>
      <c r="AK133" s="218">
        <v>0</v>
      </c>
    </row>
    <row r="134" spans="1:37" ht="12.75" x14ac:dyDescent="0.2">
      <c r="A134" s="310" t="str">
        <f t="shared" si="49"/>
        <v>Venting - initial completions</v>
      </c>
      <c r="B134" s="322">
        <f t="shared" si="50"/>
        <v>0</v>
      </c>
      <c r="C134" s="322">
        <f t="shared" si="51"/>
        <v>0</v>
      </c>
      <c r="D134" s="322">
        <f t="shared" si="52"/>
        <v>0.62912557809792902</v>
      </c>
      <c r="E134" s="322">
        <f t="shared" si="53"/>
        <v>0.337409182060593</v>
      </c>
      <c r="F134" s="322">
        <f t="shared" si="54"/>
        <v>0</v>
      </c>
      <c r="G134" s="322">
        <f t="shared" si="55"/>
        <v>0</v>
      </c>
      <c r="H134" s="322">
        <f t="shared" si="56"/>
        <v>0</v>
      </c>
      <c r="I134" s="322">
        <f t="shared" si="57"/>
        <v>0</v>
      </c>
      <c r="J134" s="322">
        <f t="shared" si="58"/>
        <v>0</v>
      </c>
      <c r="K134" s="322">
        <f t="shared" si="59"/>
        <v>0</v>
      </c>
      <c r="M134" s="310" t="str">
        <f t="shared" si="60"/>
        <v>Venting - initial completions</v>
      </c>
      <c r="N134" s="311">
        <f t="shared" si="61"/>
        <v>0</v>
      </c>
      <c r="O134" s="311">
        <f t="shared" si="62"/>
        <v>-0.46368548059879988</v>
      </c>
      <c r="P134" s="311">
        <f t="shared" si="63"/>
        <v>0</v>
      </c>
      <c r="Q134" s="311">
        <f t="shared" si="64"/>
        <v>0</v>
      </c>
      <c r="R134" s="311">
        <f t="shared" si="65"/>
        <v>0</v>
      </c>
      <c r="S134" s="312">
        <f t="shared" si="66"/>
        <v>0</v>
      </c>
      <c r="T134" s="312">
        <f t="shared" si="67"/>
        <v>-0.29171639603733601</v>
      </c>
      <c r="U134" s="312">
        <f t="shared" si="68"/>
        <v>0</v>
      </c>
      <c r="V134" s="312">
        <f t="shared" si="69"/>
        <v>0</v>
      </c>
      <c r="W134" s="312">
        <f t="shared" si="70"/>
        <v>0</v>
      </c>
      <c r="Y134" s="370" t="s">
        <v>64</v>
      </c>
      <c r="Z134" s="371">
        <v>0</v>
      </c>
      <c r="AA134" s="371">
        <v>95.730115928332765</v>
      </c>
      <c r="AB134" s="371">
        <v>0</v>
      </c>
      <c r="AC134" s="371">
        <v>0</v>
      </c>
      <c r="AD134" s="371">
        <v>0</v>
      </c>
      <c r="AE134" s="292" t="b">
        <f t="shared" si="48"/>
        <v>1</v>
      </c>
      <c r="AF134" s="23" t="s">
        <v>64</v>
      </c>
      <c r="AG134" s="218">
        <v>0</v>
      </c>
      <c r="AH134" s="218">
        <v>83.250947050186738</v>
      </c>
      <c r="AI134" s="218">
        <v>0</v>
      </c>
      <c r="AJ134" s="218">
        <v>0</v>
      </c>
      <c r="AK134" s="218">
        <v>0</v>
      </c>
    </row>
    <row r="135" spans="1:37" ht="12.75" x14ac:dyDescent="0.2">
      <c r="A135" s="310" t="str">
        <f t="shared" si="49"/>
        <v>Water Tank Flaring</v>
      </c>
      <c r="B135" s="322">
        <f t="shared" si="50"/>
        <v>0</v>
      </c>
      <c r="C135" s="322">
        <f t="shared" si="51"/>
        <v>0</v>
      </c>
      <c r="D135" s="322">
        <f t="shared" si="52"/>
        <v>0</v>
      </c>
      <c r="E135" s="322">
        <f t="shared" si="53"/>
        <v>0</v>
      </c>
      <c r="F135" s="322">
        <f t="shared" si="54"/>
        <v>0</v>
      </c>
      <c r="G135" s="322">
        <f t="shared" si="55"/>
        <v>0</v>
      </c>
      <c r="H135" s="322">
        <f t="shared" si="56"/>
        <v>0</v>
      </c>
      <c r="I135" s="322">
        <f t="shared" si="57"/>
        <v>0</v>
      </c>
      <c r="J135" s="322">
        <f t="shared" si="58"/>
        <v>0</v>
      </c>
      <c r="K135" s="322">
        <f t="shared" si="59"/>
        <v>0</v>
      </c>
      <c r="M135" s="310" t="str">
        <f t="shared" si="60"/>
        <v>Water Tank Flaring</v>
      </c>
      <c r="N135" s="311">
        <f t="shared" si="61"/>
        <v>0</v>
      </c>
      <c r="O135" s="311">
        <f t="shared" si="62"/>
        <v>0</v>
      </c>
      <c r="P135" s="311">
        <f t="shared" si="63"/>
        <v>0</v>
      </c>
      <c r="Q135" s="311">
        <f t="shared" si="64"/>
        <v>0</v>
      </c>
      <c r="R135" s="311">
        <f t="shared" si="65"/>
        <v>0</v>
      </c>
      <c r="S135" s="312">
        <f t="shared" si="66"/>
        <v>0</v>
      </c>
      <c r="T135" s="312">
        <f t="shared" si="67"/>
        <v>0</v>
      </c>
      <c r="U135" s="312">
        <f t="shared" si="68"/>
        <v>0</v>
      </c>
      <c r="V135" s="312">
        <f t="shared" si="69"/>
        <v>0</v>
      </c>
      <c r="W135" s="312">
        <f t="shared" si="70"/>
        <v>0</v>
      </c>
      <c r="Y135" s="370" t="s">
        <v>83</v>
      </c>
      <c r="Z135" s="371">
        <v>3.7722220956937833</v>
      </c>
      <c r="AA135" s="371">
        <v>0.18383602923726267</v>
      </c>
      <c r="AB135" s="371">
        <v>1.0132829061035036</v>
      </c>
      <c r="AC135" s="371">
        <v>3.1016290564690246E-3</v>
      </c>
      <c r="AD135" s="371">
        <v>0.15484845467933403</v>
      </c>
      <c r="AE135" s="292" t="b">
        <f t="shared" si="48"/>
        <v>1</v>
      </c>
      <c r="AF135" s="23" t="s">
        <v>83</v>
      </c>
      <c r="AG135" s="218">
        <v>2.628261313263089</v>
      </c>
      <c r="AH135" s="218">
        <v>0.14419111723931038</v>
      </c>
      <c r="AI135" s="218">
        <v>0.68126468973147225</v>
      </c>
      <c r="AJ135" s="218">
        <v>9.6003701521003609E-4</v>
      </c>
      <c r="AK135" s="218">
        <v>0.10206180861358263</v>
      </c>
    </row>
    <row r="136" spans="1:37" ht="12.75" x14ac:dyDescent="0.2">
      <c r="A136" s="310" t="str">
        <f t="shared" si="49"/>
        <v>Water tank losses</v>
      </c>
      <c r="B136" s="322">
        <f t="shared" si="50"/>
        <v>0</v>
      </c>
      <c r="C136" s="322">
        <f t="shared" si="51"/>
        <v>0</v>
      </c>
      <c r="D136" s="322">
        <f t="shared" si="52"/>
        <v>95.730115928332765</v>
      </c>
      <c r="E136" s="322">
        <f t="shared" si="53"/>
        <v>83.250947050186738</v>
      </c>
      <c r="F136" s="322">
        <f t="shared" si="54"/>
        <v>0</v>
      </c>
      <c r="G136" s="322">
        <f t="shared" si="55"/>
        <v>0</v>
      </c>
      <c r="H136" s="322">
        <f t="shared" si="56"/>
        <v>0</v>
      </c>
      <c r="I136" s="322">
        <f t="shared" si="57"/>
        <v>0</v>
      </c>
      <c r="J136" s="322">
        <f t="shared" si="58"/>
        <v>0</v>
      </c>
      <c r="K136" s="322">
        <f t="shared" si="59"/>
        <v>0</v>
      </c>
      <c r="M136" s="310" t="str">
        <f t="shared" si="60"/>
        <v>Water tank losses</v>
      </c>
      <c r="N136" s="311">
        <f t="shared" si="61"/>
        <v>0</v>
      </c>
      <c r="O136" s="311">
        <f t="shared" si="62"/>
        <v>-0.13035781642099348</v>
      </c>
      <c r="P136" s="311">
        <f t="shared" si="63"/>
        <v>0</v>
      </c>
      <c r="Q136" s="311">
        <f t="shared" si="64"/>
        <v>0</v>
      </c>
      <c r="R136" s="311">
        <f t="shared" si="65"/>
        <v>0</v>
      </c>
      <c r="S136" s="312">
        <f t="shared" si="66"/>
        <v>0</v>
      </c>
      <c r="T136" s="312">
        <f t="shared" si="67"/>
        <v>-12.479168878146027</v>
      </c>
      <c r="U136" s="312">
        <f t="shared" si="68"/>
        <v>0</v>
      </c>
      <c r="V136" s="312">
        <f t="shared" si="69"/>
        <v>0</v>
      </c>
      <c r="W136" s="312">
        <f t="shared" si="70"/>
        <v>0</v>
      </c>
      <c r="Y136" s="370" t="s">
        <v>16</v>
      </c>
      <c r="Z136" s="371">
        <v>377.28273177056292</v>
      </c>
      <c r="AA136" s="371">
        <v>639.69284293845124</v>
      </c>
      <c r="AB136" s="371">
        <v>174.95257259360386</v>
      </c>
      <c r="AC136" s="371">
        <v>0.46174580032318879</v>
      </c>
      <c r="AD136" s="371">
        <v>12.222268117871634</v>
      </c>
      <c r="AF136" s="23" t="s">
        <v>16</v>
      </c>
      <c r="AG136" s="218">
        <v>268.92696004863666</v>
      </c>
      <c r="AH136" s="218">
        <v>551.52206232212836</v>
      </c>
      <c r="AI136" s="218">
        <v>136.73948881951415</v>
      </c>
      <c r="AJ136" s="218">
        <v>0.2219823962299925</v>
      </c>
      <c r="AK136" s="218">
        <v>6.9758016741584248</v>
      </c>
    </row>
    <row r="137" spans="1:37" ht="12.75" x14ac:dyDescent="0.2">
      <c r="A137" s="310" t="str">
        <f t="shared" si="49"/>
        <v>Workover rigs</v>
      </c>
      <c r="B137" s="322">
        <f t="shared" si="50"/>
        <v>3.7722220956937833</v>
      </c>
      <c r="C137" s="322">
        <f t="shared" si="51"/>
        <v>2.628261313263089</v>
      </c>
      <c r="D137" s="322">
        <f t="shared" si="52"/>
        <v>0.18383602923726267</v>
      </c>
      <c r="E137" s="322">
        <f t="shared" si="53"/>
        <v>0.14419111723931038</v>
      </c>
      <c r="F137" s="322">
        <f t="shared" si="54"/>
        <v>1.0132829061035036</v>
      </c>
      <c r="G137" s="322">
        <f t="shared" si="55"/>
        <v>0.68126468973147225</v>
      </c>
      <c r="H137" s="322">
        <f t="shared" si="56"/>
        <v>3.1016290564690246E-3</v>
      </c>
      <c r="I137" s="322">
        <f t="shared" si="57"/>
        <v>9.6003701521003609E-4</v>
      </c>
      <c r="J137" s="322">
        <f t="shared" si="58"/>
        <v>0.15484845467933403</v>
      </c>
      <c r="K137" s="322">
        <f t="shared" si="59"/>
        <v>0.10206180861358263</v>
      </c>
      <c r="M137" s="310" t="str">
        <f t="shared" si="60"/>
        <v>Workover rigs</v>
      </c>
      <c r="N137" s="311">
        <f t="shared" si="61"/>
        <v>-0.30325912775300101</v>
      </c>
      <c r="O137" s="311">
        <f t="shared" si="62"/>
        <v>-0.2156536570249008</v>
      </c>
      <c r="P137" s="311">
        <f t="shared" si="63"/>
        <v>-0.32766586150039795</v>
      </c>
      <c r="Q137" s="311">
        <f t="shared" si="64"/>
        <v>-0.69047329718307227</v>
      </c>
      <c r="R137" s="311">
        <f t="shared" si="65"/>
        <v>-0.34089230128297993</v>
      </c>
      <c r="S137" s="312">
        <f t="shared" si="66"/>
        <v>-1.1439607824306943</v>
      </c>
      <c r="T137" s="312">
        <f t="shared" si="67"/>
        <v>-3.9644911997952281E-2</v>
      </c>
      <c r="U137" s="312">
        <f t="shared" si="68"/>
        <v>-0.33201821637203133</v>
      </c>
      <c r="V137" s="312">
        <f t="shared" si="69"/>
        <v>-2.1415920412589887E-3</v>
      </c>
      <c r="W137" s="312">
        <f t="shared" si="70"/>
        <v>-5.2786646065751397E-2</v>
      </c>
      <c r="Y137" s="370"/>
      <c r="Z137" s="371"/>
      <c r="AA137" s="371"/>
      <c r="AB137" s="371"/>
      <c r="AC137" s="371"/>
      <c r="AD137" s="371"/>
      <c r="AF137" s="127"/>
      <c r="AG137" s="127"/>
      <c r="AH137" s="127"/>
      <c r="AI137" s="127"/>
      <c r="AJ137" s="127"/>
      <c r="AK137" s="127"/>
    </row>
    <row r="138" spans="1:37" ht="12.75" x14ac:dyDescent="0.2">
      <c r="A138" s="317" t="s">
        <v>56</v>
      </c>
      <c r="B138" s="324">
        <f t="shared" si="50"/>
        <v>377.28273177056292</v>
      </c>
      <c r="C138" s="324">
        <f t="shared" si="51"/>
        <v>268.92696004863666</v>
      </c>
      <c r="D138" s="324">
        <f t="shared" si="52"/>
        <v>639.69284293845124</v>
      </c>
      <c r="E138" s="324">
        <f t="shared" si="53"/>
        <v>551.52206232212836</v>
      </c>
      <c r="F138" s="324">
        <f t="shared" si="54"/>
        <v>174.95257259360386</v>
      </c>
      <c r="G138" s="324">
        <f t="shared" si="55"/>
        <v>136.73948881951415</v>
      </c>
      <c r="H138" s="324">
        <f t="shared" si="56"/>
        <v>0.46174580032318879</v>
      </c>
      <c r="I138" s="324">
        <f t="shared" si="57"/>
        <v>0.2219823962299925</v>
      </c>
      <c r="J138" s="324">
        <f t="shared" si="58"/>
        <v>12.222268117871634</v>
      </c>
      <c r="K138" s="324">
        <f t="shared" si="59"/>
        <v>6.9758016741584248</v>
      </c>
      <c r="M138" s="314" t="s">
        <v>41</v>
      </c>
      <c r="N138" s="315">
        <f t="shared" si="61"/>
        <v>-0.28720045365824137</v>
      </c>
      <c r="O138" s="315">
        <f t="shared" si="62"/>
        <v>-0.13783299530335111</v>
      </c>
      <c r="P138" s="315">
        <f t="shared" si="63"/>
        <v>-0.21841967344404031</v>
      </c>
      <c r="Q138" s="315">
        <f t="shared" si="64"/>
        <v>-0.51925410891745893</v>
      </c>
      <c r="R138" s="315">
        <f t="shared" si="65"/>
        <v>-0.42925473350087334</v>
      </c>
      <c r="S138" s="316">
        <f t="shared" si="66"/>
        <v>-108.35577172192626</v>
      </c>
      <c r="T138" s="316">
        <f t="shared" si="67"/>
        <v>-88.170780616322872</v>
      </c>
      <c r="U138" s="316">
        <f t="shared" si="68"/>
        <v>-38.213083774089711</v>
      </c>
      <c r="V138" s="316">
        <f t="shared" si="69"/>
        <v>-0.2397634040931963</v>
      </c>
      <c r="W138" s="316">
        <f t="shared" si="70"/>
        <v>-5.2464664437132091</v>
      </c>
      <c r="Y138" s="370"/>
      <c r="Z138" s="371"/>
      <c r="AA138" s="371"/>
      <c r="AB138" s="371"/>
      <c r="AC138" s="371"/>
      <c r="AD138" s="371"/>
      <c r="AF138" s="127"/>
      <c r="AG138" s="127"/>
      <c r="AH138" s="127"/>
      <c r="AI138" s="127"/>
      <c r="AJ138" s="127"/>
      <c r="AK138" s="127"/>
    </row>
    <row r="139" spans="1:37" ht="12.75" x14ac:dyDescent="0.2">
      <c r="A139" s="292"/>
      <c r="B139" s="292"/>
      <c r="M139" s="303"/>
      <c r="N139" s="303"/>
      <c r="Y139" s="370"/>
      <c r="Z139" s="371"/>
      <c r="AA139" s="371"/>
      <c r="AB139" s="371"/>
      <c r="AC139" s="371"/>
      <c r="AD139" s="371"/>
      <c r="AF139" s="127"/>
      <c r="AG139" s="127"/>
      <c r="AH139" s="127"/>
      <c r="AI139" s="127"/>
      <c r="AJ139" s="127"/>
      <c r="AK139" s="127"/>
    </row>
    <row r="140" spans="1:37" ht="12.75" x14ac:dyDescent="0.2">
      <c r="A140" s="292"/>
      <c r="B140" s="292"/>
      <c r="M140" s="303"/>
      <c r="N140" s="303"/>
      <c r="Y140" s="127"/>
      <c r="Z140" s="127"/>
      <c r="AA140" s="127"/>
      <c r="AB140" s="127"/>
      <c r="AC140" s="127"/>
      <c r="AD140" s="127"/>
      <c r="AF140" s="127"/>
      <c r="AG140" s="127"/>
      <c r="AH140" s="127"/>
      <c r="AI140" s="127"/>
      <c r="AJ140" s="127"/>
      <c r="AK140" s="127"/>
    </row>
    <row r="141" spans="1:37" ht="12.75" x14ac:dyDescent="0.2">
      <c r="A141" s="292"/>
      <c r="B141" s="292"/>
      <c r="M141" s="303"/>
      <c r="N141" s="303"/>
      <c r="Y141" s="127"/>
      <c r="Z141" s="127"/>
      <c r="AA141" s="127"/>
      <c r="AB141" s="127"/>
      <c r="AC141" s="127"/>
      <c r="AD141" s="127"/>
    </row>
    <row r="142" spans="1:37" ht="12.75" x14ac:dyDescent="0.2">
      <c r="A142" s="292"/>
      <c r="B142" s="292"/>
      <c r="M142" s="303"/>
      <c r="N142" s="303"/>
      <c r="Y142" s="127"/>
      <c r="Z142" s="127"/>
      <c r="AA142" s="127"/>
      <c r="AB142" s="127"/>
      <c r="AC142" s="127"/>
      <c r="AD142" s="127"/>
    </row>
    <row r="143" spans="1:37" ht="12.75" x14ac:dyDescent="0.2">
      <c r="A143" s="292"/>
      <c r="B143" s="292"/>
      <c r="M143" s="303"/>
      <c r="N143" s="303"/>
      <c r="Y143" s="127"/>
      <c r="Z143" s="127"/>
      <c r="AA143" s="127"/>
      <c r="AB143" s="127"/>
      <c r="AC143" s="127"/>
      <c r="AD143" s="127"/>
    </row>
    <row r="144" spans="1:37" x14ac:dyDescent="0.2">
      <c r="A144" s="292"/>
      <c r="B144" s="292"/>
      <c r="M144" s="303"/>
      <c r="N144" s="303"/>
    </row>
    <row r="145" spans="1:14" x14ac:dyDescent="0.2">
      <c r="A145" s="292"/>
      <c r="B145" s="292"/>
      <c r="M145" s="303"/>
      <c r="N145" s="303"/>
    </row>
    <row r="146" spans="1:14" x14ac:dyDescent="0.2">
      <c r="A146" s="292"/>
      <c r="B146" s="292"/>
      <c r="M146" s="303"/>
      <c r="N146" s="303"/>
    </row>
    <row r="147" spans="1:14" x14ac:dyDescent="0.2">
      <c r="A147" s="292"/>
      <c r="B147" s="292"/>
      <c r="M147" s="303"/>
      <c r="N147" s="303"/>
    </row>
    <row r="148" spans="1:14" x14ac:dyDescent="0.2">
      <c r="A148" s="292"/>
      <c r="B148" s="292"/>
      <c r="M148" s="303"/>
      <c r="N148" s="303"/>
    </row>
    <row r="149" spans="1:14" x14ac:dyDescent="0.2">
      <c r="A149" s="292"/>
      <c r="B149" s="292"/>
      <c r="M149" s="303"/>
      <c r="N149" s="303"/>
    </row>
    <row r="150" spans="1:14" x14ac:dyDescent="0.2">
      <c r="A150" s="292"/>
      <c r="B150" s="292"/>
      <c r="M150" s="303"/>
      <c r="N150" s="303"/>
    </row>
    <row r="151" spans="1:14" x14ac:dyDescent="0.2">
      <c r="A151" s="292"/>
      <c r="B151" s="292"/>
      <c r="M151" s="303"/>
      <c r="N151" s="303"/>
    </row>
    <row r="152" spans="1:14" x14ac:dyDescent="0.2">
      <c r="A152" s="292"/>
      <c r="B152" s="292"/>
      <c r="M152" s="303"/>
      <c r="N152" s="303"/>
    </row>
    <row r="153" spans="1:14" x14ac:dyDescent="0.2">
      <c r="A153" s="292"/>
      <c r="B153" s="292"/>
      <c r="M153" s="303"/>
      <c r="N153" s="303"/>
    </row>
    <row r="154" spans="1:14" x14ac:dyDescent="0.2">
      <c r="A154" s="292"/>
      <c r="B154" s="292"/>
      <c r="M154" s="303"/>
      <c r="N154" s="303"/>
    </row>
    <row r="155" spans="1:14" x14ac:dyDescent="0.2">
      <c r="A155" s="292"/>
      <c r="B155" s="292"/>
      <c r="M155" s="303"/>
      <c r="N155" s="303"/>
    </row>
    <row r="156" spans="1:14" x14ac:dyDescent="0.2">
      <c r="A156" s="292"/>
      <c r="B156" s="292"/>
      <c r="M156" s="303"/>
      <c r="N156" s="303"/>
    </row>
    <row r="157" spans="1:14" x14ac:dyDescent="0.2">
      <c r="A157" s="292"/>
      <c r="B157" s="292"/>
      <c r="M157" s="303"/>
      <c r="N157" s="303"/>
    </row>
    <row r="158" spans="1:14" x14ac:dyDescent="0.2">
      <c r="A158" s="292"/>
      <c r="B158" s="292"/>
      <c r="M158" s="303"/>
      <c r="N158" s="303"/>
    </row>
    <row r="159" spans="1:14" x14ac:dyDescent="0.2">
      <c r="A159" s="292"/>
      <c r="B159" s="292"/>
      <c r="M159" s="303"/>
      <c r="N159" s="303"/>
    </row>
    <row r="160" spans="1:14" x14ac:dyDescent="0.2">
      <c r="A160" s="292"/>
      <c r="B160" s="292"/>
      <c r="M160" s="303"/>
      <c r="N160" s="303"/>
    </row>
    <row r="161" spans="1:14" x14ac:dyDescent="0.2">
      <c r="A161" s="292"/>
      <c r="B161" s="292"/>
      <c r="M161" s="303"/>
      <c r="N161" s="303"/>
    </row>
    <row r="162" spans="1:14" x14ac:dyDescent="0.2">
      <c r="A162" s="292"/>
      <c r="B162" s="292"/>
      <c r="M162" s="303"/>
      <c r="N162" s="303"/>
    </row>
  </sheetData>
  <mergeCells count="36">
    <mergeCell ref="M19:M20"/>
    <mergeCell ref="N19:R19"/>
    <mergeCell ref="S19:W19"/>
    <mergeCell ref="A19:A20"/>
    <mergeCell ref="B19:C19"/>
    <mergeCell ref="D19:E19"/>
    <mergeCell ref="F19:G19"/>
    <mergeCell ref="H19:I19"/>
    <mergeCell ref="J19:K19"/>
    <mergeCell ref="H42:I42"/>
    <mergeCell ref="J42:K42"/>
    <mergeCell ref="S42:W42"/>
    <mergeCell ref="A42:A43"/>
    <mergeCell ref="B42:C42"/>
    <mergeCell ref="D42:E42"/>
    <mergeCell ref="F42:G42"/>
    <mergeCell ref="M42:M43"/>
    <mergeCell ref="N42:R42"/>
    <mergeCell ref="M69:M70"/>
    <mergeCell ref="N69:R69"/>
    <mergeCell ref="S69:W69"/>
    <mergeCell ref="A69:A70"/>
    <mergeCell ref="B69:C69"/>
    <mergeCell ref="D69:E69"/>
    <mergeCell ref="F69:G69"/>
    <mergeCell ref="H69:I69"/>
    <mergeCell ref="J69:K69"/>
    <mergeCell ref="N111:R111"/>
    <mergeCell ref="S111:W111"/>
    <mergeCell ref="A111:A112"/>
    <mergeCell ref="B111:C111"/>
    <mergeCell ref="D111:E111"/>
    <mergeCell ref="F111:G111"/>
    <mergeCell ref="H111:I111"/>
    <mergeCell ref="J111:K111"/>
    <mergeCell ref="M111:M11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T367"/>
  <sheetViews>
    <sheetView topLeftCell="B1" zoomScale="85" zoomScaleNormal="85" workbookViewId="0">
      <selection activeCell="B1" sqref="B1"/>
    </sheetView>
  </sheetViews>
  <sheetFormatPr defaultRowHeight="12.75" x14ac:dyDescent="0.2"/>
  <cols>
    <col min="1" max="1" width="7.5703125" hidden="1" customWidth="1"/>
    <col min="2" max="2" width="30.85546875" customWidth="1"/>
    <col min="3" max="3" width="7.7109375" bestFit="1" customWidth="1"/>
    <col min="4" max="6" width="6.7109375" customWidth="1"/>
    <col min="7" max="7" width="6.7109375" bestFit="1" customWidth="1"/>
    <col min="8" max="10" width="6.7109375" customWidth="1"/>
    <col min="11" max="12" width="6.140625" customWidth="1"/>
    <col min="13" max="13" width="6.140625" style="115" customWidth="1"/>
    <col min="14" max="14" width="6.7109375" style="115" customWidth="1"/>
    <col min="15" max="15" width="6.7109375" style="115" bestFit="1" customWidth="1"/>
    <col min="16" max="17" width="6.7109375" style="115" customWidth="1"/>
    <col min="18" max="18" width="6.140625" customWidth="1"/>
    <col min="19" max="19" width="11.140625" customWidth="1"/>
    <col min="20" max="371" width="30.85546875" bestFit="1" customWidth="1"/>
  </cols>
  <sheetData>
    <row r="1" spans="1:20" x14ac:dyDescent="0.2">
      <c r="B1" s="10" t="s">
        <v>45</v>
      </c>
      <c r="F1" s="61"/>
      <c r="M1" s="118"/>
    </row>
    <row r="2" spans="1:20" x14ac:dyDescent="0.2">
      <c r="G2" s="5"/>
      <c r="M2" s="118"/>
    </row>
    <row r="3" spans="1:20" x14ac:dyDescent="0.2">
      <c r="B3" s="3" t="s">
        <v>42</v>
      </c>
      <c r="M3" s="118"/>
    </row>
    <row r="4" spans="1:20" x14ac:dyDescent="0.2">
      <c r="A4" s="2"/>
      <c r="B4" s="2" t="str">
        <f>B32</f>
        <v>Data</v>
      </c>
      <c r="C4" s="2" t="str">
        <f>PROPER(VLOOKUP(C32,fips_xref!$A$5:$B$283,2,FALSE))</f>
        <v>Toole</v>
      </c>
      <c r="D4" s="2" t="str">
        <f>PROPER(VLOOKUP(D32,fips_xref!$A$5:$B$283,2,FALSE))</f>
        <v>Pondera</v>
      </c>
      <c r="E4" s="2" t="str">
        <f>PROPER(VLOOKUP(E32,fips_xref!$A$5:$B$283,2,FALSE))</f>
        <v>Glacier</v>
      </c>
      <c r="F4" s="2" t="str">
        <f>PROPER(VLOOKUP(F32,fips_xref!$A$5:$B$283,2,FALSE))</f>
        <v>Blaine</v>
      </c>
      <c r="G4" s="2" t="str">
        <f>PROPER(VLOOKUP(G32,fips_xref!$A$5:$B$283,2,FALSE))</f>
        <v>Hill</v>
      </c>
      <c r="H4" s="2" t="str">
        <f>PROPER(VLOOKUP(H32,fips_xref!$A$5:$B$283,2,FALSE))</f>
        <v>Liberty</v>
      </c>
      <c r="I4" s="2" t="str">
        <f>PROPER(VLOOKUP(I32,fips_xref!$A$5:$B$283,2,FALSE))</f>
        <v>Phillips</v>
      </c>
      <c r="J4" s="2" t="str">
        <f>PROPER(VLOOKUP(J32,fips_xref!$A$5:$B$283,2,FALSE))</f>
        <v>Cascade</v>
      </c>
      <c r="K4" s="2" t="str">
        <f>PROPER(VLOOKUP(K32,fips_xref!$A$5:$B$283,2,FALSE))</f>
        <v>Yellowstone</v>
      </c>
      <c r="L4" s="2" t="str">
        <f>PROPER(VLOOKUP(L32,fips_xref!$A$5:$B$283,2,FALSE))</f>
        <v>Golden Valley</v>
      </c>
      <c r="M4" s="2" t="str">
        <f>PROPER(VLOOKUP(M32,fips_xref!$A$5:$B$283,2,FALSE))</f>
        <v>Fergus</v>
      </c>
      <c r="N4" s="2" t="str">
        <f>PROPER(VLOOKUP(N32,fips_xref!$A$5:$B$283,2,FALSE))</f>
        <v>Rosebud</v>
      </c>
      <c r="O4" s="2" t="str">
        <f>PROPER(VLOOKUP(O32,fips_xref!$A$5:$B$283,2,FALSE))</f>
        <v>Teton</v>
      </c>
      <c r="P4" s="2" t="str">
        <f>PROPER(VLOOKUP(P32,fips_xref!$A$5:$B$283,2,FALSE))</f>
        <v>Musselshell</v>
      </c>
      <c r="Q4" s="2" t="str">
        <f>PROPER(VLOOKUP(Q32,fips_xref!$A$5:$B$283,2,FALSE))</f>
        <v>Petroleum</v>
      </c>
      <c r="R4" s="2" t="str">
        <f>PROPER(VLOOKUP(R32,fips_xref!$A$5:$B$283,2,FALSE))</f>
        <v>Chouteau</v>
      </c>
      <c r="S4" s="2" t="s">
        <v>56</v>
      </c>
    </row>
    <row r="5" spans="1:20" s="28" customFormat="1" x14ac:dyDescent="0.2">
      <c r="B5" s="28" t="str">
        <f t="shared" ref="B5:B29" si="0">RIGHT(B33,LEN(B33)-7)</f>
        <v>NOx (tons/year) - All</v>
      </c>
      <c r="C5" s="30">
        <f>C33</f>
        <v>319.01900740266643</v>
      </c>
      <c r="D5" s="30">
        <f t="shared" ref="D5:R5" si="1">D33</f>
        <v>75.287744425325087</v>
      </c>
      <c r="E5" s="30">
        <f t="shared" si="1"/>
        <v>167.1055412430037</v>
      </c>
      <c r="F5" s="30">
        <f t="shared" si="1"/>
        <v>552.03287161213109</v>
      </c>
      <c r="G5" s="30">
        <f t="shared" si="1"/>
        <v>46.404261529618701</v>
      </c>
      <c r="H5" s="30">
        <f t="shared" si="1"/>
        <v>30.556414173082167</v>
      </c>
      <c r="I5" s="30">
        <f t="shared" si="1"/>
        <v>132.65101269319408</v>
      </c>
      <c r="J5" s="30">
        <f t="shared" si="1"/>
        <v>0</v>
      </c>
      <c r="K5" s="30">
        <f t="shared" si="1"/>
        <v>5.614759991228123</v>
      </c>
      <c r="L5" s="30">
        <f t="shared" si="1"/>
        <v>0.21408108911391396</v>
      </c>
      <c r="M5" s="30">
        <f t="shared" si="1"/>
        <v>0.35430798845455364</v>
      </c>
      <c r="N5" s="30">
        <f t="shared" si="1"/>
        <v>36.199913585340553</v>
      </c>
      <c r="O5" s="30">
        <f t="shared" si="1"/>
        <v>18.428922062683771</v>
      </c>
      <c r="P5" s="30">
        <f t="shared" si="1"/>
        <v>10.640575542872611</v>
      </c>
      <c r="Q5" s="30">
        <f t="shared" si="1"/>
        <v>7.6168637247379047</v>
      </c>
      <c r="R5" s="30">
        <f t="shared" si="1"/>
        <v>5.4426491355605213</v>
      </c>
      <c r="S5" s="80">
        <f>SUM(C5:R5)</f>
        <v>1407.568926199013</v>
      </c>
      <c r="T5" s="183"/>
    </row>
    <row r="6" spans="1:20" s="28" customFormat="1" x14ac:dyDescent="0.2">
      <c r="B6" s="28" t="str">
        <f t="shared" si="0"/>
        <v>VOC (tons/year) - All</v>
      </c>
      <c r="C6" s="30">
        <f t="shared" ref="C6:R6" si="2">C34</f>
        <v>1403.1815154820752</v>
      </c>
      <c r="D6" s="30">
        <f t="shared" si="2"/>
        <v>329.4088169111119</v>
      </c>
      <c r="E6" s="30">
        <f t="shared" si="2"/>
        <v>952.57484476337231</v>
      </c>
      <c r="F6" s="30">
        <f t="shared" si="2"/>
        <v>541.66749766572661</v>
      </c>
      <c r="G6" s="30">
        <f t="shared" si="2"/>
        <v>106.71549270170345</v>
      </c>
      <c r="H6" s="30">
        <f t="shared" si="2"/>
        <v>338.60143188475769</v>
      </c>
      <c r="I6" s="30">
        <f t="shared" si="2"/>
        <v>195.59350605699859</v>
      </c>
      <c r="J6" s="30">
        <f t="shared" si="2"/>
        <v>102.97388335260651</v>
      </c>
      <c r="K6" s="30">
        <f t="shared" si="2"/>
        <v>67.266051161584514</v>
      </c>
      <c r="L6" s="30">
        <f t="shared" si="2"/>
        <v>11.149120316575889</v>
      </c>
      <c r="M6" s="30">
        <f t="shared" si="2"/>
        <v>0.53351380778503932</v>
      </c>
      <c r="N6" s="30">
        <f t="shared" si="2"/>
        <v>606.49387802077774</v>
      </c>
      <c r="O6" s="30">
        <f t="shared" si="2"/>
        <v>181.88169818038273</v>
      </c>
      <c r="P6" s="30">
        <f t="shared" si="2"/>
        <v>465.9572178026994</v>
      </c>
      <c r="Q6" s="30">
        <f t="shared" si="2"/>
        <v>126.48963520587684</v>
      </c>
      <c r="R6" s="30">
        <f t="shared" si="2"/>
        <v>12.585679131533496</v>
      </c>
      <c r="S6" s="80">
        <f t="shared" ref="S6:S29" si="3">SUM(C6:R6)</f>
        <v>5443.0737824455691</v>
      </c>
      <c r="T6" s="183"/>
    </row>
    <row r="7" spans="1:20" s="28" customFormat="1" x14ac:dyDescent="0.2">
      <c r="B7" s="28" t="str">
        <f t="shared" si="0"/>
        <v>CO (tons/year) - All</v>
      </c>
      <c r="C7" s="30">
        <f t="shared" ref="C7:R7" si="4">C35</f>
        <v>216.19266101821958</v>
      </c>
      <c r="D7" s="30">
        <f t="shared" si="4"/>
        <v>39.283699604920209</v>
      </c>
      <c r="E7" s="30">
        <f t="shared" si="4"/>
        <v>148.80295725443611</v>
      </c>
      <c r="F7" s="30">
        <f t="shared" si="4"/>
        <v>132.83032174451142</v>
      </c>
      <c r="G7" s="30">
        <f t="shared" si="4"/>
        <v>47.408727697884657</v>
      </c>
      <c r="H7" s="30">
        <f t="shared" si="4"/>
        <v>25.892402437833908</v>
      </c>
      <c r="I7" s="30">
        <f t="shared" si="4"/>
        <v>96.723061620105653</v>
      </c>
      <c r="J7" s="30">
        <f t="shared" si="4"/>
        <v>0</v>
      </c>
      <c r="K7" s="30">
        <f t="shared" si="4"/>
        <v>6.2504248014195518</v>
      </c>
      <c r="L7" s="30">
        <f t="shared" si="4"/>
        <v>0.39503507826466144</v>
      </c>
      <c r="M7" s="30">
        <f t="shared" si="4"/>
        <v>0.19988468163438491</v>
      </c>
      <c r="N7" s="30">
        <f t="shared" si="4"/>
        <v>16.082009004627107</v>
      </c>
      <c r="O7" s="30">
        <f t="shared" si="4"/>
        <v>16.012158331372749</v>
      </c>
      <c r="P7" s="30">
        <f t="shared" si="4"/>
        <v>9.319904195153244</v>
      </c>
      <c r="Q7" s="30">
        <f t="shared" si="4"/>
        <v>6.2880592705156646</v>
      </c>
      <c r="R7" s="30">
        <f t="shared" si="4"/>
        <v>3.125933523198781</v>
      </c>
      <c r="S7" s="80">
        <f t="shared" si="3"/>
        <v>764.80724026409769</v>
      </c>
      <c r="T7" s="221"/>
    </row>
    <row r="8" spans="1:20" s="28" customFormat="1" x14ac:dyDescent="0.2">
      <c r="B8" s="28" t="str">
        <f t="shared" si="0"/>
        <v>SOx (tons/year) - All</v>
      </c>
      <c r="C8" s="30">
        <f t="shared" ref="C8:R8" si="5">C36</f>
        <v>0.3068096928239476</v>
      </c>
      <c r="D8" s="30">
        <f t="shared" si="5"/>
        <v>4.1622652404224816E-2</v>
      </c>
      <c r="E8" s="30">
        <f t="shared" si="5"/>
        <v>0.288458321758992</v>
      </c>
      <c r="F8" s="30">
        <f t="shared" si="5"/>
        <v>0.19888764281427046</v>
      </c>
      <c r="G8" s="30">
        <f t="shared" si="5"/>
        <v>7.8547657166979451E-2</v>
      </c>
      <c r="H8" s="30">
        <f t="shared" si="5"/>
        <v>2.6007673299316317E-2</v>
      </c>
      <c r="I8" s="30">
        <f t="shared" si="5"/>
        <v>0.15564417580692524</v>
      </c>
      <c r="J8" s="30">
        <f t="shared" si="5"/>
        <v>0</v>
      </c>
      <c r="K8" s="30">
        <f t="shared" si="5"/>
        <v>4.0580798970078717E-3</v>
      </c>
      <c r="L8" s="30">
        <f t="shared" si="5"/>
        <v>9.6787320750277642E-3</v>
      </c>
      <c r="M8" s="30">
        <f t="shared" si="5"/>
        <v>3.0093954464742922E-4</v>
      </c>
      <c r="N8" s="30">
        <f t="shared" si="5"/>
        <v>6.6310245896794837E-2</v>
      </c>
      <c r="O8" s="30">
        <f t="shared" si="5"/>
        <v>1.551246638579367E-2</v>
      </c>
      <c r="P8" s="30">
        <f t="shared" si="5"/>
        <v>8.9486255434971639E-3</v>
      </c>
      <c r="Q8" s="30">
        <f t="shared" si="5"/>
        <v>6.342248579473954E-3</v>
      </c>
      <c r="R8" s="30">
        <f t="shared" si="5"/>
        <v>4.6205994693784801E-3</v>
      </c>
      <c r="S8" s="80">
        <f t="shared" si="3"/>
        <v>1.2117497534662769</v>
      </c>
      <c r="T8" s="183"/>
    </row>
    <row r="9" spans="1:20" s="28" customFormat="1" x14ac:dyDescent="0.2">
      <c r="B9" s="28" t="str">
        <f t="shared" si="0"/>
        <v>PM (tons/year) - All</v>
      </c>
      <c r="C9" s="30">
        <f t="shared" ref="C9:R9" si="6">C37</f>
        <v>9.3921604484918788</v>
      </c>
      <c r="D9" s="30">
        <f t="shared" si="6"/>
        <v>1.4238838139354333</v>
      </c>
      <c r="E9" s="30">
        <f t="shared" si="6"/>
        <v>4.5480562382624461</v>
      </c>
      <c r="F9" s="30">
        <f t="shared" si="6"/>
        <v>5.515405231879881</v>
      </c>
      <c r="G9" s="30">
        <f t="shared" si="6"/>
        <v>1.0265086690407312</v>
      </c>
      <c r="H9" s="30">
        <f t="shared" si="6"/>
        <v>0.90906284882073685</v>
      </c>
      <c r="I9" s="30">
        <f t="shared" si="6"/>
        <v>2.5296911698424585</v>
      </c>
      <c r="J9" s="30">
        <f t="shared" si="6"/>
        <v>0</v>
      </c>
      <c r="K9" s="30">
        <f t="shared" si="6"/>
        <v>0.16484534546663454</v>
      </c>
      <c r="L9" s="30">
        <f t="shared" si="6"/>
        <v>0.62889274229633496</v>
      </c>
      <c r="M9" s="30">
        <f t="shared" si="6"/>
        <v>7.0810015711725294E-3</v>
      </c>
      <c r="N9" s="30">
        <f t="shared" si="6"/>
        <v>0.65697830272325231</v>
      </c>
      <c r="O9" s="30">
        <f t="shared" si="6"/>
        <v>0.6316861751439975</v>
      </c>
      <c r="P9" s="30">
        <f t="shared" si="6"/>
        <v>0.36612326831027447</v>
      </c>
      <c r="Q9" s="30">
        <f t="shared" si="6"/>
        <v>0.26955161363136959</v>
      </c>
      <c r="R9" s="30">
        <f t="shared" si="6"/>
        <v>0.11089636264970336</v>
      </c>
      <c r="S9" s="80">
        <f t="shared" si="3"/>
        <v>28.180823232066309</v>
      </c>
      <c r="T9" s="183"/>
    </row>
    <row r="10" spans="1:20" s="28" customFormat="1" x14ac:dyDescent="0.2">
      <c r="B10" s="131" t="str">
        <f t="shared" si="0"/>
        <v>NOx (tons/year) - BLM</v>
      </c>
      <c r="C10" s="132">
        <f t="shared" ref="C10:R10" si="7">C38</f>
        <v>25.799549816016043</v>
      </c>
      <c r="D10" s="132">
        <f t="shared" si="7"/>
        <v>0.29064867080873769</v>
      </c>
      <c r="E10" s="132">
        <f t="shared" si="7"/>
        <v>1.6303092354381521</v>
      </c>
      <c r="F10" s="132">
        <f t="shared" si="7"/>
        <v>9.1381756806984011</v>
      </c>
      <c r="G10" s="132">
        <f t="shared" si="7"/>
        <v>0.68407419676845227</v>
      </c>
      <c r="H10" s="132">
        <f t="shared" si="7"/>
        <v>2.3150491615057547</v>
      </c>
      <c r="I10" s="132">
        <f t="shared" si="7"/>
        <v>52.615574274986137</v>
      </c>
      <c r="J10" s="132">
        <f t="shared" si="7"/>
        <v>0</v>
      </c>
      <c r="K10" s="132">
        <f t="shared" si="7"/>
        <v>0.16594668592941175</v>
      </c>
      <c r="L10" s="132">
        <f t="shared" si="7"/>
        <v>0</v>
      </c>
      <c r="M10" s="132">
        <f t="shared" si="7"/>
        <v>0.35430798845455364</v>
      </c>
      <c r="N10" s="132">
        <f t="shared" si="7"/>
        <v>0.99813949289441994</v>
      </c>
      <c r="O10" s="132">
        <f t="shared" si="7"/>
        <v>0</v>
      </c>
      <c r="P10" s="132">
        <f t="shared" si="7"/>
        <v>0.82973342964705898</v>
      </c>
      <c r="Q10" s="132">
        <f t="shared" si="7"/>
        <v>2.8210936607999999</v>
      </c>
      <c r="R10" s="132">
        <f t="shared" si="7"/>
        <v>0.72967914321968241</v>
      </c>
      <c r="S10" s="149">
        <f t="shared" si="3"/>
        <v>98.372281437166805</v>
      </c>
    </row>
    <row r="11" spans="1:20" s="28" customFormat="1" x14ac:dyDescent="0.2">
      <c r="B11" s="131" t="str">
        <f t="shared" si="0"/>
        <v>VOC (tons/year) - BLM</v>
      </c>
      <c r="C11" s="132">
        <f t="shared" ref="C11:R11" si="8">C39</f>
        <v>161.34409951608546</v>
      </c>
      <c r="D11" s="132">
        <f t="shared" si="8"/>
        <v>1.2326229865695912</v>
      </c>
      <c r="E11" s="132">
        <f t="shared" si="8"/>
        <v>12.133161402674437</v>
      </c>
      <c r="F11" s="132">
        <f t="shared" si="8"/>
        <v>82.780559869788831</v>
      </c>
      <c r="G11" s="132">
        <f t="shared" si="8"/>
        <v>1.689813398336742</v>
      </c>
      <c r="H11" s="132">
        <f t="shared" si="8"/>
        <v>33.715390039402308</v>
      </c>
      <c r="I11" s="132">
        <f t="shared" si="8"/>
        <v>106.15842648607135</v>
      </c>
      <c r="J11" s="132">
        <f t="shared" si="8"/>
        <v>0</v>
      </c>
      <c r="K11" s="132">
        <f t="shared" si="8"/>
        <v>1.7650743296663813</v>
      </c>
      <c r="L11" s="132">
        <f t="shared" si="8"/>
        <v>0</v>
      </c>
      <c r="M11" s="132">
        <f t="shared" si="8"/>
        <v>0.53351380778503932</v>
      </c>
      <c r="N11" s="132">
        <f t="shared" si="8"/>
        <v>82.589236131800973</v>
      </c>
      <c r="O11" s="132">
        <f t="shared" si="8"/>
        <v>0</v>
      </c>
      <c r="P11" s="132">
        <f t="shared" si="8"/>
        <v>9.8833784765954089</v>
      </c>
      <c r="Q11" s="132">
        <f t="shared" si="8"/>
        <v>60.446710675980391</v>
      </c>
      <c r="R11" s="132">
        <f t="shared" si="8"/>
        <v>1.5218961281043089</v>
      </c>
      <c r="S11" s="149">
        <f t="shared" si="3"/>
        <v>555.79388324886122</v>
      </c>
    </row>
    <row r="12" spans="1:20" s="28" customFormat="1" x14ac:dyDescent="0.2">
      <c r="B12" s="131" t="str">
        <f t="shared" si="0"/>
        <v>CO (tons/year) - BLM</v>
      </c>
      <c r="C12" s="132">
        <f t="shared" ref="C12:R12" si="9">C40</f>
        <v>22.242194867788996</v>
      </c>
      <c r="D12" s="132">
        <f t="shared" si="9"/>
        <v>0.21255511064866106</v>
      </c>
      <c r="E12" s="132">
        <f t="shared" si="9"/>
        <v>1.4110471152827968</v>
      </c>
      <c r="F12" s="132">
        <f t="shared" si="9"/>
        <v>5.8591028161559171</v>
      </c>
      <c r="G12" s="132">
        <f t="shared" si="9"/>
        <v>0.38592399124779697</v>
      </c>
      <c r="H12" s="132">
        <f t="shared" si="9"/>
        <v>1.8496729672639949</v>
      </c>
      <c r="I12" s="132">
        <f t="shared" si="9"/>
        <v>29.735392417142442</v>
      </c>
      <c r="J12" s="132">
        <f t="shared" si="9"/>
        <v>0</v>
      </c>
      <c r="K12" s="132">
        <f t="shared" si="9"/>
        <v>0.1462779107563297</v>
      </c>
      <c r="L12" s="132">
        <f t="shared" si="9"/>
        <v>0</v>
      </c>
      <c r="M12" s="132">
        <f t="shared" si="9"/>
        <v>0.19988468163438491</v>
      </c>
      <c r="N12" s="132">
        <f t="shared" si="9"/>
        <v>0.89104937053270139</v>
      </c>
      <c r="O12" s="132">
        <f t="shared" si="9"/>
        <v>0</v>
      </c>
      <c r="P12" s="132">
        <f t="shared" si="9"/>
        <v>0.73138955378164849</v>
      </c>
      <c r="Q12" s="132">
        <f t="shared" si="9"/>
        <v>2.4867244828576047</v>
      </c>
      <c r="R12" s="132">
        <f t="shared" si="9"/>
        <v>0.41165225733098343</v>
      </c>
      <c r="S12" s="149">
        <f t="shared" si="3"/>
        <v>66.562867542424272</v>
      </c>
    </row>
    <row r="13" spans="1:20" s="28" customFormat="1" x14ac:dyDescent="0.2">
      <c r="B13" s="131" t="str">
        <f t="shared" si="0"/>
        <v>SOx (tons/year) - BLM</v>
      </c>
      <c r="C13" s="132">
        <f t="shared" ref="C13:R13" si="10">C41</f>
        <v>2.175351897125655E-2</v>
      </c>
      <c r="D13" s="132">
        <f t="shared" si="10"/>
        <v>2.4593092328902282E-4</v>
      </c>
      <c r="E13" s="132">
        <f t="shared" si="10"/>
        <v>1.3747456714305257E-3</v>
      </c>
      <c r="F13" s="132">
        <f t="shared" si="10"/>
        <v>7.7398324555519628E-3</v>
      </c>
      <c r="G13" s="132">
        <f t="shared" si="10"/>
        <v>5.8103397041232613E-4</v>
      </c>
      <c r="H13" s="132">
        <f t="shared" si="10"/>
        <v>1.9465123404345907E-3</v>
      </c>
      <c r="I13" s="132">
        <f t="shared" si="10"/>
        <v>4.4688697006691397E-2</v>
      </c>
      <c r="J13" s="132">
        <f t="shared" si="10"/>
        <v>0</v>
      </c>
      <c r="K13" s="132">
        <f t="shared" si="10"/>
        <v>1.3993378955199555E-4</v>
      </c>
      <c r="L13" s="132">
        <f t="shared" si="10"/>
        <v>0</v>
      </c>
      <c r="M13" s="132">
        <f t="shared" si="10"/>
        <v>3.0093954464742922E-4</v>
      </c>
      <c r="N13" s="132">
        <f t="shared" si="10"/>
        <v>8.3960273731197325E-4</v>
      </c>
      <c r="O13" s="132">
        <f t="shared" si="10"/>
        <v>0</v>
      </c>
      <c r="P13" s="132">
        <f t="shared" si="10"/>
        <v>6.9966894775997778E-4</v>
      </c>
      <c r="Q13" s="132">
        <f t="shared" si="10"/>
        <v>2.3788744223839243E-3</v>
      </c>
      <c r="R13" s="132">
        <f t="shared" si="10"/>
        <v>6.1976956843981458E-4</v>
      </c>
      <c r="S13" s="149">
        <f t="shared" si="3"/>
        <v>8.3309060349161482E-2</v>
      </c>
    </row>
    <row r="14" spans="1:20" s="28" customFormat="1" x14ac:dyDescent="0.2">
      <c r="B14" s="131" t="str">
        <f t="shared" si="0"/>
        <v>PM (tons/year) - BLM</v>
      </c>
      <c r="C14" s="132">
        <f t="shared" ref="C14:R14" si="11">C42</f>
        <v>0.8576393206233528</v>
      </c>
      <c r="D14" s="132">
        <f t="shared" si="11"/>
        <v>7.9933538704823164E-3</v>
      </c>
      <c r="E14" s="132">
        <f t="shared" si="11"/>
        <v>5.4513094331339711E-2</v>
      </c>
      <c r="F14" s="132">
        <f t="shared" si="11"/>
        <v>0.21164665289808837</v>
      </c>
      <c r="G14" s="132">
        <f t="shared" si="11"/>
        <v>1.3671524831389226E-2</v>
      </c>
      <c r="H14" s="132">
        <f t="shared" si="11"/>
        <v>6.7755459845813618E-2</v>
      </c>
      <c r="I14" s="132">
        <f t="shared" si="11"/>
        <v>1.0537170628231238</v>
      </c>
      <c r="J14" s="132">
        <f t="shared" si="11"/>
        <v>0</v>
      </c>
      <c r="K14" s="132">
        <f t="shared" si="11"/>
        <v>5.6843222574701566E-3</v>
      </c>
      <c r="L14" s="132">
        <f t="shared" si="11"/>
        <v>0</v>
      </c>
      <c r="M14" s="132">
        <f t="shared" si="11"/>
        <v>7.0810015711725294E-3</v>
      </c>
      <c r="N14" s="132">
        <f t="shared" si="11"/>
        <v>3.4105933544820936E-2</v>
      </c>
      <c r="O14" s="132">
        <f t="shared" si="11"/>
        <v>0</v>
      </c>
      <c r="P14" s="132">
        <f t="shared" si="11"/>
        <v>2.8421611287350778E-2</v>
      </c>
      <c r="Q14" s="132">
        <f t="shared" si="11"/>
        <v>9.663347837699264E-2</v>
      </c>
      <c r="R14" s="132">
        <f t="shared" si="11"/>
        <v>1.4582959820148508E-2</v>
      </c>
      <c r="S14" s="149">
        <f t="shared" si="3"/>
        <v>2.4534457760815451</v>
      </c>
    </row>
    <row r="15" spans="1:20" s="28" customFormat="1" x14ac:dyDescent="0.2">
      <c r="B15" s="134" t="str">
        <f t="shared" si="0"/>
        <v>NOx (tons/year) - Tribal</v>
      </c>
      <c r="C15" s="135">
        <f t="shared" ref="C15:R15" si="12">C43</f>
        <v>0</v>
      </c>
      <c r="D15" s="135">
        <f t="shared" si="12"/>
        <v>3.2152617178362579</v>
      </c>
      <c r="E15" s="135">
        <f t="shared" si="12"/>
        <v>58.340330010430677</v>
      </c>
      <c r="F15" s="135">
        <f t="shared" si="12"/>
        <v>0.36532732504782228</v>
      </c>
      <c r="G15" s="135">
        <f t="shared" si="12"/>
        <v>2.7819017335250389</v>
      </c>
      <c r="H15" s="135">
        <f t="shared" si="12"/>
        <v>0</v>
      </c>
      <c r="I15" s="135">
        <f t="shared" si="12"/>
        <v>0.78994570089062632</v>
      </c>
      <c r="J15" s="135">
        <f t="shared" si="12"/>
        <v>0</v>
      </c>
      <c r="K15" s="135">
        <f t="shared" si="12"/>
        <v>0</v>
      </c>
      <c r="L15" s="135">
        <f t="shared" si="12"/>
        <v>0</v>
      </c>
      <c r="M15" s="135">
        <f t="shared" si="12"/>
        <v>0</v>
      </c>
      <c r="N15" s="135">
        <f t="shared" si="12"/>
        <v>0</v>
      </c>
      <c r="O15" s="135">
        <f t="shared" si="12"/>
        <v>0</v>
      </c>
      <c r="P15" s="135">
        <f t="shared" si="12"/>
        <v>0</v>
      </c>
      <c r="Q15" s="135">
        <f t="shared" si="12"/>
        <v>0</v>
      </c>
      <c r="R15" s="135">
        <f t="shared" si="12"/>
        <v>4.5604946451230151E-2</v>
      </c>
      <c r="S15" s="150">
        <f t="shared" si="3"/>
        <v>65.538371434181656</v>
      </c>
    </row>
    <row r="16" spans="1:20" s="28" customFormat="1" x14ac:dyDescent="0.2">
      <c r="B16" s="134" t="str">
        <f t="shared" si="0"/>
        <v>VOC (tons/year) - Tribal</v>
      </c>
      <c r="C16" s="135">
        <f t="shared" ref="C16:R16" si="13">C44</f>
        <v>0</v>
      </c>
      <c r="D16" s="135">
        <f t="shared" si="13"/>
        <v>32.340964100874835</v>
      </c>
      <c r="E16" s="135">
        <f t="shared" si="13"/>
        <v>447.0675815795795</v>
      </c>
      <c r="F16" s="135">
        <f t="shared" si="13"/>
        <v>0.52011303409551823</v>
      </c>
      <c r="G16" s="135">
        <f t="shared" si="13"/>
        <v>7.3651206595230079</v>
      </c>
      <c r="H16" s="135">
        <f t="shared" si="13"/>
        <v>0</v>
      </c>
      <c r="I16" s="135">
        <f t="shared" si="13"/>
        <v>0.96070294668958878</v>
      </c>
      <c r="J16" s="135">
        <f t="shared" si="13"/>
        <v>0</v>
      </c>
      <c r="K16" s="135">
        <f t="shared" si="13"/>
        <v>0</v>
      </c>
      <c r="L16" s="135">
        <f t="shared" si="13"/>
        <v>0</v>
      </c>
      <c r="M16" s="135">
        <f t="shared" si="13"/>
        <v>0</v>
      </c>
      <c r="N16" s="135">
        <f t="shared" si="13"/>
        <v>0</v>
      </c>
      <c r="O16" s="135">
        <f t="shared" si="13"/>
        <v>0</v>
      </c>
      <c r="P16" s="135">
        <f t="shared" si="13"/>
        <v>0</v>
      </c>
      <c r="Q16" s="135">
        <f t="shared" si="13"/>
        <v>0</v>
      </c>
      <c r="R16" s="135">
        <f t="shared" si="13"/>
        <v>5.757750225428928E-2</v>
      </c>
      <c r="S16" s="150">
        <f t="shared" si="3"/>
        <v>488.31205982301674</v>
      </c>
    </row>
    <row r="17" spans="2:19" s="28" customFormat="1" x14ac:dyDescent="0.2">
      <c r="B17" s="134" t="str">
        <f t="shared" si="0"/>
        <v>CO (tons/year) - Tribal</v>
      </c>
      <c r="C17" s="135">
        <f t="shared" ref="C17:R17" si="14">C45</f>
        <v>0</v>
      </c>
      <c r="D17" s="135">
        <f t="shared" si="14"/>
        <v>2.8341739034183226</v>
      </c>
      <c r="E17" s="135">
        <f t="shared" si="14"/>
        <v>42.023805884842844</v>
      </c>
      <c r="F17" s="135">
        <f t="shared" si="14"/>
        <v>0.20610129728670223</v>
      </c>
      <c r="G17" s="135">
        <f t="shared" si="14"/>
        <v>1.569424231074374</v>
      </c>
      <c r="H17" s="135">
        <f t="shared" si="14"/>
        <v>0</v>
      </c>
      <c r="I17" s="135">
        <f t="shared" si="14"/>
        <v>0.44565194710879968</v>
      </c>
      <c r="J17" s="135">
        <f t="shared" si="14"/>
        <v>0</v>
      </c>
      <c r="K17" s="135">
        <f t="shared" si="14"/>
        <v>0</v>
      </c>
      <c r="L17" s="135">
        <f t="shared" si="14"/>
        <v>0</v>
      </c>
      <c r="M17" s="135">
        <f t="shared" si="14"/>
        <v>0</v>
      </c>
      <c r="N17" s="135">
        <f t="shared" si="14"/>
        <v>0</v>
      </c>
      <c r="O17" s="135">
        <f t="shared" si="14"/>
        <v>0</v>
      </c>
      <c r="P17" s="135">
        <f t="shared" si="14"/>
        <v>0</v>
      </c>
      <c r="Q17" s="135">
        <f t="shared" si="14"/>
        <v>0</v>
      </c>
      <c r="R17" s="135">
        <f t="shared" si="14"/>
        <v>2.5728266083186464E-2</v>
      </c>
      <c r="S17" s="150">
        <f t="shared" si="3"/>
        <v>47.104885529814226</v>
      </c>
    </row>
    <row r="18" spans="2:19" s="28" customFormat="1" x14ac:dyDescent="0.2">
      <c r="B18" s="134" t="str">
        <f t="shared" si="0"/>
        <v>SOx (tons/year) - Tribal</v>
      </c>
      <c r="C18" s="135">
        <f t="shared" ref="C18:R18" si="15">C46</f>
        <v>0</v>
      </c>
      <c r="D18" s="135">
        <f t="shared" si="15"/>
        <v>2.7112548470517171E-3</v>
      </c>
      <c r="E18" s="135">
        <f t="shared" si="15"/>
        <v>4.7444333499325961E-2</v>
      </c>
      <c r="F18" s="135">
        <f t="shared" si="15"/>
        <v>3.1029906869078948E-4</v>
      </c>
      <c r="G18" s="135">
        <f t="shared" si="15"/>
        <v>2.362871479676793E-3</v>
      </c>
      <c r="H18" s="135">
        <f t="shared" si="15"/>
        <v>0</v>
      </c>
      <c r="I18" s="135">
        <f t="shared" si="15"/>
        <v>6.7095833926621184E-4</v>
      </c>
      <c r="J18" s="135">
        <f t="shared" si="15"/>
        <v>0</v>
      </c>
      <c r="K18" s="135">
        <f t="shared" si="15"/>
        <v>0</v>
      </c>
      <c r="L18" s="135">
        <f t="shared" si="15"/>
        <v>0</v>
      </c>
      <c r="M18" s="135">
        <f t="shared" si="15"/>
        <v>0</v>
      </c>
      <c r="N18" s="135">
        <f t="shared" si="15"/>
        <v>0</v>
      </c>
      <c r="O18" s="135">
        <f t="shared" si="15"/>
        <v>0</v>
      </c>
      <c r="P18" s="135">
        <f t="shared" si="15"/>
        <v>0</v>
      </c>
      <c r="Q18" s="135">
        <f t="shared" si="15"/>
        <v>0</v>
      </c>
      <c r="R18" s="135">
        <f t="shared" si="15"/>
        <v>3.8735598027488411E-5</v>
      </c>
      <c r="S18" s="150">
        <f t="shared" si="3"/>
        <v>5.3538452832038959E-2</v>
      </c>
    </row>
    <row r="19" spans="2:19" s="28" customFormat="1" x14ac:dyDescent="0.2">
      <c r="B19" s="134" t="str">
        <f t="shared" si="0"/>
        <v>PM (tons/year) - Tribal</v>
      </c>
      <c r="C19" s="135">
        <f t="shared" ref="C19:R19" si="16">C47</f>
        <v>0</v>
      </c>
      <c r="D19" s="135">
        <f t="shared" si="16"/>
        <v>0.11013527413293819</v>
      </c>
      <c r="E19" s="135">
        <f t="shared" si="16"/>
        <v>2.156036256197944</v>
      </c>
      <c r="F19" s="135">
        <f t="shared" si="16"/>
        <v>7.3012278778684702E-3</v>
      </c>
      <c r="G19" s="135">
        <f t="shared" si="16"/>
        <v>5.5597534314316188E-2</v>
      </c>
      <c r="H19" s="135">
        <f t="shared" si="16"/>
        <v>0</v>
      </c>
      <c r="I19" s="135">
        <f t="shared" si="16"/>
        <v>1.5787413582025379E-2</v>
      </c>
      <c r="J19" s="135">
        <f t="shared" si="16"/>
        <v>0</v>
      </c>
      <c r="K19" s="135">
        <f t="shared" si="16"/>
        <v>0</v>
      </c>
      <c r="L19" s="135">
        <f t="shared" si="16"/>
        <v>0</v>
      </c>
      <c r="M19" s="135">
        <f t="shared" si="16"/>
        <v>0</v>
      </c>
      <c r="N19" s="135">
        <f t="shared" si="16"/>
        <v>0</v>
      </c>
      <c r="O19" s="135">
        <f t="shared" si="16"/>
        <v>0</v>
      </c>
      <c r="P19" s="135">
        <f t="shared" si="16"/>
        <v>0</v>
      </c>
      <c r="Q19" s="135">
        <f t="shared" si="16"/>
        <v>0</v>
      </c>
      <c r="R19" s="135">
        <f t="shared" si="16"/>
        <v>9.1143498875928173E-4</v>
      </c>
      <c r="S19" s="150">
        <f t="shared" si="3"/>
        <v>2.3457691410938515</v>
      </c>
    </row>
    <row r="20" spans="2:19" s="28" customFormat="1" x14ac:dyDescent="0.2">
      <c r="B20" s="177" t="str">
        <f t="shared" si="0"/>
        <v>NOx (tons/year) - Pvt/State</v>
      </c>
      <c r="C20" s="178">
        <f t="shared" ref="C20:R20" si="17">C48</f>
        <v>293.21945758665026</v>
      </c>
      <c r="D20" s="178">
        <f t="shared" si="17"/>
        <v>71.781834036680095</v>
      </c>
      <c r="E20" s="178">
        <f t="shared" si="17"/>
        <v>107.13490199713485</v>
      </c>
      <c r="F20" s="178">
        <f t="shared" si="17"/>
        <v>542.52936860638476</v>
      </c>
      <c r="G20" s="178">
        <f t="shared" si="17"/>
        <v>42.938285599325205</v>
      </c>
      <c r="H20" s="178">
        <f t="shared" si="17"/>
        <v>28.241365011576409</v>
      </c>
      <c r="I20" s="178">
        <f t="shared" si="17"/>
        <v>79.245492717317333</v>
      </c>
      <c r="J20" s="178">
        <f t="shared" si="17"/>
        <v>0</v>
      </c>
      <c r="K20" s="178">
        <f t="shared" si="17"/>
        <v>5.448813305298712</v>
      </c>
      <c r="L20" s="178">
        <f t="shared" si="17"/>
        <v>0.21408108911391396</v>
      </c>
      <c r="M20" s="178">
        <f t="shared" si="17"/>
        <v>0</v>
      </c>
      <c r="N20" s="178">
        <f t="shared" si="17"/>
        <v>35.201774092446136</v>
      </c>
      <c r="O20" s="178">
        <f t="shared" si="17"/>
        <v>18.428922062683771</v>
      </c>
      <c r="P20" s="178">
        <f t="shared" si="17"/>
        <v>9.8108421132255508</v>
      </c>
      <c r="Q20" s="178">
        <f t="shared" si="17"/>
        <v>4.7957700639379057</v>
      </c>
      <c r="R20" s="178">
        <f t="shared" si="17"/>
        <v>4.6673650458896088</v>
      </c>
      <c r="S20" s="181">
        <f t="shared" si="3"/>
        <v>1243.6582733276646</v>
      </c>
    </row>
    <row r="21" spans="2:19" s="28" customFormat="1" x14ac:dyDescent="0.2">
      <c r="B21" s="177" t="str">
        <f t="shared" si="0"/>
        <v>VOC (tons/year) - Pvt/State</v>
      </c>
      <c r="C21" s="178">
        <f t="shared" ref="C21:R21" si="18">C49</f>
        <v>1241.8374159659902</v>
      </c>
      <c r="D21" s="178">
        <f t="shared" si="18"/>
        <v>295.83522982366742</v>
      </c>
      <c r="E21" s="178">
        <f t="shared" si="18"/>
        <v>493.37410178111844</v>
      </c>
      <c r="F21" s="178">
        <f t="shared" si="18"/>
        <v>458.36682476184228</v>
      </c>
      <c r="G21" s="178">
        <f t="shared" si="18"/>
        <v>97.660558643843729</v>
      </c>
      <c r="H21" s="178">
        <f t="shared" si="18"/>
        <v>304.88604184535535</v>
      </c>
      <c r="I21" s="178">
        <f t="shared" si="18"/>
        <v>88.474376624237664</v>
      </c>
      <c r="J21" s="178">
        <f t="shared" si="18"/>
        <v>102.97388335260651</v>
      </c>
      <c r="K21" s="178">
        <f t="shared" si="18"/>
        <v>65.500976831918138</v>
      </c>
      <c r="L21" s="178">
        <f t="shared" si="18"/>
        <v>11.149120316575889</v>
      </c>
      <c r="M21" s="178">
        <f t="shared" si="18"/>
        <v>0</v>
      </c>
      <c r="N21" s="178">
        <f t="shared" si="18"/>
        <v>523.90464188897681</v>
      </c>
      <c r="O21" s="178">
        <f t="shared" si="18"/>
        <v>181.88169818038273</v>
      </c>
      <c r="P21" s="178">
        <f t="shared" si="18"/>
        <v>456.07383932610395</v>
      </c>
      <c r="Q21" s="178">
        <f t="shared" si="18"/>
        <v>66.042924529896439</v>
      </c>
      <c r="R21" s="178">
        <f t="shared" si="18"/>
        <v>11.0062055011749</v>
      </c>
      <c r="S21" s="181">
        <f t="shared" si="3"/>
        <v>4398.9678393736904</v>
      </c>
    </row>
    <row r="22" spans="2:19" s="28" customFormat="1" x14ac:dyDescent="0.2">
      <c r="B22" s="177" t="str">
        <f t="shared" si="0"/>
        <v>CO (tons/year) - Pvt/State</v>
      </c>
      <c r="C22" s="178">
        <f t="shared" ref="C22:R22" si="19">C50</f>
        <v>193.95046615043057</v>
      </c>
      <c r="D22" s="178">
        <f t="shared" si="19"/>
        <v>36.23697059085324</v>
      </c>
      <c r="E22" s="178">
        <f t="shared" si="19"/>
        <v>105.36810425431042</v>
      </c>
      <c r="F22" s="178">
        <f t="shared" si="19"/>
        <v>126.76511763106879</v>
      </c>
      <c r="G22" s="178">
        <f t="shared" si="19"/>
        <v>45.453379475562485</v>
      </c>
      <c r="H22" s="178">
        <f t="shared" si="19"/>
        <v>24.042729470569917</v>
      </c>
      <c r="I22" s="178">
        <f t="shared" si="19"/>
        <v>66.542017255854404</v>
      </c>
      <c r="J22" s="178">
        <f t="shared" si="19"/>
        <v>0</v>
      </c>
      <c r="K22" s="178">
        <f t="shared" si="19"/>
        <v>6.1041468906632224</v>
      </c>
      <c r="L22" s="178">
        <f t="shared" si="19"/>
        <v>0.39503507826466144</v>
      </c>
      <c r="M22" s="178">
        <f t="shared" si="19"/>
        <v>0</v>
      </c>
      <c r="N22" s="178">
        <f t="shared" si="19"/>
        <v>15.1909596340944</v>
      </c>
      <c r="O22" s="178">
        <f t="shared" si="19"/>
        <v>16.012158331372749</v>
      </c>
      <c r="P22" s="178">
        <f t="shared" si="19"/>
        <v>8.5885146413715958</v>
      </c>
      <c r="Q22" s="178">
        <f t="shared" si="19"/>
        <v>3.8013347876580585</v>
      </c>
      <c r="R22" s="178">
        <f t="shared" si="19"/>
        <v>2.6885529997846112</v>
      </c>
      <c r="S22" s="181">
        <f t="shared" si="3"/>
        <v>651.13948719185919</v>
      </c>
    </row>
    <row r="23" spans="2:19" s="28" customFormat="1" x14ac:dyDescent="0.2">
      <c r="B23" s="177" t="str">
        <f t="shared" si="0"/>
        <v>SOx (tons/year) - Pvt/State</v>
      </c>
      <c r="C23" s="178">
        <f t="shared" ref="C23:R23" si="20">C51</f>
        <v>0.28505617385269111</v>
      </c>
      <c r="D23" s="178">
        <f t="shared" si="20"/>
        <v>3.8665466633884066E-2</v>
      </c>
      <c r="E23" s="178">
        <f t="shared" si="20"/>
        <v>0.2396392425882356</v>
      </c>
      <c r="F23" s="178">
        <f t="shared" si="20"/>
        <v>0.19083751129002768</v>
      </c>
      <c r="G23" s="178">
        <f t="shared" si="20"/>
        <v>7.5603751716890336E-2</v>
      </c>
      <c r="H23" s="178">
        <f t="shared" si="20"/>
        <v>2.4061160958881729E-2</v>
      </c>
      <c r="I23" s="178">
        <f t="shared" si="20"/>
        <v>0.11028452046096768</v>
      </c>
      <c r="J23" s="178">
        <f t="shared" si="20"/>
        <v>0</v>
      </c>
      <c r="K23" s="178">
        <f t="shared" si="20"/>
        <v>3.9181461074558757E-3</v>
      </c>
      <c r="L23" s="178">
        <f t="shared" si="20"/>
        <v>9.6787320750277642E-3</v>
      </c>
      <c r="M23" s="178">
        <f t="shared" si="20"/>
        <v>0</v>
      </c>
      <c r="N23" s="178">
        <f t="shared" si="20"/>
        <v>6.5470643159482866E-2</v>
      </c>
      <c r="O23" s="178">
        <f t="shared" si="20"/>
        <v>1.551246638579367E-2</v>
      </c>
      <c r="P23" s="178">
        <f t="shared" si="20"/>
        <v>8.2489565957371887E-3</v>
      </c>
      <c r="Q23" s="178">
        <f t="shared" si="20"/>
        <v>3.9633741570900298E-3</v>
      </c>
      <c r="R23" s="178">
        <f t="shared" si="20"/>
        <v>3.9620943029111764E-3</v>
      </c>
      <c r="S23" s="181">
        <f t="shared" si="3"/>
        <v>1.074902240285077</v>
      </c>
    </row>
    <row r="24" spans="2:19" s="28" customFormat="1" x14ac:dyDescent="0.2">
      <c r="B24" s="177" t="str">
        <f t="shared" si="0"/>
        <v>PM (tons/year) - Pvt/State</v>
      </c>
      <c r="C24" s="178">
        <f t="shared" ref="C24:R24" si="21">C52</f>
        <v>8.534521127868528</v>
      </c>
      <c r="D24" s="178">
        <f t="shared" si="21"/>
        <v>1.3057551859320129</v>
      </c>
      <c r="E24" s="178">
        <f t="shared" si="21"/>
        <v>2.3375068877331633</v>
      </c>
      <c r="F24" s="178">
        <f t="shared" si="21"/>
        <v>5.2964573511039239</v>
      </c>
      <c r="G24" s="178">
        <f t="shared" si="21"/>
        <v>0.95723960989502554</v>
      </c>
      <c r="H24" s="178">
        <f t="shared" si="21"/>
        <v>0.84130738897492297</v>
      </c>
      <c r="I24" s="178">
        <f t="shared" si="21"/>
        <v>1.4601866934373096</v>
      </c>
      <c r="J24" s="178">
        <f t="shared" si="21"/>
        <v>0</v>
      </c>
      <c r="K24" s="178">
        <f t="shared" si="21"/>
        <v>0.15916102320916437</v>
      </c>
      <c r="L24" s="178">
        <f t="shared" si="21"/>
        <v>0.62889274229633496</v>
      </c>
      <c r="M24" s="178">
        <f t="shared" si="21"/>
        <v>0</v>
      </c>
      <c r="N24" s="178">
        <f t="shared" si="21"/>
        <v>0.62287236917843125</v>
      </c>
      <c r="O24" s="178">
        <f t="shared" si="21"/>
        <v>0.6316861751439975</v>
      </c>
      <c r="P24" s="178">
        <f t="shared" si="21"/>
        <v>0.33770165702292365</v>
      </c>
      <c r="Q24" s="178">
        <f t="shared" si="21"/>
        <v>0.17291813525437694</v>
      </c>
      <c r="R24" s="178">
        <f t="shared" si="21"/>
        <v>9.540196784079559E-2</v>
      </c>
      <c r="S24" s="181">
        <f t="shared" si="3"/>
        <v>23.381608314890908</v>
      </c>
    </row>
    <row r="25" spans="2:19" s="28" customFormat="1" x14ac:dyDescent="0.2">
      <c r="B25" s="179" t="str">
        <f>RIGHT(B53,LEN(B53)-7)</f>
        <v>NOx  - U.S. Forest Service</v>
      </c>
      <c r="C25" s="174">
        <f t="shared" ref="C25:R25" si="22">C53</f>
        <v>0</v>
      </c>
      <c r="D25" s="174">
        <f t="shared" si="22"/>
        <v>0</v>
      </c>
      <c r="E25" s="174">
        <f t="shared" si="22"/>
        <v>0</v>
      </c>
      <c r="F25" s="174">
        <f t="shared" si="22"/>
        <v>0</v>
      </c>
      <c r="G25" s="174">
        <f t="shared" si="22"/>
        <v>0</v>
      </c>
      <c r="H25" s="174">
        <f t="shared" si="22"/>
        <v>0</v>
      </c>
      <c r="I25" s="174">
        <f t="shared" si="22"/>
        <v>0</v>
      </c>
      <c r="J25" s="174">
        <f t="shared" si="22"/>
        <v>0</v>
      </c>
      <c r="K25" s="174">
        <f t="shared" si="22"/>
        <v>0</v>
      </c>
      <c r="L25" s="174">
        <f t="shared" si="22"/>
        <v>0</v>
      </c>
      <c r="M25" s="174">
        <f t="shared" si="22"/>
        <v>0</v>
      </c>
      <c r="N25" s="174">
        <f t="shared" si="22"/>
        <v>0</v>
      </c>
      <c r="O25" s="174">
        <f t="shared" si="22"/>
        <v>0</v>
      </c>
      <c r="P25" s="174">
        <f t="shared" si="22"/>
        <v>0</v>
      </c>
      <c r="Q25" s="174">
        <f t="shared" si="22"/>
        <v>0</v>
      </c>
      <c r="R25" s="174">
        <f t="shared" si="22"/>
        <v>0</v>
      </c>
      <c r="S25" s="182">
        <f t="shared" si="3"/>
        <v>0</v>
      </c>
    </row>
    <row r="26" spans="2:19" s="28" customFormat="1" x14ac:dyDescent="0.2">
      <c r="B26" s="179" t="str">
        <f t="shared" si="0"/>
        <v>VOC  - U.S. Forest Service</v>
      </c>
      <c r="C26" s="174">
        <f t="shared" ref="C26:R26" si="23">C54</f>
        <v>0</v>
      </c>
      <c r="D26" s="174">
        <f t="shared" si="23"/>
        <v>0</v>
      </c>
      <c r="E26" s="174">
        <f t="shared" si="23"/>
        <v>0</v>
      </c>
      <c r="F26" s="174">
        <f t="shared" si="23"/>
        <v>0</v>
      </c>
      <c r="G26" s="174">
        <f t="shared" si="23"/>
        <v>0</v>
      </c>
      <c r="H26" s="174">
        <f t="shared" si="23"/>
        <v>0</v>
      </c>
      <c r="I26" s="174">
        <f t="shared" si="23"/>
        <v>0</v>
      </c>
      <c r="J26" s="174">
        <f t="shared" si="23"/>
        <v>0</v>
      </c>
      <c r="K26" s="174">
        <f t="shared" si="23"/>
        <v>0</v>
      </c>
      <c r="L26" s="174">
        <f t="shared" si="23"/>
        <v>0</v>
      </c>
      <c r="M26" s="174">
        <f t="shared" si="23"/>
        <v>0</v>
      </c>
      <c r="N26" s="174">
        <f t="shared" si="23"/>
        <v>0</v>
      </c>
      <c r="O26" s="174">
        <f t="shared" si="23"/>
        <v>0</v>
      </c>
      <c r="P26" s="174">
        <f t="shared" si="23"/>
        <v>0</v>
      </c>
      <c r="Q26" s="174">
        <f t="shared" si="23"/>
        <v>0</v>
      </c>
      <c r="R26" s="174">
        <f t="shared" si="23"/>
        <v>0</v>
      </c>
      <c r="S26" s="182">
        <f t="shared" si="3"/>
        <v>0</v>
      </c>
    </row>
    <row r="27" spans="2:19" s="28" customFormat="1" x14ac:dyDescent="0.2">
      <c r="B27" s="179" t="str">
        <f t="shared" si="0"/>
        <v>CO  - U.S. Forest Service</v>
      </c>
      <c r="C27" s="174">
        <f t="shared" ref="C27:R27" si="24">C55</f>
        <v>0</v>
      </c>
      <c r="D27" s="174">
        <f t="shared" si="24"/>
        <v>0</v>
      </c>
      <c r="E27" s="174">
        <f t="shared" si="24"/>
        <v>0</v>
      </c>
      <c r="F27" s="174">
        <f t="shared" si="24"/>
        <v>0</v>
      </c>
      <c r="G27" s="174">
        <f t="shared" si="24"/>
        <v>0</v>
      </c>
      <c r="H27" s="174">
        <f t="shared" si="24"/>
        <v>0</v>
      </c>
      <c r="I27" s="174">
        <f t="shared" si="24"/>
        <v>0</v>
      </c>
      <c r="J27" s="174">
        <f t="shared" si="24"/>
        <v>0</v>
      </c>
      <c r="K27" s="174">
        <f t="shared" si="24"/>
        <v>0</v>
      </c>
      <c r="L27" s="174">
        <f t="shared" si="24"/>
        <v>0</v>
      </c>
      <c r="M27" s="174">
        <f t="shared" si="24"/>
        <v>0</v>
      </c>
      <c r="N27" s="174">
        <f t="shared" si="24"/>
        <v>0</v>
      </c>
      <c r="O27" s="174">
        <f t="shared" si="24"/>
        <v>0</v>
      </c>
      <c r="P27" s="174">
        <f t="shared" si="24"/>
        <v>0</v>
      </c>
      <c r="Q27" s="174">
        <f t="shared" si="24"/>
        <v>0</v>
      </c>
      <c r="R27" s="174">
        <f t="shared" si="24"/>
        <v>0</v>
      </c>
      <c r="S27" s="182">
        <f t="shared" si="3"/>
        <v>0</v>
      </c>
    </row>
    <row r="28" spans="2:19" s="28" customFormat="1" x14ac:dyDescent="0.2">
      <c r="B28" s="179" t="str">
        <f t="shared" si="0"/>
        <v>SOx  - U.S. Forest Service</v>
      </c>
      <c r="C28" s="174">
        <f t="shared" ref="C28:R28" si="25">C56</f>
        <v>0</v>
      </c>
      <c r="D28" s="174">
        <f t="shared" si="25"/>
        <v>0</v>
      </c>
      <c r="E28" s="174">
        <f t="shared" si="25"/>
        <v>0</v>
      </c>
      <c r="F28" s="174">
        <f t="shared" si="25"/>
        <v>0</v>
      </c>
      <c r="G28" s="174">
        <f t="shared" si="25"/>
        <v>0</v>
      </c>
      <c r="H28" s="174">
        <f t="shared" si="25"/>
        <v>0</v>
      </c>
      <c r="I28" s="174">
        <f t="shared" si="25"/>
        <v>0</v>
      </c>
      <c r="J28" s="174">
        <f t="shared" si="25"/>
        <v>0</v>
      </c>
      <c r="K28" s="174">
        <f t="shared" si="25"/>
        <v>0</v>
      </c>
      <c r="L28" s="174">
        <f t="shared" si="25"/>
        <v>0</v>
      </c>
      <c r="M28" s="174">
        <f t="shared" si="25"/>
        <v>0</v>
      </c>
      <c r="N28" s="174">
        <f t="shared" si="25"/>
        <v>0</v>
      </c>
      <c r="O28" s="174">
        <f t="shared" si="25"/>
        <v>0</v>
      </c>
      <c r="P28" s="174">
        <f t="shared" si="25"/>
        <v>0</v>
      </c>
      <c r="Q28" s="174">
        <f t="shared" si="25"/>
        <v>0</v>
      </c>
      <c r="R28" s="174">
        <f t="shared" si="25"/>
        <v>0</v>
      </c>
      <c r="S28" s="182">
        <f t="shared" si="3"/>
        <v>0</v>
      </c>
    </row>
    <row r="29" spans="2:19" s="28" customFormat="1" x14ac:dyDescent="0.2">
      <c r="B29" s="179" t="str">
        <f t="shared" si="0"/>
        <v>PM  - U.S. Forest Service</v>
      </c>
      <c r="C29" s="174">
        <f t="shared" ref="C29:R29" si="26">C57</f>
        <v>0</v>
      </c>
      <c r="D29" s="174">
        <f t="shared" si="26"/>
        <v>0</v>
      </c>
      <c r="E29" s="174">
        <f t="shared" si="26"/>
        <v>0</v>
      </c>
      <c r="F29" s="174">
        <f t="shared" si="26"/>
        <v>0</v>
      </c>
      <c r="G29" s="174">
        <f t="shared" si="26"/>
        <v>0</v>
      </c>
      <c r="H29" s="174">
        <f t="shared" si="26"/>
        <v>0</v>
      </c>
      <c r="I29" s="174">
        <f t="shared" si="26"/>
        <v>0</v>
      </c>
      <c r="J29" s="174">
        <f t="shared" si="26"/>
        <v>0</v>
      </c>
      <c r="K29" s="174">
        <f t="shared" si="26"/>
        <v>0</v>
      </c>
      <c r="L29" s="174">
        <f t="shared" si="26"/>
        <v>0</v>
      </c>
      <c r="M29" s="174">
        <f t="shared" si="26"/>
        <v>0</v>
      </c>
      <c r="N29" s="174">
        <f t="shared" si="26"/>
        <v>0</v>
      </c>
      <c r="O29" s="174">
        <f t="shared" si="26"/>
        <v>0</v>
      </c>
      <c r="P29" s="174">
        <f t="shared" si="26"/>
        <v>0</v>
      </c>
      <c r="Q29" s="174">
        <f t="shared" si="26"/>
        <v>0</v>
      </c>
      <c r="R29" s="174">
        <f t="shared" si="26"/>
        <v>0</v>
      </c>
      <c r="S29" s="182">
        <f t="shared" si="3"/>
        <v>0</v>
      </c>
    </row>
    <row r="30" spans="2:19" x14ac:dyDescent="0.2">
      <c r="M30" s="119"/>
      <c r="N30" s="119"/>
    </row>
    <row r="31" spans="2:19" x14ac:dyDescent="0.2">
      <c r="B31" s="12"/>
      <c r="C31" s="11" t="s">
        <v>80</v>
      </c>
      <c r="D31" s="13"/>
      <c r="E31" s="13"/>
      <c r="F31" s="13"/>
      <c r="G31" s="13"/>
      <c r="H31" s="13"/>
      <c r="I31" s="13"/>
      <c r="J31" s="13"/>
      <c r="K31" s="13"/>
      <c r="L31" s="13"/>
      <c r="M31" s="13"/>
      <c r="N31" s="13"/>
      <c r="O31" s="13"/>
      <c r="P31" s="13"/>
      <c r="Q31" s="13"/>
      <c r="R31" s="15"/>
    </row>
    <row r="32" spans="2:19" x14ac:dyDescent="0.2">
      <c r="B32" s="11" t="s">
        <v>15</v>
      </c>
      <c r="C32" s="36" t="s">
        <v>122</v>
      </c>
      <c r="D32" s="175" t="s">
        <v>123</v>
      </c>
      <c r="E32" s="175" t="s">
        <v>124</v>
      </c>
      <c r="F32" s="175" t="s">
        <v>125</v>
      </c>
      <c r="G32" s="175" t="s">
        <v>126</v>
      </c>
      <c r="H32" s="175" t="s">
        <v>127</v>
      </c>
      <c r="I32" s="175" t="s">
        <v>128</v>
      </c>
      <c r="J32" s="175" t="s">
        <v>129</v>
      </c>
      <c r="K32" s="175" t="s">
        <v>130</v>
      </c>
      <c r="L32" s="175" t="s">
        <v>131</v>
      </c>
      <c r="M32" s="175" t="s">
        <v>132</v>
      </c>
      <c r="N32" s="175" t="s">
        <v>133</v>
      </c>
      <c r="O32" s="175" t="s">
        <v>212</v>
      </c>
      <c r="P32" s="175" t="s">
        <v>189</v>
      </c>
      <c r="Q32" s="175" t="s">
        <v>193</v>
      </c>
      <c r="R32" s="176" t="s">
        <v>155</v>
      </c>
    </row>
    <row r="33" spans="2:18" x14ac:dyDescent="0.2">
      <c r="B33" s="12" t="s">
        <v>257</v>
      </c>
      <c r="C33" s="32">
        <v>319.01900740266643</v>
      </c>
      <c r="D33" s="33">
        <v>75.287744425325087</v>
      </c>
      <c r="E33" s="33">
        <v>167.1055412430037</v>
      </c>
      <c r="F33" s="33">
        <v>552.03287161213109</v>
      </c>
      <c r="G33" s="33">
        <v>46.404261529618701</v>
      </c>
      <c r="H33" s="33">
        <v>30.556414173082167</v>
      </c>
      <c r="I33" s="33">
        <v>132.65101269319408</v>
      </c>
      <c r="J33" s="33">
        <v>0</v>
      </c>
      <c r="K33" s="33">
        <v>5.614759991228123</v>
      </c>
      <c r="L33" s="33">
        <v>0.21408108911391396</v>
      </c>
      <c r="M33" s="33">
        <v>0.35430798845455364</v>
      </c>
      <c r="N33" s="33">
        <v>36.199913585340553</v>
      </c>
      <c r="O33" s="33">
        <v>18.428922062683771</v>
      </c>
      <c r="P33" s="33">
        <v>10.640575542872611</v>
      </c>
      <c r="Q33" s="33">
        <v>7.6168637247379047</v>
      </c>
      <c r="R33" s="41">
        <v>5.4426491355605213</v>
      </c>
    </row>
    <row r="34" spans="2:18" x14ac:dyDescent="0.2">
      <c r="B34" s="83" t="s">
        <v>258</v>
      </c>
      <c r="C34" s="34">
        <v>1403.1815154820752</v>
      </c>
      <c r="D34" s="35">
        <v>329.4088169111119</v>
      </c>
      <c r="E34" s="35">
        <v>952.57484476337231</v>
      </c>
      <c r="F34" s="35">
        <v>541.66749766572661</v>
      </c>
      <c r="G34" s="35">
        <v>106.71549270170345</v>
      </c>
      <c r="H34" s="35">
        <v>338.60143188475769</v>
      </c>
      <c r="I34" s="35">
        <v>195.59350605699859</v>
      </c>
      <c r="J34" s="35">
        <v>102.97388335260651</v>
      </c>
      <c r="K34" s="35">
        <v>67.266051161584514</v>
      </c>
      <c r="L34" s="35">
        <v>11.149120316575889</v>
      </c>
      <c r="M34" s="35">
        <v>0.53351380778503932</v>
      </c>
      <c r="N34" s="35">
        <v>606.49387802077774</v>
      </c>
      <c r="O34" s="35">
        <v>181.88169818038273</v>
      </c>
      <c r="P34" s="35">
        <v>465.9572178026994</v>
      </c>
      <c r="Q34" s="35">
        <v>126.48963520587684</v>
      </c>
      <c r="R34" s="42">
        <v>12.585679131533496</v>
      </c>
    </row>
    <row r="35" spans="2:18" x14ac:dyDescent="0.2">
      <c r="B35" s="83" t="s">
        <v>259</v>
      </c>
      <c r="C35" s="34">
        <v>216.19266101821958</v>
      </c>
      <c r="D35" s="35">
        <v>39.283699604920209</v>
      </c>
      <c r="E35" s="35">
        <v>148.80295725443611</v>
      </c>
      <c r="F35" s="35">
        <v>132.83032174451142</v>
      </c>
      <c r="G35" s="35">
        <v>47.408727697884657</v>
      </c>
      <c r="H35" s="35">
        <v>25.892402437833908</v>
      </c>
      <c r="I35" s="35">
        <v>96.723061620105653</v>
      </c>
      <c r="J35" s="35">
        <v>0</v>
      </c>
      <c r="K35" s="35">
        <v>6.2504248014195518</v>
      </c>
      <c r="L35" s="35">
        <v>0.39503507826466144</v>
      </c>
      <c r="M35" s="35">
        <v>0.19988468163438491</v>
      </c>
      <c r="N35" s="35">
        <v>16.082009004627107</v>
      </c>
      <c r="O35" s="35">
        <v>16.012158331372749</v>
      </c>
      <c r="P35" s="35">
        <v>9.319904195153244</v>
      </c>
      <c r="Q35" s="35">
        <v>6.2880592705156646</v>
      </c>
      <c r="R35" s="42">
        <v>3.125933523198781</v>
      </c>
    </row>
    <row r="36" spans="2:18" x14ac:dyDescent="0.2">
      <c r="B36" s="83" t="s">
        <v>260</v>
      </c>
      <c r="C36" s="34">
        <v>0.3068096928239476</v>
      </c>
      <c r="D36" s="35">
        <v>4.1622652404224816E-2</v>
      </c>
      <c r="E36" s="35">
        <v>0.288458321758992</v>
      </c>
      <c r="F36" s="35">
        <v>0.19888764281427046</v>
      </c>
      <c r="G36" s="35">
        <v>7.8547657166979451E-2</v>
      </c>
      <c r="H36" s="35">
        <v>2.6007673299316317E-2</v>
      </c>
      <c r="I36" s="35">
        <v>0.15564417580692524</v>
      </c>
      <c r="J36" s="35">
        <v>0</v>
      </c>
      <c r="K36" s="35">
        <v>4.0580798970078717E-3</v>
      </c>
      <c r="L36" s="35">
        <v>9.6787320750277642E-3</v>
      </c>
      <c r="M36" s="35">
        <v>3.0093954464742922E-4</v>
      </c>
      <c r="N36" s="35">
        <v>6.6310245896794837E-2</v>
      </c>
      <c r="O36" s="35">
        <v>1.551246638579367E-2</v>
      </c>
      <c r="P36" s="35">
        <v>8.9486255434971639E-3</v>
      </c>
      <c r="Q36" s="35">
        <v>6.342248579473954E-3</v>
      </c>
      <c r="R36" s="42">
        <v>4.6205994693784801E-3</v>
      </c>
    </row>
    <row r="37" spans="2:18" x14ac:dyDescent="0.2">
      <c r="B37" s="83" t="s">
        <v>261</v>
      </c>
      <c r="C37" s="34">
        <v>9.3921604484918788</v>
      </c>
      <c r="D37" s="35">
        <v>1.4238838139354333</v>
      </c>
      <c r="E37" s="35">
        <v>4.5480562382624461</v>
      </c>
      <c r="F37" s="35">
        <v>5.515405231879881</v>
      </c>
      <c r="G37" s="35">
        <v>1.0265086690407312</v>
      </c>
      <c r="H37" s="35">
        <v>0.90906284882073685</v>
      </c>
      <c r="I37" s="35">
        <v>2.5296911698424585</v>
      </c>
      <c r="J37" s="35">
        <v>0</v>
      </c>
      <c r="K37" s="35">
        <v>0.16484534546663454</v>
      </c>
      <c r="L37" s="35">
        <v>0.62889274229633496</v>
      </c>
      <c r="M37" s="35">
        <v>7.0810015711725294E-3</v>
      </c>
      <c r="N37" s="35">
        <v>0.65697830272325231</v>
      </c>
      <c r="O37" s="35">
        <v>0.6316861751439975</v>
      </c>
      <c r="P37" s="35">
        <v>0.36612326831027447</v>
      </c>
      <c r="Q37" s="35">
        <v>0.26955161363136959</v>
      </c>
      <c r="R37" s="42">
        <v>0.11089636264970336</v>
      </c>
    </row>
    <row r="38" spans="2:18" s="25" customFormat="1" x14ac:dyDescent="0.2">
      <c r="B38" s="83" t="s">
        <v>262</v>
      </c>
      <c r="C38" s="34">
        <v>25.799549816016043</v>
      </c>
      <c r="D38" s="35">
        <v>0.29064867080873769</v>
      </c>
      <c r="E38" s="35">
        <v>1.6303092354381521</v>
      </c>
      <c r="F38" s="35">
        <v>9.1381756806984011</v>
      </c>
      <c r="G38" s="35">
        <v>0.68407419676845227</v>
      </c>
      <c r="H38" s="35">
        <v>2.3150491615057547</v>
      </c>
      <c r="I38" s="35">
        <v>52.615574274986137</v>
      </c>
      <c r="J38" s="35">
        <v>0</v>
      </c>
      <c r="K38" s="35">
        <v>0.16594668592941175</v>
      </c>
      <c r="L38" s="35">
        <v>0</v>
      </c>
      <c r="M38" s="35">
        <v>0.35430798845455364</v>
      </c>
      <c r="N38" s="35">
        <v>0.99813949289441994</v>
      </c>
      <c r="O38" s="35">
        <v>0</v>
      </c>
      <c r="P38" s="35">
        <v>0.82973342964705898</v>
      </c>
      <c r="Q38" s="35">
        <v>2.8210936607999999</v>
      </c>
      <c r="R38" s="42">
        <v>0.72967914321968241</v>
      </c>
    </row>
    <row r="39" spans="2:18" s="25" customFormat="1" x14ac:dyDescent="0.2">
      <c r="B39" s="83" t="s">
        <v>263</v>
      </c>
      <c r="C39" s="34">
        <v>161.34409951608546</v>
      </c>
      <c r="D39" s="35">
        <v>1.2326229865695912</v>
      </c>
      <c r="E39" s="35">
        <v>12.133161402674437</v>
      </c>
      <c r="F39" s="35">
        <v>82.780559869788831</v>
      </c>
      <c r="G39" s="35">
        <v>1.689813398336742</v>
      </c>
      <c r="H39" s="35">
        <v>33.715390039402308</v>
      </c>
      <c r="I39" s="35">
        <v>106.15842648607135</v>
      </c>
      <c r="J39" s="35">
        <v>0</v>
      </c>
      <c r="K39" s="35">
        <v>1.7650743296663813</v>
      </c>
      <c r="L39" s="35">
        <v>0</v>
      </c>
      <c r="M39" s="35">
        <v>0.53351380778503932</v>
      </c>
      <c r="N39" s="35">
        <v>82.589236131800973</v>
      </c>
      <c r="O39" s="35">
        <v>0</v>
      </c>
      <c r="P39" s="35">
        <v>9.8833784765954089</v>
      </c>
      <c r="Q39" s="35">
        <v>60.446710675980391</v>
      </c>
      <c r="R39" s="42">
        <v>1.5218961281043089</v>
      </c>
    </row>
    <row r="40" spans="2:18" s="25" customFormat="1" x14ac:dyDescent="0.2">
      <c r="B40" s="83" t="s">
        <v>264</v>
      </c>
      <c r="C40" s="34">
        <v>22.242194867788996</v>
      </c>
      <c r="D40" s="35">
        <v>0.21255511064866106</v>
      </c>
      <c r="E40" s="35">
        <v>1.4110471152827968</v>
      </c>
      <c r="F40" s="35">
        <v>5.8591028161559171</v>
      </c>
      <c r="G40" s="35">
        <v>0.38592399124779697</v>
      </c>
      <c r="H40" s="35">
        <v>1.8496729672639949</v>
      </c>
      <c r="I40" s="35">
        <v>29.735392417142442</v>
      </c>
      <c r="J40" s="35">
        <v>0</v>
      </c>
      <c r="K40" s="35">
        <v>0.1462779107563297</v>
      </c>
      <c r="L40" s="35">
        <v>0</v>
      </c>
      <c r="M40" s="35">
        <v>0.19988468163438491</v>
      </c>
      <c r="N40" s="35">
        <v>0.89104937053270139</v>
      </c>
      <c r="O40" s="35">
        <v>0</v>
      </c>
      <c r="P40" s="35">
        <v>0.73138955378164849</v>
      </c>
      <c r="Q40" s="35">
        <v>2.4867244828576047</v>
      </c>
      <c r="R40" s="42">
        <v>0.41165225733098343</v>
      </c>
    </row>
    <row r="41" spans="2:18" s="25" customFormat="1" x14ac:dyDescent="0.2">
      <c r="B41" s="83" t="s">
        <v>265</v>
      </c>
      <c r="C41" s="34">
        <v>2.175351897125655E-2</v>
      </c>
      <c r="D41" s="35">
        <v>2.4593092328902282E-4</v>
      </c>
      <c r="E41" s="35">
        <v>1.3747456714305257E-3</v>
      </c>
      <c r="F41" s="35">
        <v>7.7398324555519628E-3</v>
      </c>
      <c r="G41" s="35">
        <v>5.8103397041232613E-4</v>
      </c>
      <c r="H41" s="35">
        <v>1.9465123404345907E-3</v>
      </c>
      <c r="I41" s="35">
        <v>4.4688697006691397E-2</v>
      </c>
      <c r="J41" s="35">
        <v>0</v>
      </c>
      <c r="K41" s="35">
        <v>1.3993378955199555E-4</v>
      </c>
      <c r="L41" s="35">
        <v>0</v>
      </c>
      <c r="M41" s="35">
        <v>3.0093954464742922E-4</v>
      </c>
      <c r="N41" s="35">
        <v>8.3960273731197325E-4</v>
      </c>
      <c r="O41" s="35">
        <v>0</v>
      </c>
      <c r="P41" s="35">
        <v>6.9966894775997778E-4</v>
      </c>
      <c r="Q41" s="35">
        <v>2.3788744223839243E-3</v>
      </c>
      <c r="R41" s="42">
        <v>6.1976956843981458E-4</v>
      </c>
    </row>
    <row r="42" spans="2:18" s="25" customFormat="1" x14ac:dyDescent="0.2">
      <c r="B42" s="83" t="s">
        <v>266</v>
      </c>
      <c r="C42" s="34">
        <v>0.8576393206233528</v>
      </c>
      <c r="D42" s="35">
        <v>7.9933538704823164E-3</v>
      </c>
      <c r="E42" s="35">
        <v>5.4513094331339711E-2</v>
      </c>
      <c r="F42" s="35">
        <v>0.21164665289808837</v>
      </c>
      <c r="G42" s="35">
        <v>1.3671524831389226E-2</v>
      </c>
      <c r="H42" s="35">
        <v>6.7755459845813618E-2</v>
      </c>
      <c r="I42" s="35">
        <v>1.0537170628231238</v>
      </c>
      <c r="J42" s="35">
        <v>0</v>
      </c>
      <c r="K42" s="35">
        <v>5.6843222574701566E-3</v>
      </c>
      <c r="L42" s="35">
        <v>0</v>
      </c>
      <c r="M42" s="35">
        <v>7.0810015711725294E-3</v>
      </c>
      <c r="N42" s="35">
        <v>3.4105933544820936E-2</v>
      </c>
      <c r="O42" s="35">
        <v>0</v>
      </c>
      <c r="P42" s="35">
        <v>2.8421611287350778E-2</v>
      </c>
      <c r="Q42" s="35">
        <v>9.663347837699264E-2</v>
      </c>
      <c r="R42" s="42">
        <v>1.4582959820148508E-2</v>
      </c>
    </row>
    <row r="43" spans="2:18" s="26" customFormat="1" x14ac:dyDescent="0.2">
      <c r="B43" s="83" t="s">
        <v>267</v>
      </c>
      <c r="C43" s="34">
        <v>0</v>
      </c>
      <c r="D43" s="35">
        <v>3.2152617178362579</v>
      </c>
      <c r="E43" s="35">
        <v>58.340330010430677</v>
      </c>
      <c r="F43" s="35">
        <v>0.36532732504782228</v>
      </c>
      <c r="G43" s="35">
        <v>2.7819017335250389</v>
      </c>
      <c r="H43" s="35">
        <v>0</v>
      </c>
      <c r="I43" s="35">
        <v>0.78994570089062632</v>
      </c>
      <c r="J43" s="35">
        <v>0</v>
      </c>
      <c r="K43" s="35">
        <v>0</v>
      </c>
      <c r="L43" s="35">
        <v>0</v>
      </c>
      <c r="M43" s="35">
        <v>0</v>
      </c>
      <c r="N43" s="35">
        <v>0</v>
      </c>
      <c r="O43" s="35">
        <v>0</v>
      </c>
      <c r="P43" s="35">
        <v>0</v>
      </c>
      <c r="Q43" s="35">
        <v>0</v>
      </c>
      <c r="R43" s="42">
        <v>4.5604946451230151E-2</v>
      </c>
    </row>
    <row r="44" spans="2:18" s="26" customFormat="1" x14ac:dyDescent="0.2">
      <c r="B44" s="83" t="s">
        <v>268</v>
      </c>
      <c r="C44" s="34">
        <v>0</v>
      </c>
      <c r="D44" s="35">
        <v>32.340964100874835</v>
      </c>
      <c r="E44" s="35">
        <v>447.0675815795795</v>
      </c>
      <c r="F44" s="35">
        <v>0.52011303409551823</v>
      </c>
      <c r="G44" s="35">
        <v>7.3651206595230079</v>
      </c>
      <c r="H44" s="35">
        <v>0</v>
      </c>
      <c r="I44" s="35">
        <v>0.96070294668958878</v>
      </c>
      <c r="J44" s="35">
        <v>0</v>
      </c>
      <c r="K44" s="35">
        <v>0</v>
      </c>
      <c r="L44" s="35">
        <v>0</v>
      </c>
      <c r="M44" s="35">
        <v>0</v>
      </c>
      <c r="N44" s="35">
        <v>0</v>
      </c>
      <c r="O44" s="35">
        <v>0</v>
      </c>
      <c r="P44" s="35">
        <v>0</v>
      </c>
      <c r="Q44" s="35">
        <v>0</v>
      </c>
      <c r="R44" s="42">
        <v>5.757750225428928E-2</v>
      </c>
    </row>
    <row r="45" spans="2:18" s="26" customFormat="1" x14ac:dyDescent="0.2">
      <c r="B45" s="83" t="s">
        <v>269</v>
      </c>
      <c r="C45" s="34">
        <v>0</v>
      </c>
      <c r="D45" s="35">
        <v>2.8341739034183226</v>
      </c>
      <c r="E45" s="35">
        <v>42.023805884842844</v>
      </c>
      <c r="F45" s="35">
        <v>0.20610129728670223</v>
      </c>
      <c r="G45" s="35">
        <v>1.569424231074374</v>
      </c>
      <c r="H45" s="35">
        <v>0</v>
      </c>
      <c r="I45" s="35">
        <v>0.44565194710879968</v>
      </c>
      <c r="J45" s="35">
        <v>0</v>
      </c>
      <c r="K45" s="35">
        <v>0</v>
      </c>
      <c r="L45" s="35">
        <v>0</v>
      </c>
      <c r="M45" s="35">
        <v>0</v>
      </c>
      <c r="N45" s="35">
        <v>0</v>
      </c>
      <c r="O45" s="35">
        <v>0</v>
      </c>
      <c r="P45" s="35">
        <v>0</v>
      </c>
      <c r="Q45" s="35">
        <v>0</v>
      </c>
      <c r="R45" s="42">
        <v>2.5728266083186464E-2</v>
      </c>
    </row>
    <row r="46" spans="2:18" s="26" customFormat="1" x14ac:dyDescent="0.2">
      <c r="B46" s="83" t="s">
        <v>270</v>
      </c>
      <c r="C46" s="34">
        <v>0</v>
      </c>
      <c r="D46" s="35">
        <v>2.7112548470517171E-3</v>
      </c>
      <c r="E46" s="35">
        <v>4.7444333499325961E-2</v>
      </c>
      <c r="F46" s="35">
        <v>3.1029906869078948E-4</v>
      </c>
      <c r="G46" s="35">
        <v>2.362871479676793E-3</v>
      </c>
      <c r="H46" s="35">
        <v>0</v>
      </c>
      <c r="I46" s="35">
        <v>6.7095833926621184E-4</v>
      </c>
      <c r="J46" s="35">
        <v>0</v>
      </c>
      <c r="K46" s="35">
        <v>0</v>
      </c>
      <c r="L46" s="35">
        <v>0</v>
      </c>
      <c r="M46" s="35">
        <v>0</v>
      </c>
      <c r="N46" s="35">
        <v>0</v>
      </c>
      <c r="O46" s="35">
        <v>0</v>
      </c>
      <c r="P46" s="35">
        <v>0</v>
      </c>
      <c r="Q46" s="35">
        <v>0</v>
      </c>
      <c r="R46" s="42">
        <v>3.8735598027488411E-5</v>
      </c>
    </row>
    <row r="47" spans="2:18" s="26" customFormat="1" x14ac:dyDescent="0.2">
      <c r="B47" s="83" t="s">
        <v>271</v>
      </c>
      <c r="C47" s="34">
        <v>0</v>
      </c>
      <c r="D47" s="35">
        <v>0.11013527413293819</v>
      </c>
      <c r="E47" s="35">
        <v>2.156036256197944</v>
      </c>
      <c r="F47" s="35">
        <v>7.3012278778684702E-3</v>
      </c>
      <c r="G47" s="35">
        <v>5.5597534314316188E-2</v>
      </c>
      <c r="H47" s="35">
        <v>0</v>
      </c>
      <c r="I47" s="35">
        <v>1.5787413582025379E-2</v>
      </c>
      <c r="J47" s="35">
        <v>0</v>
      </c>
      <c r="K47" s="35">
        <v>0</v>
      </c>
      <c r="L47" s="35">
        <v>0</v>
      </c>
      <c r="M47" s="35">
        <v>0</v>
      </c>
      <c r="N47" s="35">
        <v>0</v>
      </c>
      <c r="O47" s="35">
        <v>0</v>
      </c>
      <c r="P47" s="35">
        <v>0</v>
      </c>
      <c r="Q47" s="35">
        <v>0</v>
      </c>
      <c r="R47" s="42">
        <v>9.1143498875928173E-4</v>
      </c>
    </row>
    <row r="48" spans="2:18" x14ac:dyDescent="0.2">
      <c r="B48" s="83" t="s">
        <v>272</v>
      </c>
      <c r="C48" s="34">
        <v>293.21945758665026</v>
      </c>
      <c r="D48" s="35">
        <v>71.781834036680095</v>
      </c>
      <c r="E48" s="35">
        <v>107.13490199713485</v>
      </c>
      <c r="F48" s="35">
        <v>542.52936860638476</v>
      </c>
      <c r="G48" s="35">
        <v>42.938285599325205</v>
      </c>
      <c r="H48" s="35">
        <v>28.241365011576409</v>
      </c>
      <c r="I48" s="35">
        <v>79.245492717317333</v>
      </c>
      <c r="J48" s="35">
        <v>0</v>
      </c>
      <c r="K48" s="35">
        <v>5.448813305298712</v>
      </c>
      <c r="L48" s="35">
        <v>0.21408108911391396</v>
      </c>
      <c r="M48" s="35">
        <v>0</v>
      </c>
      <c r="N48" s="35">
        <v>35.201774092446136</v>
      </c>
      <c r="O48" s="35">
        <v>18.428922062683771</v>
      </c>
      <c r="P48" s="35">
        <v>9.8108421132255508</v>
      </c>
      <c r="Q48" s="35">
        <v>4.7957700639379057</v>
      </c>
      <c r="R48" s="42">
        <v>4.6673650458896088</v>
      </c>
    </row>
    <row r="49" spans="2:18" x14ac:dyDescent="0.2">
      <c r="B49" s="83" t="s">
        <v>273</v>
      </c>
      <c r="C49" s="34">
        <v>1241.8374159659902</v>
      </c>
      <c r="D49" s="35">
        <v>295.83522982366742</v>
      </c>
      <c r="E49" s="35">
        <v>493.37410178111844</v>
      </c>
      <c r="F49" s="35">
        <v>458.36682476184228</v>
      </c>
      <c r="G49" s="35">
        <v>97.660558643843729</v>
      </c>
      <c r="H49" s="35">
        <v>304.88604184535535</v>
      </c>
      <c r="I49" s="35">
        <v>88.474376624237664</v>
      </c>
      <c r="J49" s="35">
        <v>102.97388335260651</v>
      </c>
      <c r="K49" s="35">
        <v>65.500976831918138</v>
      </c>
      <c r="L49" s="35">
        <v>11.149120316575889</v>
      </c>
      <c r="M49" s="35">
        <v>0</v>
      </c>
      <c r="N49" s="35">
        <v>523.90464188897681</v>
      </c>
      <c r="O49" s="35">
        <v>181.88169818038273</v>
      </c>
      <c r="P49" s="35">
        <v>456.07383932610395</v>
      </c>
      <c r="Q49" s="35">
        <v>66.042924529896439</v>
      </c>
      <c r="R49" s="42">
        <v>11.0062055011749</v>
      </c>
    </row>
    <row r="50" spans="2:18" x14ac:dyDescent="0.2">
      <c r="B50" s="83" t="s">
        <v>274</v>
      </c>
      <c r="C50" s="34">
        <v>193.95046615043057</v>
      </c>
      <c r="D50" s="35">
        <v>36.23697059085324</v>
      </c>
      <c r="E50" s="35">
        <v>105.36810425431042</v>
      </c>
      <c r="F50" s="35">
        <v>126.76511763106879</v>
      </c>
      <c r="G50" s="35">
        <v>45.453379475562485</v>
      </c>
      <c r="H50" s="35">
        <v>24.042729470569917</v>
      </c>
      <c r="I50" s="35">
        <v>66.542017255854404</v>
      </c>
      <c r="J50" s="35">
        <v>0</v>
      </c>
      <c r="K50" s="35">
        <v>6.1041468906632224</v>
      </c>
      <c r="L50" s="35">
        <v>0.39503507826466144</v>
      </c>
      <c r="M50" s="35">
        <v>0</v>
      </c>
      <c r="N50" s="35">
        <v>15.1909596340944</v>
      </c>
      <c r="O50" s="35">
        <v>16.012158331372749</v>
      </c>
      <c r="P50" s="35">
        <v>8.5885146413715958</v>
      </c>
      <c r="Q50" s="35">
        <v>3.8013347876580585</v>
      </c>
      <c r="R50" s="42">
        <v>2.6885529997846112</v>
      </c>
    </row>
    <row r="51" spans="2:18" x14ac:dyDescent="0.2">
      <c r="B51" s="83" t="s">
        <v>275</v>
      </c>
      <c r="C51" s="34">
        <v>0.28505617385269111</v>
      </c>
      <c r="D51" s="35">
        <v>3.8665466633884066E-2</v>
      </c>
      <c r="E51" s="35">
        <v>0.2396392425882356</v>
      </c>
      <c r="F51" s="35">
        <v>0.19083751129002768</v>
      </c>
      <c r="G51" s="35">
        <v>7.5603751716890336E-2</v>
      </c>
      <c r="H51" s="35">
        <v>2.4061160958881729E-2</v>
      </c>
      <c r="I51" s="35">
        <v>0.11028452046096768</v>
      </c>
      <c r="J51" s="35">
        <v>0</v>
      </c>
      <c r="K51" s="35">
        <v>3.9181461074558757E-3</v>
      </c>
      <c r="L51" s="35">
        <v>9.6787320750277642E-3</v>
      </c>
      <c r="M51" s="35">
        <v>0</v>
      </c>
      <c r="N51" s="35">
        <v>6.5470643159482866E-2</v>
      </c>
      <c r="O51" s="35">
        <v>1.551246638579367E-2</v>
      </c>
      <c r="P51" s="35">
        <v>8.2489565957371887E-3</v>
      </c>
      <c r="Q51" s="35">
        <v>3.9633741570900298E-3</v>
      </c>
      <c r="R51" s="42">
        <v>3.9620943029111764E-3</v>
      </c>
    </row>
    <row r="52" spans="2:18" x14ac:dyDescent="0.2">
      <c r="B52" s="83" t="s">
        <v>276</v>
      </c>
      <c r="C52" s="34">
        <v>8.534521127868528</v>
      </c>
      <c r="D52" s="35">
        <v>1.3057551859320129</v>
      </c>
      <c r="E52" s="35">
        <v>2.3375068877331633</v>
      </c>
      <c r="F52" s="35">
        <v>5.2964573511039239</v>
      </c>
      <c r="G52" s="35">
        <v>0.95723960989502554</v>
      </c>
      <c r="H52" s="35">
        <v>0.84130738897492297</v>
      </c>
      <c r="I52" s="35">
        <v>1.4601866934373096</v>
      </c>
      <c r="J52" s="35">
        <v>0</v>
      </c>
      <c r="K52" s="35">
        <v>0.15916102320916437</v>
      </c>
      <c r="L52" s="35">
        <v>0.62889274229633496</v>
      </c>
      <c r="M52" s="35">
        <v>0</v>
      </c>
      <c r="N52" s="35">
        <v>0.62287236917843125</v>
      </c>
      <c r="O52" s="35">
        <v>0.6316861751439975</v>
      </c>
      <c r="P52" s="35">
        <v>0.33770165702292365</v>
      </c>
      <c r="Q52" s="35">
        <v>0.17291813525437694</v>
      </c>
      <c r="R52" s="42">
        <v>9.540196784079559E-2</v>
      </c>
    </row>
    <row r="53" spans="2:18" x14ac:dyDescent="0.2">
      <c r="B53" s="83" t="s">
        <v>310</v>
      </c>
      <c r="C53" s="34">
        <v>0</v>
      </c>
      <c r="D53" s="35">
        <v>0</v>
      </c>
      <c r="E53" s="35">
        <v>0</v>
      </c>
      <c r="F53" s="35">
        <v>0</v>
      </c>
      <c r="G53" s="35">
        <v>0</v>
      </c>
      <c r="H53" s="35">
        <v>0</v>
      </c>
      <c r="I53" s="35">
        <v>0</v>
      </c>
      <c r="J53" s="35">
        <v>0</v>
      </c>
      <c r="K53" s="35">
        <v>0</v>
      </c>
      <c r="L53" s="35">
        <v>0</v>
      </c>
      <c r="M53" s="35">
        <v>0</v>
      </c>
      <c r="N53" s="35">
        <v>0</v>
      </c>
      <c r="O53" s="35">
        <v>0</v>
      </c>
      <c r="P53" s="35">
        <v>0</v>
      </c>
      <c r="Q53" s="35">
        <v>0</v>
      </c>
      <c r="R53" s="42">
        <v>0</v>
      </c>
    </row>
    <row r="54" spans="2:18" x14ac:dyDescent="0.2">
      <c r="B54" s="83" t="s">
        <v>311</v>
      </c>
      <c r="C54" s="34">
        <v>0</v>
      </c>
      <c r="D54" s="35">
        <v>0</v>
      </c>
      <c r="E54" s="35">
        <v>0</v>
      </c>
      <c r="F54" s="35">
        <v>0</v>
      </c>
      <c r="G54" s="35">
        <v>0</v>
      </c>
      <c r="H54" s="35">
        <v>0</v>
      </c>
      <c r="I54" s="35">
        <v>0</v>
      </c>
      <c r="J54" s="35">
        <v>0</v>
      </c>
      <c r="K54" s="35">
        <v>0</v>
      </c>
      <c r="L54" s="35">
        <v>0</v>
      </c>
      <c r="M54" s="35">
        <v>0</v>
      </c>
      <c r="N54" s="35">
        <v>0</v>
      </c>
      <c r="O54" s="35">
        <v>0</v>
      </c>
      <c r="P54" s="35">
        <v>0</v>
      </c>
      <c r="Q54" s="35">
        <v>0</v>
      </c>
      <c r="R54" s="42">
        <v>0</v>
      </c>
    </row>
    <row r="55" spans="2:18" x14ac:dyDescent="0.2">
      <c r="B55" s="83" t="s">
        <v>312</v>
      </c>
      <c r="C55" s="34">
        <v>0</v>
      </c>
      <c r="D55" s="35">
        <v>0</v>
      </c>
      <c r="E55" s="35">
        <v>0</v>
      </c>
      <c r="F55" s="35">
        <v>0</v>
      </c>
      <c r="G55" s="35">
        <v>0</v>
      </c>
      <c r="H55" s="35">
        <v>0</v>
      </c>
      <c r="I55" s="35">
        <v>0</v>
      </c>
      <c r="J55" s="35">
        <v>0</v>
      </c>
      <c r="K55" s="35">
        <v>0</v>
      </c>
      <c r="L55" s="35">
        <v>0</v>
      </c>
      <c r="M55" s="35">
        <v>0</v>
      </c>
      <c r="N55" s="35">
        <v>0</v>
      </c>
      <c r="O55" s="35">
        <v>0</v>
      </c>
      <c r="P55" s="35">
        <v>0</v>
      </c>
      <c r="Q55" s="35">
        <v>0</v>
      </c>
      <c r="R55" s="42">
        <v>0</v>
      </c>
    </row>
    <row r="56" spans="2:18" x14ac:dyDescent="0.2">
      <c r="B56" s="83" t="s">
        <v>313</v>
      </c>
      <c r="C56" s="34">
        <v>0</v>
      </c>
      <c r="D56" s="35">
        <v>0</v>
      </c>
      <c r="E56" s="35">
        <v>0</v>
      </c>
      <c r="F56" s="35">
        <v>0</v>
      </c>
      <c r="G56" s="35">
        <v>0</v>
      </c>
      <c r="H56" s="35">
        <v>0</v>
      </c>
      <c r="I56" s="35">
        <v>0</v>
      </c>
      <c r="J56" s="35">
        <v>0</v>
      </c>
      <c r="K56" s="35">
        <v>0</v>
      </c>
      <c r="L56" s="35">
        <v>0</v>
      </c>
      <c r="M56" s="35">
        <v>0</v>
      </c>
      <c r="N56" s="35">
        <v>0</v>
      </c>
      <c r="O56" s="35">
        <v>0</v>
      </c>
      <c r="P56" s="35">
        <v>0</v>
      </c>
      <c r="Q56" s="35">
        <v>0</v>
      </c>
      <c r="R56" s="42">
        <v>0</v>
      </c>
    </row>
    <row r="57" spans="2:18" x14ac:dyDescent="0.2">
      <c r="B57" s="173" t="s">
        <v>314</v>
      </c>
      <c r="C57" s="85">
        <v>0</v>
      </c>
      <c r="D57" s="86">
        <v>0</v>
      </c>
      <c r="E57" s="86">
        <v>0</v>
      </c>
      <c r="F57" s="86">
        <v>0</v>
      </c>
      <c r="G57" s="86">
        <v>0</v>
      </c>
      <c r="H57" s="86">
        <v>0</v>
      </c>
      <c r="I57" s="86">
        <v>0</v>
      </c>
      <c r="J57" s="86">
        <v>0</v>
      </c>
      <c r="K57" s="86">
        <v>0</v>
      </c>
      <c r="L57" s="86">
        <v>0</v>
      </c>
      <c r="M57" s="86">
        <v>0</v>
      </c>
      <c r="N57" s="86">
        <v>0</v>
      </c>
      <c r="O57" s="86">
        <v>0</v>
      </c>
      <c r="P57" s="86">
        <v>0</v>
      </c>
      <c r="Q57" s="86">
        <v>0</v>
      </c>
      <c r="R57" s="87">
        <v>0</v>
      </c>
    </row>
    <row r="58" spans="2:18" x14ac:dyDescent="0.2">
      <c r="M58"/>
      <c r="N58"/>
      <c r="O58"/>
      <c r="P58"/>
      <c r="Q58"/>
    </row>
    <row r="59" spans="2:18" x14ac:dyDescent="0.2">
      <c r="C59" s="180"/>
      <c r="D59" s="180"/>
      <c r="E59" s="180"/>
      <c r="F59" s="180"/>
      <c r="G59" s="180"/>
      <c r="H59" s="180"/>
      <c r="I59" s="180"/>
      <c r="J59" s="180"/>
      <c r="K59" s="180"/>
      <c r="L59" s="180"/>
      <c r="M59" s="180"/>
      <c r="N59" s="180"/>
      <c r="O59" s="180"/>
      <c r="P59" s="180"/>
      <c r="Q59" s="180"/>
      <c r="R59" s="180"/>
    </row>
    <row r="60" spans="2:18" x14ac:dyDescent="0.2">
      <c r="M60"/>
      <c r="N60"/>
      <c r="O60"/>
      <c r="P60"/>
      <c r="Q60"/>
    </row>
    <row r="61" spans="2:18" x14ac:dyDescent="0.2">
      <c r="M61"/>
      <c r="N61"/>
      <c r="O61"/>
      <c r="P61"/>
      <c r="Q61"/>
    </row>
    <row r="62" spans="2:18" x14ac:dyDescent="0.2">
      <c r="M62"/>
      <c r="N62"/>
      <c r="O62"/>
      <c r="P62"/>
      <c r="Q62"/>
    </row>
    <row r="63" spans="2:18" x14ac:dyDescent="0.2">
      <c r="M63"/>
      <c r="N63"/>
      <c r="O63"/>
      <c r="P63"/>
      <c r="Q63"/>
    </row>
    <row r="64" spans="2:18" x14ac:dyDescent="0.2">
      <c r="M64"/>
      <c r="N64"/>
      <c r="O64"/>
      <c r="P64"/>
      <c r="Q64"/>
    </row>
    <row r="65" spans="13:17" x14ac:dyDescent="0.2">
      <c r="M65"/>
      <c r="N65"/>
      <c r="O65"/>
      <c r="P65"/>
      <c r="Q65"/>
    </row>
    <row r="66" spans="13:17" x14ac:dyDescent="0.2">
      <c r="M66"/>
      <c r="N66"/>
      <c r="O66"/>
      <c r="P66"/>
      <c r="Q66"/>
    </row>
    <row r="67" spans="13:17" x14ac:dyDescent="0.2">
      <c r="M67"/>
      <c r="N67"/>
      <c r="O67"/>
      <c r="P67"/>
      <c r="Q67"/>
    </row>
    <row r="68" spans="13:17" x14ac:dyDescent="0.2">
      <c r="M68"/>
      <c r="N68"/>
      <c r="O68"/>
      <c r="P68"/>
      <c r="Q68"/>
    </row>
    <row r="69" spans="13:17" x14ac:dyDescent="0.2">
      <c r="M69"/>
      <c r="N69"/>
      <c r="O69"/>
      <c r="P69"/>
      <c r="Q69"/>
    </row>
    <row r="70" spans="13:17" x14ac:dyDescent="0.2">
      <c r="M70"/>
      <c r="N70"/>
      <c r="O70"/>
      <c r="P70"/>
      <c r="Q70"/>
    </row>
    <row r="71" spans="13:17" x14ac:dyDescent="0.2">
      <c r="M71"/>
      <c r="N71"/>
      <c r="O71"/>
      <c r="P71"/>
      <c r="Q71"/>
    </row>
    <row r="72" spans="13:17" x14ac:dyDescent="0.2">
      <c r="M72"/>
      <c r="N72"/>
      <c r="O72"/>
      <c r="P72"/>
      <c r="Q72"/>
    </row>
    <row r="73" spans="13:17" x14ac:dyDescent="0.2">
      <c r="M73"/>
      <c r="N73"/>
      <c r="O73"/>
      <c r="P73"/>
      <c r="Q73"/>
    </row>
    <row r="74" spans="13:17" x14ac:dyDescent="0.2">
      <c r="M74"/>
      <c r="N74"/>
      <c r="O74"/>
      <c r="P74"/>
      <c r="Q74"/>
    </row>
    <row r="75" spans="13:17" x14ac:dyDescent="0.2">
      <c r="M75"/>
      <c r="N75"/>
      <c r="O75"/>
      <c r="P75"/>
      <c r="Q75"/>
    </row>
    <row r="76" spans="13:17" x14ac:dyDescent="0.2">
      <c r="M76"/>
      <c r="N76"/>
      <c r="O76"/>
      <c r="P76"/>
      <c r="Q76"/>
    </row>
    <row r="77" spans="13:17" x14ac:dyDescent="0.2">
      <c r="M77"/>
      <c r="N77"/>
      <c r="O77"/>
      <c r="P77"/>
      <c r="Q77"/>
    </row>
    <row r="78" spans="13:17" x14ac:dyDescent="0.2">
      <c r="M78"/>
      <c r="N78"/>
      <c r="O78"/>
      <c r="P78"/>
      <c r="Q78"/>
    </row>
    <row r="79" spans="13:17" x14ac:dyDescent="0.2">
      <c r="M79"/>
      <c r="N79"/>
      <c r="O79"/>
      <c r="P79"/>
      <c r="Q79"/>
    </row>
    <row r="80" spans="13:17" x14ac:dyDescent="0.2">
      <c r="M80"/>
      <c r="N80"/>
      <c r="O80"/>
      <c r="P80"/>
      <c r="Q80"/>
    </row>
    <row r="81" spans="13:17" x14ac:dyDescent="0.2">
      <c r="M81"/>
      <c r="N81"/>
      <c r="O81"/>
      <c r="P81"/>
      <c r="Q81"/>
    </row>
    <row r="82" spans="13:17" x14ac:dyDescent="0.2">
      <c r="M82"/>
      <c r="N82"/>
      <c r="O82"/>
      <c r="P82"/>
      <c r="Q82"/>
    </row>
    <row r="83" spans="13:17" x14ac:dyDescent="0.2">
      <c r="M83"/>
      <c r="N83"/>
      <c r="O83"/>
      <c r="P83"/>
      <c r="Q83"/>
    </row>
    <row r="84" spans="13:17" x14ac:dyDescent="0.2">
      <c r="M84"/>
      <c r="N84"/>
      <c r="O84"/>
      <c r="P84"/>
      <c r="Q84"/>
    </row>
    <row r="85" spans="13:17" x14ac:dyDescent="0.2">
      <c r="M85"/>
      <c r="N85"/>
      <c r="O85"/>
      <c r="P85"/>
      <c r="Q85"/>
    </row>
    <row r="86" spans="13:17" x14ac:dyDescent="0.2">
      <c r="M86"/>
      <c r="N86"/>
      <c r="O86"/>
      <c r="P86"/>
      <c r="Q86"/>
    </row>
    <row r="87" spans="13:17" x14ac:dyDescent="0.2">
      <c r="M87"/>
      <c r="N87"/>
      <c r="O87"/>
      <c r="P87"/>
      <c r="Q87"/>
    </row>
    <row r="88" spans="13:17" x14ac:dyDescent="0.2">
      <c r="M88"/>
      <c r="N88"/>
      <c r="O88"/>
      <c r="P88"/>
      <c r="Q88"/>
    </row>
    <row r="89" spans="13:17" x14ac:dyDescent="0.2">
      <c r="M89"/>
      <c r="N89"/>
      <c r="O89"/>
      <c r="P89"/>
      <c r="Q89"/>
    </row>
    <row r="90" spans="13:17" x14ac:dyDescent="0.2">
      <c r="M90"/>
      <c r="N90"/>
      <c r="O90"/>
      <c r="P90"/>
      <c r="Q90"/>
    </row>
    <row r="91" spans="13:17" x14ac:dyDescent="0.2">
      <c r="M91"/>
      <c r="N91"/>
      <c r="O91"/>
      <c r="P91"/>
      <c r="Q91"/>
    </row>
    <row r="92" spans="13:17" x14ac:dyDescent="0.2">
      <c r="M92"/>
      <c r="N92"/>
      <c r="O92"/>
      <c r="P92"/>
      <c r="Q92"/>
    </row>
    <row r="93" spans="13:17" x14ac:dyDescent="0.2">
      <c r="M93"/>
      <c r="N93"/>
      <c r="O93"/>
      <c r="P93"/>
      <c r="Q93"/>
    </row>
    <row r="94" spans="13:17" x14ac:dyDescent="0.2">
      <c r="M94"/>
      <c r="N94"/>
      <c r="O94"/>
      <c r="P94"/>
      <c r="Q94"/>
    </row>
    <row r="95" spans="13:17" x14ac:dyDescent="0.2">
      <c r="M95"/>
      <c r="N95"/>
      <c r="O95"/>
      <c r="P95"/>
      <c r="Q95"/>
    </row>
    <row r="96" spans="13:17" x14ac:dyDescent="0.2">
      <c r="M96"/>
      <c r="N96"/>
      <c r="O96"/>
      <c r="P96"/>
      <c r="Q96"/>
    </row>
    <row r="97" spans="13:17" x14ac:dyDescent="0.2">
      <c r="M97"/>
      <c r="N97"/>
      <c r="O97"/>
      <c r="P97"/>
      <c r="Q97"/>
    </row>
    <row r="98" spans="13:17" x14ac:dyDescent="0.2">
      <c r="M98"/>
      <c r="N98"/>
      <c r="O98"/>
      <c r="P98"/>
      <c r="Q98"/>
    </row>
    <row r="99" spans="13:17" x14ac:dyDescent="0.2">
      <c r="M99"/>
      <c r="N99"/>
      <c r="O99"/>
      <c r="P99"/>
      <c r="Q99"/>
    </row>
    <row r="100" spans="13:17" x14ac:dyDescent="0.2">
      <c r="M100"/>
      <c r="N100"/>
      <c r="O100"/>
      <c r="P100"/>
      <c r="Q100"/>
    </row>
    <row r="101" spans="13:17" x14ac:dyDescent="0.2">
      <c r="M101"/>
      <c r="N101"/>
      <c r="O101"/>
      <c r="P101"/>
      <c r="Q101"/>
    </row>
    <row r="102" spans="13:17" x14ac:dyDescent="0.2">
      <c r="M102"/>
      <c r="N102"/>
      <c r="O102"/>
      <c r="P102"/>
      <c r="Q102"/>
    </row>
    <row r="103" spans="13:17" x14ac:dyDescent="0.2">
      <c r="M103"/>
      <c r="N103"/>
      <c r="O103"/>
      <c r="P103"/>
      <c r="Q103"/>
    </row>
    <row r="104" spans="13:17" x14ac:dyDescent="0.2">
      <c r="M104"/>
      <c r="N104"/>
      <c r="O104"/>
      <c r="P104"/>
      <c r="Q104"/>
    </row>
    <row r="105" spans="13:17" x14ac:dyDescent="0.2">
      <c r="M105"/>
      <c r="N105"/>
      <c r="O105"/>
      <c r="P105"/>
      <c r="Q105"/>
    </row>
    <row r="106" spans="13:17" x14ac:dyDescent="0.2">
      <c r="M106"/>
      <c r="N106"/>
      <c r="O106"/>
      <c r="P106"/>
      <c r="Q106"/>
    </row>
    <row r="107" spans="13:17" x14ac:dyDescent="0.2">
      <c r="M107"/>
      <c r="N107"/>
      <c r="O107"/>
      <c r="P107"/>
      <c r="Q107"/>
    </row>
    <row r="108" spans="13:17" x14ac:dyDescent="0.2">
      <c r="M108"/>
      <c r="N108"/>
      <c r="O108"/>
      <c r="P108"/>
      <c r="Q108"/>
    </row>
    <row r="109" spans="13:17" x14ac:dyDescent="0.2">
      <c r="M109"/>
      <c r="N109"/>
      <c r="O109"/>
      <c r="P109"/>
      <c r="Q109"/>
    </row>
    <row r="110" spans="13:17" x14ac:dyDescent="0.2">
      <c r="M110"/>
      <c r="N110"/>
      <c r="O110"/>
      <c r="P110"/>
      <c r="Q110"/>
    </row>
    <row r="111" spans="13:17" x14ac:dyDescent="0.2">
      <c r="M111"/>
      <c r="N111"/>
      <c r="O111"/>
      <c r="P111"/>
      <c r="Q111"/>
    </row>
    <row r="112" spans="13:17" x14ac:dyDescent="0.2">
      <c r="M112"/>
      <c r="N112"/>
      <c r="O112"/>
      <c r="P112"/>
      <c r="Q112"/>
    </row>
    <row r="113" spans="13:17" x14ac:dyDescent="0.2">
      <c r="M113"/>
      <c r="N113"/>
      <c r="O113"/>
      <c r="P113"/>
      <c r="Q113"/>
    </row>
    <row r="114" spans="13:17" x14ac:dyDescent="0.2">
      <c r="M114"/>
      <c r="N114"/>
      <c r="O114"/>
      <c r="P114"/>
      <c r="Q114"/>
    </row>
    <row r="115" spans="13:17" x14ac:dyDescent="0.2">
      <c r="M115"/>
      <c r="N115"/>
      <c r="O115"/>
      <c r="P115"/>
      <c r="Q115"/>
    </row>
    <row r="116" spans="13:17" x14ac:dyDescent="0.2">
      <c r="M116"/>
      <c r="N116"/>
      <c r="O116"/>
      <c r="P116"/>
      <c r="Q116"/>
    </row>
    <row r="117" spans="13:17" x14ac:dyDescent="0.2">
      <c r="M117"/>
      <c r="N117"/>
      <c r="O117"/>
      <c r="P117"/>
      <c r="Q117"/>
    </row>
    <row r="118" spans="13:17" x14ac:dyDescent="0.2">
      <c r="M118"/>
      <c r="N118"/>
      <c r="O118"/>
      <c r="P118"/>
      <c r="Q118"/>
    </row>
    <row r="119" spans="13:17" x14ac:dyDescent="0.2">
      <c r="M119"/>
      <c r="N119"/>
      <c r="O119"/>
      <c r="P119"/>
      <c r="Q119"/>
    </row>
    <row r="120" spans="13:17" x14ac:dyDescent="0.2">
      <c r="M120"/>
      <c r="N120"/>
      <c r="O120"/>
      <c r="P120"/>
      <c r="Q120"/>
    </row>
    <row r="121" spans="13:17" x14ac:dyDescent="0.2">
      <c r="M121"/>
      <c r="N121"/>
      <c r="O121"/>
      <c r="P121"/>
      <c r="Q121"/>
    </row>
    <row r="122" spans="13:17" x14ac:dyDescent="0.2">
      <c r="M122"/>
      <c r="N122"/>
      <c r="O122"/>
      <c r="P122"/>
      <c r="Q122"/>
    </row>
    <row r="123" spans="13:17" x14ac:dyDescent="0.2">
      <c r="M123"/>
      <c r="N123"/>
      <c r="O123"/>
      <c r="P123"/>
      <c r="Q123"/>
    </row>
    <row r="124" spans="13:17" x14ac:dyDescent="0.2">
      <c r="M124"/>
      <c r="N124"/>
      <c r="O124"/>
      <c r="P124"/>
      <c r="Q124"/>
    </row>
    <row r="125" spans="13:17" x14ac:dyDescent="0.2">
      <c r="M125"/>
      <c r="N125"/>
      <c r="O125"/>
      <c r="P125"/>
      <c r="Q125"/>
    </row>
    <row r="126" spans="13:17" x14ac:dyDescent="0.2">
      <c r="M126"/>
      <c r="N126"/>
      <c r="O126"/>
      <c r="P126"/>
      <c r="Q126"/>
    </row>
    <row r="127" spans="13:17" x14ac:dyDescent="0.2">
      <c r="M127"/>
      <c r="N127"/>
      <c r="O127"/>
      <c r="P127"/>
      <c r="Q127"/>
    </row>
    <row r="128" spans="13:17" x14ac:dyDescent="0.2">
      <c r="M128"/>
      <c r="N128"/>
      <c r="O128"/>
      <c r="P128"/>
      <c r="Q128"/>
    </row>
    <row r="129" spans="13:17" x14ac:dyDescent="0.2">
      <c r="M129"/>
      <c r="N129"/>
      <c r="O129"/>
      <c r="P129"/>
      <c r="Q129"/>
    </row>
    <row r="130" spans="13:17" x14ac:dyDescent="0.2">
      <c r="M130"/>
      <c r="N130"/>
      <c r="O130"/>
      <c r="P130"/>
      <c r="Q130"/>
    </row>
    <row r="131" spans="13:17" x14ac:dyDescent="0.2">
      <c r="M131"/>
      <c r="N131"/>
      <c r="O131"/>
      <c r="P131"/>
      <c r="Q131"/>
    </row>
    <row r="132" spans="13:17" x14ac:dyDescent="0.2">
      <c r="M132"/>
      <c r="N132"/>
      <c r="O132"/>
      <c r="P132"/>
      <c r="Q132"/>
    </row>
    <row r="133" spans="13:17" x14ac:dyDescent="0.2">
      <c r="M133"/>
      <c r="N133"/>
      <c r="O133"/>
      <c r="P133"/>
      <c r="Q133"/>
    </row>
    <row r="134" spans="13:17" x14ac:dyDescent="0.2">
      <c r="M134"/>
      <c r="N134"/>
      <c r="O134"/>
      <c r="P134"/>
      <c r="Q134"/>
    </row>
    <row r="135" spans="13:17" x14ac:dyDescent="0.2">
      <c r="M135"/>
      <c r="N135"/>
      <c r="O135"/>
      <c r="P135"/>
      <c r="Q135"/>
    </row>
    <row r="136" spans="13:17" x14ac:dyDescent="0.2">
      <c r="M136"/>
      <c r="N136"/>
      <c r="O136"/>
      <c r="P136"/>
      <c r="Q136"/>
    </row>
    <row r="137" spans="13:17" x14ac:dyDescent="0.2">
      <c r="M137"/>
      <c r="N137"/>
      <c r="O137"/>
      <c r="P137"/>
      <c r="Q137"/>
    </row>
    <row r="138" spans="13:17" x14ac:dyDescent="0.2">
      <c r="M138"/>
      <c r="N138"/>
      <c r="O138"/>
      <c r="P138"/>
      <c r="Q138"/>
    </row>
    <row r="139" spans="13:17" x14ac:dyDescent="0.2">
      <c r="M139"/>
      <c r="N139"/>
      <c r="O139"/>
      <c r="P139"/>
      <c r="Q139"/>
    </row>
    <row r="140" spans="13:17" x14ac:dyDescent="0.2">
      <c r="M140"/>
      <c r="N140"/>
      <c r="O140"/>
      <c r="P140"/>
      <c r="Q140"/>
    </row>
    <row r="141" spans="13:17" x14ac:dyDescent="0.2">
      <c r="M141"/>
      <c r="N141"/>
      <c r="O141"/>
      <c r="P141"/>
      <c r="Q141"/>
    </row>
    <row r="142" spans="13:17" x14ac:dyDescent="0.2">
      <c r="M142"/>
      <c r="N142"/>
      <c r="O142"/>
      <c r="P142"/>
      <c r="Q142"/>
    </row>
    <row r="143" spans="13:17" x14ac:dyDescent="0.2">
      <c r="M143"/>
      <c r="N143"/>
      <c r="O143"/>
      <c r="P143"/>
      <c r="Q143"/>
    </row>
    <row r="144" spans="13:17" x14ac:dyDescent="0.2">
      <c r="M144"/>
      <c r="N144"/>
      <c r="O144"/>
      <c r="P144"/>
      <c r="Q144"/>
    </row>
    <row r="145" spans="13:17" x14ac:dyDescent="0.2">
      <c r="M145"/>
      <c r="N145"/>
      <c r="O145"/>
      <c r="P145"/>
      <c r="Q145"/>
    </row>
    <row r="146" spans="13:17" x14ac:dyDescent="0.2">
      <c r="M146"/>
      <c r="N146"/>
      <c r="O146"/>
      <c r="P146"/>
      <c r="Q146"/>
    </row>
    <row r="147" spans="13:17" x14ac:dyDescent="0.2">
      <c r="M147"/>
      <c r="N147"/>
      <c r="O147"/>
      <c r="P147"/>
      <c r="Q147"/>
    </row>
    <row r="148" spans="13:17" x14ac:dyDescent="0.2">
      <c r="M148"/>
      <c r="N148"/>
      <c r="O148"/>
      <c r="P148"/>
      <c r="Q148"/>
    </row>
    <row r="149" spans="13:17" x14ac:dyDescent="0.2">
      <c r="M149"/>
      <c r="N149"/>
      <c r="O149"/>
      <c r="P149"/>
      <c r="Q149"/>
    </row>
    <row r="150" spans="13:17" x14ac:dyDescent="0.2">
      <c r="M150"/>
      <c r="N150"/>
      <c r="O150"/>
      <c r="P150"/>
      <c r="Q150"/>
    </row>
    <row r="151" spans="13:17" x14ac:dyDescent="0.2">
      <c r="M151"/>
      <c r="N151"/>
      <c r="O151"/>
      <c r="P151"/>
      <c r="Q151"/>
    </row>
    <row r="152" spans="13:17" x14ac:dyDescent="0.2">
      <c r="M152"/>
      <c r="N152"/>
      <c r="O152"/>
      <c r="P152"/>
      <c r="Q152"/>
    </row>
    <row r="153" spans="13:17" x14ac:dyDescent="0.2">
      <c r="M153"/>
      <c r="N153"/>
      <c r="O153"/>
      <c r="P153"/>
      <c r="Q153"/>
    </row>
    <row r="154" spans="13:17" x14ac:dyDescent="0.2">
      <c r="M154"/>
      <c r="N154"/>
      <c r="O154"/>
      <c r="P154"/>
      <c r="Q154"/>
    </row>
    <row r="155" spans="13:17" x14ac:dyDescent="0.2">
      <c r="M155"/>
      <c r="N155"/>
      <c r="O155"/>
      <c r="P155"/>
      <c r="Q155"/>
    </row>
    <row r="156" spans="13:17" x14ac:dyDescent="0.2">
      <c r="M156"/>
      <c r="N156"/>
      <c r="O156"/>
      <c r="P156"/>
      <c r="Q156"/>
    </row>
    <row r="157" spans="13:17" x14ac:dyDescent="0.2">
      <c r="M157"/>
      <c r="N157"/>
      <c r="O157"/>
      <c r="P157"/>
      <c r="Q157"/>
    </row>
    <row r="158" spans="13:17" x14ac:dyDescent="0.2">
      <c r="M158"/>
      <c r="N158"/>
      <c r="O158"/>
      <c r="P158"/>
      <c r="Q158"/>
    </row>
    <row r="159" spans="13:17" x14ac:dyDescent="0.2">
      <c r="M159"/>
      <c r="N159"/>
      <c r="O159"/>
      <c r="P159"/>
      <c r="Q159"/>
    </row>
    <row r="160" spans="13:17" x14ac:dyDescent="0.2">
      <c r="M160"/>
      <c r="N160"/>
      <c r="O160"/>
      <c r="P160"/>
      <c r="Q160"/>
    </row>
    <row r="161" spans="13:17" x14ac:dyDescent="0.2">
      <c r="M161"/>
      <c r="N161"/>
      <c r="O161"/>
      <c r="P161"/>
      <c r="Q161"/>
    </row>
    <row r="162" spans="13:17" x14ac:dyDescent="0.2">
      <c r="M162"/>
      <c r="N162"/>
      <c r="O162"/>
      <c r="P162"/>
      <c r="Q162"/>
    </row>
    <row r="163" spans="13:17" x14ac:dyDescent="0.2">
      <c r="M163"/>
      <c r="N163"/>
      <c r="O163"/>
      <c r="P163"/>
      <c r="Q163"/>
    </row>
    <row r="164" spans="13:17" x14ac:dyDescent="0.2">
      <c r="M164"/>
      <c r="N164"/>
      <c r="O164"/>
      <c r="P164"/>
      <c r="Q164"/>
    </row>
    <row r="165" spans="13:17" x14ac:dyDescent="0.2">
      <c r="M165"/>
      <c r="N165"/>
      <c r="O165"/>
      <c r="P165"/>
      <c r="Q165"/>
    </row>
    <row r="166" spans="13:17" x14ac:dyDescent="0.2">
      <c r="M166"/>
      <c r="N166"/>
      <c r="O166"/>
      <c r="P166"/>
      <c r="Q166"/>
    </row>
    <row r="167" spans="13:17" x14ac:dyDescent="0.2">
      <c r="M167"/>
      <c r="N167"/>
      <c r="O167"/>
      <c r="P167"/>
      <c r="Q167"/>
    </row>
    <row r="168" spans="13:17" x14ac:dyDescent="0.2">
      <c r="M168"/>
      <c r="N168"/>
      <c r="O168"/>
      <c r="P168"/>
      <c r="Q168"/>
    </row>
    <row r="169" spans="13:17" x14ac:dyDescent="0.2">
      <c r="M169"/>
      <c r="N169"/>
      <c r="O169"/>
      <c r="P169"/>
      <c r="Q169"/>
    </row>
    <row r="170" spans="13:17" x14ac:dyDescent="0.2">
      <c r="M170"/>
      <c r="N170"/>
      <c r="O170"/>
      <c r="P170"/>
      <c r="Q170"/>
    </row>
    <row r="171" spans="13:17" x14ac:dyDescent="0.2">
      <c r="M171"/>
      <c r="N171"/>
      <c r="O171"/>
      <c r="P171"/>
      <c r="Q171"/>
    </row>
    <row r="172" spans="13:17" x14ac:dyDescent="0.2">
      <c r="M172"/>
      <c r="N172"/>
      <c r="O172"/>
      <c r="P172"/>
      <c r="Q172"/>
    </row>
    <row r="173" spans="13:17" x14ac:dyDescent="0.2">
      <c r="M173"/>
      <c r="N173"/>
      <c r="O173"/>
      <c r="P173"/>
      <c r="Q173"/>
    </row>
    <row r="174" spans="13:17" x14ac:dyDescent="0.2">
      <c r="M174"/>
      <c r="N174"/>
      <c r="O174"/>
      <c r="P174"/>
      <c r="Q174"/>
    </row>
    <row r="175" spans="13:17" x14ac:dyDescent="0.2">
      <c r="M175"/>
      <c r="N175"/>
      <c r="O175"/>
      <c r="P175"/>
      <c r="Q175"/>
    </row>
    <row r="176" spans="13:17" x14ac:dyDescent="0.2">
      <c r="M176"/>
      <c r="N176"/>
      <c r="O176"/>
      <c r="P176"/>
      <c r="Q176"/>
    </row>
    <row r="177" spans="13:17" x14ac:dyDescent="0.2">
      <c r="M177"/>
      <c r="N177"/>
      <c r="O177"/>
      <c r="P177"/>
      <c r="Q177"/>
    </row>
    <row r="178" spans="13:17" x14ac:dyDescent="0.2">
      <c r="M178"/>
      <c r="N178"/>
      <c r="O178"/>
      <c r="P178"/>
      <c r="Q178"/>
    </row>
    <row r="179" spans="13:17" x14ac:dyDescent="0.2">
      <c r="M179"/>
      <c r="N179"/>
      <c r="O179"/>
      <c r="P179"/>
      <c r="Q179"/>
    </row>
    <row r="180" spans="13:17" x14ac:dyDescent="0.2">
      <c r="M180"/>
      <c r="N180"/>
      <c r="O180"/>
      <c r="P180"/>
      <c r="Q180"/>
    </row>
    <row r="181" spans="13:17" x14ac:dyDescent="0.2">
      <c r="M181"/>
      <c r="N181"/>
      <c r="O181"/>
      <c r="P181"/>
      <c r="Q181"/>
    </row>
    <row r="182" spans="13:17" x14ac:dyDescent="0.2">
      <c r="M182"/>
      <c r="N182"/>
      <c r="O182"/>
      <c r="P182"/>
      <c r="Q182"/>
    </row>
    <row r="183" spans="13:17" x14ac:dyDescent="0.2">
      <c r="M183"/>
      <c r="N183"/>
      <c r="O183"/>
      <c r="P183"/>
      <c r="Q183"/>
    </row>
    <row r="184" spans="13:17" x14ac:dyDescent="0.2">
      <c r="M184"/>
      <c r="N184"/>
      <c r="O184"/>
      <c r="P184"/>
      <c r="Q184"/>
    </row>
    <row r="185" spans="13:17" x14ac:dyDescent="0.2">
      <c r="M185"/>
      <c r="N185"/>
      <c r="O185"/>
      <c r="P185"/>
      <c r="Q185"/>
    </row>
    <row r="186" spans="13:17" x14ac:dyDescent="0.2">
      <c r="M186"/>
      <c r="N186"/>
      <c r="O186"/>
      <c r="P186"/>
      <c r="Q186"/>
    </row>
    <row r="187" spans="13:17" x14ac:dyDescent="0.2">
      <c r="M187"/>
      <c r="N187"/>
      <c r="O187"/>
      <c r="P187"/>
      <c r="Q187"/>
    </row>
    <row r="188" spans="13:17" x14ac:dyDescent="0.2">
      <c r="M188"/>
      <c r="N188"/>
      <c r="O188"/>
      <c r="P188"/>
      <c r="Q188"/>
    </row>
    <row r="189" spans="13:17" x14ac:dyDescent="0.2">
      <c r="M189"/>
      <c r="N189"/>
      <c r="O189"/>
      <c r="P189"/>
      <c r="Q189"/>
    </row>
    <row r="190" spans="13:17" x14ac:dyDescent="0.2">
      <c r="M190"/>
      <c r="N190"/>
      <c r="O190"/>
      <c r="P190"/>
      <c r="Q190"/>
    </row>
    <row r="191" spans="13:17" x14ac:dyDescent="0.2">
      <c r="M191"/>
      <c r="N191"/>
      <c r="O191"/>
      <c r="P191"/>
      <c r="Q191"/>
    </row>
    <row r="192" spans="13:17" x14ac:dyDescent="0.2">
      <c r="M192"/>
      <c r="N192"/>
      <c r="O192"/>
      <c r="P192"/>
      <c r="Q192"/>
    </row>
    <row r="193" spans="13:17" x14ac:dyDescent="0.2">
      <c r="M193"/>
      <c r="N193"/>
      <c r="O193"/>
      <c r="P193"/>
      <c r="Q193"/>
    </row>
    <row r="194" spans="13:17" x14ac:dyDescent="0.2">
      <c r="M194"/>
      <c r="N194"/>
      <c r="O194"/>
      <c r="P194"/>
      <c r="Q194"/>
    </row>
    <row r="195" spans="13:17" x14ac:dyDescent="0.2">
      <c r="M195"/>
      <c r="N195"/>
      <c r="O195"/>
      <c r="P195"/>
      <c r="Q195"/>
    </row>
    <row r="196" spans="13:17" x14ac:dyDescent="0.2">
      <c r="M196"/>
      <c r="N196"/>
      <c r="O196"/>
      <c r="P196"/>
      <c r="Q196"/>
    </row>
    <row r="197" spans="13:17" x14ac:dyDescent="0.2">
      <c r="M197"/>
      <c r="N197"/>
      <c r="O197"/>
      <c r="P197"/>
      <c r="Q197"/>
    </row>
    <row r="198" spans="13:17" x14ac:dyDescent="0.2">
      <c r="M198"/>
      <c r="N198"/>
      <c r="O198"/>
      <c r="P198"/>
      <c r="Q198"/>
    </row>
    <row r="199" spans="13:17" x14ac:dyDescent="0.2">
      <c r="M199"/>
      <c r="N199"/>
      <c r="O199"/>
      <c r="P199"/>
      <c r="Q199"/>
    </row>
    <row r="200" spans="13:17" x14ac:dyDescent="0.2">
      <c r="M200"/>
      <c r="N200"/>
      <c r="O200"/>
      <c r="P200"/>
      <c r="Q200"/>
    </row>
    <row r="201" spans="13:17" x14ac:dyDescent="0.2">
      <c r="M201"/>
      <c r="N201"/>
      <c r="O201"/>
      <c r="P201"/>
      <c r="Q201"/>
    </row>
    <row r="202" spans="13:17" x14ac:dyDescent="0.2">
      <c r="M202"/>
      <c r="N202"/>
      <c r="O202"/>
      <c r="P202"/>
      <c r="Q202"/>
    </row>
    <row r="203" spans="13:17" x14ac:dyDescent="0.2">
      <c r="M203"/>
      <c r="N203"/>
      <c r="O203"/>
      <c r="P203"/>
      <c r="Q203"/>
    </row>
    <row r="204" spans="13:17" x14ac:dyDescent="0.2">
      <c r="M204"/>
      <c r="N204"/>
      <c r="O204"/>
      <c r="P204"/>
      <c r="Q204"/>
    </row>
    <row r="205" spans="13:17" x14ac:dyDescent="0.2">
      <c r="M205"/>
      <c r="N205"/>
      <c r="O205"/>
      <c r="P205"/>
      <c r="Q205"/>
    </row>
    <row r="206" spans="13:17" x14ac:dyDescent="0.2">
      <c r="M206"/>
      <c r="N206"/>
      <c r="O206"/>
      <c r="P206"/>
      <c r="Q206"/>
    </row>
    <row r="207" spans="13:17" x14ac:dyDescent="0.2">
      <c r="M207"/>
      <c r="N207"/>
      <c r="O207"/>
      <c r="P207"/>
      <c r="Q207"/>
    </row>
    <row r="208" spans="13:17" x14ac:dyDescent="0.2">
      <c r="M208"/>
      <c r="N208"/>
      <c r="O208"/>
      <c r="P208"/>
      <c r="Q208"/>
    </row>
    <row r="209" spans="13:17" x14ac:dyDescent="0.2">
      <c r="M209"/>
      <c r="N209"/>
      <c r="O209"/>
      <c r="P209"/>
      <c r="Q209"/>
    </row>
    <row r="210" spans="13:17" x14ac:dyDescent="0.2">
      <c r="M210"/>
      <c r="N210"/>
      <c r="O210"/>
      <c r="P210"/>
      <c r="Q210"/>
    </row>
    <row r="211" spans="13:17" x14ac:dyDescent="0.2">
      <c r="M211"/>
      <c r="N211"/>
      <c r="O211"/>
      <c r="P211"/>
      <c r="Q211"/>
    </row>
    <row r="212" spans="13:17" x14ac:dyDescent="0.2">
      <c r="M212"/>
      <c r="N212"/>
      <c r="O212"/>
      <c r="P212"/>
      <c r="Q212"/>
    </row>
    <row r="213" spans="13:17" x14ac:dyDescent="0.2">
      <c r="M213"/>
      <c r="N213"/>
      <c r="O213"/>
      <c r="P213"/>
      <c r="Q213"/>
    </row>
    <row r="214" spans="13:17" x14ac:dyDescent="0.2">
      <c r="M214"/>
      <c r="N214"/>
      <c r="O214"/>
      <c r="P214"/>
      <c r="Q214"/>
    </row>
    <row r="215" spans="13:17" x14ac:dyDescent="0.2">
      <c r="M215"/>
      <c r="N215"/>
      <c r="O215"/>
      <c r="P215"/>
      <c r="Q215"/>
    </row>
    <row r="216" spans="13:17" x14ac:dyDescent="0.2">
      <c r="M216"/>
      <c r="N216"/>
      <c r="O216"/>
      <c r="P216"/>
      <c r="Q216"/>
    </row>
    <row r="217" spans="13:17" x14ac:dyDescent="0.2">
      <c r="M217"/>
      <c r="N217"/>
      <c r="O217"/>
      <c r="P217"/>
      <c r="Q217"/>
    </row>
    <row r="218" spans="13:17" x14ac:dyDescent="0.2">
      <c r="M218"/>
      <c r="N218"/>
      <c r="O218"/>
      <c r="P218"/>
      <c r="Q218"/>
    </row>
    <row r="219" spans="13:17" x14ac:dyDescent="0.2">
      <c r="M219"/>
      <c r="N219"/>
      <c r="O219"/>
      <c r="P219"/>
      <c r="Q219"/>
    </row>
    <row r="220" spans="13:17" x14ac:dyDescent="0.2">
      <c r="M220"/>
      <c r="N220"/>
      <c r="O220"/>
      <c r="P220"/>
      <c r="Q220"/>
    </row>
    <row r="221" spans="13:17" x14ac:dyDescent="0.2">
      <c r="M221"/>
      <c r="N221"/>
      <c r="O221"/>
      <c r="P221"/>
      <c r="Q221"/>
    </row>
    <row r="222" spans="13:17" x14ac:dyDescent="0.2">
      <c r="M222"/>
      <c r="N222"/>
      <c r="O222"/>
      <c r="P222"/>
      <c r="Q222"/>
    </row>
    <row r="223" spans="13:17" x14ac:dyDescent="0.2">
      <c r="M223"/>
      <c r="N223"/>
      <c r="O223"/>
      <c r="P223"/>
      <c r="Q223"/>
    </row>
    <row r="224" spans="13:17" x14ac:dyDescent="0.2">
      <c r="M224"/>
      <c r="N224"/>
      <c r="O224"/>
      <c r="P224"/>
      <c r="Q224"/>
    </row>
    <row r="225" spans="13:17" x14ac:dyDescent="0.2">
      <c r="M225"/>
      <c r="N225"/>
      <c r="O225"/>
      <c r="P225"/>
      <c r="Q225"/>
    </row>
    <row r="226" spans="13:17" x14ac:dyDescent="0.2">
      <c r="M226"/>
      <c r="N226"/>
      <c r="O226"/>
      <c r="P226"/>
      <c r="Q226"/>
    </row>
    <row r="227" spans="13:17" x14ac:dyDescent="0.2">
      <c r="M227"/>
      <c r="N227"/>
      <c r="O227"/>
      <c r="P227"/>
      <c r="Q227"/>
    </row>
    <row r="228" spans="13:17" x14ac:dyDescent="0.2">
      <c r="M228"/>
      <c r="N228"/>
      <c r="O228"/>
      <c r="P228"/>
      <c r="Q228"/>
    </row>
    <row r="229" spans="13:17" x14ac:dyDescent="0.2">
      <c r="M229"/>
      <c r="N229"/>
      <c r="O229"/>
      <c r="P229"/>
      <c r="Q229"/>
    </row>
    <row r="230" spans="13:17" x14ac:dyDescent="0.2">
      <c r="M230"/>
      <c r="N230"/>
      <c r="O230"/>
      <c r="P230"/>
      <c r="Q230"/>
    </row>
    <row r="231" spans="13:17" x14ac:dyDescent="0.2">
      <c r="M231"/>
      <c r="N231"/>
      <c r="O231"/>
      <c r="P231"/>
      <c r="Q231"/>
    </row>
    <row r="232" spans="13:17" x14ac:dyDescent="0.2">
      <c r="M232"/>
      <c r="N232"/>
      <c r="O232"/>
      <c r="P232"/>
      <c r="Q232"/>
    </row>
    <row r="233" spans="13:17" x14ac:dyDescent="0.2">
      <c r="M233"/>
      <c r="N233"/>
      <c r="O233"/>
      <c r="P233"/>
      <c r="Q233"/>
    </row>
    <row r="234" spans="13:17" x14ac:dyDescent="0.2">
      <c r="M234"/>
      <c r="N234"/>
      <c r="O234"/>
      <c r="P234"/>
      <c r="Q234"/>
    </row>
    <row r="235" spans="13:17" x14ac:dyDescent="0.2">
      <c r="M235"/>
      <c r="N235"/>
      <c r="O235"/>
      <c r="P235"/>
      <c r="Q235"/>
    </row>
    <row r="236" spans="13:17" x14ac:dyDescent="0.2">
      <c r="M236"/>
      <c r="N236"/>
      <c r="O236"/>
      <c r="P236"/>
      <c r="Q236"/>
    </row>
    <row r="237" spans="13:17" x14ac:dyDescent="0.2">
      <c r="M237"/>
      <c r="N237"/>
      <c r="O237"/>
      <c r="P237"/>
      <c r="Q237"/>
    </row>
    <row r="238" spans="13:17" x14ac:dyDescent="0.2">
      <c r="M238"/>
      <c r="N238"/>
      <c r="O238"/>
      <c r="P238"/>
      <c r="Q238"/>
    </row>
    <row r="239" spans="13:17" x14ac:dyDescent="0.2">
      <c r="M239"/>
      <c r="N239"/>
      <c r="O239"/>
      <c r="P239"/>
      <c r="Q239"/>
    </row>
    <row r="240" spans="13:17" x14ac:dyDescent="0.2">
      <c r="M240"/>
      <c r="N240"/>
      <c r="O240"/>
      <c r="P240"/>
      <c r="Q240"/>
    </row>
    <row r="241" spans="13:17" x14ac:dyDescent="0.2">
      <c r="M241"/>
      <c r="N241"/>
      <c r="O241"/>
      <c r="P241"/>
      <c r="Q241"/>
    </row>
    <row r="242" spans="13:17" x14ac:dyDescent="0.2">
      <c r="M242"/>
      <c r="N242"/>
      <c r="O242"/>
      <c r="P242"/>
      <c r="Q242"/>
    </row>
    <row r="243" spans="13:17" x14ac:dyDescent="0.2">
      <c r="M243"/>
      <c r="N243"/>
      <c r="O243"/>
      <c r="P243"/>
      <c r="Q243"/>
    </row>
    <row r="244" spans="13:17" x14ac:dyDescent="0.2">
      <c r="M244"/>
      <c r="N244"/>
      <c r="O244"/>
      <c r="P244"/>
      <c r="Q244"/>
    </row>
    <row r="245" spans="13:17" x14ac:dyDescent="0.2">
      <c r="M245"/>
      <c r="N245"/>
      <c r="O245"/>
      <c r="P245"/>
      <c r="Q245"/>
    </row>
    <row r="246" spans="13:17" x14ac:dyDescent="0.2">
      <c r="M246"/>
      <c r="N246"/>
      <c r="O246"/>
      <c r="P246"/>
      <c r="Q246"/>
    </row>
    <row r="247" spans="13:17" x14ac:dyDescent="0.2">
      <c r="M247"/>
      <c r="N247"/>
      <c r="O247"/>
      <c r="P247"/>
      <c r="Q247"/>
    </row>
    <row r="248" spans="13:17" x14ac:dyDescent="0.2">
      <c r="M248"/>
      <c r="N248"/>
      <c r="O248"/>
      <c r="P248"/>
      <c r="Q248"/>
    </row>
    <row r="249" spans="13:17" x14ac:dyDescent="0.2">
      <c r="M249"/>
      <c r="N249"/>
      <c r="O249"/>
      <c r="P249"/>
      <c r="Q249"/>
    </row>
    <row r="250" spans="13:17" x14ac:dyDescent="0.2">
      <c r="M250"/>
      <c r="N250"/>
      <c r="O250"/>
      <c r="P250"/>
      <c r="Q250"/>
    </row>
    <row r="251" spans="13:17" x14ac:dyDescent="0.2">
      <c r="M251"/>
      <c r="N251"/>
      <c r="O251"/>
      <c r="P251"/>
      <c r="Q251"/>
    </row>
    <row r="252" spans="13:17" x14ac:dyDescent="0.2">
      <c r="M252"/>
      <c r="N252"/>
      <c r="O252"/>
      <c r="P252"/>
      <c r="Q252"/>
    </row>
    <row r="253" spans="13:17" x14ac:dyDescent="0.2">
      <c r="M253"/>
      <c r="N253"/>
      <c r="O253"/>
      <c r="P253"/>
      <c r="Q253"/>
    </row>
    <row r="254" spans="13:17" x14ac:dyDescent="0.2">
      <c r="M254"/>
      <c r="N254"/>
      <c r="O254"/>
      <c r="P254"/>
      <c r="Q254"/>
    </row>
    <row r="255" spans="13:17" x14ac:dyDescent="0.2">
      <c r="M255"/>
      <c r="N255"/>
      <c r="O255"/>
      <c r="P255"/>
      <c r="Q255"/>
    </row>
    <row r="256" spans="13:17" x14ac:dyDescent="0.2">
      <c r="M256"/>
      <c r="N256"/>
      <c r="O256"/>
      <c r="P256"/>
      <c r="Q256"/>
    </row>
    <row r="257" spans="13:17" x14ac:dyDescent="0.2">
      <c r="M257"/>
      <c r="N257"/>
      <c r="O257"/>
      <c r="P257"/>
      <c r="Q257"/>
    </row>
    <row r="258" spans="13:17" x14ac:dyDescent="0.2">
      <c r="M258"/>
      <c r="N258"/>
      <c r="O258"/>
      <c r="P258"/>
      <c r="Q258"/>
    </row>
    <row r="259" spans="13:17" x14ac:dyDescent="0.2">
      <c r="M259"/>
      <c r="N259"/>
      <c r="O259"/>
      <c r="P259"/>
      <c r="Q259"/>
    </row>
    <row r="260" spans="13:17" x14ac:dyDescent="0.2">
      <c r="M260"/>
      <c r="N260"/>
      <c r="O260"/>
      <c r="P260"/>
      <c r="Q260"/>
    </row>
    <row r="261" spans="13:17" x14ac:dyDescent="0.2">
      <c r="M261"/>
      <c r="N261"/>
      <c r="O261"/>
      <c r="P261"/>
      <c r="Q261"/>
    </row>
    <row r="262" spans="13:17" x14ac:dyDescent="0.2">
      <c r="M262"/>
      <c r="N262"/>
      <c r="O262"/>
      <c r="P262"/>
      <c r="Q262"/>
    </row>
    <row r="263" spans="13:17" x14ac:dyDescent="0.2">
      <c r="M263"/>
      <c r="N263"/>
      <c r="O263"/>
      <c r="P263"/>
      <c r="Q263"/>
    </row>
    <row r="264" spans="13:17" x14ac:dyDescent="0.2">
      <c r="M264"/>
      <c r="N264"/>
      <c r="O264"/>
      <c r="P264"/>
      <c r="Q264"/>
    </row>
    <row r="265" spans="13:17" x14ac:dyDescent="0.2">
      <c r="M265"/>
      <c r="N265"/>
      <c r="O265"/>
      <c r="P265"/>
      <c r="Q265"/>
    </row>
    <row r="266" spans="13:17" x14ac:dyDescent="0.2">
      <c r="M266"/>
      <c r="N266"/>
      <c r="O266"/>
      <c r="P266"/>
      <c r="Q266"/>
    </row>
    <row r="267" spans="13:17" x14ac:dyDescent="0.2">
      <c r="M267"/>
      <c r="N267"/>
      <c r="O267"/>
      <c r="P267"/>
      <c r="Q267"/>
    </row>
    <row r="268" spans="13:17" x14ac:dyDescent="0.2">
      <c r="M268"/>
      <c r="N268"/>
      <c r="O268"/>
      <c r="P268"/>
      <c r="Q268"/>
    </row>
    <row r="269" spans="13:17" x14ac:dyDescent="0.2">
      <c r="M269"/>
      <c r="N269"/>
      <c r="O269"/>
      <c r="P269"/>
      <c r="Q269"/>
    </row>
    <row r="270" spans="13:17" x14ac:dyDescent="0.2">
      <c r="M270"/>
      <c r="N270"/>
      <c r="O270"/>
      <c r="P270"/>
      <c r="Q270"/>
    </row>
    <row r="271" spans="13:17" x14ac:dyDescent="0.2">
      <c r="M271"/>
      <c r="N271"/>
      <c r="O271"/>
      <c r="P271"/>
      <c r="Q271"/>
    </row>
    <row r="272" spans="13:17" x14ac:dyDescent="0.2">
      <c r="M272"/>
      <c r="N272"/>
      <c r="O272"/>
      <c r="P272"/>
      <c r="Q272"/>
    </row>
    <row r="273" spans="13:17" x14ac:dyDescent="0.2">
      <c r="M273"/>
      <c r="N273"/>
      <c r="O273"/>
      <c r="P273"/>
      <c r="Q273"/>
    </row>
    <row r="274" spans="13:17" x14ac:dyDescent="0.2">
      <c r="M274"/>
      <c r="N274"/>
      <c r="O274"/>
      <c r="P274"/>
      <c r="Q274"/>
    </row>
    <row r="275" spans="13:17" x14ac:dyDescent="0.2">
      <c r="M275"/>
      <c r="N275"/>
      <c r="O275"/>
      <c r="P275"/>
      <c r="Q275"/>
    </row>
    <row r="276" spans="13:17" x14ac:dyDescent="0.2">
      <c r="M276"/>
      <c r="N276"/>
      <c r="O276"/>
      <c r="P276"/>
      <c r="Q276"/>
    </row>
    <row r="277" spans="13:17" x14ac:dyDescent="0.2">
      <c r="M277"/>
      <c r="N277"/>
      <c r="O277"/>
      <c r="P277"/>
      <c r="Q277"/>
    </row>
    <row r="278" spans="13:17" x14ac:dyDescent="0.2">
      <c r="M278"/>
      <c r="N278"/>
      <c r="O278"/>
      <c r="P278"/>
      <c r="Q278"/>
    </row>
    <row r="279" spans="13:17" x14ac:dyDescent="0.2">
      <c r="M279"/>
      <c r="N279"/>
      <c r="O279"/>
      <c r="P279"/>
      <c r="Q279"/>
    </row>
    <row r="280" spans="13:17" x14ac:dyDescent="0.2">
      <c r="M280"/>
      <c r="N280"/>
      <c r="O280"/>
      <c r="P280"/>
      <c r="Q280"/>
    </row>
    <row r="281" spans="13:17" x14ac:dyDescent="0.2">
      <c r="M281"/>
      <c r="N281"/>
      <c r="O281"/>
      <c r="P281"/>
      <c r="Q281"/>
    </row>
    <row r="282" spans="13:17" x14ac:dyDescent="0.2">
      <c r="M282"/>
      <c r="N282"/>
      <c r="O282"/>
      <c r="P282"/>
      <c r="Q282"/>
    </row>
    <row r="283" spans="13:17" x14ac:dyDescent="0.2">
      <c r="M283"/>
      <c r="N283"/>
      <c r="O283"/>
      <c r="P283"/>
      <c r="Q283"/>
    </row>
    <row r="284" spans="13:17" x14ac:dyDescent="0.2">
      <c r="M284"/>
      <c r="N284"/>
      <c r="O284"/>
      <c r="P284"/>
      <c r="Q284"/>
    </row>
    <row r="285" spans="13:17" x14ac:dyDescent="0.2">
      <c r="M285"/>
      <c r="N285"/>
      <c r="O285"/>
      <c r="P285"/>
      <c r="Q285"/>
    </row>
    <row r="286" spans="13:17" x14ac:dyDescent="0.2">
      <c r="M286"/>
      <c r="N286"/>
      <c r="O286"/>
      <c r="P286"/>
      <c r="Q286"/>
    </row>
    <row r="287" spans="13:17" x14ac:dyDescent="0.2">
      <c r="M287"/>
      <c r="N287"/>
      <c r="O287"/>
      <c r="P287"/>
      <c r="Q287"/>
    </row>
    <row r="288" spans="13:17" x14ac:dyDescent="0.2">
      <c r="M288"/>
      <c r="N288"/>
      <c r="O288"/>
      <c r="P288"/>
      <c r="Q288"/>
    </row>
    <row r="289" spans="13:17" x14ac:dyDescent="0.2">
      <c r="M289"/>
      <c r="N289"/>
      <c r="O289"/>
      <c r="P289"/>
      <c r="Q289"/>
    </row>
    <row r="290" spans="13:17" x14ac:dyDescent="0.2">
      <c r="M290"/>
      <c r="N290"/>
      <c r="O290"/>
      <c r="P290"/>
      <c r="Q290"/>
    </row>
    <row r="291" spans="13:17" x14ac:dyDescent="0.2">
      <c r="M291"/>
      <c r="N291"/>
      <c r="O291"/>
      <c r="P291"/>
      <c r="Q291"/>
    </row>
    <row r="292" spans="13:17" x14ac:dyDescent="0.2">
      <c r="M292"/>
      <c r="N292"/>
      <c r="O292"/>
      <c r="P292"/>
      <c r="Q292"/>
    </row>
    <row r="293" spans="13:17" x14ac:dyDescent="0.2">
      <c r="M293"/>
      <c r="N293"/>
      <c r="O293"/>
      <c r="P293"/>
      <c r="Q293"/>
    </row>
    <row r="294" spans="13:17" x14ac:dyDescent="0.2">
      <c r="M294"/>
      <c r="N294"/>
      <c r="O294"/>
      <c r="P294"/>
      <c r="Q294"/>
    </row>
    <row r="295" spans="13:17" x14ac:dyDescent="0.2">
      <c r="M295"/>
      <c r="N295"/>
      <c r="O295"/>
      <c r="P295"/>
      <c r="Q295"/>
    </row>
    <row r="296" spans="13:17" x14ac:dyDescent="0.2">
      <c r="M296"/>
      <c r="N296"/>
      <c r="O296"/>
      <c r="P296"/>
      <c r="Q296"/>
    </row>
    <row r="297" spans="13:17" x14ac:dyDescent="0.2">
      <c r="M297"/>
      <c r="N297"/>
      <c r="O297"/>
      <c r="P297"/>
      <c r="Q297"/>
    </row>
    <row r="298" spans="13:17" x14ac:dyDescent="0.2">
      <c r="M298"/>
      <c r="N298"/>
      <c r="O298"/>
      <c r="P298"/>
      <c r="Q298"/>
    </row>
    <row r="299" spans="13:17" x14ac:dyDescent="0.2">
      <c r="M299"/>
      <c r="N299"/>
      <c r="O299"/>
      <c r="P299"/>
      <c r="Q299"/>
    </row>
    <row r="300" spans="13:17" x14ac:dyDescent="0.2">
      <c r="M300"/>
      <c r="N300"/>
      <c r="O300"/>
      <c r="P300"/>
      <c r="Q300"/>
    </row>
    <row r="301" spans="13:17" x14ac:dyDescent="0.2">
      <c r="M301"/>
      <c r="N301"/>
      <c r="O301"/>
      <c r="P301"/>
      <c r="Q301"/>
    </row>
    <row r="302" spans="13:17" x14ac:dyDescent="0.2">
      <c r="M302"/>
      <c r="N302"/>
      <c r="O302"/>
      <c r="P302"/>
      <c r="Q302"/>
    </row>
    <row r="303" spans="13:17" x14ac:dyDescent="0.2">
      <c r="M303"/>
      <c r="N303"/>
      <c r="O303"/>
      <c r="P303"/>
      <c r="Q303"/>
    </row>
    <row r="304" spans="13:17" x14ac:dyDescent="0.2">
      <c r="M304"/>
      <c r="N304"/>
      <c r="O304"/>
      <c r="P304"/>
      <c r="Q304"/>
    </row>
    <row r="305" spans="13:17" x14ac:dyDescent="0.2">
      <c r="M305"/>
      <c r="N305"/>
      <c r="O305"/>
      <c r="P305"/>
      <c r="Q305"/>
    </row>
    <row r="306" spans="13:17" x14ac:dyDescent="0.2">
      <c r="M306"/>
      <c r="N306"/>
      <c r="O306"/>
      <c r="P306"/>
      <c r="Q306"/>
    </row>
    <row r="307" spans="13:17" x14ac:dyDescent="0.2">
      <c r="M307"/>
      <c r="N307"/>
      <c r="O307"/>
      <c r="P307"/>
      <c r="Q307"/>
    </row>
    <row r="308" spans="13:17" x14ac:dyDescent="0.2">
      <c r="M308"/>
      <c r="N308"/>
      <c r="O308"/>
      <c r="P308"/>
      <c r="Q308"/>
    </row>
    <row r="309" spans="13:17" x14ac:dyDescent="0.2">
      <c r="M309"/>
      <c r="N309"/>
      <c r="O309"/>
      <c r="P309"/>
      <c r="Q309"/>
    </row>
    <row r="310" spans="13:17" x14ac:dyDescent="0.2">
      <c r="M310"/>
      <c r="N310"/>
      <c r="O310"/>
      <c r="P310"/>
      <c r="Q310"/>
    </row>
    <row r="311" spans="13:17" x14ac:dyDescent="0.2">
      <c r="M311"/>
      <c r="N311"/>
      <c r="O311"/>
      <c r="P311"/>
      <c r="Q311"/>
    </row>
    <row r="312" spans="13:17" x14ac:dyDescent="0.2">
      <c r="M312"/>
      <c r="N312"/>
      <c r="O312"/>
      <c r="P312"/>
      <c r="Q312"/>
    </row>
    <row r="313" spans="13:17" x14ac:dyDescent="0.2">
      <c r="M313"/>
      <c r="N313"/>
      <c r="O313"/>
      <c r="P313"/>
      <c r="Q313"/>
    </row>
    <row r="314" spans="13:17" x14ac:dyDescent="0.2">
      <c r="M314"/>
      <c r="N314"/>
      <c r="O314"/>
      <c r="P314"/>
      <c r="Q314"/>
    </row>
    <row r="315" spans="13:17" x14ac:dyDescent="0.2">
      <c r="M315"/>
      <c r="N315"/>
      <c r="O315"/>
      <c r="P315"/>
      <c r="Q315"/>
    </row>
    <row r="316" spans="13:17" x14ac:dyDescent="0.2">
      <c r="M316"/>
      <c r="N316"/>
      <c r="O316"/>
      <c r="P316"/>
      <c r="Q316"/>
    </row>
    <row r="317" spans="13:17" x14ac:dyDescent="0.2">
      <c r="M317"/>
      <c r="N317"/>
      <c r="O317"/>
      <c r="P317"/>
      <c r="Q317"/>
    </row>
    <row r="318" spans="13:17" x14ac:dyDescent="0.2">
      <c r="M318"/>
      <c r="N318"/>
      <c r="O318"/>
      <c r="P318"/>
      <c r="Q318"/>
    </row>
    <row r="319" spans="13:17" x14ac:dyDescent="0.2">
      <c r="M319"/>
      <c r="N319"/>
      <c r="O319"/>
      <c r="P319"/>
      <c r="Q319"/>
    </row>
    <row r="320" spans="13:17" x14ac:dyDescent="0.2">
      <c r="M320"/>
      <c r="N320"/>
      <c r="O320"/>
      <c r="P320"/>
      <c r="Q320"/>
    </row>
    <row r="321" spans="13:17" x14ac:dyDescent="0.2">
      <c r="M321"/>
      <c r="N321"/>
      <c r="O321"/>
      <c r="P321"/>
      <c r="Q321"/>
    </row>
    <row r="322" spans="13:17" x14ac:dyDescent="0.2">
      <c r="M322"/>
      <c r="N322"/>
      <c r="O322"/>
      <c r="P322"/>
      <c r="Q322"/>
    </row>
    <row r="323" spans="13:17" x14ac:dyDescent="0.2">
      <c r="M323"/>
      <c r="N323"/>
      <c r="O323"/>
      <c r="P323"/>
      <c r="Q323"/>
    </row>
    <row r="324" spans="13:17" x14ac:dyDescent="0.2">
      <c r="M324"/>
      <c r="N324"/>
      <c r="O324"/>
      <c r="P324"/>
      <c r="Q324"/>
    </row>
    <row r="325" spans="13:17" x14ac:dyDescent="0.2">
      <c r="M325"/>
      <c r="N325"/>
      <c r="O325"/>
      <c r="P325"/>
      <c r="Q325"/>
    </row>
    <row r="326" spans="13:17" x14ac:dyDescent="0.2">
      <c r="M326"/>
      <c r="N326"/>
      <c r="O326"/>
      <c r="P326"/>
      <c r="Q326"/>
    </row>
    <row r="327" spans="13:17" x14ac:dyDescent="0.2">
      <c r="M327"/>
      <c r="N327"/>
      <c r="O327"/>
      <c r="P327"/>
      <c r="Q327"/>
    </row>
    <row r="328" spans="13:17" x14ac:dyDescent="0.2">
      <c r="M328"/>
      <c r="N328"/>
      <c r="O328"/>
      <c r="P328"/>
      <c r="Q328"/>
    </row>
    <row r="329" spans="13:17" x14ac:dyDescent="0.2">
      <c r="M329"/>
      <c r="N329"/>
      <c r="O329"/>
      <c r="P329"/>
      <c r="Q329"/>
    </row>
    <row r="330" spans="13:17" x14ac:dyDescent="0.2">
      <c r="M330"/>
      <c r="N330"/>
      <c r="O330"/>
      <c r="P330"/>
      <c r="Q330"/>
    </row>
    <row r="331" spans="13:17" x14ac:dyDescent="0.2">
      <c r="M331"/>
      <c r="N331"/>
      <c r="O331"/>
      <c r="P331"/>
      <c r="Q331"/>
    </row>
    <row r="332" spans="13:17" x14ac:dyDescent="0.2">
      <c r="M332"/>
      <c r="N332"/>
      <c r="O332"/>
      <c r="P332"/>
      <c r="Q332"/>
    </row>
    <row r="333" spans="13:17" x14ac:dyDescent="0.2">
      <c r="M333"/>
      <c r="N333"/>
      <c r="O333"/>
      <c r="P333"/>
      <c r="Q333"/>
    </row>
    <row r="334" spans="13:17" x14ac:dyDescent="0.2">
      <c r="M334"/>
      <c r="N334"/>
      <c r="O334"/>
      <c r="P334"/>
      <c r="Q334"/>
    </row>
    <row r="335" spans="13:17" x14ac:dyDescent="0.2">
      <c r="M335"/>
      <c r="N335"/>
      <c r="O335"/>
      <c r="P335"/>
      <c r="Q335"/>
    </row>
    <row r="336" spans="13:17" x14ac:dyDescent="0.2">
      <c r="M336"/>
      <c r="N336"/>
      <c r="O336"/>
      <c r="P336"/>
      <c r="Q336"/>
    </row>
    <row r="337" spans="13:17" x14ac:dyDescent="0.2">
      <c r="M337"/>
      <c r="N337"/>
      <c r="O337"/>
      <c r="P337"/>
      <c r="Q337"/>
    </row>
    <row r="338" spans="13:17" x14ac:dyDescent="0.2">
      <c r="M338"/>
      <c r="N338"/>
      <c r="O338"/>
      <c r="P338"/>
      <c r="Q338"/>
    </row>
    <row r="339" spans="13:17" x14ac:dyDescent="0.2">
      <c r="M339"/>
      <c r="N339"/>
      <c r="O339"/>
      <c r="P339"/>
      <c r="Q339"/>
    </row>
    <row r="340" spans="13:17" x14ac:dyDescent="0.2">
      <c r="M340"/>
      <c r="N340"/>
      <c r="O340"/>
      <c r="P340"/>
      <c r="Q340"/>
    </row>
    <row r="341" spans="13:17" x14ac:dyDescent="0.2">
      <c r="M341"/>
      <c r="N341"/>
      <c r="O341"/>
      <c r="P341"/>
      <c r="Q341"/>
    </row>
    <row r="342" spans="13:17" x14ac:dyDescent="0.2">
      <c r="M342"/>
      <c r="N342"/>
      <c r="O342"/>
      <c r="P342"/>
      <c r="Q342"/>
    </row>
    <row r="343" spans="13:17" x14ac:dyDescent="0.2">
      <c r="M343"/>
      <c r="N343"/>
      <c r="O343"/>
      <c r="P343"/>
      <c r="Q343"/>
    </row>
    <row r="344" spans="13:17" x14ac:dyDescent="0.2">
      <c r="M344"/>
      <c r="N344"/>
      <c r="O344"/>
      <c r="P344"/>
      <c r="Q344"/>
    </row>
    <row r="345" spans="13:17" x14ac:dyDescent="0.2">
      <c r="M345"/>
      <c r="N345"/>
      <c r="O345"/>
      <c r="P345"/>
      <c r="Q345"/>
    </row>
    <row r="346" spans="13:17" x14ac:dyDescent="0.2">
      <c r="M346"/>
      <c r="N346"/>
      <c r="O346"/>
      <c r="P346"/>
      <c r="Q346"/>
    </row>
    <row r="347" spans="13:17" x14ac:dyDescent="0.2">
      <c r="M347"/>
      <c r="N347"/>
      <c r="O347"/>
      <c r="P347"/>
      <c r="Q347"/>
    </row>
    <row r="348" spans="13:17" x14ac:dyDescent="0.2">
      <c r="M348"/>
      <c r="N348"/>
      <c r="O348"/>
      <c r="P348"/>
      <c r="Q348"/>
    </row>
    <row r="349" spans="13:17" x14ac:dyDescent="0.2">
      <c r="M349"/>
      <c r="N349"/>
      <c r="O349"/>
      <c r="P349"/>
      <c r="Q349"/>
    </row>
    <row r="350" spans="13:17" x14ac:dyDescent="0.2">
      <c r="M350"/>
      <c r="N350"/>
      <c r="O350"/>
      <c r="P350"/>
      <c r="Q350"/>
    </row>
    <row r="351" spans="13:17" x14ac:dyDescent="0.2">
      <c r="M351"/>
      <c r="N351"/>
      <c r="O351"/>
      <c r="P351"/>
      <c r="Q351"/>
    </row>
    <row r="352" spans="13:17" x14ac:dyDescent="0.2">
      <c r="M352"/>
      <c r="N352"/>
      <c r="O352"/>
      <c r="P352"/>
      <c r="Q352"/>
    </row>
    <row r="353" spans="13:17" x14ac:dyDescent="0.2">
      <c r="M353"/>
      <c r="N353"/>
      <c r="O353"/>
      <c r="P353"/>
      <c r="Q353"/>
    </row>
    <row r="354" spans="13:17" x14ac:dyDescent="0.2">
      <c r="M354"/>
      <c r="N354"/>
      <c r="O354"/>
      <c r="P354"/>
      <c r="Q354"/>
    </row>
    <row r="355" spans="13:17" x14ac:dyDescent="0.2">
      <c r="M355"/>
      <c r="N355"/>
      <c r="O355"/>
      <c r="P355"/>
      <c r="Q355"/>
    </row>
    <row r="356" spans="13:17" x14ac:dyDescent="0.2">
      <c r="M356"/>
      <c r="N356"/>
      <c r="O356"/>
      <c r="P356"/>
      <c r="Q356"/>
    </row>
    <row r="357" spans="13:17" x14ac:dyDescent="0.2">
      <c r="M357"/>
      <c r="N357"/>
      <c r="O357"/>
      <c r="P357"/>
      <c r="Q357"/>
    </row>
    <row r="358" spans="13:17" x14ac:dyDescent="0.2">
      <c r="M358"/>
      <c r="N358"/>
      <c r="O358"/>
      <c r="P358"/>
      <c r="Q358"/>
    </row>
    <row r="359" spans="13:17" x14ac:dyDescent="0.2">
      <c r="M359"/>
      <c r="N359"/>
      <c r="O359"/>
      <c r="P359"/>
      <c r="Q359"/>
    </row>
    <row r="360" spans="13:17" x14ac:dyDescent="0.2">
      <c r="M360"/>
      <c r="N360"/>
      <c r="O360"/>
      <c r="P360"/>
      <c r="Q360"/>
    </row>
    <row r="361" spans="13:17" x14ac:dyDescent="0.2">
      <c r="M361"/>
      <c r="N361"/>
      <c r="O361"/>
      <c r="P361"/>
      <c r="Q361"/>
    </row>
    <row r="362" spans="13:17" x14ac:dyDescent="0.2">
      <c r="M362"/>
      <c r="N362"/>
      <c r="O362"/>
      <c r="P362"/>
      <c r="Q362"/>
    </row>
    <row r="363" spans="13:17" x14ac:dyDescent="0.2">
      <c r="M363"/>
      <c r="N363"/>
      <c r="O363"/>
      <c r="P363"/>
      <c r="Q363"/>
    </row>
    <row r="364" spans="13:17" x14ac:dyDescent="0.2">
      <c r="M364"/>
      <c r="N364"/>
      <c r="O364"/>
      <c r="P364"/>
      <c r="Q364"/>
    </row>
    <row r="365" spans="13:17" x14ac:dyDescent="0.2">
      <c r="M365"/>
      <c r="N365"/>
      <c r="O365"/>
      <c r="P365"/>
      <c r="Q365"/>
    </row>
    <row r="366" spans="13:17" x14ac:dyDescent="0.2">
      <c r="M366"/>
      <c r="N366"/>
      <c r="O366"/>
      <c r="P366"/>
      <c r="Q366"/>
    </row>
    <row r="367" spans="13:17" x14ac:dyDescent="0.2">
      <c r="M367"/>
      <c r="N367"/>
      <c r="O367"/>
      <c r="P367"/>
      <c r="Q367"/>
    </row>
  </sheetData>
  <phoneticPr fontId="4"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UL129"/>
  <sheetViews>
    <sheetView topLeftCell="C1" zoomScale="85" zoomScaleNormal="85" workbookViewId="0">
      <selection activeCell="C1" sqref="C1"/>
    </sheetView>
  </sheetViews>
  <sheetFormatPr defaultColWidth="9.140625" defaultRowHeight="12.75" x14ac:dyDescent="0.2"/>
  <cols>
    <col min="1" max="1" width="13" style="5" hidden="1" customWidth="1"/>
    <col min="2" max="2" width="10.28515625" style="5" hidden="1" customWidth="1"/>
    <col min="3" max="3" width="39" style="5" customWidth="1"/>
    <col min="4" max="4" width="24.85546875" style="110" customWidth="1"/>
    <col min="5" max="5" width="25.140625" style="110" customWidth="1"/>
    <col min="6" max="6" width="23.85546875" style="110" customWidth="1"/>
    <col min="7" max="7" width="24.85546875" style="110" customWidth="1"/>
    <col min="8" max="8" width="24" style="110" customWidth="1"/>
    <col min="9" max="9" width="16" style="5" customWidth="1"/>
    <col min="10" max="10" width="39" style="5" bestFit="1" customWidth="1"/>
    <col min="11" max="13" width="16" style="5" customWidth="1"/>
    <col min="14" max="14" width="16" style="91" customWidth="1"/>
    <col min="15" max="138" width="16" style="5" customWidth="1"/>
    <col min="139" max="558" width="22" style="5" bestFit="1" customWidth="1"/>
    <col min="559" max="16384" width="9.140625" style="5"/>
  </cols>
  <sheetData>
    <row r="1" spans="3:19" ht="15" x14ac:dyDescent="0.25">
      <c r="C1" s="60" t="s">
        <v>46</v>
      </c>
      <c r="D1" s="191"/>
      <c r="J1" s="39"/>
      <c r="K1" s="39"/>
      <c r="L1" s="39"/>
      <c r="M1" s="39"/>
      <c r="O1" s="91"/>
      <c r="P1" s="91"/>
      <c r="Q1" s="91"/>
      <c r="R1" s="91"/>
      <c r="S1" s="91"/>
    </row>
    <row r="2" spans="3:19" x14ac:dyDescent="0.2">
      <c r="D2" s="192"/>
      <c r="J2" s="39"/>
      <c r="K2" s="39"/>
      <c r="L2" s="39"/>
      <c r="M2" s="39"/>
      <c r="O2" s="91"/>
      <c r="P2" s="91"/>
      <c r="Q2" s="91"/>
      <c r="R2" s="91"/>
      <c r="S2" s="91"/>
    </row>
    <row r="3" spans="3:19" x14ac:dyDescent="0.2">
      <c r="C3" s="61" t="s">
        <v>42</v>
      </c>
      <c r="J3" s="39"/>
      <c r="K3" s="39"/>
      <c r="L3" s="39"/>
      <c r="M3" s="39"/>
      <c r="O3" s="91"/>
      <c r="P3" s="91"/>
      <c r="Q3" s="91"/>
      <c r="R3" s="91"/>
      <c r="S3" s="91"/>
    </row>
    <row r="4" spans="3:19" x14ac:dyDescent="0.2">
      <c r="C4" s="38" t="str">
        <f t="shared" ref="C4:H4" si="0">C27</f>
        <v>Description</v>
      </c>
      <c r="D4" s="193" t="str">
        <f t="shared" si="0"/>
        <v>NOx (tons/year) - All</v>
      </c>
      <c r="E4" s="193" t="str">
        <f t="shared" si="0"/>
        <v>VOC (tons/year) - All</v>
      </c>
      <c r="F4" s="193" t="str">
        <f t="shared" si="0"/>
        <v>CO (tons/year) - All</v>
      </c>
      <c r="G4" s="193" t="str">
        <f t="shared" si="0"/>
        <v>SOx (tons/year) - All</v>
      </c>
      <c r="H4" s="193" t="str">
        <f t="shared" si="0"/>
        <v>PM (tons/year) - All</v>
      </c>
      <c r="I4" s="38"/>
      <c r="J4" s="89"/>
      <c r="K4" s="89"/>
      <c r="L4" s="89"/>
      <c r="M4" s="39"/>
      <c r="O4" s="91"/>
      <c r="P4" s="91"/>
      <c r="Q4" s="91"/>
      <c r="R4" s="91"/>
      <c r="S4" s="91"/>
    </row>
    <row r="5" spans="3:19" x14ac:dyDescent="0.2">
      <c r="C5" s="5" t="s">
        <v>84</v>
      </c>
      <c r="D5" s="207">
        <f t="shared" ref="D5:H14" si="1">VLOOKUP($C5,$C$28:$H$70,MATCH(D$4,$C$27:$H$27,0),FALSE)</f>
        <v>996.31677558966317</v>
      </c>
      <c r="E5" s="207">
        <f t="shared" si="1"/>
        <v>345.24678784300789</v>
      </c>
      <c r="F5" s="207">
        <f t="shared" si="1"/>
        <v>477.97916980846657</v>
      </c>
      <c r="G5" s="207">
        <f t="shared" si="1"/>
        <v>1.0046240947911367</v>
      </c>
      <c r="H5" s="207">
        <f t="shared" si="1"/>
        <v>11.586128859820821</v>
      </c>
      <c r="I5" s="65"/>
      <c r="J5" s="90"/>
      <c r="K5" s="90"/>
      <c r="L5" s="90"/>
      <c r="M5" s="39"/>
      <c r="N5" s="92"/>
      <c r="O5" s="91"/>
      <c r="P5" s="91"/>
      <c r="Q5" s="91"/>
      <c r="R5" s="91"/>
      <c r="S5" s="91"/>
    </row>
    <row r="6" spans="3:19" x14ac:dyDescent="0.2">
      <c r="C6" s="5" t="s">
        <v>18</v>
      </c>
      <c r="D6" s="207">
        <f t="shared" si="1"/>
        <v>42.972505822682137</v>
      </c>
      <c r="E6" s="207">
        <f t="shared" si="1"/>
        <v>3.080158784484416</v>
      </c>
      <c r="F6" s="207">
        <f t="shared" si="1"/>
        <v>14.856378488021429</v>
      </c>
      <c r="G6" s="207">
        <f t="shared" si="1"/>
        <v>1.5912263618448708E-2</v>
      </c>
      <c r="H6" s="207">
        <f t="shared" si="1"/>
        <v>2.146149368981785</v>
      </c>
      <c r="I6" s="65"/>
      <c r="J6" s="90"/>
      <c r="K6" s="90"/>
      <c r="L6" s="90"/>
      <c r="M6" s="39"/>
      <c r="N6" s="92"/>
      <c r="O6" s="91"/>
      <c r="P6" s="91"/>
      <c r="Q6" s="91"/>
      <c r="R6" s="91"/>
      <c r="S6" s="91"/>
    </row>
    <row r="7" spans="3:19" x14ac:dyDescent="0.2">
      <c r="C7" s="5" t="s">
        <v>61</v>
      </c>
      <c r="D7" s="207">
        <f t="shared" si="1"/>
        <v>105.10260535682778</v>
      </c>
      <c r="E7" s="207">
        <f t="shared" si="1"/>
        <v>5.7806432946255297</v>
      </c>
      <c r="F7" s="207">
        <f t="shared" si="1"/>
        <v>88.286188499735346</v>
      </c>
      <c r="G7" s="207">
        <f t="shared" si="1"/>
        <v>0</v>
      </c>
      <c r="H7" s="207">
        <f t="shared" si="1"/>
        <v>7.9877980071189141</v>
      </c>
      <c r="I7" s="65"/>
      <c r="J7" s="90"/>
      <c r="K7" s="90"/>
      <c r="L7" s="90"/>
      <c r="M7" s="77"/>
      <c r="N7" s="92"/>
      <c r="O7" s="91"/>
      <c r="P7" s="91"/>
      <c r="Q7" s="91"/>
      <c r="R7" s="91"/>
      <c r="S7" s="91"/>
    </row>
    <row r="8" spans="3:19" x14ac:dyDescent="0.2">
      <c r="C8" s="5" t="s">
        <v>21</v>
      </c>
      <c r="D8" s="207">
        <f t="shared" si="1"/>
        <v>0</v>
      </c>
      <c r="E8" s="207">
        <f t="shared" si="1"/>
        <v>162.43072382324897</v>
      </c>
      <c r="F8" s="207">
        <f t="shared" si="1"/>
        <v>0</v>
      </c>
      <c r="G8" s="207">
        <f t="shared" si="1"/>
        <v>0</v>
      </c>
      <c r="H8" s="207">
        <f t="shared" si="1"/>
        <v>0</v>
      </c>
      <c r="I8" s="65"/>
      <c r="J8" s="90"/>
      <c r="K8" s="90"/>
      <c r="L8" s="90"/>
      <c r="M8" s="77"/>
      <c r="N8" s="92"/>
      <c r="O8" s="91"/>
      <c r="P8" s="91"/>
      <c r="Q8" s="91"/>
      <c r="R8" s="91"/>
      <c r="S8" s="91"/>
    </row>
    <row r="9" spans="3:19" x14ac:dyDescent="0.2">
      <c r="C9" s="5" t="s">
        <v>60</v>
      </c>
      <c r="D9" s="207">
        <f t="shared" si="1"/>
        <v>0</v>
      </c>
      <c r="E9" s="207">
        <f t="shared" si="1"/>
        <v>365.33531011763279</v>
      </c>
      <c r="F9" s="207">
        <f t="shared" si="1"/>
        <v>0</v>
      </c>
      <c r="G9" s="207">
        <f t="shared" si="1"/>
        <v>0</v>
      </c>
      <c r="H9" s="207">
        <f t="shared" si="1"/>
        <v>0</v>
      </c>
      <c r="I9" s="65"/>
      <c r="J9" s="90"/>
      <c r="K9" s="90"/>
      <c r="L9" s="90"/>
      <c r="M9" s="77"/>
      <c r="N9" s="92"/>
      <c r="O9" s="91"/>
      <c r="P9" s="112"/>
      <c r="Q9" s="91"/>
      <c r="R9" s="91"/>
      <c r="S9" s="91"/>
    </row>
    <row r="10" spans="3:19" x14ac:dyDescent="0.2">
      <c r="C10" s="27" t="s">
        <v>113</v>
      </c>
      <c r="D10" s="207">
        <f t="shared" si="1"/>
        <v>44.030976113088123</v>
      </c>
      <c r="E10" s="207">
        <f t="shared" si="1"/>
        <v>3.2161955671747871</v>
      </c>
      <c r="F10" s="207">
        <f t="shared" si="1"/>
        <v>13.63318879584028</v>
      </c>
      <c r="G10" s="207">
        <f t="shared" si="1"/>
        <v>4.9206754453006596E-2</v>
      </c>
      <c r="H10" s="207">
        <f t="shared" si="1"/>
        <v>1.7821549184684813</v>
      </c>
      <c r="I10" s="65"/>
      <c r="J10" s="90"/>
      <c r="K10" s="90"/>
      <c r="L10" s="90"/>
      <c r="M10" s="77"/>
      <c r="N10" s="92"/>
      <c r="O10" s="91"/>
      <c r="P10" s="112"/>
      <c r="Q10" s="91"/>
      <c r="R10" s="91"/>
      <c r="S10" s="94"/>
    </row>
    <row r="11" spans="3:19" x14ac:dyDescent="0.2">
      <c r="C11" s="5" t="s">
        <v>248</v>
      </c>
      <c r="D11" s="207">
        <f t="shared" si="1"/>
        <v>0</v>
      </c>
      <c r="E11" s="207">
        <f t="shared" si="1"/>
        <v>35.67645521725931</v>
      </c>
      <c r="F11" s="207">
        <f t="shared" si="1"/>
        <v>0</v>
      </c>
      <c r="G11" s="207">
        <f t="shared" si="1"/>
        <v>0</v>
      </c>
      <c r="H11" s="207">
        <f t="shared" si="1"/>
        <v>0</v>
      </c>
      <c r="I11" s="65"/>
      <c r="J11" s="90"/>
      <c r="K11" s="90"/>
      <c r="L11" s="90"/>
      <c r="M11" s="77"/>
      <c r="N11" s="92"/>
      <c r="O11" s="91"/>
      <c r="P11" s="111"/>
      <c r="Q11" s="91"/>
      <c r="R11" s="91"/>
      <c r="S11" s="94"/>
    </row>
    <row r="12" spans="3:19" x14ac:dyDescent="0.2">
      <c r="C12" s="5" t="s">
        <v>86</v>
      </c>
      <c r="D12" s="207">
        <f t="shared" si="1"/>
        <v>10.158102016101495</v>
      </c>
      <c r="E12" s="207">
        <f t="shared" si="1"/>
        <v>103.75871975253553</v>
      </c>
      <c r="F12" s="207">
        <f t="shared" si="1"/>
        <v>19.017595962665219</v>
      </c>
      <c r="G12" s="207">
        <f t="shared" si="1"/>
        <v>1.3325724152433646E-2</v>
      </c>
      <c r="H12" s="207">
        <f t="shared" si="1"/>
        <v>0.22003695734628242</v>
      </c>
      <c r="I12" s="65"/>
      <c r="J12" s="90"/>
      <c r="K12" s="90"/>
      <c r="L12" s="90"/>
      <c r="M12" s="77"/>
      <c r="N12" s="92"/>
      <c r="O12" s="111"/>
      <c r="P12" s="111"/>
      <c r="Q12" s="111"/>
      <c r="R12" s="111"/>
      <c r="S12" s="111"/>
    </row>
    <row r="13" spans="3:19" x14ac:dyDescent="0.2">
      <c r="C13" s="27" t="s">
        <v>456</v>
      </c>
      <c r="D13" s="207">
        <f t="shared" si="1"/>
        <v>0</v>
      </c>
      <c r="E13" s="207">
        <f t="shared" si="1"/>
        <v>582.23624965689237</v>
      </c>
      <c r="F13" s="207">
        <f t="shared" si="1"/>
        <v>0</v>
      </c>
      <c r="G13" s="207">
        <f t="shared" si="1"/>
        <v>0</v>
      </c>
      <c r="H13" s="207">
        <f t="shared" si="1"/>
        <v>0</v>
      </c>
      <c r="I13" s="65"/>
      <c r="J13" s="90"/>
      <c r="K13" s="90"/>
      <c r="L13" s="90"/>
      <c r="M13" s="77"/>
      <c r="N13" s="92"/>
      <c r="O13" s="91"/>
      <c r="P13" s="91"/>
      <c r="Q13" s="91"/>
      <c r="R13" s="91"/>
      <c r="S13" s="91"/>
    </row>
    <row r="14" spans="3:19" x14ac:dyDescent="0.2">
      <c r="C14" s="5" t="s">
        <v>71</v>
      </c>
      <c r="D14" s="207">
        <f t="shared" si="1"/>
        <v>159.09634397060944</v>
      </c>
      <c r="E14" s="207">
        <f t="shared" si="1"/>
        <v>38.413182317921652</v>
      </c>
      <c r="F14" s="207">
        <f t="shared" si="1"/>
        <v>57.614988372950151</v>
      </c>
      <c r="G14" s="207">
        <f t="shared" si="1"/>
        <v>8.1845830416615417E-2</v>
      </c>
      <c r="H14" s="207">
        <f t="shared" si="1"/>
        <v>0.75080401226357374</v>
      </c>
      <c r="I14" s="65"/>
      <c r="J14" s="90"/>
      <c r="K14" s="90"/>
      <c r="L14" s="90"/>
      <c r="M14" s="77"/>
      <c r="N14" s="92"/>
      <c r="O14" s="88"/>
      <c r="P14" s="88"/>
      <c r="Q14" s="88"/>
      <c r="R14" s="88"/>
      <c r="S14" s="88"/>
    </row>
    <row r="15" spans="3:19" x14ac:dyDescent="0.2">
      <c r="C15" s="106" t="s">
        <v>17</v>
      </c>
      <c r="D15" s="207">
        <f t="shared" ref="D15:H21" si="2">VLOOKUP($C15,$C$28:$H$70,MATCH(D$4,$C$27:$H$27,0),FALSE)</f>
        <v>23.139634845284245</v>
      </c>
      <c r="E15" s="207">
        <f t="shared" si="2"/>
        <v>2.4726021821332922</v>
      </c>
      <c r="F15" s="207">
        <f t="shared" si="2"/>
        <v>78.991263904710934</v>
      </c>
      <c r="G15" s="207">
        <f t="shared" si="2"/>
        <v>0</v>
      </c>
      <c r="H15" s="207">
        <f t="shared" si="2"/>
        <v>9.6495558153812555E-2</v>
      </c>
      <c r="I15" s="98"/>
      <c r="J15" s="90"/>
      <c r="K15" s="90"/>
      <c r="L15" s="90"/>
      <c r="M15" s="77"/>
      <c r="N15" s="92"/>
      <c r="O15" s="91"/>
      <c r="P15" s="113"/>
      <c r="Q15" s="91"/>
      <c r="R15" s="91"/>
      <c r="S15" s="91"/>
    </row>
    <row r="16" spans="3:19" x14ac:dyDescent="0.2">
      <c r="C16" s="106" t="s">
        <v>50</v>
      </c>
      <c r="D16" s="207">
        <f t="shared" si="2"/>
        <v>2.5668269876547498</v>
      </c>
      <c r="E16" s="207">
        <f t="shared" si="2"/>
        <v>274.41852646704399</v>
      </c>
      <c r="F16" s="207">
        <f t="shared" si="2"/>
        <v>1.2604184942228704</v>
      </c>
      <c r="G16" s="207">
        <f t="shared" si="2"/>
        <v>1.3163215321306411E-2</v>
      </c>
      <c r="H16" s="207">
        <f t="shared" si="2"/>
        <v>6.9635034138022175E-2</v>
      </c>
      <c r="I16" s="98"/>
      <c r="J16" s="90"/>
      <c r="K16" s="90"/>
      <c r="L16" s="90"/>
      <c r="M16" s="77"/>
      <c r="N16" s="92"/>
      <c r="O16" s="91"/>
      <c r="P16" s="113"/>
      <c r="Q16" s="91"/>
      <c r="R16" s="91"/>
      <c r="S16" s="91"/>
    </row>
    <row r="17" spans="1:20" x14ac:dyDescent="0.2">
      <c r="C17" s="106" t="s">
        <v>54</v>
      </c>
      <c r="D17" s="207">
        <f t="shared" si="2"/>
        <v>0</v>
      </c>
      <c r="E17" s="207">
        <f t="shared" si="2"/>
        <v>57.765301426014268</v>
      </c>
      <c r="F17" s="207">
        <f t="shared" si="2"/>
        <v>0</v>
      </c>
      <c r="G17" s="207">
        <f t="shared" si="2"/>
        <v>0</v>
      </c>
      <c r="H17" s="207">
        <f t="shared" si="2"/>
        <v>0</v>
      </c>
      <c r="I17" s="98"/>
      <c r="J17" s="90"/>
      <c r="K17" s="90"/>
      <c r="L17" s="90"/>
      <c r="M17" s="77"/>
      <c r="N17" s="92"/>
      <c r="O17" s="91"/>
      <c r="P17" s="113"/>
      <c r="Q17" s="91"/>
      <c r="R17" s="91"/>
      <c r="S17" s="91"/>
    </row>
    <row r="18" spans="1:20" x14ac:dyDescent="0.2">
      <c r="C18" s="27" t="s">
        <v>55</v>
      </c>
      <c r="D18" s="207">
        <f t="shared" si="2"/>
        <v>0</v>
      </c>
      <c r="E18" s="207">
        <f t="shared" si="2"/>
        <v>1885.7334850024477</v>
      </c>
      <c r="F18" s="207">
        <f t="shared" si="2"/>
        <v>0</v>
      </c>
      <c r="G18" s="207">
        <f t="shared" si="2"/>
        <v>0</v>
      </c>
      <c r="H18" s="207">
        <f t="shared" si="2"/>
        <v>0</v>
      </c>
      <c r="I18" s="98"/>
      <c r="J18" s="90"/>
      <c r="K18" s="90"/>
      <c r="L18" s="90"/>
      <c r="M18" s="77"/>
      <c r="N18" s="92"/>
      <c r="O18" s="91"/>
      <c r="P18" s="113"/>
      <c r="Q18" s="91"/>
      <c r="R18" s="91"/>
      <c r="S18" s="91"/>
    </row>
    <row r="19" spans="1:20" x14ac:dyDescent="0.2">
      <c r="C19" s="27" t="s">
        <v>77</v>
      </c>
      <c r="D19" s="207">
        <f t="shared" si="2"/>
        <v>0</v>
      </c>
      <c r="E19" s="207">
        <f t="shared" si="2"/>
        <v>92.45635911555874</v>
      </c>
      <c r="F19" s="207">
        <f t="shared" si="2"/>
        <v>0</v>
      </c>
      <c r="G19" s="207">
        <f t="shared" si="2"/>
        <v>0</v>
      </c>
      <c r="H19" s="207">
        <f t="shared" si="2"/>
        <v>0</v>
      </c>
      <c r="I19" s="98"/>
      <c r="J19" s="90"/>
      <c r="K19" s="90"/>
      <c r="L19" s="90"/>
      <c r="M19" s="77"/>
      <c r="N19" s="92"/>
      <c r="O19" s="91"/>
      <c r="P19" s="113"/>
      <c r="Q19" s="91"/>
      <c r="R19" s="91"/>
      <c r="S19" s="91"/>
    </row>
    <row r="20" spans="1:20" x14ac:dyDescent="0.2">
      <c r="C20" s="27" t="s">
        <v>110</v>
      </c>
      <c r="D20" s="207">
        <f t="shared" si="2"/>
        <v>0</v>
      </c>
      <c r="E20" s="207">
        <f t="shared" si="2"/>
        <v>207.65582358186734</v>
      </c>
      <c r="F20" s="207">
        <f t="shared" si="2"/>
        <v>0</v>
      </c>
      <c r="G20" s="207">
        <f t="shared" si="2"/>
        <v>0</v>
      </c>
      <c r="H20" s="207">
        <f t="shared" si="2"/>
        <v>0</v>
      </c>
      <c r="I20" s="98"/>
      <c r="J20" s="90"/>
      <c r="K20" s="90"/>
      <c r="L20" s="90"/>
      <c r="M20" s="77"/>
      <c r="N20" s="92"/>
      <c r="O20" s="91"/>
      <c r="P20" s="113"/>
      <c r="Q20" s="91"/>
      <c r="R20" s="91"/>
      <c r="S20" s="91"/>
    </row>
    <row r="21" spans="1:20" x14ac:dyDescent="0.2">
      <c r="C21" s="27" t="s">
        <v>64</v>
      </c>
      <c r="D21" s="207">
        <f t="shared" si="2"/>
        <v>0</v>
      </c>
      <c r="E21" s="207">
        <f t="shared" si="2"/>
        <v>1224.9102451160843</v>
      </c>
      <c r="F21" s="207">
        <f t="shared" si="2"/>
        <v>0</v>
      </c>
      <c r="G21" s="207">
        <f t="shared" si="2"/>
        <v>0</v>
      </c>
      <c r="H21" s="207">
        <f t="shared" si="2"/>
        <v>0</v>
      </c>
      <c r="I21" s="98"/>
      <c r="J21" s="90"/>
      <c r="K21" s="90"/>
      <c r="L21" s="90"/>
      <c r="M21" s="77"/>
      <c r="N21" s="92"/>
      <c r="O21" s="91"/>
      <c r="P21" s="113"/>
      <c r="Q21" s="91"/>
      <c r="R21" s="91"/>
      <c r="S21" s="91"/>
    </row>
    <row r="22" spans="1:20" x14ac:dyDescent="0.2">
      <c r="C22" s="64" t="s">
        <v>75</v>
      </c>
      <c r="D22" s="207">
        <f>SUMIF($A$28:$A$70,"N",D$28:D$70)</f>
        <v>24.185155497102134</v>
      </c>
      <c r="E22" s="207">
        <f>SUMIF($A$28:$A$70,"N",E$28:E$70)</f>
        <v>52.487013179635795</v>
      </c>
      <c r="F22" s="207">
        <f>SUMIF($A$28:$A$70,"N",F$28:F$70)</f>
        <v>13.168047937484868</v>
      </c>
      <c r="G22" s="207">
        <f>SUMIF($A$28:$A$70,"N",G$28:G$70)</f>
        <v>3.3671870713329527E-2</v>
      </c>
      <c r="H22" s="207">
        <f>SUMIF($A$28:$A$70,"N",H$28:H$70)</f>
        <v>3.5416205157746155</v>
      </c>
      <c r="I22" s="65"/>
      <c r="J22" s="90"/>
      <c r="K22" s="90"/>
      <c r="L22" s="90"/>
      <c r="M22" s="77"/>
      <c r="N22" s="92"/>
      <c r="O22" s="91"/>
      <c r="P22" s="91"/>
      <c r="Q22" s="91"/>
      <c r="R22" s="91"/>
      <c r="S22" s="91"/>
    </row>
    <row r="23" spans="1:20" x14ac:dyDescent="0.2">
      <c r="A23" s="75"/>
      <c r="B23" s="75"/>
      <c r="C23" s="66" t="s">
        <v>56</v>
      </c>
      <c r="D23" s="208">
        <f>SUM(D5:D22)</f>
        <v>1407.5689261990135</v>
      </c>
      <c r="E23" s="208">
        <f>SUM(E5:E22)</f>
        <v>5443.0737824455682</v>
      </c>
      <c r="F23" s="208">
        <f>SUM(F5:F22)</f>
        <v>764.80724026409769</v>
      </c>
      <c r="G23" s="208">
        <f>SUM(G5:G22)</f>
        <v>1.2117497534662769</v>
      </c>
      <c r="H23" s="208">
        <f>SUM(H5:H22)</f>
        <v>28.180823232066306</v>
      </c>
      <c r="I23" s="27"/>
      <c r="J23" s="90"/>
      <c r="K23" s="39"/>
      <c r="L23" s="39"/>
      <c r="M23" s="39"/>
      <c r="O23" s="91"/>
      <c r="P23" s="91"/>
      <c r="Q23" s="93"/>
      <c r="R23" s="91"/>
      <c r="S23" s="91"/>
    </row>
    <row r="24" spans="1:20" x14ac:dyDescent="0.2">
      <c r="D24" s="194"/>
      <c r="E24" s="351"/>
      <c r="F24" s="194"/>
      <c r="G24" s="194"/>
      <c r="H24" s="194"/>
      <c r="J24" s="39"/>
      <c r="K24" s="39"/>
      <c r="L24" s="39"/>
      <c r="M24" s="39"/>
      <c r="O24" s="91"/>
      <c r="P24" s="91"/>
      <c r="Q24" s="91"/>
      <c r="R24" s="91"/>
      <c r="S24" s="91"/>
    </row>
    <row r="25" spans="1:20" x14ac:dyDescent="0.2">
      <c r="J25" s="39"/>
      <c r="K25" s="39"/>
      <c r="L25" s="39"/>
      <c r="M25" s="39"/>
      <c r="O25" s="92"/>
      <c r="P25" s="92"/>
      <c r="Q25" s="92"/>
      <c r="R25" s="92"/>
      <c r="S25" s="92"/>
    </row>
    <row r="26" spans="1:20" x14ac:dyDescent="0.2">
      <c r="C26" s="61" t="s">
        <v>43</v>
      </c>
      <c r="J26" s="39"/>
      <c r="K26" s="39"/>
      <c r="L26" s="39"/>
      <c r="M26" s="39"/>
      <c r="O26" s="92"/>
      <c r="P26" s="92"/>
      <c r="Q26" s="92"/>
      <c r="R26" s="91"/>
      <c r="S26" s="91"/>
    </row>
    <row r="27" spans="1:20" x14ac:dyDescent="0.2">
      <c r="A27" s="38" t="s">
        <v>40</v>
      </c>
      <c r="B27" s="38"/>
      <c r="C27" s="38" t="str">
        <f>C73</f>
        <v>Description</v>
      </c>
      <c r="D27" s="193" t="str">
        <f>RIGHT(D73,LEN(D73)-7)</f>
        <v>NOx (tons/year) - All</v>
      </c>
      <c r="E27" s="193" t="str">
        <f t="shared" ref="E27:H27" si="3">RIGHT(E73,LEN(E73)-7)</f>
        <v>VOC (tons/year) - All</v>
      </c>
      <c r="F27" s="193" t="str">
        <f t="shared" si="3"/>
        <v>CO (tons/year) - All</v>
      </c>
      <c r="G27" s="193" t="str">
        <f t="shared" si="3"/>
        <v>SOx (tons/year) - All</v>
      </c>
      <c r="H27" s="193" t="str">
        <f t="shared" si="3"/>
        <v>PM (tons/year) - All</v>
      </c>
      <c r="I27" s="38"/>
      <c r="J27" s="89" t="s">
        <v>79</v>
      </c>
      <c r="K27" s="89" t="s">
        <v>40</v>
      </c>
      <c r="L27" s="89"/>
      <c r="M27" s="39"/>
      <c r="N27" s="114"/>
      <c r="O27" s="114"/>
      <c r="P27" s="114"/>
      <c r="Q27" s="114"/>
      <c r="R27" s="114"/>
      <c r="S27" s="114"/>
      <c r="T27" s="38"/>
    </row>
    <row r="28" spans="1:20" x14ac:dyDescent="0.2">
      <c r="A28" s="5" t="str">
        <f>VLOOKUP(C28,$J$28:$K$69,2,FALSE)</f>
        <v>Y</v>
      </c>
      <c r="C28" s="5" t="str">
        <f>C74</f>
        <v>Compressor engines</v>
      </c>
      <c r="D28" s="195">
        <f t="shared" ref="D28:H28" si="4">D74</f>
        <v>996.31677558966317</v>
      </c>
      <c r="E28" s="195">
        <f t="shared" si="4"/>
        <v>345.24678784300789</v>
      </c>
      <c r="F28" s="195">
        <f t="shared" si="4"/>
        <v>477.97916980846657</v>
      </c>
      <c r="G28" s="195">
        <f t="shared" si="4"/>
        <v>1.0046240947911367</v>
      </c>
      <c r="H28" s="195">
        <f t="shared" si="4"/>
        <v>11.586128859820821</v>
      </c>
      <c r="I28" s="75"/>
      <c r="J28" s="39" t="s">
        <v>84</v>
      </c>
      <c r="K28" s="39" t="s">
        <v>277</v>
      </c>
      <c r="L28" s="95"/>
      <c r="M28" s="95"/>
      <c r="N28" s="114"/>
      <c r="O28" s="114"/>
      <c r="P28" s="114"/>
      <c r="Q28" s="114"/>
      <c r="R28" s="114"/>
      <c r="S28" s="114"/>
      <c r="T28" s="27"/>
    </row>
    <row r="29" spans="1:20" x14ac:dyDescent="0.2">
      <c r="A29" s="5" t="str">
        <f t="shared" ref="A29:A69" si="5">VLOOKUP(C29,$J$28:$K$69,2,FALSE)</f>
        <v>Y</v>
      </c>
      <c r="C29" s="5" t="str">
        <f t="shared" ref="C29:H29" si="6">C75</f>
        <v>Drill rigs</v>
      </c>
      <c r="D29" s="195">
        <f t="shared" si="6"/>
        <v>42.972505822682137</v>
      </c>
      <c r="E29" s="195">
        <f t="shared" si="6"/>
        <v>3.080158784484416</v>
      </c>
      <c r="F29" s="195">
        <f t="shared" si="6"/>
        <v>14.856378488021429</v>
      </c>
      <c r="G29" s="195">
        <f t="shared" si="6"/>
        <v>1.5912263618448708E-2</v>
      </c>
      <c r="H29" s="195">
        <f t="shared" si="6"/>
        <v>2.146149368981785</v>
      </c>
      <c r="I29" s="75"/>
      <c r="J29" s="39" t="s">
        <v>18</v>
      </c>
      <c r="K29" s="39" t="s">
        <v>277</v>
      </c>
      <c r="L29" s="95"/>
      <c r="M29" s="95"/>
      <c r="N29" s="114"/>
      <c r="O29" s="114"/>
      <c r="P29" s="114"/>
      <c r="Q29" s="114"/>
      <c r="R29" s="114"/>
      <c r="S29" s="114"/>
      <c r="T29" s="27"/>
    </row>
    <row r="30" spans="1:20" x14ac:dyDescent="0.2">
      <c r="A30" s="5" t="str">
        <f t="shared" si="5"/>
        <v>Y</v>
      </c>
      <c r="C30" s="5" t="str">
        <f t="shared" ref="C30:H30" si="7">C76</f>
        <v>Heaters</v>
      </c>
      <c r="D30" s="195">
        <f t="shared" si="7"/>
        <v>105.10260535682778</v>
      </c>
      <c r="E30" s="195">
        <f t="shared" si="7"/>
        <v>5.7806432946255297</v>
      </c>
      <c r="F30" s="195">
        <f t="shared" si="7"/>
        <v>88.286188499735346</v>
      </c>
      <c r="G30" s="195">
        <f t="shared" si="7"/>
        <v>0</v>
      </c>
      <c r="H30" s="195">
        <f t="shared" si="7"/>
        <v>7.9877980071189141</v>
      </c>
      <c r="I30" s="75"/>
      <c r="J30" s="39" t="s">
        <v>61</v>
      </c>
      <c r="K30" s="39" t="s">
        <v>277</v>
      </c>
      <c r="L30" s="95"/>
      <c r="M30" s="95"/>
      <c r="N30" s="114"/>
      <c r="O30" s="114"/>
      <c r="P30" s="114"/>
      <c r="Q30" s="114"/>
      <c r="R30" s="114"/>
      <c r="S30" s="114"/>
      <c r="T30" s="27"/>
    </row>
    <row r="31" spans="1:20" x14ac:dyDescent="0.2">
      <c r="A31" s="5" t="str">
        <f t="shared" si="5"/>
        <v>Y</v>
      </c>
      <c r="C31" s="5" t="str">
        <f t="shared" ref="C31:H31" si="8">C77</f>
        <v>Pneumatic devices</v>
      </c>
      <c r="D31" s="195">
        <f t="shared" si="8"/>
        <v>0</v>
      </c>
      <c r="E31" s="195">
        <f t="shared" si="8"/>
        <v>162.43072382324897</v>
      </c>
      <c r="F31" s="195">
        <f t="shared" si="8"/>
        <v>0</v>
      </c>
      <c r="G31" s="195">
        <f t="shared" si="8"/>
        <v>0</v>
      </c>
      <c r="H31" s="195">
        <f t="shared" si="8"/>
        <v>0</v>
      </c>
      <c r="I31" s="75"/>
      <c r="J31" s="39" t="s">
        <v>21</v>
      </c>
      <c r="K31" s="39" t="s">
        <v>277</v>
      </c>
      <c r="L31" s="95"/>
      <c r="M31" s="95"/>
      <c r="N31" s="114"/>
      <c r="O31" s="114"/>
      <c r="P31" s="114"/>
      <c r="Q31" s="114"/>
      <c r="R31" s="114"/>
      <c r="S31" s="114"/>
      <c r="T31" s="27"/>
    </row>
    <row r="32" spans="1:20" x14ac:dyDescent="0.2">
      <c r="A32" s="5" t="str">
        <f t="shared" si="5"/>
        <v>N</v>
      </c>
      <c r="C32" s="5" t="str">
        <f t="shared" ref="C32:H32" si="9">C78</f>
        <v>Pneumatic pumps</v>
      </c>
      <c r="D32" s="195">
        <f t="shared" si="9"/>
        <v>0</v>
      </c>
      <c r="E32" s="195">
        <f t="shared" si="9"/>
        <v>13.276034996569912</v>
      </c>
      <c r="F32" s="195">
        <f t="shared" si="9"/>
        <v>0</v>
      </c>
      <c r="G32" s="195">
        <f t="shared" si="9"/>
        <v>0</v>
      </c>
      <c r="H32" s="195">
        <f t="shared" si="9"/>
        <v>0</v>
      </c>
      <c r="I32" s="75"/>
      <c r="J32" s="39" t="s">
        <v>20</v>
      </c>
      <c r="K32" s="39" t="s">
        <v>278</v>
      </c>
      <c r="L32" s="95"/>
      <c r="M32" s="95"/>
      <c r="N32" s="114"/>
      <c r="O32" s="114"/>
      <c r="P32" s="114"/>
      <c r="Q32" s="114"/>
      <c r="R32" s="114"/>
      <c r="S32" s="114"/>
      <c r="T32" s="27"/>
    </row>
    <row r="33" spans="1:20" x14ac:dyDescent="0.2">
      <c r="A33" s="5" t="str">
        <f t="shared" si="5"/>
        <v>Y</v>
      </c>
      <c r="C33" s="5" t="str">
        <f t="shared" ref="C33:H33" si="10">C79</f>
        <v>Venting - blowdowns</v>
      </c>
      <c r="D33" s="195">
        <f t="shared" si="10"/>
        <v>0</v>
      </c>
      <c r="E33" s="195">
        <f t="shared" si="10"/>
        <v>365.33531011763279</v>
      </c>
      <c r="F33" s="195">
        <f t="shared" si="10"/>
        <v>0</v>
      </c>
      <c r="G33" s="195">
        <f t="shared" si="10"/>
        <v>0</v>
      </c>
      <c r="H33" s="195">
        <f t="shared" si="10"/>
        <v>0</v>
      </c>
      <c r="I33" s="75"/>
      <c r="J33" s="39" t="s">
        <v>60</v>
      </c>
      <c r="K33" s="39" t="s">
        <v>277</v>
      </c>
      <c r="L33" s="95"/>
      <c r="M33" s="95"/>
      <c r="N33" s="114"/>
      <c r="O33" s="114"/>
      <c r="P33" s="114"/>
      <c r="Q33" s="114"/>
      <c r="R33" s="114"/>
      <c r="S33" s="114"/>
      <c r="T33" s="27"/>
    </row>
    <row r="34" spans="1:20" x14ac:dyDescent="0.2">
      <c r="A34" s="27" t="s">
        <v>278</v>
      </c>
      <c r="C34" s="5" t="str">
        <f t="shared" ref="C34:H34" si="11">C80</f>
        <v>Venting - initial completions</v>
      </c>
      <c r="D34" s="195">
        <f t="shared" si="11"/>
        <v>0</v>
      </c>
      <c r="E34" s="195">
        <f t="shared" si="11"/>
        <v>4.8206115827465279</v>
      </c>
      <c r="F34" s="195">
        <f t="shared" si="11"/>
        <v>0</v>
      </c>
      <c r="G34" s="195">
        <f t="shared" si="11"/>
        <v>0</v>
      </c>
      <c r="H34" s="195">
        <f t="shared" si="11"/>
        <v>0</v>
      </c>
      <c r="I34" s="75"/>
      <c r="J34" s="39" t="s">
        <v>68</v>
      </c>
      <c r="K34" s="39" t="s">
        <v>278</v>
      </c>
      <c r="L34" s="95"/>
      <c r="M34" s="95"/>
      <c r="N34" s="114"/>
      <c r="O34" s="114"/>
      <c r="P34" s="114"/>
      <c r="Q34" s="114"/>
      <c r="R34" s="114"/>
      <c r="S34" s="114"/>
      <c r="T34" s="27"/>
    </row>
    <row r="35" spans="1:20" ht="15" customHeight="1" x14ac:dyDescent="0.2">
      <c r="A35" s="27" t="s">
        <v>278</v>
      </c>
      <c r="C35" s="5" t="str">
        <f t="shared" ref="C35:H35" si="12">C81</f>
        <v>Workover rigs</v>
      </c>
      <c r="D35" s="195">
        <f t="shared" si="12"/>
        <v>14.383761823571021</v>
      </c>
      <c r="E35" s="195">
        <f t="shared" si="12"/>
        <v>0.5455842742245004</v>
      </c>
      <c r="F35" s="195">
        <f t="shared" si="12"/>
        <v>3.4799126667274103</v>
      </c>
      <c r="G35" s="195">
        <f t="shared" si="12"/>
        <v>5.720351759444315E-3</v>
      </c>
      <c r="H35" s="195">
        <f t="shared" si="12"/>
        <v>0.5845285701677998</v>
      </c>
      <c r="I35" s="75"/>
      <c r="J35" s="39" t="s">
        <v>83</v>
      </c>
      <c r="K35" s="39" t="s">
        <v>278</v>
      </c>
      <c r="L35" s="95"/>
      <c r="M35" s="95"/>
      <c r="N35" s="114"/>
      <c r="O35" s="114"/>
      <c r="P35" s="114"/>
      <c r="Q35" s="114"/>
      <c r="R35" s="114"/>
      <c r="S35" s="114"/>
      <c r="T35" s="27"/>
    </row>
    <row r="36" spans="1:20" x14ac:dyDescent="0.2">
      <c r="A36" s="5" t="str">
        <f t="shared" si="5"/>
        <v>N</v>
      </c>
      <c r="C36" s="5" t="str">
        <f t="shared" ref="C36:H36" si="13">C82</f>
        <v>Natural Gas Production, Other Not Classified</v>
      </c>
      <c r="D36" s="195">
        <f t="shared" si="13"/>
        <v>3.0724732157071561</v>
      </c>
      <c r="E36" s="195">
        <f t="shared" si="13"/>
        <v>6.0229835536533178</v>
      </c>
      <c r="F36" s="195">
        <f t="shared" si="13"/>
        <v>4.872096011610207</v>
      </c>
      <c r="G36" s="195">
        <f t="shared" si="13"/>
        <v>1.1863144672288493E-2</v>
      </c>
      <c r="H36" s="195">
        <f t="shared" si="13"/>
        <v>2.8954198441940284</v>
      </c>
      <c r="I36" s="75"/>
      <c r="J36" s="39" t="s">
        <v>31</v>
      </c>
      <c r="K36" s="39" t="s">
        <v>278</v>
      </c>
      <c r="L36" s="95"/>
      <c r="M36" s="95"/>
      <c r="N36" s="114"/>
      <c r="O36" s="114"/>
      <c r="P36" s="114"/>
      <c r="Q36" s="114"/>
      <c r="R36" s="114"/>
      <c r="S36" s="114"/>
      <c r="T36" s="27"/>
    </row>
    <row r="37" spans="1:20" x14ac:dyDescent="0.2">
      <c r="A37" s="5" t="str">
        <f t="shared" si="5"/>
        <v>N</v>
      </c>
      <c r="C37" s="5" t="str">
        <f t="shared" ref="C37:H37" si="14">C83</f>
        <v>Process Heaters</v>
      </c>
      <c r="D37" s="195">
        <f t="shared" si="14"/>
        <v>1.6340262969843948</v>
      </c>
      <c r="E37" s="195">
        <f t="shared" si="14"/>
        <v>7.8731465960369409</v>
      </c>
      <c r="F37" s="195">
        <f t="shared" si="14"/>
        <v>0.7926368238231114</v>
      </c>
      <c r="G37" s="195">
        <f t="shared" si="14"/>
        <v>8.2879503874892201E-3</v>
      </c>
      <c r="H37" s="195">
        <f t="shared" si="14"/>
        <v>3.152671323868448E-2</v>
      </c>
      <c r="I37" s="75"/>
      <c r="J37" s="39" t="s">
        <v>39</v>
      </c>
      <c r="K37" s="39" t="s">
        <v>278</v>
      </c>
      <c r="L37" s="95"/>
      <c r="M37" s="95"/>
      <c r="N37" s="114"/>
      <c r="O37" s="114"/>
      <c r="P37" s="114"/>
      <c r="Q37" s="114"/>
      <c r="R37" s="114"/>
      <c r="S37" s="114"/>
      <c r="T37" s="27"/>
    </row>
    <row r="38" spans="1:20" x14ac:dyDescent="0.2">
      <c r="A38" s="5" t="str">
        <f t="shared" si="5"/>
        <v>Y</v>
      </c>
      <c r="C38" s="5" t="str">
        <f t="shared" ref="C38:H38" si="15">C84</f>
        <v>Permitted Tank Losses</v>
      </c>
      <c r="D38" s="195">
        <f t="shared" si="15"/>
        <v>10.158102016101495</v>
      </c>
      <c r="E38" s="195">
        <f t="shared" si="15"/>
        <v>103.75871975253553</v>
      </c>
      <c r="F38" s="195">
        <f t="shared" si="15"/>
        <v>19.017595962665219</v>
      </c>
      <c r="G38" s="195">
        <f t="shared" si="15"/>
        <v>1.3325724152433646E-2</v>
      </c>
      <c r="H38" s="195">
        <f t="shared" si="15"/>
        <v>0.22003695734628242</v>
      </c>
      <c r="I38" s="75"/>
      <c r="J38" s="39" t="s">
        <v>86</v>
      </c>
      <c r="K38" s="39" t="s">
        <v>277</v>
      </c>
      <c r="L38" s="95"/>
      <c r="M38" s="95"/>
      <c r="N38" s="114"/>
      <c r="O38" s="114"/>
      <c r="P38" s="114"/>
      <c r="Q38" s="114"/>
      <c r="R38" s="114"/>
      <c r="S38" s="114"/>
      <c r="T38" s="27"/>
    </row>
    <row r="39" spans="1:20" x14ac:dyDescent="0.2">
      <c r="A39" s="5" t="str">
        <f t="shared" si="5"/>
        <v>N</v>
      </c>
      <c r="C39" s="5" t="str">
        <f t="shared" ref="C39:H39" si="16">C85</f>
        <v>Permitted Fugitives</v>
      </c>
      <c r="D39" s="195">
        <f t="shared" si="16"/>
        <v>4.5032822193669366</v>
      </c>
      <c r="E39" s="195">
        <f t="shared" si="16"/>
        <v>9.3221565887829723</v>
      </c>
      <c r="F39" s="195">
        <f t="shared" si="16"/>
        <v>0.8043374596642725</v>
      </c>
      <c r="G39" s="195">
        <f t="shared" si="16"/>
        <v>7.8004238941075015E-3</v>
      </c>
      <c r="H39" s="195">
        <f t="shared" si="16"/>
        <v>3.0145388174102946E-2</v>
      </c>
      <c r="I39" s="75"/>
      <c r="J39" s="39" t="s">
        <v>456</v>
      </c>
      <c r="K39" s="39" t="s">
        <v>277</v>
      </c>
      <c r="L39" s="95"/>
      <c r="M39" s="95"/>
      <c r="N39" s="114"/>
      <c r="O39" s="114"/>
      <c r="P39" s="114"/>
      <c r="Q39" s="114"/>
      <c r="R39" s="114"/>
      <c r="S39" s="114"/>
      <c r="T39" s="27"/>
    </row>
    <row r="40" spans="1:20" x14ac:dyDescent="0.2">
      <c r="A40" s="5" t="str">
        <f t="shared" si="5"/>
        <v>Y</v>
      </c>
      <c r="C40" s="5" t="str">
        <f t="shared" ref="C40:H40" si="17">C86</f>
        <v>Miscellaneous engines</v>
      </c>
      <c r="D40" s="195">
        <f t="shared" si="17"/>
        <v>159.09634397060944</v>
      </c>
      <c r="E40" s="195">
        <f t="shared" si="17"/>
        <v>38.413182317921652</v>
      </c>
      <c r="F40" s="195">
        <f t="shared" si="17"/>
        <v>57.614988372950151</v>
      </c>
      <c r="G40" s="195">
        <f t="shared" si="17"/>
        <v>8.1845830416615417E-2</v>
      </c>
      <c r="H40" s="195">
        <f t="shared" si="17"/>
        <v>0.75080401226357374</v>
      </c>
      <c r="I40" s="75"/>
      <c r="J40" s="39" t="s">
        <v>32</v>
      </c>
      <c r="K40" s="39" t="s">
        <v>278</v>
      </c>
      <c r="L40" s="95"/>
      <c r="M40" s="95"/>
      <c r="N40" s="114"/>
      <c r="O40" s="114"/>
      <c r="P40" s="114"/>
      <c r="Q40" s="114"/>
      <c r="R40" s="114"/>
      <c r="S40" s="114"/>
      <c r="T40" s="27"/>
    </row>
    <row r="41" spans="1:20" x14ac:dyDescent="0.2">
      <c r="A41" s="5" t="str">
        <f t="shared" si="5"/>
        <v>Y</v>
      </c>
      <c r="C41" s="5" t="str">
        <f t="shared" ref="C41:H41" si="18">C87</f>
        <v>Artificial Lift</v>
      </c>
      <c r="D41" s="195">
        <f t="shared" si="18"/>
        <v>23.139634845284245</v>
      </c>
      <c r="E41" s="195">
        <f t="shared" si="18"/>
        <v>2.4726021821332922</v>
      </c>
      <c r="F41" s="195">
        <f t="shared" si="18"/>
        <v>78.991263904710934</v>
      </c>
      <c r="G41" s="195">
        <f t="shared" si="18"/>
        <v>0</v>
      </c>
      <c r="H41" s="195">
        <f t="shared" si="18"/>
        <v>9.6495558153812555E-2</v>
      </c>
      <c r="I41" s="75"/>
      <c r="J41" s="39" t="s">
        <v>71</v>
      </c>
      <c r="K41" s="39" t="s">
        <v>277</v>
      </c>
      <c r="L41" s="95"/>
      <c r="M41" s="95"/>
      <c r="N41" s="114"/>
      <c r="O41" s="114"/>
      <c r="P41" s="114"/>
      <c r="Q41" s="114"/>
      <c r="R41" s="114"/>
      <c r="S41" s="114"/>
      <c r="T41" s="27"/>
    </row>
    <row r="42" spans="1:20" x14ac:dyDescent="0.2">
      <c r="A42" s="5" t="str">
        <f t="shared" si="5"/>
        <v>Y</v>
      </c>
      <c r="C42" s="5" t="str">
        <f t="shared" ref="C42:H42" si="19">C88</f>
        <v>Dehydrator</v>
      </c>
      <c r="D42" s="195">
        <f t="shared" si="19"/>
        <v>2.5668269876547498</v>
      </c>
      <c r="E42" s="195">
        <f t="shared" si="19"/>
        <v>274.41852646704399</v>
      </c>
      <c r="F42" s="195">
        <f t="shared" si="19"/>
        <v>1.2604184942228704</v>
      </c>
      <c r="G42" s="195">
        <f t="shared" si="19"/>
        <v>1.3163215321306411E-2</v>
      </c>
      <c r="H42" s="195">
        <f t="shared" si="19"/>
        <v>6.9635034138022175E-2</v>
      </c>
      <c r="I42" s="75"/>
      <c r="J42" s="39" t="s">
        <v>17</v>
      </c>
      <c r="K42" s="39" t="s">
        <v>277</v>
      </c>
      <c r="L42" s="95"/>
      <c r="M42" s="95"/>
      <c r="N42" s="114"/>
      <c r="O42" s="114"/>
      <c r="P42" s="114"/>
      <c r="Q42" s="114"/>
      <c r="R42" s="114"/>
      <c r="S42" s="114"/>
      <c r="T42" s="27"/>
    </row>
    <row r="43" spans="1:20" x14ac:dyDescent="0.2">
      <c r="A43" s="5" t="str">
        <f t="shared" si="5"/>
        <v>Y</v>
      </c>
      <c r="C43" s="5" t="str">
        <f t="shared" ref="C43:H43" si="20">C89</f>
        <v xml:space="preserve">Condensate tank </v>
      </c>
      <c r="D43" s="195">
        <f t="shared" si="20"/>
        <v>0</v>
      </c>
      <c r="E43" s="195">
        <f t="shared" si="20"/>
        <v>57.765301426014268</v>
      </c>
      <c r="F43" s="195">
        <f t="shared" si="20"/>
        <v>0</v>
      </c>
      <c r="G43" s="195">
        <f t="shared" si="20"/>
        <v>0</v>
      </c>
      <c r="H43" s="195">
        <f t="shared" si="20"/>
        <v>0</v>
      </c>
      <c r="I43" s="75"/>
      <c r="J43" s="39" t="s">
        <v>50</v>
      </c>
      <c r="K43" s="39" t="s">
        <v>277</v>
      </c>
      <c r="L43" s="95"/>
      <c r="M43" s="95"/>
      <c r="N43" s="114"/>
      <c r="O43" s="114"/>
      <c r="P43" s="114"/>
      <c r="Q43" s="114"/>
      <c r="R43" s="114"/>
      <c r="S43" s="114"/>
      <c r="T43" s="27"/>
    </row>
    <row r="44" spans="1:20" x14ac:dyDescent="0.2">
      <c r="A44" s="5" t="str">
        <f t="shared" si="5"/>
        <v>Y</v>
      </c>
      <c r="C44" s="5" t="str">
        <f t="shared" ref="C44:H44" si="21">C90</f>
        <v>Oil Tank</v>
      </c>
      <c r="D44" s="195">
        <f t="shared" si="21"/>
        <v>0</v>
      </c>
      <c r="E44" s="195">
        <f t="shared" si="21"/>
        <v>1885.7334850024477</v>
      </c>
      <c r="F44" s="195">
        <f t="shared" si="21"/>
        <v>0</v>
      </c>
      <c r="G44" s="195">
        <f t="shared" si="21"/>
        <v>0</v>
      </c>
      <c r="H44" s="195">
        <f t="shared" si="21"/>
        <v>0</v>
      </c>
      <c r="I44" s="75"/>
      <c r="J44" s="39" t="s">
        <v>54</v>
      </c>
      <c r="K44" s="39" t="s">
        <v>277</v>
      </c>
      <c r="L44" s="95"/>
      <c r="M44" s="95"/>
      <c r="N44" s="114"/>
      <c r="O44" s="114"/>
      <c r="P44" s="114"/>
      <c r="Q44" s="114"/>
      <c r="R44" s="114"/>
      <c r="S44" s="114"/>
      <c r="T44" s="27"/>
    </row>
    <row r="45" spans="1:20" x14ac:dyDescent="0.2">
      <c r="A45" s="5" t="str">
        <f t="shared" si="5"/>
        <v>N</v>
      </c>
      <c r="C45" s="5" t="str">
        <f t="shared" ref="C45:H45" si="22">C91</f>
        <v>Gas Well Truck Loading</v>
      </c>
      <c r="D45" s="195">
        <f t="shared" si="22"/>
        <v>0</v>
      </c>
      <c r="E45" s="195">
        <f t="shared" si="22"/>
        <v>1.4088722835048426</v>
      </c>
      <c r="F45" s="195">
        <f t="shared" si="22"/>
        <v>0</v>
      </c>
      <c r="G45" s="195">
        <f t="shared" si="22"/>
        <v>0</v>
      </c>
      <c r="H45" s="195">
        <f t="shared" si="22"/>
        <v>0</v>
      </c>
      <c r="I45" s="75"/>
      <c r="J45" s="39" t="s">
        <v>55</v>
      </c>
      <c r="K45" s="39" t="s">
        <v>277</v>
      </c>
      <c r="L45" s="95"/>
      <c r="M45" s="95"/>
      <c r="N45" s="114"/>
      <c r="O45" s="114"/>
      <c r="P45" s="114"/>
      <c r="Q45" s="114"/>
      <c r="R45" s="114"/>
      <c r="S45" s="114"/>
      <c r="T45" s="27"/>
    </row>
    <row r="46" spans="1:20" x14ac:dyDescent="0.2">
      <c r="A46" s="5" t="str">
        <f t="shared" si="5"/>
        <v>Y</v>
      </c>
      <c r="C46" s="5" t="str">
        <f t="shared" ref="C46:H46" si="23">C92</f>
        <v>Oil Well Truck Loading</v>
      </c>
      <c r="D46" s="195">
        <f t="shared" si="23"/>
        <v>0</v>
      </c>
      <c r="E46" s="195">
        <f t="shared" si="23"/>
        <v>92.45635911555874</v>
      </c>
      <c r="F46" s="195">
        <f t="shared" si="23"/>
        <v>0</v>
      </c>
      <c r="G46" s="195">
        <f t="shared" si="23"/>
        <v>0</v>
      </c>
      <c r="H46" s="195">
        <f t="shared" si="23"/>
        <v>0</v>
      </c>
      <c r="I46" s="75"/>
      <c r="J46" s="39" t="s">
        <v>76</v>
      </c>
      <c r="K46" s="39" t="s">
        <v>278</v>
      </c>
      <c r="L46" s="95"/>
      <c r="M46" s="95"/>
      <c r="N46" s="114"/>
      <c r="O46" s="114"/>
      <c r="P46" s="114"/>
      <c r="Q46" s="114"/>
      <c r="R46" s="114"/>
      <c r="S46" s="114"/>
      <c r="T46" s="27"/>
    </row>
    <row r="47" spans="1:20" x14ac:dyDescent="0.2">
      <c r="A47" s="5" t="str">
        <f t="shared" si="5"/>
        <v>N</v>
      </c>
      <c r="C47" s="5" t="str">
        <f t="shared" ref="C47:H47" si="24">C93</f>
        <v>Other Flaring</v>
      </c>
      <c r="D47" s="195">
        <f t="shared" si="24"/>
        <v>0</v>
      </c>
      <c r="E47" s="195">
        <f t="shared" si="24"/>
        <v>0</v>
      </c>
      <c r="F47" s="195">
        <f t="shared" si="24"/>
        <v>0</v>
      </c>
      <c r="G47" s="195">
        <f t="shared" si="24"/>
        <v>0</v>
      </c>
      <c r="H47" s="195">
        <f t="shared" si="24"/>
        <v>0</v>
      </c>
      <c r="I47" s="75"/>
      <c r="J47" s="39" t="s">
        <v>77</v>
      </c>
      <c r="K47" s="39" t="s">
        <v>277</v>
      </c>
      <c r="L47" s="95"/>
      <c r="M47" s="95"/>
      <c r="N47" s="114"/>
      <c r="O47" s="114"/>
      <c r="P47" s="114"/>
      <c r="Q47" s="114"/>
      <c r="R47" s="114"/>
      <c r="S47" s="114"/>
      <c r="T47" s="27"/>
    </row>
    <row r="48" spans="1:20" x14ac:dyDescent="0.2">
      <c r="A48" s="5" t="str">
        <f t="shared" si="5"/>
        <v>N</v>
      </c>
      <c r="C48" s="5" t="str">
        <f t="shared" ref="C48:H48" si="25">C94</f>
        <v>Natural Gas Production, Flares</v>
      </c>
      <c r="D48" s="195">
        <f t="shared" si="25"/>
        <v>0</v>
      </c>
      <c r="E48" s="195">
        <f t="shared" si="25"/>
        <v>0</v>
      </c>
      <c r="F48" s="195">
        <f t="shared" si="25"/>
        <v>0</v>
      </c>
      <c r="G48" s="195">
        <f t="shared" si="25"/>
        <v>0</v>
      </c>
      <c r="H48" s="195">
        <f t="shared" si="25"/>
        <v>0</v>
      </c>
      <c r="I48" s="75"/>
      <c r="J48" s="39" t="s">
        <v>70</v>
      </c>
      <c r="K48" s="39" t="s">
        <v>278</v>
      </c>
      <c r="L48" s="95"/>
      <c r="M48" s="95"/>
      <c r="N48" s="114"/>
      <c r="O48" s="114"/>
      <c r="P48" s="114"/>
      <c r="Q48" s="114"/>
      <c r="R48" s="114"/>
      <c r="S48" s="114"/>
      <c r="T48" s="27"/>
    </row>
    <row r="49" spans="1:20" x14ac:dyDescent="0.2">
      <c r="A49" s="5" t="str">
        <f t="shared" si="5"/>
        <v>N</v>
      </c>
      <c r="C49" s="5" t="str">
        <f t="shared" ref="C49:H49" si="26">C95</f>
        <v>Oil Tank Flaring</v>
      </c>
      <c r="D49" s="195">
        <f t="shared" si="26"/>
        <v>0</v>
      </c>
      <c r="E49" s="195">
        <f t="shared" si="26"/>
        <v>0</v>
      </c>
      <c r="F49" s="195">
        <f t="shared" si="26"/>
        <v>0</v>
      </c>
      <c r="G49" s="195">
        <f t="shared" si="26"/>
        <v>0</v>
      </c>
      <c r="H49" s="195">
        <f t="shared" si="26"/>
        <v>0</v>
      </c>
      <c r="I49" s="75"/>
      <c r="J49" s="39" t="s">
        <v>85</v>
      </c>
      <c r="K49" s="39" t="s">
        <v>278</v>
      </c>
      <c r="L49" s="95"/>
      <c r="M49" s="95"/>
      <c r="N49" s="114"/>
      <c r="O49" s="114"/>
      <c r="P49" s="114"/>
      <c r="Q49" s="114"/>
      <c r="R49" s="114"/>
      <c r="S49" s="114"/>
      <c r="T49" s="27"/>
    </row>
    <row r="50" spans="1:20" x14ac:dyDescent="0.2">
      <c r="A50" s="5" t="str">
        <f t="shared" si="5"/>
        <v>N</v>
      </c>
      <c r="C50" s="5" t="str">
        <f t="shared" ref="C50:H50" si="27">C96</f>
        <v>Condensate tank flaring</v>
      </c>
      <c r="D50" s="195">
        <f t="shared" si="27"/>
        <v>1.5269311064097806E-2</v>
      </c>
      <c r="E50" s="195">
        <f t="shared" si="27"/>
        <v>0</v>
      </c>
      <c r="F50" s="195">
        <f t="shared" si="27"/>
        <v>8.3083016084061601E-2</v>
      </c>
      <c r="G50" s="195">
        <f t="shared" si="27"/>
        <v>0</v>
      </c>
      <c r="H50" s="195">
        <f t="shared" si="27"/>
        <v>0</v>
      </c>
      <c r="I50" s="75"/>
      <c r="J50" s="39" t="s">
        <v>104</v>
      </c>
      <c r="K50" s="39" t="s">
        <v>278</v>
      </c>
      <c r="L50" s="95"/>
      <c r="M50" s="95"/>
      <c r="N50" s="114"/>
      <c r="O50" s="114"/>
      <c r="P50" s="114"/>
      <c r="Q50" s="114"/>
      <c r="R50" s="114"/>
      <c r="S50" s="114"/>
      <c r="T50" s="27"/>
    </row>
    <row r="51" spans="1:20" x14ac:dyDescent="0.2">
      <c r="A51" s="5" t="str">
        <f t="shared" si="5"/>
        <v>N</v>
      </c>
      <c r="C51" s="5" t="str">
        <f t="shared" ref="C51:H51" si="28">C97</f>
        <v>Blowdown Flaring</v>
      </c>
      <c r="D51" s="195">
        <f t="shared" si="28"/>
        <v>0</v>
      </c>
      <c r="E51" s="195">
        <f t="shared" si="28"/>
        <v>0</v>
      </c>
      <c r="F51" s="195">
        <f t="shared" si="28"/>
        <v>0</v>
      </c>
      <c r="G51" s="195">
        <f t="shared" si="28"/>
        <v>0</v>
      </c>
      <c r="H51" s="195">
        <f t="shared" si="28"/>
        <v>0</v>
      </c>
      <c r="I51" s="75"/>
      <c r="J51" s="39" t="s">
        <v>82</v>
      </c>
      <c r="K51" s="39" t="s">
        <v>278</v>
      </c>
      <c r="L51" s="95"/>
      <c r="M51" s="95"/>
      <c r="N51" s="114"/>
      <c r="O51" s="114"/>
      <c r="P51" s="114"/>
      <c r="Q51" s="114"/>
      <c r="R51" s="114"/>
      <c r="S51" s="114"/>
      <c r="T51" s="27"/>
    </row>
    <row r="52" spans="1:20" x14ac:dyDescent="0.2">
      <c r="A52" s="5" t="str">
        <f t="shared" si="5"/>
        <v>N</v>
      </c>
      <c r="C52" s="5" t="str">
        <f t="shared" ref="C52:H52" si="29">C98</f>
        <v>Dehydrator Flaring</v>
      </c>
      <c r="D52" s="195">
        <f t="shared" si="29"/>
        <v>0</v>
      </c>
      <c r="E52" s="195">
        <f t="shared" si="29"/>
        <v>0</v>
      </c>
      <c r="F52" s="195">
        <f t="shared" si="29"/>
        <v>0</v>
      </c>
      <c r="G52" s="195">
        <f t="shared" si="29"/>
        <v>0</v>
      </c>
      <c r="H52" s="195">
        <f t="shared" si="29"/>
        <v>0</v>
      </c>
      <c r="I52" s="75"/>
      <c r="J52" s="39" t="s">
        <v>110</v>
      </c>
      <c r="K52" s="39" t="s">
        <v>277</v>
      </c>
      <c r="L52" s="95"/>
      <c r="M52" s="95"/>
      <c r="N52" s="114"/>
      <c r="O52" s="114"/>
      <c r="P52" s="114"/>
      <c r="Q52" s="114"/>
      <c r="R52" s="114"/>
      <c r="S52" s="114"/>
      <c r="T52" s="27"/>
    </row>
    <row r="53" spans="1:20" x14ac:dyDescent="0.2">
      <c r="A53" s="5" t="str">
        <f t="shared" si="5"/>
        <v>N</v>
      </c>
      <c r="C53" s="5" t="str">
        <f t="shared" ref="C53:H53" si="30">C99</f>
        <v>Initial completion Flaring</v>
      </c>
      <c r="D53" s="195">
        <f t="shared" si="30"/>
        <v>3.4514708417422236E-3</v>
      </c>
      <c r="E53" s="195">
        <f t="shared" si="30"/>
        <v>0</v>
      </c>
      <c r="F53" s="195">
        <f t="shared" si="30"/>
        <v>1.8780061933009153E-2</v>
      </c>
      <c r="G53" s="195">
        <f t="shared" si="30"/>
        <v>0</v>
      </c>
      <c r="H53" s="195">
        <f t="shared" si="30"/>
        <v>0</v>
      </c>
      <c r="I53" s="75"/>
      <c r="J53" s="39" t="s">
        <v>87</v>
      </c>
      <c r="K53" s="39" t="s">
        <v>278</v>
      </c>
      <c r="L53" s="95"/>
      <c r="M53" s="95"/>
      <c r="N53" s="114"/>
      <c r="O53" s="114"/>
      <c r="P53" s="114"/>
      <c r="Q53" s="114"/>
      <c r="R53" s="114"/>
      <c r="S53" s="114"/>
      <c r="T53" s="27"/>
    </row>
    <row r="54" spans="1:20" x14ac:dyDescent="0.2">
      <c r="A54" s="5" t="str">
        <f t="shared" si="5"/>
        <v>Y</v>
      </c>
      <c r="C54" s="5" t="str">
        <f t="shared" ref="C54:H54" si="31">C100</f>
        <v>Water tank losses</v>
      </c>
      <c r="D54" s="195">
        <f t="shared" si="31"/>
        <v>0</v>
      </c>
      <c r="E54" s="195">
        <f t="shared" si="31"/>
        <v>1224.9102451160843</v>
      </c>
      <c r="F54" s="195">
        <f t="shared" si="31"/>
        <v>0</v>
      </c>
      <c r="G54" s="195">
        <f t="shared" si="31"/>
        <v>0</v>
      </c>
      <c r="H54" s="195">
        <f t="shared" si="31"/>
        <v>0</v>
      </c>
      <c r="I54" s="75"/>
      <c r="J54" s="39" t="s">
        <v>51</v>
      </c>
      <c r="K54" s="39" t="s">
        <v>278</v>
      </c>
      <c r="L54" s="95"/>
      <c r="M54" s="95"/>
      <c r="N54" s="114"/>
      <c r="O54" s="114"/>
      <c r="P54" s="114"/>
      <c r="Q54" s="114"/>
      <c r="R54" s="114"/>
      <c r="S54" s="114"/>
      <c r="T54" s="27"/>
    </row>
    <row r="55" spans="1:20" x14ac:dyDescent="0.2">
      <c r="A55" s="5" t="str">
        <f t="shared" si="5"/>
        <v>Y</v>
      </c>
      <c r="C55" s="5" t="str">
        <f>C101</f>
        <v>Fracing</v>
      </c>
      <c r="D55" s="195">
        <f t="shared" ref="D55:H55" si="32">D101</f>
        <v>44.030976113088123</v>
      </c>
      <c r="E55" s="195">
        <f t="shared" si="32"/>
        <v>3.2161955671747871</v>
      </c>
      <c r="F55" s="195">
        <f t="shared" si="32"/>
        <v>13.63318879584028</v>
      </c>
      <c r="G55" s="195">
        <f t="shared" si="32"/>
        <v>4.9206754453006596E-2</v>
      </c>
      <c r="H55" s="195">
        <f t="shared" si="32"/>
        <v>1.7821549184684813</v>
      </c>
      <c r="I55" s="75"/>
      <c r="J55" s="39" t="s">
        <v>52</v>
      </c>
      <c r="K55" s="39" t="s">
        <v>278</v>
      </c>
      <c r="L55" s="95"/>
      <c r="M55" s="95"/>
      <c r="N55" s="114"/>
      <c r="O55" s="114"/>
      <c r="P55" s="114"/>
      <c r="Q55" s="114"/>
      <c r="R55" s="114"/>
      <c r="S55" s="114"/>
      <c r="T55" s="27"/>
    </row>
    <row r="56" spans="1:20" x14ac:dyDescent="0.2">
      <c r="A56" s="27" t="s">
        <v>277</v>
      </c>
      <c r="C56" s="5" t="str">
        <f t="shared" ref="C56:H56" si="33">C102</f>
        <v>Refracing</v>
      </c>
      <c r="D56" s="195">
        <f t="shared" si="33"/>
        <v>0</v>
      </c>
      <c r="E56" s="195">
        <f t="shared" si="33"/>
        <v>0</v>
      </c>
      <c r="F56" s="195">
        <f t="shared" si="33"/>
        <v>0</v>
      </c>
      <c r="G56" s="195">
        <f t="shared" si="33"/>
        <v>0</v>
      </c>
      <c r="H56" s="195">
        <f t="shared" si="33"/>
        <v>0</v>
      </c>
      <c r="I56" s="75"/>
      <c r="J56" s="39" t="s">
        <v>64</v>
      </c>
      <c r="K56" s="39" t="s">
        <v>277</v>
      </c>
      <c r="L56" s="95"/>
      <c r="M56" s="95"/>
      <c r="N56" s="114"/>
      <c r="O56" s="114"/>
      <c r="P56" s="114"/>
      <c r="Q56" s="114"/>
      <c r="R56" s="114"/>
      <c r="S56" s="114"/>
      <c r="T56" s="27"/>
    </row>
    <row r="57" spans="1:20" x14ac:dyDescent="0.2">
      <c r="A57" s="5" t="str">
        <f t="shared" si="5"/>
        <v>N</v>
      </c>
      <c r="C57" s="5" t="str">
        <f t="shared" ref="C57:H57" si="34">C103</f>
        <v>Other Venting</v>
      </c>
      <c r="D57" s="195">
        <f t="shared" si="34"/>
        <v>0</v>
      </c>
      <c r="E57" s="195">
        <f t="shared" si="34"/>
        <v>0</v>
      </c>
      <c r="F57" s="195">
        <f t="shared" si="34"/>
        <v>0</v>
      </c>
      <c r="G57" s="195">
        <f t="shared" si="34"/>
        <v>0</v>
      </c>
      <c r="H57" s="195">
        <f t="shared" si="34"/>
        <v>0</v>
      </c>
      <c r="I57" s="75"/>
      <c r="J57" s="39" t="s">
        <v>113</v>
      </c>
      <c r="K57" s="39" t="s">
        <v>277</v>
      </c>
      <c r="L57" s="95"/>
      <c r="M57" s="95"/>
      <c r="N57" s="114"/>
      <c r="O57" s="114"/>
      <c r="P57" s="114"/>
      <c r="Q57" s="114"/>
      <c r="R57" s="114"/>
      <c r="S57" s="114"/>
      <c r="T57" s="27"/>
    </row>
    <row r="58" spans="1:20" x14ac:dyDescent="0.2">
      <c r="A58" s="5" t="str">
        <f t="shared" si="5"/>
        <v>N</v>
      </c>
      <c r="C58" s="5" t="str">
        <f t="shared" ref="C58:H58" si="35">C104</f>
        <v>Other Heaters</v>
      </c>
      <c r="D58" s="195">
        <f t="shared" si="35"/>
        <v>0</v>
      </c>
      <c r="E58" s="195">
        <f t="shared" si="35"/>
        <v>0</v>
      </c>
      <c r="F58" s="195">
        <f t="shared" si="35"/>
        <v>0</v>
      </c>
      <c r="G58" s="195">
        <f t="shared" si="35"/>
        <v>0</v>
      </c>
      <c r="H58" s="195">
        <f t="shared" si="35"/>
        <v>0</v>
      </c>
      <c r="I58" s="75"/>
      <c r="J58" s="39" t="s">
        <v>117</v>
      </c>
      <c r="K58" s="39" t="s">
        <v>278</v>
      </c>
      <c r="L58" s="96"/>
      <c r="M58" s="95"/>
      <c r="N58" s="106"/>
      <c r="O58" s="148"/>
      <c r="P58" s="148"/>
      <c r="Q58" s="148"/>
      <c r="R58" s="148"/>
      <c r="S58" s="148"/>
      <c r="T58" s="27"/>
    </row>
    <row r="59" spans="1:20" x14ac:dyDescent="0.2">
      <c r="A59" s="5" t="str">
        <f t="shared" si="5"/>
        <v>N</v>
      </c>
      <c r="C59" s="5" t="str">
        <f t="shared" ref="C59:H59" si="36">C105</f>
        <v>Other Engines</v>
      </c>
      <c r="D59" s="195">
        <f t="shared" si="36"/>
        <v>0</v>
      </c>
      <c r="E59" s="195">
        <f t="shared" si="36"/>
        <v>0</v>
      </c>
      <c r="F59" s="195">
        <f t="shared" si="36"/>
        <v>0</v>
      </c>
      <c r="G59" s="195">
        <f t="shared" si="36"/>
        <v>0</v>
      </c>
      <c r="H59" s="195">
        <f t="shared" si="36"/>
        <v>0</v>
      </c>
      <c r="I59" s="75"/>
      <c r="J59" s="39" t="s">
        <v>121</v>
      </c>
      <c r="K59" s="39" t="s">
        <v>278</v>
      </c>
      <c r="L59" s="96"/>
      <c r="M59" s="95"/>
      <c r="O59" s="22"/>
      <c r="P59" s="22"/>
      <c r="Q59" s="22"/>
      <c r="R59" s="22"/>
      <c r="S59" s="22"/>
    </row>
    <row r="60" spans="1:20" x14ac:dyDescent="0.2">
      <c r="A60" s="5" t="str">
        <f t="shared" si="5"/>
        <v>N</v>
      </c>
      <c r="C60" s="5" t="str">
        <f t="shared" ref="C60:H60" si="37">C106</f>
        <v>Tank Evaporation</v>
      </c>
      <c r="D60" s="195">
        <f t="shared" si="37"/>
        <v>0</v>
      </c>
      <c r="E60" s="195">
        <f t="shared" si="37"/>
        <v>4.1412937980310112</v>
      </c>
      <c r="F60" s="195">
        <f t="shared" si="37"/>
        <v>0</v>
      </c>
      <c r="G60" s="195">
        <f t="shared" si="37"/>
        <v>0</v>
      </c>
      <c r="H60" s="195">
        <f t="shared" si="37"/>
        <v>0</v>
      </c>
      <c r="I60" s="75"/>
      <c r="J60" s="39" t="s">
        <v>222</v>
      </c>
      <c r="K60" s="39" t="s">
        <v>278</v>
      </c>
      <c r="M60" s="95"/>
    </row>
    <row r="61" spans="1:20" x14ac:dyDescent="0.2">
      <c r="A61" s="5" t="str">
        <f t="shared" si="5"/>
        <v>N</v>
      </c>
      <c r="C61" s="5" t="str">
        <f t="shared" ref="C61:H61" si="38">C107</f>
        <v>Valves, Flanges, and Pumps</v>
      </c>
      <c r="D61" s="195">
        <f t="shared" si="38"/>
        <v>0</v>
      </c>
      <c r="E61" s="195">
        <f t="shared" si="38"/>
        <v>1.0862090272544696</v>
      </c>
      <c r="F61" s="195">
        <f t="shared" si="38"/>
        <v>0</v>
      </c>
      <c r="G61" s="195">
        <f t="shared" si="38"/>
        <v>0</v>
      </c>
      <c r="H61" s="195">
        <f t="shared" si="38"/>
        <v>0</v>
      </c>
      <c r="I61" s="75"/>
      <c r="J61" s="39" t="s">
        <v>223</v>
      </c>
      <c r="K61" s="39" t="s">
        <v>278</v>
      </c>
      <c r="M61" s="95"/>
    </row>
    <row r="62" spans="1:20" x14ac:dyDescent="0.2">
      <c r="A62" s="5" t="str">
        <f t="shared" si="5"/>
        <v>N</v>
      </c>
      <c r="C62" s="5" t="str">
        <f t="shared" ref="C62:H62" si="39">C108</f>
        <v>Other Evaporation</v>
      </c>
      <c r="D62" s="195">
        <f t="shared" si="39"/>
        <v>0</v>
      </c>
      <c r="E62" s="195">
        <f t="shared" si="39"/>
        <v>0.11432496269801307</v>
      </c>
      <c r="F62" s="195">
        <f t="shared" si="39"/>
        <v>0</v>
      </c>
      <c r="G62" s="195">
        <f t="shared" si="39"/>
        <v>0</v>
      </c>
      <c r="H62" s="195">
        <f t="shared" si="39"/>
        <v>0</v>
      </c>
      <c r="I62" s="75"/>
      <c r="J62" s="39" t="s">
        <v>224</v>
      </c>
      <c r="K62" s="39" t="s">
        <v>278</v>
      </c>
      <c r="M62" s="95"/>
    </row>
    <row r="63" spans="1:20" x14ac:dyDescent="0.2">
      <c r="A63" s="5" t="str">
        <f t="shared" si="5"/>
        <v>N</v>
      </c>
      <c r="C63" s="5" t="str">
        <f t="shared" ref="C63:H63" si="40">C109</f>
        <v>Pipeline Valves and Flanges Fugitives</v>
      </c>
      <c r="D63" s="195">
        <f t="shared" si="40"/>
        <v>0</v>
      </c>
      <c r="E63" s="195">
        <f t="shared" si="40"/>
        <v>0.61355209192089322</v>
      </c>
      <c r="F63" s="195">
        <f t="shared" si="40"/>
        <v>0</v>
      </c>
      <c r="G63" s="195">
        <f t="shared" si="40"/>
        <v>0</v>
      </c>
      <c r="H63" s="195">
        <f t="shared" si="40"/>
        <v>0</v>
      </c>
      <c r="I63" s="75"/>
      <c r="J63" s="39" t="s">
        <v>13</v>
      </c>
      <c r="K63" s="39" t="s">
        <v>278</v>
      </c>
      <c r="M63" s="95"/>
    </row>
    <row r="64" spans="1:20" x14ac:dyDescent="0.2">
      <c r="A64" s="5" t="str">
        <f t="shared" si="5"/>
        <v>Y</v>
      </c>
      <c r="C64" s="5" t="str">
        <f t="shared" ref="C64:H64" si="41">C110</f>
        <v>Compressor Engine Startup/Shutdown</v>
      </c>
      <c r="D64" s="195">
        <f t="shared" si="41"/>
        <v>0</v>
      </c>
      <c r="E64" s="195">
        <f t="shared" si="41"/>
        <v>35.67645521725931</v>
      </c>
      <c r="F64" s="195">
        <f t="shared" si="41"/>
        <v>0</v>
      </c>
      <c r="G64" s="195">
        <f t="shared" si="41"/>
        <v>0</v>
      </c>
      <c r="H64" s="195">
        <f t="shared" si="41"/>
        <v>0</v>
      </c>
      <c r="I64" s="75"/>
      <c r="J64" s="39" t="s">
        <v>225</v>
      </c>
      <c r="K64" s="39" t="s">
        <v>278</v>
      </c>
      <c r="M64" s="95"/>
    </row>
    <row r="65" spans="1:558" x14ac:dyDescent="0.2">
      <c r="A65" s="5" t="str">
        <f t="shared" si="5"/>
        <v>N</v>
      </c>
      <c r="C65" s="5" t="str">
        <f t="shared" ref="C65:H65" si="42">C111</f>
        <v>Compressor Fugitives</v>
      </c>
      <c r="D65" s="195">
        <f t="shared" si="42"/>
        <v>0</v>
      </c>
      <c r="E65" s="195">
        <f t="shared" si="42"/>
        <v>3.2622434242123899</v>
      </c>
      <c r="F65" s="195">
        <f t="shared" si="42"/>
        <v>0</v>
      </c>
      <c r="G65" s="195">
        <f t="shared" si="42"/>
        <v>0</v>
      </c>
      <c r="H65" s="195">
        <f t="shared" si="42"/>
        <v>0</v>
      </c>
      <c r="I65" s="75"/>
      <c r="J65" s="39" t="s">
        <v>226</v>
      </c>
      <c r="K65" s="39" t="s">
        <v>278</v>
      </c>
      <c r="M65" s="95"/>
    </row>
    <row r="66" spans="1:558" x14ac:dyDescent="0.2">
      <c r="A66" s="5" t="str">
        <f t="shared" si="5"/>
        <v>N</v>
      </c>
      <c r="C66" s="5" t="str">
        <f t="shared" ref="C66:H66" si="43">C112</f>
        <v>Water Tank Flaring</v>
      </c>
      <c r="D66" s="195">
        <f t="shared" si="43"/>
        <v>0</v>
      </c>
      <c r="E66" s="195">
        <f t="shared" si="43"/>
        <v>0</v>
      </c>
      <c r="F66" s="195">
        <f t="shared" si="43"/>
        <v>0</v>
      </c>
      <c r="G66" s="195">
        <f t="shared" si="43"/>
        <v>0</v>
      </c>
      <c r="H66" s="195">
        <f t="shared" si="43"/>
        <v>0</v>
      </c>
      <c r="I66" s="75"/>
      <c r="J66" s="39" t="s">
        <v>248</v>
      </c>
      <c r="K66" s="39" t="s">
        <v>277</v>
      </c>
      <c r="M66" s="95"/>
    </row>
    <row r="67" spans="1:558" x14ac:dyDescent="0.2">
      <c r="A67" s="27" t="s">
        <v>277</v>
      </c>
      <c r="C67" s="5" t="str">
        <f t="shared" ref="C67:H69" si="44">C113</f>
        <v>Casinghead Gas Venting</v>
      </c>
      <c r="D67" s="195">
        <f t="shared" si="44"/>
        <v>0</v>
      </c>
      <c r="E67" s="195">
        <f t="shared" si="44"/>
        <v>207.65582358186734</v>
      </c>
      <c r="F67" s="195">
        <f t="shared" si="44"/>
        <v>0</v>
      </c>
      <c r="G67" s="195">
        <f t="shared" si="44"/>
        <v>0</v>
      </c>
      <c r="H67" s="195">
        <f t="shared" si="44"/>
        <v>0</v>
      </c>
      <c r="I67" s="75"/>
      <c r="J67" s="39" t="s">
        <v>255</v>
      </c>
      <c r="K67" s="39" t="s">
        <v>278</v>
      </c>
      <c r="M67" s="95"/>
    </row>
    <row r="68" spans="1:558" x14ac:dyDescent="0.2">
      <c r="A68" s="5" t="str">
        <f t="shared" si="5"/>
        <v>N</v>
      </c>
      <c r="C68" s="5" t="str">
        <f t="shared" si="44"/>
        <v>Casinghead Gas Flaring</v>
      </c>
      <c r="D68" s="195">
        <f t="shared" si="44"/>
        <v>0.57289115956678383</v>
      </c>
      <c r="E68" s="195">
        <f t="shared" si="44"/>
        <v>0</v>
      </c>
      <c r="F68" s="195">
        <f t="shared" si="44"/>
        <v>3.1172018976427944</v>
      </c>
      <c r="G68" s="195">
        <f t="shared" si="44"/>
        <v>0</v>
      </c>
      <c r="H68" s="195">
        <f t="shared" si="44"/>
        <v>0</v>
      </c>
      <c r="I68" s="75"/>
      <c r="J68" s="39" t="s">
        <v>119</v>
      </c>
      <c r="K68" s="39" t="s">
        <v>278</v>
      </c>
    </row>
    <row r="69" spans="1:558" x14ac:dyDescent="0.2">
      <c r="A69" s="5" t="str">
        <f t="shared" si="5"/>
        <v>Y</v>
      </c>
      <c r="C69" s="5" t="str">
        <f t="shared" si="44"/>
        <v>Survey-based Fugitives</v>
      </c>
      <c r="D69" s="195">
        <f t="shared" si="44"/>
        <v>0</v>
      </c>
      <c r="E69" s="195">
        <f t="shared" si="44"/>
        <v>582.23624965689237</v>
      </c>
      <c r="F69" s="195">
        <f t="shared" si="44"/>
        <v>0</v>
      </c>
      <c r="G69" s="195">
        <f t="shared" si="44"/>
        <v>0</v>
      </c>
      <c r="H69" s="195">
        <f t="shared" si="44"/>
        <v>0</v>
      </c>
      <c r="I69" s="75"/>
      <c r="J69" s="39" t="s">
        <v>111</v>
      </c>
      <c r="K69" s="39" t="s">
        <v>278</v>
      </c>
      <c r="N69" s="100"/>
    </row>
    <row r="70" spans="1:558" x14ac:dyDescent="0.2">
      <c r="C70" s="38" t="s">
        <v>56</v>
      </c>
      <c r="D70" s="196">
        <f>SUM(D28:D69)</f>
        <v>1407.568926199013</v>
      </c>
      <c r="E70" s="196">
        <f t="shared" ref="E70:H70" si="45">SUM(E28:E69)</f>
        <v>5443.0737824455682</v>
      </c>
      <c r="F70" s="196">
        <f t="shared" si="45"/>
        <v>764.80724026409769</v>
      </c>
      <c r="G70" s="196">
        <f t="shared" si="45"/>
        <v>1.2117497534662771</v>
      </c>
      <c r="H70" s="196">
        <f t="shared" si="45"/>
        <v>28.180823232066306</v>
      </c>
      <c r="I70" s="65"/>
      <c r="J70" s="39"/>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row>
    <row r="71" spans="1:558" x14ac:dyDescent="0.2">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row>
    <row r="72" spans="1:558" x14ac:dyDescent="0.2">
      <c r="C72" s="71"/>
      <c r="D72" s="197" t="s">
        <v>15</v>
      </c>
      <c r="E72" s="198"/>
      <c r="F72" s="198"/>
      <c r="G72" s="198"/>
      <c r="H72" s="199"/>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row>
    <row r="73" spans="1:558" x14ac:dyDescent="0.2">
      <c r="C73" s="71" t="s">
        <v>79</v>
      </c>
      <c r="D73" s="197" t="s">
        <v>257</v>
      </c>
      <c r="E73" s="200" t="s">
        <v>258</v>
      </c>
      <c r="F73" s="200" t="s">
        <v>259</v>
      </c>
      <c r="G73" s="200" t="s">
        <v>260</v>
      </c>
      <c r="H73" s="201" t="s">
        <v>261</v>
      </c>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row>
    <row r="74" spans="1:558" x14ac:dyDescent="0.2">
      <c r="C74" s="71" t="s">
        <v>84</v>
      </c>
      <c r="D74" s="197">
        <v>996.31677558966317</v>
      </c>
      <c r="E74" s="200">
        <v>345.24678784300789</v>
      </c>
      <c r="F74" s="200">
        <v>477.97916980846657</v>
      </c>
      <c r="G74" s="200">
        <v>1.0046240947911367</v>
      </c>
      <c r="H74" s="201">
        <v>11.586128859820821</v>
      </c>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row>
    <row r="75" spans="1:558" x14ac:dyDescent="0.2">
      <c r="C75" s="58" t="s">
        <v>18</v>
      </c>
      <c r="D75" s="202">
        <v>42.972505822682137</v>
      </c>
      <c r="E75" s="110">
        <v>3.080158784484416</v>
      </c>
      <c r="F75" s="110">
        <v>14.856378488021429</v>
      </c>
      <c r="G75" s="110">
        <v>1.5912263618448708E-2</v>
      </c>
      <c r="H75" s="203">
        <v>2.146149368981785</v>
      </c>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row>
    <row r="76" spans="1:558" x14ac:dyDescent="0.2">
      <c r="C76" s="58" t="s">
        <v>61</v>
      </c>
      <c r="D76" s="202">
        <v>105.10260535682778</v>
      </c>
      <c r="E76" s="110">
        <v>5.7806432946255297</v>
      </c>
      <c r="F76" s="110">
        <v>88.286188499735346</v>
      </c>
      <c r="G76" s="110">
        <v>0</v>
      </c>
      <c r="H76" s="203">
        <v>7.9877980071189141</v>
      </c>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row>
    <row r="77" spans="1:558" x14ac:dyDescent="0.2">
      <c r="C77" s="58" t="s">
        <v>21</v>
      </c>
      <c r="D77" s="202">
        <v>0</v>
      </c>
      <c r="E77" s="110">
        <v>162.43072382324897</v>
      </c>
      <c r="F77" s="110">
        <v>0</v>
      </c>
      <c r="G77" s="110">
        <v>0</v>
      </c>
      <c r="H77" s="203">
        <v>0</v>
      </c>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row>
    <row r="78" spans="1:558" x14ac:dyDescent="0.2">
      <c r="C78" s="58" t="s">
        <v>20</v>
      </c>
      <c r="D78" s="202">
        <v>0</v>
      </c>
      <c r="E78" s="110">
        <v>13.276034996569912</v>
      </c>
      <c r="F78" s="110">
        <v>0</v>
      </c>
      <c r="G78" s="110">
        <v>0</v>
      </c>
      <c r="H78" s="203">
        <v>0</v>
      </c>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row>
    <row r="79" spans="1:558" x14ac:dyDescent="0.2">
      <c r="C79" s="58" t="s">
        <v>60</v>
      </c>
      <c r="D79" s="202">
        <v>0</v>
      </c>
      <c r="E79" s="110">
        <v>365.33531011763279</v>
      </c>
      <c r="F79" s="110">
        <v>0</v>
      </c>
      <c r="G79" s="110">
        <v>0</v>
      </c>
      <c r="H79" s="203">
        <v>0</v>
      </c>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row>
    <row r="80" spans="1:558" x14ac:dyDescent="0.2">
      <c r="C80" s="58" t="s">
        <v>68</v>
      </c>
      <c r="D80" s="202">
        <v>0</v>
      </c>
      <c r="E80" s="110">
        <v>4.8206115827465279</v>
      </c>
      <c r="F80" s="110">
        <v>0</v>
      </c>
      <c r="G80" s="110">
        <v>0</v>
      </c>
      <c r="H80" s="203">
        <v>0</v>
      </c>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row>
    <row r="81" spans="3:558" x14ac:dyDescent="0.2">
      <c r="C81" s="58" t="s">
        <v>83</v>
      </c>
      <c r="D81" s="202">
        <v>14.383761823571021</v>
      </c>
      <c r="E81" s="110">
        <v>0.5455842742245004</v>
      </c>
      <c r="F81" s="110">
        <v>3.4799126667274103</v>
      </c>
      <c r="G81" s="110">
        <v>5.720351759444315E-3</v>
      </c>
      <c r="H81" s="203">
        <v>0.5845285701677998</v>
      </c>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row>
    <row r="82" spans="3:558" x14ac:dyDescent="0.2">
      <c r="C82" s="58" t="s">
        <v>31</v>
      </c>
      <c r="D82" s="202">
        <v>3.0724732157071561</v>
      </c>
      <c r="E82" s="110">
        <v>6.0229835536533178</v>
      </c>
      <c r="F82" s="110">
        <v>4.872096011610207</v>
      </c>
      <c r="G82" s="110">
        <v>1.1863144672288493E-2</v>
      </c>
      <c r="H82" s="203">
        <v>2.8954198441940284</v>
      </c>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row>
    <row r="83" spans="3:558" x14ac:dyDescent="0.2">
      <c r="C83" s="58" t="s">
        <v>39</v>
      </c>
      <c r="D83" s="202">
        <v>1.6340262969843948</v>
      </c>
      <c r="E83" s="110">
        <v>7.8731465960369409</v>
      </c>
      <c r="F83" s="110">
        <v>0.7926368238231114</v>
      </c>
      <c r="G83" s="110">
        <v>8.2879503874892201E-3</v>
      </c>
      <c r="H83" s="203">
        <v>3.152671323868448E-2</v>
      </c>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row>
    <row r="84" spans="3:558" x14ac:dyDescent="0.2">
      <c r="C84" s="58" t="s">
        <v>86</v>
      </c>
      <c r="D84" s="202">
        <v>10.158102016101495</v>
      </c>
      <c r="E84" s="110">
        <v>103.75871975253553</v>
      </c>
      <c r="F84" s="110">
        <v>19.017595962665219</v>
      </c>
      <c r="G84" s="110">
        <v>1.3325724152433646E-2</v>
      </c>
      <c r="H84" s="203">
        <v>0.22003695734628242</v>
      </c>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row>
    <row r="85" spans="3:558" x14ac:dyDescent="0.2">
      <c r="C85" s="58" t="s">
        <v>32</v>
      </c>
      <c r="D85" s="202">
        <v>4.5032822193669366</v>
      </c>
      <c r="E85" s="110">
        <v>9.3221565887829723</v>
      </c>
      <c r="F85" s="110">
        <v>0.8043374596642725</v>
      </c>
      <c r="G85" s="110">
        <v>7.8004238941075015E-3</v>
      </c>
      <c r="H85" s="203">
        <v>3.0145388174102946E-2</v>
      </c>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row>
    <row r="86" spans="3:558" x14ac:dyDescent="0.2">
      <c r="C86" s="58" t="s">
        <v>71</v>
      </c>
      <c r="D86" s="202">
        <v>159.09634397060944</v>
      </c>
      <c r="E86" s="110">
        <v>38.413182317921652</v>
      </c>
      <c r="F86" s="110">
        <v>57.614988372950151</v>
      </c>
      <c r="G86" s="110">
        <v>8.1845830416615417E-2</v>
      </c>
      <c r="H86" s="203">
        <v>0.75080401226357374</v>
      </c>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row>
    <row r="87" spans="3:558" x14ac:dyDescent="0.2">
      <c r="C87" s="58" t="s">
        <v>17</v>
      </c>
      <c r="D87" s="202">
        <v>23.139634845284245</v>
      </c>
      <c r="E87" s="110">
        <v>2.4726021821332922</v>
      </c>
      <c r="F87" s="110">
        <v>78.991263904710934</v>
      </c>
      <c r="G87" s="110">
        <v>0</v>
      </c>
      <c r="H87" s="203">
        <v>9.6495558153812555E-2</v>
      </c>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row>
    <row r="88" spans="3:558" x14ac:dyDescent="0.2">
      <c r="C88" s="58" t="s">
        <v>50</v>
      </c>
      <c r="D88" s="202">
        <v>2.5668269876547498</v>
      </c>
      <c r="E88" s="110">
        <v>274.41852646704399</v>
      </c>
      <c r="F88" s="110">
        <v>1.2604184942228704</v>
      </c>
      <c r="G88" s="110">
        <v>1.3163215321306411E-2</v>
      </c>
      <c r="H88" s="203">
        <v>6.9635034138022175E-2</v>
      </c>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row>
    <row r="89" spans="3:558" x14ac:dyDescent="0.2">
      <c r="C89" s="58" t="s">
        <v>54</v>
      </c>
      <c r="D89" s="202">
        <v>0</v>
      </c>
      <c r="E89" s="110">
        <v>57.765301426014268</v>
      </c>
      <c r="F89" s="110">
        <v>0</v>
      </c>
      <c r="G89" s="110">
        <v>0</v>
      </c>
      <c r="H89" s="203">
        <v>0</v>
      </c>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row>
    <row r="90" spans="3:558" x14ac:dyDescent="0.2">
      <c r="C90" s="58" t="s">
        <v>55</v>
      </c>
      <c r="D90" s="202">
        <v>0</v>
      </c>
      <c r="E90" s="110">
        <v>1885.7334850024477</v>
      </c>
      <c r="F90" s="110">
        <v>0</v>
      </c>
      <c r="G90" s="110">
        <v>0</v>
      </c>
      <c r="H90" s="203">
        <v>0</v>
      </c>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row>
    <row r="91" spans="3:558" x14ac:dyDescent="0.2">
      <c r="C91" s="58" t="s">
        <v>76</v>
      </c>
      <c r="D91" s="202">
        <v>0</v>
      </c>
      <c r="E91" s="110">
        <v>1.4088722835048426</v>
      </c>
      <c r="F91" s="110">
        <v>0</v>
      </c>
      <c r="G91" s="110">
        <v>0</v>
      </c>
      <c r="H91" s="203">
        <v>0</v>
      </c>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row>
    <row r="92" spans="3:558" x14ac:dyDescent="0.2">
      <c r="C92" s="58" t="s">
        <v>77</v>
      </c>
      <c r="D92" s="202">
        <v>0</v>
      </c>
      <c r="E92" s="110">
        <v>92.45635911555874</v>
      </c>
      <c r="F92" s="110">
        <v>0</v>
      </c>
      <c r="G92" s="110">
        <v>0</v>
      </c>
      <c r="H92" s="203">
        <v>0</v>
      </c>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row>
    <row r="93" spans="3:558" x14ac:dyDescent="0.2">
      <c r="C93" s="58" t="s">
        <v>70</v>
      </c>
      <c r="D93" s="202">
        <v>0</v>
      </c>
      <c r="E93" s="110">
        <v>0</v>
      </c>
      <c r="F93" s="110">
        <v>0</v>
      </c>
      <c r="G93" s="110">
        <v>0</v>
      </c>
      <c r="H93" s="203">
        <v>0</v>
      </c>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row>
    <row r="94" spans="3:558" x14ac:dyDescent="0.2">
      <c r="C94" s="58" t="s">
        <v>85</v>
      </c>
      <c r="D94" s="202">
        <v>0</v>
      </c>
      <c r="E94" s="110">
        <v>0</v>
      </c>
      <c r="F94" s="110">
        <v>0</v>
      </c>
      <c r="G94" s="110">
        <v>0</v>
      </c>
      <c r="H94" s="203">
        <v>0</v>
      </c>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row>
    <row r="95" spans="3:558" x14ac:dyDescent="0.2">
      <c r="C95" s="58" t="s">
        <v>104</v>
      </c>
      <c r="D95" s="202">
        <v>0</v>
      </c>
      <c r="E95" s="110">
        <v>0</v>
      </c>
      <c r="F95" s="110">
        <v>0</v>
      </c>
      <c r="G95" s="110">
        <v>0</v>
      </c>
      <c r="H95" s="203">
        <v>0</v>
      </c>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row>
    <row r="96" spans="3:558" x14ac:dyDescent="0.2">
      <c r="C96" s="58" t="s">
        <v>82</v>
      </c>
      <c r="D96" s="202">
        <v>1.5269311064097806E-2</v>
      </c>
      <c r="E96" s="110">
        <v>0</v>
      </c>
      <c r="F96" s="110">
        <v>8.3083016084061601E-2</v>
      </c>
      <c r="G96" s="110">
        <v>0</v>
      </c>
      <c r="H96" s="203">
        <v>0</v>
      </c>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row>
    <row r="97" spans="3:558" x14ac:dyDescent="0.2">
      <c r="C97" s="58" t="s">
        <v>87</v>
      </c>
      <c r="D97" s="202">
        <v>0</v>
      </c>
      <c r="E97" s="110">
        <v>0</v>
      </c>
      <c r="F97" s="110">
        <v>0</v>
      </c>
      <c r="G97" s="110">
        <v>0</v>
      </c>
      <c r="H97" s="203">
        <v>0</v>
      </c>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row>
    <row r="98" spans="3:558" x14ac:dyDescent="0.2">
      <c r="C98" s="58" t="s">
        <v>51</v>
      </c>
      <c r="D98" s="202">
        <v>0</v>
      </c>
      <c r="E98" s="110">
        <v>0</v>
      </c>
      <c r="F98" s="110">
        <v>0</v>
      </c>
      <c r="G98" s="110">
        <v>0</v>
      </c>
      <c r="H98" s="203">
        <v>0</v>
      </c>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row>
    <row r="99" spans="3:558" x14ac:dyDescent="0.2">
      <c r="C99" s="58" t="s">
        <v>52</v>
      </c>
      <c r="D99" s="202">
        <v>3.4514708417422236E-3</v>
      </c>
      <c r="E99" s="110">
        <v>0</v>
      </c>
      <c r="F99" s="110">
        <v>1.8780061933009153E-2</v>
      </c>
      <c r="G99" s="110">
        <v>0</v>
      </c>
      <c r="H99" s="203">
        <v>0</v>
      </c>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row>
    <row r="100" spans="3:558" x14ac:dyDescent="0.2">
      <c r="C100" s="58" t="s">
        <v>64</v>
      </c>
      <c r="D100" s="202">
        <v>0</v>
      </c>
      <c r="E100" s="110">
        <v>1224.9102451160843</v>
      </c>
      <c r="F100" s="110">
        <v>0</v>
      </c>
      <c r="G100" s="110">
        <v>0</v>
      </c>
      <c r="H100" s="203">
        <v>0</v>
      </c>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row>
    <row r="101" spans="3:558" x14ac:dyDescent="0.2">
      <c r="C101" s="58" t="s">
        <v>113</v>
      </c>
      <c r="D101" s="202">
        <v>44.030976113088123</v>
      </c>
      <c r="E101" s="110">
        <v>3.2161955671747871</v>
      </c>
      <c r="F101" s="110">
        <v>13.63318879584028</v>
      </c>
      <c r="G101" s="110">
        <v>4.9206754453006596E-2</v>
      </c>
      <c r="H101" s="203">
        <v>1.7821549184684813</v>
      </c>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row>
    <row r="102" spans="3:558" x14ac:dyDescent="0.2">
      <c r="C102" s="58" t="s">
        <v>117</v>
      </c>
      <c r="D102" s="202">
        <v>0</v>
      </c>
      <c r="E102" s="110">
        <v>0</v>
      </c>
      <c r="F102" s="110">
        <v>0</v>
      </c>
      <c r="G102" s="110">
        <v>0</v>
      </c>
      <c r="H102" s="203">
        <v>0</v>
      </c>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row>
    <row r="103" spans="3:558" x14ac:dyDescent="0.2">
      <c r="C103" s="58" t="s">
        <v>121</v>
      </c>
      <c r="D103" s="202">
        <v>0</v>
      </c>
      <c r="E103" s="110">
        <v>0</v>
      </c>
      <c r="F103" s="110">
        <v>0</v>
      </c>
      <c r="G103" s="110">
        <v>0</v>
      </c>
      <c r="H103" s="203">
        <v>0</v>
      </c>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row>
    <row r="104" spans="3:558" x14ac:dyDescent="0.2">
      <c r="C104" s="58" t="s">
        <v>222</v>
      </c>
      <c r="D104" s="202">
        <v>0</v>
      </c>
      <c r="E104" s="110">
        <v>0</v>
      </c>
      <c r="F104" s="110">
        <v>0</v>
      </c>
      <c r="G104" s="110">
        <v>0</v>
      </c>
      <c r="H104" s="203">
        <v>0</v>
      </c>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row>
    <row r="105" spans="3:558" x14ac:dyDescent="0.2">
      <c r="C105" s="58" t="s">
        <v>223</v>
      </c>
      <c r="D105" s="202">
        <v>0</v>
      </c>
      <c r="E105" s="110">
        <v>0</v>
      </c>
      <c r="F105" s="110">
        <v>0</v>
      </c>
      <c r="G105" s="110">
        <v>0</v>
      </c>
      <c r="H105" s="203">
        <v>0</v>
      </c>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row>
    <row r="106" spans="3:558" x14ac:dyDescent="0.2">
      <c r="C106" s="58" t="s">
        <v>224</v>
      </c>
      <c r="D106" s="202">
        <v>0</v>
      </c>
      <c r="E106" s="110">
        <v>4.1412937980310112</v>
      </c>
      <c r="F106" s="110">
        <v>0</v>
      </c>
      <c r="G106" s="110">
        <v>0</v>
      </c>
      <c r="H106" s="203">
        <v>0</v>
      </c>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row>
    <row r="107" spans="3:558" x14ac:dyDescent="0.2">
      <c r="C107" s="58" t="s">
        <v>13</v>
      </c>
      <c r="D107" s="202">
        <v>0</v>
      </c>
      <c r="E107" s="110">
        <v>1.0862090272544696</v>
      </c>
      <c r="F107" s="110">
        <v>0</v>
      </c>
      <c r="G107" s="110">
        <v>0</v>
      </c>
      <c r="H107" s="203">
        <v>0</v>
      </c>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row>
    <row r="108" spans="3:558" x14ac:dyDescent="0.2">
      <c r="C108" s="58" t="s">
        <v>225</v>
      </c>
      <c r="D108" s="202">
        <v>0</v>
      </c>
      <c r="E108" s="110">
        <v>0.11432496269801307</v>
      </c>
      <c r="F108" s="110">
        <v>0</v>
      </c>
      <c r="G108" s="110">
        <v>0</v>
      </c>
      <c r="H108" s="203">
        <v>0</v>
      </c>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row>
    <row r="109" spans="3:558" x14ac:dyDescent="0.2">
      <c r="C109" s="58" t="s">
        <v>226</v>
      </c>
      <c r="D109" s="202">
        <v>0</v>
      </c>
      <c r="E109" s="110">
        <v>0.61355209192089322</v>
      </c>
      <c r="F109" s="110">
        <v>0</v>
      </c>
      <c r="G109" s="110">
        <v>0</v>
      </c>
      <c r="H109" s="203">
        <v>0</v>
      </c>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row>
    <row r="110" spans="3:558" x14ac:dyDescent="0.2">
      <c r="C110" s="58" t="s">
        <v>248</v>
      </c>
      <c r="D110" s="202">
        <v>0</v>
      </c>
      <c r="E110" s="110">
        <v>35.67645521725931</v>
      </c>
      <c r="F110" s="110">
        <v>0</v>
      </c>
      <c r="G110" s="110">
        <v>0</v>
      </c>
      <c r="H110" s="203">
        <v>0</v>
      </c>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row>
    <row r="111" spans="3:558" x14ac:dyDescent="0.2">
      <c r="C111" s="58" t="s">
        <v>255</v>
      </c>
      <c r="D111" s="202">
        <v>0</v>
      </c>
      <c r="E111" s="110">
        <v>3.2622434242123899</v>
      </c>
      <c r="F111" s="110">
        <v>0</v>
      </c>
      <c r="G111" s="110">
        <v>0</v>
      </c>
      <c r="H111" s="203">
        <v>0</v>
      </c>
      <c r="I111"/>
      <c r="J111"/>
      <c r="K111"/>
      <c r="L111"/>
      <c r="M111"/>
      <c r="N111" s="10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row>
    <row r="112" spans="3:558" x14ac:dyDescent="0.2">
      <c r="C112" s="58" t="s">
        <v>119</v>
      </c>
      <c r="D112" s="202">
        <v>0</v>
      </c>
      <c r="E112" s="110">
        <v>0</v>
      </c>
      <c r="F112" s="110">
        <v>0</v>
      </c>
      <c r="G112" s="110">
        <v>0</v>
      </c>
      <c r="H112" s="203">
        <v>0</v>
      </c>
      <c r="I112"/>
      <c r="J112"/>
      <c r="K112"/>
      <c r="L112"/>
      <c r="M112"/>
      <c r="N112" s="101"/>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row>
    <row r="113" spans="3:55" x14ac:dyDescent="0.2">
      <c r="C113" s="58" t="s">
        <v>110</v>
      </c>
      <c r="D113" s="202">
        <v>0</v>
      </c>
      <c r="E113" s="110">
        <v>207.65582358186734</v>
      </c>
      <c r="F113" s="110">
        <v>0</v>
      </c>
      <c r="G113" s="110">
        <v>0</v>
      </c>
      <c r="H113" s="203">
        <v>0</v>
      </c>
      <c r="I113"/>
      <c r="J113"/>
      <c r="K113"/>
      <c r="L113"/>
      <c r="M113"/>
      <c r="N113" s="101"/>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row>
    <row r="114" spans="3:55" x14ac:dyDescent="0.2">
      <c r="C114" s="58" t="s">
        <v>111</v>
      </c>
      <c r="D114" s="202">
        <v>0.57289115956678383</v>
      </c>
      <c r="E114" s="110">
        <v>0</v>
      </c>
      <c r="F114" s="110">
        <v>3.1172018976427944</v>
      </c>
      <c r="G114" s="110">
        <v>0</v>
      </c>
      <c r="H114" s="203">
        <v>0</v>
      </c>
      <c r="I114"/>
      <c r="J114"/>
      <c r="K114"/>
      <c r="L114"/>
      <c r="M114"/>
      <c r="N114" s="101"/>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row>
    <row r="115" spans="3:55" x14ac:dyDescent="0.2">
      <c r="C115" s="78" t="s">
        <v>456</v>
      </c>
      <c r="D115" s="204">
        <v>0</v>
      </c>
      <c r="E115" s="205">
        <v>582.23624965689237</v>
      </c>
      <c r="F115" s="205">
        <v>0</v>
      </c>
      <c r="G115" s="205">
        <v>0</v>
      </c>
      <c r="H115" s="206">
        <v>0</v>
      </c>
      <c r="I115"/>
      <c r="J115"/>
      <c r="K115"/>
      <c r="L115"/>
      <c r="M115"/>
      <c r="N115" s="101"/>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row>
    <row r="116" spans="3:55" x14ac:dyDescent="0.2">
      <c r="C116"/>
      <c r="D116"/>
      <c r="E116"/>
      <c r="F116"/>
      <c r="G116"/>
      <c r="H116"/>
      <c r="I116"/>
      <c r="J116"/>
      <c r="K116"/>
      <c r="L116"/>
      <c r="M116"/>
      <c r="N116" s="101"/>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row>
    <row r="117" spans="3:55" x14ac:dyDescent="0.2">
      <c r="C117"/>
      <c r="D117"/>
      <c r="E117"/>
      <c r="F117"/>
      <c r="G117"/>
      <c r="H117"/>
      <c r="I117"/>
      <c r="J117"/>
      <c r="K117"/>
      <c r="L117"/>
      <c r="M117"/>
      <c r="N117" s="101"/>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row>
    <row r="118" spans="3:55" x14ac:dyDescent="0.2">
      <c r="C118"/>
      <c r="D118" s="53"/>
      <c r="E118" s="53"/>
      <c r="F118" s="53"/>
      <c r="G118" s="53"/>
      <c r="H118" s="53"/>
      <c r="I118"/>
      <c r="J118"/>
      <c r="K118"/>
      <c r="L118"/>
      <c r="M118"/>
      <c r="N118" s="101"/>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row>
    <row r="119" spans="3:55" x14ac:dyDescent="0.2">
      <c r="C119"/>
      <c r="D119" s="53"/>
      <c r="E119" s="53"/>
      <c r="F119" s="53"/>
      <c r="G119" s="53"/>
      <c r="H119" s="53"/>
      <c r="I119"/>
      <c r="J119"/>
      <c r="K119"/>
      <c r="L119"/>
      <c r="M119"/>
      <c r="N119" s="101"/>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row>
    <row r="120" spans="3:55" x14ac:dyDescent="0.2">
      <c r="C120"/>
      <c r="D120" s="53"/>
      <c r="E120" s="53"/>
      <c r="F120" s="53"/>
      <c r="G120" s="53"/>
      <c r="H120" s="53"/>
      <c r="I120"/>
      <c r="J120"/>
      <c r="K120"/>
      <c r="L120"/>
      <c r="M120"/>
      <c r="N120" s="101"/>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row>
    <row r="121" spans="3:55" x14ac:dyDescent="0.2">
      <c r="C121"/>
      <c r="D121" s="53"/>
      <c r="E121" s="53"/>
      <c r="F121" s="53"/>
      <c r="G121" s="53"/>
      <c r="H121" s="53"/>
      <c r="I121"/>
      <c r="J121"/>
      <c r="K121"/>
      <c r="L121"/>
      <c r="M121"/>
      <c r="N121" s="101"/>
      <c r="O121"/>
      <c r="P121"/>
      <c r="Q121"/>
      <c r="R121"/>
      <c r="S121"/>
      <c r="T121"/>
      <c r="U121"/>
      <c r="V121"/>
      <c r="W121"/>
    </row>
    <row r="122" spans="3:55" x14ac:dyDescent="0.2">
      <c r="C122"/>
      <c r="D122" s="53"/>
      <c r="E122" s="53"/>
      <c r="F122" s="53"/>
      <c r="G122" s="53"/>
      <c r="H122" s="53"/>
      <c r="I122"/>
      <c r="J122"/>
      <c r="K122"/>
      <c r="L122"/>
      <c r="M122"/>
      <c r="N122" s="101"/>
      <c r="O122"/>
      <c r="P122"/>
      <c r="Q122"/>
      <c r="R122"/>
      <c r="S122"/>
      <c r="T122"/>
      <c r="U122"/>
      <c r="V122"/>
      <c r="W122"/>
    </row>
    <row r="123" spans="3:55" x14ac:dyDescent="0.2">
      <c r="C123"/>
      <c r="D123" s="53"/>
      <c r="E123" s="53"/>
      <c r="F123" s="53"/>
      <c r="G123" s="53"/>
      <c r="H123" s="53"/>
      <c r="I123"/>
      <c r="J123"/>
      <c r="K123"/>
      <c r="L123"/>
      <c r="M123"/>
      <c r="N123" s="101"/>
      <c r="O123"/>
      <c r="P123"/>
      <c r="Q123"/>
      <c r="R123"/>
      <c r="S123"/>
      <c r="T123"/>
      <c r="U123"/>
      <c r="V123"/>
      <c r="W123"/>
    </row>
    <row r="124" spans="3:55" x14ac:dyDescent="0.2">
      <c r="C124"/>
      <c r="D124" s="53"/>
      <c r="E124" s="53"/>
      <c r="F124" s="53"/>
      <c r="G124" s="53"/>
      <c r="H124" s="53"/>
      <c r="I124"/>
      <c r="J124"/>
      <c r="K124"/>
      <c r="L124"/>
      <c r="M124"/>
      <c r="N124" s="101"/>
      <c r="O124"/>
      <c r="P124"/>
      <c r="Q124"/>
      <c r="R124"/>
      <c r="S124"/>
      <c r="T124"/>
      <c r="U124"/>
      <c r="V124"/>
      <c r="W124"/>
    </row>
    <row r="125" spans="3:55" x14ac:dyDescent="0.2">
      <c r="C125"/>
      <c r="D125" s="53"/>
      <c r="E125" s="53"/>
      <c r="F125" s="53"/>
      <c r="G125" s="53"/>
      <c r="H125" s="53"/>
      <c r="I125"/>
      <c r="J125"/>
      <c r="K125"/>
      <c r="L125"/>
      <c r="M125"/>
      <c r="N125" s="101"/>
      <c r="O125"/>
      <c r="P125"/>
      <c r="Q125"/>
      <c r="R125"/>
      <c r="S125"/>
      <c r="T125"/>
      <c r="U125"/>
      <c r="V125"/>
      <c r="W125"/>
    </row>
    <row r="126" spans="3:55" x14ac:dyDescent="0.2">
      <c r="C126"/>
      <c r="D126" s="53"/>
      <c r="E126" s="53"/>
      <c r="F126" s="53"/>
      <c r="G126" s="53"/>
      <c r="H126" s="53"/>
      <c r="I126"/>
      <c r="J126"/>
      <c r="K126"/>
      <c r="L126"/>
      <c r="M126"/>
      <c r="N126" s="101"/>
      <c r="O126"/>
      <c r="P126"/>
      <c r="Q126"/>
      <c r="R126"/>
      <c r="S126"/>
      <c r="T126"/>
      <c r="U126"/>
      <c r="V126"/>
      <c r="W126"/>
    </row>
    <row r="127" spans="3:55" x14ac:dyDescent="0.2">
      <c r="C127"/>
      <c r="D127" s="53"/>
      <c r="E127" s="53"/>
      <c r="F127" s="53"/>
      <c r="G127" s="53"/>
      <c r="H127" s="53"/>
      <c r="I127"/>
      <c r="J127"/>
      <c r="K127"/>
      <c r="L127"/>
      <c r="M127"/>
      <c r="N127" s="101"/>
      <c r="O127"/>
      <c r="P127"/>
      <c r="Q127"/>
      <c r="R127"/>
      <c r="S127"/>
      <c r="T127"/>
      <c r="U127"/>
      <c r="V127"/>
      <c r="W127"/>
    </row>
    <row r="128" spans="3:55" x14ac:dyDescent="0.2">
      <c r="C128"/>
      <c r="D128" s="53"/>
      <c r="E128" s="53"/>
      <c r="F128" s="53"/>
      <c r="G128" s="53"/>
      <c r="H128" s="53"/>
      <c r="I128"/>
    </row>
    <row r="129" spans="3:9" x14ac:dyDescent="0.2">
      <c r="C129"/>
      <c r="D129" s="53"/>
      <c r="E129" s="53"/>
      <c r="F129" s="53"/>
      <c r="G129" s="53"/>
      <c r="H129" s="53"/>
      <c r="I129"/>
    </row>
  </sheetData>
  <autoFilter ref="A27:A69"/>
  <phoneticPr fontId="4" type="noConversion"/>
  <conditionalFormatting sqref="O58:S59 S10:S11 Q23 R54:S56 Q54">
    <cfRule type="cellIs" dxfId="106" priority="3" stopIfTrue="1" operator="greaterThan">
      <formula>0</formula>
    </cfRule>
    <cfRule type="cellIs" dxfId="105" priority="4" stopIfTrue="1" operator="lessThan">
      <formula>0</formula>
    </cfRule>
  </conditionalFormatting>
  <conditionalFormatting sqref="R57:S57">
    <cfRule type="cellIs" dxfId="104" priority="1" stopIfTrue="1" operator="greaterThan">
      <formula>0</formula>
    </cfRule>
    <cfRule type="cellIs" dxfId="103" priority="2" stopIfTrue="1" operator="lessThan">
      <formula>0</formula>
    </cfRule>
  </conditionalFormatting>
  <pageMargins left="0.75" right="0.75" top="1" bottom="1" header="0.5" footer="0.5"/>
  <pageSetup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F126"/>
  <sheetViews>
    <sheetView topLeftCell="B1" zoomScale="70" zoomScaleNormal="70" workbookViewId="0">
      <selection activeCell="B4" sqref="B4"/>
    </sheetView>
  </sheetViews>
  <sheetFormatPr defaultRowHeight="12.75" x14ac:dyDescent="0.2"/>
  <cols>
    <col min="1" max="1" width="0" hidden="1" customWidth="1"/>
    <col min="2" max="2" width="25.85546875" customWidth="1"/>
    <col min="3" max="30" width="34.85546875" customWidth="1"/>
    <col min="31" max="31" width="11.42578125" customWidth="1"/>
    <col min="32" max="33" width="34.85546875" customWidth="1"/>
    <col min="34" max="34" width="11.42578125" customWidth="1"/>
    <col min="35" max="40" width="38" customWidth="1"/>
    <col min="41" max="41" width="10.5703125" customWidth="1"/>
    <col min="42" max="42" width="7" bestFit="1" customWidth="1"/>
    <col min="43" max="46" width="17" customWidth="1"/>
    <col min="47" max="53" width="29.42578125" customWidth="1"/>
    <col min="54" max="54" width="8.5703125" customWidth="1"/>
    <col min="55" max="56" width="10.5703125" customWidth="1"/>
    <col min="57" max="57" width="30.140625" customWidth="1"/>
    <col min="58" max="58" width="8.5703125" customWidth="1"/>
  </cols>
  <sheetData>
    <row r="1" spans="1:22" x14ac:dyDescent="0.2">
      <c r="B1" s="10" t="s">
        <v>463</v>
      </c>
      <c r="E1" s="27"/>
      <c r="F1" s="216"/>
      <c r="G1" s="27"/>
      <c r="H1" s="5"/>
    </row>
    <row r="2" spans="1:22" x14ac:dyDescent="0.2">
      <c r="E2" s="27"/>
      <c r="F2" s="27"/>
      <c r="G2" s="27"/>
      <c r="H2" s="5"/>
    </row>
    <row r="3" spans="1:22" x14ac:dyDescent="0.2">
      <c r="B3" s="3" t="s">
        <v>42</v>
      </c>
    </row>
    <row r="4" spans="1:22" s="9" customFormat="1" ht="34.5" customHeight="1" x14ac:dyDescent="0.2">
      <c r="A4" s="16" t="s">
        <v>105</v>
      </c>
      <c r="B4" s="16" t="str">
        <f>B66</f>
        <v>FIPS</v>
      </c>
      <c r="C4" s="38" t="s">
        <v>84</v>
      </c>
      <c r="D4" s="38" t="s">
        <v>18</v>
      </c>
      <c r="E4" s="38" t="s">
        <v>61</v>
      </c>
      <c r="F4" s="38" t="s">
        <v>21</v>
      </c>
      <c r="G4" s="38" t="s">
        <v>60</v>
      </c>
      <c r="H4" s="38" t="s">
        <v>113</v>
      </c>
      <c r="I4" s="38" t="s">
        <v>248</v>
      </c>
      <c r="J4" s="38" t="s">
        <v>86</v>
      </c>
      <c r="K4" s="38" t="s">
        <v>456</v>
      </c>
      <c r="L4" s="38" t="s">
        <v>71</v>
      </c>
      <c r="M4" s="38" t="s">
        <v>17</v>
      </c>
      <c r="N4" s="38" t="s">
        <v>50</v>
      </c>
      <c r="O4" s="38" t="s">
        <v>54</v>
      </c>
      <c r="P4" s="38" t="s">
        <v>55</v>
      </c>
      <c r="Q4" s="38" t="s">
        <v>77</v>
      </c>
      <c r="R4" s="38" t="s">
        <v>110</v>
      </c>
      <c r="S4" s="38" t="s">
        <v>64</v>
      </c>
      <c r="T4" s="66" t="s">
        <v>75</v>
      </c>
      <c r="U4" s="16" t="s">
        <v>41</v>
      </c>
      <c r="V4" s="57"/>
    </row>
    <row r="5" spans="1:22" s="8" customFormat="1" x14ac:dyDescent="0.2">
      <c r="A5" s="28" t="s">
        <v>247</v>
      </c>
      <c r="B5" s="8" t="str">
        <f>PROPER(VLOOKUP(B67,fips_xref!$A$5:$B$280,2,FALSE))&amp;" - All Wells"</f>
        <v>Blaine - All Wells</v>
      </c>
      <c r="C5" s="54">
        <f t="shared" ref="C5:S5" si="0">SUMIF($C$66:$AG$66,C$4,$C67:$AG67)</f>
        <v>12.733059338154288</v>
      </c>
      <c r="D5" s="54">
        <f t="shared" si="0"/>
        <v>0.77024002443850137</v>
      </c>
      <c r="E5" s="54">
        <f t="shared" si="0"/>
        <v>0.29827406529865164</v>
      </c>
      <c r="F5" s="54">
        <f t="shared" si="0"/>
        <v>11.07111457196431</v>
      </c>
      <c r="G5" s="54">
        <f t="shared" si="0"/>
        <v>12.518921165663752</v>
      </c>
      <c r="H5" s="54">
        <f t="shared" si="0"/>
        <v>0.80425806771334041</v>
      </c>
      <c r="I5" s="54">
        <f t="shared" si="0"/>
        <v>1.0933428135768986</v>
      </c>
      <c r="J5" s="54">
        <f t="shared" si="0"/>
        <v>0</v>
      </c>
      <c r="K5" s="54">
        <f t="shared" si="0"/>
        <v>21.331547256594071</v>
      </c>
      <c r="L5" s="54">
        <f t="shared" si="0"/>
        <v>4.55232143970915</v>
      </c>
      <c r="M5" s="54">
        <f t="shared" si="0"/>
        <v>6.7540177733895326E-2</v>
      </c>
      <c r="N5" s="54">
        <f t="shared" si="0"/>
        <v>49.96833862137823</v>
      </c>
      <c r="O5" s="54">
        <f t="shared" si="0"/>
        <v>0</v>
      </c>
      <c r="P5" s="54">
        <f t="shared" si="0"/>
        <v>292.01588031669115</v>
      </c>
      <c r="Q5" s="54">
        <f t="shared" si="0"/>
        <v>14.317359962439749</v>
      </c>
      <c r="R5" s="54">
        <f t="shared" si="0"/>
        <v>8.9615430401645213</v>
      </c>
      <c r="S5" s="54">
        <f t="shared" si="0"/>
        <v>52.206760224059224</v>
      </c>
      <c r="T5" s="54">
        <f t="shared" ref="T5:T19" si="1">SUMIF($C$61:$AG$61,"N",$C67:$AG67)</f>
        <v>1.1790130332459849</v>
      </c>
      <c r="U5" s="54">
        <f t="shared" ref="U5:U49" si="2">SUM(C5:T5)</f>
        <v>483.88951411882573</v>
      </c>
      <c r="V5" s="59"/>
    </row>
    <row r="6" spans="1:22" s="8" customFormat="1" x14ac:dyDescent="0.2">
      <c r="A6" s="28" t="s">
        <v>247</v>
      </c>
      <c r="B6" s="8" t="str">
        <f>PROPER(VLOOKUP(B68,fips_xref!$A$5:$B$280,2,FALSE))&amp;" - All Wells"</f>
        <v>Chouteau - All Wells</v>
      </c>
      <c r="C6" s="54">
        <f t="shared" ref="C6:S6" si="3">SUMIF($C$66:$AG$66,C$4,$C68:$AG68)</f>
        <v>1.4991724249998464</v>
      </c>
      <c r="D6" s="54">
        <f t="shared" si="3"/>
        <v>0</v>
      </c>
      <c r="E6" s="54">
        <f t="shared" si="3"/>
        <v>2.8045963563643916E-2</v>
      </c>
      <c r="F6" s="54">
        <f t="shared" si="3"/>
        <v>1.2782160227070061</v>
      </c>
      <c r="G6" s="54">
        <f t="shared" si="3"/>
        <v>0.61869697844632132</v>
      </c>
      <c r="H6" s="54">
        <f t="shared" si="3"/>
        <v>0</v>
      </c>
      <c r="I6" s="54">
        <f t="shared" si="3"/>
        <v>3.6879127206593088E-2</v>
      </c>
      <c r="J6" s="54">
        <f t="shared" si="3"/>
        <v>0</v>
      </c>
      <c r="K6" s="54">
        <f t="shared" si="3"/>
        <v>1.2375000989641267</v>
      </c>
      <c r="L6" s="54">
        <f t="shared" si="3"/>
        <v>0.65471884842385064</v>
      </c>
      <c r="M6" s="54">
        <f t="shared" si="3"/>
        <v>1.0553152770921145E-3</v>
      </c>
      <c r="N6" s="54">
        <f t="shared" si="3"/>
        <v>6.4540766497583641</v>
      </c>
      <c r="O6" s="54">
        <f t="shared" si="3"/>
        <v>0</v>
      </c>
      <c r="P6" s="54">
        <f t="shared" si="3"/>
        <v>0</v>
      </c>
      <c r="Q6" s="54">
        <f t="shared" si="3"/>
        <v>0</v>
      </c>
      <c r="R6" s="54">
        <f t="shared" si="3"/>
        <v>0.56054559513458913</v>
      </c>
      <c r="S6" s="54">
        <f t="shared" si="3"/>
        <v>0.13056825023428006</v>
      </c>
      <c r="T6" s="54">
        <f t="shared" si="1"/>
        <v>8.620385681778403E-2</v>
      </c>
      <c r="U6" s="54">
        <f t="shared" si="2"/>
        <v>12.585679131533499</v>
      </c>
      <c r="V6" s="59"/>
    </row>
    <row r="7" spans="1:22" s="8" customFormat="1" x14ac:dyDescent="0.2">
      <c r="A7" s="28" t="s">
        <v>247</v>
      </c>
      <c r="B7" s="8" t="str">
        <f>PROPER(VLOOKUP(B69,fips_xref!$A$5:$B$280,2,FALSE))&amp;" - All Wells"</f>
        <v>Fergus - All Wells</v>
      </c>
      <c r="C7" s="54">
        <f t="shared" ref="C7:S7" si="4">SUMIF($C$66:$AG$66,C$4,$C69:$AG69)</f>
        <v>9.6853205014176852E-2</v>
      </c>
      <c r="D7" s="54">
        <f t="shared" si="4"/>
        <v>0</v>
      </c>
      <c r="E7" s="54">
        <f t="shared" si="4"/>
        <v>1.7419796695002296E-3</v>
      </c>
      <c r="F7" s="54">
        <f t="shared" si="4"/>
        <v>8.2328519742625672E-2</v>
      </c>
      <c r="G7" s="54">
        <f t="shared" si="4"/>
        <v>3.151586729886894E-2</v>
      </c>
      <c r="H7" s="54">
        <f t="shared" si="4"/>
        <v>0</v>
      </c>
      <c r="I7" s="54">
        <f t="shared" si="4"/>
        <v>1.4745767139761909E-3</v>
      </c>
      <c r="J7" s="54">
        <f t="shared" si="4"/>
        <v>0</v>
      </c>
      <c r="K7" s="54">
        <f t="shared" si="4"/>
        <v>6.7353418374765148E-2</v>
      </c>
      <c r="L7" s="54">
        <f t="shared" si="4"/>
        <v>4.3471504004450427E-2</v>
      </c>
      <c r="M7" s="54">
        <f t="shared" si="4"/>
        <v>0</v>
      </c>
      <c r="N7" s="54">
        <f t="shared" si="4"/>
        <v>0.17503826823660248</v>
      </c>
      <c r="O7" s="54">
        <f t="shared" si="4"/>
        <v>0</v>
      </c>
      <c r="P7" s="54">
        <f t="shared" si="4"/>
        <v>0</v>
      </c>
      <c r="Q7" s="54">
        <f t="shared" si="4"/>
        <v>0</v>
      </c>
      <c r="R7" s="54">
        <f t="shared" si="4"/>
        <v>0</v>
      </c>
      <c r="S7" s="54">
        <f t="shared" si="4"/>
        <v>2.8362331026149937E-2</v>
      </c>
      <c r="T7" s="54">
        <f t="shared" si="1"/>
        <v>5.3741377039233382E-3</v>
      </c>
      <c r="U7" s="54">
        <f t="shared" si="2"/>
        <v>0.53351380778503921</v>
      </c>
      <c r="V7" s="59"/>
    </row>
    <row r="8" spans="1:22" s="8" customFormat="1" x14ac:dyDescent="0.2">
      <c r="A8" s="28" t="s">
        <v>247</v>
      </c>
      <c r="B8" s="8" t="str">
        <f>PROPER(VLOOKUP(B70,fips_xref!$A$5:$B$280,2,FALSE))&amp;" - All Wells"</f>
        <v>Glacier - All Wells</v>
      </c>
      <c r="C8" s="54">
        <f t="shared" ref="C8:S8" si="5">SUMIF($C$66:$AG$66,C$4,$C70:$AG70)</f>
        <v>32.73060816981625</v>
      </c>
      <c r="D8" s="54">
        <f t="shared" si="5"/>
        <v>0.60991820440123945</v>
      </c>
      <c r="E8" s="54">
        <f t="shared" si="5"/>
        <v>1.1951897802573164</v>
      </c>
      <c r="F8" s="54">
        <f t="shared" si="5"/>
        <v>29.990172416256826</v>
      </c>
      <c r="G8" s="54">
        <f t="shared" si="5"/>
        <v>83.994848120722637</v>
      </c>
      <c r="H8" s="54">
        <f t="shared" si="5"/>
        <v>0.6368555527772326</v>
      </c>
      <c r="I8" s="54">
        <f t="shared" si="5"/>
        <v>8.3750108335255469</v>
      </c>
      <c r="J8" s="54">
        <f t="shared" si="5"/>
        <v>0</v>
      </c>
      <c r="K8" s="54">
        <f t="shared" si="5"/>
        <v>132.01916669418665</v>
      </c>
      <c r="L8" s="54">
        <f t="shared" si="5"/>
        <v>4.5084834953581483</v>
      </c>
      <c r="M8" s="54">
        <f t="shared" si="5"/>
        <v>0.59144278401041883</v>
      </c>
      <c r="N8" s="54">
        <f t="shared" si="5"/>
        <v>11.313979008062386</v>
      </c>
      <c r="O8" s="54">
        <f t="shared" si="5"/>
        <v>0.59478433263478081</v>
      </c>
      <c r="P8" s="54">
        <f t="shared" si="5"/>
        <v>385.96345465988668</v>
      </c>
      <c r="Q8" s="54">
        <f t="shared" si="5"/>
        <v>18.923552057235618</v>
      </c>
      <c r="R8" s="54">
        <f t="shared" si="5"/>
        <v>59.671202514361575</v>
      </c>
      <c r="S8" s="54">
        <f t="shared" si="5"/>
        <v>150.03760871300304</v>
      </c>
      <c r="T8" s="54">
        <f t="shared" si="1"/>
        <v>5.3215179993993811</v>
      </c>
      <c r="U8" s="54">
        <f t="shared" si="2"/>
        <v>926.47779533589562</v>
      </c>
      <c r="V8" s="59"/>
    </row>
    <row r="9" spans="1:22" s="8" customFormat="1" x14ac:dyDescent="0.2">
      <c r="A9" s="28" t="s">
        <v>247</v>
      </c>
      <c r="B9" s="8" t="str">
        <f>PROPER(VLOOKUP(B71,fips_xref!$A$5:$B$280,2,FALSE))&amp;" - All Wells"</f>
        <v>Golden Valley - All Wells</v>
      </c>
      <c r="C9" s="54">
        <f t="shared" ref="C9:S9" si="6">SUMIF($C$66:$AG$66,C$4,$C71:$AG71)</f>
        <v>5.5344688579529629E-2</v>
      </c>
      <c r="D9" s="54">
        <f t="shared" si="6"/>
        <v>0</v>
      </c>
      <c r="E9" s="54">
        <f t="shared" si="6"/>
        <v>9.9541695400013112E-4</v>
      </c>
      <c r="F9" s="54">
        <f t="shared" si="6"/>
        <v>4.7044868424357525E-2</v>
      </c>
      <c r="G9" s="54">
        <f t="shared" si="6"/>
        <v>1.800906702792511E-2</v>
      </c>
      <c r="H9" s="54">
        <f t="shared" si="6"/>
        <v>0</v>
      </c>
      <c r="I9" s="54">
        <f t="shared" si="6"/>
        <v>8.426152651292519E-4</v>
      </c>
      <c r="J9" s="54">
        <f t="shared" si="6"/>
        <v>0</v>
      </c>
      <c r="K9" s="54">
        <f t="shared" si="6"/>
        <v>3.8487667642722941E-2</v>
      </c>
      <c r="L9" s="54">
        <f t="shared" si="6"/>
        <v>2.4840859431114529E-2</v>
      </c>
      <c r="M9" s="54">
        <f t="shared" si="6"/>
        <v>0</v>
      </c>
      <c r="N9" s="54">
        <f t="shared" si="6"/>
        <v>1.0949793317633973</v>
      </c>
      <c r="O9" s="54">
        <f t="shared" si="6"/>
        <v>0</v>
      </c>
      <c r="P9" s="54">
        <f t="shared" si="6"/>
        <v>0</v>
      </c>
      <c r="Q9" s="54">
        <f t="shared" si="6"/>
        <v>0</v>
      </c>
      <c r="R9" s="54">
        <f t="shared" si="6"/>
        <v>0</v>
      </c>
      <c r="S9" s="54">
        <f t="shared" si="6"/>
        <v>0</v>
      </c>
      <c r="T9" s="54">
        <f t="shared" si="1"/>
        <v>3.0709358308133364E-3</v>
      </c>
      <c r="U9" s="54">
        <f t="shared" si="2"/>
        <v>1.2836154509189899</v>
      </c>
      <c r="V9" s="59"/>
    </row>
    <row r="10" spans="1:22" s="8" customFormat="1" x14ac:dyDescent="0.2">
      <c r="A10" s="28" t="s">
        <v>247</v>
      </c>
      <c r="B10" s="8" t="str">
        <f>PROPER(VLOOKUP(B72,fips_xref!$A$5:$B$280,2,FALSE))&amp;" - All Wells"</f>
        <v>Hill - All Wells</v>
      </c>
      <c r="C10" s="54">
        <f t="shared" ref="C10:S10" si="7">SUMIF($C$66:$AG$66,C$4,$C72:$AG72)</f>
        <v>7.573555208245951</v>
      </c>
      <c r="D10" s="54">
        <f t="shared" si="7"/>
        <v>0</v>
      </c>
      <c r="E10" s="54">
        <f t="shared" si="7"/>
        <v>0.13838061779669056</v>
      </c>
      <c r="F10" s="54">
        <f t="shared" si="7"/>
        <v>6.4455165238306789</v>
      </c>
      <c r="G10" s="54">
        <f t="shared" si="7"/>
        <v>2.7261595841508601</v>
      </c>
      <c r="H10" s="54">
        <f t="shared" si="7"/>
        <v>0</v>
      </c>
      <c r="I10" s="54">
        <f t="shared" si="7"/>
        <v>0.14341520231516922</v>
      </c>
      <c r="J10" s="54">
        <f t="shared" si="7"/>
        <v>0</v>
      </c>
      <c r="K10" s="54">
        <f t="shared" si="7"/>
        <v>5.6566817681603698</v>
      </c>
      <c r="L10" s="54">
        <f t="shared" si="7"/>
        <v>3.3629709318149144</v>
      </c>
      <c r="M10" s="54">
        <f t="shared" si="7"/>
        <v>2.1106305541842289E-3</v>
      </c>
      <c r="N10" s="54">
        <f t="shared" si="7"/>
        <v>41.693568191825555</v>
      </c>
      <c r="O10" s="54">
        <f t="shared" si="7"/>
        <v>6.6953005158409651</v>
      </c>
      <c r="P10" s="54">
        <f t="shared" si="7"/>
        <v>0.54707652905083237</v>
      </c>
      <c r="Q10" s="54">
        <f t="shared" si="7"/>
        <v>2.6822827528860213E-2</v>
      </c>
      <c r="R10" s="54">
        <f t="shared" si="7"/>
        <v>0.79985544536512532</v>
      </c>
      <c r="S10" s="54">
        <f t="shared" si="7"/>
        <v>2.5467058542710252</v>
      </c>
      <c r="T10" s="54">
        <f t="shared" si="1"/>
        <v>0.58957015065642404</v>
      </c>
      <c r="U10" s="54">
        <f t="shared" si="2"/>
        <v>78.947689981407606</v>
      </c>
      <c r="V10" s="59"/>
    </row>
    <row r="11" spans="1:22" s="8" customFormat="1" x14ac:dyDescent="0.2">
      <c r="A11" s="28" t="s">
        <v>247</v>
      </c>
      <c r="B11" s="8" t="str">
        <f>PROPER(VLOOKUP(B73,fips_xref!$A$5:$B$280,2,FALSE))&amp;" - All Wells"</f>
        <v>Liberty - All Wells</v>
      </c>
      <c r="C11" s="54">
        <f t="shared" ref="C11:S11" si="8">SUMIF($C$66:$AG$66,C$4,$C73:$AG73)</f>
        <v>8.0038833703015655</v>
      </c>
      <c r="D11" s="54">
        <f t="shared" si="8"/>
        <v>0.11541661458843698</v>
      </c>
      <c r="E11" s="54">
        <f t="shared" si="8"/>
        <v>0.25864051340380545</v>
      </c>
      <c r="F11" s="54">
        <f t="shared" si="8"/>
        <v>7.2135301951916535</v>
      </c>
      <c r="G11" s="54">
        <f t="shared" si="8"/>
        <v>16.473202463857618</v>
      </c>
      <c r="H11" s="54">
        <f t="shared" si="8"/>
        <v>0.12051404820020895</v>
      </c>
      <c r="I11" s="54">
        <f t="shared" si="8"/>
        <v>1.6112688412391953</v>
      </c>
      <c r="J11" s="54">
        <f t="shared" si="8"/>
        <v>0</v>
      </c>
      <c r="K11" s="54">
        <f t="shared" si="8"/>
        <v>26.225683950708245</v>
      </c>
      <c r="L11" s="54">
        <f t="shared" si="8"/>
        <v>1.6670767016025096</v>
      </c>
      <c r="M11" s="54">
        <f t="shared" si="8"/>
        <v>0.11183645370378828</v>
      </c>
      <c r="N11" s="54">
        <f t="shared" si="8"/>
        <v>9.7962857336022147</v>
      </c>
      <c r="O11" s="54">
        <f t="shared" si="8"/>
        <v>27.515856150223314</v>
      </c>
      <c r="P11" s="54">
        <f t="shared" si="8"/>
        <v>175.99194756554601</v>
      </c>
      <c r="Q11" s="54">
        <f t="shared" si="8"/>
        <v>8.628777520777593</v>
      </c>
      <c r="R11" s="54">
        <f t="shared" si="8"/>
        <v>21.164791648841156</v>
      </c>
      <c r="S11" s="54">
        <f t="shared" si="8"/>
        <v>28.222568132037438</v>
      </c>
      <c r="T11" s="54">
        <f t="shared" si="1"/>
        <v>1.5815651221905007</v>
      </c>
      <c r="U11" s="54">
        <f t="shared" si="2"/>
        <v>334.70284502601532</v>
      </c>
      <c r="V11" s="59"/>
    </row>
    <row r="12" spans="1:22" s="8" customFormat="1" x14ac:dyDescent="0.2">
      <c r="A12" s="28" t="s">
        <v>247</v>
      </c>
      <c r="B12" s="8" t="str">
        <f>PROPER(VLOOKUP(B74,fips_xref!$A$5:$B$280,2,FALSE))&amp;" - All Wells"</f>
        <v>Musselshell - All Wells</v>
      </c>
      <c r="C12" s="54">
        <f t="shared" ref="C12:S12" si="9">SUMIF($C$66:$AG$66,C$4,$C74:$AG74)</f>
        <v>3.675179459908541</v>
      </c>
      <c r="D12" s="54">
        <f t="shared" si="9"/>
        <v>6.2813483293760221E-3</v>
      </c>
      <c r="E12" s="54">
        <f t="shared" si="9"/>
        <v>0.14106279018540155</v>
      </c>
      <c r="F12" s="54">
        <f t="shared" si="9"/>
        <v>3.3919900185105707</v>
      </c>
      <c r="G12" s="54">
        <f t="shared" si="9"/>
        <v>10.26100550732184</v>
      </c>
      <c r="H12" s="54">
        <f t="shared" si="9"/>
        <v>6.5587672799801806E-3</v>
      </c>
      <c r="I12" s="54">
        <f t="shared" si="9"/>
        <v>1.0294858242518234</v>
      </c>
      <c r="J12" s="54">
        <f t="shared" si="9"/>
        <v>0</v>
      </c>
      <c r="K12" s="54">
        <f t="shared" si="9"/>
        <v>16.059659507766483</v>
      </c>
      <c r="L12" s="54">
        <f t="shared" si="9"/>
        <v>0.39106820844155959</v>
      </c>
      <c r="M12" s="54">
        <f t="shared" si="9"/>
        <v>7.3100271656485125E-2</v>
      </c>
      <c r="N12" s="54">
        <f t="shared" si="9"/>
        <v>0.11403848926707155</v>
      </c>
      <c r="O12" s="54">
        <f t="shared" si="9"/>
        <v>0</v>
      </c>
      <c r="P12" s="54">
        <f t="shared" si="9"/>
        <v>183.28559000006291</v>
      </c>
      <c r="Q12" s="54">
        <f t="shared" si="9"/>
        <v>8.9863803472370769</v>
      </c>
      <c r="R12" s="54">
        <f t="shared" si="9"/>
        <v>3.0814667159932112</v>
      </c>
      <c r="S12" s="54">
        <f t="shared" si="9"/>
        <v>235.00728461895716</v>
      </c>
      <c r="T12" s="54">
        <f t="shared" si="1"/>
        <v>0.44706592752985713</v>
      </c>
      <c r="U12" s="54">
        <f t="shared" si="2"/>
        <v>465.9572178026994</v>
      </c>
      <c r="V12" s="59"/>
    </row>
    <row r="13" spans="1:22" s="8" customFormat="1" x14ac:dyDescent="0.2">
      <c r="A13" s="28" t="s">
        <v>247</v>
      </c>
      <c r="B13" s="8" t="str">
        <f>PROPER(VLOOKUP(B75,fips_xref!$A$5:$B$280,2,FALSE))&amp;" - All Wells"</f>
        <v>Petroleum - All Wells</v>
      </c>
      <c r="C13" s="54">
        <f t="shared" ref="C13:S13" si="10">SUMIF($C$66:$AG$66,C$4,$C75:$AG75)</f>
        <v>2.3917834580357167</v>
      </c>
      <c r="D13" s="54">
        <f t="shared" si="10"/>
        <v>2.8615031278268543E-2</v>
      </c>
      <c r="E13" s="54">
        <f t="shared" si="10"/>
        <v>9.1802768215896238E-2</v>
      </c>
      <c r="F13" s="54">
        <f t="shared" si="10"/>
        <v>2.2074855676021174</v>
      </c>
      <c r="G13" s="54">
        <f t="shared" si="10"/>
        <v>6.6777972349237373</v>
      </c>
      <c r="H13" s="54">
        <f t="shared" si="10"/>
        <v>2.9878828719909715E-2</v>
      </c>
      <c r="I13" s="54">
        <f t="shared" si="10"/>
        <v>0.6699828380051549</v>
      </c>
      <c r="J13" s="54">
        <f t="shared" si="10"/>
        <v>0</v>
      </c>
      <c r="K13" s="54">
        <f t="shared" si="10"/>
        <v>10.451524441562315</v>
      </c>
      <c r="L13" s="54">
        <f t="shared" si="10"/>
        <v>0.25450470708101491</v>
      </c>
      <c r="M13" s="54">
        <f t="shared" si="10"/>
        <v>4.7573192665331575E-2</v>
      </c>
      <c r="N13" s="54">
        <f t="shared" si="10"/>
        <v>6.3631667128278266E-2</v>
      </c>
      <c r="O13" s="54">
        <f t="shared" si="10"/>
        <v>0</v>
      </c>
      <c r="P13" s="54">
        <f t="shared" si="10"/>
        <v>30.698764609888652</v>
      </c>
      <c r="Q13" s="54">
        <f t="shared" si="10"/>
        <v>1.5051416479313284</v>
      </c>
      <c r="R13" s="54">
        <f t="shared" si="10"/>
        <v>1.7194095221635515</v>
      </c>
      <c r="S13" s="54">
        <f t="shared" si="10"/>
        <v>69.227852683000876</v>
      </c>
      <c r="T13" s="54">
        <f t="shared" si="1"/>
        <v>0.42388700767468968</v>
      </c>
      <c r="U13" s="54">
        <f t="shared" si="2"/>
        <v>126.48963520587685</v>
      </c>
      <c r="V13" s="59"/>
    </row>
    <row r="14" spans="1:22" s="8" customFormat="1" x14ac:dyDescent="0.2">
      <c r="A14" s="28" t="s">
        <v>247</v>
      </c>
      <c r="B14" s="8" t="str">
        <f>PROPER(VLOOKUP(B76,fips_xref!$A$5:$B$280,2,FALSE))&amp;" - All Wells"</f>
        <v>Phillips - All Wells</v>
      </c>
      <c r="C14" s="54">
        <f t="shared" ref="C14:S14" si="11">SUMIF($C$66:$AG$66,C$4,$C76:$AG76)</f>
        <v>21.079146834798774</v>
      </c>
      <c r="D14" s="54">
        <f t="shared" si="11"/>
        <v>0.54340707453177528</v>
      </c>
      <c r="E14" s="54">
        <f t="shared" si="11"/>
        <v>0.38132141462390168</v>
      </c>
      <c r="F14" s="54">
        <f t="shared" si="11"/>
        <v>17.9258444173255</v>
      </c>
      <c r="G14" s="54">
        <f t="shared" si="11"/>
        <v>7.1247625381223658</v>
      </c>
      <c r="H14" s="54">
        <f t="shared" si="11"/>
        <v>0.56740692495600054</v>
      </c>
      <c r="I14" s="54">
        <f t="shared" si="11"/>
        <v>0.34945551103762684</v>
      </c>
      <c r="J14" s="54">
        <f t="shared" si="11"/>
        <v>0</v>
      </c>
      <c r="K14" s="54">
        <f t="shared" si="11"/>
        <v>15.054526566965514</v>
      </c>
      <c r="L14" s="54">
        <f t="shared" si="11"/>
        <v>9.4242659936512858</v>
      </c>
      <c r="M14" s="54">
        <f t="shared" si="11"/>
        <v>2.1421325027541427E-3</v>
      </c>
      <c r="N14" s="54">
        <f t="shared" si="11"/>
        <v>74.496798678532599</v>
      </c>
      <c r="O14" s="54">
        <f t="shared" si="11"/>
        <v>0</v>
      </c>
      <c r="P14" s="54">
        <f t="shared" si="11"/>
        <v>0</v>
      </c>
      <c r="Q14" s="54">
        <f t="shared" si="11"/>
        <v>0</v>
      </c>
      <c r="R14" s="54">
        <f t="shared" si="11"/>
        <v>1.5582602805611376</v>
      </c>
      <c r="S14" s="54">
        <f t="shared" si="11"/>
        <v>11.432005135421372</v>
      </c>
      <c r="T14" s="54">
        <f t="shared" si="1"/>
        <v>1.2588434282254637</v>
      </c>
      <c r="U14" s="54">
        <f t="shared" si="2"/>
        <v>161.19818693125612</v>
      </c>
      <c r="V14" s="59"/>
    </row>
    <row r="15" spans="1:22" s="8" customFormat="1" x14ac:dyDescent="0.2">
      <c r="A15" s="28" t="s">
        <v>247</v>
      </c>
      <c r="B15" s="8" t="str">
        <f>PROPER(VLOOKUP(B77,fips_xref!$A$5:$B$280,2,FALSE))&amp;" - All Wells"</f>
        <v>Pondera - All Wells</v>
      </c>
      <c r="C15" s="54">
        <f t="shared" ref="C15:S15" si="12">SUMIF($C$66:$AG$66,C$4,$C77:$AG77)</f>
        <v>13.159187450662817</v>
      </c>
      <c r="D15" s="54">
        <f t="shared" si="12"/>
        <v>2.3664400343656064E-2</v>
      </c>
      <c r="E15" s="54">
        <f t="shared" si="12"/>
        <v>0.48258816139883853</v>
      </c>
      <c r="F15" s="54">
        <f t="shared" si="12"/>
        <v>12.064799482162696</v>
      </c>
      <c r="G15" s="54">
        <f t="shared" si="12"/>
        <v>34.019782939187564</v>
      </c>
      <c r="H15" s="54">
        <f t="shared" si="12"/>
        <v>2.4709550646706664E-2</v>
      </c>
      <c r="I15" s="54">
        <f t="shared" si="12"/>
        <v>3.3939873229936128</v>
      </c>
      <c r="J15" s="54">
        <f t="shared" si="12"/>
        <v>0</v>
      </c>
      <c r="K15" s="54">
        <f t="shared" si="12"/>
        <v>53.450172077505826</v>
      </c>
      <c r="L15" s="54">
        <f t="shared" si="12"/>
        <v>1.7779007852576398</v>
      </c>
      <c r="M15" s="54">
        <f t="shared" si="12"/>
        <v>0.23980316515331526</v>
      </c>
      <c r="N15" s="54">
        <f t="shared" si="12"/>
        <v>1.65693134197225</v>
      </c>
      <c r="O15" s="54">
        <f t="shared" si="12"/>
        <v>1.515283895045751</v>
      </c>
      <c r="P15" s="54">
        <f t="shared" si="12"/>
        <v>121.32966803161061</v>
      </c>
      <c r="Q15" s="54">
        <f t="shared" si="12"/>
        <v>5.948719396520425</v>
      </c>
      <c r="R15" s="54">
        <f t="shared" si="12"/>
        <v>0</v>
      </c>
      <c r="S15" s="54">
        <f t="shared" si="12"/>
        <v>75.316220433229205</v>
      </c>
      <c r="T15" s="54">
        <f t="shared" si="1"/>
        <v>1.5258406397401061</v>
      </c>
      <c r="U15" s="54">
        <f t="shared" si="2"/>
        <v>325.92925907343107</v>
      </c>
      <c r="V15" s="59"/>
    </row>
    <row r="16" spans="1:22" s="8" customFormat="1" x14ac:dyDescent="0.2">
      <c r="A16" s="28" t="s">
        <v>247</v>
      </c>
      <c r="B16" s="8" t="str">
        <f>PROPER(VLOOKUP(B78,fips_xref!$A$5:$B$280,2,FALSE))&amp;" - All Wells"</f>
        <v>Rosebud - All Wells</v>
      </c>
      <c r="C16" s="54">
        <f t="shared" ref="C16:S16" si="13">SUMIF($C$66:$AG$66,C$4,$C78:$AG78)</f>
        <v>4.8557392701196269</v>
      </c>
      <c r="D16" s="54">
        <f t="shared" si="13"/>
        <v>3.3101708656394273E-2</v>
      </c>
      <c r="E16" s="54">
        <f t="shared" si="13"/>
        <v>0.18609348257799732</v>
      </c>
      <c r="F16" s="54">
        <f t="shared" si="13"/>
        <v>4.4805734637152543</v>
      </c>
      <c r="G16" s="54">
        <f t="shared" si="13"/>
        <v>13.522969839895278</v>
      </c>
      <c r="H16" s="54">
        <f t="shared" si="13"/>
        <v>3.4563662491324129E-2</v>
      </c>
      <c r="I16" s="54">
        <f t="shared" si="13"/>
        <v>1.3565173746559862</v>
      </c>
      <c r="J16" s="54">
        <f t="shared" si="13"/>
        <v>0</v>
      </c>
      <c r="K16" s="54">
        <f t="shared" si="13"/>
        <v>21.167586030317317</v>
      </c>
      <c r="L16" s="54">
        <f t="shared" si="13"/>
        <v>0.52142706089983326</v>
      </c>
      <c r="M16" s="54">
        <f t="shared" si="13"/>
        <v>9.6306707102988318E-2</v>
      </c>
      <c r="N16" s="54">
        <f t="shared" si="13"/>
        <v>0.19072036357585001</v>
      </c>
      <c r="O16" s="54">
        <f t="shared" si="13"/>
        <v>14.129568548178172</v>
      </c>
      <c r="P16" s="54">
        <f t="shared" si="13"/>
        <v>272.23348373577312</v>
      </c>
      <c r="Q16" s="54">
        <f t="shared" si="13"/>
        <v>13.347441160552757</v>
      </c>
      <c r="R16" s="54">
        <f t="shared" si="13"/>
        <v>5.1535096281813235</v>
      </c>
      <c r="S16" s="54">
        <f t="shared" si="13"/>
        <v>232.58958436830392</v>
      </c>
      <c r="T16" s="54">
        <f t="shared" si="1"/>
        <v>1.0689343534976767</v>
      </c>
      <c r="U16" s="54">
        <f t="shared" si="2"/>
        <v>584.96812075849482</v>
      </c>
      <c r="V16" s="59"/>
    </row>
    <row r="17" spans="1:22" s="8" customFormat="1" x14ac:dyDescent="0.2">
      <c r="A17" s="28" t="s">
        <v>247</v>
      </c>
      <c r="B17" s="8" t="str">
        <f>PROPER(VLOOKUP(B79,fips_xref!$A$5:$B$280,2,FALSE))&amp;" - All Wells"</f>
        <v>Teton - All Wells</v>
      </c>
      <c r="C17" s="54">
        <f t="shared" ref="C17:S17" si="14">SUMIF($C$66:$AG$66,C$4,$C79:$AG79)</f>
        <v>6.3556523341370283</v>
      </c>
      <c r="D17" s="54">
        <f t="shared" si="14"/>
        <v>1.0768025707501754E-2</v>
      </c>
      <c r="E17" s="54">
        <f t="shared" si="14"/>
        <v>0.24281734298611707</v>
      </c>
      <c r="F17" s="54">
        <f t="shared" si="14"/>
        <v>5.8618849001567659</v>
      </c>
      <c r="G17" s="54">
        <f t="shared" si="14"/>
        <v>17.6083042224368</v>
      </c>
      <c r="H17" s="54">
        <f t="shared" si="14"/>
        <v>1.1243601051394599E-2</v>
      </c>
      <c r="I17" s="54">
        <f t="shared" si="14"/>
        <v>1.765675456839684</v>
      </c>
      <c r="J17" s="54">
        <f t="shared" si="14"/>
        <v>0</v>
      </c>
      <c r="K17" s="54">
        <f t="shared" si="14"/>
        <v>27.569332538099555</v>
      </c>
      <c r="L17" s="54">
        <f t="shared" si="14"/>
        <v>0.69524350247378819</v>
      </c>
      <c r="M17" s="54">
        <f t="shared" si="14"/>
        <v>0.12531475141111734</v>
      </c>
      <c r="N17" s="54">
        <f t="shared" si="14"/>
        <v>5.2594325306170621E-3</v>
      </c>
      <c r="O17" s="54">
        <f t="shared" si="14"/>
        <v>0.17473573718569388</v>
      </c>
      <c r="P17" s="54">
        <f t="shared" si="14"/>
        <v>72.106313911886346</v>
      </c>
      <c r="Q17" s="54">
        <f t="shared" si="14"/>
        <v>3.5353284578960111</v>
      </c>
      <c r="R17" s="54">
        <f t="shared" si="14"/>
        <v>4.289943917573731E-4</v>
      </c>
      <c r="S17" s="54">
        <f t="shared" si="14"/>
        <v>45.039663568661965</v>
      </c>
      <c r="T17" s="54">
        <f t="shared" si="1"/>
        <v>0.77373140253055828</v>
      </c>
      <c r="U17" s="54">
        <f t="shared" si="2"/>
        <v>181.8816981803827</v>
      </c>
      <c r="V17" s="59"/>
    </row>
    <row r="18" spans="1:22" s="8" customFormat="1" x14ac:dyDescent="0.2">
      <c r="A18" s="28" t="s">
        <v>247</v>
      </c>
      <c r="B18" s="8" t="str">
        <f>PROPER(VLOOKUP(B80,fips_xref!$A$5:$B$280,2,FALSE))&amp;" - All Wells"</f>
        <v>Toole - All Wells</v>
      </c>
      <c r="C18" s="54">
        <f t="shared" ref="C18:S18" si="15">SUMIF($C$66:$AG$66,C$4,$C80:$AG80)</f>
        <v>64.523566507870896</v>
      </c>
      <c r="D18" s="54">
        <f t="shared" si="15"/>
        <v>0.93874635220926639</v>
      </c>
      <c r="E18" s="54">
        <f t="shared" si="15"/>
        <v>2.2687553323703291</v>
      </c>
      <c r="F18" s="54">
        <f t="shared" si="15"/>
        <v>58.80883062491565</v>
      </c>
      <c r="G18" s="54">
        <f t="shared" si="15"/>
        <v>155.01601459314324</v>
      </c>
      <c r="H18" s="54">
        <f t="shared" si="15"/>
        <v>0.98020656333868916</v>
      </c>
      <c r="I18" s="54">
        <f t="shared" si="15"/>
        <v>15.375226579580493</v>
      </c>
      <c r="J18" s="54">
        <f t="shared" si="15"/>
        <v>0</v>
      </c>
      <c r="K18" s="54">
        <f t="shared" si="15"/>
        <v>244.51448596186648</v>
      </c>
      <c r="L18" s="54">
        <f t="shared" si="15"/>
        <v>10.354872755251664</v>
      </c>
      <c r="M18" s="54">
        <f t="shared" si="15"/>
        <v>1.0807272689644924</v>
      </c>
      <c r="N18" s="54">
        <f t="shared" si="15"/>
        <v>23.562936579941244</v>
      </c>
      <c r="O18" s="54">
        <f t="shared" si="15"/>
        <v>7.1397722469056024</v>
      </c>
      <c r="P18" s="54">
        <f t="shared" si="15"/>
        <v>334.05749328070613</v>
      </c>
      <c r="Q18" s="54">
        <f t="shared" si="15"/>
        <v>16.378634525845644</v>
      </c>
      <c r="R18" s="54">
        <f t="shared" si="15"/>
        <v>104.9848101967094</v>
      </c>
      <c r="S18" s="54">
        <f t="shared" si="15"/>
        <v>293.2839102685387</v>
      </c>
      <c r="T18" s="54">
        <f t="shared" si="1"/>
        <v>8.8586080247380945</v>
      </c>
      <c r="U18" s="54">
        <f t="shared" si="2"/>
        <v>1342.1275976628958</v>
      </c>
      <c r="V18" s="59"/>
    </row>
    <row r="19" spans="1:22" s="8" customFormat="1" x14ac:dyDescent="0.2">
      <c r="A19" s="28" t="s">
        <v>247</v>
      </c>
      <c r="B19" s="8" t="str">
        <f>PROPER(VLOOKUP(B81,fips_xref!$A$5:$B$280,2,FALSE))&amp;" - All Wells"</f>
        <v>Yellowstone - All Wells</v>
      </c>
      <c r="C19" s="54">
        <f t="shared" ref="C19:S19" si="16">SUMIF($C$66:$AG$66,C$4,$C81:$AG81)</f>
        <v>1.6917492751959951</v>
      </c>
      <c r="D19" s="54">
        <f t="shared" si="16"/>
        <v>0</v>
      </c>
      <c r="E19" s="54">
        <f t="shared" si="16"/>
        <v>6.4933665323438805E-2</v>
      </c>
      <c r="F19" s="54">
        <f t="shared" si="16"/>
        <v>1.5613922307429613</v>
      </c>
      <c r="G19" s="54">
        <f t="shared" si="16"/>
        <v>4.7233199954338634</v>
      </c>
      <c r="H19" s="54">
        <f t="shared" si="16"/>
        <v>0</v>
      </c>
      <c r="I19" s="54">
        <f t="shared" si="16"/>
        <v>0.47389030005242672</v>
      </c>
      <c r="J19" s="54">
        <f t="shared" si="16"/>
        <v>0</v>
      </c>
      <c r="K19" s="54">
        <f t="shared" si="16"/>
        <v>7.3925416781782234</v>
      </c>
      <c r="L19" s="54">
        <f t="shared" si="16"/>
        <v>0.18001552452071792</v>
      </c>
      <c r="M19" s="54">
        <f t="shared" si="16"/>
        <v>3.3649331397429656E-2</v>
      </c>
      <c r="N19" s="54">
        <f t="shared" si="16"/>
        <v>0</v>
      </c>
      <c r="O19" s="54">
        <f t="shared" si="16"/>
        <v>0</v>
      </c>
      <c r="P19" s="54">
        <f t="shared" si="16"/>
        <v>17.503812361344963</v>
      </c>
      <c r="Q19" s="54">
        <f t="shared" si="16"/>
        <v>0.85820121159367646</v>
      </c>
      <c r="R19" s="54">
        <f t="shared" si="16"/>
        <v>0</v>
      </c>
      <c r="S19" s="54">
        <f t="shared" si="16"/>
        <v>29.841150535339725</v>
      </c>
      <c r="T19" s="54">
        <f t="shared" si="1"/>
        <v>0.19012054147692237</v>
      </c>
      <c r="U19" s="54">
        <f t="shared" si="2"/>
        <v>64.514776650600353</v>
      </c>
      <c r="V19" s="59"/>
    </row>
    <row r="20" spans="1:22" s="131" customFormat="1" x14ac:dyDescent="0.2">
      <c r="A20" s="131" t="s">
        <v>244</v>
      </c>
      <c r="B20" s="131" t="str">
        <f>PROPER(VLOOKUP(B89,fips_xref!$A$5:$B$280,2,FALSE))&amp;" -  Oil Wells"</f>
        <v>Blaine -  Oil Wells</v>
      </c>
      <c r="C20" s="146">
        <f t="shared" ref="C20:S20" si="17">SUMIF($C$88:$AD$88,C$4,$C89:$AD89)</f>
        <v>3.3956409230958466</v>
      </c>
      <c r="D20" s="146">
        <f t="shared" si="17"/>
        <v>3.1107629821671728E-2</v>
      </c>
      <c r="E20" s="146">
        <f t="shared" si="17"/>
        <v>0.13033338597608315</v>
      </c>
      <c r="F20" s="146">
        <f t="shared" si="17"/>
        <v>3.1339912086561799</v>
      </c>
      <c r="G20" s="146">
        <f t="shared" si="17"/>
        <v>9.4805411797879895</v>
      </c>
      <c r="H20" s="146">
        <f t="shared" si="17"/>
        <v>3.2481514148473278E-2</v>
      </c>
      <c r="I20" s="146">
        <f t="shared" si="17"/>
        <v>0.95118190355350551</v>
      </c>
      <c r="J20" s="146">
        <f t="shared" si="17"/>
        <v>0</v>
      </c>
      <c r="K20" s="146">
        <f t="shared" si="17"/>
        <v>14.838142635057679</v>
      </c>
      <c r="L20" s="146">
        <f t="shared" si="17"/>
        <v>0.36132309368614685</v>
      </c>
      <c r="M20" s="146">
        <f t="shared" si="17"/>
        <v>6.7540177733895326E-2</v>
      </c>
      <c r="N20" s="146">
        <f t="shared" si="17"/>
        <v>0.33164753151416249</v>
      </c>
      <c r="O20" s="146">
        <f t="shared" si="17"/>
        <v>0</v>
      </c>
      <c r="P20" s="146">
        <f t="shared" si="17"/>
        <v>292.01588031669115</v>
      </c>
      <c r="Q20" s="146">
        <f t="shared" si="17"/>
        <v>14.317359962439749</v>
      </c>
      <c r="R20" s="146">
        <f t="shared" si="17"/>
        <v>8.9615430401645213</v>
      </c>
      <c r="S20" s="146">
        <f t="shared" si="17"/>
        <v>38.575147417101</v>
      </c>
      <c r="T20" s="146">
        <f>SUMIF($C$84:$AD$84,"N",$C89:$AG89)</f>
        <v>0.55021164831101199</v>
      </c>
      <c r="U20" s="146">
        <f t="shared" si="2"/>
        <v>387.17407356773907</v>
      </c>
      <c r="V20" s="59"/>
    </row>
    <row r="21" spans="1:22" s="131" customFormat="1" x14ac:dyDescent="0.2">
      <c r="A21" s="131" t="s">
        <v>244</v>
      </c>
      <c r="B21" s="131" t="str">
        <f>PROPER(VLOOKUP(B90,fips_xref!$A$5:$B$280,2,FALSE))&amp;" -  Oil Wells"</f>
        <v>Chouteau -  Oil Wells</v>
      </c>
      <c r="C21" s="146">
        <f t="shared" ref="C21:S21" si="18">SUMIF($C$88:$AD$88,C$4,$C90:$AD90)</f>
        <v>5.3056889423372604E-2</v>
      </c>
      <c r="D21" s="146">
        <f t="shared" si="18"/>
        <v>0</v>
      </c>
      <c r="E21" s="146">
        <f t="shared" si="18"/>
        <v>2.0364591558762993E-3</v>
      </c>
      <c r="F21" s="146">
        <f t="shared" si="18"/>
        <v>4.896861263525281E-2</v>
      </c>
      <c r="G21" s="146">
        <f t="shared" si="18"/>
        <v>0.14813345593418734</v>
      </c>
      <c r="H21" s="146">
        <f t="shared" si="18"/>
        <v>0</v>
      </c>
      <c r="I21" s="146">
        <f t="shared" si="18"/>
        <v>1.4862217243023524E-2</v>
      </c>
      <c r="J21" s="146">
        <f t="shared" si="18"/>
        <v>0</v>
      </c>
      <c r="K21" s="146">
        <f t="shared" si="18"/>
        <v>0.23184597867277623</v>
      </c>
      <c r="L21" s="146">
        <f t="shared" si="18"/>
        <v>5.6456733388460445E-3</v>
      </c>
      <c r="M21" s="146">
        <f t="shared" si="18"/>
        <v>1.0553152770921145E-3</v>
      </c>
      <c r="N21" s="146">
        <f t="shared" si="18"/>
        <v>2.074459298965892E-2</v>
      </c>
      <c r="O21" s="146">
        <f t="shared" si="18"/>
        <v>0</v>
      </c>
      <c r="P21" s="146">
        <f t="shared" si="18"/>
        <v>0</v>
      </c>
      <c r="Q21" s="146">
        <f t="shared" si="18"/>
        <v>0</v>
      </c>
      <c r="R21" s="146">
        <f t="shared" si="18"/>
        <v>0.56054559513458913</v>
      </c>
      <c r="S21" s="146">
        <f t="shared" si="18"/>
        <v>0</v>
      </c>
      <c r="T21" s="146">
        <f t="shared" ref="T21:T34" si="19">SUMIF($C$84:$AD$84,"N",$C90:$AG90)</f>
        <v>5.9625883658700881E-3</v>
      </c>
      <c r="U21" s="146">
        <f t="shared" si="2"/>
        <v>1.0928573781705451</v>
      </c>
      <c r="V21" s="59"/>
    </row>
    <row r="22" spans="1:22" s="131" customFormat="1" x14ac:dyDescent="0.2">
      <c r="A22" s="131" t="s">
        <v>244</v>
      </c>
      <c r="B22" s="131" t="str">
        <f>PROPER(VLOOKUP(B91,fips_xref!$A$5:$B$280,2,FALSE))&amp;" -  Oil Wells"</f>
        <v>Fergus -  Oil Wells</v>
      </c>
      <c r="C22" s="146">
        <f t="shared" ref="C22:S22" si="20">SUMIF($C$88:$AD$88,C$4,$C91:$AD91)</f>
        <v>0</v>
      </c>
      <c r="D22" s="146">
        <f t="shared" si="20"/>
        <v>0</v>
      </c>
      <c r="E22" s="146">
        <f t="shared" si="20"/>
        <v>0</v>
      </c>
      <c r="F22" s="146">
        <f t="shared" si="20"/>
        <v>0</v>
      </c>
      <c r="G22" s="146">
        <f t="shared" si="20"/>
        <v>0</v>
      </c>
      <c r="H22" s="146">
        <f t="shared" si="20"/>
        <v>0</v>
      </c>
      <c r="I22" s="146">
        <f t="shared" si="20"/>
        <v>0</v>
      </c>
      <c r="J22" s="146">
        <f t="shared" si="20"/>
        <v>0</v>
      </c>
      <c r="K22" s="146">
        <f t="shared" si="20"/>
        <v>0</v>
      </c>
      <c r="L22" s="146">
        <f t="shared" si="20"/>
        <v>0</v>
      </c>
      <c r="M22" s="146">
        <f t="shared" si="20"/>
        <v>0</v>
      </c>
      <c r="N22" s="146">
        <f t="shared" si="20"/>
        <v>0</v>
      </c>
      <c r="O22" s="146">
        <f t="shared" si="20"/>
        <v>0</v>
      </c>
      <c r="P22" s="146">
        <f t="shared" si="20"/>
        <v>0</v>
      </c>
      <c r="Q22" s="146">
        <f t="shared" si="20"/>
        <v>0</v>
      </c>
      <c r="R22" s="146">
        <f t="shared" si="20"/>
        <v>0</v>
      </c>
      <c r="S22" s="146">
        <f t="shared" si="20"/>
        <v>0</v>
      </c>
      <c r="T22" s="146">
        <f t="shared" si="19"/>
        <v>0</v>
      </c>
      <c r="U22" s="146">
        <f t="shared" si="2"/>
        <v>0</v>
      </c>
      <c r="V22" s="59"/>
    </row>
    <row r="23" spans="1:22" s="131" customFormat="1" x14ac:dyDescent="0.2">
      <c r="A23" s="131" t="s">
        <v>244</v>
      </c>
      <c r="B23" s="131" t="str">
        <f>PROPER(VLOOKUP(B92,fips_xref!$A$5:$B$280,2,FALSE))&amp;" -  Oil Wells"</f>
        <v>Glacier -  Oil Wells</v>
      </c>
      <c r="C23" s="146">
        <f t="shared" ref="C23:S23" si="21">SUMIF($C$88:$AD$88,C$4,$C92:$AD92)</f>
        <v>29.73529813569958</v>
      </c>
      <c r="D23" s="146">
        <f t="shared" si="21"/>
        <v>0.32403781064241388</v>
      </c>
      <c r="E23" s="146">
        <f t="shared" si="21"/>
        <v>1.1413168167088461</v>
      </c>
      <c r="F23" s="146">
        <f t="shared" si="21"/>
        <v>27.444056970278936</v>
      </c>
      <c r="G23" s="146">
        <f t="shared" si="21"/>
        <v>83.020179357408367</v>
      </c>
      <c r="H23" s="146">
        <f t="shared" si="21"/>
        <v>0.33834910571326338</v>
      </c>
      <c r="I23" s="146">
        <f t="shared" si="21"/>
        <v>8.329407650576659</v>
      </c>
      <c r="J23" s="146">
        <f t="shared" si="21"/>
        <v>0</v>
      </c>
      <c r="K23" s="146">
        <f t="shared" si="21"/>
        <v>129.93617553389967</v>
      </c>
      <c r="L23" s="146">
        <f t="shared" si="21"/>
        <v>3.1640712776766184</v>
      </c>
      <c r="M23" s="146">
        <f t="shared" si="21"/>
        <v>0.59144278401041883</v>
      </c>
      <c r="N23" s="146">
        <f t="shared" si="21"/>
        <v>2.2083035173378347</v>
      </c>
      <c r="O23" s="146">
        <f t="shared" si="21"/>
        <v>0</v>
      </c>
      <c r="P23" s="146">
        <f t="shared" si="21"/>
        <v>385.96345465988668</v>
      </c>
      <c r="Q23" s="146">
        <f t="shared" si="21"/>
        <v>18.923552057235618</v>
      </c>
      <c r="R23" s="146">
        <f t="shared" si="21"/>
        <v>59.671202514361575</v>
      </c>
      <c r="S23" s="146">
        <f t="shared" si="21"/>
        <v>150.03760871300304</v>
      </c>
      <c r="T23" s="146">
        <f t="shared" si="19"/>
        <v>5.0979961290239606</v>
      </c>
      <c r="U23" s="146">
        <f t="shared" si="2"/>
        <v>905.92645303346342</v>
      </c>
      <c r="V23" s="59"/>
    </row>
    <row r="24" spans="1:22" s="131" customFormat="1" x14ac:dyDescent="0.2">
      <c r="A24" s="131" t="s">
        <v>244</v>
      </c>
      <c r="B24" s="131" t="str">
        <f>PROPER(VLOOKUP(B93,fips_xref!$A$5:$B$280,2,FALSE))&amp;" -  Oil Wells"</f>
        <v>Golden Valley -  Oil Wells</v>
      </c>
      <c r="C24" s="146">
        <f t="shared" ref="C24:S24" si="22">SUMIF($C$88:$AD$88,C$4,$C93:$AD93)</f>
        <v>0</v>
      </c>
      <c r="D24" s="146">
        <f t="shared" si="22"/>
        <v>0</v>
      </c>
      <c r="E24" s="146">
        <f t="shared" si="22"/>
        <v>0</v>
      </c>
      <c r="F24" s="146">
        <f t="shared" si="22"/>
        <v>0</v>
      </c>
      <c r="G24" s="146">
        <f t="shared" si="22"/>
        <v>0</v>
      </c>
      <c r="H24" s="146">
        <f t="shared" si="22"/>
        <v>0</v>
      </c>
      <c r="I24" s="146">
        <f t="shared" si="22"/>
        <v>0</v>
      </c>
      <c r="J24" s="146">
        <f t="shared" si="22"/>
        <v>0</v>
      </c>
      <c r="K24" s="146">
        <f t="shared" si="22"/>
        <v>0</v>
      </c>
      <c r="L24" s="146">
        <f t="shared" si="22"/>
        <v>0</v>
      </c>
      <c r="M24" s="146">
        <f t="shared" si="22"/>
        <v>0</v>
      </c>
      <c r="N24" s="146">
        <f t="shared" si="22"/>
        <v>0</v>
      </c>
      <c r="O24" s="146">
        <f t="shared" si="22"/>
        <v>0</v>
      </c>
      <c r="P24" s="146">
        <f t="shared" si="22"/>
        <v>0</v>
      </c>
      <c r="Q24" s="146">
        <f t="shared" si="22"/>
        <v>0</v>
      </c>
      <c r="R24" s="146">
        <f t="shared" si="22"/>
        <v>0</v>
      </c>
      <c r="S24" s="146">
        <f t="shared" si="22"/>
        <v>0</v>
      </c>
      <c r="T24" s="146">
        <f t="shared" si="19"/>
        <v>0</v>
      </c>
      <c r="U24" s="146">
        <f t="shared" si="2"/>
        <v>0</v>
      </c>
      <c r="V24" s="59"/>
    </row>
    <row r="25" spans="1:22" s="131" customFormat="1" x14ac:dyDescent="0.2">
      <c r="A25" s="131" t="s">
        <v>244</v>
      </c>
      <c r="B25" s="131" t="str">
        <f>PROPER(VLOOKUP(B94,fips_xref!$A$5:$B$280,2,FALSE))&amp;" -  Oil Wells"</f>
        <v>Hill -  Oil Wells</v>
      </c>
      <c r="C25" s="146">
        <f t="shared" ref="C25:S25" si="23">SUMIF($C$88:$AD$88,C$4,$C94:$AD94)</f>
        <v>0.10611377884674521</v>
      </c>
      <c r="D25" s="146">
        <f t="shared" si="23"/>
        <v>0</v>
      </c>
      <c r="E25" s="146">
        <f t="shared" si="23"/>
        <v>4.0729183117525986E-3</v>
      </c>
      <c r="F25" s="146">
        <f t="shared" si="23"/>
        <v>9.7937225270505621E-2</v>
      </c>
      <c r="G25" s="146">
        <f t="shared" si="23"/>
        <v>0.29626691186837467</v>
      </c>
      <c r="H25" s="146">
        <f t="shared" si="23"/>
        <v>0</v>
      </c>
      <c r="I25" s="146">
        <f t="shared" si="23"/>
        <v>2.9724434486047047E-2</v>
      </c>
      <c r="J25" s="146">
        <f t="shared" si="23"/>
        <v>0</v>
      </c>
      <c r="K25" s="146">
        <f t="shared" si="23"/>
        <v>0.46369195734555246</v>
      </c>
      <c r="L25" s="146">
        <f t="shared" si="23"/>
        <v>1.1291346677692089E-2</v>
      </c>
      <c r="M25" s="146">
        <f t="shared" si="23"/>
        <v>2.1106305541842289E-3</v>
      </c>
      <c r="N25" s="146">
        <f t="shared" si="23"/>
        <v>2.9600938458321006E-2</v>
      </c>
      <c r="O25" s="146">
        <f t="shared" si="23"/>
        <v>0</v>
      </c>
      <c r="P25" s="146">
        <f t="shared" si="23"/>
        <v>0.54707652905083237</v>
      </c>
      <c r="Q25" s="146">
        <f t="shared" si="23"/>
        <v>2.6822827528860213E-2</v>
      </c>
      <c r="R25" s="146">
        <f t="shared" si="23"/>
        <v>0.79985544536512532</v>
      </c>
      <c r="S25" s="146">
        <f t="shared" si="23"/>
        <v>4.936901081400414E-2</v>
      </c>
      <c r="T25" s="146">
        <f t="shared" si="19"/>
        <v>1.1925176731740176E-2</v>
      </c>
      <c r="U25" s="146">
        <f t="shared" si="2"/>
        <v>2.4758591313097371</v>
      </c>
      <c r="V25" s="59"/>
    </row>
    <row r="26" spans="1:22" s="131" customFormat="1" x14ac:dyDescent="0.2">
      <c r="A26" s="131" t="s">
        <v>244</v>
      </c>
      <c r="B26" s="131" t="str">
        <f>PROPER(VLOOKUP(B95,fips_xref!$A$5:$B$280,2,FALSE))&amp;" -  Oil Wells"</f>
        <v>Liberty -  Oil Wells</v>
      </c>
      <c r="C26" s="146">
        <f t="shared" ref="C26:S26" si="24">SUMIF($C$88:$AD$88,C$4,$C95:$AD95)</f>
        <v>5.622674556568648</v>
      </c>
      <c r="D26" s="146">
        <f t="shared" si="24"/>
        <v>2.4509041677680758E-2</v>
      </c>
      <c r="E26" s="146">
        <f t="shared" si="24"/>
        <v>0.21581263443221813</v>
      </c>
      <c r="F26" s="146">
        <f t="shared" si="24"/>
        <v>5.1894216816527443</v>
      </c>
      <c r="G26" s="146">
        <f t="shared" si="24"/>
        <v>15.698361187582673</v>
      </c>
      <c r="H26" s="146">
        <f t="shared" si="24"/>
        <v>2.5591495995766829E-2</v>
      </c>
      <c r="I26" s="146">
        <f t="shared" si="24"/>
        <v>1.5750152648363136</v>
      </c>
      <c r="J26" s="146">
        <f t="shared" si="24"/>
        <v>0</v>
      </c>
      <c r="K26" s="146">
        <f t="shared" si="24"/>
        <v>24.56974955550103</v>
      </c>
      <c r="L26" s="146">
        <f t="shared" si="24"/>
        <v>0.5982971143243061</v>
      </c>
      <c r="M26" s="146">
        <f t="shared" si="24"/>
        <v>0.11183645370378828</v>
      </c>
      <c r="N26" s="146">
        <f t="shared" si="24"/>
        <v>0.78326364933921777</v>
      </c>
      <c r="O26" s="146">
        <f t="shared" si="24"/>
        <v>0</v>
      </c>
      <c r="P26" s="146">
        <f t="shared" si="24"/>
        <v>175.99194756554601</v>
      </c>
      <c r="Q26" s="146">
        <f t="shared" si="24"/>
        <v>8.628777520777593</v>
      </c>
      <c r="R26" s="146">
        <f t="shared" si="24"/>
        <v>21.164791648841156</v>
      </c>
      <c r="S26" s="146">
        <f t="shared" si="24"/>
        <v>10.84256243385529</v>
      </c>
      <c r="T26" s="146">
        <f t="shared" si="19"/>
        <v>0.76472309461187216</v>
      </c>
      <c r="U26" s="146">
        <f t="shared" si="2"/>
        <v>271.80733489924631</v>
      </c>
      <c r="V26" s="59"/>
    </row>
    <row r="27" spans="1:22" s="131" customFormat="1" x14ac:dyDescent="0.2">
      <c r="A27" s="131" t="s">
        <v>244</v>
      </c>
      <c r="B27" s="131" t="str">
        <f>PROPER(VLOOKUP(B96,fips_xref!$A$5:$B$280,2,FALSE))&amp;" -  Oil Wells"</f>
        <v>Musselshell -  Oil Wells</v>
      </c>
      <c r="C27" s="146">
        <f t="shared" ref="C27:S27" si="25">SUMIF($C$88:$AD$88,C$4,$C96:$AD96)</f>
        <v>3.675179459908541</v>
      </c>
      <c r="D27" s="146">
        <f t="shared" si="25"/>
        <v>6.2813483293760221E-3</v>
      </c>
      <c r="E27" s="146">
        <f t="shared" si="25"/>
        <v>0.14106279018540155</v>
      </c>
      <c r="F27" s="146">
        <f t="shared" si="25"/>
        <v>3.3919900185105707</v>
      </c>
      <c r="G27" s="146">
        <f t="shared" si="25"/>
        <v>10.26100550732184</v>
      </c>
      <c r="H27" s="146">
        <f t="shared" si="25"/>
        <v>6.5587672799801806E-3</v>
      </c>
      <c r="I27" s="146">
        <f t="shared" si="25"/>
        <v>1.0294858242518234</v>
      </c>
      <c r="J27" s="146">
        <f t="shared" si="25"/>
        <v>0</v>
      </c>
      <c r="K27" s="146">
        <f t="shared" si="25"/>
        <v>16.059659507766483</v>
      </c>
      <c r="L27" s="146">
        <f t="shared" si="25"/>
        <v>0.39106820844155959</v>
      </c>
      <c r="M27" s="146">
        <f t="shared" si="25"/>
        <v>7.3100271656485125E-2</v>
      </c>
      <c r="N27" s="146">
        <f t="shared" si="25"/>
        <v>0.11403848926707155</v>
      </c>
      <c r="O27" s="146">
        <f t="shared" si="25"/>
        <v>0</v>
      </c>
      <c r="P27" s="146">
        <f t="shared" si="25"/>
        <v>183.28559000006291</v>
      </c>
      <c r="Q27" s="146">
        <f t="shared" si="25"/>
        <v>8.9863803472370769</v>
      </c>
      <c r="R27" s="146">
        <f t="shared" si="25"/>
        <v>3.0814667159932112</v>
      </c>
      <c r="S27" s="146">
        <f t="shared" si="25"/>
        <v>235.00728461895716</v>
      </c>
      <c r="T27" s="146">
        <f t="shared" si="19"/>
        <v>0.44706592752985713</v>
      </c>
      <c r="U27" s="146">
        <f t="shared" si="2"/>
        <v>465.9572178026994</v>
      </c>
      <c r="V27" s="59"/>
    </row>
    <row r="28" spans="1:22" s="131" customFormat="1" x14ac:dyDescent="0.2">
      <c r="A28" s="131" t="s">
        <v>244</v>
      </c>
      <c r="B28" s="131" t="str">
        <f>PROPER(VLOOKUP(B97,fips_xref!$A$5:$B$280,2,FALSE))&amp;" -  Oil Wells"</f>
        <v>Petroleum -  Oil Wells</v>
      </c>
      <c r="C28" s="146">
        <f t="shared" ref="C28:S28" si="26">SUMIF($C$88:$AD$88,C$4,$C97:$AD97)</f>
        <v>2.3917834580357167</v>
      </c>
      <c r="D28" s="146">
        <f t="shared" si="26"/>
        <v>2.8615031278268543E-2</v>
      </c>
      <c r="E28" s="146">
        <f t="shared" si="26"/>
        <v>9.1802768215896238E-2</v>
      </c>
      <c r="F28" s="146">
        <f t="shared" si="26"/>
        <v>2.2074855676021174</v>
      </c>
      <c r="G28" s="146">
        <f t="shared" si="26"/>
        <v>6.6777972349237373</v>
      </c>
      <c r="H28" s="146">
        <f t="shared" si="26"/>
        <v>2.9878828719909715E-2</v>
      </c>
      <c r="I28" s="146">
        <f t="shared" si="26"/>
        <v>0.6699828380051549</v>
      </c>
      <c r="J28" s="146">
        <f t="shared" si="26"/>
        <v>0</v>
      </c>
      <c r="K28" s="146">
        <f t="shared" si="26"/>
        <v>10.451524441562315</v>
      </c>
      <c r="L28" s="146">
        <f t="shared" si="26"/>
        <v>0.25450470708101491</v>
      </c>
      <c r="M28" s="146">
        <f t="shared" si="26"/>
        <v>4.7573192665331575E-2</v>
      </c>
      <c r="N28" s="146">
        <f t="shared" si="26"/>
        <v>6.3631667128278266E-2</v>
      </c>
      <c r="O28" s="146">
        <f t="shared" si="26"/>
        <v>0</v>
      </c>
      <c r="P28" s="146">
        <f t="shared" si="26"/>
        <v>30.698764609888652</v>
      </c>
      <c r="Q28" s="146">
        <f t="shared" si="26"/>
        <v>1.5051416479313284</v>
      </c>
      <c r="R28" s="146">
        <f t="shared" si="26"/>
        <v>1.7194095221635515</v>
      </c>
      <c r="S28" s="146">
        <f t="shared" si="26"/>
        <v>67.557503022932437</v>
      </c>
      <c r="T28" s="146">
        <f t="shared" si="19"/>
        <v>0.42388700767468968</v>
      </c>
      <c r="U28" s="146">
        <f t="shared" si="2"/>
        <v>124.81928554580841</v>
      </c>
      <c r="V28" s="59"/>
    </row>
    <row r="29" spans="1:22" s="131" customFormat="1" x14ac:dyDescent="0.2">
      <c r="A29" s="131" t="s">
        <v>244</v>
      </c>
      <c r="B29" s="131" t="str">
        <f>PROPER(VLOOKUP(B98,fips_xref!$A$5:$B$280,2,FALSE))&amp;" -  Oil Wells"</f>
        <v>Phillips -  Oil Wells</v>
      </c>
      <c r="C29" s="146">
        <f t="shared" ref="C29:S29" si="27">SUMIF($C$88:$AD$88,C$4,$C98:$AD98)</f>
        <v>0.10769756659072648</v>
      </c>
      <c r="D29" s="146">
        <f t="shared" si="27"/>
        <v>3.2403781064241387E-4</v>
      </c>
      <c r="E29" s="146">
        <f t="shared" si="27"/>
        <v>4.1337081373011442E-3</v>
      </c>
      <c r="F29" s="146">
        <f t="shared" si="27"/>
        <v>9.9398974901408685E-2</v>
      </c>
      <c r="G29" s="146">
        <f t="shared" si="27"/>
        <v>0.3006888060753653</v>
      </c>
      <c r="H29" s="146">
        <f t="shared" si="27"/>
        <v>3.3834910571326339E-4</v>
      </c>
      <c r="I29" s="146">
        <f t="shared" si="27"/>
        <v>3.0168082761958197E-2</v>
      </c>
      <c r="J29" s="146">
        <f t="shared" si="27"/>
        <v>0</v>
      </c>
      <c r="K29" s="146">
        <f t="shared" si="27"/>
        <v>0.47061273282832189</v>
      </c>
      <c r="L29" s="146">
        <f t="shared" si="27"/>
        <v>1.1459874240045702E-2</v>
      </c>
      <c r="M29" s="146">
        <f t="shared" si="27"/>
        <v>2.1421325027541427E-3</v>
      </c>
      <c r="N29" s="146">
        <f t="shared" si="27"/>
        <v>5.7667878532576919E-2</v>
      </c>
      <c r="O29" s="146">
        <f t="shared" si="27"/>
        <v>0</v>
      </c>
      <c r="P29" s="146">
        <f t="shared" si="27"/>
        <v>0</v>
      </c>
      <c r="Q29" s="146">
        <f t="shared" si="27"/>
        <v>0</v>
      </c>
      <c r="R29" s="146">
        <f t="shared" si="27"/>
        <v>1.5582602805611376</v>
      </c>
      <c r="S29" s="146">
        <f t="shared" si="27"/>
        <v>0</v>
      </c>
      <c r="T29" s="146">
        <f t="shared" si="19"/>
        <v>1.3859476870147193E-2</v>
      </c>
      <c r="U29" s="146">
        <f t="shared" si="2"/>
        <v>2.6567519009180991</v>
      </c>
      <c r="V29" s="59"/>
    </row>
    <row r="30" spans="1:22" s="131" customFormat="1" x14ac:dyDescent="0.2">
      <c r="A30" s="131" t="s">
        <v>244</v>
      </c>
      <c r="B30" s="131" t="str">
        <f>PROPER(VLOOKUP(B99,fips_xref!$A$5:$B$280,2,FALSE))&amp;" -  Oil Wells"</f>
        <v>Pondera -  Oil Wells</v>
      </c>
      <c r="C30" s="146">
        <f t="shared" ref="C30:S30" si="28">SUMIF($C$88:$AD$88,C$4,$C99:$AD99)</f>
        <v>12.056311789565466</v>
      </c>
      <c r="D30" s="146">
        <f t="shared" si="28"/>
        <v>1.3138260322410602E-2</v>
      </c>
      <c r="E30" s="146">
        <f t="shared" si="28"/>
        <v>0.46275209113831389</v>
      </c>
      <c r="F30" s="146">
        <f t="shared" si="28"/>
        <v>11.127317644313097</v>
      </c>
      <c r="G30" s="146">
        <f t="shared" si="28"/>
        <v>33.660909084912852</v>
      </c>
      <c r="H30" s="146">
        <f t="shared" si="28"/>
        <v>1.3718518286192315E-2</v>
      </c>
      <c r="I30" s="146">
        <f t="shared" si="28"/>
        <v>3.3771961928701728</v>
      </c>
      <c r="J30" s="146">
        <f t="shared" si="28"/>
        <v>0</v>
      </c>
      <c r="K30" s="146">
        <f t="shared" si="28"/>
        <v>52.683212989199326</v>
      </c>
      <c r="L30" s="146">
        <f t="shared" si="28"/>
        <v>1.2828870816761562</v>
      </c>
      <c r="M30" s="146">
        <f t="shared" si="28"/>
        <v>0.23980316515331526</v>
      </c>
      <c r="N30" s="146">
        <f t="shared" si="28"/>
        <v>0</v>
      </c>
      <c r="O30" s="146">
        <f t="shared" si="28"/>
        <v>0</v>
      </c>
      <c r="P30" s="146">
        <f t="shared" si="28"/>
        <v>121.32966803161061</v>
      </c>
      <c r="Q30" s="146">
        <f t="shared" si="28"/>
        <v>5.948719396520425</v>
      </c>
      <c r="R30" s="146">
        <f t="shared" si="28"/>
        <v>0</v>
      </c>
      <c r="S30" s="146">
        <f t="shared" si="28"/>
        <v>75.260124134435884</v>
      </c>
      <c r="T30" s="146">
        <f t="shared" si="19"/>
        <v>1.4261113325010026</v>
      </c>
      <c r="U30" s="146">
        <f t="shared" si="2"/>
        <v>318.88186971250525</v>
      </c>
      <c r="V30" s="59"/>
    </row>
    <row r="31" spans="1:22" s="131" customFormat="1" x14ac:dyDescent="0.2">
      <c r="A31" s="131" t="s">
        <v>244</v>
      </c>
      <c r="B31" s="131" t="str">
        <f>PROPER(VLOOKUP(B100,fips_xref!$A$5:$B$280,2,FALSE))&amp;" -  Oil Wells"</f>
        <v>Rosebud -  Oil Wells</v>
      </c>
      <c r="C31" s="146">
        <f t="shared" ref="C31:S31" si="29">SUMIF($C$88:$AD$88,C$4,$C100:$AD100)</f>
        <v>4.8419030979747442</v>
      </c>
      <c r="D31" s="146">
        <f t="shared" si="29"/>
        <v>3.3101708656394273E-2</v>
      </c>
      <c r="E31" s="146">
        <f t="shared" si="29"/>
        <v>0.18584462833949728</v>
      </c>
      <c r="F31" s="146">
        <f t="shared" si="29"/>
        <v>4.4688122466091649</v>
      </c>
      <c r="G31" s="146">
        <f t="shared" si="29"/>
        <v>13.518467573138297</v>
      </c>
      <c r="H31" s="146">
        <f t="shared" si="29"/>
        <v>3.4563662491324129E-2</v>
      </c>
      <c r="I31" s="146">
        <f t="shared" si="29"/>
        <v>1.3563067208397039</v>
      </c>
      <c r="J31" s="146">
        <f t="shared" si="29"/>
        <v>0</v>
      </c>
      <c r="K31" s="146">
        <f t="shared" si="29"/>
        <v>21.157964113406635</v>
      </c>
      <c r="L31" s="146">
        <f t="shared" si="29"/>
        <v>0.51521684604205464</v>
      </c>
      <c r="M31" s="146">
        <f t="shared" si="29"/>
        <v>9.6306707102988318E-2</v>
      </c>
      <c r="N31" s="146">
        <f t="shared" si="29"/>
        <v>0.19072036357585001</v>
      </c>
      <c r="O31" s="146">
        <f t="shared" si="29"/>
        <v>0</v>
      </c>
      <c r="P31" s="146">
        <f t="shared" si="29"/>
        <v>272.23348373577312</v>
      </c>
      <c r="Q31" s="146">
        <f t="shared" si="29"/>
        <v>13.347441160552757</v>
      </c>
      <c r="R31" s="146">
        <f t="shared" si="29"/>
        <v>5.1535096281813235</v>
      </c>
      <c r="S31" s="146">
        <f t="shared" si="29"/>
        <v>232.58958436830392</v>
      </c>
      <c r="T31" s="146">
        <f t="shared" si="19"/>
        <v>0.72355217083140844</v>
      </c>
      <c r="U31" s="146">
        <f t="shared" si="2"/>
        <v>570.44677873181922</v>
      </c>
      <c r="V31" s="59"/>
    </row>
    <row r="32" spans="1:22" s="131" customFormat="1" x14ac:dyDescent="0.2">
      <c r="A32" s="131" t="s">
        <v>244</v>
      </c>
      <c r="B32" s="131" t="str">
        <f>PROPER(VLOOKUP(B101,fips_xref!$A$5:$B$280,2,FALSE))&amp;" -  Oil Wells"</f>
        <v>Teton -  Oil Wells</v>
      </c>
      <c r="C32" s="146">
        <f t="shared" ref="C32:S32" si="30">SUMIF($C$88:$AD$88,C$4,$C101:$AD101)</f>
        <v>6.3003076455574991</v>
      </c>
      <c r="D32" s="146">
        <f t="shared" si="30"/>
        <v>1.0768025707501754E-2</v>
      </c>
      <c r="E32" s="146">
        <f t="shared" si="30"/>
        <v>0.24182192603211694</v>
      </c>
      <c r="F32" s="146">
        <f t="shared" si="30"/>
        <v>5.814840031732408</v>
      </c>
      <c r="G32" s="146">
        <f t="shared" si="30"/>
        <v>17.590295155408874</v>
      </c>
      <c r="H32" s="146">
        <f t="shared" si="30"/>
        <v>1.1243601051394599E-2</v>
      </c>
      <c r="I32" s="146">
        <f t="shared" si="30"/>
        <v>1.7648328415745547</v>
      </c>
      <c r="J32" s="146">
        <f t="shared" si="30"/>
        <v>0</v>
      </c>
      <c r="K32" s="146">
        <f t="shared" si="30"/>
        <v>27.530844870456832</v>
      </c>
      <c r="L32" s="146">
        <f t="shared" si="30"/>
        <v>0.67040264304267361</v>
      </c>
      <c r="M32" s="146">
        <f t="shared" si="30"/>
        <v>0.12531475141111734</v>
      </c>
      <c r="N32" s="146">
        <f t="shared" si="30"/>
        <v>1.5876164453163237E-5</v>
      </c>
      <c r="O32" s="146">
        <f t="shared" si="30"/>
        <v>0</v>
      </c>
      <c r="P32" s="146">
        <f t="shared" si="30"/>
        <v>72.106313911886346</v>
      </c>
      <c r="Q32" s="146">
        <f t="shared" si="30"/>
        <v>3.5353284578960111</v>
      </c>
      <c r="R32" s="146">
        <f t="shared" si="30"/>
        <v>4.289943917573731E-4</v>
      </c>
      <c r="S32" s="146">
        <f t="shared" si="30"/>
        <v>45.039663568661965</v>
      </c>
      <c r="T32" s="146">
        <f t="shared" si="19"/>
        <v>0.76639873290832661</v>
      </c>
      <c r="U32" s="146">
        <f t="shared" si="2"/>
        <v>181.50882103388386</v>
      </c>
      <c r="V32" s="59"/>
    </row>
    <row r="33" spans="1:22" s="131" customFormat="1" x14ac:dyDescent="0.2">
      <c r="A33" s="131" t="s">
        <v>244</v>
      </c>
      <c r="B33" s="131" t="str">
        <f>PROPER(VLOOKUP(B102,fips_xref!$A$5:$B$280,2,FALSE))&amp;" -  Oil Wells"</f>
        <v>Toole -  Oil Wells</v>
      </c>
      <c r="C33" s="146">
        <f t="shared" ref="C33:S33" si="31">SUMIF($C$88:$AD$88,C$4,$C102:$AD102)</f>
        <v>54.334499320687414</v>
      </c>
      <c r="D33" s="146">
        <f t="shared" si="31"/>
        <v>0.35526327239522837</v>
      </c>
      <c r="E33" s="146">
        <f t="shared" si="31"/>
        <v>2.0854970923498004</v>
      </c>
      <c r="F33" s="146">
        <f t="shared" si="31"/>
        <v>50.147776827509688</v>
      </c>
      <c r="G33" s="146">
        <f t="shared" si="31"/>
        <v>151.70050955308255</v>
      </c>
      <c r="H33" s="146">
        <f t="shared" si="31"/>
        <v>0.37095365590017787</v>
      </c>
      <c r="I33" s="146">
        <f t="shared" si="31"/>
        <v>15.22009943423553</v>
      </c>
      <c r="J33" s="146">
        <f t="shared" si="31"/>
        <v>0</v>
      </c>
      <c r="K33" s="146">
        <f t="shared" si="31"/>
        <v>237.42882983921666</v>
      </c>
      <c r="L33" s="146">
        <f t="shared" si="31"/>
        <v>5.7816211528454566</v>
      </c>
      <c r="M33" s="146">
        <f t="shared" si="31"/>
        <v>1.0807272689644924</v>
      </c>
      <c r="N33" s="146">
        <f t="shared" si="31"/>
        <v>3.8852631731133602</v>
      </c>
      <c r="O33" s="146">
        <f t="shared" si="31"/>
        <v>0</v>
      </c>
      <c r="P33" s="146">
        <f t="shared" si="31"/>
        <v>334.05749328070613</v>
      </c>
      <c r="Q33" s="146">
        <f t="shared" si="31"/>
        <v>16.378634525845644</v>
      </c>
      <c r="R33" s="146">
        <f t="shared" si="31"/>
        <v>104.9848101967094</v>
      </c>
      <c r="S33" s="146">
        <f t="shared" si="31"/>
        <v>256.85930024249291</v>
      </c>
      <c r="T33" s="146">
        <f t="shared" si="19"/>
        <v>8.0317245716725481</v>
      </c>
      <c r="U33" s="146">
        <f t="shared" si="2"/>
        <v>1242.703003407727</v>
      </c>
      <c r="V33" s="59"/>
    </row>
    <row r="34" spans="1:22" s="131" customFormat="1" x14ac:dyDescent="0.2">
      <c r="A34" s="131" t="s">
        <v>244</v>
      </c>
      <c r="B34" s="131" t="str">
        <f>PROPER(VLOOKUP(B103,fips_xref!$A$5:$B$280,2,FALSE))&amp;" -  Oil Wells"</f>
        <v>Yellowstone -  Oil Wells</v>
      </c>
      <c r="C34" s="146">
        <f t="shared" ref="C34:S34" si="32">SUMIF($C$88:$AD$88,C$4,$C103:$AD103)</f>
        <v>1.6917492751959951</v>
      </c>
      <c r="D34" s="146">
        <f t="shared" si="32"/>
        <v>0</v>
      </c>
      <c r="E34" s="146">
        <f t="shared" si="32"/>
        <v>6.4933665323438805E-2</v>
      </c>
      <c r="F34" s="146">
        <f t="shared" si="32"/>
        <v>1.5613922307429613</v>
      </c>
      <c r="G34" s="146">
        <f t="shared" si="32"/>
        <v>4.7233199954338634</v>
      </c>
      <c r="H34" s="146">
        <f t="shared" si="32"/>
        <v>0</v>
      </c>
      <c r="I34" s="146">
        <f t="shared" si="32"/>
        <v>0.47389030005242672</v>
      </c>
      <c r="J34" s="146">
        <f t="shared" si="32"/>
        <v>0</v>
      </c>
      <c r="K34" s="146">
        <f t="shared" si="32"/>
        <v>7.3925416781782234</v>
      </c>
      <c r="L34" s="146">
        <f t="shared" si="32"/>
        <v>0.18001552452071792</v>
      </c>
      <c r="M34" s="146">
        <f t="shared" si="32"/>
        <v>3.3649331397429656E-2</v>
      </c>
      <c r="N34" s="146">
        <f t="shared" si="32"/>
        <v>0</v>
      </c>
      <c r="O34" s="146">
        <f t="shared" si="32"/>
        <v>0</v>
      </c>
      <c r="P34" s="146">
        <f t="shared" si="32"/>
        <v>17.503812361344963</v>
      </c>
      <c r="Q34" s="146">
        <f t="shared" si="32"/>
        <v>0.85820121159367646</v>
      </c>
      <c r="R34" s="146">
        <f t="shared" si="32"/>
        <v>0</v>
      </c>
      <c r="S34" s="146">
        <f t="shared" si="32"/>
        <v>29.841150535339725</v>
      </c>
      <c r="T34" s="146">
        <f t="shared" si="19"/>
        <v>0.19012054147692237</v>
      </c>
      <c r="U34" s="146">
        <f t="shared" si="2"/>
        <v>64.514776650600353</v>
      </c>
      <c r="V34" s="59"/>
    </row>
    <row r="35" spans="1:22" s="133" customFormat="1" x14ac:dyDescent="0.2">
      <c r="A35" s="133" t="s">
        <v>245</v>
      </c>
      <c r="B35" s="133" t="str">
        <f>PROPER(VLOOKUP(B111,fips_xref!$A$5:$B$280,2,FALSE))&amp;" -  Gas Wells"</f>
        <v>Blaine -  Gas Wells</v>
      </c>
      <c r="C35" s="147">
        <f t="shared" ref="C35:S35" si="33">SUMIF($C$110:$AD$110,C$4,$C111:$AD111)</f>
        <v>9.3374184150584405</v>
      </c>
      <c r="D35" s="147">
        <f t="shared" si="33"/>
        <v>0.73913239461682967</v>
      </c>
      <c r="E35" s="147">
        <f t="shared" si="33"/>
        <v>0.16794067932256851</v>
      </c>
      <c r="F35" s="147">
        <f t="shared" si="33"/>
        <v>7.93712336330813</v>
      </c>
      <c r="G35" s="147">
        <f t="shared" si="33"/>
        <v>3.0383799858757619</v>
      </c>
      <c r="H35" s="147">
        <f t="shared" si="33"/>
        <v>0.77177655356486707</v>
      </c>
      <c r="I35" s="147">
        <f t="shared" si="33"/>
        <v>0.14216091002339315</v>
      </c>
      <c r="J35" s="147">
        <f t="shared" si="33"/>
        <v>0</v>
      </c>
      <c r="K35" s="147">
        <f t="shared" si="33"/>
        <v>6.4934046215363921</v>
      </c>
      <c r="L35" s="147">
        <f t="shared" si="33"/>
        <v>4.1909983460230036</v>
      </c>
      <c r="M35" s="147">
        <f t="shared" si="33"/>
        <v>0</v>
      </c>
      <c r="N35" s="147">
        <f t="shared" si="33"/>
        <v>49.636691089864065</v>
      </c>
      <c r="O35" s="147">
        <f t="shared" si="33"/>
        <v>0</v>
      </c>
      <c r="P35" s="147">
        <f t="shared" si="33"/>
        <v>0</v>
      </c>
      <c r="Q35" s="147">
        <f t="shared" si="33"/>
        <v>0</v>
      </c>
      <c r="R35" s="147">
        <f t="shared" si="33"/>
        <v>0</v>
      </c>
      <c r="S35" s="147">
        <f t="shared" si="33"/>
        <v>13.631612806958222</v>
      </c>
      <c r="T35" s="147">
        <f>SUMIF($C$106:$AD$106,"N",$C111:$AG111)</f>
        <v>0.62880138493497295</v>
      </c>
      <c r="U35" s="147">
        <f t="shared" si="2"/>
        <v>96.715440551086644</v>
      </c>
      <c r="V35" s="59"/>
    </row>
    <row r="36" spans="1:22" s="133" customFormat="1" x14ac:dyDescent="0.2">
      <c r="A36" s="133" t="s">
        <v>245</v>
      </c>
      <c r="B36" s="133" t="str">
        <f>PROPER(VLOOKUP(B112,fips_xref!$A$5:$B$280,2,FALSE))&amp;" -  Gas Wells"</f>
        <v>Chouteau -  Gas Wells</v>
      </c>
      <c r="C36" s="147">
        <f t="shared" ref="C36:S36" si="34">SUMIF($C$110:$AD$110,C$4,$C112:$AD112)</f>
        <v>1.4461155355764739</v>
      </c>
      <c r="D36" s="147">
        <f t="shared" si="34"/>
        <v>0</v>
      </c>
      <c r="E36" s="147">
        <f t="shared" si="34"/>
        <v>2.6009504407767618E-2</v>
      </c>
      <c r="F36" s="147">
        <f t="shared" si="34"/>
        <v>1.2292474100717532</v>
      </c>
      <c r="G36" s="147">
        <f t="shared" si="34"/>
        <v>0.47056352251213396</v>
      </c>
      <c r="H36" s="147">
        <f t="shared" si="34"/>
        <v>0</v>
      </c>
      <c r="I36" s="147">
        <f t="shared" si="34"/>
        <v>2.2016909963569566E-2</v>
      </c>
      <c r="J36" s="147">
        <f t="shared" si="34"/>
        <v>0</v>
      </c>
      <c r="K36" s="147">
        <f t="shared" si="34"/>
        <v>1.0056541202913505</v>
      </c>
      <c r="L36" s="147">
        <f t="shared" si="34"/>
        <v>0.64907317508500462</v>
      </c>
      <c r="M36" s="147">
        <f t="shared" si="34"/>
        <v>0</v>
      </c>
      <c r="N36" s="147">
        <f t="shared" si="34"/>
        <v>6.4333320567687053</v>
      </c>
      <c r="O36" s="147">
        <f t="shared" si="34"/>
        <v>0</v>
      </c>
      <c r="P36" s="147">
        <f t="shared" si="34"/>
        <v>0</v>
      </c>
      <c r="Q36" s="147">
        <f t="shared" si="34"/>
        <v>0</v>
      </c>
      <c r="R36" s="147">
        <f t="shared" si="34"/>
        <v>0</v>
      </c>
      <c r="S36" s="147">
        <f t="shared" si="34"/>
        <v>0.13056825023428006</v>
      </c>
      <c r="T36" s="147">
        <f t="shared" ref="T36:T49" si="35">SUMIF($C$106:$AD$106,"N",$C112:$AG112)</f>
        <v>8.0241268451913941E-2</v>
      </c>
      <c r="U36" s="147">
        <f t="shared" si="2"/>
        <v>11.492821753362954</v>
      </c>
      <c r="V36" s="59"/>
    </row>
    <row r="37" spans="1:22" s="133" customFormat="1" x14ac:dyDescent="0.2">
      <c r="A37" s="133" t="s">
        <v>245</v>
      </c>
      <c r="B37" s="133" t="str">
        <f>PROPER(VLOOKUP(B113,fips_xref!$A$5:$B$280,2,FALSE))&amp;" -  Gas Wells"</f>
        <v>Fergus -  Gas Wells</v>
      </c>
      <c r="C37" s="147">
        <f t="shared" ref="C37:S37" si="36">SUMIF($C$110:$AD$110,C$4,$C113:$AD113)</f>
        <v>9.6853205014176852E-2</v>
      </c>
      <c r="D37" s="147">
        <f t="shared" si="36"/>
        <v>0</v>
      </c>
      <c r="E37" s="147">
        <f t="shared" si="36"/>
        <v>1.7419796695002296E-3</v>
      </c>
      <c r="F37" s="147">
        <f t="shared" si="36"/>
        <v>8.2328519742625672E-2</v>
      </c>
      <c r="G37" s="147">
        <f t="shared" si="36"/>
        <v>3.151586729886894E-2</v>
      </c>
      <c r="H37" s="147">
        <f t="shared" si="36"/>
        <v>0</v>
      </c>
      <c r="I37" s="147">
        <f t="shared" si="36"/>
        <v>1.4745767139761909E-3</v>
      </c>
      <c r="J37" s="147">
        <f t="shared" si="36"/>
        <v>0</v>
      </c>
      <c r="K37" s="147">
        <f t="shared" si="36"/>
        <v>6.7353418374765148E-2</v>
      </c>
      <c r="L37" s="147">
        <f t="shared" si="36"/>
        <v>4.3471504004450427E-2</v>
      </c>
      <c r="M37" s="147">
        <f t="shared" si="36"/>
        <v>0</v>
      </c>
      <c r="N37" s="147">
        <f t="shared" si="36"/>
        <v>0.17503826823660248</v>
      </c>
      <c r="O37" s="147">
        <f t="shared" si="36"/>
        <v>0</v>
      </c>
      <c r="P37" s="147">
        <f t="shared" si="36"/>
        <v>0</v>
      </c>
      <c r="Q37" s="147">
        <f t="shared" si="36"/>
        <v>0</v>
      </c>
      <c r="R37" s="147">
        <f t="shared" si="36"/>
        <v>0</v>
      </c>
      <c r="S37" s="147">
        <f t="shared" si="36"/>
        <v>2.8362331026149937E-2</v>
      </c>
      <c r="T37" s="147">
        <f t="shared" si="35"/>
        <v>5.3741377039233382E-3</v>
      </c>
      <c r="U37" s="147">
        <f t="shared" si="2"/>
        <v>0.53351380778503921</v>
      </c>
      <c r="V37" s="59"/>
    </row>
    <row r="38" spans="1:22" s="133" customFormat="1" x14ac:dyDescent="0.2">
      <c r="A38" s="133" t="s">
        <v>245</v>
      </c>
      <c r="B38" s="133" t="str">
        <f>PROPER(VLOOKUP(B114,fips_xref!$A$5:$B$280,2,FALSE))&amp;" -  Gas Wells"</f>
        <v>Glacier -  Gas Wells</v>
      </c>
      <c r="C38" s="147">
        <f t="shared" ref="C38:S38" si="37">SUMIF($C$110:$AD$110,C$4,$C114:$AD114)</f>
        <v>2.9953100341166694</v>
      </c>
      <c r="D38" s="147">
        <f t="shared" si="37"/>
        <v>0.28588039375882551</v>
      </c>
      <c r="E38" s="147">
        <f t="shared" si="37"/>
        <v>5.3872963548470369E-2</v>
      </c>
      <c r="F38" s="147">
        <f t="shared" si="37"/>
        <v>2.5461154459778905</v>
      </c>
      <c r="G38" s="147">
        <f t="shared" si="37"/>
        <v>0.97466876331427355</v>
      </c>
      <c r="H38" s="147">
        <f t="shared" si="37"/>
        <v>0.29850644706396923</v>
      </c>
      <c r="I38" s="147">
        <f t="shared" si="37"/>
        <v>4.5603182948888071E-2</v>
      </c>
      <c r="J38" s="147">
        <f t="shared" si="37"/>
        <v>0</v>
      </c>
      <c r="K38" s="147">
        <f t="shared" si="37"/>
        <v>2.0829911602869711</v>
      </c>
      <c r="L38" s="147">
        <f t="shared" si="37"/>
        <v>1.3444122176815296</v>
      </c>
      <c r="M38" s="147">
        <f t="shared" si="37"/>
        <v>0</v>
      </c>
      <c r="N38" s="147">
        <f t="shared" si="37"/>
        <v>9.1056754907245505</v>
      </c>
      <c r="O38" s="147">
        <f t="shared" si="37"/>
        <v>0.59478433263478081</v>
      </c>
      <c r="P38" s="147">
        <f t="shared" si="37"/>
        <v>0</v>
      </c>
      <c r="Q38" s="147">
        <f t="shared" si="37"/>
        <v>0</v>
      </c>
      <c r="R38" s="147">
        <f t="shared" si="37"/>
        <v>0</v>
      </c>
      <c r="S38" s="147">
        <f t="shared" si="37"/>
        <v>0</v>
      </c>
      <c r="T38" s="147">
        <f t="shared" si="35"/>
        <v>0.22352187037541976</v>
      </c>
      <c r="U38" s="147">
        <f t="shared" si="2"/>
        <v>20.551342302432239</v>
      </c>
      <c r="V38" s="59"/>
    </row>
    <row r="39" spans="1:22" s="133" customFormat="1" x14ac:dyDescent="0.2">
      <c r="A39" s="133" t="s">
        <v>245</v>
      </c>
      <c r="B39" s="133" t="str">
        <f>PROPER(VLOOKUP(B115,fips_xref!$A$5:$B$280,2,FALSE))&amp;" -  Gas Wells"</f>
        <v>Golden Valley -  Gas Wells</v>
      </c>
      <c r="C39" s="147">
        <f t="shared" ref="C39:S39" si="38">SUMIF($C$110:$AD$110,C$4,$C115:$AD115)</f>
        <v>5.5344688579529629E-2</v>
      </c>
      <c r="D39" s="147">
        <f t="shared" si="38"/>
        <v>0</v>
      </c>
      <c r="E39" s="147">
        <f t="shared" si="38"/>
        <v>9.9541695400013112E-4</v>
      </c>
      <c r="F39" s="147">
        <f t="shared" si="38"/>
        <v>4.7044868424357525E-2</v>
      </c>
      <c r="G39" s="147">
        <f t="shared" si="38"/>
        <v>1.800906702792511E-2</v>
      </c>
      <c r="H39" s="147">
        <f t="shared" si="38"/>
        <v>0</v>
      </c>
      <c r="I39" s="147">
        <f t="shared" si="38"/>
        <v>8.426152651292519E-4</v>
      </c>
      <c r="J39" s="147">
        <f t="shared" si="38"/>
        <v>0</v>
      </c>
      <c r="K39" s="147">
        <f t="shared" si="38"/>
        <v>3.8487667642722941E-2</v>
      </c>
      <c r="L39" s="147">
        <f t="shared" si="38"/>
        <v>2.4840859431114529E-2</v>
      </c>
      <c r="M39" s="147">
        <f t="shared" si="38"/>
        <v>0</v>
      </c>
      <c r="N39" s="147">
        <f t="shared" si="38"/>
        <v>1.0949793317633973</v>
      </c>
      <c r="O39" s="147">
        <f t="shared" si="38"/>
        <v>0</v>
      </c>
      <c r="P39" s="147">
        <f t="shared" si="38"/>
        <v>0</v>
      </c>
      <c r="Q39" s="147">
        <f t="shared" si="38"/>
        <v>0</v>
      </c>
      <c r="R39" s="147">
        <f t="shared" si="38"/>
        <v>0</v>
      </c>
      <c r="S39" s="147">
        <f t="shared" si="38"/>
        <v>0</v>
      </c>
      <c r="T39" s="147">
        <f t="shared" si="35"/>
        <v>3.0709358308133364E-3</v>
      </c>
      <c r="U39" s="147">
        <f t="shared" si="2"/>
        <v>1.2836154509189899</v>
      </c>
      <c r="V39" s="59"/>
    </row>
    <row r="40" spans="1:22" s="133" customFormat="1" x14ac:dyDescent="0.2">
      <c r="A40" s="133" t="s">
        <v>245</v>
      </c>
      <c r="B40" s="133" t="str">
        <f>PROPER(VLOOKUP(B116,fips_xref!$A$5:$B$280,2,FALSE))&amp;" -  Gas Wells"</f>
        <v>Hill -  Gas Wells</v>
      </c>
      <c r="C40" s="147">
        <f t="shared" ref="C40:S40" si="39">SUMIF($C$110:$AD$110,C$4,$C116:$AD116)</f>
        <v>7.467441429399206</v>
      </c>
      <c r="D40" s="147">
        <f t="shared" si="39"/>
        <v>0</v>
      </c>
      <c r="E40" s="147">
        <f t="shared" si="39"/>
        <v>0.13430769948493795</v>
      </c>
      <c r="F40" s="147">
        <f t="shared" si="39"/>
        <v>6.3475792985601736</v>
      </c>
      <c r="G40" s="147">
        <f t="shared" si="39"/>
        <v>2.4298926722824854</v>
      </c>
      <c r="H40" s="147">
        <f t="shared" si="39"/>
        <v>0</v>
      </c>
      <c r="I40" s="147">
        <f t="shared" si="39"/>
        <v>0.11369076782912216</v>
      </c>
      <c r="J40" s="147">
        <f t="shared" si="39"/>
        <v>0</v>
      </c>
      <c r="K40" s="147">
        <f t="shared" si="39"/>
        <v>5.1929898108148178</v>
      </c>
      <c r="L40" s="147">
        <f t="shared" si="39"/>
        <v>3.3516795851372221</v>
      </c>
      <c r="M40" s="147">
        <f t="shared" si="39"/>
        <v>0</v>
      </c>
      <c r="N40" s="147">
        <f t="shared" si="39"/>
        <v>41.663967253367233</v>
      </c>
      <c r="O40" s="147">
        <f t="shared" si="39"/>
        <v>6.6953005158409651</v>
      </c>
      <c r="P40" s="147">
        <f t="shared" si="39"/>
        <v>0</v>
      </c>
      <c r="Q40" s="147">
        <f t="shared" si="39"/>
        <v>0</v>
      </c>
      <c r="R40" s="147">
        <f t="shared" si="39"/>
        <v>0</v>
      </c>
      <c r="S40" s="147">
        <f t="shared" si="39"/>
        <v>2.4973368434570209</v>
      </c>
      <c r="T40" s="147">
        <f t="shared" si="35"/>
        <v>0.57764497392468395</v>
      </c>
      <c r="U40" s="147">
        <f t="shared" si="2"/>
        <v>76.471830850097859</v>
      </c>
      <c r="V40" s="59"/>
    </row>
    <row r="41" spans="1:22" s="133" customFormat="1" x14ac:dyDescent="0.2">
      <c r="A41" s="133" t="s">
        <v>245</v>
      </c>
      <c r="B41" s="133" t="str">
        <f>PROPER(VLOOKUP(B117,fips_xref!$A$5:$B$280,2,FALSE))&amp;" -  Gas Wells"</f>
        <v>Liberty -  Gas Wells</v>
      </c>
      <c r="C41" s="147">
        <f t="shared" ref="C41:S41" si="40">SUMIF($C$110:$AD$110,C$4,$C117:$AD117)</f>
        <v>2.381208813732917</v>
      </c>
      <c r="D41" s="147">
        <f t="shared" si="40"/>
        <v>9.0907572910756226E-2</v>
      </c>
      <c r="E41" s="147">
        <f t="shared" si="40"/>
        <v>4.2827878971587317E-2</v>
      </c>
      <c r="F41" s="147">
        <f t="shared" si="40"/>
        <v>2.0241085135389087</v>
      </c>
      <c r="G41" s="147">
        <f t="shared" si="40"/>
        <v>0.77484127627494548</v>
      </c>
      <c r="H41" s="147">
        <f t="shared" si="40"/>
        <v>9.4922552204442109E-2</v>
      </c>
      <c r="I41" s="147">
        <f t="shared" si="40"/>
        <v>3.6253576402881738E-2</v>
      </c>
      <c r="J41" s="147">
        <f t="shared" si="40"/>
        <v>0</v>
      </c>
      <c r="K41" s="147">
        <f t="shared" si="40"/>
        <v>1.6559343952072154</v>
      </c>
      <c r="L41" s="147">
        <f t="shared" si="40"/>
        <v>1.0687795872782035</v>
      </c>
      <c r="M41" s="147">
        <f t="shared" si="40"/>
        <v>0</v>
      </c>
      <c r="N41" s="147">
        <f t="shared" si="40"/>
        <v>9.0130220842629978</v>
      </c>
      <c r="O41" s="147">
        <f t="shared" si="40"/>
        <v>27.515856150223314</v>
      </c>
      <c r="P41" s="147">
        <f t="shared" si="40"/>
        <v>0</v>
      </c>
      <c r="Q41" s="147">
        <f t="shared" si="40"/>
        <v>0</v>
      </c>
      <c r="R41" s="147">
        <f t="shared" si="40"/>
        <v>0</v>
      </c>
      <c r="S41" s="147">
        <f t="shared" si="40"/>
        <v>17.380005698182146</v>
      </c>
      <c r="T41" s="147">
        <f t="shared" si="35"/>
        <v>0.81684202757862834</v>
      </c>
      <c r="U41" s="147">
        <f t="shared" si="2"/>
        <v>62.895510126768947</v>
      </c>
      <c r="V41" s="59"/>
    </row>
    <row r="42" spans="1:22" s="133" customFormat="1" x14ac:dyDescent="0.2">
      <c r="A42" s="133" t="s">
        <v>245</v>
      </c>
      <c r="B42" s="133" t="str">
        <f>PROPER(VLOOKUP(B118,fips_xref!$A$5:$B$280,2,FALSE))&amp;" -  Gas Wells"</f>
        <v>Musselshell -  Gas Wells</v>
      </c>
      <c r="C42" s="147">
        <f t="shared" ref="C42:S42" si="41">SUMIF($C$110:$AD$110,C$4,$C118:$AD118)</f>
        <v>0</v>
      </c>
      <c r="D42" s="147">
        <f t="shared" si="41"/>
        <v>0</v>
      </c>
      <c r="E42" s="147">
        <f t="shared" si="41"/>
        <v>0</v>
      </c>
      <c r="F42" s="147">
        <f t="shared" si="41"/>
        <v>0</v>
      </c>
      <c r="G42" s="147">
        <f t="shared" si="41"/>
        <v>0</v>
      </c>
      <c r="H42" s="147">
        <f t="shared" si="41"/>
        <v>0</v>
      </c>
      <c r="I42" s="147">
        <f t="shared" si="41"/>
        <v>0</v>
      </c>
      <c r="J42" s="147">
        <f t="shared" si="41"/>
        <v>0</v>
      </c>
      <c r="K42" s="147">
        <f t="shared" si="41"/>
        <v>0</v>
      </c>
      <c r="L42" s="147">
        <f t="shared" si="41"/>
        <v>0</v>
      </c>
      <c r="M42" s="147">
        <f t="shared" si="41"/>
        <v>0</v>
      </c>
      <c r="N42" s="147">
        <f t="shared" si="41"/>
        <v>0</v>
      </c>
      <c r="O42" s="147">
        <f t="shared" si="41"/>
        <v>0</v>
      </c>
      <c r="P42" s="147">
        <f t="shared" si="41"/>
        <v>0</v>
      </c>
      <c r="Q42" s="147">
        <f t="shared" si="41"/>
        <v>0</v>
      </c>
      <c r="R42" s="147">
        <f t="shared" si="41"/>
        <v>0</v>
      </c>
      <c r="S42" s="147">
        <f t="shared" si="41"/>
        <v>0</v>
      </c>
      <c r="T42" s="147">
        <f t="shared" si="35"/>
        <v>0</v>
      </c>
      <c r="U42" s="147">
        <f t="shared" si="2"/>
        <v>0</v>
      </c>
      <c r="V42" s="59"/>
    </row>
    <row r="43" spans="1:22" s="133" customFormat="1" x14ac:dyDescent="0.2">
      <c r="A43" s="133" t="s">
        <v>245</v>
      </c>
      <c r="B43" s="133" t="str">
        <f>PROPER(VLOOKUP(B119,fips_xref!$A$5:$B$280,2,FALSE))&amp;" -  Gas Wells"</f>
        <v>Petroleum -  Gas Wells</v>
      </c>
      <c r="C43" s="147">
        <f t="shared" ref="C43:S43" si="42">SUMIF($C$110:$AD$110,C$4,$C119:$AD119)</f>
        <v>0</v>
      </c>
      <c r="D43" s="147">
        <f t="shared" si="42"/>
        <v>0</v>
      </c>
      <c r="E43" s="147">
        <f t="shared" si="42"/>
        <v>0</v>
      </c>
      <c r="F43" s="147">
        <f t="shared" si="42"/>
        <v>0</v>
      </c>
      <c r="G43" s="147">
        <f t="shared" si="42"/>
        <v>0</v>
      </c>
      <c r="H43" s="147">
        <f t="shared" si="42"/>
        <v>0</v>
      </c>
      <c r="I43" s="147">
        <f t="shared" si="42"/>
        <v>0</v>
      </c>
      <c r="J43" s="147">
        <f t="shared" si="42"/>
        <v>0</v>
      </c>
      <c r="K43" s="147">
        <f t="shared" si="42"/>
        <v>0</v>
      </c>
      <c r="L43" s="147">
        <f t="shared" si="42"/>
        <v>0</v>
      </c>
      <c r="M43" s="147">
        <f t="shared" si="42"/>
        <v>0</v>
      </c>
      <c r="N43" s="147">
        <f t="shared" si="42"/>
        <v>0</v>
      </c>
      <c r="O43" s="147">
        <f t="shared" si="42"/>
        <v>0</v>
      </c>
      <c r="P43" s="147">
        <f t="shared" si="42"/>
        <v>0</v>
      </c>
      <c r="Q43" s="147">
        <f t="shared" si="42"/>
        <v>0</v>
      </c>
      <c r="R43" s="147">
        <f t="shared" si="42"/>
        <v>0</v>
      </c>
      <c r="S43" s="147">
        <f t="shared" si="42"/>
        <v>1.6703496600684331</v>
      </c>
      <c r="T43" s="147">
        <f t="shared" si="35"/>
        <v>0</v>
      </c>
      <c r="U43" s="147">
        <f t="shared" si="2"/>
        <v>1.6703496600684331</v>
      </c>
      <c r="V43" s="59"/>
    </row>
    <row r="44" spans="1:22" s="133" customFormat="1" x14ac:dyDescent="0.2">
      <c r="A44" s="133" t="s">
        <v>245</v>
      </c>
      <c r="B44" s="133" t="str">
        <f>PROPER(VLOOKUP(B120,fips_xref!$A$5:$B$280,2,FALSE))&amp;" -  Gas Wells"</f>
        <v>Phillips -  Gas Wells</v>
      </c>
      <c r="C44" s="147">
        <f t="shared" ref="C44:S44" si="43">SUMIF($C$110:$AD$110,C$4,$C120:$AD120)</f>
        <v>20.971449268208048</v>
      </c>
      <c r="D44" s="147">
        <f t="shared" si="43"/>
        <v>0.54308303672113289</v>
      </c>
      <c r="E44" s="147">
        <f t="shared" si="43"/>
        <v>0.37718770648660055</v>
      </c>
      <c r="F44" s="147">
        <f t="shared" si="43"/>
        <v>17.826445442424092</v>
      </c>
      <c r="G44" s="147">
        <f t="shared" si="43"/>
        <v>6.8240737320470002</v>
      </c>
      <c r="H44" s="147">
        <f t="shared" si="43"/>
        <v>0.56706857585028725</v>
      </c>
      <c r="I44" s="147">
        <f t="shared" si="43"/>
        <v>0.31928742827566864</v>
      </c>
      <c r="J44" s="147">
        <f t="shared" si="43"/>
        <v>0</v>
      </c>
      <c r="K44" s="147">
        <f t="shared" si="43"/>
        <v>14.583913834137192</v>
      </c>
      <c r="L44" s="147">
        <f t="shared" si="43"/>
        <v>9.4128061194112398</v>
      </c>
      <c r="M44" s="147">
        <f t="shared" si="43"/>
        <v>0</v>
      </c>
      <c r="N44" s="147">
        <f t="shared" si="43"/>
        <v>74.439130800000015</v>
      </c>
      <c r="O44" s="147">
        <f t="shared" si="43"/>
        <v>0</v>
      </c>
      <c r="P44" s="147">
        <f t="shared" si="43"/>
        <v>0</v>
      </c>
      <c r="Q44" s="147">
        <f t="shared" si="43"/>
        <v>0</v>
      </c>
      <c r="R44" s="147">
        <f t="shared" si="43"/>
        <v>0</v>
      </c>
      <c r="S44" s="147">
        <f t="shared" si="43"/>
        <v>11.432005135421372</v>
      </c>
      <c r="T44" s="147">
        <f t="shared" si="35"/>
        <v>1.2449839513553165</v>
      </c>
      <c r="U44" s="147">
        <f t="shared" si="2"/>
        <v>158.54143503033799</v>
      </c>
      <c r="V44" s="59"/>
    </row>
    <row r="45" spans="1:22" s="133" customFormat="1" x14ac:dyDescent="0.2">
      <c r="A45" s="133" t="s">
        <v>245</v>
      </c>
      <c r="B45" s="133" t="str">
        <f>PROPER(VLOOKUP(B121,fips_xref!$A$5:$B$280,2,FALSE))&amp;" -  Gas Wells"</f>
        <v>Pondera -  Gas Wells</v>
      </c>
      <c r="C45" s="147">
        <f t="shared" ref="C45:S45" si="44">SUMIF($C$110:$AD$110,C$4,$C121:$AD121)</f>
        <v>1.1028756610973509</v>
      </c>
      <c r="D45" s="147">
        <f t="shared" si="44"/>
        <v>1.052614002124546E-2</v>
      </c>
      <c r="E45" s="147">
        <f t="shared" si="44"/>
        <v>1.9836070260524658E-2</v>
      </c>
      <c r="F45" s="147">
        <f t="shared" si="44"/>
        <v>0.93748183784959993</v>
      </c>
      <c r="G45" s="147">
        <f t="shared" si="44"/>
        <v>0.35887385427471163</v>
      </c>
      <c r="H45" s="147">
        <f t="shared" si="44"/>
        <v>1.0991032360514349E-2</v>
      </c>
      <c r="I45" s="147">
        <f t="shared" si="44"/>
        <v>1.6791130123439961E-2</v>
      </c>
      <c r="J45" s="147">
        <f t="shared" si="44"/>
        <v>0</v>
      </c>
      <c r="K45" s="147">
        <f t="shared" si="44"/>
        <v>0.76695908830649984</v>
      </c>
      <c r="L45" s="147">
        <f t="shared" si="44"/>
        <v>0.49501370358148372</v>
      </c>
      <c r="M45" s="147">
        <f t="shared" si="44"/>
        <v>0</v>
      </c>
      <c r="N45" s="147">
        <f t="shared" si="44"/>
        <v>1.65693134197225</v>
      </c>
      <c r="O45" s="147">
        <f t="shared" si="44"/>
        <v>1.515283895045751</v>
      </c>
      <c r="P45" s="147">
        <f t="shared" si="44"/>
        <v>0</v>
      </c>
      <c r="Q45" s="147">
        <f t="shared" si="44"/>
        <v>0</v>
      </c>
      <c r="R45" s="147">
        <f t="shared" si="44"/>
        <v>0</v>
      </c>
      <c r="S45" s="147">
        <f t="shared" si="44"/>
        <v>5.6096298793319441E-2</v>
      </c>
      <c r="T45" s="147">
        <f t="shared" si="35"/>
        <v>9.9729307239103476E-2</v>
      </c>
      <c r="U45" s="147">
        <f t="shared" si="2"/>
        <v>7.0473893609257949</v>
      </c>
      <c r="V45" s="59"/>
    </row>
    <row r="46" spans="1:22" s="133" customFormat="1" x14ac:dyDescent="0.2">
      <c r="A46" s="133" t="s">
        <v>245</v>
      </c>
      <c r="B46" s="133" t="str">
        <f>PROPER(VLOOKUP(B122,fips_xref!$A$5:$B$280,2,FALSE))&amp;" -  Gas Wells"</f>
        <v>Rosebud -  Gas Wells</v>
      </c>
      <c r="C46" s="147">
        <f t="shared" ref="C46:S46" si="45">SUMIF($C$110:$AD$110,C$4,$C122:$AD122)</f>
        <v>1.3836172144882407E-2</v>
      </c>
      <c r="D46" s="147">
        <f t="shared" si="45"/>
        <v>0</v>
      </c>
      <c r="E46" s="147">
        <f t="shared" si="45"/>
        <v>2.4885423850003278E-4</v>
      </c>
      <c r="F46" s="147">
        <f t="shared" si="45"/>
        <v>1.1761217106089381E-2</v>
      </c>
      <c r="G46" s="147">
        <f t="shared" si="45"/>
        <v>4.5022667569812776E-3</v>
      </c>
      <c r="H46" s="147">
        <f t="shared" si="45"/>
        <v>0</v>
      </c>
      <c r="I46" s="147">
        <f t="shared" si="45"/>
        <v>2.1065381628231297E-4</v>
      </c>
      <c r="J46" s="147">
        <f t="shared" si="45"/>
        <v>0</v>
      </c>
      <c r="K46" s="147">
        <f t="shared" si="45"/>
        <v>9.6219169106807351E-3</v>
      </c>
      <c r="L46" s="147">
        <f t="shared" si="45"/>
        <v>6.2102148577786323E-3</v>
      </c>
      <c r="M46" s="147">
        <f t="shared" si="45"/>
        <v>0</v>
      </c>
      <c r="N46" s="147">
        <f t="shared" si="45"/>
        <v>0</v>
      </c>
      <c r="O46" s="147">
        <f t="shared" si="45"/>
        <v>14.129568548178172</v>
      </c>
      <c r="P46" s="147">
        <f t="shared" si="45"/>
        <v>0</v>
      </c>
      <c r="Q46" s="147">
        <f t="shared" si="45"/>
        <v>0</v>
      </c>
      <c r="R46" s="147">
        <f t="shared" si="45"/>
        <v>0</v>
      </c>
      <c r="S46" s="147">
        <f t="shared" si="45"/>
        <v>0</v>
      </c>
      <c r="T46" s="147">
        <f t="shared" si="35"/>
        <v>0.34538218266626819</v>
      </c>
      <c r="U46" s="147">
        <f t="shared" si="2"/>
        <v>14.521342026675635</v>
      </c>
      <c r="V46" s="59"/>
    </row>
    <row r="47" spans="1:22" s="133" customFormat="1" x14ac:dyDescent="0.2">
      <c r="A47" s="133" t="s">
        <v>245</v>
      </c>
      <c r="B47" s="133" t="str">
        <f>PROPER(VLOOKUP(B123,fips_xref!$A$5:$B$280,2,FALSE))&amp;" -  Gas Wells"</f>
        <v>Teton -  Gas Wells</v>
      </c>
      <c r="C47" s="147">
        <f t="shared" ref="C47:S47" si="46">SUMIF($C$110:$AD$110,C$4,$C123:$AD123)</f>
        <v>5.5344688579529629E-2</v>
      </c>
      <c r="D47" s="147">
        <f t="shared" si="46"/>
        <v>0</v>
      </c>
      <c r="E47" s="147">
        <f t="shared" si="46"/>
        <v>9.9541695400013112E-4</v>
      </c>
      <c r="F47" s="147">
        <f t="shared" si="46"/>
        <v>4.7044868424357525E-2</v>
      </c>
      <c r="G47" s="147">
        <f t="shared" si="46"/>
        <v>1.800906702792511E-2</v>
      </c>
      <c r="H47" s="147">
        <f t="shared" si="46"/>
        <v>0</v>
      </c>
      <c r="I47" s="147">
        <f t="shared" si="46"/>
        <v>8.426152651292519E-4</v>
      </c>
      <c r="J47" s="147">
        <f t="shared" si="46"/>
        <v>0</v>
      </c>
      <c r="K47" s="147">
        <f t="shared" si="46"/>
        <v>3.8487667642722941E-2</v>
      </c>
      <c r="L47" s="147">
        <f t="shared" si="46"/>
        <v>2.4840859431114529E-2</v>
      </c>
      <c r="M47" s="147">
        <f t="shared" si="46"/>
        <v>0</v>
      </c>
      <c r="N47" s="147">
        <f t="shared" si="46"/>
        <v>5.2435563661638986E-3</v>
      </c>
      <c r="O47" s="147">
        <f t="shared" si="46"/>
        <v>0.17473573718569388</v>
      </c>
      <c r="P47" s="147">
        <f t="shared" si="46"/>
        <v>0</v>
      </c>
      <c r="Q47" s="147">
        <f t="shared" si="46"/>
        <v>0</v>
      </c>
      <c r="R47" s="147">
        <f t="shared" si="46"/>
        <v>0</v>
      </c>
      <c r="S47" s="147">
        <f t="shared" si="46"/>
        <v>0</v>
      </c>
      <c r="T47" s="147">
        <f t="shared" si="35"/>
        <v>7.332669622231669E-3</v>
      </c>
      <c r="U47" s="147">
        <f t="shared" si="2"/>
        <v>0.37287714649886855</v>
      </c>
      <c r="V47" s="59"/>
    </row>
    <row r="48" spans="1:22" s="133" customFormat="1" x14ac:dyDescent="0.2">
      <c r="A48" s="133" t="s">
        <v>245</v>
      </c>
      <c r="B48" s="133" t="str">
        <f>PROPER(VLOOKUP(B124,fips_xref!$A$5:$B$280,2,FALSE))&amp;" -  Gas Wells"</f>
        <v>Toole -  Gas Wells</v>
      </c>
      <c r="C48" s="147">
        <f t="shared" ref="C48:S48" si="47">SUMIF($C$110:$AD$110,C$4,$C124:$AD124)</f>
        <v>10.189067187183481</v>
      </c>
      <c r="D48" s="147">
        <f t="shared" si="47"/>
        <v>0.58348307981403802</v>
      </c>
      <c r="E48" s="147">
        <f t="shared" si="47"/>
        <v>0.1832582400205289</v>
      </c>
      <c r="F48" s="147">
        <f t="shared" si="47"/>
        <v>8.6610537974059625</v>
      </c>
      <c r="G48" s="147">
        <f t="shared" si="47"/>
        <v>3.315505040060688</v>
      </c>
      <c r="H48" s="147">
        <f t="shared" si="47"/>
        <v>0.60925290743851135</v>
      </c>
      <c r="I48" s="147">
        <f t="shared" si="47"/>
        <v>0.15512714534496236</v>
      </c>
      <c r="J48" s="147">
        <f t="shared" si="47"/>
        <v>0</v>
      </c>
      <c r="K48" s="147">
        <f t="shared" si="47"/>
        <v>7.085656122649822</v>
      </c>
      <c r="L48" s="147">
        <f t="shared" si="47"/>
        <v>4.5732516024062075</v>
      </c>
      <c r="M48" s="147">
        <f t="shared" si="47"/>
        <v>0</v>
      </c>
      <c r="N48" s="147">
        <f t="shared" si="47"/>
        <v>19.677673406827886</v>
      </c>
      <c r="O48" s="147">
        <f t="shared" si="47"/>
        <v>7.1397722469056024</v>
      </c>
      <c r="P48" s="147">
        <f t="shared" si="47"/>
        <v>0</v>
      </c>
      <c r="Q48" s="147">
        <f t="shared" si="47"/>
        <v>0</v>
      </c>
      <c r="R48" s="147">
        <f t="shared" si="47"/>
        <v>0</v>
      </c>
      <c r="S48" s="147">
        <f t="shared" si="47"/>
        <v>36.424610026045798</v>
      </c>
      <c r="T48" s="147">
        <f t="shared" si="35"/>
        <v>0.82688345306554556</v>
      </c>
      <c r="U48" s="147">
        <f t="shared" si="2"/>
        <v>99.424594255169026</v>
      </c>
      <c r="V48" s="59"/>
    </row>
    <row r="49" spans="1:33" s="133" customFormat="1" x14ac:dyDescent="0.2">
      <c r="A49" s="133" t="s">
        <v>245</v>
      </c>
      <c r="B49" s="133" t="str">
        <f>PROPER(VLOOKUP(B125,fips_xref!$A$5:$B$280,2,FALSE))&amp;" -  Gas Wells"</f>
        <v>Yellowstone -  Gas Wells</v>
      </c>
      <c r="C49" s="147">
        <f t="shared" ref="C49:S49" si="48">SUMIF($C$110:$AD$110,C$4,$C125:$AD125)</f>
        <v>0</v>
      </c>
      <c r="D49" s="147">
        <f t="shared" si="48"/>
        <v>0</v>
      </c>
      <c r="E49" s="147">
        <f t="shared" si="48"/>
        <v>0</v>
      </c>
      <c r="F49" s="147">
        <f t="shared" si="48"/>
        <v>0</v>
      </c>
      <c r="G49" s="147">
        <f t="shared" si="48"/>
        <v>0</v>
      </c>
      <c r="H49" s="147">
        <f t="shared" si="48"/>
        <v>0</v>
      </c>
      <c r="I49" s="147">
        <f t="shared" si="48"/>
        <v>0</v>
      </c>
      <c r="J49" s="147">
        <f t="shared" si="48"/>
        <v>0</v>
      </c>
      <c r="K49" s="147">
        <f t="shared" si="48"/>
        <v>0</v>
      </c>
      <c r="L49" s="147">
        <f t="shared" si="48"/>
        <v>0</v>
      </c>
      <c r="M49" s="147">
        <f t="shared" si="48"/>
        <v>0</v>
      </c>
      <c r="N49" s="147">
        <f t="shared" si="48"/>
        <v>0</v>
      </c>
      <c r="O49" s="147">
        <f t="shared" si="48"/>
        <v>0</v>
      </c>
      <c r="P49" s="147">
        <f t="shared" si="48"/>
        <v>0</v>
      </c>
      <c r="Q49" s="147">
        <f t="shared" si="48"/>
        <v>0</v>
      </c>
      <c r="R49" s="147">
        <f t="shared" si="48"/>
        <v>0</v>
      </c>
      <c r="S49" s="147">
        <f t="shared" si="48"/>
        <v>0</v>
      </c>
      <c r="T49" s="147">
        <f t="shared" si="35"/>
        <v>0</v>
      </c>
      <c r="U49" s="147">
        <f t="shared" si="2"/>
        <v>0</v>
      </c>
      <c r="V49" s="59"/>
    </row>
    <row r="50" spans="1:33" s="133" customFormat="1" x14ac:dyDescent="0.2">
      <c r="C50" s="147"/>
      <c r="D50" s="147"/>
      <c r="E50" s="147"/>
      <c r="F50" s="147"/>
      <c r="G50" s="147"/>
      <c r="H50" s="147"/>
      <c r="I50" s="147"/>
      <c r="J50" s="147"/>
      <c r="K50" s="147"/>
      <c r="L50" s="147"/>
      <c r="M50" s="147"/>
      <c r="N50" s="147"/>
      <c r="O50" s="147"/>
      <c r="P50" s="147"/>
      <c r="T50" s="147"/>
      <c r="U50" s="147"/>
      <c r="V50" s="59"/>
    </row>
    <row r="51" spans="1:33" s="133" customFormat="1" x14ac:dyDescent="0.2">
      <c r="B51" s="2" t="s">
        <v>105</v>
      </c>
      <c r="C51" s="168" t="str">
        <f>C4</f>
        <v>Compressor engines</v>
      </c>
      <c r="D51" s="168" t="str">
        <f t="shared" ref="D51:S51" si="49">D4</f>
        <v>Drill rigs</v>
      </c>
      <c r="E51" s="168" t="str">
        <f t="shared" si="49"/>
        <v>Heaters</v>
      </c>
      <c r="F51" s="168" t="str">
        <f t="shared" si="49"/>
        <v>Pneumatic devices</v>
      </c>
      <c r="G51" s="168" t="str">
        <f t="shared" si="49"/>
        <v>Venting - blowdowns</v>
      </c>
      <c r="H51" s="168" t="str">
        <f t="shared" si="49"/>
        <v>Fracing</v>
      </c>
      <c r="I51" s="168" t="str">
        <f t="shared" si="49"/>
        <v>Compressor Engine Startup/Shutdown</v>
      </c>
      <c r="J51" s="168" t="str">
        <f t="shared" si="49"/>
        <v>Permitted Tank Losses</v>
      </c>
      <c r="K51" s="168" t="str">
        <f t="shared" si="49"/>
        <v>Survey-based Fugitives</v>
      </c>
      <c r="L51" s="168" t="str">
        <f t="shared" si="49"/>
        <v>Miscellaneous engines</v>
      </c>
      <c r="M51" s="168" t="str">
        <f t="shared" si="49"/>
        <v>Artificial Lift</v>
      </c>
      <c r="N51" s="168" t="str">
        <f t="shared" si="49"/>
        <v>Dehydrator</v>
      </c>
      <c r="O51" s="168" t="str">
        <f t="shared" si="49"/>
        <v xml:space="preserve">Condensate tank </v>
      </c>
      <c r="P51" s="168" t="str">
        <f t="shared" si="49"/>
        <v>Oil Tank</v>
      </c>
      <c r="Q51" s="168" t="str">
        <f t="shared" si="49"/>
        <v>Oil Well Truck Loading</v>
      </c>
      <c r="R51" s="168" t="str">
        <f t="shared" si="49"/>
        <v>Casinghead Gas Venting</v>
      </c>
      <c r="S51" s="168" t="str">
        <f t="shared" si="49"/>
        <v>Water tank losses</v>
      </c>
      <c r="T51" s="168" t="str">
        <f>T4</f>
        <v>Other Categories</v>
      </c>
      <c r="U51" s="168" t="str">
        <f>U4</f>
        <v>Totals</v>
      </c>
      <c r="V51" s="59"/>
    </row>
    <row r="52" spans="1:33" s="133" customFormat="1" x14ac:dyDescent="0.2">
      <c r="B52" s="28" t="s">
        <v>247</v>
      </c>
      <c r="C52" s="167">
        <f t="shared" ref="C52:R54" si="50">SUMIF($A$5:$A$49,$B52,C$5:C$49)</f>
        <v>180.42448099584101</v>
      </c>
      <c r="D52" s="167">
        <f t="shared" si="50"/>
        <v>3.0801587844844156</v>
      </c>
      <c r="E52" s="167">
        <f t="shared" si="50"/>
        <v>5.7806432946255288</v>
      </c>
      <c r="F52" s="167">
        <f t="shared" si="50"/>
        <v>162.430723823249</v>
      </c>
      <c r="G52" s="167">
        <f t="shared" si="50"/>
        <v>365.33531011763267</v>
      </c>
      <c r="H52" s="167">
        <f t="shared" si="50"/>
        <v>3.2161955671747871</v>
      </c>
      <c r="I52" s="167">
        <f t="shared" si="50"/>
        <v>35.676455217259317</v>
      </c>
      <c r="J52" s="167">
        <f t="shared" si="50"/>
        <v>0</v>
      </c>
      <c r="K52" s="167">
        <f t="shared" si="50"/>
        <v>582.2362496568926</v>
      </c>
      <c r="L52" s="167">
        <f t="shared" si="50"/>
        <v>38.413182317921638</v>
      </c>
      <c r="M52" s="167">
        <f t="shared" si="50"/>
        <v>2.4726021821332926</v>
      </c>
      <c r="N52" s="167">
        <f t="shared" si="50"/>
        <v>220.58658235757463</v>
      </c>
      <c r="O52" s="167">
        <f t="shared" si="50"/>
        <v>57.765301426014268</v>
      </c>
      <c r="P52" s="167">
        <f t="shared" si="50"/>
        <v>1885.7334850024477</v>
      </c>
      <c r="Q52" s="167">
        <f t="shared" si="50"/>
        <v>92.45635911555874</v>
      </c>
      <c r="R52" s="167">
        <f t="shared" si="50"/>
        <v>207.65582358186737</v>
      </c>
      <c r="S52" s="167">
        <f t="shared" ref="S52:S54" si="51">SUMIF($A$5:$A$49,$B52,S$5:S$49)</f>
        <v>1224.9102451160841</v>
      </c>
      <c r="T52" s="167">
        <f>SUMIF($A$5:$A$49,$B52,T$5:T$49)</f>
        <v>23.313346561258179</v>
      </c>
      <c r="U52" s="167">
        <f>SUM(C52:T52)</f>
        <v>5091.4871451180188</v>
      </c>
      <c r="V52" s="59"/>
    </row>
    <row r="53" spans="1:33" s="133" customFormat="1" x14ac:dyDescent="0.2">
      <c r="B53" s="28" t="s">
        <v>244</v>
      </c>
      <c r="C53" s="167">
        <f t="shared" si="50"/>
        <v>124.3122158971503</v>
      </c>
      <c r="D53" s="167">
        <f t="shared" si="50"/>
        <v>0.82714616664158835</v>
      </c>
      <c r="E53" s="167">
        <f t="shared" si="50"/>
        <v>4.7714208843065427</v>
      </c>
      <c r="F53" s="167">
        <f t="shared" si="50"/>
        <v>114.73338924041505</v>
      </c>
      <c r="G53" s="167">
        <f t="shared" si="50"/>
        <v>347.07647500287902</v>
      </c>
      <c r="H53" s="167">
        <f t="shared" si="50"/>
        <v>0.86367749869219557</v>
      </c>
      <c r="I53" s="167">
        <f t="shared" si="50"/>
        <v>34.822153705286873</v>
      </c>
      <c r="J53" s="167">
        <f t="shared" si="50"/>
        <v>0</v>
      </c>
      <c r="K53" s="167">
        <f t="shared" si="50"/>
        <v>543.21479583309144</v>
      </c>
      <c r="L53" s="167">
        <f t="shared" si="50"/>
        <v>13.227804543593288</v>
      </c>
      <c r="M53" s="167">
        <f t="shared" si="50"/>
        <v>2.4726021821332926</v>
      </c>
      <c r="N53" s="167">
        <f t="shared" si="50"/>
        <v>7.6848976774207856</v>
      </c>
      <c r="O53" s="167">
        <f t="shared" si="50"/>
        <v>0</v>
      </c>
      <c r="P53" s="167">
        <f t="shared" si="50"/>
        <v>1885.7334850024477</v>
      </c>
      <c r="Q53" s="167">
        <f t="shared" si="50"/>
        <v>92.45635911555874</v>
      </c>
      <c r="R53" s="167">
        <f t="shared" si="50"/>
        <v>207.65582358186737</v>
      </c>
      <c r="S53" s="167">
        <f t="shared" si="51"/>
        <v>1141.6592980658972</v>
      </c>
      <c r="T53" s="167">
        <f>SUMIF($A$5:$A$49,$B53,T$5:T$49)</f>
        <v>18.453538398509359</v>
      </c>
      <c r="U53" s="167">
        <f>SUM(C53:T53)</f>
        <v>4539.9650827958912</v>
      </c>
      <c r="V53" s="220"/>
    </row>
    <row r="54" spans="1:33" s="133" customFormat="1" x14ac:dyDescent="0.2">
      <c r="B54" s="28" t="s">
        <v>245</v>
      </c>
      <c r="C54" s="167">
        <f t="shared" si="50"/>
        <v>56.112265098690713</v>
      </c>
      <c r="D54" s="167">
        <f t="shared" si="50"/>
        <v>2.253012617842828</v>
      </c>
      <c r="E54" s="167">
        <f t="shared" si="50"/>
        <v>1.0092224103189864</v>
      </c>
      <c r="F54" s="167">
        <f t="shared" si="50"/>
        <v>47.697334582833946</v>
      </c>
      <c r="G54" s="167">
        <f t="shared" si="50"/>
        <v>18.258835114753701</v>
      </c>
      <c r="H54" s="167">
        <f t="shared" si="50"/>
        <v>2.3525180684825915</v>
      </c>
      <c r="I54" s="167">
        <f t="shared" si="50"/>
        <v>0.85430151197244264</v>
      </c>
      <c r="J54" s="167">
        <f t="shared" si="50"/>
        <v>0</v>
      </c>
      <c r="K54" s="167">
        <f t="shared" si="50"/>
        <v>39.021453823801153</v>
      </c>
      <c r="L54" s="167">
        <f t="shared" si="50"/>
        <v>25.185377774328352</v>
      </c>
      <c r="M54" s="167">
        <f t="shared" si="50"/>
        <v>0</v>
      </c>
      <c r="N54" s="167">
        <f t="shared" si="50"/>
        <v>212.90168468015386</v>
      </c>
      <c r="O54" s="167">
        <f t="shared" si="50"/>
        <v>57.765301426014268</v>
      </c>
      <c r="P54" s="167">
        <f t="shared" si="50"/>
        <v>0</v>
      </c>
      <c r="Q54" s="167">
        <f t="shared" si="50"/>
        <v>0</v>
      </c>
      <c r="R54" s="167">
        <f t="shared" si="50"/>
        <v>0</v>
      </c>
      <c r="S54" s="167">
        <f t="shared" si="51"/>
        <v>83.250947050186738</v>
      </c>
      <c r="T54" s="167">
        <f>SUMIF($A$5:$A$49,$B54,T$5:T$49)</f>
        <v>4.8598081627488208</v>
      </c>
      <c r="U54" s="167">
        <f>SUM(C54:T54)</f>
        <v>551.52206232212836</v>
      </c>
      <c r="V54" s="59"/>
    </row>
    <row r="55" spans="1:33" s="133" customFormat="1" x14ac:dyDescent="0.2">
      <c r="C55" s="147"/>
      <c r="D55" s="147"/>
      <c r="E55" s="147"/>
      <c r="F55" s="147"/>
      <c r="G55" s="147"/>
      <c r="H55" s="147"/>
      <c r="I55" s="147"/>
      <c r="J55" s="147"/>
      <c r="K55" s="147"/>
      <c r="L55" s="147"/>
      <c r="M55" s="147"/>
      <c r="N55" s="147"/>
      <c r="O55" s="147"/>
      <c r="P55" s="147"/>
      <c r="Q55" s="147"/>
      <c r="R55" s="147"/>
      <c r="S55" s="59"/>
    </row>
    <row r="56" spans="1:33" s="133" customFormat="1" x14ac:dyDescent="0.2">
      <c r="C56" s="147"/>
      <c r="D56" s="147"/>
      <c r="E56" s="147"/>
      <c r="F56" s="147"/>
      <c r="G56" s="147"/>
      <c r="H56" s="147"/>
      <c r="I56" s="147"/>
      <c r="J56" s="147"/>
      <c r="K56" s="147"/>
      <c r="L56" s="147"/>
      <c r="M56" s="147"/>
      <c r="N56" s="147"/>
      <c r="O56" s="147"/>
      <c r="P56" s="147"/>
      <c r="Q56" s="147"/>
      <c r="R56" s="147"/>
      <c r="S56" s="59"/>
    </row>
    <row r="57" spans="1:33" s="2" customFormat="1" x14ac:dyDescent="0.2">
      <c r="B57" s="40" t="s">
        <v>41</v>
      </c>
      <c r="C57" s="43">
        <f t="shared" ref="C57" si="52">SUM(C5:C19)</f>
        <v>180.42448099584101</v>
      </c>
      <c r="D57" s="43">
        <f t="shared" ref="D57:U57" si="53">SUM(D5:D19)</f>
        <v>3.0801587844844156</v>
      </c>
      <c r="E57" s="43">
        <f t="shared" si="53"/>
        <v>5.7806432946255288</v>
      </c>
      <c r="F57" s="43">
        <f t="shared" si="53"/>
        <v>162.430723823249</v>
      </c>
      <c r="G57" s="43">
        <f t="shared" si="53"/>
        <v>365.33531011763267</v>
      </c>
      <c r="H57" s="43">
        <f t="shared" si="53"/>
        <v>3.2161955671747871</v>
      </c>
      <c r="I57" s="43">
        <f t="shared" si="53"/>
        <v>35.676455217259317</v>
      </c>
      <c r="J57" s="43">
        <f t="shared" si="53"/>
        <v>0</v>
      </c>
      <c r="K57" s="43">
        <f t="shared" si="53"/>
        <v>582.2362496568926</v>
      </c>
      <c r="L57" s="43">
        <f t="shared" si="53"/>
        <v>38.413182317921638</v>
      </c>
      <c r="M57" s="43">
        <f t="shared" si="53"/>
        <v>2.4726021821332926</v>
      </c>
      <c r="N57" s="43">
        <f t="shared" si="53"/>
        <v>220.58658235757463</v>
      </c>
      <c r="O57" s="43">
        <f t="shared" si="53"/>
        <v>57.765301426014268</v>
      </c>
      <c r="P57" s="43">
        <f t="shared" si="53"/>
        <v>1885.7334850024477</v>
      </c>
      <c r="Q57" s="43">
        <f t="shared" si="53"/>
        <v>92.45635911555874</v>
      </c>
      <c r="R57" s="43">
        <f t="shared" si="53"/>
        <v>207.65582358186737</v>
      </c>
      <c r="S57" s="43">
        <f t="shared" si="53"/>
        <v>1224.9102451160841</v>
      </c>
      <c r="T57" s="43">
        <f t="shared" si="53"/>
        <v>23.313346561258179</v>
      </c>
      <c r="U57" s="43">
        <f t="shared" si="53"/>
        <v>5091.4871451180197</v>
      </c>
    </row>
    <row r="58" spans="1:33" s="115" customFormat="1" x14ac:dyDescent="0.2">
      <c r="C58" s="116"/>
      <c r="D58" s="116"/>
      <c r="E58" s="116"/>
      <c r="F58" s="116"/>
      <c r="G58" s="116"/>
      <c r="H58" s="116"/>
      <c r="I58" s="116"/>
      <c r="J58" s="116"/>
      <c r="K58" s="116"/>
      <c r="L58" s="116"/>
      <c r="M58" s="116"/>
      <c r="N58" s="116"/>
      <c r="O58" s="116"/>
      <c r="P58" s="116"/>
      <c r="Q58" s="116"/>
      <c r="R58" s="116"/>
      <c r="S58" s="116"/>
    </row>
    <row r="59" spans="1:33" x14ac:dyDescent="0.2">
      <c r="P59" s="59"/>
    </row>
    <row r="60" spans="1:33" x14ac:dyDescent="0.2">
      <c r="B60" s="3" t="s">
        <v>49</v>
      </c>
      <c r="N60" s="121"/>
    </row>
    <row r="61" spans="1:33" x14ac:dyDescent="0.2">
      <c r="B61" t="s">
        <v>48</v>
      </c>
      <c r="C61" t="str">
        <f>VLOOKUP(C66,by_src_allpol!$J$28:$K$69,2,FALSE)</f>
        <v>Y</v>
      </c>
      <c r="D61" t="str">
        <f>VLOOKUP(D66,by_src_allpol!$J$28:$K$69,2,FALSE)</f>
        <v>Y</v>
      </c>
      <c r="E61" t="str">
        <f>VLOOKUP(E66,by_src_allpol!$J$28:$K$69,2,FALSE)</f>
        <v>Y</v>
      </c>
      <c r="F61" t="str">
        <f>VLOOKUP(F66,by_src_allpol!$J$28:$K$69,2,FALSE)</f>
        <v>N</v>
      </c>
      <c r="G61" t="str">
        <f>VLOOKUP(G66,by_src_allpol!$J$28:$K$69,2,FALSE)</f>
        <v>Y</v>
      </c>
      <c r="H61" t="str">
        <f>VLOOKUP(H66,by_src_allpol!$J$28:$K$69,2,FALSE)</f>
        <v>Y</v>
      </c>
      <c r="I61" t="str">
        <f>VLOOKUP(I66,by_src_allpol!$J$28:$K$69,2,FALSE)</f>
        <v>Y</v>
      </c>
      <c r="J61" t="str">
        <f>VLOOKUP(J66,by_src_allpol!$J$28:$K$69,2,FALSE)</f>
        <v>Y</v>
      </c>
      <c r="K61" t="str">
        <f>VLOOKUP(K66,by_src_allpol!$J$28:$K$69,2,FALSE)</f>
        <v>Y</v>
      </c>
      <c r="L61" t="str">
        <f>VLOOKUP(L66,by_src_allpol!$J$28:$K$69,2,FALSE)</f>
        <v>N</v>
      </c>
      <c r="M61" t="str">
        <f>VLOOKUP(M66,by_src_allpol!$J$28:$K$69,2,FALSE)</f>
        <v>Y</v>
      </c>
      <c r="N61" t="str">
        <f>VLOOKUP(N66,by_src_allpol!$J$28:$K$69,2,FALSE)</f>
        <v>N</v>
      </c>
      <c r="O61" t="str">
        <f>VLOOKUP(O66,by_src_allpol!$J$28:$K$69,2,FALSE)</f>
        <v>Y</v>
      </c>
      <c r="P61" t="str">
        <f>VLOOKUP(P66,by_src_allpol!$J$28:$K$69,2,FALSE)</f>
        <v>Y</v>
      </c>
      <c r="Q61" t="str">
        <f>VLOOKUP(Q66,by_src_allpol!$J$28:$K$69,2,FALSE)</f>
        <v>N</v>
      </c>
      <c r="R61" t="str">
        <f>VLOOKUP(R66,by_src_allpol!$J$28:$K$69,2,FALSE)</f>
        <v>N</v>
      </c>
      <c r="S61" t="str">
        <f>VLOOKUP(S66,by_src_allpol!$J$28:$K$69,2,FALSE)</f>
        <v>N</v>
      </c>
      <c r="T61" t="str">
        <f>VLOOKUP(T66,by_src_allpol!$J$28:$K$69,2,FALSE)</f>
        <v>N</v>
      </c>
      <c r="U61" t="str">
        <f>VLOOKUP(U66,by_src_allpol!$J$28:$K$69,2,FALSE)</f>
        <v>N</v>
      </c>
      <c r="V61" t="str">
        <f>VLOOKUP(V66,by_src_allpol!$J$28:$K$69,2,FALSE)</f>
        <v>N</v>
      </c>
      <c r="W61" t="str">
        <f>VLOOKUP(W66,by_src_allpol!$J$28:$K$69,2,FALSE)</f>
        <v>Y</v>
      </c>
      <c r="X61" t="str">
        <f>VLOOKUP(X66,by_src_allpol!$J$28:$K$69,2,FALSE)</f>
        <v>N</v>
      </c>
      <c r="Y61" t="str">
        <f>VLOOKUP(Y66,by_src_allpol!$J$28:$K$69,2,FALSE)</f>
        <v>N</v>
      </c>
      <c r="Z61" t="str">
        <f>VLOOKUP(Z66,by_src_allpol!$J$28:$K$69,2,FALSE)</f>
        <v>Y</v>
      </c>
      <c r="AA61" t="str">
        <f>VLOOKUP(AA66,by_src_allpol!$J$28:$K$69,2,FALSE)</f>
        <v>N</v>
      </c>
      <c r="AB61" t="str">
        <f>VLOOKUP(AB66,by_src_allpol!$J$28:$K$69,2,FALSE)</f>
        <v>Y</v>
      </c>
      <c r="AC61" t="str">
        <f>VLOOKUP(AC66,by_src_allpol!$J$28:$K$69,2,FALSE)</f>
        <v>N</v>
      </c>
      <c r="AD61" t="str">
        <f>VLOOKUP(AD66,by_src_allpol!$J$28:$K$69,2,FALSE)</f>
        <v>Y</v>
      </c>
      <c r="AE61" t="str">
        <f>VLOOKUP(AE66,by_src_allpol!$J$28:$K$69,2,FALSE)</f>
        <v>N</v>
      </c>
      <c r="AF61" t="str">
        <f>VLOOKUP(AF66,by_src_allpol!$J$28:$K$69,2,FALSE)</f>
        <v>N</v>
      </c>
      <c r="AG61" t="str">
        <f>VLOOKUP(AG66,by_src_allpol!$J$28:$K$69,2,FALSE)</f>
        <v>Y</v>
      </c>
    </row>
    <row r="62" spans="1:33" x14ac:dyDescent="0.2">
      <c r="B62" s="164" t="s">
        <v>105</v>
      </c>
      <c r="C62" s="165" t="s">
        <v>243</v>
      </c>
    </row>
    <row r="63" spans="1:33" x14ac:dyDescent="0.2">
      <c r="B63" s="164" t="s">
        <v>65</v>
      </c>
      <c r="C63" s="165" t="s">
        <v>460</v>
      </c>
    </row>
    <row r="65" spans="2:58" x14ac:dyDescent="0.2">
      <c r="B65" s="11" t="s">
        <v>258</v>
      </c>
      <c r="C65" s="11" t="s">
        <v>79</v>
      </c>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5"/>
    </row>
    <row r="66" spans="2:58" s="9" customFormat="1" ht="25.5" x14ac:dyDescent="0.2">
      <c r="B66" s="17" t="s">
        <v>80</v>
      </c>
      <c r="C66" s="18" t="s">
        <v>84</v>
      </c>
      <c r="D66" s="19" t="s">
        <v>18</v>
      </c>
      <c r="E66" s="19" t="s">
        <v>61</v>
      </c>
      <c r="F66" s="19" t="s">
        <v>68</v>
      </c>
      <c r="G66" s="19" t="s">
        <v>71</v>
      </c>
      <c r="H66" s="19" t="s">
        <v>17</v>
      </c>
      <c r="I66" s="19" t="s">
        <v>50</v>
      </c>
      <c r="J66" s="19" t="s">
        <v>77</v>
      </c>
      <c r="K66" s="19" t="s">
        <v>21</v>
      </c>
      <c r="L66" s="19" t="s">
        <v>20</v>
      </c>
      <c r="M66" s="19" t="s">
        <v>60</v>
      </c>
      <c r="N66" s="19" t="s">
        <v>83</v>
      </c>
      <c r="O66" s="19" t="s">
        <v>54</v>
      </c>
      <c r="P66" s="19" t="s">
        <v>55</v>
      </c>
      <c r="Q66" s="19" t="s">
        <v>76</v>
      </c>
      <c r="R66" s="19" t="s">
        <v>82</v>
      </c>
      <c r="S66" s="19" t="s">
        <v>70</v>
      </c>
      <c r="T66" s="19" t="s">
        <v>104</v>
      </c>
      <c r="U66" s="19" t="s">
        <v>87</v>
      </c>
      <c r="V66" s="19" t="s">
        <v>51</v>
      </c>
      <c r="W66" s="19" t="s">
        <v>113</v>
      </c>
      <c r="X66" s="19" t="s">
        <v>52</v>
      </c>
      <c r="Y66" s="19" t="s">
        <v>117</v>
      </c>
      <c r="Z66" s="19" t="s">
        <v>64</v>
      </c>
      <c r="AA66" s="19" t="s">
        <v>121</v>
      </c>
      <c r="AB66" s="19" t="s">
        <v>248</v>
      </c>
      <c r="AC66" s="19" t="s">
        <v>255</v>
      </c>
      <c r="AD66" s="19" t="s">
        <v>110</v>
      </c>
      <c r="AE66" s="19" t="s">
        <v>111</v>
      </c>
      <c r="AF66" s="19" t="s">
        <v>119</v>
      </c>
      <c r="AG66" s="19" t="s">
        <v>456</v>
      </c>
      <c r="AH66" s="20" t="s">
        <v>16</v>
      </c>
      <c r="AI66"/>
      <c r="AJ66"/>
      <c r="AK66"/>
      <c r="AL66"/>
      <c r="AM66"/>
      <c r="AN66"/>
      <c r="AO66"/>
      <c r="AP66"/>
      <c r="AQ66"/>
      <c r="AR66"/>
      <c r="AS66"/>
      <c r="AT66"/>
      <c r="AU66"/>
      <c r="AV66"/>
      <c r="AW66"/>
      <c r="AX66"/>
      <c r="AY66"/>
      <c r="AZ66"/>
      <c r="BA66"/>
      <c r="BB66"/>
      <c r="BC66"/>
      <c r="BD66"/>
      <c r="BE66"/>
      <c r="BF66"/>
    </row>
    <row r="67" spans="2:58" x14ac:dyDescent="0.2">
      <c r="B67" s="36" t="s">
        <v>125</v>
      </c>
      <c r="C67" s="32">
        <v>12.733059338154288</v>
      </c>
      <c r="D67" s="33">
        <v>0.77024002443850137</v>
      </c>
      <c r="E67" s="33">
        <v>0.29827406529865164</v>
      </c>
      <c r="F67" s="33">
        <v>0.27929780825716538</v>
      </c>
      <c r="G67" s="33">
        <v>4.55232143970915</v>
      </c>
      <c r="H67" s="33">
        <v>6.7540177733895326E-2</v>
      </c>
      <c r="I67" s="33">
        <v>49.96833862137823</v>
      </c>
      <c r="J67" s="33">
        <v>14.317359962439749</v>
      </c>
      <c r="K67" s="33">
        <v>11.07111457196431</v>
      </c>
      <c r="L67" s="33">
        <v>0.76142009367562435</v>
      </c>
      <c r="M67" s="33">
        <v>12.518921165663752</v>
      </c>
      <c r="N67" s="33">
        <v>3.495849358050189E-2</v>
      </c>
      <c r="O67" s="33">
        <v>0</v>
      </c>
      <c r="P67" s="33">
        <v>292.01588031669115</v>
      </c>
      <c r="Q67" s="33">
        <v>0</v>
      </c>
      <c r="R67" s="33">
        <v>0</v>
      </c>
      <c r="S67" s="33">
        <v>0</v>
      </c>
      <c r="T67" s="33">
        <v>0</v>
      </c>
      <c r="U67" s="33">
        <v>0</v>
      </c>
      <c r="V67" s="33">
        <v>0</v>
      </c>
      <c r="W67" s="33">
        <v>0.80425806771334041</v>
      </c>
      <c r="X67" s="33">
        <v>0</v>
      </c>
      <c r="Y67" s="33">
        <v>0</v>
      </c>
      <c r="Z67" s="33">
        <v>52.206760224059224</v>
      </c>
      <c r="AA67" s="33">
        <v>0</v>
      </c>
      <c r="AB67" s="33">
        <v>1.0933428135768986</v>
      </c>
      <c r="AC67" s="33">
        <v>0.10333663773269343</v>
      </c>
      <c r="AD67" s="33">
        <v>8.9615430401645213</v>
      </c>
      <c r="AE67" s="33">
        <v>0</v>
      </c>
      <c r="AF67" s="33">
        <v>0</v>
      </c>
      <c r="AG67" s="33">
        <v>21.331547256594071</v>
      </c>
      <c r="AH67" s="184">
        <v>483.88951411882579</v>
      </c>
    </row>
    <row r="68" spans="2:58" x14ac:dyDescent="0.2">
      <c r="B68" s="37" t="s">
        <v>155</v>
      </c>
      <c r="C68" s="34">
        <v>1.4991724249998464</v>
      </c>
      <c r="D68" s="35">
        <v>0</v>
      </c>
      <c r="E68" s="35">
        <v>2.8045963563643916E-2</v>
      </c>
      <c r="F68" s="35">
        <v>0</v>
      </c>
      <c r="G68" s="35">
        <v>0.65471884842385064</v>
      </c>
      <c r="H68" s="35">
        <v>1.0553152770921145E-3</v>
      </c>
      <c r="I68" s="35">
        <v>6.4540766497583641</v>
      </c>
      <c r="J68" s="35">
        <v>0</v>
      </c>
      <c r="K68" s="35">
        <v>1.2782160227070061</v>
      </c>
      <c r="L68" s="35">
        <v>7.8331684624245432E-2</v>
      </c>
      <c r="M68" s="35">
        <v>0.61869697844632132</v>
      </c>
      <c r="N68" s="35">
        <v>3.8873843980816868E-3</v>
      </c>
      <c r="O68" s="35">
        <v>0</v>
      </c>
      <c r="P68" s="35">
        <v>0</v>
      </c>
      <c r="Q68" s="35">
        <v>0</v>
      </c>
      <c r="R68" s="35">
        <v>0</v>
      </c>
      <c r="S68" s="35">
        <v>0</v>
      </c>
      <c r="T68" s="35">
        <v>0</v>
      </c>
      <c r="U68" s="35">
        <v>0</v>
      </c>
      <c r="V68" s="35">
        <v>0</v>
      </c>
      <c r="W68" s="35">
        <v>0</v>
      </c>
      <c r="X68" s="35">
        <v>0</v>
      </c>
      <c r="Y68" s="35">
        <v>0</v>
      </c>
      <c r="Z68" s="35">
        <v>0.13056825023428006</v>
      </c>
      <c r="AA68" s="35">
        <v>0</v>
      </c>
      <c r="AB68" s="35">
        <v>3.6879127206593088E-2</v>
      </c>
      <c r="AC68" s="35">
        <v>3.9847877954569096E-3</v>
      </c>
      <c r="AD68" s="35">
        <v>0.56054559513458913</v>
      </c>
      <c r="AE68" s="35">
        <v>0</v>
      </c>
      <c r="AF68" s="35">
        <v>0</v>
      </c>
      <c r="AG68" s="35">
        <v>1.2375000989641267</v>
      </c>
      <c r="AH68" s="185">
        <v>12.585679131533498</v>
      </c>
    </row>
    <row r="69" spans="2:58" x14ac:dyDescent="0.2">
      <c r="B69" s="37" t="s">
        <v>132</v>
      </c>
      <c r="C69" s="34">
        <v>9.6853205014176852E-2</v>
      </c>
      <c r="D69" s="35">
        <v>0</v>
      </c>
      <c r="E69" s="35">
        <v>1.7419796695002296E-3</v>
      </c>
      <c r="F69" s="35">
        <v>0</v>
      </c>
      <c r="G69" s="35">
        <v>4.3471504004450427E-2</v>
      </c>
      <c r="H69" s="35">
        <v>0</v>
      </c>
      <c r="I69" s="35">
        <v>0.17503826823660248</v>
      </c>
      <c r="J69" s="35">
        <v>0</v>
      </c>
      <c r="K69" s="35">
        <v>8.2328519742625672E-2</v>
      </c>
      <c r="L69" s="35">
        <v>4.9487024353961741E-3</v>
      </c>
      <c r="M69" s="35">
        <v>3.151586729886894E-2</v>
      </c>
      <c r="N69" s="35">
        <v>2.4888269640585228E-4</v>
      </c>
      <c r="O69" s="35">
        <v>0</v>
      </c>
      <c r="P69" s="35">
        <v>0</v>
      </c>
      <c r="Q69" s="35">
        <v>0</v>
      </c>
      <c r="R69" s="35">
        <v>0</v>
      </c>
      <c r="S69" s="35">
        <v>0</v>
      </c>
      <c r="T69" s="35">
        <v>0</v>
      </c>
      <c r="U69" s="35">
        <v>0</v>
      </c>
      <c r="V69" s="35">
        <v>0</v>
      </c>
      <c r="W69" s="35">
        <v>0</v>
      </c>
      <c r="X69" s="35">
        <v>0</v>
      </c>
      <c r="Y69" s="35">
        <v>0</v>
      </c>
      <c r="Z69" s="35">
        <v>2.8362331026149937E-2</v>
      </c>
      <c r="AA69" s="35">
        <v>0</v>
      </c>
      <c r="AB69" s="35">
        <v>1.4745767139761909E-3</v>
      </c>
      <c r="AC69" s="35">
        <v>1.7655257212131209E-4</v>
      </c>
      <c r="AD69" s="35">
        <v>0</v>
      </c>
      <c r="AE69" s="35">
        <v>0</v>
      </c>
      <c r="AF69" s="35">
        <v>0</v>
      </c>
      <c r="AG69" s="35">
        <v>6.7353418374765148E-2</v>
      </c>
      <c r="AH69" s="185">
        <v>0.53351380778503921</v>
      </c>
    </row>
    <row r="70" spans="2:58" x14ac:dyDescent="0.2">
      <c r="B70" s="37" t="s">
        <v>124</v>
      </c>
      <c r="C70" s="34">
        <v>32.73060816981625</v>
      </c>
      <c r="D70" s="35">
        <v>0.60991820440123945</v>
      </c>
      <c r="E70" s="35">
        <v>1.1951897802573164</v>
      </c>
      <c r="F70" s="35">
        <v>1.7991256215611822</v>
      </c>
      <c r="G70" s="35">
        <v>4.5084834953581483</v>
      </c>
      <c r="H70" s="35">
        <v>0.59144278401041883</v>
      </c>
      <c r="I70" s="35">
        <v>11.313979008062386</v>
      </c>
      <c r="J70" s="35">
        <v>18.923552057235618</v>
      </c>
      <c r="K70" s="35">
        <v>29.990172416256826</v>
      </c>
      <c r="L70" s="35">
        <v>2.6428589987791846</v>
      </c>
      <c r="M70" s="35">
        <v>83.994848120722637</v>
      </c>
      <c r="N70" s="35">
        <v>0.10370966707888696</v>
      </c>
      <c r="O70" s="35">
        <v>0.59478433263478081</v>
      </c>
      <c r="P70" s="35">
        <v>385.96345465988668</v>
      </c>
      <c r="Q70" s="35">
        <v>1.4506548745103407E-2</v>
      </c>
      <c r="R70" s="35">
        <v>0</v>
      </c>
      <c r="S70" s="35">
        <v>0</v>
      </c>
      <c r="T70" s="35">
        <v>0</v>
      </c>
      <c r="U70" s="35">
        <v>0</v>
      </c>
      <c r="V70" s="35">
        <v>0</v>
      </c>
      <c r="W70" s="35">
        <v>0.6368555527772326</v>
      </c>
      <c r="X70" s="35">
        <v>0</v>
      </c>
      <c r="Y70" s="35">
        <v>0</v>
      </c>
      <c r="Z70" s="35">
        <v>150.03760871300304</v>
      </c>
      <c r="AA70" s="35">
        <v>0</v>
      </c>
      <c r="AB70" s="35">
        <v>8.3750108335255469</v>
      </c>
      <c r="AC70" s="35">
        <v>0.7613171632350233</v>
      </c>
      <c r="AD70" s="35">
        <v>59.671202514361575</v>
      </c>
      <c r="AE70" s="35">
        <v>0</v>
      </c>
      <c r="AF70" s="35">
        <v>0</v>
      </c>
      <c r="AG70" s="35">
        <v>132.01916669418665</v>
      </c>
      <c r="AH70" s="185">
        <v>926.47779533589551</v>
      </c>
    </row>
    <row r="71" spans="2:58" x14ac:dyDescent="0.2">
      <c r="B71" s="37" t="s">
        <v>131</v>
      </c>
      <c r="C71" s="34">
        <v>5.5344688579529629E-2</v>
      </c>
      <c r="D71" s="35">
        <v>0</v>
      </c>
      <c r="E71" s="35">
        <v>9.9541695400013112E-4</v>
      </c>
      <c r="F71" s="35">
        <v>0</v>
      </c>
      <c r="G71" s="35">
        <v>2.4840859431114529E-2</v>
      </c>
      <c r="H71" s="35">
        <v>0</v>
      </c>
      <c r="I71" s="35">
        <v>1.0949793317633973</v>
      </c>
      <c r="J71" s="35">
        <v>0</v>
      </c>
      <c r="K71" s="35">
        <v>4.7044868424357525E-2</v>
      </c>
      <c r="L71" s="35">
        <v>2.8278299630835283E-3</v>
      </c>
      <c r="M71" s="35">
        <v>1.800906702792511E-2</v>
      </c>
      <c r="N71" s="35">
        <v>1.4221868366048703E-4</v>
      </c>
      <c r="O71" s="35">
        <v>0</v>
      </c>
      <c r="P71" s="35">
        <v>0</v>
      </c>
      <c r="Q71" s="35">
        <v>0</v>
      </c>
      <c r="R71" s="35">
        <v>0</v>
      </c>
      <c r="S71" s="35">
        <v>0</v>
      </c>
      <c r="T71" s="35">
        <v>0</v>
      </c>
      <c r="U71" s="35">
        <v>0</v>
      </c>
      <c r="V71" s="35">
        <v>0</v>
      </c>
      <c r="W71" s="35">
        <v>0</v>
      </c>
      <c r="X71" s="35">
        <v>0</v>
      </c>
      <c r="Y71" s="35">
        <v>0</v>
      </c>
      <c r="Z71" s="35">
        <v>0</v>
      </c>
      <c r="AA71" s="35">
        <v>0</v>
      </c>
      <c r="AB71" s="35">
        <v>8.426152651292519E-4</v>
      </c>
      <c r="AC71" s="35">
        <v>1.008871840693212E-4</v>
      </c>
      <c r="AD71" s="35">
        <v>0</v>
      </c>
      <c r="AE71" s="35">
        <v>0</v>
      </c>
      <c r="AF71" s="35">
        <v>0</v>
      </c>
      <c r="AG71" s="35">
        <v>3.8487667642722941E-2</v>
      </c>
      <c r="AH71" s="185">
        <v>1.2836154509189899</v>
      </c>
    </row>
    <row r="72" spans="2:58" s="25" customFormat="1" x14ac:dyDescent="0.2">
      <c r="B72" s="37" t="s">
        <v>126</v>
      </c>
      <c r="C72" s="34">
        <v>7.573555208245951</v>
      </c>
      <c r="D72" s="35">
        <v>0</v>
      </c>
      <c r="E72" s="35">
        <v>0.13838061779669056</v>
      </c>
      <c r="F72" s="35">
        <v>0</v>
      </c>
      <c r="G72" s="35">
        <v>3.3629709318149144</v>
      </c>
      <c r="H72" s="35">
        <v>2.1106305541842289E-3</v>
      </c>
      <c r="I72" s="35">
        <v>41.693568191825555</v>
      </c>
      <c r="J72" s="35">
        <v>2.6822827528860213E-2</v>
      </c>
      <c r="K72" s="35">
        <v>6.4455165238306789</v>
      </c>
      <c r="L72" s="35">
        <v>0.39043317210621697</v>
      </c>
      <c r="M72" s="35">
        <v>2.7261595841508601</v>
      </c>
      <c r="N72" s="35">
        <v>1.9531640346440296E-2</v>
      </c>
      <c r="O72" s="35">
        <v>6.6953005158409651</v>
      </c>
      <c r="P72" s="35">
        <v>0.54707652905083237</v>
      </c>
      <c r="Q72" s="35">
        <v>0.16329566528074915</v>
      </c>
      <c r="R72" s="35">
        <v>0</v>
      </c>
      <c r="S72" s="35">
        <v>0</v>
      </c>
      <c r="T72" s="35">
        <v>0</v>
      </c>
      <c r="U72" s="35">
        <v>0</v>
      </c>
      <c r="V72" s="35">
        <v>0</v>
      </c>
      <c r="W72" s="35">
        <v>0</v>
      </c>
      <c r="X72" s="35">
        <v>0</v>
      </c>
      <c r="Y72" s="35">
        <v>0</v>
      </c>
      <c r="Z72" s="35">
        <v>2.5467058542710252</v>
      </c>
      <c r="AA72" s="35">
        <v>0</v>
      </c>
      <c r="AB72" s="35">
        <v>0.14341520231516922</v>
      </c>
      <c r="AC72" s="35">
        <v>1.6309672923017701E-2</v>
      </c>
      <c r="AD72" s="35">
        <v>0.79985544536512532</v>
      </c>
      <c r="AE72" s="35">
        <v>0</v>
      </c>
      <c r="AF72" s="35">
        <v>0</v>
      </c>
      <c r="AG72" s="35">
        <v>5.6566817681603698</v>
      </c>
      <c r="AH72" s="185">
        <v>78.947689981407592</v>
      </c>
      <c r="AI72"/>
      <c r="AJ72"/>
      <c r="AK72"/>
      <c r="AL72"/>
      <c r="AM72"/>
      <c r="AN72"/>
      <c r="AO72"/>
      <c r="AP72"/>
      <c r="AQ72"/>
      <c r="AR72"/>
      <c r="AS72"/>
      <c r="AT72"/>
      <c r="AU72"/>
      <c r="AV72"/>
      <c r="AW72"/>
      <c r="AX72"/>
      <c r="AY72"/>
      <c r="AZ72"/>
      <c r="BA72"/>
      <c r="BB72"/>
      <c r="BC72"/>
      <c r="BD72"/>
      <c r="BE72"/>
      <c r="BF72"/>
    </row>
    <row r="73" spans="2:58" s="25" customFormat="1" x14ac:dyDescent="0.2">
      <c r="B73" s="37" t="s">
        <v>127</v>
      </c>
      <c r="C73" s="34">
        <v>8.0038833703015655</v>
      </c>
      <c r="D73" s="35">
        <v>0.11541661458843698</v>
      </c>
      <c r="E73" s="35">
        <v>0.25864051340380545</v>
      </c>
      <c r="F73" s="35">
        <v>0.14645532323273766</v>
      </c>
      <c r="G73" s="35">
        <v>1.6670767016025096</v>
      </c>
      <c r="H73" s="35">
        <v>0.11183645370378828</v>
      </c>
      <c r="I73" s="35">
        <v>9.7962857336022147</v>
      </c>
      <c r="J73" s="35">
        <v>8.628777520777593</v>
      </c>
      <c r="K73" s="35">
        <v>7.2135301951916535</v>
      </c>
      <c r="L73" s="35">
        <v>0.59246876133419613</v>
      </c>
      <c r="M73" s="35">
        <v>16.473202463857618</v>
      </c>
      <c r="N73" s="35">
        <v>2.4274087229873086E-2</v>
      </c>
      <c r="O73" s="35">
        <v>27.515856150223314</v>
      </c>
      <c r="P73" s="35">
        <v>175.99194756554601</v>
      </c>
      <c r="Q73" s="35">
        <v>0.67110057646990284</v>
      </c>
      <c r="R73" s="35">
        <v>0</v>
      </c>
      <c r="S73" s="35">
        <v>0</v>
      </c>
      <c r="T73" s="35">
        <v>0</v>
      </c>
      <c r="U73" s="35">
        <v>0</v>
      </c>
      <c r="V73" s="35">
        <v>0</v>
      </c>
      <c r="W73" s="35">
        <v>0.12051404820020895</v>
      </c>
      <c r="X73" s="35">
        <v>0</v>
      </c>
      <c r="Y73" s="35">
        <v>0</v>
      </c>
      <c r="Z73" s="35">
        <v>28.222568132037438</v>
      </c>
      <c r="AA73" s="35">
        <v>0</v>
      </c>
      <c r="AB73" s="35">
        <v>1.6112688412391953</v>
      </c>
      <c r="AC73" s="35">
        <v>0.14726637392379088</v>
      </c>
      <c r="AD73" s="35">
        <v>21.164791648841156</v>
      </c>
      <c r="AE73" s="35">
        <v>0</v>
      </c>
      <c r="AF73" s="35">
        <v>0</v>
      </c>
      <c r="AG73" s="35">
        <v>26.225683950708245</v>
      </c>
      <c r="AH73" s="185">
        <v>334.70284502601527</v>
      </c>
      <c r="AI73"/>
      <c r="AJ73"/>
      <c r="AK73"/>
      <c r="AL73"/>
      <c r="AM73"/>
      <c r="AN73"/>
      <c r="AO73"/>
      <c r="AP73"/>
      <c r="AQ73"/>
      <c r="AR73"/>
      <c r="AS73"/>
      <c r="AT73"/>
      <c r="AU73"/>
      <c r="AV73"/>
      <c r="AW73"/>
      <c r="AX73"/>
      <c r="AY73"/>
      <c r="AZ73"/>
      <c r="BA73"/>
      <c r="BB73"/>
      <c r="BC73"/>
      <c r="BD73"/>
      <c r="BE73"/>
      <c r="BF73"/>
    </row>
    <row r="74" spans="2:58" s="25" customFormat="1" x14ac:dyDescent="0.2">
      <c r="B74" s="37" t="s">
        <v>189</v>
      </c>
      <c r="C74" s="34">
        <v>3.675179459908541</v>
      </c>
      <c r="D74" s="35">
        <v>6.2813483293760221E-3</v>
      </c>
      <c r="E74" s="35">
        <v>0.14106279018540155</v>
      </c>
      <c r="F74" s="35">
        <v>3.4045440873094739E-2</v>
      </c>
      <c r="G74" s="35">
        <v>0.39106820844155959</v>
      </c>
      <c r="H74" s="35">
        <v>7.3100271656485125E-2</v>
      </c>
      <c r="I74" s="35">
        <v>0.11403848926707155</v>
      </c>
      <c r="J74" s="35">
        <v>8.9863803472370769</v>
      </c>
      <c r="K74" s="35">
        <v>3.3919900185105707</v>
      </c>
      <c r="L74" s="35">
        <v>0.30773235405742805</v>
      </c>
      <c r="M74" s="35">
        <v>10.26100550732184</v>
      </c>
      <c r="N74" s="35">
        <v>1.1866829621316658E-2</v>
      </c>
      <c r="O74" s="35">
        <v>0</v>
      </c>
      <c r="P74" s="35">
        <v>183.28559000006291</v>
      </c>
      <c r="Q74" s="35">
        <v>0</v>
      </c>
      <c r="R74" s="35">
        <v>0</v>
      </c>
      <c r="S74" s="35">
        <v>0</v>
      </c>
      <c r="T74" s="35">
        <v>0</v>
      </c>
      <c r="U74" s="35">
        <v>0</v>
      </c>
      <c r="V74" s="35">
        <v>0</v>
      </c>
      <c r="W74" s="35">
        <v>6.5587672799801806E-3</v>
      </c>
      <c r="X74" s="35">
        <v>0</v>
      </c>
      <c r="Y74" s="35">
        <v>0</v>
      </c>
      <c r="Z74" s="35">
        <v>235.00728461895716</v>
      </c>
      <c r="AA74" s="35">
        <v>0</v>
      </c>
      <c r="AB74" s="35">
        <v>1.0294858242518234</v>
      </c>
      <c r="AC74" s="35">
        <v>9.342130297801772E-2</v>
      </c>
      <c r="AD74" s="35">
        <v>3.0814667159932112</v>
      </c>
      <c r="AE74" s="35">
        <v>0</v>
      </c>
      <c r="AF74" s="35">
        <v>0</v>
      </c>
      <c r="AG74" s="35">
        <v>16.059659507766483</v>
      </c>
      <c r="AH74" s="185">
        <v>465.95721780269935</v>
      </c>
      <c r="AI74"/>
      <c r="AJ74"/>
      <c r="AK74"/>
      <c r="AL74"/>
      <c r="AM74"/>
      <c r="AN74"/>
      <c r="AO74"/>
      <c r="AP74"/>
      <c r="AQ74"/>
      <c r="AR74"/>
      <c r="AS74"/>
      <c r="AT74"/>
      <c r="AU74"/>
      <c r="AV74"/>
      <c r="AW74"/>
      <c r="AX74"/>
      <c r="AY74"/>
      <c r="AZ74"/>
      <c r="BA74"/>
      <c r="BB74"/>
      <c r="BC74"/>
      <c r="BD74"/>
      <c r="BE74"/>
      <c r="BF74"/>
    </row>
    <row r="75" spans="2:58" s="25" customFormat="1" x14ac:dyDescent="0.2">
      <c r="B75" s="37" t="s">
        <v>193</v>
      </c>
      <c r="C75" s="34">
        <v>2.3917834580357167</v>
      </c>
      <c r="D75" s="35">
        <v>2.8615031278268543E-2</v>
      </c>
      <c r="E75" s="35">
        <v>9.1802768215896238E-2</v>
      </c>
      <c r="F75" s="35">
        <v>0.15509589731076495</v>
      </c>
      <c r="G75" s="35">
        <v>0.25450470708101491</v>
      </c>
      <c r="H75" s="35">
        <v>4.7573192665331575E-2</v>
      </c>
      <c r="I75" s="35">
        <v>6.3631667128278266E-2</v>
      </c>
      <c r="J75" s="35">
        <v>1.5051416479313284</v>
      </c>
      <c r="K75" s="35">
        <v>2.2074855676021174</v>
      </c>
      <c r="L75" s="35">
        <v>0.20027026216435789</v>
      </c>
      <c r="M75" s="35">
        <v>6.6777972349237373</v>
      </c>
      <c r="N75" s="35">
        <v>7.722857372602903E-3</v>
      </c>
      <c r="O75" s="35">
        <v>0</v>
      </c>
      <c r="P75" s="35">
        <v>30.698764609888652</v>
      </c>
      <c r="Q75" s="35">
        <v>0</v>
      </c>
      <c r="R75" s="35">
        <v>0</v>
      </c>
      <c r="S75" s="35">
        <v>0</v>
      </c>
      <c r="T75" s="35">
        <v>0</v>
      </c>
      <c r="U75" s="35">
        <v>0</v>
      </c>
      <c r="V75" s="35">
        <v>0</v>
      </c>
      <c r="W75" s="35">
        <v>2.9878828719909715E-2</v>
      </c>
      <c r="X75" s="35">
        <v>0</v>
      </c>
      <c r="Y75" s="35">
        <v>0</v>
      </c>
      <c r="Z75" s="35">
        <v>69.227852683000876</v>
      </c>
      <c r="AA75" s="35">
        <v>0</v>
      </c>
      <c r="AB75" s="35">
        <v>0.6699828380051549</v>
      </c>
      <c r="AC75" s="35">
        <v>6.0797990826963903E-2</v>
      </c>
      <c r="AD75" s="35">
        <v>1.7194095221635515</v>
      </c>
      <c r="AE75" s="35">
        <v>0</v>
      </c>
      <c r="AF75" s="35">
        <v>0</v>
      </c>
      <c r="AG75" s="35">
        <v>10.451524441562315</v>
      </c>
      <c r="AH75" s="185">
        <v>126.48963520587682</v>
      </c>
      <c r="AI75"/>
      <c r="AJ75"/>
      <c r="AK75"/>
      <c r="AL75"/>
      <c r="AM75"/>
      <c r="AN75"/>
      <c r="AO75"/>
      <c r="AP75"/>
      <c r="AQ75"/>
      <c r="AR75"/>
      <c r="AS75"/>
      <c r="AT75"/>
      <c r="AU75"/>
      <c r="AV75"/>
      <c r="AW75"/>
      <c r="AX75"/>
      <c r="AY75"/>
      <c r="AZ75"/>
      <c r="BA75"/>
      <c r="BB75"/>
      <c r="BC75"/>
      <c r="BD75"/>
      <c r="BE75"/>
      <c r="BF75"/>
    </row>
    <row r="76" spans="2:58" s="25" customFormat="1" x14ac:dyDescent="0.2">
      <c r="B76" s="37" t="s">
        <v>128</v>
      </c>
      <c r="C76" s="34">
        <v>21.079146834798774</v>
      </c>
      <c r="D76" s="35">
        <v>0.54340707453177528</v>
      </c>
      <c r="E76" s="35">
        <v>0.38132141462390168</v>
      </c>
      <c r="F76" s="35">
        <v>8.3087948902359807E-2</v>
      </c>
      <c r="G76" s="35">
        <v>9.4242659936512858</v>
      </c>
      <c r="H76" s="35">
        <v>2.1421325027541427E-3</v>
      </c>
      <c r="I76" s="35">
        <v>74.496798678532599</v>
      </c>
      <c r="J76" s="35">
        <v>0</v>
      </c>
      <c r="K76" s="35">
        <v>17.9258444173255</v>
      </c>
      <c r="L76" s="35">
        <v>1.0805513837448961</v>
      </c>
      <c r="M76" s="35">
        <v>7.1247625381223658</v>
      </c>
      <c r="N76" s="35">
        <v>5.4237865931348321E-2</v>
      </c>
      <c r="O76" s="35">
        <v>0</v>
      </c>
      <c r="P76" s="35">
        <v>0</v>
      </c>
      <c r="Q76" s="35">
        <v>0</v>
      </c>
      <c r="R76" s="35">
        <v>0</v>
      </c>
      <c r="S76" s="35">
        <v>0</v>
      </c>
      <c r="T76" s="35">
        <v>0</v>
      </c>
      <c r="U76" s="35">
        <v>0</v>
      </c>
      <c r="V76" s="35">
        <v>0</v>
      </c>
      <c r="W76" s="35">
        <v>0.56740692495600054</v>
      </c>
      <c r="X76" s="35">
        <v>0</v>
      </c>
      <c r="Y76" s="35">
        <v>0</v>
      </c>
      <c r="Z76" s="35">
        <v>11.432005135421372</v>
      </c>
      <c r="AA76" s="35">
        <v>0</v>
      </c>
      <c r="AB76" s="35">
        <v>0.34945551103762684</v>
      </c>
      <c r="AC76" s="35">
        <v>4.0966229646859559E-2</v>
      </c>
      <c r="AD76" s="35">
        <v>1.5582602805611376</v>
      </c>
      <c r="AE76" s="35">
        <v>0</v>
      </c>
      <c r="AF76" s="35">
        <v>0</v>
      </c>
      <c r="AG76" s="35">
        <v>15.054526566965514</v>
      </c>
      <c r="AH76" s="185">
        <v>161.19818693125609</v>
      </c>
      <c r="AI76"/>
      <c r="AJ76"/>
      <c r="AK76"/>
      <c r="AL76"/>
      <c r="AM76"/>
      <c r="AN76"/>
      <c r="AO76"/>
      <c r="AP76"/>
      <c r="AQ76"/>
      <c r="AR76"/>
      <c r="AS76"/>
      <c r="AT76"/>
      <c r="AU76"/>
      <c r="AV76"/>
      <c r="AW76"/>
      <c r="AX76"/>
      <c r="AY76"/>
      <c r="AZ76"/>
      <c r="BA76"/>
      <c r="BB76"/>
      <c r="BC76"/>
      <c r="BD76"/>
      <c r="BE76"/>
      <c r="BF76"/>
    </row>
    <row r="77" spans="2:58" s="26" customFormat="1" x14ac:dyDescent="0.2">
      <c r="B77" s="37" t="s">
        <v>123</v>
      </c>
      <c r="C77" s="34">
        <v>13.159187450662817</v>
      </c>
      <c r="D77" s="35">
        <v>2.3664400343656064E-2</v>
      </c>
      <c r="E77" s="35">
        <v>0.48258816139883853</v>
      </c>
      <c r="F77" s="35">
        <v>7.2786871079230805E-2</v>
      </c>
      <c r="G77" s="35">
        <v>1.7779007852576398</v>
      </c>
      <c r="H77" s="35">
        <v>0.23980316515331526</v>
      </c>
      <c r="I77" s="35">
        <v>1.65693134197225</v>
      </c>
      <c r="J77" s="35">
        <v>5.948719396520425</v>
      </c>
      <c r="K77" s="35">
        <v>12.064799482162696</v>
      </c>
      <c r="L77" s="35">
        <v>1.0658577004820624</v>
      </c>
      <c r="M77" s="35">
        <v>34.019782939187564</v>
      </c>
      <c r="N77" s="35">
        <v>4.1762813468205755E-2</v>
      </c>
      <c r="O77" s="35">
        <v>1.515283895045751</v>
      </c>
      <c r="P77" s="35">
        <v>121.32966803161061</v>
      </c>
      <c r="Q77" s="35">
        <v>3.6957159898239625E-2</v>
      </c>
      <c r="R77" s="35">
        <v>0</v>
      </c>
      <c r="S77" s="35">
        <v>0</v>
      </c>
      <c r="T77" s="35">
        <v>0</v>
      </c>
      <c r="U77" s="35">
        <v>0</v>
      </c>
      <c r="V77" s="35">
        <v>0</v>
      </c>
      <c r="W77" s="35">
        <v>2.4709550646706664E-2</v>
      </c>
      <c r="X77" s="35">
        <v>0</v>
      </c>
      <c r="Y77" s="35">
        <v>0</v>
      </c>
      <c r="Z77" s="35">
        <v>75.316220433229205</v>
      </c>
      <c r="AA77" s="35">
        <v>0</v>
      </c>
      <c r="AB77" s="35">
        <v>3.3939873229936128</v>
      </c>
      <c r="AC77" s="35">
        <v>0.30847609481236754</v>
      </c>
      <c r="AD77" s="35">
        <v>0</v>
      </c>
      <c r="AE77" s="35">
        <v>0</v>
      </c>
      <c r="AF77" s="35">
        <v>0</v>
      </c>
      <c r="AG77" s="35">
        <v>53.450172077505826</v>
      </c>
      <c r="AH77" s="185">
        <v>325.92925907343107</v>
      </c>
      <c r="AI77"/>
      <c r="AJ77"/>
      <c r="AK77"/>
      <c r="AL77"/>
      <c r="AM77"/>
      <c r="AN77"/>
      <c r="AO77"/>
      <c r="AP77"/>
      <c r="AQ77"/>
      <c r="AR77"/>
      <c r="AS77"/>
      <c r="AT77"/>
      <c r="AU77"/>
      <c r="AV77"/>
      <c r="AW77"/>
      <c r="AX77"/>
      <c r="AY77"/>
      <c r="AZ77"/>
      <c r="BA77"/>
      <c r="BB77"/>
      <c r="BC77"/>
      <c r="BD77"/>
      <c r="BE77"/>
      <c r="BF77"/>
    </row>
    <row r="78" spans="2:58" s="26" customFormat="1" x14ac:dyDescent="0.2">
      <c r="B78" s="37" t="s">
        <v>133</v>
      </c>
      <c r="C78" s="34">
        <v>4.8557392701196269</v>
      </c>
      <c r="D78" s="35">
        <v>3.3101708656394273E-2</v>
      </c>
      <c r="E78" s="35">
        <v>0.18609348257799732</v>
      </c>
      <c r="F78" s="35">
        <v>0.17941406936297546</v>
      </c>
      <c r="G78" s="35">
        <v>0.52142706089983326</v>
      </c>
      <c r="H78" s="35">
        <v>9.6306707102988318E-2</v>
      </c>
      <c r="I78" s="35">
        <v>0.19072036357585001</v>
      </c>
      <c r="J78" s="35">
        <v>13.347441160552757</v>
      </c>
      <c r="K78" s="35">
        <v>4.4805734637152543</v>
      </c>
      <c r="L78" s="35">
        <v>0.40613212236008084</v>
      </c>
      <c r="M78" s="35">
        <v>13.522969839895278</v>
      </c>
      <c r="N78" s="35">
        <v>1.5669631791062465E-2</v>
      </c>
      <c r="O78" s="35">
        <v>14.129568548178172</v>
      </c>
      <c r="P78" s="35">
        <v>272.23348373577312</v>
      </c>
      <c r="Q78" s="35">
        <v>0.34461444870856484</v>
      </c>
      <c r="R78" s="35">
        <v>0</v>
      </c>
      <c r="S78" s="35">
        <v>0</v>
      </c>
      <c r="T78" s="35">
        <v>0</v>
      </c>
      <c r="U78" s="35">
        <v>0</v>
      </c>
      <c r="V78" s="35">
        <v>0</v>
      </c>
      <c r="W78" s="35">
        <v>3.4563662491324129E-2</v>
      </c>
      <c r="X78" s="35">
        <v>0</v>
      </c>
      <c r="Y78" s="35">
        <v>0</v>
      </c>
      <c r="Z78" s="35">
        <v>232.58958436830392</v>
      </c>
      <c r="AA78" s="35">
        <v>0</v>
      </c>
      <c r="AB78" s="35">
        <v>1.3565173746559862</v>
      </c>
      <c r="AC78" s="35">
        <v>0.12310408127499305</v>
      </c>
      <c r="AD78" s="35">
        <v>5.1535096281813235</v>
      </c>
      <c r="AE78" s="35">
        <v>0</v>
      </c>
      <c r="AF78" s="35">
        <v>0</v>
      </c>
      <c r="AG78" s="35">
        <v>21.167586030317317</v>
      </c>
      <c r="AH78" s="185">
        <v>584.96812075849471</v>
      </c>
      <c r="AI78"/>
      <c r="AJ78"/>
      <c r="AK78"/>
      <c r="AL78"/>
      <c r="AM78"/>
      <c r="AN78"/>
      <c r="AO78"/>
      <c r="AP78"/>
      <c r="AQ78"/>
      <c r="AR78"/>
      <c r="AS78"/>
      <c r="AT78"/>
      <c r="AU78"/>
      <c r="AV78"/>
      <c r="AW78"/>
      <c r="AX78"/>
      <c r="AY78"/>
      <c r="AZ78"/>
      <c r="BA78"/>
      <c r="BB78"/>
      <c r="BC78"/>
      <c r="BD78"/>
      <c r="BE78"/>
      <c r="BF78"/>
    </row>
    <row r="79" spans="2:58" s="26" customFormat="1" x14ac:dyDescent="0.2">
      <c r="B79" s="37" t="s">
        <v>212</v>
      </c>
      <c r="C79" s="34">
        <v>6.3556523341370283</v>
      </c>
      <c r="D79" s="35">
        <v>1.0768025707501754E-2</v>
      </c>
      <c r="E79" s="35">
        <v>0.24281734298611707</v>
      </c>
      <c r="F79" s="35">
        <v>5.8363612925305286E-2</v>
      </c>
      <c r="G79" s="35">
        <v>0.69524350247378819</v>
      </c>
      <c r="H79" s="35">
        <v>0.12531475141111734</v>
      </c>
      <c r="I79" s="35">
        <v>5.2594325306170621E-3</v>
      </c>
      <c r="J79" s="35">
        <v>3.5353284578960111</v>
      </c>
      <c r="K79" s="35">
        <v>5.8618849001567659</v>
      </c>
      <c r="L79" s="35">
        <v>0.53036900834724587</v>
      </c>
      <c r="M79" s="35">
        <v>17.6083042224368</v>
      </c>
      <c r="N79" s="35">
        <v>2.0485355177346183E-2</v>
      </c>
      <c r="O79" s="35">
        <v>0.17473573718569388</v>
      </c>
      <c r="P79" s="35">
        <v>72.106313911886346</v>
      </c>
      <c r="Q79" s="35">
        <v>4.2617337914183321E-3</v>
      </c>
      <c r="R79" s="35">
        <v>0</v>
      </c>
      <c r="S79" s="35">
        <v>0</v>
      </c>
      <c r="T79" s="35">
        <v>0</v>
      </c>
      <c r="U79" s="35">
        <v>0</v>
      </c>
      <c r="V79" s="35">
        <v>0</v>
      </c>
      <c r="W79" s="35">
        <v>1.1243601051394599E-2</v>
      </c>
      <c r="X79" s="35">
        <v>0</v>
      </c>
      <c r="Y79" s="35">
        <v>0</v>
      </c>
      <c r="Z79" s="35">
        <v>45.039663568661965</v>
      </c>
      <c r="AA79" s="35">
        <v>0</v>
      </c>
      <c r="AB79" s="35">
        <v>1.765675456839684</v>
      </c>
      <c r="AC79" s="35">
        <v>0.16025169228924255</v>
      </c>
      <c r="AD79" s="35">
        <v>4.289943917573731E-4</v>
      </c>
      <c r="AE79" s="35">
        <v>0</v>
      </c>
      <c r="AF79" s="35">
        <v>0</v>
      </c>
      <c r="AG79" s="35">
        <v>27.569332538099555</v>
      </c>
      <c r="AH79" s="185">
        <v>181.88169818038273</v>
      </c>
      <c r="AI79"/>
      <c r="AJ79"/>
      <c r="AK79"/>
      <c r="AL79"/>
      <c r="AM79"/>
      <c r="AN79"/>
      <c r="AO79"/>
      <c r="AP79"/>
      <c r="AQ79"/>
      <c r="AR79"/>
      <c r="AS79"/>
      <c r="AT79"/>
      <c r="AU79"/>
      <c r="AV79"/>
      <c r="AW79"/>
      <c r="AX79"/>
      <c r="AY79"/>
      <c r="AZ79"/>
      <c r="BA79"/>
      <c r="BB79"/>
      <c r="BC79"/>
      <c r="BD79"/>
      <c r="BE79"/>
      <c r="BF79"/>
    </row>
    <row r="80" spans="2:58" s="26" customFormat="1" x14ac:dyDescent="0.2">
      <c r="B80" s="37" t="s">
        <v>122</v>
      </c>
      <c r="C80" s="34">
        <v>64.523566507870896</v>
      </c>
      <c r="D80" s="35">
        <v>0.93874635220926639</v>
      </c>
      <c r="E80" s="35">
        <v>2.2687553323703291</v>
      </c>
      <c r="F80" s="35">
        <v>2.0129389892417113</v>
      </c>
      <c r="G80" s="35">
        <v>10.354872755251664</v>
      </c>
      <c r="H80" s="35">
        <v>1.0807272689644924</v>
      </c>
      <c r="I80" s="35">
        <v>23.562936579941244</v>
      </c>
      <c r="J80" s="35">
        <v>16.378634525845644</v>
      </c>
      <c r="K80" s="35">
        <v>58.80883062491565</v>
      </c>
      <c r="L80" s="35">
        <v>5.070178346818671</v>
      </c>
      <c r="M80" s="35">
        <v>155.01601459314324</v>
      </c>
      <c r="N80" s="35">
        <v>0.2016240379754633</v>
      </c>
      <c r="O80" s="35">
        <v>7.1397722469056024</v>
      </c>
      <c r="P80" s="35">
        <v>334.05749328070613</v>
      </c>
      <c r="Q80" s="35">
        <v>0.17413615061086429</v>
      </c>
      <c r="R80" s="35">
        <v>0</v>
      </c>
      <c r="S80" s="35">
        <v>0</v>
      </c>
      <c r="T80" s="35">
        <v>0</v>
      </c>
      <c r="U80" s="35">
        <v>0</v>
      </c>
      <c r="V80" s="35">
        <v>0</v>
      </c>
      <c r="W80" s="35">
        <v>0.98020656333868916</v>
      </c>
      <c r="X80" s="35">
        <v>0</v>
      </c>
      <c r="Y80" s="35">
        <v>0</v>
      </c>
      <c r="Z80" s="35">
        <v>293.2839102685387</v>
      </c>
      <c r="AA80" s="35">
        <v>0</v>
      </c>
      <c r="AB80" s="35">
        <v>15.375226579580493</v>
      </c>
      <c r="AC80" s="35">
        <v>1.3997305000913836</v>
      </c>
      <c r="AD80" s="35">
        <v>104.9848101967094</v>
      </c>
      <c r="AE80" s="35">
        <v>0</v>
      </c>
      <c r="AF80" s="35">
        <v>0</v>
      </c>
      <c r="AG80" s="35">
        <v>244.51448596186648</v>
      </c>
      <c r="AH80" s="185">
        <v>1342.1275976628961</v>
      </c>
      <c r="AI80"/>
      <c r="AJ80"/>
      <c r="AK80"/>
      <c r="AL80"/>
      <c r="AM80"/>
      <c r="AN80"/>
      <c r="AO80"/>
    </row>
    <row r="81" spans="2:41" s="26" customFormat="1" x14ac:dyDescent="0.2">
      <c r="B81" s="37" t="s">
        <v>130</v>
      </c>
      <c r="C81" s="34">
        <v>1.6917492751959951</v>
      </c>
      <c r="D81" s="35">
        <v>0</v>
      </c>
      <c r="E81" s="35">
        <v>6.4933665323438805E-2</v>
      </c>
      <c r="F81" s="35">
        <v>0</v>
      </c>
      <c r="G81" s="35">
        <v>0.18001552452071792</v>
      </c>
      <c r="H81" s="35">
        <v>3.3649331397429656E-2</v>
      </c>
      <c r="I81" s="35">
        <v>0</v>
      </c>
      <c r="J81" s="35">
        <v>0.85820121159367646</v>
      </c>
      <c r="K81" s="35">
        <v>1.5613922307429613</v>
      </c>
      <c r="L81" s="35">
        <v>0.14165457567722878</v>
      </c>
      <c r="M81" s="35">
        <v>4.7233199954338634</v>
      </c>
      <c r="N81" s="35">
        <v>5.4625088733044934E-3</v>
      </c>
      <c r="O81" s="35">
        <v>0</v>
      </c>
      <c r="P81" s="35">
        <v>17.503812361344963</v>
      </c>
      <c r="Q81" s="35">
        <v>0</v>
      </c>
      <c r="R81" s="35">
        <v>0</v>
      </c>
      <c r="S81" s="35">
        <v>0</v>
      </c>
      <c r="T81" s="35">
        <v>0</v>
      </c>
      <c r="U81" s="35">
        <v>0</v>
      </c>
      <c r="V81" s="35">
        <v>0</v>
      </c>
      <c r="W81" s="35">
        <v>0</v>
      </c>
      <c r="X81" s="35">
        <v>0</v>
      </c>
      <c r="Y81" s="35">
        <v>0</v>
      </c>
      <c r="Z81" s="35">
        <v>29.841150535339725</v>
      </c>
      <c r="AA81" s="35">
        <v>0</v>
      </c>
      <c r="AB81" s="35">
        <v>0.47389030005242672</v>
      </c>
      <c r="AC81" s="35">
        <v>4.3003456926389107E-2</v>
      </c>
      <c r="AD81" s="35">
        <v>0</v>
      </c>
      <c r="AE81" s="35">
        <v>0</v>
      </c>
      <c r="AF81" s="35">
        <v>0</v>
      </c>
      <c r="AG81" s="35">
        <v>7.3925416781782234</v>
      </c>
      <c r="AH81" s="185">
        <v>64.514776650600339</v>
      </c>
      <c r="AI81"/>
      <c r="AJ81"/>
      <c r="AK81"/>
      <c r="AL81"/>
      <c r="AM81"/>
      <c r="AN81"/>
      <c r="AO81"/>
    </row>
    <row r="82" spans="2:41" x14ac:dyDescent="0.2">
      <c r="B82" s="14" t="s">
        <v>16</v>
      </c>
      <c r="C82" s="187">
        <v>180.42448099584101</v>
      </c>
      <c r="D82" s="188">
        <v>3.0801587844844156</v>
      </c>
      <c r="E82" s="188">
        <v>5.7806432946255288</v>
      </c>
      <c r="F82" s="188">
        <v>4.820611582746527</v>
      </c>
      <c r="G82" s="188">
        <v>38.413182317921638</v>
      </c>
      <c r="H82" s="188">
        <v>2.4726021821332926</v>
      </c>
      <c r="I82" s="188">
        <v>220.58658235757463</v>
      </c>
      <c r="J82" s="188">
        <v>92.45635911555874</v>
      </c>
      <c r="K82" s="188">
        <v>162.430723823249</v>
      </c>
      <c r="L82" s="188">
        <v>13.276034996569919</v>
      </c>
      <c r="M82" s="188">
        <v>365.33531011763267</v>
      </c>
      <c r="N82" s="188">
        <v>0.54558427422450029</v>
      </c>
      <c r="O82" s="188">
        <v>57.765301426014268</v>
      </c>
      <c r="P82" s="188">
        <v>1885.7334850024477</v>
      </c>
      <c r="Q82" s="188">
        <v>1.4088722835048426</v>
      </c>
      <c r="R82" s="188">
        <v>0</v>
      </c>
      <c r="S82" s="188">
        <v>0</v>
      </c>
      <c r="T82" s="188">
        <v>0</v>
      </c>
      <c r="U82" s="188">
        <v>0</v>
      </c>
      <c r="V82" s="188">
        <v>0</v>
      </c>
      <c r="W82" s="188">
        <v>3.2161955671747871</v>
      </c>
      <c r="X82" s="188">
        <v>0</v>
      </c>
      <c r="Y82" s="188">
        <v>0</v>
      </c>
      <c r="Z82" s="188">
        <v>1224.9102451160841</v>
      </c>
      <c r="AA82" s="188">
        <v>0</v>
      </c>
      <c r="AB82" s="188">
        <v>35.676455217259317</v>
      </c>
      <c r="AC82" s="188">
        <v>3.2622434242123899</v>
      </c>
      <c r="AD82" s="188">
        <v>207.65582358186737</v>
      </c>
      <c r="AE82" s="188">
        <v>0</v>
      </c>
      <c r="AF82" s="188">
        <v>0</v>
      </c>
      <c r="AG82" s="188">
        <v>582.2362496568926</v>
      </c>
      <c r="AH82" s="189">
        <v>5091.4871451180188</v>
      </c>
    </row>
    <row r="83" spans="2:41" x14ac:dyDescent="0.2">
      <c r="B83" s="79"/>
      <c r="C83" s="166"/>
      <c r="D83" s="166"/>
      <c r="E83" s="166"/>
      <c r="F83" s="166"/>
      <c r="G83" s="166"/>
      <c r="H83" s="166"/>
      <c r="I83" s="166"/>
      <c r="J83" s="166"/>
      <c r="K83" s="166"/>
      <c r="L83" s="166"/>
      <c r="M83" s="166"/>
      <c r="N83" s="166"/>
      <c r="O83" s="166"/>
      <c r="P83" s="166"/>
      <c r="Q83" s="166"/>
      <c r="R83" s="166"/>
      <c r="S83" s="166"/>
      <c r="T83" s="166"/>
      <c r="U83" s="166"/>
      <c r="V83" s="166"/>
      <c r="W83" s="166"/>
      <c r="X83" s="166"/>
      <c r="Y83" s="166"/>
      <c r="Z83" s="166"/>
      <c r="AA83" s="166"/>
      <c r="AB83" s="166"/>
      <c r="AC83" s="166"/>
      <c r="AD83" s="166"/>
    </row>
    <row r="84" spans="2:41" x14ac:dyDescent="0.2">
      <c r="B84" t="s">
        <v>48</v>
      </c>
      <c r="C84" t="str">
        <f>VLOOKUP(C88,by_src_allpol!$J$28:$K$69,2,FALSE)</f>
        <v>Y</v>
      </c>
      <c r="D84" t="str">
        <f>VLOOKUP(D88,by_src_allpol!$J$28:$K$69,2,FALSE)</f>
        <v>Y</v>
      </c>
      <c r="E84" t="str">
        <f>VLOOKUP(E88,by_src_allpol!$J$28:$K$69,2,FALSE)</f>
        <v>Y</v>
      </c>
      <c r="F84" t="str">
        <f>VLOOKUP(F88,by_src_allpol!$J$28:$K$69,2,FALSE)</f>
        <v>N</v>
      </c>
      <c r="G84" t="str">
        <f>VLOOKUP(G88,by_src_allpol!$J$28:$K$69,2,FALSE)</f>
        <v>Y</v>
      </c>
      <c r="H84" t="str">
        <f>VLOOKUP(H88,by_src_allpol!$J$28:$K$69,2,FALSE)</f>
        <v>Y</v>
      </c>
      <c r="I84" t="str">
        <f>VLOOKUP(I88,by_src_allpol!$J$28:$K$69,2,FALSE)</f>
        <v>Y</v>
      </c>
      <c r="J84" t="str">
        <f>VLOOKUP(J88,by_src_allpol!$J$28:$K$69,2,FALSE)</f>
        <v>Y</v>
      </c>
      <c r="K84" t="str">
        <f>VLOOKUP(K88,by_src_allpol!$J$28:$K$69,2,FALSE)</f>
        <v>Y</v>
      </c>
      <c r="L84" t="str">
        <f>VLOOKUP(L88,by_src_allpol!$J$28:$K$69,2,FALSE)</f>
        <v>N</v>
      </c>
      <c r="M84" t="str">
        <f>VLOOKUP(M88,by_src_allpol!$J$28:$K$69,2,FALSE)</f>
        <v>Y</v>
      </c>
      <c r="N84" t="str">
        <f>VLOOKUP(N88,by_src_allpol!$J$28:$K$69,2,FALSE)</f>
        <v>N</v>
      </c>
      <c r="O84" t="str">
        <f>VLOOKUP(O88,by_src_allpol!$J$28:$K$69,2,FALSE)</f>
        <v>Y</v>
      </c>
      <c r="P84" t="str">
        <f>VLOOKUP(P88,by_src_allpol!$J$28:$K$69,2,FALSE)</f>
        <v>N</v>
      </c>
      <c r="Q84" t="str">
        <f>VLOOKUP(Q88,by_src_allpol!$J$28:$K$69,2,FALSE)</f>
        <v>N</v>
      </c>
      <c r="R84" t="str">
        <f>VLOOKUP(R88,by_src_allpol!$J$28:$K$69,2,FALSE)</f>
        <v>N</v>
      </c>
      <c r="S84" t="str">
        <f>VLOOKUP(S88,by_src_allpol!$J$28:$K$69,2,FALSE)</f>
        <v>N</v>
      </c>
      <c r="T84" t="str">
        <f>VLOOKUP(T88,by_src_allpol!$J$28:$K$69,2,FALSE)</f>
        <v>Y</v>
      </c>
      <c r="U84" t="str">
        <f>VLOOKUP(U88,by_src_allpol!$J$28:$K$69,2,FALSE)</f>
        <v>N</v>
      </c>
      <c r="V84" t="str">
        <f>VLOOKUP(V88,by_src_allpol!$J$28:$K$69,2,FALSE)</f>
        <v>N</v>
      </c>
      <c r="W84" t="str">
        <f>VLOOKUP(W88,by_src_allpol!$J$28:$K$69,2,FALSE)</f>
        <v>Y</v>
      </c>
      <c r="X84" t="str">
        <f>VLOOKUP(X88,by_src_allpol!$J$28:$K$69,2,FALSE)</f>
        <v>N</v>
      </c>
      <c r="Y84" t="str">
        <f>VLOOKUP(Y88,by_src_allpol!$J$28:$K$69,2,FALSE)</f>
        <v>Y</v>
      </c>
      <c r="Z84" t="str">
        <f>VLOOKUP(Z88,by_src_allpol!$J$28:$K$69,2,FALSE)</f>
        <v>N</v>
      </c>
      <c r="AA84" t="str">
        <f>VLOOKUP(AA88,by_src_allpol!$J$28:$K$69,2,FALSE)</f>
        <v>Y</v>
      </c>
      <c r="AB84" t="str">
        <f>VLOOKUP(AB88,by_src_allpol!$J$28:$K$69,2,FALSE)</f>
        <v>N</v>
      </c>
      <c r="AC84" t="str">
        <f>VLOOKUP(AC88,by_src_allpol!$J$28:$K$69,2,FALSE)</f>
        <v>N</v>
      </c>
      <c r="AD84" t="str">
        <f>VLOOKUP(AD88,by_src_allpol!$J$28:$K$69,2,FALSE)</f>
        <v>Y</v>
      </c>
    </row>
    <row r="85" spans="2:41" x14ac:dyDescent="0.2">
      <c r="B85" s="164" t="s">
        <v>105</v>
      </c>
      <c r="C85" s="165" t="s">
        <v>244</v>
      </c>
    </row>
    <row r="87" spans="2:41" x14ac:dyDescent="0.2">
      <c r="B87" s="11" t="s">
        <v>258</v>
      </c>
      <c r="C87" s="11" t="s">
        <v>79</v>
      </c>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5"/>
    </row>
    <row r="88" spans="2:41" x14ac:dyDescent="0.2">
      <c r="B88" s="17" t="s">
        <v>80</v>
      </c>
      <c r="C88" s="18" t="s">
        <v>84</v>
      </c>
      <c r="D88" s="19" t="s">
        <v>18</v>
      </c>
      <c r="E88" s="19" t="s">
        <v>61</v>
      </c>
      <c r="F88" s="19" t="s">
        <v>68</v>
      </c>
      <c r="G88" s="19" t="s">
        <v>71</v>
      </c>
      <c r="H88" s="19" t="s">
        <v>17</v>
      </c>
      <c r="I88" s="19" t="s">
        <v>50</v>
      </c>
      <c r="J88" s="19" t="s">
        <v>77</v>
      </c>
      <c r="K88" s="19" t="s">
        <v>21</v>
      </c>
      <c r="L88" s="19" t="s">
        <v>20</v>
      </c>
      <c r="M88" s="19" t="s">
        <v>60</v>
      </c>
      <c r="N88" s="19" t="s">
        <v>83</v>
      </c>
      <c r="O88" s="19" t="s">
        <v>55</v>
      </c>
      <c r="P88" s="19" t="s">
        <v>70</v>
      </c>
      <c r="Q88" s="19" t="s">
        <v>104</v>
      </c>
      <c r="R88" s="19" t="s">
        <v>87</v>
      </c>
      <c r="S88" s="19" t="s">
        <v>51</v>
      </c>
      <c r="T88" s="19" t="s">
        <v>113</v>
      </c>
      <c r="U88" s="19" t="s">
        <v>52</v>
      </c>
      <c r="V88" s="19" t="s">
        <v>117</v>
      </c>
      <c r="W88" s="19" t="s">
        <v>64</v>
      </c>
      <c r="X88" s="19" t="s">
        <v>121</v>
      </c>
      <c r="Y88" s="19" t="s">
        <v>248</v>
      </c>
      <c r="Z88" s="19" t="s">
        <v>255</v>
      </c>
      <c r="AA88" s="19" t="s">
        <v>110</v>
      </c>
      <c r="AB88" s="19" t="s">
        <v>111</v>
      </c>
      <c r="AC88" s="19" t="s">
        <v>119</v>
      </c>
      <c r="AD88" s="19" t="s">
        <v>456</v>
      </c>
      <c r="AE88" s="20" t="s">
        <v>16</v>
      </c>
    </row>
    <row r="89" spans="2:41" x14ac:dyDescent="0.2">
      <c r="B89" s="36" t="s">
        <v>125</v>
      </c>
      <c r="C89" s="32">
        <v>3.3956409230958466</v>
      </c>
      <c r="D89" s="33">
        <v>3.1107629821671728E-2</v>
      </c>
      <c r="E89" s="33">
        <v>0.13033338597608315</v>
      </c>
      <c r="F89" s="33">
        <v>0.16860599289532635</v>
      </c>
      <c r="G89" s="33">
        <v>0.36132309368614685</v>
      </c>
      <c r="H89" s="33">
        <v>6.7540177733895326E-2</v>
      </c>
      <c r="I89" s="33">
        <v>0.33164753151416249</v>
      </c>
      <c r="J89" s="33">
        <v>14.317359962439749</v>
      </c>
      <c r="K89" s="33">
        <v>3.1339912086561799</v>
      </c>
      <c r="L89" s="33">
        <v>0.28432586386516945</v>
      </c>
      <c r="M89" s="33">
        <v>9.4805411797879895</v>
      </c>
      <c r="N89" s="33">
        <v>1.0964224394786863E-2</v>
      </c>
      <c r="O89" s="33">
        <v>292.01588031669115</v>
      </c>
      <c r="P89" s="33">
        <v>0</v>
      </c>
      <c r="Q89" s="33">
        <v>0</v>
      </c>
      <c r="R89" s="33">
        <v>0</v>
      </c>
      <c r="S89" s="33">
        <v>0</v>
      </c>
      <c r="T89" s="33">
        <v>3.2481514148473278E-2</v>
      </c>
      <c r="U89" s="33">
        <v>0</v>
      </c>
      <c r="V89" s="33">
        <v>0</v>
      </c>
      <c r="W89" s="33">
        <v>38.575147417101</v>
      </c>
      <c r="X89" s="33">
        <v>0</v>
      </c>
      <c r="Y89" s="33">
        <v>0.95118190355350551</v>
      </c>
      <c r="Z89" s="33">
        <v>8.631556715572937E-2</v>
      </c>
      <c r="AA89" s="33">
        <v>8.9615430401645213</v>
      </c>
      <c r="AB89" s="33">
        <v>0</v>
      </c>
      <c r="AC89" s="33">
        <v>0</v>
      </c>
      <c r="AD89" s="33">
        <v>14.838142635057679</v>
      </c>
      <c r="AE89" s="184">
        <v>387.17407356773907</v>
      </c>
    </row>
    <row r="90" spans="2:41" x14ac:dyDescent="0.2">
      <c r="B90" s="37" t="s">
        <v>155</v>
      </c>
      <c r="C90" s="34">
        <v>5.3056889423372604E-2</v>
      </c>
      <c r="D90" s="35">
        <v>0</v>
      </c>
      <c r="E90" s="35">
        <v>2.0364591558762993E-3</v>
      </c>
      <c r="F90" s="35">
        <v>0</v>
      </c>
      <c r="G90" s="35">
        <v>5.6456733388460445E-3</v>
      </c>
      <c r="H90" s="35">
        <v>1.0553152770921145E-3</v>
      </c>
      <c r="I90" s="35">
        <v>2.074459298965892E-2</v>
      </c>
      <c r="J90" s="35">
        <v>0</v>
      </c>
      <c r="K90" s="35">
        <v>4.896861263525281E-2</v>
      </c>
      <c r="L90" s="35">
        <v>4.4425916228932726E-3</v>
      </c>
      <c r="M90" s="35">
        <v>0.14813345593418734</v>
      </c>
      <c r="N90" s="35">
        <v>1.7131600616854473E-4</v>
      </c>
      <c r="O90" s="35">
        <v>0</v>
      </c>
      <c r="P90" s="35">
        <v>0</v>
      </c>
      <c r="Q90" s="35">
        <v>0</v>
      </c>
      <c r="R90" s="35">
        <v>0</v>
      </c>
      <c r="S90" s="35">
        <v>0</v>
      </c>
      <c r="T90" s="35">
        <v>0</v>
      </c>
      <c r="U90" s="35">
        <v>0</v>
      </c>
      <c r="V90" s="35">
        <v>0</v>
      </c>
      <c r="W90" s="35">
        <v>0</v>
      </c>
      <c r="X90" s="35">
        <v>0</v>
      </c>
      <c r="Y90" s="35">
        <v>1.4862217243023524E-2</v>
      </c>
      <c r="Z90" s="35">
        <v>1.3486807368082714E-3</v>
      </c>
      <c r="AA90" s="35">
        <v>0.56054559513458913</v>
      </c>
      <c r="AB90" s="35">
        <v>0</v>
      </c>
      <c r="AC90" s="35">
        <v>0</v>
      </c>
      <c r="AD90" s="35">
        <v>0.23184597867277623</v>
      </c>
      <c r="AE90" s="185">
        <v>1.0928573781705451</v>
      </c>
    </row>
    <row r="91" spans="2:41" x14ac:dyDescent="0.2">
      <c r="B91" s="37" t="s">
        <v>132</v>
      </c>
      <c r="C91" s="34">
        <v>0</v>
      </c>
      <c r="D91" s="35">
        <v>0</v>
      </c>
      <c r="E91" s="35">
        <v>0</v>
      </c>
      <c r="F91" s="35">
        <v>0</v>
      </c>
      <c r="G91" s="35">
        <v>0</v>
      </c>
      <c r="H91" s="35">
        <v>0</v>
      </c>
      <c r="I91" s="35">
        <v>0</v>
      </c>
      <c r="J91" s="35">
        <v>0</v>
      </c>
      <c r="K91" s="35">
        <v>0</v>
      </c>
      <c r="L91" s="35">
        <v>0</v>
      </c>
      <c r="M91" s="35">
        <v>0</v>
      </c>
      <c r="N91" s="35">
        <v>0</v>
      </c>
      <c r="O91" s="35">
        <v>0</v>
      </c>
      <c r="P91" s="35">
        <v>0</v>
      </c>
      <c r="Q91" s="35">
        <v>0</v>
      </c>
      <c r="R91" s="35">
        <v>0</v>
      </c>
      <c r="S91" s="35">
        <v>0</v>
      </c>
      <c r="T91" s="35">
        <v>0</v>
      </c>
      <c r="U91" s="35">
        <v>0</v>
      </c>
      <c r="V91" s="35">
        <v>0</v>
      </c>
      <c r="W91" s="35">
        <v>0</v>
      </c>
      <c r="X91" s="35">
        <v>0</v>
      </c>
      <c r="Y91" s="35">
        <v>0</v>
      </c>
      <c r="Z91" s="35">
        <v>0</v>
      </c>
      <c r="AA91" s="35">
        <v>0</v>
      </c>
      <c r="AB91" s="35">
        <v>0</v>
      </c>
      <c r="AC91" s="35">
        <v>0</v>
      </c>
      <c r="AD91" s="35">
        <v>0</v>
      </c>
      <c r="AE91" s="185">
        <v>0</v>
      </c>
    </row>
    <row r="92" spans="2:41" x14ac:dyDescent="0.2">
      <c r="B92" s="37" t="s">
        <v>124</v>
      </c>
      <c r="C92" s="34">
        <v>29.73529813569958</v>
      </c>
      <c r="D92" s="35">
        <v>0.32403781064241388</v>
      </c>
      <c r="E92" s="35">
        <v>1.1413168167088461</v>
      </c>
      <c r="F92" s="35">
        <v>1.756312425992983</v>
      </c>
      <c r="G92" s="35">
        <v>3.1640712776766184</v>
      </c>
      <c r="H92" s="35">
        <v>0.59144278401041883</v>
      </c>
      <c r="I92" s="35">
        <v>2.2083035173378347</v>
      </c>
      <c r="J92" s="35">
        <v>18.923552057235618</v>
      </c>
      <c r="K92" s="35">
        <v>27.444056970278936</v>
      </c>
      <c r="L92" s="35">
        <v>2.4898140060148246</v>
      </c>
      <c r="M92" s="35">
        <v>83.020179357408367</v>
      </c>
      <c r="N92" s="35">
        <v>9.6012649331737115E-2</v>
      </c>
      <c r="O92" s="35">
        <v>385.96345465988668</v>
      </c>
      <c r="P92" s="35">
        <v>0</v>
      </c>
      <c r="Q92" s="35">
        <v>0</v>
      </c>
      <c r="R92" s="35">
        <v>0</v>
      </c>
      <c r="S92" s="35">
        <v>0</v>
      </c>
      <c r="T92" s="35">
        <v>0.33834910571326338</v>
      </c>
      <c r="U92" s="35">
        <v>0</v>
      </c>
      <c r="V92" s="35">
        <v>0</v>
      </c>
      <c r="W92" s="35">
        <v>150.03760871300304</v>
      </c>
      <c r="X92" s="35">
        <v>0</v>
      </c>
      <c r="Y92" s="35">
        <v>8.329407650576659</v>
      </c>
      <c r="Z92" s="35">
        <v>0.75585704768441586</v>
      </c>
      <c r="AA92" s="35">
        <v>59.671202514361575</v>
      </c>
      <c r="AB92" s="35">
        <v>0</v>
      </c>
      <c r="AC92" s="35">
        <v>0</v>
      </c>
      <c r="AD92" s="35">
        <v>129.93617553389967</v>
      </c>
      <c r="AE92" s="185">
        <v>905.92645303346342</v>
      </c>
    </row>
    <row r="93" spans="2:41" x14ac:dyDescent="0.2">
      <c r="B93" s="37" t="s">
        <v>131</v>
      </c>
      <c r="C93" s="34">
        <v>0</v>
      </c>
      <c r="D93" s="35">
        <v>0</v>
      </c>
      <c r="E93" s="35">
        <v>0</v>
      </c>
      <c r="F93" s="35">
        <v>0</v>
      </c>
      <c r="G93" s="35">
        <v>0</v>
      </c>
      <c r="H93" s="35">
        <v>0</v>
      </c>
      <c r="I93" s="35">
        <v>0</v>
      </c>
      <c r="J93" s="35">
        <v>0</v>
      </c>
      <c r="K93" s="35">
        <v>0</v>
      </c>
      <c r="L93" s="35">
        <v>0</v>
      </c>
      <c r="M93" s="35">
        <v>0</v>
      </c>
      <c r="N93" s="35">
        <v>0</v>
      </c>
      <c r="O93" s="35">
        <v>0</v>
      </c>
      <c r="P93" s="35">
        <v>0</v>
      </c>
      <c r="Q93" s="35">
        <v>0</v>
      </c>
      <c r="R93" s="35">
        <v>0</v>
      </c>
      <c r="S93" s="35">
        <v>0</v>
      </c>
      <c r="T93" s="35">
        <v>0</v>
      </c>
      <c r="U93" s="35">
        <v>0</v>
      </c>
      <c r="V93" s="35">
        <v>0</v>
      </c>
      <c r="W93" s="35">
        <v>0</v>
      </c>
      <c r="X93" s="35">
        <v>0</v>
      </c>
      <c r="Y93" s="35">
        <v>0</v>
      </c>
      <c r="Z93" s="35">
        <v>0</v>
      </c>
      <c r="AA93" s="35">
        <v>0</v>
      </c>
      <c r="AB93" s="35">
        <v>0</v>
      </c>
      <c r="AC93" s="35">
        <v>0</v>
      </c>
      <c r="AD93" s="35">
        <v>0</v>
      </c>
      <c r="AE93" s="185">
        <v>0</v>
      </c>
    </row>
    <row r="94" spans="2:41" x14ac:dyDescent="0.2">
      <c r="B94" s="37" t="s">
        <v>126</v>
      </c>
      <c r="C94" s="34">
        <v>0.10611377884674521</v>
      </c>
      <c r="D94" s="35">
        <v>0</v>
      </c>
      <c r="E94" s="35">
        <v>4.0729183117525986E-3</v>
      </c>
      <c r="F94" s="35">
        <v>0</v>
      </c>
      <c r="G94" s="35">
        <v>1.1291346677692089E-2</v>
      </c>
      <c r="H94" s="35">
        <v>2.1106305541842289E-3</v>
      </c>
      <c r="I94" s="35">
        <v>2.9600938458321006E-2</v>
      </c>
      <c r="J94" s="35">
        <v>2.6822827528860213E-2</v>
      </c>
      <c r="K94" s="35">
        <v>9.7937225270505621E-2</v>
      </c>
      <c r="L94" s="35">
        <v>8.8851832457865453E-3</v>
      </c>
      <c r="M94" s="35">
        <v>0.29626691186837467</v>
      </c>
      <c r="N94" s="35">
        <v>3.4263201233708946E-4</v>
      </c>
      <c r="O94" s="35">
        <v>0.54707652905083237</v>
      </c>
      <c r="P94" s="35">
        <v>0</v>
      </c>
      <c r="Q94" s="35">
        <v>0</v>
      </c>
      <c r="R94" s="35">
        <v>0</v>
      </c>
      <c r="S94" s="35">
        <v>0</v>
      </c>
      <c r="T94" s="35">
        <v>0</v>
      </c>
      <c r="U94" s="35">
        <v>0</v>
      </c>
      <c r="V94" s="35">
        <v>0</v>
      </c>
      <c r="W94" s="35">
        <v>4.936901081400414E-2</v>
      </c>
      <c r="X94" s="35">
        <v>0</v>
      </c>
      <c r="Y94" s="35">
        <v>2.9724434486047047E-2</v>
      </c>
      <c r="Z94" s="35">
        <v>2.6973614736165428E-3</v>
      </c>
      <c r="AA94" s="35">
        <v>0.79985544536512532</v>
      </c>
      <c r="AB94" s="35">
        <v>0</v>
      </c>
      <c r="AC94" s="35">
        <v>0</v>
      </c>
      <c r="AD94" s="35">
        <v>0.46369195734555246</v>
      </c>
      <c r="AE94" s="185">
        <v>2.4758591313097371</v>
      </c>
    </row>
    <row r="95" spans="2:41" x14ac:dyDescent="0.2">
      <c r="B95" s="37" t="s">
        <v>127</v>
      </c>
      <c r="C95" s="34">
        <v>5.622674556568648</v>
      </c>
      <c r="D95" s="35">
        <v>2.4509041677680758E-2</v>
      </c>
      <c r="E95" s="35">
        <v>0.21581263443221813</v>
      </c>
      <c r="F95" s="35">
        <v>0.13284108531146926</v>
      </c>
      <c r="G95" s="35">
        <v>0.5982971143243061</v>
      </c>
      <c r="H95" s="35">
        <v>0.11183645370378828</v>
      </c>
      <c r="I95" s="35">
        <v>0.78326364933921777</v>
      </c>
      <c r="J95" s="35">
        <v>8.628777520777593</v>
      </c>
      <c r="K95" s="35">
        <v>5.1894216816527443</v>
      </c>
      <c r="L95" s="35">
        <v>0.47080119386462133</v>
      </c>
      <c r="M95" s="35">
        <v>15.698361187582673</v>
      </c>
      <c r="N95" s="35">
        <v>1.8155119146364838E-2</v>
      </c>
      <c r="O95" s="35">
        <v>175.99194756554601</v>
      </c>
      <c r="P95" s="35">
        <v>0</v>
      </c>
      <c r="Q95" s="35">
        <v>0</v>
      </c>
      <c r="R95" s="35">
        <v>0</v>
      </c>
      <c r="S95" s="35">
        <v>0</v>
      </c>
      <c r="T95" s="35">
        <v>2.5591495995766829E-2</v>
      </c>
      <c r="U95" s="35">
        <v>0</v>
      </c>
      <c r="V95" s="35">
        <v>0</v>
      </c>
      <c r="W95" s="35">
        <v>10.84256243385529</v>
      </c>
      <c r="X95" s="35">
        <v>0</v>
      </c>
      <c r="Y95" s="35">
        <v>1.5750152648363136</v>
      </c>
      <c r="Z95" s="35">
        <v>0.14292569628941681</v>
      </c>
      <c r="AA95" s="35">
        <v>21.164791648841156</v>
      </c>
      <c r="AB95" s="35">
        <v>0</v>
      </c>
      <c r="AC95" s="35">
        <v>0</v>
      </c>
      <c r="AD95" s="35">
        <v>24.56974955550103</v>
      </c>
      <c r="AE95" s="185">
        <v>271.80733489924626</v>
      </c>
    </row>
    <row r="96" spans="2:41" x14ac:dyDescent="0.2">
      <c r="B96" s="37" t="s">
        <v>189</v>
      </c>
      <c r="C96" s="34">
        <v>3.675179459908541</v>
      </c>
      <c r="D96" s="35">
        <v>6.2813483293760221E-3</v>
      </c>
      <c r="E96" s="35">
        <v>0.14106279018540155</v>
      </c>
      <c r="F96" s="35">
        <v>3.4045440873094739E-2</v>
      </c>
      <c r="G96" s="35">
        <v>0.39106820844155959</v>
      </c>
      <c r="H96" s="35">
        <v>7.3100271656485125E-2</v>
      </c>
      <c r="I96" s="35">
        <v>0.11403848926707155</v>
      </c>
      <c r="J96" s="35">
        <v>8.9863803472370769</v>
      </c>
      <c r="K96" s="35">
        <v>3.3919900185105707</v>
      </c>
      <c r="L96" s="35">
        <v>0.30773235405742805</v>
      </c>
      <c r="M96" s="35">
        <v>10.26100550732184</v>
      </c>
      <c r="N96" s="35">
        <v>1.1866829621316658E-2</v>
      </c>
      <c r="O96" s="35">
        <v>183.28559000006291</v>
      </c>
      <c r="P96" s="35">
        <v>0</v>
      </c>
      <c r="Q96" s="35">
        <v>0</v>
      </c>
      <c r="R96" s="35">
        <v>0</v>
      </c>
      <c r="S96" s="35">
        <v>0</v>
      </c>
      <c r="T96" s="35">
        <v>6.5587672799801806E-3</v>
      </c>
      <c r="U96" s="35">
        <v>0</v>
      </c>
      <c r="V96" s="35">
        <v>0</v>
      </c>
      <c r="W96" s="35">
        <v>235.00728461895716</v>
      </c>
      <c r="X96" s="35">
        <v>0</v>
      </c>
      <c r="Y96" s="35">
        <v>1.0294858242518234</v>
      </c>
      <c r="Z96" s="35">
        <v>9.342130297801772E-2</v>
      </c>
      <c r="AA96" s="35">
        <v>3.0814667159932112</v>
      </c>
      <c r="AB96" s="35">
        <v>0</v>
      </c>
      <c r="AC96" s="35">
        <v>0</v>
      </c>
      <c r="AD96" s="35">
        <v>16.059659507766483</v>
      </c>
      <c r="AE96" s="185">
        <v>465.95721780269935</v>
      </c>
    </row>
    <row r="97" spans="2:31" x14ac:dyDescent="0.2">
      <c r="B97" s="37" t="s">
        <v>193</v>
      </c>
      <c r="C97" s="34">
        <v>2.3917834580357167</v>
      </c>
      <c r="D97" s="35">
        <v>2.8615031278268543E-2</v>
      </c>
      <c r="E97" s="35">
        <v>9.1802768215896238E-2</v>
      </c>
      <c r="F97" s="35">
        <v>0.15509589731076495</v>
      </c>
      <c r="G97" s="35">
        <v>0.25450470708101491</v>
      </c>
      <c r="H97" s="35">
        <v>4.7573192665331575E-2</v>
      </c>
      <c r="I97" s="35">
        <v>6.3631667128278266E-2</v>
      </c>
      <c r="J97" s="35">
        <v>1.5051416479313284</v>
      </c>
      <c r="K97" s="35">
        <v>2.2074855676021174</v>
      </c>
      <c r="L97" s="35">
        <v>0.20027026216435789</v>
      </c>
      <c r="M97" s="35">
        <v>6.6777972349237373</v>
      </c>
      <c r="N97" s="35">
        <v>7.722857372602903E-3</v>
      </c>
      <c r="O97" s="35">
        <v>30.698764609888652</v>
      </c>
      <c r="P97" s="35">
        <v>0</v>
      </c>
      <c r="Q97" s="35">
        <v>0</v>
      </c>
      <c r="R97" s="35">
        <v>0</v>
      </c>
      <c r="S97" s="35">
        <v>0</v>
      </c>
      <c r="T97" s="35">
        <v>2.9878828719909715E-2</v>
      </c>
      <c r="U97" s="35">
        <v>0</v>
      </c>
      <c r="V97" s="35">
        <v>0</v>
      </c>
      <c r="W97" s="35">
        <v>67.557503022932437</v>
      </c>
      <c r="X97" s="35">
        <v>0</v>
      </c>
      <c r="Y97" s="35">
        <v>0.6699828380051549</v>
      </c>
      <c r="Z97" s="35">
        <v>6.0797990826963903E-2</v>
      </c>
      <c r="AA97" s="35">
        <v>1.7194095221635515</v>
      </c>
      <c r="AB97" s="35">
        <v>0</v>
      </c>
      <c r="AC97" s="35">
        <v>0</v>
      </c>
      <c r="AD97" s="35">
        <v>10.451524441562315</v>
      </c>
      <c r="AE97" s="185">
        <v>124.81928554580838</v>
      </c>
    </row>
    <row r="98" spans="2:31" x14ac:dyDescent="0.2">
      <c r="B98" s="37" t="s">
        <v>128</v>
      </c>
      <c r="C98" s="34">
        <v>0.10769756659072648</v>
      </c>
      <c r="D98" s="35">
        <v>3.2403781064241387E-4</v>
      </c>
      <c r="E98" s="35">
        <v>4.1337081373011442E-3</v>
      </c>
      <c r="F98" s="35">
        <v>1.7563124259929832E-3</v>
      </c>
      <c r="G98" s="35">
        <v>1.1459874240045702E-2</v>
      </c>
      <c r="H98" s="35">
        <v>2.1421325027541427E-3</v>
      </c>
      <c r="I98" s="35">
        <v>5.7667878532576919E-2</v>
      </c>
      <c r="J98" s="35">
        <v>0</v>
      </c>
      <c r="K98" s="35">
        <v>9.9398974901408685E-2</v>
      </c>
      <c r="L98" s="35">
        <v>9.0177979210967919E-3</v>
      </c>
      <c r="M98" s="35">
        <v>0.3006888060753653</v>
      </c>
      <c r="N98" s="35">
        <v>3.4774592296898629E-4</v>
      </c>
      <c r="O98" s="35">
        <v>0</v>
      </c>
      <c r="P98" s="35">
        <v>0</v>
      </c>
      <c r="Q98" s="35">
        <v>0</v>
      </c>
      <c r="R98" s="35">
        <v>0</v>
      </c>
      <c r="S98" s="35">
        <v>0</v>
      </c>
      <c r="T98" s="35">
        <v>3.3834910571326339E-4</v>
      </c>
      <c r="U98" s="35">
        <v>0</v>
      </c>
      <c r="V98" s="35">
        <v>0</v>
      </c>
      <c r="W98" s="35">
        <v>0</v>
      </c>
      <c r="X98" s="35">
        <v>0</v>
      </c>
      <c r="Y98" s="35">
        <v>3.0168082761958197E-2</v>
      </c>
      <c r="Z98" s="35">
        <v>2.7376206000884313E-3</v>
      </c>
      <c r="AA98" s="35">
        <v>1.5582602805611376</v>
      </c>
      <c r="AB98" s="35">
        <v>0</v>
      </c>
      <c r="AC98" s="35">
        <v>0</v>
      </c>
      <c r="AD98" s="35">
        <v>0.47061273282832189</v>
      </c>
      <c r="AE98" s="185">
        <v>2.6567519009180991</v>
      </c>
    </row>
    <row r="99" spans="2:31" x14ac:dyDescent="0.2">
      <c r="B99" s="37" t="s">
        <v>123</v>
      </c>
      <c r="C99" s="34">
        <v>12.056311789565466</v>
      </c>
      <c r="D99" s="35">
        <v>1.3138260322410602E-2</v>
      </c>
      <c r="E99" s="35">
        <v>0.46275209113831389</v>
      </c>
      <c r="F99" s="35">
        <v>7.1210485635715512E-2</v>
      </c>
      <c r="G99" s="35">
        <v>1.2828870816761562</v>
      </c>
      <c r="H99" s="35">
        <v>0.23980316515331526</v>
      </c>
      <c r="I99" s="35">
        <v>0</v>
      </c>
      <c r="J99" s="35">
        <v>5.948719396520425</v>
      </c>
      <c r="K99" s="35">
        <v>11.127317644313097</v>
      </c>
      <c r="L99" s="35">
        <v>1.0095064060751016</v>
      </c>
      <c r="M99" s="35">
        <v>33.660909084912852</v>
      </c>
      <c r="N99" s="35">
        <v>3.8928765092686148E-2</v>
      </c>
      <c r="O99" s="35">
        <v>121.32966803161061</v>
      </c>
      <c r="P99" s="35">
        <v>0</v>
      </c>
      <c r="Q99" s="35">
        <v>0</v>
      </c>
      <c r="R99" s="35">
        <v>0</v>
      </c>
      <c r="S99" s="35">
        <v>0</v>
      </c>
      <c r="T99" s="35">
        <v>1.3718518286192315E-2</v>
      </c>
      <c r="U99" s="35">
        <v>0</v>
      </c>
      <c r="V99" s="35">
        <v>0</v>
      </c>
      <c r="W99" s="35">
        <v>75.260124134435884</v>
      </c>
      <c r="X99" s="35">
        <v>0</v>
      </c>
      <c r="Y99" s="35">
        <v>3.3771961928701728</v>
      </c>
      <c r="Z99" s="35">
        <v>0.30646567569749955</v>
      </c>
      <c r="AA99" s="35">
        <v>0</v>
      </c>
      <c r="AB99" s="35">
        <v>0</v>
      </c>
      <c r="AC99" s="35">
        <v>0</v>
      </c>
      <c r="AD99" s="35">
        <v>52.683212989199326</v>
      </c>
      <c r="AE99" s="185">
        <v>318.88186971250525</v>
      </c>
    </row>
    <row r="100" spans="2:31" x14ac:dyDescent="0.2">
      <c r="B100" s="37" t="s">
        <v>133</v>
      </c>
      <c r="C100" s="34">
        <v>4.8419030979747442</v>
      </c>
      <c r="D100" s="35">
        <v>3.3101708656394273E-2</v>
      </c>
      <c r="E100" s="35">
        <v>0.18584462833949728</v>
      </c>
      <c r="F100" s="35">
        <v>0.17941406936297546</v>
      </c>
      <c r="G100" s="35">
        <v>0.51521684604205464</v>
      </c>
      <c r="H100" s="35">
        <v>9.6306707102988318E-2</v>
      </c>
      <c r="I100" s="35">
        <v>0.19072036357585001</v>
      </c>
      <c r="J100" s="35">
        <v>13.347441160552757</v>
      </c>
      <c r="K100" s="35">
        <v>4.4688122466091649</v>
      </c>
      <c r="L100" s="35">
        <v>0.40542516486930996</v>
      </c>
      <c r="M100" s="35">
        <v>13.518467573138297</v>
      </c>
      <c r="N100" s="35">
        <v>1.5634077120147343E-2</v>
      </c>
      <c r="O100" s="35">
        <v>272.23348373577312</v>
      </c>
      <c r="P100" s="35">
        <v>0</v>
      </c>
      <c r="Q100" s="35">
        <v>0</v>
      </c>
      <c r="R100" s="35">
        <v>0</v>
      </c>
      <c r="S100" s="35">
        <v>0</v>
      </c>
      <c r="T100" s="35">
        <v>3.4563662491324129E-2</v>
      </c>
      <c r="U100" s="35">
        <v>0</v>
      </c>
      <c r="V100" s="35">
        <v>0</v>
      </c>
      <c r="W100" s="35">
        <v>232.58958436830392</v>
      </c>
      <c r="X100" s="35">
        <v>0</v>
      </c>
      <c r="Y100" s="35">
        <v>1.3563067208397039</v>
      </c>
      <c r="Z100" s="35">
        <v>0.12307885947897572</v>
      </c>
      <c r="AA100" s="35">
        <v>5.1535096281813235</v>
      </c>
      <c r="AB100" s="35">
        <v>0</v>
      </c>
      <c r="AC100" s="35">
        <v>0</v>
      </c>
      <c r="AD100" s="35">
        <v>21.157964113406635</v>
      </c>
      <c r="AE100" s="185">
        <v>570.44677873181899</v>
      </c>
    </row>
    <row r="101" spans="2:31" x14ac:dyDescent="0.2">
      <c r="B101" s="37" t="s">
        <v>212</v>
      </c>
      <c r="C101" s="34">
        <v>6.3003076455574991</v>
      </c>
      <c r="D101" s="35">
        <v>1.0768025707501754E-2</v>
      </c>
      <c r="E101" s="35">
        <v>0.24182192603211694</v>
      </c>
      <c r="F101" s="35">
        <v>5.8363612925305286E-2</v>
      </c>
      <c r="G101" s="35">
        <v>0.67040264304267361</v>
      </c>
      <c r="H101" s="35">
        <v>0.12531475141111734</v>
      </c>
      <c r="I101" s="35">
        <v>1.5876164453163237E-5</v>
      </c>
      <c r="J101" s="35">
        <v>3.5353284578960111</v>
      </c>
      <c r="K101" s="35">
        <v>5.814840031732408</v>
      </c>
      <c r="L101" s="35">
        <v>0.52754117838416237</v>
      </c>
      <c r="M101" s="35">
        <v>17.590295155408874</v>
      </c>
      <c r="N101" s="35">
        <v>2.0343136493685698E-2</v>
      </c>
      <c r="O101" s="35">
        <v>72.106313911886346</v>
      </c>
      <c r="P101" s="35">
        <v>0</v>
      </c>
      <c r="Q101" s="35">
        <v>0</v>
      </c>
      <c r="R101" s="35">
        <v>0</v>
      </c>
      <c r="S101" s="35">
        <v>0</v>
      </c>
      <c r="T101" s="35">
        <v>1.1243601051394599E-2</v>
      </c>
      <c r="U101" s="35">
        <v>0</v>
      </c>
      <c r="V101" s="35">
        <v>0</v>
      </c>
      <c r="W101" s="35">
        <v>45.039663568661965</v>
      </c>
      <c r="X101" s="35">
        <v>0</v>
      </c>
      <c r="Y101" s="35">
        <v>1.7648328415745547</v>
      </c>
      <c r="Z101" s="35">
        <v>0.16015080510517324</v>
      </c>
      <c r="AA101" s="35">
        <v>4.289943917573731E-4</v>
      </c>
      <c r="AB101" s="35">
        <v>0</v>
      </c>
      <c r="AC101" s="35">
        <v>0</v>
      </c>
      <c r="AD101" s="35">
        <v>27.530844870456832</v>
      </c>
      <c r="AE101" s="185">
        <v>181.50882103388383</v>
      </c>
    </row>
    <row r="102" spans="2:31" x14ac:dyDescent="0.2">
      <c r="B102" s="37" t="s">
        <v>122</v>
      </c>
      <c r="C102" s="34">
        <v>54.334499320687414</v>
      </c>
      <c r="D102" s="35">
        <v>0.35526327239522837</v>
      </c>
      <c r="E102" s="35">
        <v>2.0854970923498004</v>
      </c>
      <c r="F102" s="35">
        <v>1.9255570779523072</v>
      </c>
      <c r="G102" s="35">
        <v>5.7816211528454566</v>
      </c>
      <c r="H102" s="35">
        <v>1.0807272689644924</v>
      </c>
      <c r="I102" s="35">
        <v>3.8852631731133602</v>
      </c>
      <c r="J102" s="35">
        <v>16.378634525845644</v>
      </c>
      <c r="K102" s="35">
        <v>50.147776827509688</v>
      </c>
      <c r="L102" s="35">
        <v>4.5495692291725431</v>
      </c>
      <c r="M102" s="35">
        <v>151.70050955308255</v>
      </c>
      <c r="N102" s="35">
        <v>0.17544129559708327</v>
      </c>
      <c r="O102" s="35">
        <v>334.05749328070613</v>
      </c>
      <c r="P102" s="35">
        <v>0</v>
      </c>
      <c r="Q102" s="35">
        <v>0</v>
      </c>
      <c r="R102" s="35">
        <v>0</v>
      </c>
      <c r="S102" s="35">
        <v>0</v>
      </c>
      <c r="T102" s="35">
        <v>0.37095365590017787</v>
      </c>
      <c r="U102" s="35">
        <v>0</v>
      </c>
      <c r="V102" s="35">
        <v>0</v>
      </c>
      <c r="W102" s="35">
        <v>256.85930024249291</v>
      </c>
      <c r="X102" s="35">
        <v>0</v>
      </c>
      <c r="Y102" s="35">
        <v>15.22009943423553</v>
      </c>
      <c r="Z102" s="35">
        <v>1.3811569689506145</v>
      </c>
      <c r="AA102" s="35">
        <v>104.9848101967094</v>
      </c>
      <c r="AB102" s="35">
        <v>0</v>
      </c>
      <c r="AC102" s="35">
        <v>0</v>
      </c>
      <c r="AD102" s="35">
        <v>237.42882983921666</v>
      </c>
      <c r="AE102" s="185">
        <v>1242.703003407727</v>
      </c>
    </row>
    <row r="103" spans="2:31" x14ac:dyDescent="0.2">
      <c r="B103" s="37" t="s">
        <v>130</v>
      </c>
      <c r="C103" s="34">
        <v>1.6917492751959951</v>
      </c>
      <c r="D103" s="35">
        <v>0</v>
      </c>
      <c r="E103" s="35">
        <v>6.4933665323438805E-2</v>
      </c>
      <c r="F103" s="35">
        <v>0</v>
      </c>
      <c r="G103" s="35">
        <v>0.18001552452071792</v>
      </c>
      <c r="H103" s="35">
        <v>3.3649331397429656E-2</v>
      </c>
      <c r="I103" s="35">
        <v>0</v>
      </c>
      <c r="J103" s="35">
        <v>0.85820121159367646</v>
      </c>
      <c r="K103" s="35">
        <v>1.5613922307429613</v>
      </c>
      <c r="L103" s="35">
        <v>0.14165457567722878</v>
      </c>
      <c r="M103" s="35">
        <v>4.7233199954338634</v>
      </c>
      <c r="N103" s="35">
        <v>5.4625088733044934E-3</v>
      </c>
      <c r="O103" s="35">
        <v>17.503812361344963</v>
      </c>
      <c r="P103" s="35">
        <v>0</v>
      </c>
      <c r="Q103" s="35">
        <v>0</v>
      </c>
      <c r="R103" s="35">
        <v>0</v>
      </c>
      <c r="S103" s="35">
        <v>0</v>
      </c>
      <c r="T103" s="35">
        <v>0</v>
      </c>
      <c r="U103" s="35">
        <v>0</v>
      </c>
      <c r="V103" s="35">
        <v>0</v>
      </c>
      <c r="W103" s="35">
        <v>29.841150535339725</v>
      </c>
      <c r="X103" s="35">
        <v>0</v>
      </c>
      <c r="Y103" s="35">
        <v>0.47389030005242672</v>
      </c>
      <c r="Z103" s="35">
        <v>4.3003456926389107E-2</v>
      </c>
      <c r="AA103" s="35">
        <v>0</v>
      </c>
      <c r="AB103" s="35">
        <v>0</v>
      </c>
      <c r="AC103" s="35">
        <v>0</v>
      </c>
      <c r="AD103" s="35">
        <v>7.3925416781782234</v>
      </c>
      <c r="AE103" s="185">
        <v>64.514776650600339</v>
      </c>
    </row>
    <row r="104" spans="2:31" x14ac:dyDescent="0.2">
      <c r="B104" s="14" t="s">
        <v>16</v>
      </c>
      <c r="C104" s="187">
        <v>124.3122158971503</v>
      </c>
      <c r="D104" s="188">
        <v>0.82714616664158835</v>
      </c>
      <c r="E104" s="188">
        <v>4.7714208843065427</v>
      </c>
      <c r="F104" s="188">
        <v>4.4832024006859346</v>
      </c>
      <c r="G104" s="188">
        <v>13.227804543593288</v>
      </c>
      <c r="H104" s="188">
        <v>2.4726021821332926</v>
      </c>
      <c r="I104" s="188">
        <v>7.6848976774207856</v>
      </c>
      <c r="J104" s="188">
        <v>92.45635911555874</v>
      </c>
      <c r="K104" s="188">
        <v>114.73338924041505</v>
      </c>
      <c r="L104" s="188">
        <v>10.408985806934524</v>
      </c>
      <c r="M104" s="188">
        <v>347.07647500287902</v>
      </c>
      <c r="N104" s="188">
        <v>0.4013931569851899</v>
      </c>
      <c r="O104" s="188">
        <v>1885.7334850024477</v>
      </c>
      <c r="P104" s="188">
        <v>0</v>
      </c>
      <c r="Q104" s="188">
        <v>0</v>
      </c>
      <c r="R104" s="188">
        <v>0</v>
      </c>
      <c r="S104" s="188">
        <v>0</v>
      </c>
      <c r="T104" s="188">
        <v>0.86367749869219557</v>
      </c>
      <c r="U104" s="188">
        <v>0</v>
      </c>
      <c r="V104" s="188">
        <v>0</v>
      </c>
      <c r="W104" s="188">
        <v>1141.6592980658972</v>
      </c>
      <c r="X104" s="188">
        <v>0</v>
      </c>
      <c r="Y104" s="188">
        <v>34.822153705286873</v>
      </c>
      <c r="Z104" s="188">
        <v>3.1599570339037091</v>
      </c>
      <c r="AA104" s="188">
        <v>207.65582358186737</v>
      </c>
      <c r="AB104" s="188">
        <v>0</v>
      </c>
      <c r="AC104" s="188">
        <v>0</v>
      </c>
      <c r="AD104" s="188">
        <v>543.21479583309144</v>
      </c>
      <c r="AE104" s="189">
        <v>4539.9650827958912</v>
      </c>
    </row>
    <row r="106" spans="2:31" x14ac:dyDescent="0.2">
      <c r="B106" t="s">
        <v>48</v>
      </c>
      <c r="C106" t="str">
        <f>VLOOKUP(C110,by_src_allpol!$J$28:$K$69,2,FALSE)</f>
        <v>Y</v>
      </c>
      <c r="D106" t="str">
        <f>VLOOKUP(D110,by_src_allpol!$J$28:$K$69,2,FALSE)</f>
        <v>Y</v>
      </c>
      <c r="E106" t="str">
        <f>VLOOKUP(E110,by_src_allpol!$J$28:$K$69,2,FALSE)</f>
        <v>Y</v>
      </c>
      <c r="F106" t="str">
        <f>VLOOKUP(F110,by_src_allpol!$J$28:$K$69,2,FALSE)</f>
        <v>N</v>
      </c>
      <c r="G106" t="str">
        <f>VLOOKUP(G110,by_src_allpol!$J$28:$K$69,2,FALSE)</f>
        <v>Y</v>
      </c>
      <c r="H106" t="str">
        <f>VLOOKUP(H110,by_src_allpol!$J$28:$K$69,2,FALSE)</f>
        <v>Y</v>
      </c>
      <c r="I106" t="str">
        <f>VLOOKUP(I110,by_src_allpol!$J$28:$K$69,2,FALSE)</f>
        <v>Y</v>
      </c>
      <c r="J106" t="str">
        <f>VLOOKUP(J110,by_src_allpol!$J$28:$K$69,2,FALSE)</f>
        <v>N</v>
      </c>
      <c r="K106" t="str">
        <f>VLOOKUP(K110,by_src_allpol!$J$28:$K$69,2,FALSE)</f>
        <v>Y</v>
      </c>
      <c r="L106" t="str">
        <f>VLOOKUP(L110,by_src_allpol!$J$28:$K$69,2,FALSE)</f>
        <v>N</v>
      </c>
      <c r="M106" t="str">
        <f>VLOOKUP(M110,by_src_allpol!$J$28:$K$69,2,FALSE)</f>
        <v>Y</v>
      </c>
      <c r="N106" t="str">
        <f>VLOOKUP(N110,by_src_allpol!$J$28:$K$69,2,FALSE)</f>
        <v>N</v>
      </c>
      <c r="O106" t="str">
        <f>VLOOKUP(O110,by_src_allpol!$J$28:$K$69,2,FALSE)</f>
        <v>N</v>
      </c>
      <c r="P106" t="str">
        <f>VLOOKUP(P110,by_src_allpol!$J$28:$K$69,2,FALSE)</f>
        <v>N</v>
      </c>
      <c r="Q106" t="str">
        <f>VLOOKUP(Q110,by_src_allpol!$J$28:$K$69,2,FALSE)</f>
        <v>N</v>
      </c>
      <c r="R106" t="str">
        <f>VLOOKUP(R110,by_src_allpol!$J$28:$K$69,2,FALSE)</f>
        <v>N</v>
      </c>
      <c r="S106" t="str">
        <f>VLOOKUP(S110,by_src_allpol!$J$28:$K$69,2,FALSE)</f>
        <v>Y</v>
      </c>
      <c r="T106" t="str">
        <f>VLOOKUP(T110,by_src_allpol!$J$28:$K$69,2,FALSE)</f>
        <v>N</v>
      </c>
      <c r="U106" t="str">
        <f>VLOOKUP(U110,by_src_allpol!$J$28:$K$69,2,FALSE)</f>
        <v>N</v>
      </c>
      <c r="V106" t="str">
        <f>VLOOKUP(V110,by_src_allpol!$J$28:$K$69,2,FALSE)</f>
        <v>Y</v>
      </c>
      <c r="W106" t="str">
        <f>VLOOKUP(W110,by_src_allpol!$J$28:$K$69,2,FALSE)</f>
        <v>N</v>
      </c>
      <c r="X106" t="str">
        <f>VLOOKUP(X110,by_src_allpol!$J$28:$K$69,2,FALSE)</f>
        <v>Y</v>
      </c>
      <c r="Y106" t="str">
        <f>VLOOKUP(Y110,by_src_allpol!$J$28:$K$69,2,FALSE)</f>
        <v>N</v>
      </c>
      <c r="Z106" t="str">
        <f>VLOOKUP(Z110,by_src_allpol!$J$28:$K$69,2,FALSE)</f>
        <v>N</v>
      </c>
      <c r="AA106" t="str">
        <f>VLOOKUP(AA110,by_src_allpol!$J$28:$K$69,2,FALSE)</f>
        <v>Y</v>
      </c>
    </row>
    <row r="107" spans="2:31" x14ac:dyDescent="0.2">
      <c r="B107" s="164" t="s">
        <v>105</v>
      </c>
      <c r="C107" s="165" t="s">
        <v>245</v>
      </c>
    </row>
    <row r="109" spans="2:31" x14ac:dyDescent="0.2">
      <c r="B109" s="11" t="s">
        <v>258</v>
      </c>
      <c r="C109" s="11" t="s">
        <v>79</v>
      </c>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5"/>
    </row>
    <row r="110" spans="2:31" x14ac:dyDescent="0.2">
      <c r="B110" s="17" t="s">
        <v>80</v>
      </c>
      <c r="C110" s="18" t="s">
        <v>84</v>
      </c>
      <c r="D110" s="19" t="s">
        <v>18</v>
      </c>
      <c r="E110" s="19" t="s">
        <v>61</v>
      </c>
      <c r="F110" s="19" t="s">
        <v>68</v>
      </c>
      <c r="G110" s="19" t="s">
        <v>71</v>
      </c>
      <c r="H110" s="19" t="s">
        <v>50</v>
      </c>
      <c r="I110" s="19" t="s">
        <v>21</v>
      </c>
      <c r="J110" s="19" t="s">
        <v>20</v>
      </c>
      <c r="K110" s="19" t="s">
        <v>60</v>
      </c>
      <c r="L110" s="19" t="s">
        <v>83</v>
      </c>
      <c r="M110" s="19" t="s">
        <v>54</v>
      </c>
      <c r="N110" s="19" t="s">
        <v>76</v>
      </c>
      <c r="O110" s="19" t="s">
        <v>82</v>
      </c>
      <c r="P110" s="19" t="s">
        <v>70</v>
      </c>
      <c r="Q110" s="19" t="s">
        <v>87</v>
      </c>
      <c r="R110" s="19" t="s">
        <v>51</v>
      </c>
      <c r="S110" s="19" t="s">
        <v>113</v>
      </c>
      <c r="T110" s="19" t="s">
        <v>52</v>
      </c>
      <c r="U110" s="19" t="s">
        <v>117</v>
      </c>
      <c r="V110" s="19" t="s">
        <v>64</v>
      </c>
      <c r="W110" s="19" t="s">
        <v>121</v>
      </c>
      <c r="X110" s="19" t="s">
        <v>248</v>
      </c>
      <c r="Y110" s="19" t="s">
        <v>255</v>
      </c>
      <c r="Z110" s="19" t="s">
        <v>119</v>
      </c>
      <c r="AA110" s="19" t="s">
        <v>456</v>
      </c>
      <c r="AB110" s="20" t="s">
        <v>16</v>
      </c>
    </row>
    <row r="111" spans="2:31" x14ac:dyDescent="0.2">
      <c r="B111" s="36" t="s">
        <v>125</v>
      </c>
      <c r="C111" s="32">
        <v>9.3374184150584405</v>
      </c>
      <c r="D111" s="33">
        <v>0.73913239461682967</v>
      </c>
      <c r="E111" s="33">
        <v>0.16794067932256851</v>
      </c>
      <c r="F111" s="33">
        <v>0.11069181536183904</v>
      </c>
      <c r="G111" s="33">
        <v>4.1909983460230036</v>
      </c>
      <c r="H111" s="33">
        <v>49.636691089864065</v>
      </c>
      <c r="I111" s="33">
        <v>7.93712336330813</v>
      </c>
      <c r="J111" s="33">
        <v>0.47709422981045485</v>
      </c>
      <c r="K111" s="33">
        <v>3.0383799858757619</v>
      </c>
      <c r="L111" s="33">
        <v>2.3994269185715029E-2</v>
      </c>
      <c r="M111" s="33">
        <v>0</v>
      </c>
      <c r="N111" s="33">
        <v>0</v>
      </c>
      <c r="O111" s="33">
        <v>0</v>
      </c>
      <c r="P111" s="33">
        <v>0</v>
      </c>
      <c r="Q111" s="33">
        <v>0</v>
      </c>
      <c r="R111" s="33">
        <v>0</v>
      </c>
      <c r="S111" s="33">
        <v>0.77177655356486707</v>
      </c>
      <c r="T111" s="33">
        <v>0</v>
      </c>
      <c r="U111" s="33">
        <v>0</v>
      </c>
      <c r="V111" s="33">
        <v>13.631612806958222</v>
      </c>
      <c r="W111" s="33">
        <v>0</v>
      </c>
      <c r="X111" s="33">
        <v>0.14216091002339315</v>
      </c>
      <c r="Y111" s="33">
        <v>1.7021070576964056E-2</v>
      </c>
      <c r="Z111" s="33">
        <v>0</v>
      </c>
      <c r="AA111" s="33">
        <v>6.4934046215363921</v>
      </c>
      <c r="AB111" s="184">
        <v>96.715440551086658</v>
      </c>
    </row>
    <row r="112" spans="2:31" x14ac:dyDescent="0.2">
      <c r="B112" s="37" t="s">
        <v>155</v>
      </c>
      <c r="C112" s="34">
        <v>1.4461155355764739</v>
      </c>
      <c r="D112" s="35">
        <v>0</v>
      </c>
      <c r="E112" s="35">
        <v>2.6009504407767618E-2</v>
      </c>
      <c r="F112" s="35">
        <v>0</v>
      </c>
      <c r="G112" s="35">
        <v>0.64907317508500462</v>
      </c>
      <c r="H112" s="35">
        <v>6.4333320567687053</v>
      </c>
      <c r="I112" s="35">
        <v>1.2292474100717532</v>
      </c>
      <c r="J112" s="35">
        <v>7.3889093001352157E-2</v>
      </c>
      <c r="K112" s="35">
        <v>0.47056352251213396</v>
      </c>
      <c r="L112" s="35">
        <v>3.716068391913142E-3</v>
      </c>
      <c r="M112" s="35">
        <v>0</v>
      </c>
      <c r="N112" s="35">
        <v>0</v>
      </c>
      <c r="O112" s="35">
        <v>0</v>
      </c>
      <c r="P112" s="35">
        <v>0</v>
      </c>
      <c r="Q112" s="35">
        <v>0</v>
      </c>
      <c r="R112" s="35">
        <v>0</v>
      </c>
      <c r="S112" s="35">
        <v>0</v>
      </c>
      <c r="T112" s="35">
        <v>0</v>
      </c>
      <c r="U112" s="35">
        <v>0</v>
      </c>
      <c r="V112" s="35">
        <v>0.13056825023428006</v>
      </c>
      <c r="W112" s="35">
        <v>0</v>
      </c>
      <c r="X112" s="35">
        <v>2.2016909963569566E-2</v>
      </c>
      <c r="Y112" s="35">
        <v>2.6361070586486384E-3</v>
      </c>
      <c r="Z112" s="35">
        <v>0</v>
      </c>
      <c r="AA112" s="35">
        <v>1.0056541202913505</v>
      </c>
      <c r="AB112" s="185">
        <v>11.492821753362952</v>
      </c>
    </row>
    <row r="113" spans="2:28" x14ac:dyDescent="0.2">
      <c r="B113" s="37" t="s">
        <v>132</v>
      </c>
      <c r="C113" s="34">
        <v>9.6853205014176852E-2</v>
      </c>
      <c r="D113" s="35">
        <v>0</v>
      </c>
      <c r="E113" s="35">
        <v>1.7419796695002296E-3</v>
      </c>
      <c r="F113" s="35">
        <v>0</v>
      </c>
      <c r="G113" s="35">
        <v>4.3471504004450427E-2</v>
      </c>
      <c r="H113" s="35">
        <v>0.17503826823660248</v>
      </c>
      <c r="I113" s="35">
        <v>8.2328519742625672E-2</v>
      </c>
      <c r="J113" s="35">
        <v>4.9487024353961741E-3</v>
      </c>
      <c r="K113" s="35">
        <v>3.151586729886894E-2</v>
      </c>
      <c r="L113" s="35">
        <v>2.4888269640585228E-4</v>
      </c>
      <c r="M113" s="35">
        <v>0</v>
      </c>
      <c r="N113" s="35">
        <v>0</v>
      </c>
      <c r="O113" s="35">
        <v>0</v>
      </c>
      <c r="P113" s="35">
        <v>0</v>
      </c>
      <c r="Q113" s="35">
        <v>0</v>
      </c>
      <c r="R113" s="35">
        <v>0</v>
      </c>
      <c r="S113" s="35">
        <v>0</v>
      </c>
      <c r="T113" s="35">
        <v>0</v>
      </c>
      <c r="U113" s="35">
        <v>0</v>
      </c>
      <c r="V113" s="35">
        <v>2.8362331026149937E-2</v>
      </c>
      <c r="W113" s="35">
        <v>0</v>
      </c>
      <c r="X113" s="35">
        <v>1.4745767139761909E-3</v>
      </c>
      <c r="Y113" s="35">
        <v>1.7655257212131209E-4</v>
      </c>
      <c r="Z113" s="35">
        <v>0</v>
      </c>
      <c r="AA113" s="35">
        <v>6.7353418374765148E-2</v>
      </c>
      <c r="AB113" s="185">
        <v>0.53351380778503921</v>
      </c>
    </row>
    <row r="114" spans="2:28" x14ac:dyDescent="0.2">
      <c r="B114" s="37" t="s">
        <v>124</v>
      </c>
      <c r="C114" s="34">
        <v>2.9953100341166694</v>
      </c>
      <c r="D114" s="35">
        <v>0.28588039375882551</v>
      </c>
      <c r="E114" s="35">
        <v>5.3872963548470369E-2</v>
      </c>
      <c r="F114" s="35">
        <v>4.2813195568199257E-2</v>
      </c>
      <c r="G114" s="35">
        <v>1.3444122176815296</v>
      </c>
      <c r="H114" s="35">
        <v>9.1056754907245505</v>
      </c>
      <c r="I114" s="35">
        <v>2.5461154459778905</v>
      </c>
      <c r="J114" s="35">
        <v>0.15304499276435987</v>
      </c>
      <c r="K114" s="35">
        <v>0.97466876331427355</v>
      </c>
      <c r="L114" s="35">
        <v>7.6970177471498485E-3</v>
      </c>
      <c r="M114" s="35">
        <v>0.59478433263478081</v>
      </c>
      <c r="N114" s="35">
        <v>1.4506548745103407E-2</v>
      </c>
      <c r="O114" s="35">
        <v>0</v>
      </c>
      <c r="P114" s="35">
        <v>0</v>
      </c>
      <c r="Q114" s="35">
        <v>0</v>
      </c>
      <c r="R114" s="35">
        <v>0</v>
      </c>
      <c r="S114" s="35">
        <v>0.29850644706396923</v>
      </c>
      <c r="T114" s="35">
        <v>0</v>
      </c>
      <c r="U114" s="35">
        <v>0</v>
      </c>
      <c r="V114" s="35">
        <v>0</v>
      </c>
      <c r="W114" s="35">
        <v>0</v>
      </c>
      <c r="X114" s="35">
        <v>4.5603182948888071E-2</v>
      </c>
      <c r="Y114" s="35">
        <v>5.4601155506073945E-3</v>
      </c>
      <c r="Z114" s="35">
        <v>0</v>
      </c>
      <c r="AA114" s="35">
        <v>2.0829911602869711</v>
      </c>
      <c r="AB114" s="185">
        <v>20.551342302432239</v>
      </c>
    </row>
    <row r="115" spans="2:28" x14ac:dyDescent="0.2">
      <c r="B115" s="37" t="s">
        <v>131</v>
      </c>
      <c r="C115" s="34">
        <v>5.5344688579529629E-2</v>
      </c>
      <c r="D115" s="35">
        <v>0</v>
      </c>
      <c r="E115" s="35">
        <v>9.9541695400013112E-4</v>
      </c>
      <c r="F115" s="35">
        <v>0</v>
      </c>
      <c r="G115" s="35">
        <v>2.4840859431114529E-2</v>
      </c>
      <c r="H115" s="35">
        <v>1.0949793317633973</v>
      </c>
      <c r="I115" s="35">
        <v>4.7044868424357525E-2</v>
      </c>
      <c r="J115" s="35">
        <v>2.8278299630835283E-3</v>
      </c>
      <c r="K115" s="35">
        <v>1.800906702792511E-2</v>
      </c>
      <c r="L115" s="35">
        <v>1.4221868366048703E-4</v>
      </c>
      <c r="M115" s="35">
        <v>0</v>
      </c>
      <c r="N115" s="35">
        <v>0</v>
      </c>
      <c r="O115" s="35">
        <v>0</v>
      </c>
      <c r="P115" s="35">
        <v>0</v>
      </c>
      <c r="Q115" s="35">
        <v>0</v>
      </c>
      <c r="R115" s="35">
        <v>0</v>
      </c>
      <c r="S115" s="35">
        <v>0</v>
      </c>
      <c r="T115" s="35">
        <v>0</v>
      </c>
      <c r="U115" s="35">
        <v>0</v>
      </c>
      <c r="V115" s="35">
        <v>0</v>
      </c>
      <c r="W115" s="35">
        <v>0</v>
      </c>
      <c r="X115" s="35">
        <v>8.426152651292519E-4</v>
      </c>
      <c r="Y115" s="35">
        <v>1.008871840693212E-4</v>
      </c>
      <c r="Z115" s="35">
        <v>0</v>
      </c>
      <c r="AA115" s="35">
        <v>3.8487667642722941E-2</v>
      </c>
      <c r="AB115" s="185">
        <v>1.2836154509189899</v>
      </c>
    </row>
    <row r="116" spans="2:28" x14ac:dyDescent="0.2">
      <c r="B116" s="37" t="s">
        <v>126</v>
      </c>
      <c r="C116" s="34">
        <v>7.467441429399206</v>
      </c>
      <c r="D116" s="35">
        <v>0</v>
      </c>
      <c r="E116" s="35">
        <v>0.13430769948493795</v>
      </c>
      <c r="F116" s="35">
        <v>0</v>
      </c>
      <c r="G116" s="35">
        <v>3.3516795851372221</v>
      </c>
      <c r="H116" s="35">
        <v>41.663967253367233</v>
      </c>
      <c r="I116" s="35">
        <v>6.3475792985601736</v>
      </c>
      <c r="J116" s="35">
        <v>0.38154798886043045</v>
      </c>
      <c r="K116" s="35">
        <v>2.4298926722824854</v>
      </c>
      <c r="L116" s="35">
        <v>1.9189008334103207E-2</v>
      </c>
      <c r="M116" s="35">
        <v>6.6953005158409651</v>
      </c>
      <c r="N116" s="35">
        <v>0.16329566528074915</v>
      </c>
      <c r="O116" s="35">
        <v>0</v>
      </c>
      <c r="P116" s="35">
        <v>0</v>
      </c>
      <c r="Q116" s="35">
        <v>0</v>
      </c>
      <c r="R116" s="35">
        <v>0</v>
      </c>
      <c r="S116" s="35">
        <v>0</v>
      </c>
      <c r="T116" s="35">
        <v>0</v>
      </c>
      <c r="U116" s="35">
        <v>0</v>
      </c>
      <c r="V116" s="35">
        <v>2.4973368434570209</v>
      </c>
      <c r="W116" s="35">
        <v>0</v>
      </c>
      <c r="X116" s="35">
        <v>0.11369076782912216</v>
      </c>
      <c r="Y116" s="35">
        <v>1.3612311449401159E-2</v>
      </c>
      <c r="Z116" s="35">
        <v>0</v>
      </c>
      <c r="AA116" s="35">
        <v>5.1929898108148178</v>
      </c>
      <c r="AB116" s="185">
        <v>76.471830850097888</v>
      </c>
    </row>
    <row r="117" spans="2:28" x14ac:dyDescent="0.2">
      <c r="B117" s="37" t="s">
        <v>127</v>
      </c>
      <c r="C117" s="34">
        <v>2.381208813732917</v>
      </c>
      <c r="D117" s="35">
        <v>9.0907572910756226E-2</v>
      </c>
      <c r="E117" s="35">
        <v>4.2827878971587317E-2</v>
      </c>
      <c r="F117" s="35">
        <v>1.3614237921268384E-2</v>
      </c>
      <c r="G117" s="35">
        <v>1.0687795872782035</v>
      </c>
      <c r="H117" s="35">
        <v>9.0130220842629978</v>
      </c>
      <c r="I117" s="35">
        <v>2.0241085135389087</v>
      </c>
      <c r="J117" s="35">
        <v>0.1216675674695748</v>
      </c>
      <c r="K117" s="35">
        <v>0.77484127627494548</v>
      </c>
      <c r="L117" s="35">
        <v>6.1189680835082487E-3</v>
      </c>
      <c r="M117" s="35">
        <v>27.515856150223314</v>
      </c>
      <c r="N117" s="35">
        <v>0.67110057646990284</v>
      </c>
      <c r="O117" s="35">
        <v>0</v>
      </c>
      <c r="P117" s="35">
        <v>0</v>
      </c>
      <c r="Q117" s="35">
        <v>0</v>
      </c>
      <c r="R117" s="35">
        <v>0</v>
      </c>
      <c r="S117" s="35">
        <v>9.4922552204442109E-2</v>
      </c>
      <c r="T117" s="35">
        <v>0</v>
      </c>
      <c r="U117" s="35">
        <v>0</v>
      </c>
      <c r="V117" s="35">
        <v>17.380005698182146</v>
      </c>
      <c r="W117" s="35">
        <v>0</v>
      </c>
      <c r="X117" s="35">
        <v>3.6253576402881738E-2</v>
      </c>
      <c r="Y117" s="35">
        <v>4.3406776343740796E-3</v>
      </c>
      <c r="Z117" s="35">
        <v>0</v>
      </c>
      <c r="AA117" s="35">
        <v>1.6559343952072154</v>
      </c>
      <c r="AB117" s="185">
        <v>62.895510126768954</v>
      </c>
    </row>
    <row r="118" spans="2:28" x14ac:dyDescent="0.2">
      <c r="B118" s="37" t="s">
        <v>189</v>
      </c>
      <c r="C118" s="34">
        <v>0</v>
      </c>
      <c r="D118" s="35">
        <v>0</v>
      </c>
      <c r="E118" s="35">
        <v>0</v>
      </c>
      <c r="F118" s="35">
        <v>0</v>
      </c>
      <c r="G118" s="35">
        <v>0</v>
      </c>
      <c r="H118" s="35">
        <v>0</v>
      </c>
      <c r="I118" s="35">
        <v>0</v>
      </c>
      <c r="J118" s="35">
        <v>0</v>
      </c>
      <c r="K118" s="35">
        <v>0</v>
      </c>
      <c r="L118" s="35">
        <v>0</v>
      </c>
      <c r="M118" s="35">
        <v>0</v>
      </c>
      <c r="N118" s="35">
        <v>0</v>
      </c>
      <c r="O118" s="35">
        <v>0</v>
      </c>
      <c r="P118" s="35">
        <v>0</v>
      </c>
      <c r="Q118" s="35">
        <v>0</v>
      </c>
      <c r="R118" s="35">
        <v>0</v>
      </c>
      <c r="S118" s="35">
        <v>0</v>
      </c>
      <c r="T118" s="35">
        <v>0</v>
      </c>
      <c r="U118" s="35">
        <v>0</v>
      </c>
      <c r="V118" s="35">
        <v>0</v>
      </c>
      <c r="W118" s="35">
        <v>0</v>
      </c>
      <c r="X118" s="35">
        <v>0</v>
      </c>
      <c r="Y118" s="35">
        <v>0</v>
      </c>
      <c r="Z118" s="35">
        <v>0</v>
      </c>
      <c r="AA118" s="35">
        <v>0</v>
      </c>
      <c r="AB118" s="185">
        <v>0</v>
      </c>
    </row>
    <row r="119" spans="2:28" x14ac:dyDescent="0.2">
      <c r="B119" s="37" t="s">
        <v>193</v>
      </c>
      <c r="C119" s="34">
        <v>0</v>
      </c>
      <c r="D119" s="35">
        <v>0</v>
      </c>
      <c r="E119" s="35">
        <v>0</v>
      </c>
      <c r="F119" s="35">
        <v>0</v>
      </c>
      <c r="G119" s="35">
        <v>0</v>
      </c>
      <c r="H119" s="35">
        <v>0</v>
      </c>
      <c r="I119" s="35">
        <v>0</v>
      </c>
      <c r="J119" s="35">
        <v>0</v>
      </c>
      <c r="K119" s="35">
        <v>0</v>
      </c>
      <c r="L119" s="35">
        <v>0</v>
      </c>
      <c r="M119" s="35">
        <v>0</v>
      </c>
      <c r="N119" s="35">
        <v>0</v>
      </c>
      <c r="O119" s="35">
        <v>0</v>
      </c>
      <c r="P119" s="35">
        <v>0</v>
      </c>
      <c r="Q119" s="35">
        <v>0</v>
      </c>
      <c r="R119" s="35">
        <v>0</v>
      </c>
      <c r="S119" s="35">
        <v>0</v>
      </c>
      <c r="T119" s="35">
        <v>0</v>
      </c>
      <c r="U119" s="35">
        <v>0</v>
      </c>
      <c r="V119" s="35">
        <v>1.6703496600684331</v>
      </c>
      <c r="W119" s="35">
        <v>0</v>
      </c>
      <c r="X119" s="35">
        <v>0</v>
      </c>
      <c r="Y119" s="35">
        <v>0</v>
      </c>
      <c r="Z119" s="35">
        <v>0</v>
      </c>
      <c r="AA119" s="35">
        <v>0</v>
      </c>
      <c r="AB119" s="185">
        <v>1.6703496600684331</v>
      </c>
    </row>
    <row r="120" spans="2:28" x14ac:dyDescent="0.2">
      <c r="B120" s="37" t="s">
        <v>128</v>
      </c>
      <c r="C120" s="34">
        <v>20.971449268208048</v>
      </c>
      <c r="D120" s="35">
        <v>0.54308303672113289</v>
      </c>
      <c r="E120" s="35">
        <v>0.37718770648660055</v>
      </c>
      <c r="F120" s="35">
        <v>8.133163647636682E-2</v>
      </c>
      <c r="G120" s="35">
        <v>9.4128061194112398</v>
      </c>
      <c r="H120" s="35">
        <v>74.439130800000015</v>
      </c>
      <c r="I120" s="35">
        <v>17.826445442424092</v>
      </c>
      <c r="J120" s="35">
        <v>1.0715335858237993</v>
      </c>
      <c r="K120" s="35">
        <v>6.8240737320470002</v>
      </c>
      <c r="L120" s="35">
        <v>5.3890120008379332E-2</v>
      </c>
      <c r="M120" s="35">
        <v>0</v>
      </c>
      <c r="N120" s="35">
        <v>0</v>
      </c>
      <c r="O120" s="35">
        <v>0</v>
      </c>
      <c r="P120" s="35">
        <v>0</v>
      </c>
      <c r="Q120" s="35">
        <v>0</v>
      </c>
      <c r="R120" s="35">
        <v>0</v>
      </c>
      <c r="S120" s="35">
        <v>0.56706857585028725</v>
      </c>
      <c r="T120" s="35">
        <v>0</v>
      </c>
      <c r="U120" s="35">
        <v>0</v>
      </c>
      <c r="V120" s="35">
        <v>11.432005135421372</v>
      </c>
      <c r="W120" s="35">
        <v>0</v>
      </c>
      <c r="X120" s="35">
        <v>0.31928742827566864</v>
      </c>
      <c r="Y120" s="35">
        <v>3.8228609046771125E-2</v>
      </c>
      <c r="Z120" s="35">
        <v>0</v>
      </c>
      <c r="AA120" s="35">
        <v>14.583913834137192</v>
      </c>
      <c r="AB120" s="185">
        <v>158.54143503033799</v>
      </c>
    </row>
    <row r="121" spans="2:28" x14ac:dyDescent="0.2">
      <c r="B121" s="37" t="s">
        <v>123</v>
      </c>
      <c r="C121" s="34">
        <v>1.1028756610973509</v>
      </c>
      <c r="D121" s="35">
        <v>1.052614002124546E-2</v>
      </c>
      <c r="E121" s="35">
        <v>1.9836070260524658E-2</v>
      </c>
      <c r="F121" s="35">
        <v>1.5763854435152868E-3</v>
      </c>
      <c r="G121" s="35">
        <v>0.49501370358148372</v>
      </c>
      <c r="H121" s="35">
        <v>1.65693134197225</v>
      </c>
      <c r="I121" s="35">
        <v>0.93748183784959993</v>
      </c>
      <c r="J121" s="35">
        <v>5.6351294406960961E-2</v>
      </c>
      <c r="K121" s="35">
        <v>0.35887385427471163</v>
      </c>
      <c r="L121" s="35">
        <v>2.8340483755196102E-3</v>
      </c>
      <c r="M121" s="35">
        <v>1.515283895045751</v>
      </c>
      <c r="N121" s="35">
        <v>3.6957159898239625E-2</v>
      </c>
      <c r="O121" s="35">
        <v>0</v>
      </c>
      <c r="P121" s="35">
        <v>0</v>
      </c>
      <c r="Q121" s="35">
        <v>0</v>
      </c>
      <c r="R121" s="35">
        <v>0</v>
      </c>
      <c r="S121" s="35">
        <v>1.0991032360514349E-2</v>
      </c>
      <c r="T121" s="35">
        <v>0</v>
      </c>
      <c r="U121" s="35">
        <v>0</v>
      </c>
      <c r="V121" s="35">
        <v>5.6096298793319441E-2</v>
      </c>
      <c r="W121" s="35">
        <v>0</v>
      </c>
      <c r="X121" s="35">
        <v>1.6791130123439961E-2</v>
      </c>
      <c r="Y121" s="35">
        <v>2.0104191148679947E-3</v>
      </c>
      <c r="Z121" s="35">
        <v>0</v>
      </c>
      <c r="AA121" s="35">
        <v>0.76695908830649984</v>
      </c>
      <c r="AB121" s="185">
        <v>7.047389360925794</v>
      </c>
    </row>
    <row r="122" spans="2:28" x14ac:dyDescent="0.2">
      <c r="B122" s="37" t="s">
        <v>133</v>
      </c>
      <c r="C122" s="34">
        <v>1.3836172144882407E-2</v>
      </c>
      <c r="D122" s="35">
        <v>0</v>
      </c>
      <c r="E122" s="35">
        <v>2.4885423850003278E-4</v>
      </c>
      <c r="F122" s="35">
        <v>0</v>
      </c>
      <c r="G122" s="35">
        <v>6.2102148577786323E-3</v>
      </c>
      <c r="H122" s="35">
        <v>0</v>
      </c>
      <c r="I122" s="35">
        <v>1.1761217106089381E-2</v>
      </c>
      <c r="J122" s="35">
        <v>7.0695749077088208E-4</v>
      </c>
      <c r="K122" s="35">
        <v>4.5022667569812776E-3</v>
      </c>
      <c r="L122" s="35">
        <v>3.5554670915121757E-5</v>
      </c>
      <c r="M122" s="35">
        <v>14.129568548178172</v>
      </c>
      <c r="N122" s="35">
        <v>0.34461444870856484</v>
      </c>
      <c r="O122" s="35">
        <v>0</v>
      </c>
      <c r="P122" s="35">
        <v>0</v>
      </c>
      <c r="Q122" s="35">
        <v>0</v>
      </c>
      <c r="R122" s="35">
        <v>0</v>
      </c>
      <c r="S122" s="35">
        <v>0</v>
      </c>
      <c r="T122" s="35">
        <v>0</v>
      </c>
      <c r="U122" s="35">
        <v>0</v>
      </c>
      <c r="V122" s="35">
        <v>0</v>
      </c>
      <c r="W122" s="35">
        <v>0</v>
      </c>
      <c r="X122" s="35">
        <v>2.1065381628231297E-4</v>
      </c>
      <c r="Y122" s="35">
        <v>2.52217960173303E-5</v>
      </c>
      <c r="Z122" s="35">
        <v>0</v>
      </c>
      <c r="AA122" s="35">
        <v>9.6219169106807351E-3</v>
      </c>
      <c r="AB122" s="185">
        <v>14.521342026675635</v>
      </c>
    </row>
    <row r="123" spans="2:28" x14ac:dyDescent="0.2">
      <c r="B123" s="37" t="s">
        <v>212</v>
      </c>
      <c r="C123" s="34">
        <v>5.5344688579529629E-2</v>
      </c>
      <c r="D123" s="35">
        <v>0</v>
      </c>
      <c r="E123" s="35">
        <v>9.9541695400013112E-4</v>
      </c>
      <c r="F123" s="35">
        <v>0</v>
      </c>
      <c r="G123" s="35">
        <v>2.4840859431114529E-2</v>
      </c>
      <c r="H123" s="35">
        <v>5.2435563661638986E-3</v>
      </c>
      <c r="I123" s="35">
        <v>4.7044868424357525E-2</v>
      </c>
      <c r="J123" s="35">
        <v>2.8278299630835283E-3</v>
      </c>
      <c r="K123" s="35">
        <v>1.800906702792511E-2</v>
      </c>
      <c r="L123" s="35">
        <v>1.4221868366048703E-4</v>
      </c>
      <c r="M123" s="35">
        <v>0.17473573718569388</v>
      </c>
      <c r="N123" s="35">
        <v>4.2617337914183321E-3</v>
      </c>
      <c r="O123" s="35">
        <v>0</v>
      </c>
      <c r="P123" s="35">
        <v>0</v>
      </c>
      <c r="Q123" s="35">
        <v>0</v>
      </c>
      <c r="R123" s="35">
        <v>0</v>
      </c>
      <c r="S123" s="35">
        <v>0</v>
      </c>
      <c r="T123" s="35">
        <v>0</v>
      </c>
      <c r="U123" s="35">
        <v>0</v>
      </c>
      <c r="V123" s="35">
        <v>0</v>
      </c>
      <c r="W123" s="35">
        <v>0</v>
      </c>
      <c r="X123" s="35">
        <v>8.426152651292519E-4</v>
      </c>
      <c r="Y123" s="35">
        <v>1.008871840693212E-4</v>
      </c>
      <c r="Z123" s="35">
        <v>0</v>
      </c>
      <c r="AA123" s="35">
        <v>3.8487667642722941E-2</v>
      </c>
      <c r="AB123" s="185">
        <v>0.37287714649886849</v>
      </c>
    </row>
    <row r="124" spans="2:28" x14ac:dyDescent="0.2">
      <c r="B124" s="37" t="s">
        <v>122</v>
      </c>
      <c r="C124" s="34">
        <v>10.189067187183481</v>
      </c>
      <c r="D124" s="35">
        <v>0.58348307981403802</v>
      </c>
      <c r="E124" s="35">
        <v>0.1832582400205289</v>
      </c>
      <c r="F124" s="35">
        <v>8.7381911289404188E-2</v>
      </c>
      <c r="G124" s="35">
        <v>4.5732516024062075</v>
      </c>
      <c r="H124" s="35">
        <v>19.677673406827886</v>
      </c>
      <c r="I124" s="35">
        <v>8.6610537974059625</v>
      </c>
      <c r="J124" s="35">
        <v>0.52060911764612794</v>
      </c>
      <c r="K124" s="35">
        <v>3.315505040060688</v>
      </c>
      <c r="L124" s="35">
        <v>2.6182742378380034E-2</v>
      </c>
      <c r="M124" s="35">
        <v>7.1397722469056024</v>
      </c>
      <c r="N124" s="35">
        <v>0.17413615061086429</v>
      </c>
      <c r="O124" s="35">
        <v>0</v>
      </c>
      <c r="P124" s="35">
        <v>0</v>
      </c>
      <c r="Q124" s="35">
        <v>0</v>
      </c>
      <c r="R124" s="35">
        <v>0</v>
      </c>
      <c r="S124" s="35">
        <v>0.60925290743851135</v>
      </c>
      <c r="T124" s="35">
        <v>0</v>
      </c>
      <c r="U124" s="35">
        <v>0</v>
      </c>
      <c r="V124" s="35">
        <v>36.424610026045798</v>
      </c>
      <c r="W124" s="35">
        <v>0</v>
      </c>
      <c r="X124" s="35">
        <v>0.15512714534496236</v>
      </c>
      <c r="Y124" s="35">
        <v>1.8573531140769085E-2</v>
      </c>
      <c r="Z124" s="35">
        <v>0</v>
      </c>
      <c r="AA124" s="35">
        <v>7.085656122649822</v>
      </c>
      <c r="AB124" s="185">
        <v>99.42459425516904</v>
      </c>
    </row>
    <row r="125" spans="2:28" x14ac:dyDescent="0.2">
      <c r="B125" s="37" t="s">
        <v>130</v>
      </c>
      <c r="C125" s="34">
        <v>0</v>
      </c>
      <c r="D125" s="35">
        <v>0</v>
      </c>
      <c r="E125" s="35">
        <v>0</v>
      </c>
      <c r="F125" s="35">
        <v>0</v>
      </c>
      <c r="G125" s="35">
        <v>0</v>
      </c>
      <c r="H125" s="35">
        <v>0</v>
      </c>
      <c r="I125" s="35">
        <v>0</v>
      </c>
      <c r="J125" s="35">
        <v>0</v>
      </c>
      <c r="K125" s="35">
        <v>0</v>
      </c>
      <c r="L125" s="35">
        <v>0</v>
      </c>
      <c r="M125" s="35">
        <v>0</v>
      </c>
      <c r="N125" s="35">
        <v>0</v>
      </c>
      <c r="O125" s="35">
        <v>0</v>
      </c>
      <c r="P125" s="35">
        <v>0</v>
      </c>
      <c r="Q125" s="35">
        <v>0</v>
      </c>
      <c r="R125" s="35">
        <v>0</v>
      </c>
      <c r="S125" s="35">
        <v>0</v>
      </c>
      <c r="T125" s="35">
        <v>0</v>
      </c>
      <c r="U125" s="35">
        <v>0</v>
      </c>
      <c r="V125" s="35">
        <v>0</v>
      </c>
      <c r="W125" s="35">
        <v>0</v>
      </c>
      <c r="X125" s="35">
        <v>0</v>
      </c>
      <c r="Y125" s="35">
        <v>0</v>
      </c>
      <c r="Z125" s="35">
        <v>0</v>
      </c>
      <c r="AA125" s="35">
        <v>0</v>
      </c>
      <c r="AB125" s="185">
        <v>0</v>
      </c>
    </row>
    <row r="126" spans="2:28" x14ac:dyDescent="0.2">
      <c r="B126" s="14" t="s">
        <v>16</v>
      </c>
      <c r="C126" s="187">
        <v>56.112265098690713</v>
      </c>
      <c r="D126" s="188">
        <v>2.253012617842828</v>
      </c>
      <c r="E126" s="188">
        <v>1.0092224103189864</v>
      </c>
      <c r="F126" s="188">
        <v>0.337409182060593</v>
      </c>
      <c r="G126" s="188">
        <v>25.185377774328352</v>
      </c>
      <c r="H126" s="188">
        <v>212.90168468015386</v>
      </c>
      <c r="I126" s="188">
        <v>47.697334582833946</v>
      </c>
      <c r="J126" s="188">
        <v>2.8670491896353942</v>
      </c>
      <c r="K126" s="188">
        <v>18.258835114753701</v>
      </c>
      <c r="L126" s="188">
        <v>0.14419111723931041</v>
      </c>
      <c r="M126" s="188">
        <v>57.765301426014268</v>
      </c>
      <c r="N126" s="188">
        <v>1.4088722835048426</v>
      </c>
      <c r="O126" s="188">
        <v>0</v>
      </c>
      <c r="P126" s="188">
        <v>0</v>
      </c>
      <c r="Q126" s="188">
        <v>0</v>
      </c>
      <c r="R126" s="188">
        <v>0</v>
      </c>
      <c r="S126" s="188">
        <v>2.3525180684825915</v>
      </c>
      <c r="T126" s="188">
        <v>0</v>
      </c>
      <c r="U126" s="188">
        <v>0</v>
      </c>
      <c r="V126" s="188">
        <v>83.250947050186738</v>
      </c>
      <c r="W126" s="188">
        <v>0</v>
      </c>
      <c r="X126" s="188">
        <v>0.85430151197244264</v>
      </c>
      <c r="Y126" s="188">
        <v>0.10228639030868081</v>
      </c>
      <c r="Z126" s="188">
        <v>0</v>
      </c>
      <c r="AA126" s="188">
        <v>39.021453823801153</v>
      </c>
      <c r="AB126" s="189">
        <v>551.52206232212848</v>
      </c>
    </row>
  </sheetData>
  <pageMargins left="0.75" right="0.75" top="1" bottom="1" header="0.5" footer="0.5"/>
  <pageSetup orientation="portrait" r:id="rId4"/>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F126"/>
  <sheetViews>
    <sheetView topLeftCell="B1" zoomScale="70" zoomScaleNormal="70" workbookViewId="0">
      <selection activeCell="B1" sqref="B1"/>
    </sheetView>
  </sheetViews>
  <sheetFormatPr defaultRowHeight="12.75" x14ac:dyDescent="0.2"/>
  <cols>
    <col min="1" max="1" width="0" hidden="1" customWidth="1"/>
    <col min="2" max="2" width="25.42578125" customWidth="1"/>
    <col min="3" max="30" width="34.85546875" customWidth="1"/>
    <col min="31" max="31" width="11.42578125" customWidth="1"/>
    <col min="32" max="33" width="25" customWidth="1"/>
    <col min="34" max="34" width="11.42578125" customWidth="1"/>
    <col min="35" max="40" width="38" customWidth="1"/>
    <col min="41" max="41" width="10.5703125" customWidth="1"/>
    <col min="42" max="42" width="7" bestFit="1" customWidth="1"/>
    <col min="43" max="46" width="17" customWidth="1"/>
    <col min="47" max="53" width="29.42578125" customWidth="1"/>
    <col min="54" max="54" width="8.5703125" customWidth="1"/>
    <col min="55" max="56" width="10.5703125" customWidth="1"/>
    <col min="57" max="57" width="30.140625" customWidth="1"/>
    <col min="58" max="58" width="8.5703125" customWidth="1"/>
  </cols>
  <sheetData>
    <row r="1" spans="1:22" x14ac:dyDescent="0.2">
      <c r="B1" s="10" t="s">
        <v>462</v>
      </c>
      <c r="E1" s="27"/>
      <c r="F1" s="216"/>
      <c r="G1" s="27"/>
      <c r="H1" s="5"/>
    </row>
    <row r="2" spans="1:22" x14ac:dyDescent="0.2">
      <c r="E2" s="27"/>
      <c r="F2" s="27"/>
      <c r="G2" s="27"/>
      <c r="H2" s="5"/>
    </row>
    <row r="3" spans="1:22" x14ac:dyDescent="0.2">
      <c r="B3" s="3" t="s">
        <v>42</v>
      </c>
    </row>
    <row r="4" spans="1:22" s="9" customFormat="1" ht="34.5" customHeight="1" x14ac:dyDescent="0.2">
      <c r="A4" s="16" t="s">
        <v>105</v>
      </c>
      <c r="B4" s="16" t="str">
        <f>B66</f>
        <v>FIPS</v>
      </c>
      <c r="C4" s="38" t="s">
        <v>84</v>
      </c>
      <c r="D4" s="38" t="s">
        <v>18</v>
      </c>
      <c r="E4" s="38" t="s">
        <v>61</v>
      </c>
      <c r="F4" s="38" t="s">
        <v>21</v>
      </c>
      <c r="G4" s="38" t="s">
        <v>60</v>
      </c>
      <c r="H4" s="38" t="s">
        <v>113</v>
      </c>
      <c r="I4" s="38" t="s">
        <v>248</v>
      </c>
      <c r="J4" s="38" t="s">
        <v>86</v>
      </c>
      <c r="K4" s="38" t="s">
        <v>456</v>
      </c>
      <c r="L4" s="38" t="s">
        <v>71</v>
      </c>
      <c r="M4" s="38" t="s">
        <v>17</v>
      </c>
      <c r="N4" s="38" t="s">
        <v>50</v>
      </c>
      <c r="O4" s="38" t="s">
        <v>54</v>
      </c>
      <c r="P4" s="38" t="s">
        <v>55</v>
      </c>
      <c r="Q4" s="38" t="s">
        <v>77</v>
      </c>
      <c r="R4" s="38" t="s">
        <v>110</v>
      </c>
      <c r="S4" s="38" t="s">
        <v>64</v>
      </c>
      <c r="T4" s="66" t="s">
        <v>75</v>
      </c>
      <c r="U4" s="16" t="s">
        <v>41</v>
      </c>
      <c r="V4" s="57"/>
    </row>
    <row r="5" spans="1:22" s="8" customFormat="1" x14ac:dyDescent="0.2">
      <c r="A5" s="28" t="s">
        <v>247</v>
      </c>
      <c r="B5" s="8" t="str">
        <f>PROPER(VLOOKUP(B67,fips_xref!$A$5:$B$280,2,FALSE))&amp;" - All Wells"</f>
        <v>Blaine - All Wells</v>
      </c>
      <c r="C5" s="54">
        <f t="shared" ref="C5:S5" si="0">SUMIF($C$66:$AG$66,C$4,$C67:$AG67)</f>
        <v>18.149449849393697</v>
      </c>
      <c r="D5" s="54">
        <f t="shared" si="0"/>
        <v>10.745921314763242</v>
      </c>
      <c r="E5" s="54">
        <f t="shared" si="0"/>
        <v>5.4231648236118488</v>
      </c>
      <c r="F5" s="54">
        <f t="shared" si="0"/>
        <v>0</v>
      </c>
      <c r="G5" s="54">
        <f t="shared" si="0"/>
        <v>0</v>
      </c>
      <c r="H5" s="54">
        <f t="shared" si="0"/>
        <v>11.010607728482075</v>
      </c>
      <c r="I5" s="54">
        <f t="shared" si="0"/>
        <v>0</v>
      </c>
      <c r="J5" s="54">
        <f t="shared" si="0"/>
        <v>0</v>
      </c>
      <c r="K5" s="54">
        <f t="shared" si="0"/>
        <v>0</v>
      </c>
      <c r="L5" s="54">
        <f t="shared" si="0"/>
        <v>18.854405022799821</v>
      </c>
      <c r="M5" s="54">
        <f t="shared" si="0"/>
        <v>0.63206894398173963</v>
      </c>
      <c r="N5" s="54">
        <f t="shared" si="0"/>
        <v>0</v>
      </c>
      <c r="O5" s="54">
        <f t="shared" si="0"/>
        <v>0</v>
      </c>
      <c r="P5" s="54">
        <f t="shared" si="0"/>
        <v>0</v>
      </c>
      <c r="Q5" s="54">
        <f t="shared" si="0"/>
        <v>0</v>
      </c>
      <c r="R5" s="54">
        <f t="shared" si="0"/>
        <v>0</v>
      </c>
      <c r="S5" s="54">
        <f t="shared" si="0"/>
        <v>0</v>
      </c>
      <c r="T5" s="54">
        <f t="shared" ref="T5:T19" si="1">SUMIF($C$61:$AG$61,"N",$C67:$AG67)</f>
        <v>0.78403870878846027</v>
      </c>
      <c r="U5" s="54">
        <f t="shared" ref="U5:U49" si="2">SUM(C5:T5)</f>
        <v>65.599656391820886</v>
      </c>
      <c r="V5" s="59"/>
    </row>
    <row r="6" spans="1:22" s="8" customFormat="1" x14ac:dyDescent="0.2">
      <c r="A6" s="28" t="s">
        <v>247</v>
      </c>
      <c r="B6" s="8" t="str">
        <f>PROPER(VLOOKUP(B68,fips_xref!$A$5:$B$280,2,FALSE))&amp;" - All Wells"</f>
        <v>Chouteau - All Wells</v>
      </c>
      <c r="C6" s="54">
        <f t="shared" ref="C6:S6" si="3">SUMIF($C$66:$AG$66,C$4,$C68:$AG68)</f>
        <v>2.1368905948311347</v>
      </c>
      <c r="D6" s="54">
        <f t="shared" si="3"/>
        <v>0</v>
      </c>
      <c r="E6" s="54">
        <f t="shared" si="3"/>
        <v>0.50992661024807118</v>
      </c>
      <c r="F6" s="54">
        <f t="shared" si="3"/>
        <v>0</v>
      </c>
      <c r="G6" s="54">
        <f t="shared" si="3"/>
        <v>0</v>
      </c>
      <c r="H6" s="54">
        <f t="shared" si="3"/>
        <v>0</v>
      </c>
      <c r="I6" s="54">
        <f t="shared" si="3"/>
        <v>0</v>
      </c>
      <c r="J6" s="54">
        <f t="shared" si="3"/>
        <v>0</v>
      </c>
      <c r="K6" s="54">
        <f t="shared" si="3"/>
        <v>0</v>
      </c>
      <c r="L6" s="54">
        <f t="shared" si="3"/>
        <v>2.7116570101062649</v>
      </c>
      <c r="M6" s="54">
        <f t="shared" si="3"/>
        <v>9.8760772497146817E-3</v>
      </c>
      <c r="N6" s="54">
        <f t="shared" si="3"/>
        <v>0</v>
      </c>
      <c r="O6" s="54">
        <f t="shared" si="3"/>
        <v>0</v>
      </c>
      <c r="P6" s="54">
        <f t="shared" si="3"/>
        <v>0</v>
      </c>
      <c r="Q6" s="54">
        <f t="shared" si="3"/>
        <v>0</v>
      </c>
      <c r="R6" s="54">
        <f t="shared" si="3"/>
        <v>0</v>
      </c>
      <c r="S6" s="54">
        <f t="shared" si="3"/>
        <v>0</v>
      </c>
      <c r="T6" s="54">
        <f t="shared" si="1"/>
        <v>7.4298843125335856E-2</v>
      </c>
      <c r="U6" s="54">
        <f t="shared" si="2"/>
        <v>5.4426491355605204</v>
      </c>
      <c r="V6" s="59"/>
    </row>
    <row r="7" spans="1:22" s="8" customFormat="1" x14ac:dyDescent="0.2">
      <c r="A7" s="28" t="s">
        <v>247</v>
      </c>
      <c r="B7" s="8" t="str">
        <f>PROPER(VLOOKUP(B69,fips_xref!$A$5:$B$280,2,FALSE))&amp;" - All Wells"</f>
        <v>Fergus - All Wells</v>
      </c>
      <c r="C7" s="54">
        <f t="shared" ref="C7:S7" si="4">SUMIF($C$66:$AG$66,C$4,$C69:$AG69)</f>
        <v>0.13805263452205466</v>
      </c>
      <c r="D7" s="54">
        <f t="shared" si="4"/>
        <v>0</v>
      </c>
      <c r="E7" s="54">
        <f t="shared" si="4"/>
        <v>3.1672357627276909E-2</v>
      </c>
      <c r="F7" s="54">
        <f t="shared" si="4"/>
        <v>0</v>
      </c>
      <c r="G7" s="54">
        <f t="shared" si="4"/>
        <v>0</v>
      </c>
      <c r="H7" s="54">
        <f t="shared" si="4"/>
        <v>0</v>
      </c>
      <c r="I7" s="54">
        <f t="shared" si="4"/>
        <v>0</v>
      </c>
      <c r="J7" s="54">
        <f t="shared" si="4"/>
        <v>0</v>
      </c>
      <c r="K7" s="54">
        <f t="shared" si="4"/>
        <v>0</v>
      </c>
      <c r="L7" s="54">
        <f t="shared" si="4"/>
        <v>0.18004645636414882</v>
      </c>
      <c r="M7" s="54">
        <f t="shared" si="4"/>
        <v>0</v>
      </c>
      <c r="N7" s="54">
        <f t="shared" si="4"/>
        <v>0</v>
      </c>
      <c r="O7" s="54">
        <f t="shared" si="4"/>
        <v>0</v>
      </c>
      <c r="P7" s="54">
        <f t="shared" si="4"/>
        <v>0</v>
      </c>
      <c r="Q7" s="54">
        <f t="shared" si="4"/>
        <v>0</v>
      </c>
      <c r="R7" s="54">
        <f t="shared" si="4"/>
        <v>0</v>
      </c>
      <c r="S7" s="54">
        <f t="shared" si="4"/>
        <v>0</v>
      </c>
      <c r="T7" s="54">
        <f t="shared" si="1"/>
        <v>4.5365399410732272E-3</v>
      </c>
      <c r="U7" s="54">
        <f t="shared" si="2"/>
        <v>0.35430798845455364</v>
      </c>
      <c r="V7" s="59"/>
    </row>
    <row r="8" spans="1:22" s="8" customFormat="1" x14ac:dyDescent="0.2">
      <c r="A8" s="28" t="s">
        <v>247</v>
      </c>
      <c r="B8" s="8" t="str">
        <f>PROPER(VLOOKUP(B70,fips_xref!$A$5:$B$280,2,FALSE))&amp;" - All Wells"</f>
        <v>Glacier - All Wells</v>
      </c>
      <c r="C8" s="54">
        <f t="shared" ref="C8:S8" si="5">SUMIF($C$66:$AG$66,C$4,$C70:$AG70)</f>
        <v>46.653558720032208</v>
      </c>
      <c r="D8" s="54">
        <f t="shared" si="5"/>
        <v>8.5092085908094841</v>
      </c>
      <c r="E8" s="54">
        <f t="shared" si="5"/>
        <v>21.730723277405751</v>
      </c>
      <c r="F8" s="54">
        <f t="shared" si="5"/>
        <v>0</v>
      </c>
      <c r="G8" s="54">
        <f t="shared" si="5"/>
        <v>0</v>
      </c>
      <c r="H8" s="54">
        <f t="shared" si="5"/>
        <v>8.7188017787283805</v>
      </c>
      <c r="I8" s="54">
        <f t="shared" si="5"/>
        <v>0</v>
      </c>
      <c r="J8" s="54">
        <f t="shared" si="5"/>
        <v>0</v>
      </c>
      <c r="K8" s="54">
        <f t="shared" si="5"/>
        <v>0</v>
      </c>
      <c r="L8" s="54">
        <f t="shared" si="5"/>
        <v>18.672840875999682</v>
      </c>
      <c r="M8" s="54">
        <f t="shared" si="5"/>
        <v>5.5349664223266624</v>
      </c>
      <c r="N8" s="54">
        <f t="shared" si="5"/>
        <v>0</v>
      </c>
      <c r="O8" s="54">
        <f t="shared" si="5"/>
        <v>0</v>
      </c>
      <c r="P8" s="54">
        <f t="shared" si="5"/>
        <v>0</v>
      </c>
      <c r="Q8" s="54">
        <f t="shared" si="5"/>
        <v>0</v>
      </c>
      <c r="R8" s="54">
        <f t="shared" si="5"/>
        <v>0</v>
      </c>
      <c r="S8" s="54">
        <f t="shared" si="5"/>
        <v>0</v>
      </c>
      <c r="T8" s="54">
        <f t="shared" si="1"/>
        <v>3.1176729687077729</v>
      </c>
      <c r="U8" s="54">
        <f t="shared" si="2"/>
        <v>112.93777263400995</v>
      </c>
      <c r="V8" s="59"/>
    </row>
    <row r="9" spans="1:22" s="8" customFormat="1" x14ac:dyDescent="0.2">
      <c r="A9" s="28" t="s">
        <v>247</v>
      </c>
      <c r="B9" s="8" t="str">
        <f>PROPER(VLOOKUP(B71,fips_xref!$A$5:$B$280,2,FALSE))&amp;" - All Wells"</f>
        <v>Golden Valley - All Wells</v>
      </c>
      <c r="C9" s="54">
        <f t="shared" ref="C9:S9" si="6">SUMIF($C$66:$AG$66,C$4,$C71:$AG71)</f>
        <v>7.8887219726888377E-2</v>
      </c>
      <c r="D9" s="54">
        <f t="shared" si="6"/>
        <v>0</v>
      </c>
      <c r="E9" s="54">
        <f t="shared" si="6"/>
        <v>1.8098490072729661E-2</v>
      </c>
      <c r="F9" s="54">
        <f t="shared" si="6"/>
        <v>0</v>
      </c>
      <c r="G9" s="54">
        <f t="shared" si="6"/>
        <v>0</v>
      </c>
      <c r="H9" s="54">
        <f t="shared" si="6"/>
        <v>0</v>
      </c>
      <c r="I9" s="54">
        <f t="shared" si="6"/>
        <v>0</v>
      </c>
      <c r="J9" s="54">
        <f t="shared" si="6"/>
        <v>0</v>
      </c>
      <c r="K9" s="54">
        <f t="shared" si="6"/>
        <v>0</v>
      </c>
      <c r="L9" s="54">
        <f t="shared" si="6"/>
        <v>0.10288368935094216</v>
      </c>
      <c r="M9" s="54">
        <f t="shared" si="6"/>
        <v>0</v>
      </c>
      <c r="N9" s="54">
        <f t="shared" si="6"/>
        <v>0</v>
      </c>
      <c r="O9" s="54">
        <f t="shared" si="6"/>
        <v>0</v>
      </c>
      <c r="P9" s="54">
        <f t="shared" si="6"/>
        <v>0</v>
      </c>
      <c r="Q9" s="54">
        <f t="shared" si="6"/>
        <v>0</v>
      </c>
      <c r="R9" s="54">
        <f t="shared" si="6"/>
        <v>0</v>
      </c>
      <c r="S9" s="54">
        <f t="shared" si="6"/>
        <v>0</v>
      </c>
      <c r="T9" s="54">
        <f t="shared" si="1"/>
        <v>2.5923085377561298E-3</v>
      </c>
      <c r="U9" s="54">
        <f t="shared" si="2"/>
        <v>0.20246170768831634</v>
      </c>
      <c r="V9" s="59"/>
    </row>
    <row r="10" spans="1:22" s="8" customFormat="1" x14ac:dyDescent="0.2">
      <c r="A10" s="28" t="s">
        <v>247</v>
      </c>
      <c r="B10" s="8" t="str">
        <f>PROPER(VLOOKUP(B72,fips_xref!$A$5:$B$280,2,FALSE))&amp;" - All Wells"</f>
        <v>Hill - All Wells</v>
      </c>
      <c r="C10" s="54">
        <f t="shared" ref="C10:S10" si="7">SUMIF($C$66:$AG$66,C$4,$C72:$AG72)</f>
        <v>10.795195151709642</v>
      </c>
      <c r="D10" s="54">
        <f t="shared" si="7"/>
        <v>0</v>
      </c>
      <c r="E10" s="54">
        <f t="shared" si="7"/>
        <v>2.5160112326671009</v>
      </c>
      <c r="F10" s="54">
        <f t="shared" si="7"/>
        <v>0</v>
      </c>
      <c r="G10" s="54">
        <f t="shared" si="7"/>
        <v>0</v>
      </c>
      <c r="H10" s="54">
        <f t="shared" si="7"/>
        <v>0</v>
      </c>
      <c r="I10" s="54">
        <f t="shared" si="7"/>
        <v>0</v>
      </c>
      <c r="J10" s="54">
        <f t="shared" si="7"/>
        <v>0</v>
      </c>
      <c r="K10" s="54">
        <f t="shared" si="7"/>
        <v>0</v>
      </c>
      <c r="L10" s="54">
        <f t="shared" si="7"/>
        <v>13.928457572273718</v>
      </c>
      <c r="M10" s="54">
        <f t="shared" si="7"/>
        <v>1.9752154499429363E-2</v>
      </c>
      <c r="N10" s="54">
        <f t="shared" si="7"/>
        <v>0</v>
      </c>
      <c r="O10" s="54">
        <f t="shared" si="7"/>
        <v>0</v>
      </c>
      <c r="P10" s="54">
        <f t="shared" si="7"/>
        <v>0</v>
      </c>
      <c r="Q10" s="54">
        <f t="shared" si="7"/>
        <v>0</v>
      </c>
      <c r="R10" s="54">
        <f t="shared" si="7"/>
        <v>0</v>
      </c>
      <c r="S10" s="54">
        <f t="shared" si="7"/>
        <v>0</v>
      </c>
      <c r="T10" s="54">
        <f t="shared" si="1"/>
        <v>0.36378105950928585</v>
      </c>
      <c r="U10" s="54">
        <f t="shared" si="2"/>
        <v>27.623197170659175</v>
      </c>
      <c r="V10" s="59"/>
    </row>
    <row r="11" spans="1:22" s="8" customFormat="1" x14ac:dyDescent="0.2">
      <c r="A11" s="28" t="s">
        <v>247</v>
      </c>
      <c r="B11" s="8" t="str">
        <f>PROPER(VLOOKUP(B73,fips_xref!$A$5:$B$280,2,FALSE))&amp;" - All Wells"</f>
        <v>Liberty - All Wells</v>
      </c>
      <c r="C11" s="54">
        <f t="shared" ref="C11:S11" si="8">SUMIF($C$66:$AG$66,C$4,$C73:$AG73)</f>
        <v>11.408576365806946</v>
      </c>
      <c r="D11" s="54">
        <f t="shared" si="8"/>
        <v>1.6102225532720622</v>
      </c>
      <c r="E11" s="54">
        <f t="shared" si="8"/>
        <v>4.7025547891600992</v>
      </c>
      <c r="F11" s="54">
        <f t="shared" si="8"/>
        <v>0</v>
      </c>
      <c r="G11" s="54">
        <f t="shared" si="8"/>
        <v>0</v>
      </c>
      <c r="H11" s="54">
        <f t="shared" si="8"/>
        <v>1.6498844882919312</v>
      </c>
      <c r="I11" s="54">
        <f t="shared" si="8"/>
        <v>0</v>
      </c>
      <c r="J11" s="54">
        <f t="shared" si="8"/>
        <v>0</v>
      </c>
      <c r="K11" s="54">
        <f t="shared" si="8"/>
        <v>0</v>
      </c>
      <c r="L11" s="54">
        <f t="shared" si="8"/>
        <v>6.9045518319319505</v>
      </c>
      <c r="M11" s="54">
        <f t="shared" si="8"/>
        <v>1.0466118325854052</v>
      </c>
      <c r="N11" s="54">
        <f t="shared" si="8"/>
        <v>0</v>
      </c>
      <c r="O11" s="54">
        <f t="shared" si="8"/>
        <v>0</v>
      </c>
      <c r="P11" s="54">
        <f t="shared" si="8"/>
        <v>0</v>
      </c>
      <c r="Q11" s="54">
        <f t="shared" si="8"/>
        <v>0</v>
      </c>
      <c r="R11" s="54">
        <f t="shared" si="8"/>
        <v>0</v>
      </c>
      <c r="S11" s="54">
        <f t="shared" si="8"/>
        <v>0</v>
      </c>
      <c r="T11" s="54">
        <f t="shared" si="1"/>
        <v>0.70903134839428261</v>
      </c>
      <c r="U11" s="54">
        <f t="shared" si="2"/>
        <v>28.031433209442678</v>
      </c>
      <c r="V11" s="59"/>
    </row>
    <row r="12" spans="1:22" s="8" customFormat="1" x14ac:dyDescent="0.2">
      <c r="A12" s="28" t="s">
        <v>247</v>
      </c>
      <c r="B12" s="8" t="str">
        <f>PROPER(VLOOKUP(B74,fips_xref!$A$5:$B$280,2,FALSE))&amp;" - All Wells"</f>
        <v>Musselshell - All Wells</v>
      </c>
      <c r="C12" s="54">
        <f t="shared" ref="C12:S12" si="9">SUMIF($C$66:$AG$66,C$4,$C74:$AG74)</f>
        <v>5.238527797892182</v>
      </c>
      <c r="D12" s="54">
        <f t="shared" si="9"/>
        <v>8.7633559353527998E-2</v>
      </c>
      <c r="E12" s="54">
        <f t="shared" si="9"/>
        <v>2.5647780033709373</v>
      </c>
      <c r="F12" s="54">
        <f t="shared" si="9"/>
        <v>0</v>
      </c>
      <c r="G12" s="54">
        <f t="shared" si="9"/>
        <v>0</v>
      </c>
      <c r="H12" s="54">
        <f t="shared" si="9"/>
        <v>8.9792091122677956E-2</v>
      </c>
      <c r="I12" s="54">
        <f t="shared" si="9"/>
        <v>0</v>
      </c>
      <c r="J12" s="54">
        <f t="shared" si="9"/>
        <v>0</v>
      </c>
      <c r="K12" s="54">
        <f t="shared" si="9"/>
        <v>0</v>
      </c>
      <c r="L12" s="54">
        <f t="shared" si="9"/>
        <v>1.6196919508322229</v>
      </c>
      <c r="M12" s="54">
        <f t="shared" si="9"/>
        <v>0.68410260471531092</v>
      </c>
      <c r="N12" s="54">
        <f t="shared" si="9"/>
        <v>0</v>
      </c>
      <c r="O12" s="54">
        <f t="shared" si="9"/>
        <v>0</v>
      </c>
      <c r="P12" s="54">
        <f t="shared" si="9"/>
        <v>0</v>
      </c>
      <c r="Q12" s="54">
        <f t="shared" si="9"/>
        <v>0</v>
      </c>
      <c r="R12" s="54">
        <f t="shared" si="9"/>
        <v>0</v>
      </c>
      <c r="S12" s="54">
        <f t="shared" si="9"/>
        <v>0</v>
      </c>
      <c r="T12" s="54">
        <f t="shared" si="1"/>
        <v>0.35604953558575098</v>
      </c>
      <c r="U12" s="54">
        <f t="shared" si="2"/>
        <v>10.640575542872611</v>
      </c>
      <c r="V12" s="59"/>
    </row>
    <row r="13" spans="1:22" s="8" customFormat="1" x14ac:dyDescent="0.2">
      <c r="A13" s="28" t="s">
        <v>247</v>
      </c>
      <c r="B13" s="8" t="str">
        <f>PROPER(VLOOKUP(B75,fips_xref!$A$5:$B$280,2,FALSE))&amp;" - All Wells"</f>
        <v>Petroleum - All Wells</v>
      </c>
      <c r="C13" s="54">
        <f t="shared" ref="C13:S13" si="10">SUMIF($C$66:$AG$66,C$4,$C75:$AG75)</f>
        <v>3.4092006303742766</v>
      </c>
      <c r="D13" s="54">
        <f t="shared" si="10"/>
        <v>0.39921954816607208</v>
      </c>
      <c r="E13" s="54">
        <f t="shared" si="10"/>
        <v>1.6691412402890224</v>
      </c>
      <c r="F13" s="54">
        <f t="shared" si="10"/>
        <v>0</v>
      </c>
      <c r="G13" s="54">
        <f t="shared" si="10"/>
        <v>0</v>
      </c>
      <c r="H13" s="54">
        <f t="shared" si="10"/>
        <v>0.40905285955886622</v>
      </c>
      <c r="I13" s="54">
        <f t="shared" si="10"/>
        <v>0</v>
      </c>
      <c r="J13" s="54">
        <f t="shared" si="10"/>
        <v>0</v>
      </c>
      <c r="K13" s="54">
        <f t="shared" si="10"/>
        <v>0</v>
      </c>
      <c r="L13" s="54">
        <f t="shared" si="10"/>
        <v>1.0540852378431926</v>
      </c>
      <c r="M13" s="54">
        <f t="shared" si="10"/>
        <v>0.445209631640123</v>
      </c>
      <c r="N13" s="54">
        <f t="shared" si="10"/>
        <v>0</v>
      </c>
      <c r="O13" s="54">
        <f t="shared" si="10"/>
        <v>0</v>
      </c>
      <c r="P13" s="54">
        <f t="shared" si="10"/>
        <v>0</v>
      </c>
      <c r="Q13" s="54">
        <f t="shared" si="10"/>
        <v>0</v>
      </c>
      <c r="R13" s="54">
        <f t="shared" si="10"/>
        <v>0</v>
      </c>
      <c r="S13" s="54">
        <f t="shared" si="10"/>
        <v>0</v>
      </c>
      <c r="T13" s="54">
        <f t="shared" si="1"/>
        <v>0.23095457686635279</v>
      </c>
      <c r="U13" s="54">
        <f t="shared" si="2"/>
        <v>7.6168637247379047</v>
      </c>
      <c r="V13" s="59"/>
    </row>
    <row r="14" spans="1:22" s="8" customFormat="1" x14ac:dyDescent="0.2">
      <c r="A14" s="28" t="s">
        <v>247</v>
      </c>
      <c r="B14" s="8" t="str">
        <f>PROPER(VLOOKUP(B76,fips_xref!$A$5:$B$280,2,FALSE))&amp;" - All Wells"</f>
        <v>Phillips - All Wells</v>
      </c>
      <c r="C14" s="54">
        <f t="shared" ref="C14:S14" si="11">SUMIF($C$66:$AG$66,C$4,$C76:$AG76)</f>
        <v>30.045797179300841</v>
      </c>
      <c r="D14" s="54">
        <f t="shared" si="11"/>
        <v>7.5812856765798742</v>
      </c>
      <c r="E14" s="54">
        <f t="shared" si="11"/>
        <v>6.933116629525486</v>
      </c>
      <c r="F14" s="54">
        <f t="shared" si="11"/>
        <v>0</v>
      </c>
      <c r="G14" s="54">
        <f t="shared" si="11"/>
        <v>0</v>
      </c>
      <c r="H14" s="54">
        <f t="shared" si="11"/>
        <v>7.7680228821050106</v>
      </c>
      <c r="I14" s="54">
        <f t="shared" si="11"/>
        <v>0</v>
      </c>
      <c r="J14" s="54">
        <f t="shared" si="11"/>
        <v>0</v>
      </c>
      <c r="K14" s="54">
        <f t="shared" si="11"/>
        <v>0</v>
      </c>
      <c r="L14" s="54">
        <f t="shared" si="11"/>
        <v>39.032596981607902</v>
      </c>
      <c r="M14" s="54">
        <f t="shared" si="11"/>
        <v>2.0046962775540248E-2</v>
      </c>
      <c r="N14" s="54">
        <f t="shared" si="11"/>
        <v>0</v>
      </c>
      <c r="O14" s="54">
        <f t="shared" si="11"/>
        <v>0</v>
      </c>
      <c r="P14" s="54">
        <f t="shared" si="11"/>
        <v>0</v>
      </c>
      <c r="Q14" s="54">
        <f t="shared" si="11"/>
        <v>0</v>
      </c>
      <c r="R14" s="54">
        <f t="shared" si="11"/>
        <v>0</v>
      </c>
      <c r="S14" s="54">
        <f t="shared" si="11"/>
        <v>0</v>
      </c>
      <c r="T14" s="54">
        <f t="shared" si="1"/>
        <v>0.99737036017803737</v>
      </c>
      <c r="U14" s="54">
        <f t="shared" si="2"/>
        <v>92.378236672072688</v>
      </c>
      <c r="V14" s="59"/>
    </row>
    <row r="15" spans="1:22" s="8" customFormat="1" x14ac:dyDescent="0.2">
      <c r="A15" s="28" t="s">
        <v>247</v>
      </c>
      <c r="B15" s="8" t="str">
        <f>PROPER(VLOOKUP(B77,fips_xref!$A$5:$B$280,2,FALSE))&amp;" - All Wells"</f>
        <v>Pondera - All Wells</v>
      </c>
      <c r="C15" s="54">
        <f t="shared" ref="C15:S15" si="12">SUMIF($C$66:$AG$66,C$4,$C77:$AG77)</f>
        <v>18.756844396296941</v>
      </c>
      <c r="D15" s="54">
        <f t="shared" si="12"/>
        <v>0.33015135020977882</v>
      </c>
      <c r="E15" s="54">
        <f t="shared" si="12"/>
        <v>8.7743302072516105</v>
      </c>
      <c r="F15" s="54">
        <f t="shared" si="12"/>
        <v>0</v>
      </c>
      <c r="G15" s="54">
        <f t="shared" si="12"/>
        <v>0</v>
      </c>
      <c r="H15" s="54">
        <f t="shared" si="12"/>
        <v>0.33828341951419494</v>
      </c>
      <c r="I15" s="54">
        <f t="shared" si="12"/>
        <v>0</v>
      </c>
      <c r="J15" s="54">
        <f t="shared" si="12"/>
        <v>0</v>
      </c>
      <c r="K15" s="54">
        <f t="shared" si="12"/>
        <v>0</v>
      </c>
      <c r="L15" s="54">
        <f t="shared" si="12"/>
        <v>7.3635532858468533</v>
      </c>
      <c r="M15" s="54">
        <f t="shared" si="12"/>
        <v>2.2441772948706289</v>
      </c>
      <c r="N15" s="54">
        <f t="shared" si="12"/>
        <v>0</v>
      </c>
      <c r="O15" s="54">
        <f t="shared" si="12"/>
        <v>0</v>
      </c>
      <c r="P15" s="54">
        <f t="shared" si="12"/>
        <v>0</v>
      </c>
      <c r="Q15" s="54">
        <f t="shared" si="12"/>
        <v>0</v>
      </c>
      <c r="R15" s="54">
        <f t="shared" si="12"/>
        <v>0</v>
      </c>
      <c r="S15" s="54">
        <f t="shared" si="12"/>
        <v>0</v>
      </c>
      <c r="T15" s="54">
        <f t="shared" si="1"/>
        <v>1.1921824806224885</v>
      </c>
      <c r="U15" s="54">
        <f t="shared" si="2"/>
        <v>38.999522434612501</v>
      </c>
      <c r="V15" s="59"/>
    </row>
    <row r="16" spans="1:22" s="8" customFormat="1" x14ac:dyDescent="0.2">
      <c r="A16" s="28" t="s">
        <v>247</v>
      </c>
      <c r="B16" s="8" t="str">
        <f>PROPER(VLOOKUP(B78,fips_xref!$A$5:$B$280,2,FALSE))&amp;" - All Wells"</f>
        <v>Rosebud - All Wells</v>
      </c>
      <c r="C16" s="54">
        <f t="shared" ref="C16:S16" si="13">SUMIF($C$66:$AG$66,C$4,$C78:$AG78)</f>
        <v>6.9212743005674531</v>
      </c>
      <c r="D16" s="54">
        <f t="shared" si="13"/>
        <v>0.46181494770430631</v>
      </c>
      <c r="E16" s="54">
        <f t="shared" si="13"/>
        <v>3.3835178650544964</v>
      </c>
      <c r="F16" s="54">
        <f t="shared" si="13"/>
        <v>0</v>
      </c>
      <c r="G16" s="54">
        <f t="shared" si="13"/>
        <v>0</v>
      </c>
      <c r="H16" s="54">
        <f t="shared" si="13"/>
        <v>0.47319006750363624</v>
      </c>
      <c r="I16" s="54">
        <f t="shared" si="13"/>
        <v>0</v>
      </c>
      <c r="J16" s="54">
        <f t="shared" si="13"/>
        <v>0</v>
      </c>
      <c r="K16" s="54">
        <f t="shared" si="13"/>
        <v>0</v>
      </c>
      <c r="L16" s="54">
        <f t="shared" si="13"/>
        <v>2.1596007940690769</v>
      </c>
      <c r="M16" s="54">
        <f t="shared" si="13"/>
        <v>0.90127803478366375</v>
      </c>
      <c r="N16" s="54">
        <f t="shared" si="13"/>
        <v>0</v>
      </c>
      <c r="O16" s="54">
        <f t="shared" si="13"/>
        <v>0</v>
      </c>
      <c r="P16" s="54">
        <f t="shared" si="13"/>
        <v>0</v>
      </c>
      <c r="Q16" s="54">
        <f t="shared" si="13"/>
        <v>0</v>
      </c>
      <c r="R16" s="54">
        <f t="shared" si="13"/>
        <v>0</v>
      </c>
      <c r="S16" s="54">
        <f t="shared" si="13"/>
        <v>0</v>
      </c>
      <c r="T16" s="54">
        <f t="shared" si="1"/>
        <v>0.476510912309555</v>
      </c>
      <c r="U16" s="54">
        <f t="shared" si="2"/>
        <v>14.777186921992188</v>
      </c>
      <c r="V16" s="59"/>
    </row>
    <row r="17" spans="1:22" s="8" customFormat="1" x14ac:dyDescent="0.2">
      <c r="A17" s="28" t="s">
        <v>247</v>
      </c>
      <c r="B17" s="8" t="str">
        <f>PROPER(VLOOKUP(B79,fips_xref!$A$5:$B$280,2,FALSE))&amp;" - All Wells"</f>
        <v>Teton - All Wells</v>
      </c>
      <c r="C17" s="54">
        <f t="shared" ref="C17:S17" si="14">SUMIF($C$66:$AG$66,C$4,$C79:$AG79)</f>
        <v>9.0592205875420593</v>
      </c>
      <c r="D17" s="54">
        <f t="shared" si="14"/>
        <v>0.15022895889176233</v>
      </c>
      <c r="E17" s="54">
        <f t="shared" si="14"/>
        <v>4.4148607815657641</v>
      </c>
      <c r="F17" s="54">
        <f t="shared" si="14"/>
        <v>0</v>
      </c>
      <c r="G17" s="54">
        <f t="shared" si="14"/>
        <v>0</v>
      </c>
      <c r="H17" s="54">
        <f t="shared" si="14"/>
        <v>0.15392929906744793</v>
      </c>
      <c r="I17" s="54">
        <f t="shared" si="14"/>
        <v>0</v>
      </c>
      <c r="J17" s="54">
        <f t="shared" si="14"/>
        <v>0</v>
      </c>
      <c r="K17" s="54">
        <f t="shared" si="14"/>
        <v>0</v>
      </c>
      <c r="L17" s="54">
        <f t="shared" si="14"/>
        <v>2.8794984622061817</v>
      </c>
      <c r="M17" s="54">
        <f t="shared" si="14"/>
        <v>1.1727473223691045</v>
      </c>
      <c r="N17" s="54">
        <f t="shared" si="14"/>
        <v>0</v>
      </c>
      <c r="O17" s="54">
        <f t="shared" si="14"/>
        <v>0</v>
      </c>
      <c r="P17" s="54">
        <f t="shared" si="14"/>
        <v>0</v>
      </c>
      <c r="Q17" s="54">
        <f t="shared" si="14"/>
        <v>0</v>
      </c>
      <c r="R17" s="54">
        <f t="shared" si="14"/>
        <v>0</v>
      </c>
      <c r="S17" s="54">
        <f t="shared" si="14"/>
        <v>0</v>
      </c>
      <c r="T17" s="54">
        <f t="shared" si="1"/>
        <v>0.5984366510414475</v>
      </c>
      <c r="U17" s="54">
        <f t="shared" si="2"/>
        <v>18.428922062683768</v>
      </c>
      <c r="V17" s="59"/>
    </row>
    <row r="18" spans="1:22" s="8" customFormat="1" x14ac:dyDescent="0.2">
      <c r="A18" s="28" t="s">
        <v>247</v>
      </c>
      <c r="B18" s="8" t="str">
        <f>PROPER(VLOOKUP(B80,fips_xref!$A$5:$B$280,2,FALSE))&amp;" - All Wells"</f>
        <v>Toole - All Wells</v>
      </c>
      <c r="C18" s="54">
        <f t="shared" ref="C18:S18" si="15">SUMIF($C$66:$AG$66,C$4,$C80:$AG80)</f>
        <v>91.970609995474405</v>
      </c>
      <c r="D18" s="54">
        <f t="shared" si="15"/>
        <v>13.096819322932024</v>
      </c>
      <c r="E18" s="54">
        <f t="shared" si="15"/>
        <v>41.250096952187796</v>
      </c>
      <c r="F18" s="54">
        <f t="shared" si="15"/>
        <v>0</v>
      </c>
      <c r="G18" s="54">
        <f t="shared" si="15"/>
        <v>0</v>
      </c>
      <c r="H18" s="54">
        <f t="shared" si="15"/>
        <v>13.419411498713906</v>
      </c>
      <c r="I18" s="54">
        <f t="shared" si="15"/>
        <v>0</v>
      </c>
      <c r="J18" s="54">
        <f t="shared" si="15"/>
        <v>0</v>
      </c>
      <c r="K18" s="54">
        <f t="shared" si="15"/>
        <v>0</v>
      </c>
      <c r="L18" s="54">
        <f t="shared" si="15"/>
        <v>42.886902314073765</v>
      </c>
      <c r="M18" s="54">
        <f t="shared" si="15"/>
        <v>10.113893189887811</v>
      </c>
      <c r="N18" s="54">
        <f t="shared" si="15"/>
        <v>0</v>
      </c>
      <c r="O18" s="54">
        <f t="shared" si="15"/>
        <v>0</v>
      </c>
      <c r="P18" s="54">
        <f t="shared" si="15"/>
        <v>0</v>
      </c>
      <c r="Q18" s="54">
        <f t="shared" si="15"/>
        <v>0</v>
      </c>
      <c r="R18" s="54">
        <f t="shared" si="15"/>
        <v>0</v>
      </c>
      <c r="S18" s="54">
        <f t="shared" si="15"/>
        <v>0</v>
      </c>
      <c r="T18" s="54">
        <f t="shared" si="1"/>
        <v>5.9079383469038822</v>
      </c>
      <c r="U18" s="54">
        <f t="shared" si="2"/>
        <v>218.64567162017357</v>
      </c>
      <c r="V18" s="59"/>
    </row>
    <row r="19" spans="1:22" s="8" customFormat="1" x14ac:dyDescent="0.2">
      <c r="A19" s="28" t="s">
        <v>247</v>
      </c>
      <c r="B19" s="8" t="str">
        <f>PROPER(VLOOKUP(B81,fips_xref!$A$5:$B$280,2,FALSE))&amp;" - All Wells"</f>
        <v>Yellowstone - All Wells</v>
      </c>
      <c r="C19" s="54">
        <f t="shared" ref="C19:S19" si="16">SUMIF($C$66:$AG$66,C$4,$C81:$AG81)</f>
        <v>2.411385811728147</v>
      </c>
      <c r="D19" s="54">
        <f t="shared" si="16"/>
        <v>0</v>
      </c>
      <c r="E19" s="54">
        <f t="shared" si="16"/>
        <v>1.1806120967897964</v>
      </c>
      <c r="F19" s="54">
        <f t="shared" si="16"/>
        <v>0</v>
      </c>
      <c r="G19" s="54">
        <f t="shared" si="16"/>
        <v>0</v>
      </c>
      <c r="H19" s="54">
        <f t="shared" si="16"/>
        <v>0</v>
      </c>
      <c r="I19" s="54">
        <f t="shared" si="16"/>
        <v>0</v>
      </c>
      <c r="J19" s="54">
        <f t="shared" si="16"/>
        <v>0</v>
      </c>
      <c r="K19" s="54">
        <f t="shared" si="16"/>
        <v>0</v>
      </c>
      <c r="L19" s="54">
        <f t="shared" si="16"/>
        <v>0.74557248530372167</v>
      </c>
      <c r="M19" s="54">
        <f t="shared" si="16"/>
        <v>0.31490437359911139</v>
      </c>
      <c r="N19" s="54">
        <f t="shared" si="16"/>
        <v>0</v>
      </c>
      <c r="O19" s="54">
        <f t="shared" si="16"/>
        <v>0</v>
      </c>
      <c r="P19" s="54">
        <f t="shared" si="16"/>
        <v>0</v>
      </c>
      <c r="Q19" s="54">
        <f t="shared" si="16"/>
        <v>0</v>
      </c>
      <c r="R19" s="54">
        <f t="shared" si="16"/>
        <v>0</v>
      </c>
      <c r="S19" s="54">
        <f t="shared" si="16"/>
        <v>0</v>
      </c>
      <c r="T19" s="54">
        <f t="shared" si="1"/>
        <v>0.15997912453216503</v>
      </c>
      <c r="U19" s="54">
        <f t="shared" si="2"/>
        <v>4.8124538919529414</v>
      </c>
      <c r="V19" s="220"/>
    </row>
    <row r="20" spans="1:22" s="131" customFormat="1" x14ac:dyDescent="0.2">
      <c r="A20" s="131" t="s">
        <v>244</v>
      </c>
      <c r="B20" s="131" t="str">
        <f>PROPER(VLOOKUP(B89,fips_xref!$A$5:$B$280,2,FALSE))&amp;" -  Oil Wells"</f>
        <v>Blaine -  Oil Wells</v>
      </c>
      <c r="C20" s="146">
        <f t="shared" ref="C20" si="17">SUMIF($C$88:$AD$88,C$4,$C89:$AD89)</f>
        <v>4.840079120310639</v>
      </c>
      <c r="D20" s="146">
        <f t="shared" ref="D20:S20" si="18">SUMIF($C$88:$AD$88,D$4,$C89:$AD89)</f>
        <v>0.43399477013175775</v>
      </c>
      <c r="E20" s="146">
        <f t="shared" si="18"/>
        <v>2.3696979268378753</v>
      </c>
      <c r="F20" s="146">
        <f t="shared" si="18"/>
        <v>0</v>
      </c>
      <c r="G20" s="146">
        <f t="shared" si="18"/>
        <v>0</v>
      </c>
      <c r="H20" s="146">
        <f t="shared" si="18"/>
        <v>0.44468464175040506</v>
      </c>
      <c r="I20" s="146">
        <f t="shared" si="18"/>
        <v>0</v>
      </c>
      <c r="J20" s="146">
        <f t="shared" si="18"/>
        <v>0</v>
      </c>
      <c r="K20" s="146">
        <f t="shared" si="18"/>
        <v>0</v>
      </c>
      <c r="L20" s="146">
        <f t="shared" si="18"/>
        <v>1.4964962476122758</v>
      </c>
      <c r="M20" s="146">
        <f t="shared" si="18"/>
        <v>0.63206894398173963</v>
      </c>
      <c r="N20" s="146">
        <f t="shared" si="18"/>
        <v>0</v>
      </c>
      <c r="O20" s="146">
        <f t="shared" si="18"/>
        <v>0</v>
      </c>
      <c r="P20" s="146">
        <f t="shared" si="18"/>
        <v>0</v>
      </c>
      <c r="Q20" s="146">
        <f t="shared" si="18"/>
        <v>0</v>
      </c>
      <c r="R20" s="146">
        <f t="shared" si="18"/>
        <v>0</v>
      </c>
      <c r="S20" s="146">
        <f t="shared" si="18"/>
        <v>0</v>
      </c>
      <c r="T20" s="146">
        <f>SUMIF($C$84:$AD$84,"N",$C89:$AD89)</f>
        <v>0.34586656145722344</v>
      </c>
      <c r="U20" s="146">
        <f t="shared" si="2"/>
        <v>10.562888212081916</v>
      </c>
      <c r="V20" s="59"/>
    </row>
    <row r="21" spans="1:22" s="131" customFormat="1" x14ac:dyDescent="0.2">
      <c r="A21" s="131" t="s">
        <v>244</v>
      </c>
      <c r="B21" s="131" t="str">
        <f>PROPER(VLOOKUP(B90,fips_xref!$A$5:$B$280,2,FALSE))&amp;" -  Oil Wells"</f>
        <v>Chouteau -  Oil Wells</v>
      </c>
      <c r="C21" s="146">
        <f t="shared" ref="C21" si="19">SUMIF($C$88:$AD$88,C$4,$C90:$AD90)</f>
        <v>7.5626236254853735E-2</v>
      </c>
      <c r="D21" s="146">
        <f t="shared" ref="D21:S21" si="20">SUMIF($C$88:$AD$88,D$4,$C90:$AD90)</f>
        <v>0</v>
      </c>
      <c r="E21" s="146">
        <f t="shared" si="20"/>
        <v>3.7026530106841801E-2</v>
      </c>
      <c r="F21" s="146">
        <f t="shared" si="20"/>
        <v>0</v>
      </c>
      <c r="G21" s="146">
        <f t="shared" si="20"/>
        <v>0</v>
      </c>
      <c r="H21" s="146">
        <f t="shared" si="20"/>
        <v>0</v>
      </c>
      <c r="I21" s="146">
        <f t="shared" si="20"/>
        <v>0</v>
      </c>
      <c r="J21" s="146">
        <f t="shared" si="20"/>
        <v>0</v>
      </c>
      <c r="K21" s="146">
        <f t="shared" si="20"/>
        <v>0</v>
      </c>
      <c r="L21" s="146">
        <f t="shared" si="20"/>
        <v>2.338275386894181E-2</v>
      </c>
      <c r="M21" s="146">
        <f t="shared" si="20"/>
        <v>9.8760772497146817E-3</v>
      </c>
      <c r="N21" s="146">
        <f t="shared" si="20"/>
        <v>0</v>
      </c>
      <c r="O21" s="146">
        <f t="shared" si="20"/>
        <v>0</v>
      </c>
      <c r="P21" s="146">
        <f t="shared" si="20"/>
        <v>0</v>
      </c>
      <c r="Q21" s="146">
        <f t="shared" si="20"/>
        <v>0</v>
      </c>
      <c r="R21" s="146">
        <f t="shared" si="20"/>
        <v>0</v>
      </c>
      <c r="S21" s="146">
        <f t="shared" si="20"/>
        <v>0</v>
      </c>
      <c r="T21" s="146">
        <f t="shared" ref="T21:T34" si="21">SUMIF($C$84:$AD$84,"N",$C90:$AD90)</f>
        <v>6.5637497374721838E-3</v>
      </c>
      <c r="U21" s="146">
        <f t="shared" si="2"/>
        <v>0.15247534721782419</v>
      </c>
      <c r="V21" s="59"/>
    </row>
    <row r="22" spans="1:22" s="131" customFormat="1" x14ac:dyDescent="0.2">
      <c r="A22" s="131" t="s">
        <v>244</v>
      </c>
      <c r="B22" s="131" t="str">
        <f>PROPER(VLOOKUP(B91,fips_xref!$A$5:$B$280,2,FALSE))&amp;" -  Oil Wells"</f>
        <v>Fergus -  Oil Wells</v>
      </c>
      <c r="C22" s="146">
        <f t="shared" ref="C22" si="22">SUMIF($C$88:$AD$88,C$4,$C91:$AD91)</f>
        <v>0</v>
      </c>
      <c r="D22" s="146">
        <f t="shared" ref="D22:S22" si="23">SUMIF($C$88:$AD$88,D$4,$C91:$AD91)</f>
        <v>0</v>
      </c>
      <c r="E22" s="146">
        <f t="shared" si="23"/>
        <v>0</v>
      </c>
      <c r="F22" s="146">
        <f t="shared" si="23"/>
        <v>0</v>
      </c>
      <c r="G22" s="146">
        <f t="shared" si="23"/>
        <v>0</v>
      </c>
      <c r="H22" s="146">
        <f t="shared" si="23"/>
        <v>0</v>
      </c>
      <c r="I22" s="146">
        <f t="shared" si="23"/>
        <v>0</v>
      </c>
      <c r="J22" s="146">
        <f t="shared" si="23"/>
        <v>0</v>
      </c>
      <c r="K22" s="146">
        <f t="shared" si="23"/>
        <v>0</v>
      </c>
      <c r="L22" s="146">
        <f t="shared" si="23"/>
        <v>0</v>
      </c>
      <c r="M22" s="146">
        <f t="shared" si="23"/>
        <v>0</v>
      </c>
      <c r="N22" s="146">
        <f t="shared" si="23"/>
        <v>0</v>
      </c>
      <c r="O22" s="146">
        <f t="shared" si="23"/>
        <v>0</v>
      </c>
      <c r="P22" s="146">
        <f t="shared" si="23"/>
        <v>0</v>
      </c>
      <c r="Q22" s="146">
        <f t="shared" si="23"/>
        <v>0</v>
      </c>
      <c r="R22" s="146">
        <f t="shared" si="23"/>
        <v>0</v>
      </c>
      <c r="S22" s="146">
        <f t="shared" si="23"/>
        <v>0</v>
      </c>
      <c r="T22" s="146">
        <f t="shared" si="21"/>
        <v>0</v>
      </c>
      <c r="U22" s="146">
        <f t="shared" si="2"/>
        <v>0</v>
      </c>
      <c r="V22" s="59"/>
    </row>
    <row r="23" spans="1:22" s="131" customFormat="1" x14ac:dyDescent="0.2">
      <c r="A23" s="131" t="s">
        <v>244</v>
      </c>
      <c r="B23" s="131" t="str">
        <f>PROPER(VLOOKUP(B92,fips_xref!$A$5:$B$280,2,FALSE))&amp;" -  Oil Wells"</f>
        <v>Glacier -  Oil Wells</v>
      </c>
      <c r="C23" s="146">
        <f t="shared" ref="C23" si="24">SUMIF($C$88:$AD$88,C$4,$C92:$AD92)</f>
        <v>42.384103296645605</v>
      </c>
      <c r="D23" s="146">
        <f t="shared" ref="D23:S23" si="25">SUMIF($C$88:$AD$88,D$4,$C92:$AD92)</f>
        <v>4.5207788555391444</v>
      </c>
      <c r="E23" s="146">
        <f t="shared" si="25"/>
        <v>20.751214849251745</v>
      </c>
      <c r="F23" s="146">
        <f t="shared" si="25"/>
        <v>0</v>
      </c>
      <c r="G23" s="146">
        <f t="shared" si="25"/>
        <v>0</v>
      </c>
      <c r="H23" s="146">
        <f t="shared" si="25"/>
        <v>4.6321316849000533</v>
      </c>
      <c r="I23" s="146">
        <f t="shared" si="25"/>
        <v>0</v>
      </c>
      <c r="J23" s="146">
        <f t="shared" si="25"/>
        <v>0</v>
      </c>
      <c r="K23" s="146">
        <f t="shared" si="25"/>
        <v>0</v>
      </c>
      <c r="L23" s="146">
        <f t="shared" si="25"/>
        <v>13.104672457868915</v>
      </c>
      <c r="M23" s="146">
        <f t="shared" si="25"/>
        <v>5.5349664223266624</v>
      </c>
      <c r="N23" s="146">
        <f t="shared" si="25"/>
        <v>0</v>
      </c>
      <c r="O23" s="146">
        <f t="shared" si="25"/>
        <v>0</v>
      </c>
      <c r="P23" s="146">
        <f t="shared" si="25"/>
        <v>0</v>
      </c>
      <c r="Q23" s="146">
        <f t="shared" si="25"/>
        <v>0</v>
      </c>
      <c r="R23" s="146">
        <f t="shared" si="25"/>
        <v>0</v>
      </c>
      <c r="S23" s="146">
        <f t="shared" si="25"/>
        <v>0</v>
      </c>
      <c r="T23" s="146">
        <f t="shared" si="21"/>
        <v>2.976902705454382</v>
      </c>
      <c r="U23" s="146">
        <f t="shared" si="2"/>
        <v>93.904770271986507</v>
      </c>
      <c r="V23" s="59"/>
    </row>
    <row r="24" spans="1:22" s="131" customFormat="1" x14ac:dyDescent="0.2">
      <c r="A24" s="131" t="s">
        <v>244</v>
      </c>
      <c r="B24" s="131" t="str">
        <f>PROPER(VLOOKUP(B93,fips_xref!$A$5:$B$280,2,FALSE))&amp;" -  Oil Wells"</f>
        <v>Golden Valley -  Oil Wells</v>
      </c>
      <c r="C24" s="146">
        <f t="shared" ref="C24" si="26">SUMIF($C$88:$AD$88,C$4,$C93:$AD93)</f>
        <v>0</v>
      </c>
      <c r="D24" s="146">
        <f t="shared" ref="D24:S24" si="27">SUMIF($C$88:$AD$88,D$4,$C93:$AD93)</f>
        <v>0</v>
      </c>
      <c r="E24" s="146">
        <f t="shared" si="27"/>
        <v>0</v>
      </c>
      <c r="F24" s="146">
        <f t="shared" si="27"/>
        <v>0</v>
      </c>
      <c r="G24" s="146">
        <f t="shared" si="27"/>
        <v>0</v>
      </c>
      <c r="H24" s="146">
        <f t="shared" si="27"/>
        <v>0</v>
      </c>
      <c r="I24" s="146">
        <f t="shared" si="27"/>
        <v>0</v>
      </c>
      <c r="J24" s="146">
        <f t="shared" si="27"/>
        <v>0</v>
      </c>
      <c r="K24" s="146">
        <f t="shared" si="27"/>
        <v>0</v>
      </c>
      <c r="L24" s="146">
        <f t="shared" si="27"/>
        <v>0</v>
      </c>
      <c r="M24" s="146">
        <f t="shared" si="27"/>
        <v>0</v>
      </c>
      <c r="N24" s="146">
        <f t="shared" si="27"/>
        <v>0</v>
      </c>
      <c r="O24" s="146">
        <f t="shared" si="27"/>
        <v>0</v>
      </c>
      <c r="P24" s="146">
        <f t="shared" si="27"/>
        <v>0</v>
      </c>
      <c r="Q24" s="146">
        <f t="shared" si="27"/>
        <v>0</v>
      </c>
      <c r="R24" s="146">
        <f t="shared" si="27"/>
        <v>0</v>
      </c>
      <c r="S24" s="146">
        <f t="shared" si="27"/>
        <v>0</v>
      </c>
      <c r="T24" s="146">
        <f t="shared" si="21"/>
        <v>0</v>
      </c>
      <c r="U24" s="146">
        <f t="shared" si="2"/>
        <v>0</v>
      </c>
      <c r="V24" s="59"/>
    </row>
    <row r="25" spans="1:22" s="131" customFormat="1" x14ac:dyDescent="0.2">
      <c r="A25" s="131" t="s">
        <v>244</v>
      </c>
      <c r="B25" s="131" t="str">
        <f>PROPER(VLOOKUP(B94,fips_xref!$A$5:$B$280,2,FALSE))&amp;" -  Oil Wells"</f>
        <v>Hill -  Oil Wells</v>
      </c>
      <c r="C25" s="146">
        <f t="shared" ref="C25" si="28">SUMIF($C$88:$AD$88,C$4,$C94:$AD94)</f>
        <v>0.15125247250970747</v>
      </c>
      <c r="D25" s="146">
        <f t="shared" ref="D25:S25" si="29">SUMIF($C$88:$AD$88,D$4,$C94:$AD94)</f>
        <v>0</v>
      </c>
      <c r="E25" s="146">
        <f t="shared" si="29"/>
        <v>7.4053060213683602E-2</v>
      </c>
      <c r="F25" s="146">
        <f t="shared" si="29"/>
        <v>0</v>
      </c>
      <c r="G25" s="146">
        <f t="shared" si="29"/>
        <v>0</v>
      </c>
      <c r="H25" s="146">
        <f t="shared" si="29"/>
        <v>0</v>
      </c>
      <c r="I25" s="146">
        <f t="shared" si="29"/>
        <v>0</v>
      </c>
      <c r="J25" s="146">
        <f t="shared" si="29"/>
        <v>0</v>
      </c>
      <c r="K25" s="146">
        <f t="shared" si="29"/>
        <v>0</v>
      </c>
      <c r="L25" s="146">
        <f t="shared" si="29"/>
        <v>4.676550773788362E-2</v>
      </c>
      <c r="M25" s="146">
        <f t="shared" si="29"/>
        <v>1.9752154499429363E-2</v>
      </c>
      <c r="N25" s="146">
        <f t="shared" si="29"/>
        <v>0</v>
      </c>
      <c r="O25" s="146">
        <f t="shared" si="29"/>
        <v>0</v>
      </c>
      <c r="P25" s="146">
        <f t="shared" si="29"/>
        <v>0</v>
      </c>
      <c r="Q25" s="146">
        <f t="shared" si="29"/>
        <v>0</v>
      </c>
      <c r="R25" s="146">
        <f t="shared" si="29"/>
        <v>0</v>
      </c>
      <c r="S25" s="146">
        <f t="shared" si="29"/>
        <v>0</v>
      </c>
      <c r="T25" s="146">
        <f t="shared" si="21"/>
        <v>1.224125840923292E-2</v>
      </c>
      <c r="U25" s="146">
        <f t="shared" si="2"/>
        <v>0.30406445336993693</v>
      </c>
      <c r="V25" s="59"/>
    </row>
    <row r="26" spans="1:22" s="131" customFormat="1" x14ac:dyDescent="0.2">
      <c r="A26" s="131" t="s">
        <v>244</v>
      </c>
      <c r="B26" s="131" t="str">
        <f>PROPER(VLOOKUP(B95,fips_xref!$A$5:$B$280,2,FALSE))&amp;" -  Oil Wells"</f>
        <v>Liberty -  Oil Wells</v>
      </c>
      <c r="C26" s="146">
        <f t="shared" ref="C26" si="30">SUMIF($C$88:$AD$88,C$4,$C95:$AD95)</f>
        <v>8.0144486233657144</v>
      </c>
      <c r="D26" s="146">
        <f t="shared" ref="D26:S26" si="31">SUMIF($C$88:$AD$88,D$4,$C95:$AD95)</f>
        <v>0.34193527343714253</v>
      </c>
      <c r="E26" s="146">
        <f t="shared" si="31"/>
        <v>3.9238660805857841</v>
      </c>
      <c r="F26" s="146">
        <f t="shared" si="31"/>
        <v>0</v>
      </c>
      <c r="G26" s="146">
        <f t="shared" si="31"/>
        <v>0</v>
      </c>
      <c r="H26" s="146">
        <f t="shared" si="31"/>
        <v>0.35035759653062221</v>
      </c>
      <c r="I26" s="146">
        <f t="shared" si="31"/>
        <v>0</v>
      </c>
      <c r="J26" s="146">
        <f t="shared" si="31"/>
        <v>0</v>
      </c>
      <c r="K26" s="146">
        <f t="shared" si="31"/>
        <v>0</v>
      </c>
      <c r="L26" s="146">
        <f t="shared" si="31"/>
        <v>2.4779744283970313</v>
      </c>
      <c r="M26" s="146">
        <f t="shared" si="31"/>
        <v>1.0466118325854052</v>
      </c>
      <c r="N26" s="146">
        <f t="shared" si="31"/>
        <v>0</v>
      </c>
      <c r="O26" s="146">
        <f t="shared" si="31"/>
        <v>0</v>
      </c>
      <c r="P26" s="146">
        <f t="shared" si="31"/>
        <v>0</v>
      </c>
      <c r="Q26" s="146">
        <f t="shared" si="31"/>
        <v>0</v>
      </c>
      <c r="R26" s="146">
        <f t="shared" si="31"/>
        <v>0</v>
      </c>
      <c r="S26" s="146">
        <f t="shared" si="31"/>
        <v>0</v>
      </c>
      <c r="T26" s="146">
        <f t="shared" si="21"/>
        <v>0.59012366628479929</v>
      </c>
      <c r="U26" s="146">
        <f t="shared" si="2"/>
        <v>16.745317501186499</v>
      </c>
      <c r="V26" s="59"/>
    </row>
    <row r="27" spans="1:22" s="131" customFormat="1" x14ac:dyDescent="0.2">
      <c r="A27" s="131" t="s">
        <v>244</v>
      </c>
      <c r="B27" s="131" t="str">
        <f>PROPER(VLOOKUP(B96,fips_xref!$A$5:$B$280,2,FALSE))&amp;" -  Oil Wells"</f>
        <v>Musselshell -  Oil Wells</v>
      </c>
      <c r="C27" s="146">
        <f t="shared" ref="C27" si="32">SUMIF($C$88:$AD$88,C$4,$C96:$AD96)</f>
        <v>5.238527797892182</v>
      </c>
      <c r="D27" s="146">
        <f t="shared" ref="D27:S27" si="33">SUMIF($C$88:$AD$88,D$4,$C96:$AD96)</f>
        <v>8.7633559353527998E-2</v>
      </c>
      <c r="E27" s="146">
        <f t="shared" si="33"/>
        <v>2.5647780033709373</v>
      </c>
      <c r="F27" s="146">
        <f t="shared" si="33"/>
        <v>0</v>
      </c>
      <c r="G27" s="146">
        <f t="shared" si="33"/>
        <v>0</v>
      </c>
      <c r="H27" s="146">
        <f t="shared" si="33"/>
        <v>8.9792091122677956E-2</v>
      </c>
      <c r="I27" s="146">
        <f t="shared" si="33"/>
        <v>0</v>
      </c>
      <c r="J27" s="146">
        <f t="shared" si="33"/>
        <v>0</v>
      </c>
      <c r="K27" s="146">
        <f t="shared" si="33"/>
        <v>0</v>
      </c>
      <c r="L27" s="146">
        <f t="shared" si="33"/>
        <v>1.6196919508322229</v>
      </c>
      <c r="M27" s="146">
        <f t="shared" si="33"/>
        <v>0.68410260471531092</v>
      </c>
      <c r="N27" s="146">
        <f t="shared" si="33"/>
        <v>0</v>
      </c>
      <c r="O27" s="146">
        <f t="shared" si="33"/>
        <v>0</v>
      </c>
      <c r="P27" s="146">
        <f t="shared" si="33"/>
        <v>0</v>
      </c>
      <c r="Q27" s="146">
        <f t="shared" si="33"/>
        <v>0</v>
      </c>
      <c r="R27" s="146">
        <f t="shared" si="33"/>
        <v>0</v>
      </c>
      <c r="S27" s="146">
        <f t="shared" si="33"/>
        <v>0</v>
      </c>
      <c r="T27" s="146">
        <f t="shared" si="21"/>
        <v>0.35604953558575098</v>
      </c>
      <c r="U27" s="146">
        <f t="shared" si="2"/>
        <v>10.640575542872611</v>
      </c>
      <c r="V27" s="59"/>
    </row>
    <row r="28" spans="1:22" s="131" customFormat="1" x14ac:dyDescent="0.2">
      <c r="A28" s="131" t="s">
        <v>244</v>
      </c>
      <c r="B28" s="131" t="str">
        <f>PROPER(VLOOKUP(B97,fips_xref!$A$5:$B$280,2,FALSE))&amp;" -  Oil Wells"</f>
        <v>Petroleum -  Oil Wells</v>
      </c>
      <c r="C28" s="146">
        <f t="shared" ref="C28" si="34">SUMIF($C$88:$AD$88,C$4,$C97:$AD97)</f>
        <v>3.4092006303742766</v>
      </c>
      <c r="D28" s="146">
        <f t="shared" ref="D28:S28" si="35">SUMIF($C$88:$AD$88,D$4,$C97:$AD97)</f>
        <v>0.39921954816607208</v>
      </c>
      <c r="E28" s="146">
        <f t="shared" si="35"/>
        <v>1.6691412402890224</v>
      </c>
      <c r="F28" s="146">
        <f t="shared" si="35"/>
        <v>0</v>
      </c>
      <c r="G28" s="146">
        <f t="shared" si="35"/>
        <v>0</v>
      </c>
      <c r="H28" s="146">
        <f t="shared" si="35"/>
        <v>0.40905285955886622</v>
      </c>
      <c r="I28" s="146">
        <f t="shared" si="35"/>
        <v>0</v>
      </c>
      <c r="J28" s="146">
        <f t="shared" si="35"/>
        <v>0</v>
      </c>
      <c r="K28" s="146">
        <f t="shared" si="35"/>
        <v>0</v>
      </c>
      <c r="L28" s="146">
        <f t="shared" si="35"/>
        <v>1.0540852378431926</v>
      </c>
      <c r="M28" s="146">
        <f t="shared" si="35"/>
        <v>0.445209631640123</v>
      </c>
      <c r="N28" s="146">
        <f t="shared" si="35"/>
        <v>0</v>
      </c>
      <c r="O28" s="146">
        <f t="shared" si="35"/>
        <v>0</v>
      </c>
      <c r="P28" s="146">
        <f t="shared" si="35"/>
        <v>0</v>
      </c>
      <c r="Q28" s="146">
        <f t="shared" si="35"/>
        <v>0</v>
      </c>
      <c r="R28" s="146">
        <f t="shared" si="35"/>
        <v>0</v>
      </c>
      <c r="S28" s="146">
        <f t="shared" si="35"/>
        <v>0</v>
      </c>
      <c r="T28" s="146">
        <f t="shared" si="21"/>
        <v>0.23095457686635279</v>
      </c>
      <c r="U28" s="146">
        <f t="shared" si="2"/>
        <v>7.6168637247379047</v>
      </c>
      <c r="V28" s="59"/>
    </row>
    <row r="29" spans="1:22" s="131" customFormat="1" x14ac:dyDescent="0.2">
      <c r="A29" s="131" t="s">
        <v>244</v>
      </c>
      <c r="B29" s="131" t="str">
        <f>PROPER(VLOOKUP(B98,fips_xref!$A$5:$B$280,2,FALSE))&amp;" -  Oil Wells"</f>
        <v>Phillips -  Oil Wells</v>
      </c>
      <c r="C29" s="146">
        <f t="shared" ref="C29" si="36">SUMIF($C$88:$AD$88,C$4,$C98:$AD98)</f>
        <v>0.15350997209940459</v>
      </c>
      <c r="D29" s="146">
        <f t="shared" ref="D29:S29" si="37">SUMIF($C$88:$AD$88,D$4,$C98:$AD98)</f>
        <v>4.5207788555391443E-3</v>
      </c>
      <c r="E29" s="146">
        <f t="shared" si="37"/>
        <v>7.5158329769111715E-2</v>
      </c>
      <c r="F29" s="146">
        <f t="shared" si="37"/>
        <v>0</v>
      </c>
      <c r="G29" s="146">
        <f t="shared" si="37"/>
        <v>0</v>
      </c>
      <c r="H29" s="146">
        <f t="shared" si="37"/>
        <v>4.6321316849000536E-3</v>
      </c>
      <c r="I29" s="146">
        <f t="shared" si="37"/>
        <v>0</v>
      </c>
      <c r="J29" s="146">
        <f t="shared" si="37"/>
        <v>0</v>
      </c>
      <c r="K29" s="146">
        <f t="shared" si="37"/>
        <v>0</v>
      </c>
      <c r="L29" s="146">
        <f t="shared" si="37"/>
        <v>4.7463500390687849E-2</v>
      </c>
      <c r="M29" s="146">
        <f t="shared" si="37"/>
        <v>2.0046962775540248E-2</v>
      </c>
      <c r="N29" s="146">
        <f t="shared" si="37"/>
        <v>0</v>
      </c>
      <c r="O29" s="146">
        <f t="shared" si="37"/>
        <v>0</v>
      </c>
      <c r="P29" s="146">
        <f t="shared" si="37"/>
        <v>0</v>
      </c>
      <c r="Q29" s="146">
        <f t="shared" si="37"/>
        <v>0</v>
      </c>
      <c r="R29" s="146">
        <f t="shared" si="37"/>
        <v>0</v>
      </c>
      <c r="S29" s="146">
        <f t="shared" si="37"/>
        <v>0</v>
      </c>
      <c r="T29" s="146">
        <f t="shared" si="21"/>
        <v>1.4483733513768842E-2</v>
      </c>
      <c r="U29" s="146">
        <f t="shared" si="2"/>
        <v>0.31981540908895245</v>
      </c>
      <c r="V29" s="59"/>
    </row>
    <row r="30" spans="1:22" s="131" customFormat="1" x14ac:dyDescent="0.2">
      <c r="A30" s="131" t="s">
        <v>244</v>
      </c>
      <c r="B30" s="131" t="str">
        <f>PROPER(VLOOKUP(B99,fips_xref!$A$5:$B$280,2,FALSE))&amp;" -  Oil Wells"</f>
        <v>Pondera -  Oil Wells</v>
      </c>
      <c r="C30" s="146">
        <f t="shared" ref="C30" si="38">SUMIF($C$88:$AD$88,C$4,$C99:$AD99)</f>
        <v>17.184827336639948</v>
      </c>
      <c r="D30" s="146">
        <f t="shared" ref="D30:S30" si="39">SUMIF($C$88:$AD$88,D$4,$C99:$AD99)</f>
        <v>0.18329703359731442</v>
      </c>
      <c r="E30" s="146">
        <f t="shared" si="39"/>
        <v>8.41367438433298</v>
      </c>
      <c r="F30" s="146">
        <f t="shared" si="39"/>
        <v>0</v>
      </c>
      <c r="G30" s="146">
        <f t="shared" si="39"/>
        <v>0</v>
      </c>
      <c r="H30" s="146">
        <f t="shared" si="39"/>
        <v>0.18781188467867493</v>
      </c>
      <c r="I30" s="146">
        <f t="shared" si="39"/>
        <v>0</v>
      </c>
      <c r="J30" s="146">
        <f t="shared" si="39"/>
        <v>0</v>
      </c>
      <c r="K30" s="146">
        <f t="shared" si="39"/>
        <v>0</v>
      </c>
      <c r="L30" s="146">
        <f t="shared" si="39"/>
        <v>5.3133490147359428</v>
      </c>
      <c r="M30" s="146">
        <f t="shared" si="39"/>
        <v>2.2441772948706289</v>
      </c>
      <c r="N30" s="146">
        <f t="shared" si="39"/>
        <v>0</v>
      </c>
      <c r="O30" s="146">
        <f t="shared" si="39"/>
        <v>0</v>
      </c>
      <c r="P30" s="146">
        <f t="shared" si="39"/>
        <v>0</v>
      </c>
      <c r="Q30" s="146">
        <f t="shared" si="39"/>
        <v>0</v>
      </c>
      <c r="R30" s="146">
        <f t="shared" si="39"/>
        <v>0</v>
      </c>
      <c r="S30" s="146">
        <f t="shared" si="39"/>
        <v>0</v>
      </c>
      <c r="T30" s="146">
        <f t="shared" si="21"/>
        <v>1.1401123875752652</v>
      </c>
      <c r="U30" s="146">
        <f t="shared" si="2"/>
        <v>34.66724933643075</v>
      </c>
      <c r="V30" s="59"/>
    </row>
    <row r="31" spans="1:22" s="131" customFormat="1" x14ac:dyDescent="0.2">
      <c r="A31" s="131" t="s">
        <v>244</v>
      </c>
      <c r="B31" s="131" t="str">
        <f>PROPER(VLOOKUP(B100,fips_xref!$A$5:$B$280,2,FALSE))&amp;" -  Oil Wells"</f>
        <v>Rosebud -  Oil Wells</v>
      </c>
      <c r="C31" s="146">
        <f t="shared" ref="C31" si="40">SUMIF($C$88:$AD$88,C$4,$C100:$AD100)</f>
        <v>6.9015524956357313</v>
      </c>
      <c r="D31" s="146">
        <f t="shared" ref="D31:S31" si="41">SUMIF($C$88:$AD$88,D$4,$C100:$AD100)</f>
        <v>0.46181494770430631</v>
      </c>
      <c r="E31" s="146">
        <f t="shared" si="41"/>
        <v>3.3789932425363141</v>
      </c>
      <c r="F31" s="146">
        <f t="shared" si="41"/>
        <v>0</v>
      </c>
      <c r="G31" s="146">
        <f t="shared" si="41"/>
        <v>0</v>
      </c>
      <c r="H31" s="146">
        <f t="shared" si="41"/>
        <v>0.47319006750363624</v>
      </c>
      <c r="I31" s="146">
        <f t="shared" si="41"/>
        <v>0</v>
      </c>
      <c r="J31" s="146">
        <f t="shared" si="41"/>
        <v>0</v>
      </c>
      <c r="K31" s="146">
        <f t="shared" si="41"/>
        <v>0</v>
      </c>
      <c r="L31" s="146">
        <f t="shared" si="41"/>
        <v>2.1338798717313412</v>
      </c>
      <c r="M31" s="146">
        <f t="shared" si="41"/>
        <v>0.90127803478366375</v>
      </c>
      <c r="N31" s="146">
        <f t="shared" si="41"/>
        <v>0</v>
      </c>
      <c r="O31" s="146">
        <f t="shared" si="41"/>
        <v>0</v>
      </c>
      <c r="P31" s="146">
        <f t="shared" si="41"/>
        <v>0</v>
      </c>
      <c r="Q31" s="146">
        <f t="shared" si="41"/>
        <v>0</v>
      </c>
      <c r="R31" s="146">
        <f t="shared" si="41"/>
        <v>0</v>
      </c>
      <c r="S31" s="146">
        <f t="shared" si="41"/>
        <v>0</v>
      </c>
      <c r="T31" s="146">
        <f t="shared" si="21"/>
        <v>0.47212791521386627</v>
      </c>
      <c r="U31" s="146">
        <f t="shared" si="2"/>
        <v>14.722836575108861</v>
      </c>
      <c r="V31" s="59"/>
    </row>
    <row r="32" spans="1:22" s="131" customFormat="1" x14ac:dyDescent="0.2">
      <c r="A32" s="131" t="s">
        <v>244</v>
      </c>
      <c r="B32" s="131" t="str">
        <f>PROPER(VLOOKUP(B101,fips_xref!$A$5:$B$280,2,FALSE))&amp;" -  Oil Wells"</f>
        <v>Teton -  Oil Wells</v>
      </c>
      <c r="C32" s="146">
        <f t="shared" ref="C32" si="42">SUMIF($C$88:$AD$88,C$4,$C101:$AD101)</f>
        <v>8.9803333678151702</v>
      </c>
      <c r="D32" s="146">
        <f t="shared" ref="D32:S32" si="43">SUMIF($C$88:$AD$88,D$4,$C101:$AD101)</f>
        <v>0.15022895889176233</v>
      </c>
      <c r="E32" s="146">
        <f t="shared" si="43"/>
        <v>4.3967622914930349</v>
      </c>
      <c r="F32" s="146">
        <f t="shared" si="43"/>
        <v>0</v>
      </c>
      <c r="G32" s="146">
        <f t="shared" si="43"/>
        <v>0</v>
      </c>
      <c r="H32" s="146">
        <f t="shared" si="43"/>
        <v>0.15392929906744793</v>
      </c>
      <c r="I32" s="146">
        <f t="shared" si="43"/>
        <v>0</v>
      </c>
      <c r="J32" s="146">
        <f t="shared" si="43"/>
        <v>0</v>
      </c>
      <c r="K32" s="146">
        <f t="shared" si="43"/>
        <v>0</v>
      </c>
      <c r="L32" s="146">
        <f t="shared" si="43"/>
        <v>2.7766147728552393</v>
      </c>
      <c r="M32" s="146">
        <f t="shared" si="43"/>
        <v>1.1727473223691045</v>
      </c>
      <c r="N32" s="146">
        <f t="shared" si="43"/>
        <v>0</v>
      </c>
      <c r="O32" s="146">
        <f t="shared" si="43"/>
        <v>0</v>
      </c>
      <c r="P32" s="146">
        <f t="shared" si="43"/>
        <v>0</v>
      </c>
      <c r="Q32" s="146">
        <f t="shared" si="43"/>
        <v>0</v>
      </c>
      <c r="R32" s="146">
        <f t="shared" si="43"/>
        <v>0</v>
      </c>
      <c r="S32" s="146">
        <f t="shared" si="43"/>
        <v>0</v>
      </c>
      <c r="T32" s="146">
        <f t="shared" si="21"/>
        <v>0.59579815397425862</v>
      </c>
      <c r="U32" s="146">
        <f t="shared" si="2"/>
        <v>18.226414166466018</v>
      </c>
      <c r="V32" s="59"/>
    </row>
    <row r="33" spans="1:22" s="131" customFormat="1" x14ac:dyDescent="0.2">
      <c r="A33" s="131" t="s">
        <v>244</v>
      </c>
      <c r="B33" s="131" t="str">
        <f>PROPER(VLOOKUP(B102,fips_xref!$A$5:$B$280,2,FALSE))&amp;" -  Oil Wells"</f>
        <v>Toole -  Oil Wells</v>
      </c>
      <c r="C33" s="146">
        <f t="shared" ref="C33" si="44">SUMIF($C$88:$AD$88,C$4,$C102:$AD102)</f>
        <v>77.447316023870613</v>
      </c>
      <c r="D33" s="146">
        <f t="shared" ref="D33:S33" si="45">SUMIF($C$88:$AD$88,D$4,$C102:$AD102)</f>
        <v>4.9564175452547348</v>
      </c>
      <c r="E33" s="146">
        <f t="shared" si="45"/>
        <v>37.918128951814545</v>
      </c>
      <c r="F33" s="146">
        <f t="shared" si="45"/>
        <v>0</v>
      </c>
      <c r="G33" s="146">
        <f t="shared" si="45"/>
        <v>0</v>
      </c>
      <c r="H33" s="146">
        <f t="shared" si="45"/>
        <v>5.0785007381722407</v>
      </c>
      <c r="I33" s="146">
        <f t="shared" si="45"/>
        <v>0</v>
      </c>
      <c r="J33" s="146">
        <f t="shared" si="45"/>
        <v>0</v>
      </c>
      <c r="K33" s="146">
        <f t="shared" si="45"/>
        <v>0</v>
      </c>
      <c r="L33" s="146">
        <f t="shared" si="45"/>
        <v>23.945810582105928</v>
      </c>
      <c r="M33" s="146">
        <f t="shared" si="45"/>
        <v>10.113893189887811</v>
      </c>
      <c r="N33" s="146">
        <f t="shared" si="45"/>
        <v>0</v>
      </c>
      <c r="O33" s="146">
        <f t="shared" si="45"/>
        <v>0</v>
      </c>
      <c r="P33" s="146">
        <f t="shared" si="45"/>
        <v>0</v>
      </c>
      <c r="Q33" s="146">
        <f t="shared" si="45"/>
        <v>0</v>
      </c>
      <c r="R33" s="146">
        <f t="shared" si="45"/>
        <v>0</v>
      </c>
      <c r="S33" s="146">
        <f t="shared" si="45"/>
        <v>0</v>
      </c>
      <c r="T33" s="146">
        <f t="shared" si="21"/>
        <v>5.4281595964909979</v>
      </c>
      <c r="U33" s="146">
        <f t="shared" si="2"/>
        <v>164.88822662759688</v>
      </c>
      <c r="V33" s="59"/>
    </row>
    <row r="34" spans="1:22" s="131" customFormat="1" x14ac:dyDescent="0.2">
      <c r="A34" s="131" t="s">
        <v>244</v>
      </c>
      <c r="B34" s="131" t="str">
        <f>PROPER(VLOOKUP(B103,fips_xref!$A$5:$B$280,2,FALSE))&amp;" -  Oil Wells"</f>
        <v>Yellowstone -  Oil Wells</v>
      </c>
      <c r="C34" s="146">
        <f t="shared" ref="C34" si="46">SUMIF($C$88:$AD$88,C$4,$C103:$AD103)</f>
        <v>2.411385811728147</v>
      </c>
      <c r="D34" s="146">
        <f t="shared" ref="D34:S34" si="47">SUMIF($C$88:$AD$88,D$4,$C103:$AD103)</f>
        <v>0</v>
      </c>
      <c r="E34" s="146">
        <f t="shared" si="47"/>
        <v>1.1806120967897964</v>
      </c>
      <c r="F34" s="146">
        <f t="shared" si="47"/>
        <v>0</v>
      </c>
      <c r="G34" s="146">
        <f t="shared" si="47"/>
        <v>0</v>
      </c>
      <c r="H34" s="146">
        <f t="shared" si="47"/>
        <v>0</v>
      </c>
      <c r="I34" s="146">
        <f t="shared" si="47"/>
        <v>0</v>
      </c>
      <c r="J34" s="146">
        <f t="shared" si="47"/>
        <v>0</v>
      </c>
      <c r="K34" s="146">
        <f t="shared" si="47"/>
        <v>0</v>
      </c>
      <c r="L34" s="146">
        <f t="shared" si="47"/>
        <v>0.74557248530372167</v>
      </c>
      <c r="M34" s="146">
        <f t="shared" si="47"/>
        <v>0.31490437359911139</v>
      </c>
      <c r="N34" s="146">
        <f t="shared" si="47"/>
        <v>0</v>
      </c>
      <c r="O34" s="146">
        <f t="shared" si="47"/>
        <v>0</v>
      </c>
      <c r="P34" s="146">
        <f t="shared" si="47"/>
        <v>0</v>
      </c>
      <c r="Q34" s="146">
        <f t="shared" si="47"/>
        <v>0</v>
      </c>
      <c r="R34" s="146">
        <f t="shared" si="47"/>
        <v>0</v>
      </c>
      <c r="S34" s="146">
        <f t="shared" si="47"/>
        <v>0</v>
      </c>
      <c r="T34" s="146">
        <f t="shared" si="21"/>
        <v>0.15997912453216503</v>
      </c>
      <c r="U34" s="146">
        <f t="shared" si="2"/>
        <v>4.8124538919529414</v>
      </c>
      <c r="V34" s="59"/>
    </row>
    <row r="35" spans="1:22" s="133" customFormat="1" x14ac:dyDescent="0.2">
      <c r="A35" s="133" t="s">
        <v>245</v>
      </c>
      <c r="B35" s="133" t="str">
        <f>PROPER(VLOOKUP(B111,fips_xref!$A$5:$B$280,2,FALSE))&amp;" -  Gas Wells"</f>
        <v>Blaine -  Gas Wells</v>
      </c>
      <c r="C35" s="147">
        <f t="shared" ref="C35" si="48">SUMIF($C$110:$AD$110,C$4,$C111:$AD111)</f>
        <v>13.309370729083057</v>
      </c>
      <c r="D35" s="147">
        <f t="shared" ref="D35:S35" si="49">SUMIF($C$110:$AD$110,D$4,$C111:$AD111)</f>
        <v>10.311926544631485</v>
      </c>
      <c r="E35" s="147">
        <f t="shared" si="49"/>
        <v>3.0534668967739731</v>
      </c>
      <c r="F35" s="147">
        <f t="shared" si="49"/>
        <v>0</v>
      </c>
      <c r="G35" s="147">
        <f t="shared" si="49"/>
        <v>0</v>
      </c>
      <c r="H35" s="147">
        <f t="shared" si="49"/>
        <v>10.56592308673167</v>
      </c>
      <c r="I35" s="147">
        <f t="shared" si="49"/>
        <v>0</v>
      </c>
      <c r="J35" s="147">
        <f t="shared" si="49"/>
        <v>0</v>
      </c>
      <c r="K35" s="147">
        <f t="shared" si="49"/>
        <v>0</v>
      </c>
      <c r="L35" s="147">
        <f t="shared" si="49"/>
        <v>17.357908775187546</v>
      </c>
      <c r="M35" s="147">
        <f t="shared" si="49"/>
        <v>0</v>
      </c>
      <c r="N35" s="147">
        <f t="shared" si="49"/>
        <v>0</v>
      </c>
      <c r="O35" s="147">
        <f t="shared" si="49"/>
        <v>0</v>
      </c>
      <c r="P35" s="147">
        <f t="shared" si="49"/>
        <v>0</v>
      </c>
      <c r="Q35" s="147">
        <f t="shared" si="49"/>
        <v>0</v>
      </c>
      <c r="R35" s="147">
        <f t="shared" si="49"/>
        <v>0</v>
      </c>
      <c r="S35" s="147">
        <f t="shared" si="49"/>
        <v>0</v>
      </c>
      <c r="T35" s="147">
        <f>SUMIF($C$106:$AD$106,"N",$C111:$AD111)</f>
        <v>0.43817214733123677</v>
      </c>
      <c r="U35" s="147">
        <f t="shared" si="2"/>
        <v>55.036768179738964</v>
      </c>
      <c r="V35" s="59"/>
    </row>
    <row r="36" spans="1:22" s="133" customFormat="1" x14ac:dyDescent="0.2">
      <c r="A36" s="133" t="s">
        <v>245</v>
      </c>
      <c r="B36" s="133" t="str">
        <f>PROPER(VLOOKUP(B112,fips_xref!$A$5:$B$280,2,FALSE))&amp;" -  Gas Wells"</f>
        <v>Chouteau -  Gas Wells</v>
      </c>
      <c r="C36" s="147">
        <f t="shared" ref="C36" si="50">SUMIF($C$110:$AD$110,C$4,$C112:$AD112)</f>
        <v>2.0612643585762811</v>
      </c>
      <c r="D36" s="147">
        <f t="shared" ref="D36:S36" si="51">SUMIF($C$110:$AD$110,D$4,$C112:$AD112)</f>
        <v>0</v>
      </c>
      <c r="E36" s="147">
        <f t="shared" si="51"/>
        <v>0.47290008014122942</v>
      </c>
      <c r="F36" s="147">
        <f t="shared" si="51"/>
        <v>0</v>
      </c>
      <c r="G36" s="147">
        <f t="shared" si="51"/>
        <v>0</v>
      </c>
      <c r="H36" s="147">
        <f t="shared" si="51"/>
        <v>0</v>
      </c>
      <c r="I36" s="147">
        <f t="shared" si="51"/>
        <v>0</v>
      </c>
      <c r="J36" s="147">
        <f t="shared" si="51"/>
        <v>0</v>
      </c>
      <c r="K36" s="147">
        <f t="shared" si="51"/>
        <v>0</v>
      </c>
      <c r="L36" s="147">
        <f t="shared" si="51"/>
        <v>2.6882742562373232</v>
      </c>
      <c r="M36" s="147">
        <f t="shared" si="51"/>
        <v>0</v>
      </c>
      <c r="N36" s="147">
        <f t="shared" si="51"/>
        <v>0</v>
      </c>
      <c r="O36" s="147">
        <f t="shared" si="51"/>
        <v>0</v>
      </c>
      <c r="P36" s="147">
        <f t="shared" si="51"/>
        <v>0</v>
      </c>
      <c r="Q36" s="147">
        <f t="shared" si="51"/>
        <v>0</v>
      </c>
      <c r="R36" s="147">
        <f t="shared" si="51"/>
        <v>0</v>
      </c>
      <c r="S36" s="147">
        <f t="shared" si="51"/>
        <v>0</v>
      </c>
      <c r="T36" s="147">
        <f t="shared" ref="T36:T49" si="52">SUMIF($C$106:$AD$106,"N",$C112:$AD112)</f>
        <v>6.7735093387863668E-2</v>
      </c>
      <c r="U36" s="147">
        <f t="shared" si="2"/>
        <v>5.2901737883426971</v>
      </c>
      <c r="V36" s="59"/>
    </row>
    <row r="37" spans="1:22" s="133" customFormat="1" x14ac:dyDescent="0.2">
      <c r="A37" s="133" t="s">
        <v>245</v>
      </c>
      <c r="B37" s="133" t="str">
        <f>PROPER(VLOOKUP(B113,fips_xref!$A$5:$B$280,2,FALSE))&amp;" -  Gas Wells"</f>
        <v>Fergus -  Gas Wells</v>
      </c>
      <c r="C37" s="147">
        <f t="shared" ref="C37" si="53">SUMIF($C$110:$AD$110,C$4,$C113:$AD113)</f>
        <v>0.13805263452205466</v>
      </c>
      <c r="D37" s="147">
        <f t="shared" ref="D37:S37" si="54">SUMIF($C$110:$AD$110,D$4,$C113:$AD113)</f>
        <v>0</v>
      </c>
      <c r="E37" s="147">
        <f t="shared" si="54"/>
        <v>3.1672357627276909E-2</v>
      </c>
      <c r="F37" s="147">
        <f t="shared" si="54"/>
        <v>0</v>
      </c>
      <c r="G37" s="147">
        <f t="shared" si="54"/>
        <v>0</v>
      </c>
      <c r="H37" s="147">
        <f t="shared" si="54"/>
        <v>0</v>
      </c>
      <c r="I37" s="147">
        <f t="shared" si="54"/>
        <v>0</v>
      </c>
      <c r="J37" s="147">
        <f t="shared" si="54"/>
        <v>0</v>
      </c>
      <c r="K37" s="147">
        <f t="shared" si="54"/>
        <v>0</v>
      </c>
      <c r="L37" s="147">
        <f t="shared" si="54"/>
        <v>0.18004645636414882</v>
      </c>
      <c r="M37" s="147">
        <f t="shared" si="54"/>
        <v>0</v>
      </c>
      <c r="N37" s="147">
        <f t="shared" si="54"/>
        <v>0</v>
      </c>
      <c r="O37" s="147">
        <f t="shared" si="54"/>
        <v>0</v>
      </c>
      <c r="P37" s="147">
        <f t="shared" si="54"/>
        <v>0</v>
      </c>
      <c r="Q37" s="147">
        <f t="shared" si="54"/>
        <v>0</v>
      </c>
      <c r="R37" s="147">
        <f t="shared" si="54"/>
        <v>0</v>
      </c>
      <c r="S37" s="147">
        <f t="shared" si="54"/>
        <v>0</v>
      </c>
      <c r="T37" s="147">
        <f t="shared" si="52"/>
        <v>4.5365399410732272E-3</v>
      </c>
      <c r="U37" s="147">
        <f t="shared" si="2"/>
        <v>0.35430798845455364</v>
      </c>
      <c r="V37" s="59"/>
    </row>
    <row r="38" spans="1:22" s="133" customFormat="1" x14ac:dyDescent="0.2">
      <c r="A38" s="133" t="s">
        <v>245</v>
      </c>
      <c r="B38" s="133" t="str">
        <f>PROPER(VLOOKUP(B114,fips_xref!$A$5:$B$280,2,FALSE))&amp;" -  Gas Wells"</f>
        <v>Glacier -  Gas Wells</v>
      </c>
      <c r="C38" s="147">
        <f t="shared" ref="C38" si="55">SUMIF($C$110:$AD$110,C$4,$C114:$AD114)</f>
        <v>4.2694554233866011</v>
      </c>
      <c r="D38" s="147">
        <f t="shared" ref="D38:S38" si="56">SUMIF($C$110:$AD$110,D$4,$C114:$AD114)</f>
        <v>3.9884297352703393</v>
      </c>
      <c r="E38" s="147">
        <f t="shared" si="56"/>
        <v>0.97950842815400685</v>
      </c>
      <c r="F38" s="147">
        <f t="shared" si="56"/>
        <v>0</v>
      </c>
      <c r="G38" s="147">
        <f t="shared" si="56"/>
        <v>0</v>
      </c>
      <c r="H38" s="147">
        <f t="shared" si="56"/>
        <v>4.0866700938283262</v>
      </c>
      <c r="I38" s="147">
        <f t="shared" si="56"/>
        <v>0</v>
      </c>
      <c r="J38" s="147">
        <f t="shared" si="56"/>
        <v>0</v>
      </c>
      <c r="K38" s="147">
        <f t="shared" si="56"/>
        <v>0</v>
      </c>
      <c r="L38" s="147">
        <f t="shared" si="56"/>
        <v>5.5681684181307665</v>
      </c>
      <c r="M38" s="147">
        <f t="shared" si="56"/>
        <v>0</v>
      </c>
      <c r="N38" s="147">
        <f t="shared" si="56"/>
        <v>0</v>
      </c>
      <c r="O38" s="147">
        <f t="shared" si="56"/>
        <v>0</v>
      </c>
      <c r="P38" s="147">
        <f t="shared" si="56"/>
        <v>0</v>
      </c>
      <c r="Q38" s="147">
        <f t="shared" si="56"/>
        <v>0</v>
      </c>
      <c r="R38" s="147">
        <f t="shared" si="56"/>
        <v>0</v>
      </c>
      <c r="S38" s="147">
        <f t="shared" si="56"/>
        <v>0</v>
      </c>
      <c r="T38" s="147">
        <f t="shared" si="52"/>
        <v>0.14077026325339118</v>
      </c>
      <c r="U38" s="147">
        <f t="shared" si="2"/>
        <v>19.033002362023431</v>
      </c>
      <c r="V38" s="59"/>
    </row>
    <row r="39" spans="1:22" s="133" customFormat="1" x14ac:dyDescent="0.2">
      <c r="A39" s="133" t="s">
        <v>245</v>
      </c>
      <c r="B39" s="133" t="str">
        <f>PROPER(VLOOKUP(B115,fips_xref!$A$5:$B$280,2,FALSE))&amp;" -  Gas Wells"</f>
        <v>Golden Valley -  Gas Wells</v>
      </c>
      <c r="C39" s="147">
        <f t="shared" ref="C39" si="57">SUMIF($C$110:$AD$110,C$4,$C115:$AD115)</f>
        <v>7.8887219726888377E-2</v>
      </c>
      <c r="D39" s="147">
        <f t="shared" ref="D39:S39" si="58">SUMIF($C$110:$AD$110,D$4,$C115:$AD115)</f>
        <v>0</v>
      </c>
      <c r="E39" s="147">
        <f t="shared" si="58"/>
        <v>1.8098490072729661E-2</v>
      </c>
      <c r="F39" s="147">
        <f t="shared" si="58"/>
        <v>0</v>
      </c>
      <c r="G39" s="147">
        <f t="shared" si="58"/>
        <v>0</v>
      </c>
      <c r="H39" s="147">
        <f t="shared" si="58"/>
        <v>0</v>
      </c>
      <c r="I39" s="147">
        <f t="shared" si="58"/>
        <v>0</v>
      </c>
      <c r="J39" s="147">
        <f t="shared" si="58"/>
        <v>0</v>
      </c>
      <c r="K39" s="147">
        <f t="shared" si="58"/>
        <v>0</v>
      </c>
      <c r="L39" s="147">
        <f t="shared" si="58"/>
        <v>0.10288368935094216</v>
      </c>
      <c r="M39" s="147">
        <f t="shared" si="58"/>
        <v>0</v>
      </c>
      <c r="N39" s="147">
        <f t="shared" si="58"/>
        <v>0</v>
      </c>
      <c r="O39" s="147">
        <f t="shared" si="58"/>
        <v>0</v>
      </c>
      <c r="P39" s="147">
        <f t="shared" si="58"/>
        <v>0</v>
      </c>
      <c r="Q39" s="147">
        <f t="shared" si="58"/>
        <v>0</v>
      </c>
      <c r="R39" s="147">
        <f t="shared" si="58"/>
        <v>0</v>
      </c>
      <c r="S39" s="147">
        <f t="shared" si="58"/>
        <v>0</v>
      </c>
      <c r="T39" s="147">
        <f t="shared" si="52"/>
        <v>2.5923085377561298E-3</v>
      </c>
      <c r="U39" s="147">
        <f t="shared" si="2"/>
        <v>0.20246170768831634</v>
      </c>
      <c r="V39" s="59"/>
    </row>
    <row r="40" spans="1:22" s="133" customFormat="1" x14ac:dyDescent="0.2">
      <c r="A40" s="133" t="s">
        <v>245</v>
      </c>
      <c r="B40" s="133" t="str">
        <f>PROPER(VLOOKUP(B116,fips_xref!$A$5:$B$280,2,FALSE))&amp;" -  Gas Wells"</f>
        <v>Hill -  Gas Wells</v>
      </c>
      <c r="C40" s="147">
        <f t="shared" ref="C40" si="59">SUMIF($C$110:$AD$110,C$4,$C116:$AD116)</f>
        <v>10.643942679199935</v>
      </c>
      <c r="D40" s="147">
        <f t="shared" ref="D40:S40" si="60">SUMIF($C$110:$AD$110,D$4,$C116:$AD116)</f>
        <v>0</v>
      </c>
      <c r="E40" s="147">
        <f t="shared" si="60"/>
        <v>2.4419581724534174</v>
      </c>
      <c r="F40" s="147">
        <f t="shared" si="60"/>
        <v>0</v>
      </c>
      <c r="G40" s="147">
        <f t="shared" si="60"/>
        <v>0</v>
      </c>
      <c r="H40" s="147">
        <f t="shared" si="60"/>
        <v>0</v>
      </c>
      <c r="I40" s="147">
        <f t="shared" si="60"/>
        <v>0</v>
      </c>
      <c r="J40" s="147">
        <f t="shared" si="60"/>
        <v>0</v>
      </c>
      <c r="K40" s="147">
        <f t="shared" si="60"/>
        <v>0</v>
      </c>
      <c r="L40" s="147">
        <f t="shared" si="60"/>
        <v>13.881692064535834</v>
      </c>
      <c r="M40" s="147">
        <f t="shared" si="60"/>
        <v>0</v>
      </c>
      <c r="N40" s="147">
        <f t="shared" si="60"/>
        <v>0</v>
      </c>
      <c r="O40" s="147">
        <f t="shared" si="60"/>
        <v>0</v>
      </c>
      <c r="P40" s="147">
        <f t="shared" si="60"/>
        <v>0</v>
      </c>
      <c r="Q40" s="147">
        <f t="shared" si="60"/>
        <v>0</v>
      </c>
      <c r="R40" s="147">
        <f t="shared" si="60"/>
        <v>0</v>
      </c>
      <c r="S40" s="147">
        <f t="shared" si="60"/>
        <v>0</v>
      </c>
      <c r="T40" s="147">
        <f t="shared" si="52"/>
        <v>0.3515398011000529</v>
      </c>
      <c r="U40" s="147">
        <f t="shared" si="2"/>
        <v>27.319132717289239</v>
      </c>
      <c r="V40" s="59"/>
    </row>
    <row r="41" spans="1:22" s="133" customFormat="1" x14ac:dyDescent="0.2">
      <c r="A41" s="133" t="s">
        <v>245</v>
      </c>
      <c r="B41" s="133" t="str">
        <f>PROPER(VLOOKUP(B117,fips_xref!$A$5:$B$280,2,FALSE))&amp;" -  Gas Wells"</f>
        <v>Liberty -  Gas Wells</v>
      </c>
      <c r="C41" s="147">
        <f t="shared" ref="C41" si="61">SUMIF($C$110:$AD$110,C$4,$C117:$AD117)</f>
        <v>3.3941277424412308</v>
      </c>
      <c r="D41" s="147">
        <f t="shared" ref="D41:S41" si="62">SUMIF($C$110:$AD$110,D$4,$C117:$AD117)</f>
        <v>1.2682872798349196</v>
      </c>
      <c r="E41" s="147">
        <f t="shared" si="62"/>
        <v>0.77868870857431505</v>
      </c>
      <c r="F41" s="147">
        <f t="shared" si="62"/>
        <v>0</v>
      </c>
      <c r="G41" s="147">
        <f t="shared" si="62"/>
        <v>0</v>
      </c>
      <c r="H41" s="147">
        <f t="shared" si="62"/>
        <v>1.299526891761309</v>
      </c>
      <c r="I41" s="147">
        <f t="shared" si="62"/>
        <v>0</v>
      </c>
      <c r="J41" s="147">
        <f t="shared" si="62"/>
        <v>0</v>
      </c>
      <c r="K41" s="147">
        <f t="shared" si="62"/>
        <v>0</v>
      </c>
      <c r="L41" s="147">
        <f t="shared" si="62"/>
        <v>4.4265774035349192</v>
      </c>
      <c r="M41" s="147">
        <f t="shared" si="62"/>
        <v>0</v>
      </c>
      <c r="N41" s="147">
        <f t="shared" si="62"/>
        <v>0</v>
      </c>
      <c r="O41" s="147">
        <f t="shared" si="62"/>
        <v>0</v>
      </c>
      <c r="P41" s="147">
        <f t="shared" si="62"/>
        <v>0</v>
      </c>
      <c r="Q41" s="147">
        <f t="shared" si="62"/>
        <v>0</v>
      </c>
      <c r="R41" s="147">
        <f t="shared" si="62"/>
        <v>0</v>
      </c>
      <c r="S41" s="147">
        <f t="shared" si="62"/>
        <v>0</v>
      </c>
      <c r="T41" s="147">
        <f t="shared" si="52"/>
        <v>0.11890768210948324</v>
      </c>
      <c r="U41" s="147">
        <f t="shared" si="2"/>
        <v>11.286115708256176</v>
      </c>
      <c r="V41" s="59"/>
    </row>
    <row r="42" spans="1:22" s="133" customFormat="1" x14ac:dyDescent="0.2">
      <c r="A42" s="133" t="s">
        <v>245</v>
      </c>
      <c r="B42" s="133" t="str">
        <f>PROPER(VLOOKUP(B118,fips_xref!$A$5:$B$280,2,FALSE))&amp;" -  Gas Wells"</f>
        <v>Musselshell -  Gas Wells</v>
      </c>
      <c r="C42" s="147">
        <f t="shared" ref="C42" si="63">SUMIF($C$110:$AD$110,C$4,$C118:$AD118)</f>
        <v>0</v>
      </c>
      <c r="D42" s="147">
        <f t="shared" ref="D42:S42" si="64">SUMIF($C$110:$AD$110,D$4,$C118:$AD118)</f>
        <v>0</v>
      </c>
      <c r="E42" s="147">
        <f t="shared" si="64"/>
        <v>0</v>
      </c>
      <c r="F42" s="147">
        <f t="shared" si="64"/>
        <v>0</v>
      </c>
      <c r="G42" s="147">
        <f t="shared" si="64"/>
        <v>0</v>
      </c>
      <c r="H42" s="147">
        <f t="shared" si="64"/>
        <v>0</v>
      </c>
      <c r="I42" s="147">
        <f t="shared" si="64"/>
        <v>0</v>
      </c>
      <c r="J42" s="147">
        <f t="shared" si="64"/>
        <v>0</v>
      </c>
      <c r="K42" s="147">
        <f t="shared" si="64"/>
        <v>0</v>
      </c>
      <c r="L42" s="147">
        <f t="shared" si="64"/>
        <v>0</v>
      </c>
      <c r="M42" s="147">
        <f t="shared" si="64"/>
        <v>0</v>
      </c>
      <c r="N42" s="147">
        <f t="shared" si="64"/>
        <v>0</v>
      </c>
      <c r="O42" s="147">
        <f t="shared" si="64"/>
        <v>0</v>
      </c>
      <c r="P42" s="147">
        <f t="shared" si="64"/>
        <v>0</v>
      </c>
      <c r="Q42" s="147">
        <f t="shared" si="64"/>
        <v>0</v>
      </c>
      <c r="R42" s="147">
        <f t="shared" si="64"/>
        <v>0</v>
      </c>
      <c r="S42" s="147">
        <f t="shared" si="64"/>
        <v>0</v>
      </c>
      <c r="T42" s="147">
        <f t="shared" si="52"/>
        <v>0</v>
      </c>
      <c r="U42" s="147">
        <f t="shared" si="2"/>
        <v>0</v>
      </c>
      <c r="V42" s="59"/>
    </row>
    <row r="43" spans="1:22" s="133" customFormat="1" x14ac:dyDescent="0.2">
      <c r="A43" s="133" t="s">
        <v>245</v>
      </c>
      <c r="B43" s="133" t="str">
        <f>PROPER(VLOOKUP(B119,fips_xref!$A$5:$B$280,2,FALSE))&amp;" -  Gas Wells"</f>
        <v>Petroleum -  Gas Wells</v>
      </c>
      <c r="C43" s="147">
        <f t="shared" ref="C43" si="65">SUMIF($C$110:$AD$110,C$4,$C119:$AD119)</f>
        <v>0</v>
      </c>
      <c r="D43" s="147">
        <f t="shared" ref="D43:S43" si="66">SUMIF($C$110:$AD$110,D$4,$C119:$AD119)</f>
        <v>0</v>
      </c>
      <c r="E43" s="147">
        <f t="shared" si="66"/>
        <v>0</v>
      </c>
      <c r="F43" s="147">
        <f t="shared" si="66"/>
        <v>0</v>
      </c>
      <c r="G43" s="147">
        <f t="shared" si="66"/>
        <v>0</v>
      </c>
      <c r="H43" s="147">
        <f t="shared" si="66"/>
        <v>0</v>
      </c>
      <c r="I43" s="147">
        <f t="shared" si="66"/>
        <v>0</v>
      </c>
      <c r="J43" s="147">
        <f t="shared" si="66"/>
        <v>0</v>
      </c>
      <c r="K43" s="147">
        <f t="shared" si="66"/>
        <v>0</v>
      </c>
      <c r="L43" s="147">
        <f t="shared" si="66"/>
        <v>0</v>
      </c>
      <c r="M43" s="147">
        <f t="shared" si="66"/>
        <v>0</v>
      </c>
      <c r="N43" s="147">
        <f t="shared" si="66"/>
        <v>0</v>
      </c>
      <c r="O43" s="147">
        <f t="shared" si="66"/>
        <v>0</v>
      </c>
      <c r="P43" s="147">
        <f t="shared" si="66"/>
        <v>0</v>
      </c>
      <c r="Q43" s="147">
        <f t="shared" si="66"/>
        <v>0</v>
      </c>
      <c r="R43" s="147">
        <f t="shared" si="66"/>
        <v>0</v>
      </c>
      <c r="S43" s="147">
        <f t="shared" si="66"/>
        <v>0</v>
      </c>
      <c r="T43" s="147">
        <f t="shared" si="52"/>
        <v>0</v>
      </c>
      <c r="U43" s="147">
        <f t="shared" si="2"/>
        <v>0</v>
      </c>
      <c r="V43" s="59"/>
    </row>
    <row r="44" spans="1:22" s="133" customFormat="1" x14ac:dyDescent="0.2">
      <c r="A44" s="133" t="s">
        <v>245</v>
      </c>
      <c r="B44" s="133" t="str">
        <f>PROPER(VLOOKUP(B120,fips_xref!$A$5:$B$280,2,FALSE))&amp;" -  Gas Wells"</f>
        <v>Phillips -  Gas Wells</v>
      </c>
      <c r="C44" s="147">
        <f t="shared" ref="C44" si="67">SUMIF($C$110:$AD$110,C$4,$C120:$AD120)</f>
        <v>29.892287207201438</v>
      </c>
      <c r="D44" s="147">
        <f t="shared" ref="D44:S44" si="68">SUMIF($C$110:$AD$110,D$4,$C120:$AD120)</f>
        <v>7.5767648977243347</v>
      </c>
      <c r="E44" s="147">
        <f t="shared" si="68"/>
        <v>6.8579582997563744</v>
      </c>
      <c r="F44" s="147">
        <f t="shared" si="68"/>
        <v>0</v>
      </c>
      <c r="G44" s="147">
        <f t="shared" si="68"/>
        <v>0</v>
      </c>
      <c r="H44" s="147">
        <f t="shared" si="68"/>
        <v>7.7633907504201103</v>
      </c>
      <c r="I44" s="147">
        <f t="shared" si="68"/>
        <v>0</v>
      </c>
      <c r="J44" s="147">
        <f t="shared" si="68"/>
        <v>0</v>
      </c>
      <c r="K44" s="147">
        <f t="shared" si="68"/>
        <v>0</v>
      </c>
      <c r="L44" s="147">
        <f t="shared" si="68"/>
        <v>38.985133481217211</v>
      </c>
      <c r="M44" s="147">
        <f t="shared" si="68"/>
        <v>0</v>
      </c>
      <c r="N44" s="147">
        <f t="shared" si="68"/>
        <v>0</v>
      </c>
      <c r="O44" s="147">
        <f t="shared" si="68"/>
        <v>0</v>
      </c>
      <c r="P44" s="147">
        <f t="shared" si="68"/>
        <v>0</v>
      </c>
      <c r="Q44" s="147">
        <f t="shared" si="68"/>
        <v>0</v>
      </c>
      <c r="R44" s="147">
        <f t="shared" si="68"/>
        <v>0</v>
      </c>
      <c r="S44" s="147">
        <f t="shared" si="68"/>
        <v>0</v>
      </c>
      <c r="T44" s="147">
        <f t="shared" si="52"/>
        <v>0.98288662666426851</v>
      </c>
      <c r="U44" s="147">
        <f t="shared" si="2"/>
        <v>92.058421262983742</v>
      </c>
      <c r="V44" s="59"/>
    </row>
    <row r="45" spans="1:22" s="133" customFormat="1" x14ac:dyDescent="0.2">
      <c r="A45" s="133" t="s">
        <v>245</v>
      </c>
      <c r="B45" s="133" t="str">
        <f>PROPER(VLOOKUP(B121,fips_xref!$A$5:$B$280,2,FALSE))&amp;" -  Gas Wells"</f>
        <v>Pondera -  Gas Wells</v>
      </c>
      <c r="C45" s="147">
        <f t="shared" ref="C45" si="69">SUMIF($C$110:$AD$110,C$4,$C121:$AD121)</f>
        <v>1.5720170596569913</v>
      </c>
      <c r="D45" s="147">
        <f t="shared" ref="D45:S45" si="70">SUMIF($C$110:$AD$110,D$4,$C121:$AD121)</f>
        <v>0.14685431661246437</v>
      </c>
      <c r="E45" s="147">
        <f t="shared" si="70"/>
        <v>0.36065582291863013</v>
      </c>
      <c r="F45" s="147">
        <f t="shared" si="70"/>
        <v>0</v>
      </c>
      <c r="G45" s="147">
        <f t="shared" si="70"/>
        <v>0</v>
      </c>
      <c r="H45" s="147">
        <f t="shared" si="70"/>
        <v>0.15047153483551998</v>
      </c>
      <c r="I45" s="147">
        <f t="shared" si="70"/>
        <v>0</v>
      </c>
      <c r="J45" s="147">
        <f t="shared" si="70"/>
        <v>0</v>
      </c>
      <c r="K45" s="147">
        <f t="shared" si="70"/>
        <v>0</v>
      </c>
      <c r="L45" s="147">
        <f t="shared" si="70"/>
        <v>2.0502042711109101</v>
      </c>
      <c r="M45" s="147">
        <f t="shared" si="70"/>
        <v>0</v>
      </c>
      <c r="N45" s="147">
        <f t="shared" si="70"/>
        <v>0</v>
      </c>
      <c r="O45" s="147">
        <f t="shared" si="70"/>
        <v>0</v>
      </c>
      <c r="P45" s="147">
        <f t="shared" si="70"/>
        <v>0</v>
      </c>
      <c r="Q45" s="147">
        <f t="shared" si="70"/>
        <v>0</v>
      </c>
      <c r="R45" s="147">
        <f t="shared" si="70"/>
        <v>0</v>
      </c>
      <c r="S45" s="147">
        <f t="shared" si="70"/>
        <v>0</v>
      </c>
      <c r="T45" s="147">
        <f t="shared" si="52"/>
        <v>5.2070093047223355E-2</v>
      </c>
      <c r="U45" s="147">
        <f t="shared" si="2"/>
        <v>4.332273098181739</v>
      </c>
      <c r="V45" s="59"/>
    </row>
    <row r="46" spans="1:22" s="133" customFormat="1" x14ac:dyDescent="0.2">
      <c r="A46" s="133" t="s">
        <v>245</v>
      </c>
      <c r="B46" s="133" t="str">
        <f>PROPER(VLOOKUP(B122,fips_xref!$A$5:$B$280,2,FALSE))&amp;" -  Gas Wells"</f>
        <v>Rosebud -  Gas Wells</v>
      </c>
      <c r="C46" s="147">
        <f t="shared" ref="C46" si="71">SUMIF($C$110:$AD$110,C$4,$C122:$AD122)</f>
        <v>1.9721804931722094E-2</v>
      </c>
      <c r="D46" s="147">
        <f t="shared" ref="D46:S46" si="72">SUMIF($C$110:$AD$110,D$4,$C122:$AD122)</f>
        <v>0</v>
      </c>
      <c r="E46" s="147">
        <f t="shared" si="72"/>
        <v>4.5246225181824152E-3</v>
      </c>
      <c r="F46" s="147">
        <f t="shared" si="72"/>
        <v>0</v>
      </c>
      <c r="G46" s="147">
        <f t="shared" si="72"/>
        <v>0</v>
      </c>
      <c r="H46" s="147">
        <f t="shared" si="72"/>
        <v>0</v>
      </c>
      <c r="I46" s="147">
        <f t="shared" si="72"/>
        <v>0</v>
      </c>
      <c r="J46" s="147">
        <f t="shared" si="72"/>
        <v>0</v>
      </c>
      <c r="K46" s="147">
        <f t="shared" si="72"/>
        <v>0</v>
      </c>
      <c r="L46" s="147">
        <f t="shared" si="72"/>
        <v>2.5720922337735541E-2</v>
      </c>
      <c r="M46" s="147">
        <f t="shared" si="72"/>
        <v>0</v>
      </c>
      <c r="N46" s="147">
        <f t="shared" si="72"/>
        <v>0</v>
      </c>
      <c r="O46" s="147">
        <f t="shared" si="72"/>
        <v>0</v>
      </c>
      <c r="P46" s="147">
        <f t="shared" si="72"/>
        <v>0</v>
      </c>
      <c r="Q46" s="147">
        <f t="shared" si="72"/>
        <v>0</v>
      </c>
      <c r="R46" s="147">
        <f t="shared" si="72"/>
        <v>0</v>
      </c>
      <c r="S46" s="147">
        <f t="shared" si="72"/>
        <v>0</v>
      </c>
      <c r="T46" s="147">
        <f t="shared" si="52"/>
        <v>4.3829970956887135E-3</v>
      </c>
      <c r="U46" s="147">
        <f t="shared" si="2"/>
        <v>5.4350346883328765E-2</v>
      </c>
      <c r="V46" s="59"/>
    </row>
    <row r="47" spans="1:22" s="133" customFormat="1" x14ac:dyDescent="0.2">
      <c r="A47" s="133" t="s">
        <v>245</v>
      </c>
      <c r="B47" s="133" t="str">
        <f>PROPER(VLOOKUP(B123,fips_xref!$A$5:$B$280,2,FALSE))&amp;" -  Gas Wells"</f>
        <v>Teton -  Gas Wells</v>
      </c>
      <c r="C47" s="147">
        <f t="shared" ref="C47" si="73">SUMIF($C$110:$AD$110,C$4,$C123:$AD123)</f>
        <v>7.8887219726888377E-2</v>
      </c>
      <c r="D47" s="147">
        <f t="shared" ref="D47:S47" si="74">SUMIF($C$110:$AD$110,D$4,$C123:$AD123)</f>
        <v>0</v>
      </c>
      <c r="E47" s="147">
        <f t="shared" si="74"/>
        <v>1.8098490072729661E-2</v>
      </c>
      <c r="F47" s="147">
        <f t="shared" si="74"/>
        <v>0</v>
      </c>
      <c r="G47" s="147">
        <f t="shared" si="74"/>
        <v>0</v>
      </c>
      <c r="H47" s="147">
        <f t="shared" si="74"/>
        <v>0</v>
      </c>
      <c r="I47" s="147">
        <f t="shared" si="74"/>
        <v>0</v>
      </c>
      <c r="J47" s="147">
        <f t="shared" si="74"/>
        <v>0</v>
      </c>
      <c r="K47" s="147">
        <f t="shared" si="74"/>
        <v>0</v>
      </c>
      <c r="L47" s="147">
        <f t="shared" si="74"/>
        <v>0.10288368935094216</v>
      </c>
      <c r="M47" s="147">
        <f t="shared" si="74"/>
        <v>0</v>
      </c>
      <c r="N47" s="147">
        <f t="shared" si="74"/>
        <v>0</v>
      </c>
      <c r="O47" s="147">
        <f t="shared" si="74"/>
        <v>0</v>
      </c>
      <c r="P47" s="147">
        <f t="shared" si="74"/>
        <v>0</v>
      </c>
      <c r="Q47" s="147">
        <f t="shared" si="74"/>
        <v>0</v>
      </c>
      <c r="R47" s="147">
        <f t="shared" si="74"/>
        <v>0</v>
      </c>
      <c r="S47" s="147">
        <f t="shared" si="74"/>
        <v>0</v>
      </c>
      <c r="T47" s="147">
        <f t="shared" si="52"/>
        <v>2.6384970671888049E-3</v>
      </c>
      <c r="U47" s="147">
        <f t="shared" si="2"/>
        <v>0.20250789621774901</v>
      </c>
      <c r="V47" s="59"/>
    </row>
    <row r="48" spans="1:22" s="133" customFormat="1" x14ac:dyDescent="0.2">
      <c r="A48" s="133" t="s">
        <v>245</v>
      </c>
      <c r="B48" s="133" t="str">
        <f>PROPER(VLOOKUP(B124,fips_xref!$A$5:$B$280,2,FALSE))&amp;" -  Gas Wells"</f>
        <v>Toole -  Gas Wells</v>
      </c>
      <c r="C48" s="147">
        <f t="shared" ref="C48" si="75">SUMIF($C$110:$AD$110,C$4,$C124:$AD124)</f>
        <v>14.523293971603792</v>
      </c>
      <c r="D48" s="147">
        <f t="shared" ref="D48:S48" si="76">SUMIF($C$110:$AD$110,D$4,$C124:$AD124)</f>
        <v>8.1404017776772886</v>
      </c>
      <c r="E48" s="147">
        <f t="shared" si="76"/>
        <v>3.3319680003732532</v>
      </c>
      <c r="F48" s="147">
        <f t="shared" si="76"/>
        <v>0</v>
      </c>
      <c r="G48" s="147">
        <f t="shared" si="76"/>
        <v>0</v>
      </c>
      <c r="H48" s="147">
        <f t="shared" si="76"/>
        <v>8.3409107605416644</v>
      </c>
      <c r="I48" s="147">
        <f t="shared" si="76"/>
        <v>0</v>
      </c>
      <c r="J48" s="147">
        <f t="shared" si="76"/>
        <v>0</v>
      </c>
      <c r="K48" s="147">
        <f t="shared" si="76"/>
        <v>0</v>
      </c>
      <c r="L48" s="147">
        <f t="shared" si="76"/>
        <v>18.941091731967838</v>
      </c>
      <c r="M48" s="147">
        <f t="shared" si="76"/>
        <v>0</v>
      </c>
      <c r="N48" s="147">
        <f t="shared" si="76"/>
        <v>0</v>
      </c>
      <c r="O48" s="147">
        <f t="shared" si="76"/>
        <v>0</v>
      </c>
      <c r="P48" s="147">
        <f t="shared" si="76"/>
        <v>0</v>
      </c>
      <c r="Q48" s="147">
        <f t="shared" si="76"/>
        <v>0</v>
      </c>
      <c r="R48" s="147">
        <f t="shared" si="76"/>
        <v>0</v>
      </c>
      <c r="S48" s="147">
        <f t="shared" si="76"/>
        <v>0</v>
      </c>
      <c r="T48" s="147">
        <f t="shared" si="52"/>
        <v>0.47977875041288376</v>
      </c>
      <c r="U48" s="147">
        <f t="shared" si="2"/>
        <v>53.757444992576723</v>
      </c>
      <c r="V48" s="59"/>
    </row>
    <row r="49" spans="1:33" s="133" customFormat="1" x14ac:dyDescent="0.2">
      <c r="A49" s="133" t="s">
        <v>245</v>
      </c>
      <c r="B49" s="133" t="str">
        <f>PROPER(VLOOKUP(B125,fips_xref!$A$5:$B$280,2,FALSE))&amp;" -  Gas Wells"</f>
        <v>Yellowstone -  Gas Wells</v>
      </c>
      <c r="C49" s="147">
        <f t="shared" ref="C49" si="77">SUMIF($C$110:$AD$110,C$4,$C125:$AD125)</f>
        <v>0</v>
      </c>
      <c r="D49" s="147">
        <f t="shared" ref="D49:S49" si="78">SUMIF($C$110:$AD$110,D$4,$C125:$AD125)</f>
        <v>0</v>
      </c>
      <c r="E49" s="147">
        <f t="shared" si="78"/>
        <v>0</v>
      </c>
      <c r="F49" s="147">
        <f t="shared" si="78"/>
        <v>0</v>
      </c>
      <c r="G49" s="147">
        <f t="shared" si="78"/>
        <v>0</v>
      </c>
      <c r="H49" s="147">
        <f t="shared" si="78"/>
        <v>0</v>
      </c>
      <c r="I49" s="147">
        <f t="shared" si="78"/>
        <v>0</v>
      </c>
      <c r="J49" s="147">
        <f t="shared" si="78"/>
        <v>0</v>
      </c>
      <c r="K49" s="147">
        <f t="shared" si="78"/>
        <v>0</v>
      </c>
      <c r="L49" s="147">
        <f t="shared" si="78"/>
        <v>0</v>
      </c>
      <c r="M49" s="147">
        <f t="shared" si="78"/>
        <v>0</v>
      </c>
      <c r="N49" s="147">
        <f t="shared" si="78"/>
        <v>0</v>
      </c>
      <c r="O49" s="147">
        <f t="shared" si="78"/>
        <v>0</v>
      </c>
      <c r="P49" s="147">
        <f t="shared" si="78"/>
        <v>0</v>
      </c>
      <c r="Q49" s="147">
        <f t="shared" si="78"/>
        <v>0</v>
      </c>
      <c r="R49" s="147">
        <f t="shared" si="78"/>
        <v>0</v>
      </c>
      <c r="S49" s="147">
        <f t="shared" si="78"/>
        <v>0</v>
      </c>
      <c r="T49" s="147">
        <f t="shared" si="52"/>
        <v>0</v>
      </c>
      <c r="U49" s="147">
        <f t="shared" si="2"/>
        <v>0</v>
      </c>
      <c r="V49" s="59"/>
    </row>
    <row r="50" spans="1:33" s="133" customFormat="1" x14ac:dyDescent="0.2">
      <c r="C50" s="147"/>
      <c r="D50" s="147"/>
      <c r="E50" s="147"/>
      <c r="F50" s="147"/>
      <c r="G50" s="147"/>
      <c r="H50" s="147"/>
      <c r="I50" s="147"/>
      <c r="J50" s="147"/>
      <c r="K50" s="147"/>
      <c r="L50" s="147"/>
      <c r="M50" s="147"/>
      <c r="N50" s="147"/>
      <c r="O50" s="147"/>
      <c r="P50" s="147"/>
      <c r="T50" s="147"/>
      <c r="U50" s="147"/>
      <c r="V50" s="59"/>
    </row>
    <row r="51" spans="1:33" s="133" customFormat="1" x14ac:dyDescent="0.2">
      <c r="B51" s="2" t="s">
        <v>105</v>
      </c>
      <c r="C51" s="168" t="str">
        <f>C4</f>
        <v>Compressor engines</v>
      </c>
      <c r="D51" s="168" t="str">
        <f t="shared" ref="D51:S51" si="79">D4</f>
        <v>Drill rigs</v>
      </c>
      <c r="E51" s="168" t="str">
        <f t="shared" si="79"/>
        <v>Heaters</v>
      </c>
      <c r="F51" s="168" t="str">
        <f t="shared" si="79"/>
        <v>Pneumatic devices</v>
      </c>
      <c r="G51" s="168" t="str">
        <f t="shared" si="79"/>
        <v>Venting - blowdowns</v>
      </c>
      <c r="H51" s="168" t="str">
        <f t="shared" si="79"/>
        <v>Fracing</v>
      </c>
      <c r="I51" s="168" t="str">
        <f t="shared" si="79"/>
        <v>Compressor Engine Startup/Shutdown</v>
      </c>
      <c r="J51" s="168" t="str">
        <f t="shared" si="79"/>
        <v>Permitted Tank Losses</v>
      </c>
      <c r="K51" s="168" t="str">
        <f t="shared" si="79"/>
        <v>Survey-based Fugitives</v>
      </c>
      <c r="L51" s="168" t="str">
        <f t="shared" si="79"/>
        <v>Miscellaneous engines</v>
      </c>
      <c r="M51" s="168" t="str">
        <f t="shared" si="79"/>
        <v>Artificial Lift</v>
      </c>
      <c r="N51" s="168" t="str">
        <f t="shared" si="79"/>
        <v>Dehydrator</v>
      </c>
      <c r="O51" s="168" t="str">
        <f t="shared" si="79"/>
        <v xml:space="preserve">Condensate tank </v>
      </c>
      <c r="P51" s="168" t="str">
        <f t="shared" si="79"/>
        <v>Oil Tank</v>
      </c>
      <c r="Q51" s="168" t="str">
        <f t="shared" si="79"/>
        <v>Oil Well Truck Loading</v>
      </c>
      <c r="R51" s="168" t="str">
        <f t="shared" si="79"/>
        <v>Casinghead Gas Venting</v>
      </c>
      <c r="S51" s="168" t="str">
        <f t="shared" si="79"/>
        <v>Water tank losses</v>
      </c>
      <c r="T51" s="168" t="str">
        <f>T4</f>
        <v>Other Categories</v>
      </c>
      <c r="U51" s="168" t="str">
        <f>U4</f>
        <v>Totals</v>
      </c>
      <c r="V51" s="59"/>
    </row>
    <row r="52" spans="1:33" s="133" customFormat="1" x14ac:dyDescent="0.2">
      <c r="B52" s="28" t="s">
        <v>247</v>
      </c>
      <c r="C52" s="167">
        <f t="shared" ref="C52:R54" si="80">SUMIF($A$5:$A$49,$B52,C$5:C$49)</f>
        <v>257.17347123519892</v>
      </c>
      <c r="D52" s="167">
        <f t="shared" si="80"/>
        <v>42.972505822682137</v>
      </c>
      <c r="E52" s="167">
        <f t="shared" si="80"/>
        <v>105.10260535682779</v>
      </c>
      <c r="F52" s="167">
        <f t="shared" si="80"/>
        <v>0</v>
      </c>
      <c r="G52" s="167">
        <f t="shared" si="80"/>
        <v>0</v>
      </c>
      <c r="H52" s="167">
        <f t="shared" si="80"/>
        <v>44.03097611308813</v>
      </c>
      <c r="I52" s="167">
        <f t="shared" si="80"/>
        <v>0</v>
      </c>
      <c r="J52" s="167">
        <f>SUMIF($A$5:$A$49,$B52,J$5:J$49)</f>
        <v>0</v>
      </c>
      <c r="K52" s="167">
        <f t="shared" si="80"/>
        <v>0</v>
      </c>
      <c r="L52" s="167">
        <f t="shared" si="80"/>
        <v>159.09634397060944</v>
      </c>
      <c r="M52" s="167">
        <f t="shared" si="80"/>
        <v>23.139634845284249</v>
      </c>
      <c r="N52" s="167">
        <f t="shared" si="80"/>
        <v>0</v>
      </c>
      <c r="O52" s="167">
        <f t="shared" si="80"/>
        <v>0</v>
      </c>
      <c r="P52" s="167">
        <f t="shared" si="80"/>
        <v>0</v>
      </c>
      <c r="Q52" s="167">
        <f t="shared" si="80"/>
        <v>0</v>
      </c>
      <c r="R52" s="167">
        <f t="shared" si="80"/>
        <v>0</v>
      </c>
      <c r="S52" s="167">
        <f t="shared" ref="D52:S54" si="81">SUMIF($A$5:$A$49,$B52,S$5:S$49)</f>
        <v>0</v>
      </c>
      <c r="T52" s="167">
        <f>SUMIF($A$5:$A$49,$B52,T$5:T$49)</f>
        <v>14.975373765043647</v>
      </c>
      <c r="U52" s="167">
        <f>SUM(C52:T52)</f>
        <v>646.49091110873428</v>
      </c>
      <c r="V52" s="59"/>
    </row>
    <row r="53" spans="1:33" s="133" customFormat="1" x14ac:dyDescent="0.2">
      <c r="B53" s="28" t="s">
        <v>244</v>
      </c>
      <c r="C53" s="167">
        <f t="shared" si="80"/>
        <v>177.19216318514199</v>
      </c>
      <c r="D53" s="167">
        <f t="shared" si="81"/>
        <v>11.539841270931303</v>
      </c>
      <c r="E53" s="167">
        <f t="shared" si="81"/>
        <v>86.753106987391661</v>
      </c>
      <c r="F53" s="167">
        <f t="shared" si="81"/>
        <v>0</v>
      </c>
      <c r="G53" s="167">
        <f t="shared" si="81"/>
        <v>0</v>
      </c>
      <c r="H53" s="167">
        <f t="shared" si="81"/>
        <v>11.824082994969526</v>
      </c>
      <c r="I53" s="167">
        <f t="shared" si="81"/>
        <v>0</v>
      </c>
      <c r="J53" s="167">
        <f t="shared" si="81"/>
        <v>0</v>
      </c>
      <c r="K53" s="167">
        <f t="shared" si="81"/>
        <v>0</v>
      </c>
      <c r="L53" s="167">
        <f t="shared" si="81"/>
        <v>54.785758811283323</v>
      </c>
      <c r="M53" s="167">
        <f t="shared" si="81"/>
        <v>23.139634845284249</v>
      </c>
      <c r="N53" s="167">
        <f t="shared" si="81"/>
        <v>0</v>
      </c>
      <c r="O53" s="167">
        <f t="shared" si="81"/>
        <v>0</v>
      </c>
      <c r="P53" s="167">
        <f t="shared" si="81"/>
        <v>0</v>
      </c>
      <c r="Q53" s="167">
        <f t="shared" si="81"/>
        <v>0</v>
      </c>
      <c r="R53" s="167">
        <f t="shared" si="81"/>
        <v>0</v>
      </c>
      <c r="S53" s="167">
        <f t="shared" si="81"/>
        <v>0</v>
      </c>
      <c r="T53" s="167">
        <f>SUMIF($A$5:$A$49,$B53,T$5:T$49)</f>
        <v>12.329362965095536</v>
      </c>
      <c r="U53" s="167">
        <f>SUM(C53:T53)</f>
        <v>377.56395106009757</v>
      </c>
      <c r="V53" s="59"/>
    </row>
    <row r="54" spans="1:33" s="133" customFormat="1" x14ac:dyDescent="0.2">
      <c r="B54" s="28" t="s">
        <v>245</v>
      </c>
      <c r="C54" s="167">
        <f t="shared" si="80"/>
        <v>79.981308050056882</v>
      </c>
      <c r="D54" s="167">
        <f t="shared" si="81"/>
        <v>31.432664551750833</v>
      </c>
      <c r="E54" s="167">
        <f t="shared" si="81"/>
        <v>18.34949836943612</v>
      </c>
      <c r="F54" s="167">
        <f t="shared" si="81"/>
        <v>0</v>
      </c>
      <c r="G54" s="167">
        <f t="shared" si="81"/>
        <v>0</v>
      </c>
      <c r="H54" s="167">
        <f t="shared" si="81"/>
        <v>32.2068931181186</v>
      </c>
      <c r="I54" s="167">
        <f t="shared" si="81"/>
        <v>0</v>
      </c>
      <c r="J54" s="167">
        <f t="shared" si="81"/>
        <v>0</v>
      </c>
      <c r="K54" s="167">
        <f t="shared" si="81"/>
        <v>0</v>
      </c>
      <c r="L54" s="167">
        <f t="shared" si="81"/>
        <v>104.31058515932614</v>
      </c>
      <c r="M54" s="167">
        <f t="shared" si="81"/>
        <v>0</v>
      </c>
      <c r="N54" s="167">
        <f t="shared" si="81"/>
        <v>0</v>
      </c>
      <c r="O54" s="167">
        <f t="shared" si="81"/>
        <v>0</v>
      </c>
      <c r="P54" s="167">
        <f t="shared" si="81"/>
        <v>0</v>
      </c>
      <c r="Q54" s="167">
        <f t="shared" si="81"/>
        <v>0</v>
      </c>
      <c r="R54" s="167">
        <f t="shared" si="81"/>
        <v>0</v>
      </c>
      <c r="S54" s="167">
        <f t="shared" si="81"/>
        <v>0</v>
      </c>
      <c r="T54" s="167">
        <f>SUMIF($A$5:$A$49,$B54,T$5:T$49)</f>
        <v>2.6460107999481104</v>
      </c>
      <c r="U54" s="167">
        <f>SUM(C54:T54)</f>
        <v>268.92696004863666</v>
      </c>
      <c r="V54" s="59"/>
    </row>
    <row r="55" spans="1:33" s="133" customFormat="1" x14ac:dyDescent="0.2">
      <c r="C55" s="147"/>
      <c r="D55" s="147"/>
      <c r="E55" s="147"/>
      <c r="F55" s="147"/>
      <c r="G55" s="147"/>
      <c r="H55" s="147"/>
      <c r="I55" s="147"/>
      <c r="J55" s="147"/>
      <c r="K55" s="147"/>
      <c r="L55" s="147"/>
      <c r="M55" s="147"/>
      <c r="N55" s="147"/>
      <c r="O55" s="147"/>
      <c r="P55" s="147"/>
      <c r="Q55" s="147"/>
      <c r="R55" s="147"/>
      <c r="S55" s="59"/>
    </row>
    <row r="56" spans="1:33" s="133" customFormat="1" x14ac:dyDescent="0.2">
      <c r="C56" s="147"/>
      <c r="D56" s="147"/>
      <c r="E56" s="147"/>
      <c r="F56" s="147"/>
      <c r="G56" s="147"/>
      <c r="H56" s="147"/>
      <c r="I56" s="147"/>
      <c r="J56" s="147"/>
      <c r="K56" s="147"/>
      <c r="L56" s="147"/>
      <c r="M56" s="147"/>
      <c r="N56" s="147"/>
      <c r="O56" s="147"/>
      <c r="P56" s="147"/>
      <c r="Q56" s="147"/>
      <c r="R56" s="147"/>
      <c r="S56" s="59"/>
    </row>
    <row r="57" spans="1:33" s="2" customFormat="1" x14ac:dyDescent="0.2">
      <c r="B57" s="40" t="s">
        <v>41</v>
      </c>
      <c r="C57" s="43">
        <f t="shared" ref="C57" si="82">SUM(C5:C19)</f>
        <v>257.17347123519892</v>
      </c>
      <c r="D57" s="43">
        <f t="shared" ref="D57:U57" si="83">SUM(D5:D19)</f>
        <v>42.972505822682137</v>
      </c>
      <c r="E57" s="43">
        <f t="shared" si="83"/>
        <v>105.10260535682779</v>
      </c>
      <c r="F57" s="43">
        <f t="shared" si="83"/>
        <v>0</v>
      </c>
      <c r="G57" s="43">
        <f t="shared" si="83"/>
        <v>0</v>
      </c>
      <c r="H57" s="43">
        <f t="shared" si="83"/>
        <v>44.03097611308813</v>
      </c>
      <c r="I57" s="43">
        <f t="shared" si="83"/>
        <v>0</v>
      </c>
      <c r="J57" s="43">
        <f>SUM(J5:J19)</f>
        <v>0</v>
      </c>
      <c r="K57" s="43">
        <f t="shared" si="83"/>
        <v>0</v>
      </c>
      <c r="L57" s="43">
        <f t="shared" si="83"/>
        <v>159.09634397060944</v>
      </c>
      <c r="M57" s="43">
        <f t="shared" si="83"/>
        <v>23.139634845284249</v>
      </c>
      <c r="N57" s="43">
        <f t="shared" si="83"/>
        <v>0</v>
      </c>
      <c r="O57" s="43">
        <f t="shared" si="83"/>
        <v>0</v>
      </c>
      <c r="P57" s="43">
        <f t="shared" si="83"/>
        <v>0</v>
      </c>
      <c r="Q57" s="43">
        <f t="shared" si="83"/>
        <v>0</v>
      </c>
      <c r="R57" s="43">
        <f t="shared" si="83"/>
        <v>0</v>
      </c>
      <c r="S57" s="43">
        <f t="shared" si="83"/>
        <v>0</v>
      </c>
      <c r="T57" s="43">
        <f t="shared" si="83"/>
        <v>14.975373765043647</v>
      </c>
      <c r="U57" s="43">
        <f t="shared" si="83"/>
        <v>646.49091110873417</v>
      </c>
    </row>
    <row r="58" spans="1:33" s="115" customFormat="1" x14ac:dyDescent="0.2">
      <c r="C58" s="116"/>
      <c r="D58" s="116"/>
      <c r="E58" s="116"/>
      <c r="F58" s="116"/>
      <c r="G58" s="116"/>
      <c r="H58" s="116"/>
      <c r="I58" s="116"/>
      <c r="J58" s="116"/>
      <c r="K58" s="116"/>
      <c r="L58" s="116"/>
      <c r="M58" s="116"/>
      <c r="N58" s="116"/>
      <c r="O58" s="116"/>
      <c r="P58" s="116"/>
      <c r="Q58" s="116"/>
      <c r="R58" s="116"/>
      <c r="S58" s="116"/>
    </row>
    <row r="59" spans="1:33" x14ac:dyDescent="0.2">
      <c r="P59" s="59"/>
    </row>
    <row r="60" spans="1:33" x14ac:dyDescent="0.2">
      <c r="B60" s="3" t="s">
        <v>49</v>
      </c>
      <c r="N60" s="121"/>
    </row>
    <row r="61" spans="1:33" x14ac:dyDescent="0.2">
      <c r="B61" t="s">
        <v>48</v>
      </c>
      <c r="C61" t="str">
        <f>VLOOKUP(C66,by_src_allpol!$J$28:$K$69,2,FALSE)</f>
        <v>Y</v>
      </c>
      <c r="D61" t="str">
        <f>VLOOKUP(D66,by_src_allpol!$J$28:$K$69,2,FALSE)</f>
        <v>Y</v>
      </c>
      <c r="E61" t="str">
        <f>VLOOKUP(E66,by_src_allpol!$J$28:$K$69,2,FALSE)</f>
        <v>Y</v>
      </c>
      <c r="F61" t="str">
        <f>VLOOKUP(F66,by_src_allpol!$J$28:$K$69,2,FALSE)</f>
        <v>N</v>
      </c>
      <c r="G61" t="str">
        <f>VLOOKUP(G66,by_src_allpol!$J$28:$K$69,2,FALSE)</f>
        <v>Y</v>
      </c>
      <c r="H61" t="str">
        <f>VLOOKUP(H66,by_src_allpol!$J$28:$K$69,2,FALSE)</f>
        <v>Y</v>
      </c>
      <c r="I61" t="str">
        <f>VLOOKUP(I66,by_src_allpol!$J$28:$K$69,2,FALSE)</f>
        <v>Y</v>
      </c>
      <c r="J61" t="str">
        <f>VLOOKUP(J66,by_src_allpol!$J$28:$K$69,2,FALSE)</f>
        <v>Y</v>
      </c>
      <c r="K61" t="str">
        <f>VLOOKUP(K66,by_src_allpol!$J$28:$K$69,2,FALSE)</f>
        <v>Y</v>
      </c>
      <c r="L61" t="str">
        <f>VLOOKUP(L66,by_src_allpol!$J$28:$K$69,2,FALSE)</f>
        <v>N</v>
      </c>
      <c r="M61" t="str">
        <f>VLOOKUP(M66,by_src_allpol!$J$28:$K$69,2,FALSE)</f>
        <v>Y</v>
      </c>
      <c r="N61" t="str">
        <f>VLOOKUP(N66,by_src_allpol!$J$28:$K$69,2,FALSE)</f>
        <v>N</v>
      </c>
      <c r="O61" t="str">
        <f>VLOOKUP(O66,by_src_allpol!$J$28:$K$69,2,FALSE)</f>
        <v>Y</v>
      </c>
      <c r="P61" t="str">
        <f>VLOOKUP(P66,by_src_allpol!$J$28:$K$69,2,FALSE)</f>
        <v>Y</v>
      </c>
      <c r="Q61" t="str">
        <f>VLOOKUP(Q66,by_src_allpol!$J$28:$K$69,2,FALSE)</f>
        <v>N</v>
      </c>
      <c r="R61" t="str">
        <f>VLOOKUP(R66,by_src_allpol!$J$28:$K$69,2,FALSE)</f>
        <v>N</v>
      </c>
      <c r="S61" t="str">
        <f>VLOOKUP(S66,by_src_allpol!$J$28:$K$69,2,FALSE)</f>
        <v>N</v>
      </c>
      <c r="T61" t="str">
        <f>VLOOKUP(T66,by_src_allpol!$J$28:$K$69,2,FALSE)</f>
        <v>N</v>
      </c>
      <c r="U61" t="str">
        <f>VLOOKUP(U66,by_src_allpol!$J$28:$K$69,2,FALSE)</f>
        <v>N</v>
      </c>
      <c r="V61" t="str">
        <f>VLOOKUP(V66,by_src_allpol!$J$28:$K$69,2,FALSE)</f>
        <v>N</v>
      </c>
      <c r="W61" t="str">
        <f>VLOOKUP(W66,by_src_allpol!$J$28:$K$69,2,FALSE)</f>
        <v>Y</v>
      </c>
      <c r="X61" t="str">
        <f>VLOOKUP(X66,by_src_allpol!$J$28:$K$69,2,FALSE)</f>
        <v>N</v>
      </c>
      <c r="Y61" t="str">
        <f>VLOOKUP(Y66,by_src_allpol!$J$28:$K$69,2,FALSE)</f>
        <v>N</v>
      </c>
      <c r="Z61" t="str">
        <f>VLOOKUP(Z66,by_src_allpol!$J$28:$K$69,2,FALSE)</f>
        <v>Y</v>
      </c>
      <c r="AA61" t="str">
        <f>VLOOKUP(AA66,by_src_allpol!$J$28:$K$69,2,FALSE)</f>
        <v>N</v>
      </c>
      <c r="AB61" t="str">
        <f>VLOOKUP(AB66,by_src_allpol!$J$28:$K$69,2,FALSE)</f>
        <v>Y</v>
      </c>
      <c r="AC61" t="str">
        <f>VLOOKUP(AC66,by_src_allpol!$J$28:$K$69,2,FALSE)</f>
        <v>N</v>
      </c>
      <c r="AD61" t="str">
        <f>VLOOKUP(AD66,by_src_allpol!$J$28:$K$69,2,FALSE)</f>
        <v>Y</v>
      </c>
      <c r="AE61" t="str">
        <f>VLOOKUP(AE66,by_src_allpol!$J$28:$K$69,2,FALSE)</f>
        <v>N</v>
      </c>
      <c r="AF61" t="str">
        <f>VLOOKUP(AF66,by_src_allpol!$J$28:$K$69,2,FALSE)</f>
        <v>N</v>
      </c>
      <c r="AG61" t="str">
        <f>VLOOKUP(AG66,by_src_allpol!$J$28:$K$69,2,FALSE)</f>
        <v>Y</v>
      </c>
    </row>
    <row r="62" spans="1:33" x14ac:dyDescent="0.2">
      <c r="B62" s="164" t="s">
        <v>105</v>
      </c>
      <c r="C62" s="165" t="s">
        <v>243</v>
      </c>
    </row>
    <row r="63" spans="1:33" x14ac:dyDescent="0.2">
      <c r="B63" s="164" t="s">
        <v>65</v>
      </c>
      <c r="C63" s="165" t="s">
        <v>460</v>
      </c>
    </row>
    <row r="65" spans="2:58" x14ac:dyDescent="0.2">
      <c r="B65" s="11" t="s">
        <v>257</v>
      </c>
      <c r="C65" s="11" t="s">
        <v>79</v>
      </c>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5"/>
    </row>
    <row r="66" spans="2:58" s="9" customFormat="1" ht="25.5" x14ac:dyDescent="0.2">
      <c r="B66" s="17" t="s">
        <v>80</v>
      </c>
      <c r="C66" s="18" t="s">
        <v>84</v>
      </c>
      <c r="D66" s="19" t="s">
        <v>18</v>
      </c>
      <c r="E66" s="19" t="s">
        <v>61</v>
      </c>
      <c r="F66" s="19" t="s">
        <v>68</v>
      </c>
      <c r="G66" s="19" t="s">
        <v>71</v>
      </c>
      <c r="H66" s="19" t="s">
        <v>17</v>
      </c>
      <c r="I66" s="19" t="s">
        <v>50</v>
      </c>
      <c r="J66" s="19" t="s">
        <v>77</v>
      </c>
      <c r="K66" s="19" t="s">
        <v>21</v>
      </c>
      <c r="L66" s="19" t="s">
        <v>20</v>
      </c>
      <c r="M66" s="19" t="s">
        <v>60</v>
      </c>
      <c r="N66" s="19" t="s">
        <v>83</v>
      </c>
      <c r="O66" s="19" t="s">
        <v>54</v>
      </c>
      <c r="P66" s="19" t="s">
        <v>55</v>
      </c>
      <c r="Q66" s="19" t="s">
        <v>76</v>
      </c>
      <c r="R66" s="19" t="s">
        <v>82</v>
      </c>
      <c r="S66" s="19" t="s">
        <v>70</v>
      </c>
      <c r="T66" s="19" t="s">
        <v>104</v>
      </c>
      <c r="U66" s="19" t="s">
        <v>87</v>
      </c>
      <c r="V66" s="19" t="s">
        <v>51</v>
      </c>
      <c r="W66" s="19" t="s">
        <v>113</v>
      </c>
      <c r="X66" s="19" t="s">
        <v>52</v>
      </c>
      <c r="Y66" s="19" t="s">
        <v>117</v>
      </c>
      <c r="Z66" s="19" t="s">
        <v>64</v>
      </c>
      <c r="AA66" s="19" t="s">
        <v>121</v>
      </c>
      <c r="AB66" s="19" t="s">
        <v>248</v>
      </c>
      <c r="AC66" s="19" t="s">
        <v>255</v>
      </c>
      <c r="AD66" s="19" t="s">
        <v>110</v>
      </c>
      <c r="AE66" s="19" t="s">
        <v>111</v>
      </c>
      <c r="AF66" s="19" t="s">
        <v>119</v>
      </c>
      <c r="AG66" s="19" t="s">
        <v>456</v>
      </c>
      <c r="AH66" s="20" t="s">
        <v>16</v>
      </c>
      <c r="AI66"/>
      <c r="AJ66"/>
      <c r="AK66"/>
      <c r="AL66"/>
      <c r="AM66"/>
      <c r="AN66"/>
      <c r="AO66"/>
      <c r="AP66"/>
      <c r="AQ66"/>
      <c r="AR66"/>
      <c r="AS66"/>
      <c r="AT66"/>
      <c r="AU66"/>
      <c r="AV66"/>
      <c r="AW66"/>
      <c r="AX66"/>
      <c r="AY66"/>
      <c r="AZ66"/>
      <c r="BA66"/>
      <c r="BB66"/>
      <c r="BC66"/>
      <c r="BD66"/>
      <c r="BE66"/>
      <c r="BF66"/>
    </row>
    <row r="67" spans="2:58" x14ac:dyDescent="0.2">
      <c r="B67" s="36" t="s">
        <v>125</v>
      </c>
      <c r="C67" s="32">
        <v>18.149449849393697</v>
      </c>
      <c r="D67" s="33">
        <v>10.745921314763242</v>
      </c>
      <c r="E67" s="33">
        <v>5.4231648236118488</v>
      </c>
      <c r="F67" s="33">
        <v>0</v>
      </c>
      <c r="G67" s="33">
        <v>18.854405022799821</v>
      </c>
      <c r="H67" s="33">
        <v>0.63206894398173963</v>
      </c>
      <c r="I67" s="33">
        <v>0</v>
      </c>
      <c r="J67" s="33">
        <v>0</v>
      </c>
      <c r="K67" s="33">
        <v>0</v>
      </c>
      <c r="L67" s="33">
        <v>0</v>
      </c>
      <c r="M67" s="33">
        <v>0</v>
      </c>
      <c r="N67" s="33">
        <v>0.7584649752428918</v>
      </c>
      <c r="O67" s="33">
        <v>0</v>
      </c>
      <c r="P67" s="33">
        <v>0</v>
      </c>
      <c r="Q67" s="33">
        <v>0</v>
      </c>
      <c r="R67" s="33">
        <v>0</v>
      </c>
      <c r="S67" s="33">
        <v>0</v>
      </c>
      <c r="T67" s="33">
        <v>0</v>
      </c>
      <c r="U67" s="33">
        <v>0</v>
      </c>
      <c r="V67" s="33">
        <v>0</v>
      </c>
      <c r="W67" s="33">
        <v>11.010607728482075</v>
      </c>
      <c r="X67" s="33">
        <v>8.5018524708576487E-4</v>
      </c>
      <c r="Y67" s="33">
        <v>0</v>
      </c>
      <c r="Z67" s="33">
        <v>0</v>
      </c>
      <c r="AA67" s="33">
        <v>0</v>
      </c>
      <c r="AB67" s="33">
        <v>0</v>
      </c>
      <c r="AC67" s="33">
        <v>0</v>
      </c>
      <c r="AD67" s="33">
        <v>0</v>
      </c>
      <c r="AE67" s="33">
        <v>2.472354829848266E-2</v>
      </c>
      <c r="AF67" s="33">
        <v>0</v>
      </c>
      <c r="AG67" s="33">
        <v>0</v>
      </c>
      <c r="AH67" s="184">
        <v>65.599656391820886</v>
      </c>
    </row>
    <row r="68" spans="2:58" x14ac:dyDescent="0.2">
      <c r="B68" s="37" t="s">
        <v>155</v>
      </c>
      <c r="C68" s="34">
        <v>2.1368905948311347</v>
      </c>
      <c r="D68" s="35">
        <v>0</v>
      </c>
      <c r="E68" s="35">
        <v>0.50992661024807118</v>
      </c>
      <c r="F68" s="35">
        <v>0</v>
      </c>
      <c r="G68" s="35">
        <v>2.7116570101062649</v>
      </c>
      <c r="H68" s="35">
        <v>9.8760772497146817E-3</v>
      </c>
      <c r="I68" s="35">
        <v>0</v>
      </c>
      <c r="J68" s="35">
        <v>0</v>
      </c>
      <c r="K68" s="35">
        <v>0</v>
      </c>
      <c r="L68" s="35">
        <v>0</v>
      </c>
      <c r="M68" s="35">
        <v>0</v>
      </c>
      <c r="N68" s="35">
        <v>7.275238220530246E-2</v>
      </c>
      <c r="O68" s="35">
        <v>0</v>
      </c>
      <c r="P68" s="35">
        <v>0</v>
      </c>
      <c r="Q68" s="35">
        <v>0</v>
      </c>
      <c r="R68" s="35">
        <v>0</v>
      </c>
      <c r="S68" s="35">
        <v>0</v>
      </c>
      <c r="T68" s="35">
        <v>0</v>
      </c>
      <c r="U68" s="35">
        <v>0</v>
      </c>
      <c r="V68" s="35">
        <v>0</v>
      </c>
      <c r="W68" s="35">
        <v>0</v>
      </c>
      <c r="X68" s="35">
        <v>0</v>
      </c>
      <c r="Y68" s="35">
        <v>0</v>
      </c>
      <c r="Z68" s="35">
        <v>0</v>
      </c>
      <c r="AA68" s="35">
        <v>0</v>
      </c>
      <c r="AB68" s="35">
        <v>0</v>
      </c>
      <c r="AC68" s="35">
        <v>0</v>
      </c>
      <c r="AD68" s="35">
        <v>0</v>
      </c>
      <c r="AE68" s="35">
        <v>1.5464609200333981E-3</v>
      </c>
      <c r="AF68" s="35">
        <v>0</v>
      </c>
      <c r="AG68" s="35">
        <v>0</v>
      </c>
      <c r="AH68" s="185">
        <v>5.4426491355605204</v>
      </c>
    </row>
    <row r="69" spans="2:58" x14ac:dyDescent="0.2">
      <c r="B69" s="37" t="s">
        <v>132</v>
      </c>
      <c r="C69" s="34">
        <v>0.13805263452205466</v>
      </c>
      <c r="D69" s="35">
        <v>0</v>
      </c>
      <c r="E69" s="35">
        <v>3.1672357627276909E-2</v>
      </c>
      <c r="F69" s="35">
        <v>0</v>
      </c>
      <c r="G69" s="35">
        <v>0.18004645636414882</v>
      </c>
      <c r="H69" s="35">
        <v>0</v>
      </c>
      <c r="I69" s="35">
        <v>0</v>
      </c>
      <c r="J69" s="35">
        <v>0</v>
      </c>
      <c r="K69" s="35">
        <v>0</v>
      </c>
      <c r="L69" s="35">
        <v>0</v>
      </c>
      <c r="M69" s="35">
        <v>0</v>
      </c>
      <c r="N69" s="35">
        <v>4.5365399410732272E-3</v>
      </c>
      <c r="O69" s="35">
        <v>0</v>
      </c>
      <c r="P69" s="35">
        <v>0</v>
      </c>
      <c r="Q69" s="35">
        <v>0</v>
      </c>
      <c r="R69" s="35">
        <v>0</v>
      </c>
      <c r="S69" s="35">
        <v>0</v>
      </c>
      <c r="T69" s="35">
        <v>0</v>
      </c>
      <c r="U69" s="35">
        <v>0</v>
      </c>
      <c r="V69" s="35">
        <v>0</v>
      </c>
      <c r="W69" s="35">
        <v>0</v>
      </c>
      <c r="X69" s="35">
        <v>0</v>
      </c>
      <c r="Y69" s="35">
        <v>0</v>
      </c>
      <c r="Z69" s="35">
        <v>0</v>
      </c>
      <c r="AA69" s="35">
        <v>0</v>
      </c>
      <c r="AB69" s="35">
        <v>0</v>
      </c>
      <c r="AC69" s="35">
        <v>0</v>
      </c>
      <c r="AD69" s="35">
        <v>0</v>
      </c>
      <c r="AE69" s="35">
        <v>0</v>
      </c>
      <c r="AF69" s="35">
        <v>0</v>
      </c>
      <c r="AG69" s="35">
        <v>0</v>
      </c>
      <c r="AH69" s="185">
        <v>0.35430798845455364</v>
      </c>
    </row>
    <row r="70" spans="2:58" x14ac:dyDescent="0.2">
      <c r="B70" s="37" t="s">
        <v>124</v>
      </c>
      <c r="C70" s="34">
        <v>46.653558720032208</v>
      </c>
      <c r="D70" s="35">
        <v>8.5092085908094841</v>
      </c>
      <c r="E70" s="35">
        <v>21.730723277405751</v>
      </c>
      <c r="F70" s="35">
        <v>0</v>
      </c>
      <c r="G70" s="35">
        <v>18.672840875999682</v>
      </c>
      <c r="H70" s="35">
        <v>5.5349664223266624</v>
      </c>
      <c r="I70" s="35">
        <v>0</v>
      </c>
      <c r="J70" s="35">
        <v>0</v>
      </c>
      <c r="K70" s="35">
        <v>0</v>
      </c>
      <c r="L70" s="35">
        <v>0</v>
      </c>
      <c r="M70" s="35">
        <v>0</v>
      </c>
      <c r="N70" s="35">
        <v>2.9521966681278489</v>
      </c>
      <c r="O70" s="35">
        <v>0</v>
      </c>
      <c r="P70" s="35">
        <v>0</v>
      </c>
      <c r="Q70" s="35">
        <v>0</v>
      </c>
      <c r="R70" s="35">
        <v>1.5722149399124031E-4</v>
      </c>
      <c r="S70" s="35">
        <v>0</v>
      </c>
      <c r="T70" s="35">
        <v>0</v>
      </c>
      <c r="U70" s="35">
        <v>0</v>
      </c>
      <c r="V70" s="35">
        <v>0</v>
      </c>
      <c r="W70" s="35">
        <v>8.7188017787283805</v>
      </c>
      <c r="X70" s="35">
        <v>6.9521344356286729E-4</v>
      </c>
      <c r="Y70" s="35">
        <v>0</v>
      </c>
      <c r="Z70" s="35">
        <v>0</v>
      </c>
      <c r="AA70" s="35">
        <v>0</v>
      </c>
      <c r="AB70" s="35">
        <v>0</v>
      </c>
      <c r="AC70" s="35">
        <v>0</v>
      </c>
      <c r="AD70" s="35">
        <v>0</v>
      </c>
      <c r="AE70" s="35">
        <v>0.1646238656423698</v>
      </c>
      <c r="AF70" s="35">
        <v>0</v>
      </c>
      <c r="AG70" s="35">
        <v>0</v>
      </c>
      <c r="AH70" s="185">
        <v>112.93777263400995</v>
      </c>
    </row>
    <row r="71" spans="2:58" x14ac:dyDescent="0.2">
      <c r="B71" s="37" t="s">
        <v>131</v>
      </c>
      <c r="C71" s="34">
        <v>7.8887219726888377E-2</v>
      </c>
      <c r="D71" s="35">
        <v>0</v>
      </c>
      <c r="E71" s="35">
        <v>1.8098490072729661E-2</v>
      </c>
      <c r="F71" s="35">
        <v>0</v>
      </c>
      <c r="G71" s="35">
        <v>0.10288368935094216</v>
      </c>
      <c r="H71" s="35">
        <v>0</v>
      </c>
      <c r="I71" s="35">
        <v>0</v>
      </c>
      <c r="J71" s="35">
        <v>0</v>
      </c>
      <c r="K71" s="35">
        <v>0</v>
      </c>
      <c r="L71" s="35">
        <v>0</v>
      </c>
      <c r="M71" s="35">
        <v>0</v>
      </c>
      <c r="N71" s="35">
        <v>2.5923085377561298E-3</v>
      </c>
      <c r="O71" s="35">
        <v>0</v>
      </c>
      <c r="P71" s="35">
        <v>0</v>
      </c>
      <c r="Q71" s="35">
        <v>0</v>
      </c>
      <c r="R71" s="35">
        <v>0</v>
      </c>
      <c r="S71" s="35">
        <v>0</v>
      </c>
      <c r="T71" s="35">
        <v>0</v>
      </c>
      <c r="U71" s="35">
        <v>0</v>
      </c>
      <c r="V71" s="35">
        <v>0</v>
      </c>
      <c r="W71" s="35">
        <v>0</v>
      </c>
      <c r="X71" s="35">
        <v>0</v>
      </c>
      <c r="Y71" s="35">
        <v>0</v>
      </c>
      <c r="Z71" s="35">
        <v>0</v>
      </c>
      <c r="AA71" s="35">
        <v>0</v>
      </c>
      <c r="AB71" s="35">
        <v>0</v>
      </c>
      <c r="AC71" s="35">
        <v>0</v>
      </c>
      <c r="AD71" s="35">
        <v>0</v>
      </c>
      <c r="AE71" s="35">
        <v>0</v>
      </c>
      <c r="AF71" s="35">
        <v>0</v>
      </c>
      <c r="AG71" s="35">
        <v>0</v>
      </c>
      <c r="AH71" s="185">
        <v>0.20246170768831634</v>
      </c>
    </row>
    <row r="72" spans="2:58" s="25" customFormat="1" x14ac:dyDescent="0.2">
      <c r="B72" s="37" t="s">
        <v>126</v>
      </c>
      <c r="C72" s="34">
        <v>10.795195151709642</v>
      </c>
      <c r="D72" s="35">
        <v>0</v>
      </c>
      <c r="E72" s="35">
        <v>2.5160112326671009</v>
      </c>
      <c r="F72" s="35">
        <v>0</v>
      </c>
      <c r="G72" s="35">
        <v>13.928457572273718</v>
      </c>
      <c r="H72" s="35">
        <v>1.9752154499429363E-2</v>
      </c>
      <c r="I72" s="35">
        <v>0</v>
      </c>
      <c r="J72" s="35">
        <v>0</v>
      </c>
      <c r="K72" s="35">
        <v>0</v>
      </c>
      <c r="L72" s="35">
        <v>0</v>
      </c>
      <c r="M72" s="35">
        <v>0</v>
      </c>
      <c r="N72" s="35">
        <v>0.35980458573255292</v>
      </c>
      <c r="O72" s="35">
        <v>0</v>
      </c>
      <c r="P72" s="35">
        <v>0</v>
      </c>
      <c r="Q72" s="35">
        <v>0</v>
      </c>
      <c r="R72" s="35">
        <v>1.7697930023775536E-3</v>
      </c>
      <c r="S72" s="35">
        <v>0</v>
      </c>
      <c r="T72" s="35">
        <v>0</v>
      </c>
      <c r="U72" s="35">
        <v>0</v>
      </c>
      <c r="V72" s="35">
        <v>0</v>
      </c>
      <c r="W72" s="35">
        <v>0</v>
      </c>
      <c r="X72" s="35">
        <v>0</v>
      </c>
      <c r="Y72" s="35">
        <v>0</v>
      </c>
      <c r="Z72" s="35">
        <v>0</v>
      </c>
      <c r="AA72" s="35">
        <v>0</v>
      </c>
      <c r="AB72" s="35">
        <v>0</v>
      </c>
      <c r="AC72" s="35">
        <v>0</v>
      </c>
      <c r="AD72" s="35">
        <v>0</v>
      </c>
      <c r="AE72" s="35">
        <v>2.2066807743553489E-3</v>
      </c>
      <c r="AF72" s="35">
        <v>0</v>
      </c>
      <c r="AG72" s="35">
        <v>0</v>
      </c>
      <c r="AH72" s="185">
        <v>27.623197170659179</v>
      </c>
      <c r="AI72"/>
      <c r="AJ72"/>
      <c r="AK72"/>
      <c r="AL72"/>
      <c r="AM72"/>
      <c r="AN72"/>
      <c r="AO72"/>
      <c r="AP72"/>
      <c r="AQ72"/>
      <c r="AR72"/>
      <c r="AS72"/>
      <c r="AT72"/>
      <c r="AU72"/>
      <c r="AV72"/>
      <c r="AW72"/>
      <c r="AX72"/>
      <c r="AY72"/>
      <c r="AZ72"/>
      <c r="BA72"/>
      <c r="BB72"/>
      <c r="BC72"/>
      <c r="BD72"/>
      <c r="BE72"/>
      <c r="BF72"/>
    </row>
    <row r="73" spans="2:58" s="25" customFormat="1" x14ac:dyDescent="0.2">
      <c r="B73" s="37" t="s">
        <v>127</v>
      </c>
      <c r="C73" s="34">
        <v>11.408576365806946</v>
      </c>
      <c r="D73" s="35">
        <v>1.6102225532720622</v>
      </c>
      <c r="E73" s="35">
        <v>4.7025547891600992</v>
      </c>
      <c r="F73" s="35">
        <v>0</v>
      </c>
      <c r="G73" s="35">
        <v>6.9045518319319505</v>
      </c>
      <c r="H73" s="35">
        <v>1.0466118325854052</v>
      </c>
      <c r="I73" s="35">
        <v>0</v>
      </c>
      <c r="J73" s="35">
        <v>0</v>
      </c>
      <c r="K73" s="35">
        <v>0</v>
      </c>
      <c r="L73" s="35">
        <v>0</v>
      </c>
      <c r="M73" s="35">
        <v>0</v>
      </c>
      <c r="N73" s="35">
        <v>0.6432386545641906</v>
      </c>
      <c r="O73" s="35">
        <v>0</v>
      </c>
      <c r="P73" s="35">
        <v>0</v>
      </c>
      <c r="Q73" s="35">
        <v>0</v>
      </c>
      <c r="R73" s="35">
        <v>7.2733657815471408E-3</v>
      </c>
      <c r="S73" s="35">
        <v>0</v>
      </c>
      <c r="T73" s="35">
        <v>0</v>
      </c>
      <c r="U73" s="35">
        <v>0</v>
      </c>
      <c r="V73" s="35">
        <v>0</v>
      </c>
      <c r="W73" s="35">
        <v>1.6498844882919312</v>
      </c>
      <c r="X73" s="35">
        <v>1.2885375051137772E-4</v>
      </c>
      <c r="Y73" s="35">
        <v>0</v>
      </c>
      <c r="Z73" s="35">
        <v>0</v>
      </c>
      <c r="AA73" s="35">
        <v>0</v>
      </c>
      <c r="AB73" s="35">
        <v>0</v>
      </c>
      <c r="AC73" s="35">
        <v>0</v>
      </c>
      <c r="AD73" s="35">
        <v>0</v>
      </c>
      <c r="AE73" s="35">
        <v>5.8390474298033429E-2</v>
      </c>
      <c r="AF73" s="35">
        <v>0</v>
      </c>
      <c r="AG73" s="35">
        <v>0</v>
      </c>
      <c r="AH73" s="185">
        <v>28.031433209442675</v>
      </c>
      <c r="AI73"/>
      <c r="AJ73"/>
      <c r="AK73"/>
      <c r="AL73"/>
      <c r="AM73"/>
      <c r="AN73"/>
      <c r="AO73"/>
      <c r="AP73"/>
      <c r="AQ73"/>
      <c r="AR73"/>
      <c r="AS73"/>
      <c r="AT73"/>
      <c r="AU73"/>
      <c r="AV73"/>
      <c r="AW73"/>
      <c r="AX73"/>
      <c r="AY73"/>
      <c r="AZ73"/>
      <c r="BA73"/>
      <c r="BB73"/>
      <c r="BC73"/>
      <c r="BD73"/>
      <c r="BE73"/>
      <c r="BF73"/>
    </row>
    <row r="74" spans="2:58" s="25" customFormat="1" x14ac:dyDescent="0.2">
      <c r="B74" s="37" t="s">
        <v>189</v>
      </c>
      <c r="C74" s="34">
        <v>5.238527797892182</v>
      </c>
      <c r="D74" s="35">
        <v>8.7633559353527998E-2</v>
      </c>
      <c r="E74" s="35">
        <v>2.5647780033709373</v>
      </c>
      <c r="F74" s="35">
        <v>0</v>
      </c>
      <c r="G74" s="35">
        <v>1.6196919508322229</v>
      </c>
      <c r="H74" s="35">
        <v>0.68410260471531092</v>
      </c>
      <c r="I74" s="35">
        <v>0</v>
      </c>
      <c r="J74" s="35">
        <v>0</v>
      </c>
      <c r="K74" s="35">
        <v>0</v>
      </c>
      <c r="L74" s="35">
        <v>0</v>
      </c>
      <c r="M74" s="35">
        <v>0</v>
      </c>
      <c r="N74" s="35">
        <v>0.34754085674228963</v>
      </c>
      <c r="O74" s="35">
        <v>0</v>
      </c>
      <c r="P74" s="35">
        <v>0</v>
      </c>
      <c r="Q74" s="35">
        <v>0</v>
      </c>
      <c r="R74" s="35">
        <v>0</v>
      </c>
      <c r="S74" s="35">
        <v>0</v>
      </c>
      <c r="T74" s="35">
        <v>0</v>
      </c>
      <c r="U74" s="35">
        <v>0</v>
      </c>
      <c r="V74" s="35">
        <v>0</v>
      </c>
      <c r="W74" s="35">
        <v>8.9792091122677956E-2</v>
      </c>
      <c r="X74" s="35">
        <v>7.37601630603355E-6</v>
      </c>
      <c r="Y74" s="35">
        <v>0</v>
      </c>
      <c r="Z74" s="35">
        <v>0</v>
      </c>
      <c r="AA74" s="35">
        <v>0</v>
      </c>
      <c r="AB74" s="35">
        <v>0</v>
      </c>
      <c r="AC74" s="35">
        <v>0</v>
      </c>
      <c r="AD74" s="35">
        <v>0</v>
      </c>
      <c r="AE74" s="35">
        <v>8.5013028271553395E-3</v>
      </c>
      <c r="AF74" s="35">
        <v>0</v>
      </c>
      <c r="AG74" s="35">
        <v>0</v>
      </c>
      <c r="AH74" s="185">
        <v>10.640575542872613</v>
      </c>
      <c r="AI74"/>
      <c r="AJ74"/>
      <c r="AK74"/>
      <c r="AL74"/>
      <c r="AM74"/>
      <c r="AN74"/>
      <c r="AO74"/>
      <c r="AP74"/>
      <c r="AQ74"/>
      <c r="AR74"/>
      <c r="AS74"/>
      <c r="AT74"/>
      <c r="AU74"/>
      <c r="AV74"/>
      <c r="AW74"/>
      <c r="AX74"/>
      <c r="AY74"/>
      <c r="AZ74"/>
      <c r="BA74"/>
      <c r="BB74"/>
      <c r="BC74"/>
      <c r="BD74"/>
      <c r="BE74"/>
      <c r="BF74"/>
    </row>
    <row r="75" spans="2:58" s="25" customFormat="1" x14ac:dyDescent="0.2">
      <c r="B75" s="37" t="s">
        <v>193</v>
      </c>
      <c r="C75" s="34">
        <v>3.4092006303742766</v>
      </c>
      <c r="D75" s="35">
        <v>0.39921954816607208</v>
      </c>
      <c r="E75" s="35">
        <v>1.6691412402890224</v>
      </c>
      <c r="F75" s="35">
        <v>0</v>
      </c>
      <c r="G75" s="35">
        <v>1.0540852378431926</v>
      </c>
      <c r="H75" s="35">
        <v>0.445209631640123</v>
      </c>
      <c r="I75" s="35">
        <v>0</v>
      </c>
      <c r="J75" s="35">
        <v>0</v>
      </c>
      <c r="K75" s="35">
        <v>0</v>
      </c>
      <c r="L75" s="35">
        <v>0</v>
      </c>
      <c r="M75" s="35">
        <v>0</v>
      </c>
      <c r="N75" s="35">
        <v>0.22617738295926779</v>
      </c>
      <c r="O75" s="35">
        <v>0</v>
      </c>
      <c r="P75" s="35">
        <v>0</v>
      </c>
      <c r="Q75" s="35">
        <v>0</v>
      </c>
      <c r="R75" s="35">
        <v>0</v>
      </c>
      <c r="S75" s="35">
        <v>0</v>
      </c>
      <c r="T75" s="35">
        <v>0</v>
      </c>
      <c r="U75" s="35">
        <v>0</v>
      </c>
      <c r="V75" s="35">
        <v>0</v>
      </c>
      <c r="W75" s="35">
        <v>0.40905285955886622</v>
      </c>
      <c r="X75" s="35">
        <v>3.360185206081951E-5</v>
      </c>
      <c r="Y75" s="35">
        <v>0</v>
      </c>
      <c r="Z75" s="35">
        <v>0</v>
      </c>
      <c r="AA75" s="35">
        <v>0</v>
      </c>
      <c r="AB75" s="35">
        <v>0</v>
      </c>
      <c r="AC75" s="35">
        <v>0</v>
      </c>
      <c r="AD75" s="35">
        <v>0</v>
      </c>
      <c r="AE75" s="35">
        <v>4.7435920550241688E-3</v>
      </c>
      <c r="AF75" s="35">
        <v>0</v>
      </c>
      <c r="AG75" s="35">
        <v>0</v>
      </c>
      <c r="AH75" s="185">
        <v>7.6168637247379047</v>
      </c>
      <c r="AI75"/>
      <c r="AJ75"/>
      <c r="AK75"/>
      <c r="AL75"/>
      <c r="AM75"/>
      <c r="AN75"/>
      <c r="AO75"/>
      <c r="AP75"/>
      <c r="AQ75"/>
      <c r="AR75"/>
      <c r="AS75"/>
      <c r="AT75"/>
      <c r="AU75"/>
      <c r="AV75"/>
      <c r="AW75"/>
      <c r="AX75"/>
      <c r="AY75"/>
      <c r="AZ75"/>
      <c r="BA75"/>
      <c r="BB75"/>
      <c r="BC75"/>
      <c r="BD75"/>
      <c r="BE75"/>
      <c r="BF75"/>
    </row>
    <row r="76" spans="2:58" s="25" customFormat="1" x14ac:dyDescent="0.2">
      <c r="B76" s="37" t="s">
        <v>128</v>
      </c>
      <c r="C76" s="34">
        <v>30.045797179300841</v>
      </c>
      <c r="D76" s="35">
        <v>7.5812856765798742</v>
      </c>
      <c r="E76" s="35">
        <v>6.933116629525486</v>
      </c>
      <c r="F76" s="35">
        <v>0</v>
      </c>
      <c r="G76" s="35">
        <v>39.032596981607902</v>
      </c>
      <c r="H76" s="35">
        <v>2.0046962775540248E-2</v>
      </c>
      <c r="I76" s="35">
        <v>0</v>
      </c>
      <c r="J76" s="35">
        <v>0</v>
      </c>
      <c r="K76" s="35">
        <v>0</v>
      </c>
      <c r="L76" s="35">
        <v>0</v>
      </c>
      <c r="M76" s="35">
        <v>0</v>
      </c>
      <c r="N76" s="35">
        <v>0.99247313400613202</v>
      </c>
      <c r="O76" s="35">
        <v>0</v>
      </c>
      <c r="P76" s="35">
        <v>0</v>
      </c>
      <c r="Q76" s="35">
        <v>0</v>
      </c>
      <c r="R76" s="35">
        <v>0</v>
      </c>
      <c r="S76" s="35">
        <v>0</v>
      </c>
      <c r="T76" s="35">
        <v>0</v>
      </c>
      <c r="U76" s="35">
        <v>0</v>
      </c>
      <c r="V76" s="35">
        <v>0</v>
      </c>
      <c r="W76" s="35">
        <v>7.7680228821050106</v>
      </c>
      <c r="X76" s="35">
        <v>5.98220617237636E-4</v>
      </c>
      <c r="Y76" s="35">
        <v>0</v>
      </c>
      <c r="Z76" s="35">
        <v>0</v>
      </c>
      <c r="AA76" s="35">
        <v>0</v>
      </c>
      <c r="AB76" s="35">
        <v>0</v>
      </c>
      <c r="AC76" s="35">
        <v>0</v>
      </c>
      <c r="AD76" s="35">
        <v>0</v>
      </c>
      <c r="AE76" s="35">
        <v>4.2990055546676424E-3</v>
      </c>
      <c r="AF76" s="35">
        <v>0</v>
      </c>
      <c r="AG76" s="35">
        <v>0</v>
      </c>
      <c r="AH76" s="185">
        <v>92.378236672072688</v>
      </c>
      <c r="AI76"/>
      <c r="AJ76"/>
      <c r="AK76"/>
      <c r="AL76"/>
      <c r="AM76"/>
      <c r="AN76"/>
      <c r="AO76"/>
      <c r="AP76"/>
      <c r="AQ76"/>
      <c r="AR76"/>
      <c r="AS76"/>
      <c r="AT76"/>
      <c r="AU76"/>
      <c r="AV76"/>
      <c r="AW76"/>
      <c r="AX76"/>
      <c r="AY76"/>
      <c r="AZ76"/>
      <c r="BA76"/>
      <c r="BB76"/>
      <c r="BC76"/>
      <c r="BD76"/>
      <c r="BE76"/>
      <c r="BF76"/>
    </row>
    <row r="77" spans="2:58" s="26" customFormat="1" x14ac:dyDescent="0.2">
      <c r="B77" s="37" t="s">
        <v>123</v>
      </c>
      <c r="C77" s="34">
        <v>18.756844396296941</v>
      </c>
      <c r="D77" s="35">
        <v>0.33015135020977882</v>
      </c>
      <c r="E77" s="35">
        <v>8.7743302072516105</v>
      </c>
      <c r="F77" s="35">
        <v>0</v>
      </c>
      <c r="G77" s="35">
        <v>7.3635532858468533</v>
      </c>
      <c r="H77" s="35">
        <v>2.2441772948706289</v>
      </c>
      <c r="I77" s="35">
        <v>0</v>
      </c>
      <c r="J77" s="35">
        <v>0</v>
      </c>
      <c r="K77" s="35">
        <v>0</v>
      </c>
      <c r="L77" s="35">
        <v>0</v>
      </c>
      <c r="M77" s="35">
        <v>0</v>
      </c>
      <c r="N77" s="35">
        <v>1.1917549247962189</v>
      </c>
      <c r="O77" s="35">
        <v>0</v>
      </c>
      <c r="P77" s="35">
        <v>0</v>
      </c>
      <c r="Q77" s="35">
        <v>0</v>
      </c>
      <c r="R77" s="35">
        <v>4.005404727872074E-4</v>
      </c>
      <c r="S77" s="35">
        <v>0</v>
      </c>
      <c r="T77" s="35">
        <v>0</v>
      </c>
      <c r="U77" s="35">
        <v>0</v>
      </c>
      <c r="V77" s="35">
        <v>0</v>
      </c>
      <c r="W77" s="35">
        <v>0.33828341951419494</v>
      </c>
      <c r="X77" s="35">
        <v>2.7015353482542046E-5</v>
      </c>
      <c r="Y77" s="35">
        <v>0</v>
      </c>
      <c r="Z77" s="35">
        <v>0</v>
      </c>
      <c r="AA77" s="35">
        <v>0</v>
      </c>
      <c r="AB77" s="35">
        <v>0</v>
      </c>
      <c r="AC77" s="35">
        <v>0</v>
      </c>
      <c r="AD77" s="35">
        <v>0</v>
      </c>
      <c r="AE77" s="35">
        <v>0</v>
      </c>
      <c r="AF77" s="35">
        <v>0</v>
      </c>
      <c r="AG77" s="35">
        <v>0</v>
      </c>
      <c r="AH77" s="185">
        <v>38.999522434612508</v>
      </c>
      <c r="AI77"/>
      <c r="AJ77"/>
      <c r="AK77"/>
      <c r="AL77"/>
      <c r="AM77"/>
      <c r="AN77"/>
      <c r="AO77"/>
      <c r="AP77"/>
      <c r="AQ77"/>
      <c r="AR77"/>
      <c r="AS77"/>
      <c r="AT77"/>
      <c r="AU77"/>
      <c r="AV77"/>
      <c r="AW77"/>
      <c r="AX77"/>
      <c r="AY77"/>
      <c r="AZ77"/>
      <c r="BA77"/>
      <c r="BB77"/>
      <c r="BC77"/>
      <c r="BD77"/>
      <c r="BE77"/>
      <c r="BF77"/>
    </row>
    <row r="78" spans="2:58" s="26" customFormat="1" x14ac:dyDescent="0.2">
      <c r="B78" s="37" t="s">
        <v>133</v>
      </c>
      <c r="C78" s="34">
        <v>6.9212743005674531</v>
      </c>
      <c r="D78" s="35">
        <v>0.46181494770430631</v>
      </c>
      <c r="E78" s="35">
        <v>3.3835178650544964</v>
      </c>
      <c r="F78" s="35">
        <v>0</v>
      </c>
      <c r="G78" s="35">
        <v>2.1596007940690769</v>
      </c>
      <c r="H78" s="35">
        <v>0.90127803478366375</v>
      </c>
      <c r="I78" s="35">
        <v>0</v>
      </c>
      <c r="J78" s="35">
        <v>0</v>
      </c>
      <c r="K78" s="35">
        <v>0</v>
      </c>
      <c r="L78" s="35">
        <v>0</v>
      </c>
      <c r="M78" s="35">
        <v>0</v>
      </c>
      <c r="N78" s="35">
        <v>0.45851936458856662</v>
      </c>
      <c r="O78" s="35">
        <v>0</v>
      </c>
      <c r="P78" s="35">
        <v>0</v>
      </c>
      <c r="Q78" s="35">
        <v>0</v>
      </c>
      <c r="R78" s="35">
        <v>3.7349199612496807E-3</v>
      </c>
      <c r="S78" s="35">
        <v>0</v>
      </c>
      <c r="T78" s="35">
        <v>0</v>
      </c>
      <c r="U78" s="35">
        <v>0</v>
      </c>
      <c r="V78" s="35">
        <v>0</v>
      </c>
      <c r="W78" s="35">
        <v>0.47319006750363624</v>
      </c>
      <c r="X78" s="35">
        <v>3.8870435136557759E-5</v>
      </c>
      <c r="Y78" s="35">
        <v>0</v>
      </c>
      <c r="Z78" s="35">
        <v>0</v>
      </c>
      <c r="AA78" s="35">
        <v>0</v>
      </c>
      <c r="AB78" s="35">
        <v>0</v>
      </c>
      <c r="AC78" s="35">
        <v>0</v>
      </c>
      <c r="AD78" s="35">
        <v>0</v>
      </c>
      <c r="AE78" s="35">
        <v>1.4217757324602133E-2</v>
      </c>
      <c r="AF78" s="35">
        <v>0</v>
      </c>
      <c r="AG78" s="35">
        <v>0</v>
      </c>
      <c r="AH78" s="185">
        <v>14.777186921992186</v>
      </c>
      <c r="AI78"/>
      <c r="AJ78"/>
      <c r="AK78"/>
      <c r="AL78"/>
      <c r="AM78"/>
      <c r="AN78"/>
      <c r="AO78"/>
      <c r="AP78"/>
      <c r="AQ78"/>
      <c r="AR78"/>
      <c r="AS78"/>
      <c r="AT78"/>
      <c r="AU78"/>
      <c r="AV78"/>
      <c r="AW78"/>
      <c r="AX78"/>
      <c r="AY78"/>
      <c r="AZ78"/>
      <c r="BA78"/>
      <c r="BB78"/>
      <c r="BC78"/>
      <c r="BD78"/>
      <c r="BE78"/>
      <c r="BF78"/>
    </row>
    <row r="79" spans="2:58" s="26" customFormat="1" x14ac:dyDescent="0.2">
      <c r="B79" s="37" t="s">
        <v>212</v>
      </c>
      <c r="C79" s="34">
        <v>9.0592205875420593</v>
      </c>
      <c r="D79" s="35">
        <v>0.15022895889176233</v>
      </c>
      <c r="E79" s="35">
        <v>4.4148607815657641</v>
      </c>
      <c r="F79" s="35">
        <v>0</v>
      </c>
      <c r="G79" s="35">
        <v>2.8794984622061817</v>
      </c>
      <c r="H79" s="35">
        <v>1.1727473223691045</v>
      </c>
      <c r="I79" s="35">
        <v>0</v>
      </c>
      <c r="J79" s="35">
        <v>0</v>
      </c>
      <c r="K79" s="35">
        <v>0</v>
      </c>
      <c r="L79" s="35">
        <v>0</v>
      </c>
      <c r="M79" s="35">
        <v>0</v>
      </c>
      <c r="N79" s="35">
        <v>0.5983766343816812</v>
      </c>
      <c r="O79" s="35">
        <v>0</v>
      </c>
      <c r="P79" s="35">
        <v>0</v>
      </c>
      <c r="Q79" s="35">
        <v>0</v>
      </c>
      <c r="R79" s="35">
        <v>4.6188529432674979E-5</v>
      </c>
      <c r="S79" s="35">
        <v>0</v>
      </c>
      <c r="T79" s="35">
        <v>0</v>
      </c>
      <c r="U79" s="35">
        <v>0</v>
      </c>
      <c r="V79" s="35">
        <v>0</v>
      </c>
      <c r="W79" s="35">
        <v>0.15392929906744793</v>
      </c>
      <c r="X79" s="35">
        <v>1.2644599381771803E-5</v>
      </c>
      <c r="Y79" s="35">
        <v>0</v>
      </c>
      <c r="Z79" s="35">
        <v>0</v>
      </c>
      <c r="AA79" s="35">
        <v>0</v>
      </c>
      <c r="AB79" s="35">
        <v>0</v>
      </c>
      <c r="AC79" s="35">
        <v>0</v>
      </c>
      <c r="AD79" s="35">
        <v>0</v>
      </c>
      <c r="AE79" s="35">
        <v>1.1835309518523376E-6</v>
      </c>
      <c r="AF79" s="35">
        <v>0</v>
      </c>
      <c r="AG79" s="35">
        <v>0</v>
      </c>
      <c r="AH79" s="185">
        <v>18.428922062683764</v>
      </c>
      <c r="AI79"/>
      <c r="AJ79"/>
      <c r="AK79"/>
      <c r="AL79"/>
      <c r="AM79"/>
      <c r="AN79"/>
      <c r="AO79"/>
      <c r="AP79"/>
      <c r="AQ79"/>
      <c r="AR79"/>
      <c r="AS79"/>
      <c r="AT79"/>
      <c r="AU79"/>
      <c r="AV79"/>
      <c r="AW79"/>
      <c r="AX79"/>
      <c r="AY79"/>
      <c r="AZ79"/>
      <c r="BA79"/>
      <c r="BB79"/>
      <c r="BC79"/>
      <c r="BD79"/>
      <c r="BE79"/>
      <c r="BF79"/>
    </row>
    <row r="80" spans="2:58" s="26" customFormat="1" x14ac:dyDescent="0.2">
      <c r="B80" s="37" t="s">
        <v>122</v>
      </c>
      <c r="C80" s="34">
        <v>91.970609995474405</v>
      </c>
      <c r="D80" s="35">
        <v>13.096819322932024</v>
      </c>
      <c r="E80" s="35">
        <v>41.250096952187796</v>
      </c>
      <c r="F80" s="35">
        <v>0</v>
      </c>
      <c r="G80" s="35">
        <v>42.886902314073765</v>
      </c>
      <c r="H80" s="35">
        <v>10.113893189887811</v>
      </c>
      <c r="I80" s="35">
        <v>0</v>
      </c>
      <c r="J80" s="35">
        <v>0</v>
      </c>
      <c r="K80" s="35">
        <v>0</v>
      </c>
      <c r="L80" s="35">
        <v>0</v>
      </c>
      <c r="M80" s="35">
        <v>0</v>
      </c>
      <c r="N80" s="35">
        <v>5.6153542872130844</v>
      </c>
      <c r="O80" s="35">
        <v>0</v>
      </c>
      <c r="P80" s="35">
        <v>0</v>
      </c>
      <c r="Q80" s="35">
        <v>0</v>
      </c>
      <c r="R80" s="35">
        <v>1.8872818227123089E-3</v>
      </c>
      <c r="S80" s="35">
        <v>0</v>
      </c>
      <c r="T80" s="35">
        <v>0</v>
      </c>
      <c r="U80" s="35">
        <v>0</v>
      </c>
      <c r="V80" s="35">
        <v>0</v>
      </c>
      <c r="W80" s="35">
        <v>13.419411498713906</v>
      </c>
      <c r="X80" s="35">
        <v>1.0594895269768526E-3</v>
      </c>
      <c r="Y80" s="35">
        <v>0</v>
      </c>
      <c r="Z80" s="35">
        <v>0</v>
      </c>
      <c r="AA80" s="35">
        <v>0</v>
      </c>
      <c r="AB80" s="35">
        <v>0</v>
      </c>
      <c r="AC80" s="35">
        <v>0</v>
      </c>
      <c r="AD80" s="35">
        <v>0</v>
      </c>
      <c r="AE80" s="35">
        <v>0.28963728834110791</v>
      </c>
      <c r="AF80" s="35">
        <v>0</v>
      </c>
      <c r="AG80" s="35">
        <v>0</v>
      </c>
      <c r="AH80" s="185">
        <v>218.6456716201736</v>
      </c>
      <c r="AI80"/>
      <c r="AJ80"/>
      <c r="AK80"/>
      <c r="AL80"/>
      <c r="AM80"/>
      <c r="AN80"/>
      <c r="AO80"/>
    </row>
    <row r="81" spans="2:41" s="26" customFormat="1" x14ac:dyDescent="0.2">
      <c r="B81" s="37" t="s">
        <v>130</v>
      </c>
      <c r="C81" s="34">
        <v>2.411385811728147</v>
      </c>
      <c r="D81" s="35">
        <v>0</v>
      </c>
      <c r="E81" s="35">
        <v>1.1806120967897964</v>
      </c>
      <c r="F81" s="35">
        <v>0</v>
      </c>
      <c r="G81" s="35">
        <v>0.74557248530372167</v>
      </c>
      <c r="H81" s="35">
        <v>0.31490437359911139</v>
      </c>
      <c r="I81" s="35">
        <v>0</v>
      </c>
      <c r="J81" s="35">
        <v>0</v>
      </c>
      <c r="K81" s="35">
        <v>0</v>
      </c>
      <c r="L81" s="35">
        <v>0</v>
      </c>
      <c r="M81" s="35">
        <v>0</v>
      </c>
      <c r="N81" s="35">
        <v>0.15997912453216503</v>
      </c>
      <c r="O81" s="35">
        <v>0</v>
      </c>
      <c r="P81" s="35">
        <v>0</v>
      </c>
      <c r="Q81" s="35">
        <v>0</v>
      </c>
      <c r="R81" s="35">
        <v>0</v>
      </c>
      <c r="S81" s="35">
        <v>0</v>
      </c>
      <c r="T81" s="35">
        <v>0</v>
      </c>
      <c r="U81" s="35">
        <v>0</v>
      </c>
      <c r="V81" s="35">
        <v>0</v>
      </c>
      <c r="W81" s="35">
        <v>0</v>
      </c>
      <c r="X81" s="35">
        <v>0</v>
      </c>
      <c r="Y81" s="35">
        <v>0</v>
      </c>
      <c r="Z81" s="35">
        <v>0</v>
      </c>
      <c r="AA81" s="35">
        <v>0</v>
      </c>
      <c r="AB81" s="35">
        <v>0</v>
      </c>
      <c r="AC81" s="35">
        <v>0</v>
      </c>
      <c r="AD81" s="35">
        <v>0</v>
      </c>
      <c r="AE81" s="35">
        <v>0</v>
      </c>
      <c r="AF81" s="35">
        <v>0</v>
      </c>
      <c r="AG81" s="35">
        <v>0</v>
      </c>
      <c r="AH81" s="185">
        <v>4.8124538919529414</v>
      </c>
      <c r="AI81"/>
      <c r="AJ81"/>
      <c r="AK81"/>
      <c r="AL81"/>
      <c r="AM81"/>
      <c r="AN81"/>
      <c r="AO81"/>
    </row>
    <row r="82" spans="2:41" x14ac:dyDescent="0.2">
      <c r="B82" s="14" t="s">
        <v>16</v>
      </c>
      <c r="C82" s="187">
        <v>257.17347123519892</v>
      </c>
      <c r="D82" s="188">
        <v>42.972505822682137</v>
      </c>
      <c r="E82" s="188">
        <v>105.10260535682779</v>
      </c>
      <c r="F82" s="188">
        <v>0</v>
      </c>
      <c r="G82" s="188">
        <v>159.09634397060944</v>
      </c>
      <c r="H82" s="188">
        <v>23.139634845284249</v>
      </c>
      <c r="I82" s="188">
        <v>0</v>
      </c>
      <c r="J82" s="188">
        <v>0</v>
      </c>
      <c r="K82" s="188">
        <v>0</v>
      </c>
      <c r="L82" s="188">
        <v>0</v>
      </c>
      <c r="M82" s="188">
        <v>0</v>
      </c>
      <c r="N82" s="188">
        <v>14.383761823571023</v>
      </c>
      <c r="O82" s="188">
        <v>0</v>
      </c>
      <c r="P82" s="188">
        <v>0</v>
      </c>
      <c r="Q82" s="188">
        <v>0</v>
      </c>
      <c r="R82" s="188">
        <v>1.5269311064097806E-2</v>
      </c>
      <c r="S82" s="188">
        <v>0</v>
      </c>
      <c r="T82" s="188">
        <v>0</v>
      </c>
      <c r="U82" s="188">
        <v>0</v>
      </c>
      <c r="V82" s="188">
        <v>0</v>
      </c>
      <c r="W82" s="188">
        <v>44.03097611308813</v>
      </c>
      <c r="X82" s="188">
        <v>3.4514708417422227E-3</v>
      </c>
      <c r="Y82" s="188">
        <v>0</v>
      </c>
      <c r="Z82" s="188">
        <v>0</v>
      </c>
      <c r="AA82" s="188">
        <v>0</v>
      </c>
      <c r="AB82" s="188">
        <v>0</v>
      </c>
      <c r="AC82" s="188">
        <v>0</v>
      </c>
      <c r="AD82" s="188">
        <v>0</v>
      </c>
      <c r="AE82" s="188">
        <v>0.57289115956678371</v>
      </c>
      <c r="AF82" s="188">
        <v>0</v>
      </c>
      <c r="AG82" s="188">
        <v>0</v>
      </c>
      <c r="AH82" s="189">
        <v>646.49091110873428</v>
      </c>
    </row>
    <row r="83" spans="2:41" x14ac:dyDescent="0.2">
      <c r="B83" s="79"/>
      <c r="C83" s="166"/>
      <c r="D83" s="166"/>
      <c r="E83" s="166"/>
      <c r="F83" s="166"/>
      <c r="G83" s="166"/>
      <c r="H83" s="166"/>
      <c r="I83" s="166"/>
      <c r="J83" s="166"/>
      <c r="K83" s="166"/>
      <c r="L83" s="166"/>
      <c r="M83" s="166"/>
      <c r="N83" s="166"/>
      <c r="O83" s="166"/>
      <c r="P83" s="166"/>
      <c r="Q83" s="166"/>
      <c r="R83" s="166"/>
      <c r="S83" s="166"/>
      <c r="T83" s="166"/>
      <c r="U83" s="166"/>
      <c r="V83" s="166"/>
      <c r="W83" s="166"/>
      <c r="X83" s="166"/>
      <c r="Y83" s="166"/>
      <c r="Z83" s="166"/>
      <c r="AA83" s="166"/>
      <c r="AB83" s="166"/>
      <c r="AC83" s="166"/>
      <c r="AD83" s="166"/>
    </row>
    <row r="84" spans="2:41" x14ac:dyDescent="0.2">
      <c r="B84" t="s">
        <v>48</v>
      </c>
      <c r="C84" t="str">
        <f>VLOOKUP(C88,by_src_allpol!$J$28:$K$69,2,FALSE)</f>
        <v>Y</v>
      </c>
      <c r="D84" t="str">
        <f>VLOOKUP(D88,by_src_allpol!$J$28:$K$69,2,FALSE)</f>
        <v>Y</v>
      </c>
      <c r="E84" t="str">
        <f>VLOOKUP(E88,by_src_allpol!$J$28:$K$69,2,FALSE)</f>
        <v>Y</v>
      </c>
      <c r="F84" t="str">
        <f>VLOOKUP(F88,by_src_allpol!$J$28:$K$69,2,FALSE)</f>
        <v>N</v>
      </c>
      <c r="G84" t="str">
        <f>VLOOKUP(G88,by_src_allpol!$J$28:$K$69,2,FALSE)</f>
        <v>Y</v>
      </c>
      <c r="H84" t="str">
        <f>VLOOKUP(H88,by_src_allpol!$J$28:$K$69,2,FALSE)</f>
        <v>Y</v>
      </c>
      <c r="I84" t="str">
        <f>VLOOKUP(I88,by_src_allpol!$J$28:$K$69,2,FALSE)</f>
        <v>Y</v>
      </c>
      <c r="J84" t="str">
        <f>VLOOKUP(J88,by_src_allpol!$J$28:$K$69,2,FALSE)</f>
        <v>Y</v>
      </c>
      <c r="K84" t="str">
        <f>VLOOKUP(K88,by_src_allpol!$J$28:$K$69,2,FALSE)</f>
        <v>Y</v>
      </c>
      <c r="L84" t="str">
        <f>VLOOKUP(L88,by_src_allpol!$J$28:$K$69,2,FALSE)</f>
        <v>N</v>
      </c>
      <c r="M84" t="str">
        <f>VLOOKUP(M88,by_src_allpol!$J$28:$K$69,2,FALSE)</f>
        <v>Y</v>
      </c>
      <c r="N84" t="str">
        <f>VLOOKUP(N88,by_src_allpol!$J$28:$K$69,2,FALSE)</f>
        <v>N</v>
      </c>
      <c r="O84" t="str">
        <f>VLOOKUP(O88,by_src_allpol!$J$28:$K$69,2,FALSE)</f>
        <v>Y</v>
      </c>
      <c r="P84" t="str">
        <f>VLOOKUP(P88,by_src_allpol!$J$28:$K$69,2,FALSE)</f>
        <v>N</v>
      </c>
      <c r="Q84" t="str">
        <f>VLOOKUP(Q88,by_src_allpol!$J$28:$K$69,2,FALSE)</f>
        <v>N</v>
      </c>
      <c r="R84" t="str">
        <f>VLOOKUP(R88,by_src_allpol!$J$28:$K$69,2,FALSE)</f>
        <v>N</v>
      </c>
      <c r="S84" t="str">
        <f>VLOOKUP(S88,by_src_allpol!$J$28:$K$69,2,FALSE)</f>
        <v>N</v>
      </c>
      <c r="T84" t="str">
        <f>VLOOKUP(T88,by_src_allpol!$J$28:$K$69,2,FALSE)</f>
        <v>Y</v>
      </c>
      <c r="U84" t="str">
        <f>VLOOKUP(U88,by_src_allpol!$J$28:$K$69,2,FALSE)</f>
        <v>N</v>
      </c>
      <c r="V84" t="str">
        <f>VLOOKUP(V88,by_src_allpol!$J$28:$K$69,2,FALSE)</f>
        <v>N</v>
      </c>
      <c r="W84" t="str">
        <f>VLOOKUP(W88,by_src_allpol!$J$28:$K$69,2,FALSE)</f>
        <v>Y</v>
      </c>
      <c r="X84" t="str">
        <f>VLOOKUP(X88,by_src_allpol!$J$28:$K$69,2,FALSE)</f>
        <v>N</v>
      </c>
      <c r="Y84" t="str">
        <f>VLOOKUP(Y88,by_src_allpol!$J$28:$K$69,2,FALSE)</f>
        <v>Y</v>
      </c>
      <c r="Z84" t="str">
        <f>VLOOKUP(Z88,by_src_allpol!$J$28:$K$69,2,FALSE)</f>
        <v>N</v>
      </c>
      <c r="AA84" t="str">
        <f>VLOOKUP(AA88,by_src_allpol!$J$28:$K$69,2,FALSE)</f>
        <v>Y</v>
      </c>
      <c r="AB84" t="str">
        <f>VLOOKUP(AB88,by_src_allpol!$J$28:$K$69,2,FALSE)</f>
        <v>N</v>
      </c>
      <c r="AC84" t="str">
        <f>VLOOKUP(AC88,by_src_allpol!$J$28:$K$69,2,FALSE)</f>
        <v>N</v>
      </c>
      <c r="AD84" t="str">
        <f>VLOOKUP(AD88,by_src_allpol!$J$28:$K$69,2,FALSE)</f>
        <v>Y</v>
      </c>
    </row>
    <row r="85" spans="2:41" x14ac:dyDescent="0.2">
      <c r="B85" s="164" t="s">
        <v>105</v>
      </c>
      <c r="C85" s="165" t="s">
        <v>244</v>
      </c>
    </row>
    <row r="87" spans="2:41" x14ac:dyDescent="0.2">
      <c r="B87" s="11" t="s">
        <v>257</v>
      </c>
      <c r="C87" s="11" t="s">
        <v>79</v>
      </c>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5"/>
    </row>
    <row r="88" spans="2:41" x14ac:dyDescent="0.2">
      <c r="B88" s="17" t="s">
        <v>80</v>
      </c>
      <c r="C88" s="18" t="s">
        <v>84</v>
      </c>
      <c r="D88" s="19" t="s">
        <v>18</v>
      </c>
      <c r="E88" s="19" t="s">
        <v>61</v>
      </c>
      <c r="F88" s="19" t="s">
        <v>68</v>
      </c>
      <c r="G88" s="19" t="s">
        <v>71</v>
      </c>
      <c r="H88" s="19" t="s">
        <v>17</v>
      </c>
      <c r="I88" s="19" t="s">
        <v>50</v>
      </c>
      <c r="J88" s="19" t="s">
        <v>77</v>
      </c>
      <c r="K88" s="19" t="s">
        <v>21</v>
      </c>
      <c r="L88" s="19" t="s">
        <v>20</v>
      </c>
      <c r="M88" s="19" t="s">
        <v>60</v>
      </c>
      <c r="N88" s="19" t="s">
        <v>83</v>
      </c>
      <c r="O88" s="19" t="s">
        <v>55</v>
      </c>
      <c r="P88" s="19" t="s">
        <v>70</v>
      </c>
      <c r="Q88" s="19" t="s">
        <v>104</v>
      </c>
      <c r="R88" s="19" t="s">
        <v>87</v>
      </c>
      <c r="S88" s="19" t="s">
        <v>51</v>
      </c>
      <c r="T88" s="19" t="s">
        <v>113</v>
      </c>
      <c r="U88" s="19" t="s">
        <v>52</v>
      </c>
      <c r="V88" s="19" t="s">
        <v>117</v>
      </c>
      <c r="W88" s="19" t="s">
        <v>64</v>
      </c>
      <c r="X88" s="19" t="s">
        <v>121</v>
      </c>
      <c r="Y88" s="19" t="s">
        <v>248</v>
      </c>
      <c r="Z88" s="19" t="s">
        <v>255</v>
      </c>
      <c r="AA88" s="19" t="s">
        <v>110</v>
      </c>
      <c r="AB88" s="19" t="s">
        <v>111</v>
      </c>
      <c r="AC88" s="19" t="s">
        <v>119</v>
      </c>
      <c r="AD88" s="19" t="s">
        <v>456</v>
      </c>
      <c r="AE88" s="20" t="s">
        <v>16</v>
      </c>
    </row>
    <row r="89" spans="2:41" x14ac:dyDescent="0.2">
      <c r="B89" s="36" t="s">
        <v>125</v>
      </c>
      <c r="C89" s="32">
        <v>4.840079120310639</v>
      </c>
      <c r="D89" s="33">
        <v>0.43399477013175775</v>
      </c>
      <c r="E89" s="33">
        <v>2.3696979268378753</v>
      </c>
      <c r="F89" s="33">
        <v>0</v>
      </c>
      <c r="G89" s="33">
        <v>1.4964962476122758</v>
      </c>
      <c r="H89" s="33">
        <v>0.63206894398173963</v>
      </c>
      <c r="I89" s="33">
        <v>0</v>
      </c>
      <c r="J89" s="33">
        <v>0</v>
      </c>
      <c r="K89" s="33">
        <v>0</v>
      </c>
      <c r="L89" s="33">
        <v>0</v>
      </c>
      <c r="M89" s="33">
        <v>0</v>
      </c>
      <c r="N89" s="33">
        <v>0.3211064843160823</v>
      </c>
      <c r="O89" s="33">
        <v>0</v>
      </c>
      <c r="P89" s="33">
        <v>0</v>
      </c>
      <c r="Q89" s="33">
        <v>0</v>
      </c>
      <c r="R89" s="33">
        <v>0</v>
      </c>
      <c r="S89" s="33">
        <v>0</v>
      </c>
      <c r="T89" s="33">
        <v>0.44468464175040506</v>
      </c>
      <c r="U89" s="33">
        <v>3.6528842658451866E-5</v>
      </c>
      <c r="V89" s="33">
        <v>0</v>
      </c>
      <c r="W89" s="33">
        <v>0</v>
      </c>
      <c r="X89" s="33">
        <v>0</v>
      </c>
      <c r="Y89" s="33">
        <v>0</v>
      </c>
      <c r="Z89" s="33">
        <v>0</v>
      </c>
      <c r="AA89" s="33">
        <v>0</v>
      </c>
      <c r="AB89" s="33">
        <v>2.472354829848266E-2</v>
      </c>
      <c r="AC89" s="33">
        <v>0</v>
      </c>
      <c r="AD89" s="33">
        <v>0</v>
      </c>
      <c r="AE89" s="184">
        <v>10.562888212081914</v>
      </c>
    </row>
    <row r="90" spans="2:41" x14ac:dyDescent="0.2">
      <c r="B90" s="37" t="s">
        <v>155</v>
      </c>
      <c r="C90" s="34">
        <v>7.5626236254853735E-2</v>
      </c>
      <c r="D90" s="35">
        <v>0</v>
      </c>
      <c r="E90" s="35">
        <v>3.7026530106841801E-2</v>
      </c>
      <c r="F90" s="35">
        <v>0</v>
      </c>
      <c r="G90" s="35">
        <v>2.338275386894181E-2</v>
      </c>
      <c r="H90" s="35">
        <v>9.8760772497146817E-3</v>
      </c>
      <c r="I90" s="35">
        <v>0</v>
      </c>
      <c r="J90" s="35">
        <v>0</v>
      </c>
      <c r="K90" s="35">
        <v>0</v>
      </c>
      <c r="L90" s="35">
        <v>0</v>
      </c>
      <c r="M90" s="35">
        <v>0</v>
      </c>
      <c r="N90" s="35">
        <v>5.0172888174387859E-3</v>
      </c>
      <c r="O90" s="35">
        <v>0</v>
      </c>
      <c r="P90" s="35">
        <v>0</v>
      </c>
      <c r="Q90" s="35">
        <v>0</v>
      </c>
      <c r="R90" s="35">
        <v>0</v>
      </c>
      <c r="S90" s="35">
        <v>0</v>
      </c>
      <c r="T90" s="35">
        <v>0</v>
      </c>
      <c r="U90" s="35">
        <v>0</v>
      </c>
      <c r="V90" s="35">
        <v>0</v>
      </c>
      <c r="W90" s="35">
        <v>0</v>
      </c>
      <c r="X90" s="35">
        <v>0</v>
      </c>
      <c r="Y90" s="35">
        <v>0</v>
      </c>
      <c r="Z90" s="35">
        <v>0</v>
      </c>
      <c r="AA90" s="35">
        <v>0</v>
      </c>
      <c r="AB90" s="35">
        <v>1.5464609200333981E-3</v>
      </c>
      <c r="AC90" s="35">
        <v>0</v>
      </c>
      <c r="AD90" s="35">
        <v>0</v>
      </c>
      <c r="AE90" s="185">
        <v>0.15247534721782421</v>
      </c>
    </row>
    <row r="91" spans="2:41" x14ac:dyDescent="0.2">
      <c r="B91" s="37" t="s">
        <v>132</v>
      </c>
      <c r="C91" s="34">
        <v>0</v>
      </c>
      <c r="D91" s="35">
        <v>0</v>
      </c>
      <c r="E91" s="35">
        <v>0</v>
      </c>
      <c r="F91" s="35">
        <v>0</v>
      </c>
      <c r="G91" s="35">
        <v>0</v>
      </c>
      <c r="H91" s="35">
        <v>0</v>
      </c>
      <c r="I91" s="35">
        <v>0</v>
      </c>
      <c r="J91" s="35">
        <v>0</v>
      </c>
      <c r="K91" s="35">
        <v>0</v>
      </c>
      <c r="L91" s="35">
        <v>0</v>
      </c>
      <c r="M91" s="35">
        <v>0</v>
      </c>
      <c r="N91" s="35">
        <v>0</v>
      </c>
      <c r="O91" s="35">
        <v>0</v>
      </c>
      <c r="P91" s="35">
        <v>0</v>
      </c>
      <c r="Q91" s="35">
        <v>0</v>
      </c>
      <c r="R91" s="35">
        <v>0</v>
      </c>
      <c r="S91" s="35">
        <v>0</v>
      </c>
      <c r="T91" s="35">
        <v>0</v>
      </c>
      <c r="U91" s="35">
        <v>0</v>
      </c>
      <c r="V91" s="35">
        <v>0</v>
      </c>
      <c r="W91" s="35">
        <v>0</v>
      </c>
      <c r="X91" s="35">
        <v>0</v>
      </c>
      <c r="Y91" s="35">
        <v>0</v>
      </c>
      <c r="Z91" s="35">
        <v>0</v>
      </c>
      <c r="AA91" s="35">
        <v>0</v>
      </c>
      <c r="AB91" s="35">
        <v>0</v>
      </c>
      <c r="AC91" s="35">
        <v>0</v>
      </c>
      <c r="AD91" s="35">
        <v>0</v>
      </c>
      <c r="AE91" s="185">
        <v>0</v>
      </c>
    </row>
    <row r="92" spans="2:41" x14ac:dyDescent="0.2">
      <c r="B92" s="37" t="s">
        <v>124</v>
      </c>
      <c r="C92" s="34">
        <v>42.384103296645605</v>
      </c>
      <c r="D92" s="35">
        <v>4.5207788555391444</v>
      </c>
      <c r="E92" s="35">
        <v>20.751214849251745</v>
      </c>
      <c r="F92" s="35">
        <v>0</v>
      </c>
      <c r="G92" s="35">
        <v>13.104672457868915</v>
      </c>
      <c r="H92" s="35">
        <v>5.5349664223266624</v>
      </c>
      <c r="I92" s="35">
        <v>0</v>
      </c>
      <c r="J92" s="35">
        <v>0</v>
      </c>
      <c r="K92" s="35">
        <v>0</v>
      </c>
      <c r="L92" s="35">
        <v>0</v>
      </c>
      <c r="M92" s="35">
        <v>0</v>
      </c>
      <c r="N92" s="35">
        <v>2.8118983310343197</v>
      </c>
      <c r="O92" s="35">
        <v>0</v>
      </c>
      <c r="P92" s="35">
        <v>0</v>
      </c>
      <c r="Q92" s="35">
        <v>0</v>
      </c>
      <c r="R92" s="35">
        <v>0</v>
      </c>
      <c r="S92" s="35">
        <v>0</v>
      </c>
      <c r="T92" s="35">
        <v>4.6321316849000533</v>
      </c>
      <c r="U92" s="35">
        <v>3.8050877769220702E-4</v>
      </c>
      <c r="V92" s="35">
        <v>0</v>
      </c>
      <c r="W92" s="35">
        <v>0</v>
      </c>
      <c r="X92" s="35">
        <v>0</v>
      </c>
      <c r="Y92" s="35">
        <v>0</v>
      </c>
      <c r="Z92" s="35">
        <v>0</v>
      </c>
      <c r="AA92" s="35">
        <v>0</v>
      </c>
      <c r="AB92" s="35">
        <v>0.1646238656423698</v>
      </c>
      <c r="AC92" s="35">
        <v>0</v>
      </c>
      <c r="AD92" s="35">
        <v>0</v>
      </c>
      <c r="AE92" s="185">
        <v>93.904770271986507</v>
      </c>
    </row>
    <row r="93" spans="2:41" x14ac:dyDescent="0.2">
      <c r="B93" s="37" t="s">
        <v>131</v>
      </c>
      <c r="C93" s="34">
        <v>0</v>
      </c>
      <c r="D93" s="35">
        <v>0</v>
      </c>
      <c r="E93" s="35">
        <v>0</v>
      </c>
      <c r="F93" s="35">
        <v>0</v>
      </c>
      <c r="G93" s="35">
        <v>0</v>
      </c>
      <c r="H93" s="35">
        <v>0</v>
      </c>
      <c r="I93" s="35">
        <v>0</v>
      </c>
      <c r="J93" s="35">
        <v>0</v>
      </c>
      <c r="K93" s="35">
        <v>0</v>
      </c>
      <c r="L93" s="35">
        <v>0</v>
      </c>
      <c r="M93" s="35">
        <v>0</v>
      </c>
      <c r="N93" s="35">
        <v>0</v>
      </c>
      <c r="O93" s="35">
        <v>0</v>
      </c>
      <c r="P93" s="35">
        <v>0</v>
      </c>
      <c r="Q93" s="35">
        <v>0</v>
      </c>
      <c r="R93" s="35">
        <v>0</v>
      </c>
      <c r="S93" s="35">
        <v>0</v>
      </c>
      <c r="T93" s="35">
        <v>0</v>
      </c>
      <c r="U93" s="35">
        <v>0</v>
      </c>
      <c r="V93" s="35">
        <v>0</v>
      </c>
      <c r="W93" s="35">
        <v>0</v>
      </c>
      <c r="X93" s="35">
        <v>0</v>
      </c>
      <c r="Y93" s="35">
        <v>0</v>
      </c>
      <c r="Z93" s="35">
        <v>0</v>
      </c>
      <c r="AA93" s="35">
        <v>0</v>
      </c>
      <c r="AB93" s="35">
        <v>0</v>
      </c>
      <c r="AC93" s="35">
        <v>0</v>
      </c>
      <c r="AD93" s="35">
        <v>0</v>
      </c>
      <c r="AE93" s="185">
        <v>0</v>
      </c>
    </row>
    <row r="94" spans="2:41" x14ac:dyDescent="0.2">
      <c r="B94" s="37" t="s">
        <v>126</v>
      </c>
      <c r="C94" s="34">
        <v>0.15125247250970747</v>
      </c>
      <c r="D94" s="35">
        <v>0</v>
      </c>
      <c r="E94" s="35">
        <v>7.4053060213683602E-2</v>
      </c>
      <c r="F94" s="35">
        <v>0</v>
      </c>
      <c r="G94" s="35">
        <v>4.676550773788362E-2</v>
      </c>
      <c r="H94" s="35">
        <v>1.9752154499429363E-2</v>
      </c>
      <c r="I94" s="35">
        <v>0</v>
      </c>
      <c r="J94" s="35">
        <v>0</v>
      </c>
      <c r="K94" s="35">
        <v>0</v>
      </c>
      <c r="L94" s="35">
        <v>0</v>
      </c>
      <c r="M94" s="35">
        <v>0</v>
      </c>
      <c r="N94" s="35">
        <v>1.0034577634877572E-2</v>
      </c>
      <c r="O94" s="35">
        <v>0</v>
      </c>
      <c r="P94" s="35">
        <v>0</v>
      </c>
      <c r="Q94" s="35">
        <v>0</v>
      </c>
      <c r="R94" s="35">
        <v>0</v>
      </c>
      <c r="S94" s="35">
        <v>0</v>
      </c>
      <c r="T94" s="35">
        <v>0</v>
      </c>
      <c r="U94" s="35">
        <v>0</v>
      </c>
      <c r="V94" s="35">
        <v>0</v>
      </c>
      <c r="W94" s="35">
        <v>0</v>
      </c>
      <c r="X94" s="35">
        <v>0</v>
      </c>
      <c r="Y94" s="35">
        <v>0</v>
      </c>
      <c r="Z94" s="35">
        <v>0</v>
      </c>
      <c r="AA94" s="35">
        <v>0</v>
      </c>
      <c r="AB94" s="35">
        <v>2.2066807743553489E-3</v>
      </c>
      <c r="AC94" s="35">
        <v>0</v>
      </c>
      <c r="AD94" s="35">
        <v>0</v>
      </c>
      <c r="AE94" s="185">
        <v>0.30406445336993698</v>
      </c>
    </row>
    <row r="95" spans="2:41" x14ac:dyDescent="0.2">
      <c r="B95" s="37" t="s">
        <v>127</v>
      </c>
      <c r="C95" s="34">
        <v>8.0144486233657144</v>
      </c>
      <c r="D95" s="35">
        <v>0.34193527343714253</v>
      </c>
      <c r="E95" s="35">
        <v>3.9238660805857841</v>
      </c>
      <c r="F95" s="35">
        <v>0</v>
      </c>
      <c r="G95" s="35">
        <v>2.4779744283970313</v>
      </c>
      <c r="H95" s="35">
        <v>1.0466118325854052</v>
      </c>
      <c r="I95" s="35">
        <v>0</v>
      </c>
      <c r="J95" s="35">
        <v>0</v>
      </c>
      <c r="K95" s="35">
        <v>0</v>
      </c>
      <c r="L95" s="35">
        <v>0</v>
      </c>
      <c r="M95" s="35">
        <v>0</v>
      </c>
      <c r="N95" s="35">
        <v>0.53170441168648952</v>
      </c>
      <c r="O95" s="35">
        <v>0</v>
      </c>
      <c r="P95" s="35">
        <v>0</v>
      </c>
      <c r="Q95" s="35">
        <v>0</v>
      </c>
      <c r="R95" s="35">
        <v>0</v>
      </c>
      <c r="S95" s="35">
        <v>0</v>
      </c>
      <c r="T95" s="35">
        <v>0.35035759653062221</v>
      </c>
      <c r="U95" s="35">
        <v>2.8780300276356018E-5</v>
      </c>
      <c r="V95" s="35">
        <v>0</v>
      </c>
      <c r="W95" s="35">
        <v>0</v>
      </c>
      <c r="X95" s="35">
        <v>0</v>
      </c>
      <c r="Y95" s="35">
        <v>0</v>
      </c>
      <c r="Z95" s="35">
        <v>0</v>
      </c>
      <c r="AA95" s="35">
        <v>0</v>
      </c>
      <c r="AB95" s="35">
        <v>5.8390474298033429E-2</v>
      </c>
      <c r="AC95" s="35">
        <v>0</v>
      </c>
      <c r="AD95" s="35">
        <v>0</v>
      </c>
      <c r="AE95" s="185">
        <v>16.745317501186499</v>
      </c>
    </row>
    <row r="96" spans="2:41" x14ac:dyDescent="0.2">
      <c r="B96" s="37" t="s">
        <v>189</v>
      </c>
      <c r="C96" s="34">
        <v>5.238527797892182</v>
      </c>
      <c r="D96" s="35">
        <v>8.7633559353527998E-2</v>
      </c>
      <c r="E96" s="35">
        <v>2.5647780033709373</v>
      </c>
      <c r="F96" s="35">
        <v>0</v>
      </c>
      <c r="G96" s="35">
        <v>1.6196919508322229</v>
      </c>
      <c r="H96" s="35">
        <v>0.68410260471531092</v>
      </c>
      <c r="I96" s="35">
        <v>0</v>
      </c>
      <c r="J96" s="35">
        <v>0</v>
      </c>
      <c r="K96" s="35">
        <v>0</v>
      </c>
      <c r="L96" s="35">
        <v>0</v>
      </c>
      <c r="M96" s="35">
        <v>0</v>
      </c>
      <c r="N96" s="35">
        <v>0.34754085674228963</v>
      </c>
      <c r="O96" s="35">
        <v>0</v>
      </c>
      <c r="P96" s="35">
        <v>0</v>
      </c>
      <c r="Q96" s="35">
        <v>0</v>
      </c>
      <c r="R96" s="35">
        <v>0</v>
      </c>
      <c r="S96" s="35">
        <v>0</v>
      </c>
      <c r="T96" s="35">
        <v>8.9792091122677956E-2</v>
      </c>
      <c r="U96" s="35">
        <v>7.37601630603355E-6</v>
      </c>
      <c r="V96" s="35">
        <v>0</v>
      </c>
      <c r="W96" s="35">
        <v>0</v>
      </c>
      <c r="X96" s="35">
        <v>0</v>
      </c>
      <c r="Y96" s="35">
        <v>0</v>
      </c>
      <c r="Z96" s="35">
        <v>0</v>
      </c>
      <c r="AA96" s="35">
        <v>0</v>
      </c>
      <c r="AB96" s="35">
        <v>8.5013028271553395E-3</v>
      </c>
      <c r="AC96" s="35">
        <v>0</v>
      </c>
      <c r="AD96" s="35">
        <v>0</v>
      </c>
      <c r="AE96" s="185">
        <v>10.640575542872613</v>
      </c>
    </row>
    <row r="97" spans="2:31" x14ac:dyDescent="0.2">
      <c r="B97" s="37" t="s">
        <v>193</v>
      </c>
      <c r="C97" s="34">
        <v>3.4092006303742766</v>
      </c>
      <c r="D97" s="35">
        <v>0.39921954816607208</v>
      </c>
      <c r="E97" s="35">
        <v>1.6691412402890224</v>
      </c>
      <c r="F97" s="35">
        <v>0</v>
      </c>
      <c r="G97" s="35">
        <v>1.0540852378431926</v>
      </c>
      <c r="H97" s="35">
        <v>0.445209631640123</v>
      </c>
      <c r="I97" s="35">
        <v>0</v>
      </c>
      <c r="J97" s="35">
        <v>0</v>
      </c>
      <c r="K97" s="35">
        <v>0</v>
      </c>
      <c r="L97" s="35">
        <v>0</v>
      </c>
      <c r="M97" s="35">
        <v>0</v>
      </c>
      <c r="N97" s="35">
        <v>0.22617738295926779</v>
      </c>
      <c r="O97" s="35">
        <v>0</v>
      </c>
      <c r="P97" s="35">
        <v>0</v>
      </c>
      <c r="Q97" s="35">
        <v>0</v>
      </c>
      <c r="R97" s="35">
        <v>0</v>
      </c>
      <c r="S97" s="35">
        <v>0</v>
      </c>
      <c r="T97" s="35">
        <v>0.40905285955886622</v>
      </c>
      <c r="U97" s="35">
        <v>3.360185206081951E-5</v>
      </c>
      <c r="V97" s="35">
        <v>0</v>
      </c>
      <c r="W97" s="35">
        <v>0</v>
      </c>
      <c r="X97" s="35">
        <v>0</v>
      </c>
      <c r="Y97" s="35">
        <v>0</v>
      </c>
      <c r="Z97" s="35">
        <v>0</v>
      </c>
      <c r="AA97" s="35">
        <v>0</v>
      </c>
      <c r="AB97" s="35">
        <v>4.7435920550241688E-3</v>
      </c>
      <c r="AC97" s="35">
        <v>0</v>
      </c>
      <c r="AD97" s="35">
        <v>0</v>
      </c>
      <c r="AE97" s="185">
        <v>7.6168637247379047</v>
      </c>
    </row>
    <row r="98" spans="2:31" x14ac:dyDescent="0.2">
      <c r="B98" s="37" t="s">
        <v>128</v>
      </c>
      <c r="C98" s="34">
        <v>0.15350997209940459</v>
      </c>
      <c r="D98" s="35">
        <v>4.5207788555391443E-3</v>
      </c>
      <c r="E98" s="35">
        <v>7.5158329769111715E-2</v>
      </c>
      <c r="F98" s="35">
        <v>0</v>
      </c>
      <c r="G98" s="35">
        <v>4.7463500390687849E-2</v>
      </c>
      <c r="H98" s="35">
        <v>2.0046962775540248E-2</v>
      </c>
      <c r="I98" s="35">
        <v>0</v>
      </c>
      <c r="J98" s="35">
        <v>0</v>
      </c>
      <c r="K98" s="35">
        <v>0</v>
      </c>
      <c r="L98" s="35">
        <v>0</v>
      </c>
      <c r="M98" s="35">
        <v>0</v>
      </c>
      <c r="N98" s="35">
        <v>1.0184347450323506E-2</v>
      </c>
      <c r="O98" s="35">
        <v>0</v>
      </c>
      <c r="P98" s="35">
        <v>0</v>
      </c>
      <c r="Q98" s="35">
        <v>0</v>
      </c>
      <c r="R98" s="35">
        <v>0</v>
      </c>
      <c r="S98" s="35">
        <v>0</v>
      </c>
      <c r="T98" s="35">
        <v>4.6321316849000536E-3</v>
      </c>
      <c r="U98" s="35">
        <v>3.8050877769220699E-7</v>
      </c>
      <c r="V98" s="35">
        <v>0</v>
      </c>
      <c r="W98" s="35">
        <v>0</v>
      </c>
      <c r="X98" s="35">
        <v>0</v>
      </c>
      <c r="Y98" s="35">
        <v>0</v>
      </c>
      <c r="Z98" s="35">
        <v>0</v>
      </c>
      <c r="AA98" s="35">
        <v>0</v>
      </c>
      <c r="AB98" s="35">
        <v>4.2990055546676424E-3</v>
      </c>
      <c r="AC98" s="35">
        <v>0</v>
      </c>
      <c r="AD98" s="35">
        <v>0</v>
      </c>
      <c r="AE98" s="185">
        <v>0.31981540908895245</v>
      </c>
    </row>
    <row r="99" spans="2:31" x14ac:dyDescent="0.2">
      <c r="B99" s="37" t="s">
        <v>123</v>
      </c>
      <c r="C99" s="34">
        <v>17.184827336639948</v>
      </c>
      <c r="D99" s="35">
        <v>0.18329703359731442</v>
      </c>
      <c r="E99" s="35">
        <v>8.41367438433298</v>
      </c>
      <c r="F99" s="35">
        <v>0</v>
      </c>
      <c r="G99" s="35">
        <v>5.3133490147359428</v>
      </c>
      <c r="H99" s="35">
        <v>2.2441772948706289</v>
      </c>
      <c r="I99" s="35">
        <v>0</v>
      </c>
      <c r="J99" s="35">
        <v>0</v>
      </c>
      <c r="K99" s="35">
        <v>0</v>
      </c>
      <c r="L99" s="35">
        <v>0</v>
      </c>
      <c r="M99" s="35">
        <v>0</v>
      </c>
      <c r="N99" s="35">
        <v>1.1400969596739152</v>
      </c>
      <c r="O99" s="35">
        <v>0</v>
      </c>
      <c r="P99" s="35">
        <v>0</v>
      </c>
      <c r="Q99" s="35">
        <v>0</v>
      </c>
      <c r="R99" s="35">
        <v>0</v>
      </c>
      <c r="S99" s="35">
        <v>0</v>
      </c>
      <c r="T99" s="35">
        <v>0.18781188467867493</v>
      </c>
      <c r="U99" s="35">
        <v>1.542790135006585E-5</v>
      </c>
      <c r="V99" s="35">
        <v>0</v>
      </c>
      <c r="W99" s="35">
        <v>0</v>
      </c>
      <c r="X99" s="35">
        <v>0</v>
      </c>
      <c r="Y99" s="35">
        <v>0</v>
      </c>
      <c r="Z99" s="35">
        <v>0</v>
      </c>
      <c r="AA99" s="35">
        <v>0</v>
      </c>
      <c r="AB99" s="35">
        <v>0</v>
      </c>
      <c r="AC99" s="35">
        <v>0</v>
      </c>
      <c r="AD99" s="35">
        <v>0</v>
      </c>
      <c r="AE99" s="185">
        <v>34.667249336430757</v>
      </c>
    </row>
    <row r="100" spans="2:31" x14ac:dyDescent="0.2">
      <c r="B100" s="37" t="s">
        <v>133</v>
      </c>
      <c r="C100" s="34">
        <v>6.9015524956357313</v>
      </c>
      <c r="D100" s="35">
        <v>0.46181494770430631</v>
      </c>
      <c r="E100" s="35">
        <v>3.3789932425363141</v>
      </c>
      <c r="F100" s="35">
        <v>0</v>
      </c>
      <c r="G100" s="35">
        <v>2.1338798717313412</v>
      </c>
      <c r="H100" s="35">
        <v>0.90127803478366375</v>
      </c>
      <c r="I100" s="35">
        <v>0</v>
      </c>
      <c r="J100" s="35">
        <v>0</v>
      </c>
      <c r="K100" s="35">
        <v>0</v>
      </c>
      <c r="L100" s="35">
        <v>0</v>
      </c>
      <c r="M100" s="35">
        <v>0</v>
      </c>
      <c r="N100" s="35">
        <v>0.45787128745412758</v>
      </c>
      <c r="O100" s="35">
        <v>0</v>
      </c>
      <c r="P100" s="35">
        <v>0</v>
      </c>
      <c r="Q100" s="35">
        <v>0</v>
      </c>
      <c r="R100" s="35">
        <v>0</v>
      </c>
      <c r="S100" s="35">
        <v>0</v>
      </c>
      <c r="T100" s="35">
        <v>0.47319006750363624</v>
      </c>
      <c r="U100" s="35">
        <v>3.8870435136557759E-5</v>
      </c>
      <c r="V100" s="35">
        <v>0</v>
      </c>
      <c r="W100" s="35">
        <v>0</v>
      </c>
      <c r="X100" s="35">
        <v>0</v>
      </c>
      <c r="Y100" s="35">
        <v>0</v>
      </c>
      <c r="Z100" s="35">
        <v>0</v>
      </c>
      <c r="AA100" s="35">
        <v>0</v>
      </c>
      <c r="AB100" s="35">
        <v>1.4217757324602133E-2</v>
      </c>
      <c r="AC100" s="35">
        <v>0</v>
      </c>
      <c r="AD100" s="35">
        <v>0</v>
      </c>
      <c r="AE100" s="185">
        <v>14.722836575108861</v>
      </c>
    </row>
    <row r="101" spans="2:31" x14ac:dyDescent="0.2">
      <c r="B101" s="37" t="s">
        <v>212</v>
      </c>
      <c r="C101" s="34">
        <v>8.9803333678151702</v>
      </c>
      <c r="D101" s="35">
        <v>0.15022895889176233</v>
      </c>
      <c r="E101" s="35">
        <v>4.3967622914930349</v>
      </c>
      <c r="F101" s="35">
        <v>0</v>
      </c>
      <c r="G101" s="35">
        <v>2.7766147728552393</v>
      </c>
      <c r="H101" s="35">
        <v>1.1727473223691045</v>
      </c>
      <c r="I101" s="35">
        <v>0</v>
      </c>
      <c r="J101" s="35">
        <v>0</v>
      </c>
      <c r="K101" s="35">
        <v>0</v>
      </c>
      <c r="L101" s="35">
        <v>0</v>
      </c>
      <c r="M101" s="35">
        <v>0</v>
      </c>
      <c r="N101" s="35">
        <v>0.59578432584392504</v>
      </c>
      <c r="O101" s="35">
        <v>0</v>
      </c>
      <c r="P101" s="35">
        <v>0</v>
      </c>
      <c r="Q101" s="35">
        <v>0</v>
      </c>
      <c r="R101" s="35">
        <v>0</v>
      </c>
      <c r="S101" s="35">
        <v>0</v>
      </c>
      <c r="T101" s="35">
        <v>0.15392929906744793</v>
      </c>
      <c r="U101" s="35">
        <v>1.2644599381771803E-5</v>
      </c>
      <c r="V101" s="35">
        <v>0</v>
      </c>
      <c r="W101" s="35">
        <v>0</v>
      </c>
      <c r="X101" s="35">
        <v>0</v>
      </c>
      <c r="Y101" s="35">
        <v>0</v>
      </c>
      <c r="Z101" s="35">
        <v>0</v>
      </c>
      <c r="AA101" s="35">
        <v>0</v>
      </c>
      <c r="AB101" s="35">
        <v>1.1835309518523376E-6</v>
      </c>
      <c r="AC101" s="35">
        <v>0</v>
      </c>
      <c r="AD101" s="35">
        <v>0</v>
      </c>
      <c r="AE101" s="185">
        <v>18.226414166466018</v>
      </c>
    </row>
    <row r="102" spans="2:31" x14ac:dyDescent="0.2">
      <c r="B102" s="37" t="s">
        <v>122</v>
      </c>
      <c r="C102" s="34">
        <v>77.447316023870613</v>
      </c>
      <c r="D102" s="35">
        <v>4.9564175452547348</v>
      </c>
      <c r="E102" s="35">
        <v>37.918128951814545</v>
      </c>
      <c r="F102" s="35">
        <v>0</v>
      </c>
      <c r="G102" s="35">
        <v>23.945810582105928</v>
      </c>
      <c r="H102" s="35">
        <v>10.113893189887811</v>
      </c>
      <c r="I102" s="35">
        <v>0</v>
      </c>
      <c r="J102" s="35">
        <v>0</v>
      </c>
      <c r="K102" s="35">
        <v>0</v>
      </c>
      <c r="L102" s="35">
        <v>0</v>
      </c>
      <c r="M102" s="35">
        <v>0</v>
      </c>
      <c r="N102" s="35">
        <v>5.1381051321627105</v>
      </c>
      <c r="O102" s="35">
        <v>0</v>
      </c>
      <c r="P102" s="35">
        <v>0</v>
      </c>
      <c r="Q102" s="35">
        <v>0</v>
      </c>
      <c r="R102" s="35">
        <v>0</v>
      </c>
      <c r="S102" s="35">
        <v>0</v>
      </c>
      <c r="T102" s="35">
        <v>5.0785007381722407</v>
      </c>
      <c r="U102" s="35">
        <v>4.1717598717891065E-4</v>
      </c>
      <c r="V102" s="35">
        <v>0</v>
      </c>
      <c r="W102" s="35">
        <v>0</v>
      </c>
      <c r="X102" s="35">
        <v>0</v>
      </c>
      <c r="Y102" s="35">
        <v>0</v>
      </c>
      <c r="Z102" s="35">
        <v>0</v>
      </c>
      <c r="AA102" s="35">
        <v>0</v>
      </c>
      <c r="AB102" s="35">
        <v>0.28963728834110791</v>
      </c>
      <c r="AC102" s="35">
        <v>0</v>
      </c>
      <c r="AD102" s="35">
        <v>0</v>
      </c>
      <c r="AE102" s="185">
        <v>164.88822662759688</v>
      </c>
    </row>
    <row r="103" spans="2:31" x14ac:dyDescent="0.2">
      <c r="B103" s="37" t="s">
        <v>130</v>
      </c>
      <c r="C103" s="34">
        <v>2.411385811728147</v>
      </c>
      <c r="D103" s="35">
        <v>0</v>
      </c>
      <c r="E103" s="35">
        <v>1.1806120967897964</v>
      </c>
      <c r="F103" s="35">
        <v>0</v>
      </c>
      <c r="G103" s="35">
        <v>0.74557248530372167</v>
      </c>
      <c r="H103" s="35">
        <v>0.31490437359911139</v>
      </c>
      <c r="I103" s="35">
        <v>0</v>
      </c>
      <c r="J103" s="35">
        <v>0</v>
      </c>
      <c r="K103" s="35">
        <v>0</v>
      </c>
      <c r="L103" s="35">
        <v>0</v>
      </c>
      <c r="M103" s="35">
        <v>0</v>
      </c>
      <c r="N103" s="35">
        <v>0.15997912453216503</v>
      </c>
      <c r="O103" s="35">
        <v>0</v>
      </c>
      <c r="P103" s="35">
        <v>0</v>
      </c>
      <c r="Q103" s="35">
        <v>0</v>
      </c>
      <c r="R103" s="35">
        <v>0</v>
      </c>
      <c r="S103" s="35">
        <v>0</v>
      </c>
      <c r="T103" s="35">
        <v>0</v>
      </c>
      <c r="U103" s="35">
        <v>0</v>
      </c>
      <c r="V103" s="35">
        <v>0</v>
      </c>
      <c r="W103" s="35">
        <v>0</v>
      </c>
      <c r="X103" s="35">
        <v>0</v>
      </c>
      <c r="Y103" s="35">
        <v>0</v>
      </c>
      <c r="Z103" s="35">
        <v>0</v>
      </c>
      <c r="AA103" s="35">
        <v>0</v>
      </c>
      <c r="AB103" s="35">
        <v>0</v>
      </c>
      <c r="AC103" s="35">
        <v>0</v>
      </c>
      <c r="AD103" s="35">
        <v>0</v>
      </c>
      <c r="AE103" s="185">
        <v>4.8124538919529414</v>
      </c>
    </row>
    <row r="104" spans="2:31" x14ac:dyDescent="0.2">
      <c r="B104" s="14" t="s">
        <v>16</v>
      </c>
      <c r="C104" s="187">
        <v>177.19216318514199</v>
      </c>
      <c r="D104" s="188">
        <v>11.539841270931303</v>
      </c>
      <c r="E104" s="188">
        <v>86.753106987391661</v>
      </c>
      <c r="F104" s="188">
        <v>0</v>
      </c>
      <c r="G104" s="188">
        <v>54.785758811283323</v>
      </c>
      <c r="H104" s="188">
        <v>23.139634845284249</v>
      </c>
      <c r="I104" s="188">
        <v>0</v>
      </c>
      <c r="J104" s="188">
        <v>0</v>
      </c>
      <c r="K104" s="188">
        <v>0</v>
      </c>
      <c r="L104" s="188">
        <v>0</v>
      </c>
      <c r="M104" s="188">
        <v>0</v>
      </c>
      <c r="N104" s="188">
        <v>11.755500510307934</v>
      </c>
      <c r="O104" s="188">
        <v>0</v>
      </c>
      <c r="P104" s="188">
        <v>0</v>
      </c>
      <c r="Q104" s="188">
        <v>0</v>
      </c>
      <c r="R104" s="188">
        <v>0</v>
      </c>
      <c r="S104" s="188">
        <v>0</v>
      </c>
      <c r="T104" s="188">
        <v>11.824082994969526</v>
      </c>
      <c r="U104" s="188">
        <v>9.7129522081886618E-4</v>
      </c>
      <c r="V104" s="188">
        <v>0</v>
      </c>
      <c r="W104" s="188">
        <v>0</v>
      </c>
      <c r="X104" s="188">
        <v>0</v>
      </c>
      <c r="Y104" s="188">
        <v>0</v>
      </c>
      <c r="Z104" s="188">
        <v>0</v>
      </c>
      <c r="AA104" s="188">
        <v>0</v>
      </c>
      <c r="AB104" s="188">
        <v>0.57289115956678371</v>
      </c>
      <c r="AC104" s="188">
        <v>0</v>
      </c>
      <c r="AD104" s="188">
        <v>0</v>
      </c>
      <c r="AE104" s="189">
        <v>377.56395106009757</v>
      </c>
    </row>
    <row r="106" spans="2:31" x14ac:dyDescent="0.2">
      <c r="B106" t="s">
        <v>48</v>
      </c>
      <c r="C106" t="str">
        <f>VLOOKUP(C110,by_src_allpol!$J$28:$K$69,2,FALSE)</f>
        <v>Y</v>
      </c>
      <c r="D106" t="str">
        <f>VLOOKUP(D110,by_src_allpol!$J$28:$K$69,2,FALSE)</f>
        <v>Y</v>
      </c>
      <c r="E106" t="str">
        <f>VLOOKUP(E110,by_src_allpol!$J$28:$K$69,2,FALSE)</f>
        <v>Y</v>
      </c>
      <c r="F106" t="str">
        <f>VLOOKUP(F110,by_src_allpol!$J$28:$K$69,2,FALSE)</f>
        <v>N</v>
      </c>
      <c r="G106" t="str">
        <f>VLOOKUP(G110,by_src_allpol!$J$28:$K$69,2,FALSE)</f>
        <v>Y</v>
      </c>
      <c r="H106" t="str">
        <f>VLOOKUP(H110,by_src_allpol!$J$28:$K$69,2,FALSE)</f>
        <v>Y</v>
      </c>
      <c r="I106" t="str">
        <f>VLOOKUP(I110,by_src_allpol!$J$28:$K$69,2,FALSE)</f>
        <v>Y</v>
      </c>
      <c r="J106" t="str">
        <f>VLOOKUP(J110,by_src_allpol!$J$28:$K$69,2,FALSE)</f>
        <v>N</v>
      </c>
      <c r="K106" t="str">
        <f>VLOOKUP(K110,by_src_allpol!$J$28:$K$69,2,FALSE)</f>
        <v>Y</v>
      </c>
      <c r="L106" t="str">
        <f>VLOOKUP(L110,by_src_allpol!$J$28:$K$69,2,FALSE)</f>
        <v>N</v>
      </c>
      <c r="M106" t="str">
        <f>VLOOKUP(M110,by_src_allpol!$J$28:$K$69,2,FALSE)</f>
        <v>Y</v>
      </c>
      <c r="N106" t="str">
        <f>VLOOKUP(N110,by_src_allpol!$J$28:$K$69,2,FALSE)</f>
        <v>N</v>
      </c>
      <c r="O106" t="str">
        <f>VLOOKUP(O110,by_src_allpol!$J$28:$K$69,2,FALSE)</f>
        <v>N</v>
      </c>
      <c r="P106" t="str">
        <f>VLOOKUP(P110,by_src_allpol!$J$28:$K$69,2,FALSE)</f>
        <v>N</v>
      </c>
      <c r="Q106" t="str">
        <f>VLOOKUP(Q110,by_src_allpol!$J$28:$K$69,2,FALSE)</f>
        <v>N</v>
      </c>
      <c r="R106" t="str">
        <f>VLOOKUP(R110,by_src_allpol!$J$28:$K$69,2,FALSE)</f>
        <v>N</v>
      </c>
      <c r="S106" t="str">
        <f>VLOOKUP(S110,by_src_allpol!$J$28:$K$69,2,FALSE)</f>
        <v>Y</v>
      </c>
      <c r="T106" t="str">
        <f>VLOOKUP(T110,by_src_allpol!$J$28:$K$69,2,FALSE)</f>
        <v>N</v>
      </c>
      <c r="U106" t="str">
        <f>VLOOKUP(U110,by_src_allpol!$J$28:$K$69,2,FALSE)</f>
        <v>N</v>
      </c>
      <c r="V106" t="str">
        <f>VLOOKUP(V110,by_src_allpol!$J$28:$K$69,2,FALSE)</f>
        <v>Y</v>
      </c>
      <c r="W106" t="str">
        <f>VLOOKUP(W110,by_src_allpol!$J$28:$K$69,2,FALSE)</f>
        <v>N</v>
      </c>
      <c r="X106" t="str">
        <f>VLOOKUP(X110,by_src_allpol!$J$28:$K$69,2,FALSE)</f>
        <v>Y</v>
      </c>
      <c r="Y106" t="str">
        <f>VLOOKUP(Y110,by_src_allpol!$J$28:$K$69,2,FALSE)</f>
        <v>N</v>
      </c>
      <c r="Z106" t="str">
        <f>VLOOKUP(Z110,by_src_allpol!$J$28:$K$69,2,FALSE)</f>
        <v>N</v>
      </c>
      <c r="AA106" t="str">
        <f>VLOOKUP(AA110,by_src_allpol!$J$28:$K$69,2,FALSE)</f>
        <v>Y</v>
      </c>
    </row>
    <row r="107" spans="2:31" x14ac:dyDescent="0.2">
      <c r="B107" s="164" t="s">
        <v>105</v>
      </c>
      <c r="C107" s="165" t="s">
        <v>245</v>
      </c>
    </row>
    <row r="109" spans="2:31" x14ac:dyDescent="0.2">
      <c r="B109" s="11" t="s">
        <v>257</v>
      </c>
      <c r="C109" s="11" t="s">
        <v>79</v>
      </c>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5"/>
    </row>
    <row r="110" spans="2:31" x14ac:dyDescent="0.2">
      <c r="B110" s="17" t="s">
        <v>80</v>
      </c>
      <c r="C110" s="18" t="s">
        <v>84</v>
      </c>
      <c r="D110" s="19" t="s">
        <v>18</v>
      </c>
      <c r="E110" s="19" t="s">
        <v>61</v>
      </c>
      <c r="F110" s="19" t="s">
        <v>68</v>
      </c>
      <c r="G110" s="19" t="s">
        <v>71</v>
      </c>
      <c r="H110" s="19" t="s">
        <v>50</v>
      </c>
      <c r="I110" s="19" t="s">
        <v>21</v>
      </c>
      <c r="J110" s="19" t="s">
        <v>20</v>
      </c>
      <c r="K110" s="19" t="s">
        <v>60</v>
      </c>
      <c r="L110" s="19" t="s">
        <v>83</v>
      </c>
      <c r="M110" s="19" t="s">
        <v>54</v>
      </c>
      <c r="N110" s="19" t="s">
        <v>76</v>
      </c>
      <c r="O110" s="19" t="s">
        <v>82</v>
      </c>
      <c r="P110" s="19" t="s">
        <v>70</v>
      </c>
      <c r="Q110" s="19" t="s">
        <v>87</v>
      </c>
      <c r="R110" s="19" t="s">
        <v>51</v>
      </c>
      <c r="S110" s="19" t="s">
        <v>113</v>
      </c>
      <c r="T110" s="19" t="s">
        <v>52</v>
      </c>
      <c r="U110" s="19" t="s">
        <v>117</v>
      </c>
      <c r="V110" s="19" t="s">
        <v>64</v>
      </c>
      <c r="W110" s="19" t="s">
        <v>121</v>
      </c>
      <c r="X110" s="19" t="s">
        <v>248</v>
      </c>
      <c r="Y110" s="19" t="s">
        <v>255</v>
      </c>
      <c r="Z110" s="19" t="s">
        <v>119</v>
      </c>
      <c r="AA110" s="19" t="s">
        <v>456</v>
      </c>
      <c r="AB110" s="20" t="s">
        <v>16</v>
      </c>
    </row>
    <row r="111" spans="2:31" x14ac:dyDescent="0.2">
      <c r="B111" s="36" t="s">
        <v>125</v>
      </c>
      <c r="C111" s="32">
        <v>13.309370729083057</v>
      </c>
      <c r="D111" s="33">
        <v>10.311926544631485</v>
      </c>
      <c r="E111" s="33">
        <v>3.0534668967739731</v>
      </c>
      <c r="F111" s="33">
        <v>0</v>
      </c>
      <c r="G111" s="33">
        <v>17.357908775187546</v>
      </c>
      <c r="H111" s="33">
        <v>0</v>
      </c>
      <c r="I111" s="33">
        <v>0</v>
      </c>
      <c r="J111" s="33">
        <v>0</v>
      </c>
      <c r="K111" s="33">
        <v>0</v>
      </c>
      <c r="L111" s="33">
        <v>0.43735849092680945</v>
      </c>
      <c r="M111" s="33">
        <v>0</v>
      </c>
      <c r="N111" s="33">
        <v>0</v>
      </c>
      <c r="O111" s="33">
        <v>0</v>
      </c>
      <c r="P111" s="33">
        <v>0</v>
      </c>
      <c r="Q111" s="33">
        <v>0</v>
      </c>
      <c r="R111" s="33">
        <v>0</v>
      </c>
      <c r="S111" s="33">
        <v>10.56592308673167</v>
      </c>
      <c r="T111" s="33">
        <v>8.1365640442731299E-4</v>
      </c>
      <c r="U111" s="33">
        <v>0</v>
      </c>
      <c r="V111" s="33">
        <v>0</v>
      </c>
      <c r="W111" s="33">
        <v>0</v>
      </c>
      <c r="X111" s="33">
        <v>0</v>
      </c>
      <c r="Y111" s="33">
        <v>0</v>
      </c>
      <c r="Z111" s="33">
        <v>0</v>
      </c>
      <c r="AA111" s="33">
        <v>0</v>
      </c>
      <c r="AB111" s="184">
        <v>55.036768179738964</v>
      </c>
    </row>
    <row r="112" spans="2:31" x14ac:dyDescent="0.2">
      <c r="B112" s="37" t="s">
        <v>155</v>
      </c>
      <c r="C112" s="34">
        <v>2.0612643585762811</v>
      </c>
      <c r="D112" s="35">
        <v>0</v>
      </c>
      <c r="E112" s="35">
        <v>0.47290008014122942</v>
      </c>
      <c r="F112" s="35">
        <v>0</v>
      </c>
      <c r="G112" s="35">
        <v>2.6882742562373232</v>
      </c>
      <c r="H112" s="35">
        <v>0</v>
      </c>
      <c r="I112" s="35">
        <v>0</v>
      </c>
      <c r="J112" s="35">
        <v>0</v>
      </c>
      <c r="K112" s="35">
        <v>0</v>
      </c>
      <c r="L112" s="35">
        <v>6.7735093387863668E-2</v>
      </c>
      <c r="M112" s="35">
        <v>0</v>
      </c>
      <c r="N112" s="35">
        <v>0</v>
      </c>
      <c r="O112" s="35">
        <v>0</v>
      </c>
      <c r="P112" s="35">
        <v>0</v>
      </c>
      <c r="Q112" s="35">
        <v>0</v>
      </c>
      <c r="R112" s="35">
        <v>0</v>
      </c>
      <c r="S112" s="35">
        <v>0</v>
      </c>
      <c r="T112" s="35">
        <v>0</v>
      </c>
      <c r="U112" s="35">
        <v>0</v>
      </c>
      <c r="V112" s="35">
        <v>0</v>
      </c>
      <c r="W112" s="35">
        <v>0</v>
      </c>
      <c r="X112" s="35">
        <v>0</v>
      </c>
      <c r="Y112" s="35">
        <v>0</v>
      </c>
      <c r="Z112" s="35">
        <v>0</v>
      </c>
      <c r="AA112" s="35">
        <v>0</v>
      </c>
      <c r="AB112" s="185">
        <v>5.2901737883426971</v>
      </c>
    </row>
    <row r="113" spans="2:28" x14ac:dyDescent="0.2">
      <c r="B113" s="37" t="s">
        <v>132</v>
      </c>
      <c r="C113" s="34">
        <v>0.13805263452205466</v>
      </c>
      <c r="D113" s="35">
        <v>0</v>
      </c>
      <c r="E113" s="35">
        <v>3.1672357627276909E-2</v>
      </c>
      <c r="F113" s="35">
        <v>0</v>
      </c>
      <c r="G113" s="35">
        <v>0.18004645636414882</v>
      </c>
      <c r="H113" s="35">
        <v>0</v>
      </c>
      <c r="I113" s="35">
        <v>0</v>
      </c>
      <c r="J113" s="35">
        <v>0</v>
      </c>
      <c r="K113" s="35">
        <v>0</v>
      </c>
      <c r="L113" s="35">
        <v>4.5365399410732272E-3</v>
      </c>
      <c r="M113" s="35">
        <v>0</v>
      </c>
      <c r="N113" s="35">
        <v>0</v>
      </c>
      <c r="O113" s="35">
        <v>0</v>
      </c>
      <c r="P113" s="35">
        <v>0</v>
      </c>
      <c r="Q113" s="35">
        <v>0</v>
      </c>
      <c r="R113" s="35">
        <v>0</v>
      </c>
      <c r="S113" s="35">
        <v>0</v>
      </c>
      <c r="T113" s="35">
        <v>0</v>
      </c>
      <c r="U113" s="35">
        <v>0</v>
      </c>
      <c r="V113" s="35">
        <v>0</v>
      </c>
      <c r="W113" s="35">
        <v>0</v>
      </c>
      <c r="X113" s="35">
        <v>0</v>
      </c>
      <c r="Y113" s="35">
        <v>0</v>
      </c>
      <c r="Z113" s="35">
        <v>0</v>
      </c>
      <c r="AA113" s="35">
        <v>0</v>
      </c>
      <c r="AB113" s="185">
        <v>0.35430798845455364</v>
      </c>
    </row>
    <row r="114" spans="2:28" x14ac:dyDescent="0.2">
      <c r="B114" s="37" t="s">
        <v>124</v>
      </c>
      <c r="C114" s="34">
        <v>4.2694554233866011</v>
      </c>
      <c r="D114" s="35">
        <v>3.9884297352703393</v>
      </c>
      <c r="E114" s="35">
        <v>0.97950842815400685</v>
      </c>
      <c r="F114" s="35">
        <v>0</v>
      </c>
      <c r="G114" s="35">
        <v>5.5681684181307665</v>
      </c>
      <c r="H114" s="35">
        <v>0</v>
      </c>
      <c r="I114" s="35">
        <v>0</v>
      </c>
      <c r="J114" s="35">
        <v>0</v>
      </c>
      <c r="K114" s="35">
        <v>0</v>
      </c>
      <c r="L114" s="35">
        <v>0.14029833709352926</v>
      </c>
      <c r="M114" s="35">
        <v>0</v>
      </c>
      <c r="N114" s="35">
        <v>0</v>
      </c>
      <c r="O114" s="35">
        <v>1.5722149399124031E-4</v>
      </c>
      <c r="P114" s="35">
        <v>0</v>
      </c>
      <c r="Q114" s="35">
        <v>0</v>
      </c>
      <c r="R114" s="35">
        <v>0</v>
      </c>
      <c r="S114" s="35">
        <v>4.0866700938283262</v>
      </c>
      <c r="T114" s="35">
        <v>3.1470466587066033E-4</v>
      </c>
      <c r="U114" s="35">
        <v>0</v>
      </c>
      <c r="V114" s="35">
        <v>0</v>
      </c>
      <c r="W114" s="35">
        <v>0</v>
      </c>
      <c r="X114" s="35">
        <v>0</v>
      </c>
      <c r="Y114" s="35">
        <v>0</v>
      </c>
      <c r="Z114" s="35">
        <v>0</v>
      </c>
      <c r="AA114" s="35">
        <v>0</v>
      </c>
      <c r="AB114" s="185">
        <v>19.033002362023431</v>
      </c>
    </row>
    <row r="115" spans="2:28" x14ac:dyDescent="0.2">
      <c r="B115" s="37" t="s">
        <v>131</v>
      </c>
      <c r="C115" s="34">
        <v>7.8887219726888377E-2</v>
      </c>
      <c r="D115" s="35">
        <v>0</v>
      </c>
      <c r="E115" s="35">
        <v>1.8098490072729661E-2</v>
      </c>
      <c r="F115" s="35">
        <v>0</v>
      </c>
      <c r="G115" s="35">
        <v>0.10288368935094216</v>
      </c>
      <c r="H115" s="35">
        <v>0</v>
      </c>
      <c r="I115" s="35">
        <v>0</v>
      </c>
      <c r="J115" s="35">
        <v>0</v>
      </c>
      <c r="K115" s="35">
        <v>0</v>
      </c>
      <c r="L115" s="35">
        <v>2.5923085377561298E-3</v>
      </c>
      <c r="M115" s="35">
        <v>0</v>
      </c>
      <c r="N115" s="35">
        <v>0</v>
      </c>
      <c r="O115" s="35">
        <v>0</v>
      </c>
      <c r="P115" s="35">
        <v>0</v>
      </c>
      <c r="Q115" s="35">
        <v>0</v>
      </c>
      <c r="R115" s="35">
        <v>0</v>
      </c>
      <c r="S115" s="35">
        <v>0</v>
      </c>
      <c r="T115" s="35">
        <v>0</v>
      </c>
      <c r="U115" s="35">
        <v>0</v>
      </c>
      <c r="V115" s="35">
        <v>0</v>
      </c>
      <c r="W115" s="35">
        <v>0</v>
      </c>
      <c r="X115" s="35">
        <v>0</v>
      </c>
      <c r="Y115" s="35">
        <v>0</v>
      </c>
      <c r="Z115" s="35">
        <v>0</v>
      </c>
      <c r="AA115" s="35">
        <v>0</v>
      </c>
      <c r="AB115" s="185">
        <v>0.20246170768831634</v>
      </c>
    </row>
    <row r="116" spans="2:28" x14ac:dyDescent="0.2">
      <c r="B116" s="37" t="s">
        <v>126</v>
      </c>
      <c r="C116" s="34">
        <v>10.643942679199935</v>
      </c>
      <c r="D116" s="35">
        <v>0</v>
      </c>
      <c r="E116" s="35">
        <v>2.4419581724534174</v>
      </c>
      <c r="F116" s="35">
        <v>0</v>
      </c>
      <c r="G116" s="35">
        <v>13.881692064535834</v>
      </c>
      <c r="H116" s="35">
        <v>0</v>
      </c>
      <c r="I116" s="35">
        <v>0</v>
      </c>
      <c r="J116" s="35">
        <v>0</v>
      </c>
      <c r="K116" s="35">
        <v>0</v>
      </c>
      <c r="L116" s="35">
        <v>0.34977000809767533</v>
      </c>
      <c r="M116" s="35">
        <v>0</v>
      </c>
      <c r="N116" s="35">
        <v>0</v>
      </c>
      <c r="O116" s="35">
        <v>1.7697930023775536E-3</v>
      </c>
      <c r="P116" s="35">
        <v>0</v>
      </c>
      <c r="Q116" s="35">
        <v>0</v>
      </c>
      <c r="R116" s="35">
        <v>0</v>
      </c>
      <c r="S116" s="35">
        <v>0</v>
      </c>
      <c r="T116" s="35">
        <v>0</v>
      </c>
      <c r="U116" s="35">
        <v>0</v>
      </c>
      <c r="V116" s="35">
        <v>0</v>
      </c>
      <c r="W116" s="35">
        <v>0</v>
      </c>
      <c r="X116" s="35">
        <v>0</v>
      </c>
      <c r="Y116" s="35">
        <v>0</v>
      </c>
      <c r="Z116" s="35">
        <v>0</v>
      </c>
      <c r="AA116" s="35">
        <v>0</v>
      </c>
      <c r="AB116" s="185">
        <v>27.319132717289239</v>
      </c>
    </row>
    <row r="117" spans="2:28" x14ac:dyDescent="0.2">
      <c r="B117" s="37" t="s">
        <v>127</v>
      </c>
      <c r="C117" s="34">
        <v>3.3941277424412308</v>
      </c>
      <c r="D117" s="35">
        <v>1.2682872798349196</v>
      </c>
      <c r="E117" s="35">
        <v>0.77868870857431505</v>
      </c>
      <c r="F117" s="35">
        <v>0</v>
      </c>
      <c r="G117" s="35">
        <v>4.4265774035349192</v>
      </c>
      <c r="H117" s="35">
        <v>0</v>
      </c>
      <c r="I117" s="35">
        <v>0</v>
      </c>
      <c r="J117" s="35">
        <v>0</v>
      </c>
      <c r="K117" s="35">
        <v>0</v>
      </c>
      <c r="L117" s="35">
        <v>0.11153424287770108</v>
      </c>
      <c r="M117" s="35">
        <v>0</v>
      </c>
      <c r="N117" s="35">
        <v>0</v>
      </c>
      <c r="O117" s="35">
        <v>7.2733657815471408E-3</v>
      </c>
      <c r="P117" s="35">
        <v>0</v>
      </c>
      <c r="Q117" s="35">
        <v>0</v>
      </c>
      <c r="R117" s="35">
        <v>0</v>
      </c>
      <c r="S117" s="35">
        <v>1.299526891761309</v>
      </c>
      <c r="T117" s="35">
        <v>1.000734502350217E-4</v>
      </c>
      <c r="U117" s="35">
        <v>0</v>
      </c>
      <c r="V117" s="35">
        <v>0</v>
      </c>
      <c r="W117" s="35">
        <v>0</v>
      </c>
      <c r="X117" s="35">
        <v>0</v>
      </c>
      <c r="Y117" s="35">
        <v>0</v>
      </c>
      <c r="Z117" s="35">
        <v>0</v>
      </c>
      <c r="AA117" s="35">
        <v>0</v>
      </c>
      <c r="AB117" s="185">
        <v>11.286115708256176</v>
      </c>
    </row>
    <row r="118" spans="2:28" x14ac:dyDescent="0.2">
      <c r="B118" s="37" t="s">
        <v>189</v>
      </c>
      <c r="C118" s="34">
        <v>0</v>
      </c>
      <c r="D118" s="35">
        <v>0</v>
      </c>
      <c r="E118" s="35">
        <v>0</v>
      </c>
      <c r="F118" s="35">
        <v>0</v>
      </c>
      <c r="G118" s="35">
        <v>0</v>
      </c>
      <c r="H118" s="35">
        <v>0</v>
      </c>
      <c r="I118" s="35">
        <v>0</v>
      </c>
      <c r="J118" s="35">
        <v>0</v>
      </c>
      <c r="K118" s="35">
        <v>0</v>
      </c>
      <c r="L118" s="35">
        <v>0</v>
      </c>
      <c r="M118" s="35">
        <v>0</v>
      </c>
      <c r="N118" s="35">
        <v>0</v>
      </c>
      <c r="O118" s="35">
        <v>0</v>
      </c>
      <c r="P118" s="35">
        <v>0</v>
      </c>
      <c r="Q118" s="35">
        <v>0</v>
      </c>
      <c r="R118" s="35">
        <v>0</v>
      </c>
      <c r="S118" s="35">
        <v>0</v>
      </c>
      <c r="T118" s="35">
        <v>0</v>
      </c>
      <c r="U118" s="35">
        <v>0</v>
      </c>
      <c r="V118" s="35">
        <v>0</v>
      </c>
      <c r="W118" s="35">
        <v>0</v>
      </c>
      <c r="X118" s="35">
        <v>0</v>
      </c>
      <c r="Y118" s="35">
        <v>0</v>
      </c>
      <c r="Z118" s="35">
        <v>0</v>
      </c>
      <c r="AA118" s="35">
        <v>0</v>
      </c>
      <c r="AB118" s="185">
        <v>0</v>
      </c>
    </row>
    <row r="119" spans="2:28" x14ac:dyDescent="0.2">
      <c r="B119" s="37" t="s">
        <v>193</v>
      </c>
      <c r="C119" s="34">
        <v>0</v>
      </c>
      <c r="D119" s="35">
        <v>0</v>
      </c>
      <c r="E119" s="35">
        <v>0</v>
      </c>
      <c r="F119" s="35">
        <v>0</v>
      </c>
      <c r="G119" s="35">
        <v>0</v>
      </c>
      <c r="H119" s="35">
        <v>0</v>
      </c>
      <c r="I119" s="35">
        <v>0</v>
      </c>
      <c r="J119" s="35">
        <v>0</v>
      </c>
      <c r="K119" s="35">
        <v>0</v>
      </c>
      <c r="L119" s="35">
        <v>0</v>
      </c>
      <c r="M119" s="35">
        <v>0</v>
      </c>
      <c r="N119" s="35">
        <v>0</v>
      </c>
      <c r="O119" s="35">
        <v>0</v>
      </c>
      <c r="P119" s="35">
        <v>0</v>
      </c>
      <c r="Q119" s="35">
        <v>0</v>
      </c>
      <c r="R119" s="35">
        <v>0</v>
      </c>
      <c r="S119" s="35">
        <v>0</v>
      </c>
      <c r="T119" s="35">
        <v>0</v>
      </c>
      <c r="U119" s="35">
        <v>0</v>
      </c>
      <c r="V119" s="35">
        <v>0</v>
      </c>
      <c r="W119" s="35">
        <v>0</v>
      </c>
      <c r="X119" s="35">
        <v>0</v>
      </c>
      <c r="Y119" s="35">
        <v>0</v>
      </c>
      <c r="Z119" s="35">
        <v>0</v>
      </c>
      <c r="AA119" s="35">
        <v>0</v>
      </c>
      <c r="AB119" s="185">
        <v>0</v>
      </c>
    </row>
    <row r="120" spans="2:28" x14ac:dyDescent="0.2">
      <c r="B120" s="37" t="s">
        <v>128</v>
      </c>
      <c r="C120" s="34">
        <v>29.892287207201438</v>
      </c>
      <c r="D120" s="35">
        <v>7.5767648977243347</v>
      </c>
      <c r="E120" s="35">
        <v>6.8579582997563744</v>
      </c>
      <c r="F120" s="35">
        <v>0</v>
      </c>
      <c r="G120" s="35">
        <v>38.985133481217211</v>
      </c>
      <c r="H120" s="35">
        <v>0</v>
      </c>
      <c r="I120" s="35">
        <v>0</v>
      </c>
      <c r="J120" s="35">
        <v>0</v>
      </c>
      <c r="K120" s="35">
        <v>0</v>
      </c>
      <c r="L120" s="35">
        <v>0.98228878655580854</v>
      </c>
      <c r="M120" s="35">
        <v>0</v>
      </c>
      <c r="N120" s="35">
        <v>0</v>
      </c>
      <c r="O120" s="35">
        <v>0</v>
      </c>
      <c r="P120" s="35">
        <v>0</v>
      </c>
      <c r="Q120" s="35">
        <v>0</v>
      </c>
      <c r="R120" s="35">
        <v>0</v>
      </c>
      <c r="S120" s="35">
        <v>7.7633907504201103</v>
      </c>
      <c r="T120" s="35">
        <v>5.9784010845994381E-4</v>
      </c>
      <c r="U120" s="35">
        <v>0</v>
      </c>
      <c r="V120" s="35">
        <v>0</v>
      </c>
      <c r="W120" s="35">
        <v>0</v>
      </c>
      <c r="X120" s="35">
        <v>0</v>
      </c>
      <c r="Y120" s="35">
        <v>0</v>
      </c>
      <c r="Z120" s="35">
        <v>0</v>
      </c>
      <c r="AA120" s="35">
        <v>0</v>
      </c>
      <c r="AB120" s="185">
        <v>92.058421262983742</v>
      </c>
    </row>
    <row r="121" spans="2:28" x14ac:dyDescent="0.2">
      <c r="B121" s="37" t="s">
        <v>123</v>
      </c>
      <c r="C121" s="34">
        <v>1.5720170596569913</v>
      </c>
      <c r="D121" s="35">
        <v>0.14685431661246437</v>
      </c>
      <c r="E121" s="35">
        <v>0.36065582291863013</v>
      </c>
      <c r="F121" s="35">
        <v>0</v>
      </c>
      <c r="G121" s="35">
        <v>2.0502042711109101</v>
      </c>
      <c r="H121" s="35">
        <v>0</v>
      </c>
      <c r="I121" s="35">
        <v>0</v>
      </c>
      <c r="J121" s="35">
        <v>0</v>
      </c>
      <c r="K121" s="35">
        <v>0</v>
      </c>
      <c r="L121" s="35">
        <v>5.1657965122303667E-2</v>
      </c>
      <c r="M121" s="35">
        <v>0</v>
      </c>
      <c r="N121" s="35">
        <v>0</v>
      </c>
      <c r="O121" s="35">
        <v>4.005404727872074E-4</v>
      </c>
      <c r="P121" s="35">
        <v>0</v>
      </c>
      <c r="Q121" s="35">
        <v>0</v>
      </c>
      <c r="R121" s="35">
        <v>0</v>
      </c>
      <c r="S121" s="35">
        <v>0.15047153483551998</v>
      </c>
      <c r="T121" s="35">
        <v>1.1587452132476196E-5</v>
      </c>
      <c r="U121" s="35">
        <v>0</v>
      </c>
      <c r="V121" s="35">
        <v>0</v>
      </c>
      <c r="W121" s="35">
        <v>0</v>
      </c>
      <c r="X121" s="35">
        <v>0</v>
      </c>
      <c r="Y121" s="35">
        <v>0</v>
      </c>
      <c r="Z121" s="35">
        <v>0</v>
      </c>
      <c r="AA121" s="35">
        <v>0</v>
      </c>
      <c r="AB121" s="185">
        <v>4.332273098181739</v>
      </c>
    </row>
    <row r="122" spans="2:28" x14ac:dyDescent="0.2">
      <c r="B122" s="37" t="s">
        <v>133</v>
      </c>
      <c r="C122" s="34">
        <v>1.9721804931722094E-2</v>
      </c>
      <c r="D122" s="35">
        <v>0</v>
      </c>
      <c r="E122" s="35">
        <v>4.5246225181824152E-3</v>
      </c>
      <c r="F122" s="35">
        <v>0</v>
      </c>
      <c r="G122" s="35">
        <v>2.5720922337735541E-2</v>
      </c>
      <c r="H122" s="35">
        <v>0</v>
      </c>
      <c r="I122" s="35">
        <v>0</v>
      </c>
      <c r="J122" s="35">
        <v>0</v>
      </c>
      <c r="K122" s="35">
        <v>0</v>
      </c>
      <c r="L122" s="35">
        <v>6.4807713443903244E-4</v>
      </c>
      <c r="M122" s="35">
        <v>0</v>
      </c>
      <c r="N122" s="35">
        <v>0</v>
      </c>
      <c r="O122" s="35">
        <v>3.7349199612496807E-3</v>
      </c>
      <c r="P122" s="35">
        <v>0</v>
      </c>
      <c r="Q122" s="35">
        <v>0</v>
      </c>
      <c r="R122" s="35">
        <v>0</v>
      </c>
      <c r="S122" s="35">
        <v>0</v>
      </c>
      <c r="T122" s="35">
        <v>0</v>
      </c>
      <c r="U122" s="35">
        <v>0</v>
      </c>
      <c r="V122" s="35">
        <v>0</v>
      </c>
      <c r="W122" s="35">
        <v>0</v>
      </c>
      <c r="X122" s="35">
        <v>0</v>
      </c>
      <c r="Y122" s="35">
        <v>0</v>
      </c>
      <c r="Z122" s="35">
        <v>0</v>
      </c>
      <c r="AA122" s="35">
        <v>0</v>
      </c>
      <c r="AB122" s="185">
        <v>5.4350346883328765E-2</v>
      </c>
    </row>
    <row r="123" spans="2:28" x14ac:dyDescent="0.2">
      <c r="B123" s="37" t="s">
        <v>212</v>
      </c>
      <c r="C123" s="34">
        <v>7.8887219726888377E-2</v>
      </c>
      <c r="D123" s="35">
        <v>0</v>
      </c>
      <c r="E123" s="35">
        <v>1.8098490072729661E-2</v>
      </c>
      <c r="F123" s="35">
        <v>0</v>
      </c>
      <c r="G123" s="35">
        <v>0.10288368935094216</v>
      </c>
      <c r="H123" s="35">
        <v>0</v>
      </c>
      <c r="I123" s="35">
        <v>0</v>
      </c>
      <c r="J123" s="35">
        <v>0</v>
      </c>
      <c r="K123" s="35">
        <v>0</v>
      </c>
      <c r="L123" s="35">
        <v>2.5923085377561298E-3</v>
      </c>
      <c r="M123" s="35">
        <v>0</v>
      </c>
      <c r="N123" s="35">
        <v>0</v>
      </c>
      <c r="O123" s="35">
        <v>4.6188529432674979E-5</v>
      </c>
      <c r="P123" s="35">
        <v>0</v>
      </c>
      <c r="Q123" s="35">
        <v>0</v>
      </c>
      <c r="R123" s="35">
        <v>0</v>
      </c>
      <c r="S123" s="35">
        <v>0</v>
      </c>
      <c r="T123" s="35">
        <v>0</v>
      </c>
      <c r="U123" s="35">
        <v>0</v>
      </c>
      <c r="V123" s="35">
        <v>0</v>
      </c>
      <c r="W123" s="35">
        <v>0</v>
      </c>
      <c r="X123" s="35">
        <v>0</v>
      </c>
      <c r="Y123" s="35">
        <v>0</v>
      </c>
      <c r="Z123" s="35">
        <v>0</v>
      </c>
      <c r="AA123" s="35">
        <v>0</v>
      </c>
      <c r="AB123" s="185">
        <v>0.20250789621774901</v>
      </c>
    </row>
    <row r="124" spans="2:28" x14ac:dyDescent="0.2">
      <c r="B124" s="37" t="s">
        <v>122</v>
      </c>
      <c r="C124" s="34">
        <v>14.523293971603792</v>
      </c>
      <c r="D124" s="35">
        <v>8.1404017776772886</v>
      </c>
      <c r="E124" s="35">
        <v>3.3319680003732532</v>
      </c>
      <c r="F124" s="35">
        <v>0</v>
      </c>
      <c r="G124" s="35">
        <v>18.941091731967838</v>
      </c>
      <c r="H124" s="35">
        <v>0</v>
      </c>
      <c r="I124" s="35">
        <v>0</v>
      </c>
      <c r="J124" s="35">
        <v>0</v>
      </c>
      <c r="K124" s="35">
        <v>0</v>
      </c>
      <c r="L124" s="35">
        <v>0.47724915505037352</v>
      </c>
      <c r="M124" s="35">
        <v>0</v>
      </c>
      <c r="N124" s="35">
        <v>0</v>
      </c>
      <c r="O124" s="35">
        <v>1.8872818227123089E-3</v>
      </c>
      <c r="P124" s="35">
        <v>0</v>
      </c>
      <c r="Q124" s="35">
        <v>0</v>
      </c>
      <c r="R124" s="35">
        <v>0</v>
      </c>
      <c r="S124" s="35">
        <v>8.3409107605416644</v>
      </c>
      <c r="T124" s="35">
        <v>6.4231353979794196E-4</v>
      </c>
      <c r="U124" s="35">
        <v>0</v>
      </c>
      <c r="V124" s="35">
        <v>0</v>
      </c>
      <c r="W124" s="35">
        <v>0</v>
      </c>
      <c r="X124" s="35">
        <v>0</v>
      </c>
      <c r="Y124" s="35">
        <v>0</v>
      </c>
      <c r="Z124" s="35">
        <v>0</v>
      </c>
      <c r="AA124" s="35">
        <v>0</v>
      </c>
      <c r="AB124" s="185">
        <v>53.757444992576723</v>
      </c>
    </row>
    <row r="125" spans="2:28" x14ac:dyDescent="0.2">
      <c r="B125" s="37" t="s">
        <v>130</v>
      </c>
      <c r="C125" s="34">
        <v>0</v>
      </c>
      <c r="D125" s="35">
        <v>0</v>
      </c>
      <c r="E125" s="35">
        <v>0</v>
      </c>
      <c r="F125" s="35">
        <v>0</v>
      </c>
      <c r="G125" s="35">
        <v>0</v>
      </c>
      <c r="H125" s="35">
        <v>0</v>
      </c>
      <c r="I125" s="35">
        <v>0</v>
      </c>
      <c r="J125" s="35">
        <v>0</v>
      </c>
      <c r="K125" s="35">
        <v>0</v>
      </c>
      <c r="L125" s="35">
        <v>0</v>
      </c>
      <c r="M125" s="35">
        <v>0</v>
      </c>
      <c r="N125" s="35">
        <v>0</v>
      </c>
      <c r="O125" s="35">
        <v>0</v>
      </c>
      <c r="P125" s="35">
        <v>0</v>
      </c>
      <c r="Q125" s="35">
        <v>0</v>
      </c>
      <c r="R125" s="35">
        <v>0</v>
      </c>
      <c r="S125" s="35">
        <v>0</v>
      </c>
      <c r="T125" s="35">
        <v>0</v>
      </c>
      <c r="U125" s="35">
        <v>0</v>
      </c>
      <c r="V125" s="35">
        <v>0</v>
      </c>
      <c r="W125" s="35">
        <v>0</v>
      </c>
      <c r="X125" s="35">
        <v>0</v>
      </c>
      <c r="Y125" s="35">
        <v>0</v>
      </c>
      <c r="Z125" s="35">
        <v>0</v>
      </c>
      <c r="AA125" s="35">
        <v>0</v>
      </c>
      <c r="AB125" s="185">
        <v>0</v>
      </c>
    </row>
    <row r="126" spans="2:28" x14ac:dyDescent="0.2">
      <c r="B126" s="14" t="s">
        <v>16</v>
      </c>
      <c r="C126" s="187">
        <v>79.981308050056882</v>
      </c>
      <c r="D126" s="188">
        <v>31.432664551750833</v>
      </c>
      <c r="E126" s="188">
        <v>18.34949836943612</v>
      </c>
      <c r="F126" s="188">
        <v>0</v>
      </c>
      <c r="G126" s="188">
        <v>104.31058515932614</v>
      </c>
      <c r="H126" s="188">
        <v>0</v>
      </c>
      <c r="I126" s="188">
        <v>0</v>
      </c>
      <c r="J126" s="188">
        <v>0</v>
      </c>
      <c r="K126" s="188">
        <v>0</v>
      </c>
      <c r="L126" s="188">
        <v>2.6282613132630885</v>
      </c>
      <c r="M126" s="188">
        <v>0</v>
      </c>
      <c r="N126" s="188">
        <v>0</v>
      </c>
      <c r="O126" s="188">
        <v>1.5269311064097806E-2</v>
      </c>
      <c r="P126" s="188">
        <v>0</v>
      </c>
      <c r="Q126" s="188">
        <v>0</v>
      </c>
      <c r="R126" s="188">
        <v>0</v>
      </c>
      <c r="S126" s="188">
        <v>32.2068931181186</v>
      </c>
      <c r="T126" s="188">
        <v>2.4801756209233568E-3</v>
      </c>
      <c r="U126" s="188">
        <v>0</v>
      </c>
      <c r="V126" s="188">
        <v>0</v>
      </c>
      <c r="W126" s="188">
        <v>0</v>
      </c>
      <c r="X126" s="188">
        <v>0</v>
      </c>
      <c r="Y126" s="188">
        <v>0</v>
      </c>
      <c r="Z126" s="188">
        <v>0</v>
      </c>
      <c r="AA126" s="188">
        <v>0</v>
      </c>
      <c r="AB126" s="189">
        <v>268.9269600486366</v>
      </c>
    </row>
  </sheetData>
  <pageMargins left="0.75" right="0.75" top="1" bottom="1" header="0.5" footer="0.5"/>
  <pageSetup orientation="portrait" r:id="rId4"/>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E193"/>
  <sheetViews>
    <sheetView zoomScale="70" zoomScaleNormal="70" workbookViewId="0"/>
  </sheetViews>
  <sheetFormatPr defaultRowHeight="12.75" x14ac:dyDescent="0.2"/>
  <cols>
    <col min="1" max="1" width="25.85546875" customWidth="1"/>
    <col min="2" max="43" width="40.7109375" customWidth="1"/>
    <col min="44" max="46" width="11.42578125" customWidth="1"/>
    <col min="47" max="52" width="29.42578125" customWidth="1"/>
    <col min="53" max="53" width="8.5703125" customWidth="1"/>
    <col min="54" max="55" width="10.5703125" customWidth="1"/>
    <col min="56" max="56" width="30.140625" customWidth="1"/>
    <col min="57" max="57" width="8.5703125" customWidth="1"/>
  </cols>
  <sheetData>
    <row r="1" spans="1:21" x14ac:dyDescent="0.2">
      <c r="A1" s="10" t="s">
        <v>246</v>
      </c>
      <c r="D1" s="27"/>
      <c r="E1" s="61"/>
      <c r="F1" s="27"/>
      <c r="G1" s="5"/>
    </row>
    <row r="2" spans="1:21" x14ac:dyDescent="0.2">
      <c r="D2" s="27"/>
      <c r="E2" s="27"/>
      <c r="F2" s="27"/>
      <c r="G2" s="5"/>
    </row>
    <row r="3" spans="1:21" x14ac:dyDescent="0.2">
      <c r="A3" s="3" t="s">
        <v>42</v>
      </c>
    </row>
    <row r="4" spans="1:21" s="9" customFormat="1" ht="34.5" customHeight="1" x14ac:dyDescent="0.2">
      <c r="A4" s="16" t="str">
        <f>A92</f>
        <v>FIPS</v>
      </c>
      <c r="B4" s="38" t="s">
        <v>84</v>
      </c>
      <c r="C4" s="38" t="s">
        <v>18</v>
      </c>
      <c r="D4" s="38" t="s">
        <v>61</v>
      </c>
      <c r="E4" s="38" t="s">
        <v>21</v>
      </c>
      <c r="F4" s="38" t="s">
        <v>60</v>
      </c>
      <c r="G4" s="38" t="s">
        <v>113</v>
      </c>
      <c r="H4" s="38" t="s">
        <v>248</v>
      </c>
      <c r="I4" s="38" t="s">
        <v>86</v>
      </c>
      <c r="J4" s="38" t="s">
        <v>456</v>
      </c>
      <c r="K4" s="38" t="s">
        <v>71</v>
      </c>
      <c r="L4" s="38" t="s">
        <v>17</v>
      </c>
      <c r="M4" s="38" t="s">
        <v>50</v>
      </c>
      <c r="N4" s="38" t="s">
        <v>54</v>
      </c>
      <c r="O4" s="38" t="s">
        <v>55</v>
      </c>
      <c r="P4" s="38" t="s">
        <v>77</v>
      </c>
      <c r="Q4" s="38" t="s">
        <v>110</v>
      </c>
      <c r="R4" s="38" t="s">
        <v>64</v>
      </c>
      <c r="S4" s="66" t="s">
        <v>75</v>
      </c>
      <c r="T4" s="16" t="s">
        <v>41</v>
      </c>
      <c r="U4" s="57"/>
    </row>
    <row r="5" spans="1:21" s="8" customFormat="1" x14ac:dyDescent="0.2">
      <c r="A5" s="8" t="str">
        <f>PROPER(VLOOKUP(A93,fips_xref!$A$5:$B$280,2,FALSE))</f>
        <v>Blaine</v>
      </c>
      <c r="B5" s="54">
        <f t="shared" ref="B5:R19" si="0">SUMIF($B$92:$AQ$92,B$4,$B93:$AQ93)</f>
        <v>49.956925924081972</v>
      </c>
      <c r="C5" s="54">
        <f t="shared" si="0"/>
        <v>0.77024002443850137</v>
      </c>
      <c r="D5" s="54">
        <f t="shared" si="0"/>
        <v>0.29827406529865164</v>
      </c>
      <c r="E5" s="54">
        <f t="shared" si="0"/>
        <v>11.07111457196431</v>
      </c>
      <c r="F5" s="54">
        <f t="shared" si="0"/>
        <v>12.518921165663752</v>
      </c>
      <c r="G5" s="54">
        <f t="shared" si="0"/>
        <v>0.80425806771334041</v>
      </c>
      <c r="H5" s="54">
        <f t="shared" si="0"/>
        <v>1.0933428135768986</v>
      </c>
      <c r="I5" s="54">
        <f t="shared" si="0"/>
        <v>0.18111609229130854</v>
      </c>
      <c r="J5" s="54">
        <f t="shared" si="0"/>
        <v>21.331547256594071</v>
      </c>
      <c r="K5" s="54">
        <f t="shared" si="0"/>
        <v>4.55232143970915</v>
      </c>
      <c r="L5" s="54">
        <f t="shared" si="0"/>
        <v>6.7540177733895326E-2</v>
      </c>
      <c r="M5" s="54">
        <f t="shared" si="0"/>
        <v>63.697978473578637</v>
      </c>
      <c r="N5" s="54">
        <f t="shared" si="0"/>
        <v>0</v>
      </c>
      <c r="O5" s="54">
        <f t="shared" si="0"/>
        <v>292.01588031669115</v>
      </c>
      <c r="P5" s="54">
        <f t="shared" si="0"/>
        <v>14.317359962439749</v>
      </c>
      <c r="Q5" s="54">
        <f t="shared" si="0"/>
        <v>8.9615430401645213</v>
      </c>
      <c r="R5" s="54">
        <f t="shared" si="0"/>
        <v>52.206760224059224</v>
      </c>
      <c r="S5" s="54">
        <f t="shared" ref="S5:S20" si="1">SUMIF($B$89:$AQ$89,"N",$B93:$AQ93)</f>
        <v>7.8223740497275402</v>
      </c>
      <c r="T5" s="54">
        <f t="shared" ref="T5:T68" si="2">SUM(B5:S5)</f>
        <v>541.66749766572661</v>
      </c>
      <c r="U5" s="59"/>
    </row>
    <row r="6" spans="1:21" s="8" customFormat="1" x14ac:dyDescent="0.2">
      <c r="A6" s="8" t="str">
        <f>PROPER(VLOOKUP(A94,fips_xref!$A$5:$B$280,2,FALSE))</f>
        <v>Cascade</v>
      </c>
      <c r="B6" s="54">
        <f t="shared" si="0"/>
        <v>0</v>
      </c>
      <c r="C6" s="54">
        <f t="shared" si="0"/>
        <v>0</v>
      </c>
      <c r="D6" s="54">
        <f t="shared" si="0"/>
        <v>0</v>
      </c>
      <c r="E6" s="54">
        <f t="shared" si="0"/>
        <v>0</v>
      </c>
      <c r="F6" s="54">
        <f t="shared" si="0"/>
        <v>0</v>
      </c>
      <c r="G6" s="54">
        <f t="shared" si="0"/>
        <v>0</v>
      </c>
      <c r="H6" s="54">
        <f t="shared" si="0"/>
        <v>0</v>
      </c>
      <c r="I6" s="54">
        <f t="shared" si="0"/>
        <v>101.77334936265403</v>
      </c>
      <c r="J6" s="54">
        <f t="shared" si="0"/>
        <v>0</v>
      </c>
      <c r="K6" s="54">
        <f t="shared" si="0"/>
        <v>0</v>
      </c>
      <c r="L6" s="54">
        <f t="shared" si="0"/>
        <v>0</v>
      </c>
      <c r="M6" s="54">
        <f t="shared" si="0"/>
        <v>0</v>
      </c>
      <c r="N6" s="54">
        <f t="shared" si="0"/>
        <v>0</v>
      </c>
      <c r="O6" s="54">
        <f t="shared" si="0"/>
        <v>0</v>
      </c>
      <c r="P6" s="54">
        <f t="shared" si="0"/>
        <v>0</v>
      </c>
      <c r="Q6" s="54">
        <f t="shared" si="0"/>
        <v>0</v>
      </c>
      <c r="R6" s="54">
        <f t="shared" si="0"/>
        <v>0</v>
      </c>
      <c r="S6" s="54">
        <f t="shared" si="1"/>
        <v>1.2005339899524827</v>
      </c>
      <c r="T6" s="54">
        <f t="shared" si="2"/>
        <v>102.97388335260652</v>
      </c>
      <c r="U6" s="59"/>
    </row>
    <row r="7" spans="1:21" s="8" customFormat="1" x14ac:dyDescent="0.2">
      <c r="A7" s="8" t="str">
        <f>PROPER(VLOOKUP(A95,fips_xref!$A$5:$B$280,2,FALSE))</f>
        <v>Chouteau</v>
      </c>
      <c r="B7" s="54">
        <f t="shared" si="0"/>
        <v>1.4991724249998464</v>
      </c>
      <c r="C7" s="54">
        <f t="shared" si="0"/>
        <v>0</v>
      </c>
      <c r="D7" s="54">
        <f t="shared" si="0"/>
        <v>2.8045963563643916E-2</v>
      </c>
      <c r="E7" s="54">
        <f t="shared" si="0"/>
        <v>1.2782160227070061</v>
      </c>
      <c r="F7" s="54">
        <f t="shared" si="0"/>
        <v>0.61869697844632132</v>
      </c>
      <c r="G7" s="54">
        <f t="shared" si="0"/>
        <v>0</v>
      </c>
      <c r="H7" s="54">
        <f t="shared" si="0"/>
        <v>3.6879127206593088E-2</v>
      </c>
      <c r="I7" s="54">
        <f t="shared" si="0"/>
        <v>0</v>
      </c>
      <c r="J7" s="54">
        <f t="shared" si="0"/>
        <v>1.2375000989641267</v>
      </c>
      <c r="K7" s="54">
        <f t="shared" si="0"/>
        <v>0.65471884842385064</v>
      </c>
      <c r="L7" s="54">
        <f t="shared" si="0"/>
        <v>1.0553152770921145E-3</v>
      </c>
      <c r="M7" s="54">
        <f t="shared" si="0"/>
        <v>6.4540766497583641</v>
      </c>
      <c r="N7" s="54">
        <f t="shared" si="0"/>
        <v>0</v>
      </c>
      <c r="O7" s="54">
        <f t="shared" si="0"/>
        <v>0</v>
      </c>
      <c r="P7" s="54">
        <f t="shared" si="0"/>
        <v>0</v>
      </c>
      <c r="Q7" s="54">
        <f t="shared" si="0"/>
        <v>0.56054559513458913</v>
      </c>
      <c r="R7" s="54">
        <f t="shared" si="0"/>
        <v>0.13056825023428006</v>
      </c>
      <c r="S7" s="54">
        <f t="shared" si="1"/>
        <v>8.620385681778403E-2</v>
      </c>
      <c r="T7" s="54">
        <f t="shared" si="2"/>
        <v>12.585679131533499</v>
      </c>
      <c r="U7" s="59"/>
    </row>
    <row r="8" spans="1:21" s="8" customFormat="1" x14ac:dyDescent="0.2">
      <c r="A8" s="8" t="str">
        <f>PROPER(VLOOKUP(A96,fips_xref!$A$5:$B$280,2,FALSE))</f>
        <v>Fergus</v>
      </c>
      <c r="B8" s="54">
        <f t="shared" si="0"/>
        <v>9.6853205014176852E-2</v>
      </c>
      <c r="C8" s="54">
        <f t="shared" si="0"/>
        <v>0</v>
      </c>
      <c r="D8" s="54">
        <f t="shared" si="0"/>
        <v>1.7419796695002296E-3</v>
      </c>
      <c r="E8" s="54">
        <f t="shared" si="0"/>
        <v>8.2328519742625672E-2</v>
      </c>
      <c r="F8" s="54">
        <f t="shared" si="0"/>
        <v>3.151586729886894E-2</v>
      </c>
      <c r="G8" s="54">
        <f t="shared" si="0"/>
        <v>0</v>
      </c>
      <c r="H8" s="54">
        <f t="shared" si="0"/>
        <v>1.4745767139761909E-3</v>
      </c>
      <c r="I8" s="54">
        <f t="shared" si="0"/>
        <v>0</v>
      </c>
      <c r="J8" s="54">
        <f t="shared" si="0"/>
        <v>6.7353418374765148E-2</v>
      </c>
      <c r="K8" s="54">
        <f t="shared" si="0"/>
        <v>4.3471504004450427E-2</v>
      </c>
      <c r="L8" s="54">
        <f t="shared" si="0"/>
        <v>0</v>
      </c>
      <c r="M8" s="54">
        <f t="shared" si="0"/>
        <v>0.17503826823660248</v>
      </c>
      <c r="N8" s="54">
        <f t="shared" si="0"/>
        <v>0</v>
      </c>
      <c r="O8" s="54">
        <f t="shared" si="0"/>
        <v>0</v>
      </c>
      <c r="P8" s="54">
        <f t="shared" si="0"/>
        <v>0</v>
      </c>
      <c r="Q8" s="54">
        <f t="shared" si="0"/>
        <v>0</v>
      </c>
      <c r="R8" s="54">
        <f t="shared" si="0"/>
        <v>2.8362331026149937E-2</v>
      </c>
      <c r="S8" s="54">
        <f t="shared" si="1"/>
        <v>5.3741377039233382E-3</v>
      </c>
      <c r="T8" s="54">
        <f t="shared" si="2"/>
        <v>0.53351380778503921</v>
      </c>
      <c r="U8" s="59"/>
    </row>
    <row r="9" spans="1:21" s="8" customFormat="1" x14ac:dyDescent="0.2">
      <c r="A9" s="8" t="str">
        <f>PROPER(VLOOKUP(A97,fips_xref!$A$5:$B$280,2,FALSE))</f>
        <v>Glacier</v>
      </c>
      <c r="B9" s="54">
        <f t="shared" si="0"/>
        <v>47.482022297729181</v>
      </c>
      <c r="C9" s="54">
        <f t="shared" si="0"/>
        <v>0.60991820440123945</v>
      </c>
      <c r="D9" s="54">
        <f t="shared" si="0"/>
        <v>1.1951897802573164</v>
      </c>
      <c r="E9" s="54">
        <f t="shared" si="0"/>
        <v>29.990172416256826</v>
      </c>
      <c r="F9" s="54">
        <f t="shared" si="0"/>
        <v>83.994848120722637</v>
      </c>
      <c r="G9" s="54">
        <f t="shared" si="0"/>
        <v>0.6368555527772326</v>
      </c>
      <c r="H9" s="54">
        <f t="shared" si="0"/>
        <v>8.3750108335255469</v>
      </c>
      <c r="I9" s="54">
        <f t="shared" si="0"/>
        <v>0.31266699108880902</v>
      </c>
      <c r="J9" s="54">
        <f t="shared" si="0"/>
        <v>132.01916669418665</v>
      </c>
      <c r="K9" s="54">
        <f t="shared" si="0"/>
        <v>4.5084834953581483</v>
      </c>
      <c r="L9" s="54">
        <f t="shared" si="0"/>
        <v>0.59144278401041883</v>
      </c>
      <c r="M9" s="54">
        <f t="shared" si="0"/>
        <v>11.552785735403866</v>
      </c>
      <c r="N9" s="54">
        <f t="shared" si="0"/>
        <v>0.59478433263478081</v>
      </c>
      <c r="O9" s="54">
        <f t="shared" si="0"/>
        <v>385.96345465988668</v>
      </c>
      <c r="P9" s="54">
        <f t="shared" si="0"/>
        <v>18.923552057235618</v>
      </c>
      <c r="Q9" s="54">
        <f t="shared" si="0"/>
        <v>59.671202514361575</v>
      </c>
      <c r="R9" s="54">
        <f t="shared" si="0"/>
        <v>150.03760871300304</v>
      </c>
      <c r="S9" s="54">
        <f t="shared" si="1"/>
        <v>16.115679580532891</v>
      </c>
      <c r="T9" s="54">
        <f t="shared" si="2"/>
        <v>952.57484476337243</v>
      </c>
      <c r="U9" s="59"/>
    </row>
    <row r="10" spans="1:21" s="8" customFormat="1" x14ac:dyDescent="0.2">
      <c r="A10" s="8" t="str">
        <f>PROPER(VLOOKUP(A98,fips_xref!$A$5:$B$280,2,FALSE))</f>
        <v>Golden Valley</v>
      </c>
      <c r="B10" s="54">
        <f t="shared" si="0"/>
        <v>5.5344688579529629E-2</v>
      </c>
      <c r="C10" s="54">
        <f t="shared" si="0"/>
        <v>0</v>
      </c>
      <c r="D10" s="54">
        <f t="shared" si="0"/>
        <v>9.9541695400013112E-4</v>
      </c>
      <c r="E10" s="54">
        <f t="shared" si="0"/>
        <v>4.7044868424357525E-2</v>
      </c>
      <c r="F10" s="54">
        <f t="shared" si="0"/>
        <v>1.800906702792511E-2</v>
      </c>
      <c r="G10" s="54">
        <f t="shared" si="0"/>
        <v>0</v>
      </c>
      <c r="H10" s="54">
        <f t="shared" si="0"/>
        <v>8.426152651292519E-4</v>
      </c>
      <c r="I10" s="54">
        <f t="shared" si="0"/>
        <v>0</v>
      </c>
      <c r="J10" s="54">
        <f t="shared" si="0"/>
        <v>3.8487667642722941E-2</v>
      </c>
      <c r="K10" s="54">
        <f t="shared" si="0"/>
        <v>2.4840859431114529E-2</v>
      </c>
      <c r="L10" s="54">
        <f t="shared" si="0"/>
        <v>0</v>
      </c>
      <c r="M10" s="54">
        <f t="shared" si="0"/>
        <v>9.3161385896593227</v>
      </c>
      <c r="N10" s="54">
        <f t="shared" si="0"/>
        <v>0</v>
      </c>
      <c r="O10" s="54">
        <f t="shared" si="0"/>
        <v>0</v>
      </c>
      <c r="P10" s="54">
        <f t="shared" si="0"/>
        <v>0</v>
      </c>
      <c r="Q10" s="54">
        <f t="shared" si="0"/>
        <v>0</v>
      </c>
      <c r="R10" s="54">
        <f t="shared" si="0"/>
        <v>0</v>
      </c>
      <c r="S10" s="54">
        <f t="shared" si="1"/>
        <v>1.6474165435917876</v>
      </c>
      <c r="T10" s="54">
        <f t="shared" si="2"/>
        <v>11.149120316575891</v>
      </c>
      <c r="U10" s="59"/>
    </row>
    <row r="11" spans="1:21" s="8" customFormat="1" x14ac:dyDescent="0.2">
      <c r="A11" s="8" t="str">
        <f>PROPER(VLOOKUP(A99,fips_xref!$A$5:$B$280,2,FALSE))</f>
        <v>Hill</v>
      </c>
      <c r="B11" s="54">
        <f t="shared" si="0"/>
        <v>29.035771517558231</v>
      </c>
      <c r="C11" s="54">
        <f t="shared" si="0"/>
        <v>0</v>
      </c>
      <c r="D11" s="54">
        <f t="shared" si="0"/>
        <v>0.13838061779669056</v>
      </c>
      <c r="E11" s="54">
        <f t="shared" si="0"/>
        <v>6.4455165238306789</v>
      </c>
      <c r="F11" s="54">
        <f t="shared" si="0"/>
        <v>2.7261595841508601</v>
      </c>
      <c r="G11" s="54">
        <f t="shared" si="0"/>
        <v>0</v>
      </c>
      <c r="H11" s="54">
        <f t="shared" si="0"/>
        <v>0.14341520231516922</v>
      </c>
      <c r="I11" s="54">
        <f t="shared" si="0"/>
        <v>0.21434914825682905</v>
      </c>
      <c r="J11" s="54">
        <f t="shared" si="0"/>
        <v>5.6566817681603698</v>
      </c>
      <c r="K11" s="54">
        <f t="shared" si="0"/>
        <v>3.3629709318149144</v>
      </c>
      <c r="L11" s="54">
        <f t="shared" si="0"/>
        <v>2.1106305541842289E-3</v>
      </c>
      <c r="M11" s="54">
        <f t="shared" si="0"/>
        <v>47.776192486502566</v>
      </c>
      <c r="N11" s="54">
        <f t="shared" si="0"/>
        <v>6.6953005158409651</v>
      </c>
      <c r="O11" s="54">
        <f t="shared" si="0"/>
        <v>0.54707652905083237</v>
      </c>
      <c r="P11" s="54">
        <f t="shared" si="0"/>
        <v>2.6822827528860213E-2</v>
      </c>
      <c r="Q11" s="54">
        <f t="shared" si="0"/>
        <v>0.79985544536512532</v>
      </c>
      <c r="R11" s="54">
        <f t="shared" si="0"/>
        <v>2.5467058542710252</v>
      </c>
      <c r="S11" s="54">
        <f t="shared" si="1"/>
        <v>0.59818311870616769</v>
      </c>
      <c r="T11" s="54">
        <f t="shared" si="2"/>
        <v>106.71549270170347</v>
      </c>
      <c r="U11" s="59"/>
    </row>
    <row r="12" spans="1:21" s="8" customFormat="1" x14ac:dyDescent="0.2">
      <c r="A12" s="8" t="str">
        <f>PROPER(VLOOKUP(A100,fips_xref!$A$5:$B$280,2,FALSE))</f>
        <v>Liberty</v>
      </c>
      <c r="B12" s="54">
        <f t="shared" si="0"/>
        <v>8.6949521746701528</v>
      </c>
      <c r="C12" s="54">
        <f t="shared" si="0"/>
        <v>0.11541661458843698</v>
      </c>
      <c r="D12" s="54">
        <f t="shared" si="0"/>
        <v>0.25864051340380545</v>
      </c>
      <c r="E12" s="54">
        <f t="shared" si="0"/>
        <v>7.2135301951916535</v>
      </c>
      <c r="F12" s="54">
        <f t="shared" si="0"/>
        <v>16.473202463857618</v>
      </c>
      <c r="G12" s="54">
        <f t="shared" si="0"/>
        <v>0.12051404820020895</v>
      </c>
      <c r="H12" s="54">
        <f t="shared" si="0"/>
        <v>1.6112688412391953</v>
      </c>
      <c r="I12" s="54">
        <f t="shared" si="0"/>
        <v>0</v>
      </c>
      <c r="J12" s="54">
        <f t="shared" si="0"/>
        <v>26.225683950708245</v>
      </c>
      <c r="K12" s="54">
        <f t="shared" si="0"/>
        <v>1.6670767016025096</v>
      </c>
      <c r="L12" s="54">
        <f t="shared" si="0"/>
        <v>0.11183645370378828</v>
      </c>
      <c r="M12" s="54">
        <f t="shared" si="0"/>
        <v>12.999334795120108</v>
      </c>
      <c r="N12" s="54">
        <f t="shared" si="0"/>
        <v>27.515856150223314</v>
      </c>
      <c r="O12" s="54">
        <f t="shared" si="0"/>
        <v>175.99194756554601</v>
      </c>
      <c r="P12" s="54">
        <f t="shared" si="0"/>
        <v>8.628777520777593</v>
      </c>
      <c r="Q12" s="54">
        <f t="shared" si="0"/>
        <v>21.164791648841156</v>
      </c>
      <c r="R12" s="54">
        <f t="shared" si="0"/>
        <v>28.222568132037438</v>
      </c>
      <c r="S12" s="54">
        <f t="shared" si="1"/>
        <v>1.5860341150464998</v>
      </c>
      <c r="T12" s="54">
        <f t="shared" si="2"/>
        <v>338.60143188475774</v>
      </c>
      <c r="U12" s="59"/>
    </row>
    <row r="13" spans="1:21" s="8" customFormat="1" x14ac:dyDescent="0.2">
      <c r="A13" s="8" t="str">
        <f>PROPER(VLOOKUP(A101,fips_xref!$A$5:$B$280,2,FALSE))</f>
        <v>Musselshell</v>
      </c>
      <c r="B13" s="54">
        <f t="shared" si="0"/>
        <v>3.675179459908541</v>
      </c>
      <c r="C13" s="54">
        <f t="shared" si="0"/>
        <v>6.2813483293760221E-3</v>
      </c>
      <c r="D13" s="54">
        <f t="shared" si="0"/>
        <v>0.14106279018540155</v>
      </c>
      <c r="E13" s="54">
        <f t="shared" si="0"/>
        <v>3.3919900185105707</v>
      </c>
      <c r="F13" s="54">
        <f t="shared" si="0"/>
        <v>10.26100550732184</v>
      </c>
      <c r="G13" s="54">
        <f t="shared" si="0"/>
        <v>6.5587672799801806E-3</v>
      </c>
      <c r="H13" s="54">
        <f t="shared" si="0"/>
        <v>1.0294858242518234</v>
      </c>
      <c r="I13" s="54">
        <f t="shared" si="0"/>
        <v>0</v>
      </c>
      <c r="J13" s="54">
        <f t="shared" si="0"/>
        <v>16.059659507766483</v>
      </c>
      <c r="K13" s="54">
        <f t="shared" si="0"/>
        <v>0.39106820844155959</v>
      </c>
      <c r="L13" s="54">
        <f t="shared" si="0"/>
        <v>7.3100271656485125E-2</v>
      </c>
      <c r="M13" s="54">
        <f t="shared" si="0"/>
        <v>0.11403848926707155</v>
      </c>
      <c r="N13" s="54">
        <f t="shared" si="0"/>
        <v>0</v>
      </c>
      <c r="O13" s="54">
        <f t="shared" si="0"/>
        <v>183.28559000006291</v>
      </c>
      <c r="P13" s="54">
        <f t="shared" si="0"/>
        <v>8.9863803472370769</v>
      </c>
      <c r="Q13" s="54">
        <f t="shared" si="0"/>
        <v>3.0814667159932112</v>
      </c>
      <c r="R13" s="54">
        <f t="shared" si="0"/>
        <v>235.00728461895716</v>
      </c>
      <c r="S13" s="54">
        <f t="shared" si="1"/>
        <v>0.44706592752985713</v>
      </c>
      <c r="T13" s="54">
        <f t="shared" si="2"/>
        <v>465.9572178026994</v>
      </c>
      <c r="U13" s="59"/>
    </row>
    <row r="14" spans="1:21" s="8" customFormat="1" x14ac:dyDescent="0.2">
      <c r="A14" s="8" t="str">
        <f>PROPER(VLOOKUP(A102,fips_xref!$A$5:$B$280,2,FALSE))</f>
        <v>Petroleum</v>
      </c>
      <c r="B14" s="54">
        <f t="shared" si="0"/>
        <v>2.3917834580357167</v>
      </c>
      <c r="C14" s="54">
        <f t="shared" si="0"/>
        <v>2.8615031278268543E-2</v>
      </c>
      <c r="D14" s="54">
        <f t="shared" si="0"/>
        <v>9.1802768215896238E-2</v>
      </c>
      <c r="E14" s="54">
        <f t="shared" si="0"/>
        <v>2.2074855676021174</v>
      </c>
      <c r="F14" s="54">
        <f t="shared" si="0"/>
        <v>6.6777972349237373</v>
      </c>
      <c r="G14" s="54">
        <f t="shared" si="0"/>
        <v>2.9878828719909715E-2</v>
      </c>
      <c r="H14" s="54">
        <f t="shared" si="0"/>
        <v>0.6699828380051549</v>
      </c>
      <c r="I14" s="54">
        <f t="shared" si="0"/>
        <v>0</v>
      </c>
      <c r="J14" s="54">
        <f t="shared" si="0"/>
        <v>10.451524441562315</v>
      </c>
      <c r="K14" s="54">
        <f t="shared" si="0"/>
        <v>0.25450470708101491</v>
      </c>
      <c r="L14" s="54">
        <f t="shared" si="0"/>
        <v>4.7573192665331575E-2</v>
      </c>
      <c r="M14" s="54">
        <f t="shared" si="0"/>
        <v>6.3631667128278266E-2</v>
      </c>
      <c r="N14" s="54">
        <f t="shared" si="0"/>
        <v>0</v>
      </c>
      <c r="O14" s="54">
        <f t="shared" si="0"/>
        <v>30.698764609888652</v>
      </c>
      <c r="P14" s="54">
        <f t="shared" si="0"/>
        <v>1.5051416479313284</v>
      </c>
      <c r="Q14" s="54">
        <f t="shared" si="0"/>
        <v>1.7194095221635515</v>
      </c>
      <c r="R14" s="54">
        <f t="shared" si="0"/>
        <v>69.227852683000876</v>
      </c>
      <c r="S14" s="54">
        <f t="shared" si="1"/>
        <v>0.42388700767468968</v>
      </c>
      <c r="T14" s="54">
        <f t="shared" si="2"/>
        <v>126.48963520587685</v>
      </c>
      <c r="U14" s="59"/>
    </row>
    <row r="15" spans="1:21" s="8" customFormat="1" x14ac:dyDescent="0.2">
      <c r="A15" s="8" t="str">
        <f>PROPER(VLOOKUP(A103,fips_xref!$A$5:$B$280,2,FALSE))</f>
        <v>Phillips</v>
      </c>
      <c r="B15" s="54">
        <f t="shared" si="0"/>
        <v>53.88179816107877</v>
      </c>
      <c r="C15" s="54">
        <f t="shared" si="0"/>
        <v>0.54340707453177528</v>
      </c>
      <c r="D15" s="54">
        <f t="shared" si="0"/>
        <v>0.38132141462390168</v>
      </c>
      <c r="E15" s="54">
        <f t="shared" si="0"/>
        <v>17.9258444173255</v>
      </c>
      <c r="F15" s="54">
        <f t="shared" si="0"/>
        <v>7.1247625381223658</v>
      </c>
      <c r="G15" s="54">
        <f t="shared" si="0"/>
        <v>0.56740692495600054</v>
      </c>
      <c r="H15" s="54">
        <f t="shared" si="0"/>
        <v>0.34945551103762684</v>
      </c>
      <c r="I15" s="54">
        <f t="shared" si="0"/>
        <v>0</v>
      </c>
      <c r="J15" s="54">
        <f t="shared" si="0"/>
        <v>15.054526566965514</v>
      </c>
      <c r="K15" s="54">
        <f t="shared" si="0"/>
        <v>9.4242659936512858</v>
      </c>
      <c r="L15" s="54">
        <f t="shared" si="0"/>
        <v>2.1421325027541427E-3</v>
      </c>
      <c r="M15" s="54">
        <f t="shared" si="0"/>
        <v>76.084997485139112</v>
      </c>
      <c r="N15" s="54">
        <f t="shared" si="0"/>
        <v>0</v>
      </c>
      <c r="O15" s="54">
        <f t="shared" si="0"/>
        <v>0</v>
      </c>
      <c r="P15" s="54">
        <f t="shared" si="0"/>
        <v>0</v>
      </c>
      <c r="Q15" s="54">
        <f t="shared" si="0"/>
        <v>1.5582602805611376</v>
      </c>
      <c r="R15" s="54">
        <f t="shared" si="0"/>
        <v>11.432005135421372</v>
      </c>
      <c r="S15" s="54">
        <f t="shared" si="1"/>
        <v>1.2633124210814628</v>
      </c>
      <c r="T15" s="54">
        <f t="shared" si="2"/>
        <v>195.59350605699859</v>
      </c>
      <c r="U15" s="59"/>
    </row>
    <row r="16" spans="1:21" s="8" customFormat="1" x14ac:dyDescent="0.2">
      <c r="A16" s="8" t="str">
        <f>PROPER(VLOOKUP(A104,fips_xref!$A$5:$B$280,2,FALSE))</f>
        <v>Pondera</v>
      </c>
      <c r="B16" s="54">
        <f t="shared" si="0"/>
        <v>16.102628654454943</v>
      </c>
      <c r="C16" s="54">
        <f t="shared" si="0"/>
        <v>2.3664400343656064E-2</v>
      </c>
      <c r="D16" s="54">
        <f t="shared" si="0"/>
        <v>0.48258816139883853</v>
      </c>
      <c r="E16" s="54">
        <f t="shared" si="0"/>
        <v>12.064799482162696</v>
      </c>
      <c r="F16" s="54">
        <f t="shared" si="0"/>
        <v>34.019782939187564</v>
      </c>
      <c r="G16" s="54">
        <f t="shared" si="0"/>
        <v>2.4709550646706664E-2</v>
      </c>
      <c r="H16" s="54">
        <f t="shared" si="0"/>
        <v>3.3939873229936128</v>
      </c>
      <c r="I16" s="54">
        <f t="shared" si="0"/>
        <v>0</v>
      </c>
      <c r="J16" s="54">
        <f t="shared" si="0"/>
        <v>53.450172077505826</v>
      </c>
      <c r="K16" s="54">
        <f t="shared" si="0"/>
        <v>1.7779007852576398</v>
      </c>
      <c r="L16" s="54">
        <f t="shared" si="0"/>
        <v>0.23980316515331526</v>
      </c>
      <c r="M16" s="54">
        <f t="shared" si="0"/>
        <v>2.1930479758610133</v>
      </c>
      <c r="N16" s="54">
        <f t="shared" si="0"/>
        <v>1.515283895045751</v>
      </c>
      <c r="O16" s="54">
        <f t="shared" si="0"/>
        <v>121.32966803161061</v>
      </c>
      <c r="P16" s="54">
        <f t="shared" si="0"/>
        <v>5.948719396520425</v>
      </c>
      <c r="Q16" s="54">
        <f t="shared" si="0"/>
        <v>0</v>
      </c>
      <c r="R16" s="54">
        <f t="shared" si="0"/>
        <v>75.316220433229205</v>
      </c>
      <c r="S16" s="54">
        <f t="shared" si="1"/>
        <v>1.5258406397401061</v>
      </c>
      <c r="T16" s="54">
        <f t="shared" si="2"/>
        <v>329.40881691111196</v>
      </c>
      <c r="U16" s="59"/>
    </row>
    <row r="17" spans="1:21" s="8" customFormat="1" x14ac:dyDescent="0.2">
      <c r="A17" s="8" t="str">
        <f>PROPER(VLOOKUP(A105,fips_xref!$A$5:$B$280,2,FALSE))</f>
        <v>Rosebud</v>
      </c>
      <c r="B17" s="54">
        <f t="shared" si="0"/>
        <v>26.379221408766881</v>
      </c>
      <c r="C17" s="54">
        <f t="shared" si="0"/>
        <v>3.3101708656394273E-2</v>
      </c>
      <c r="D17" s="54">
        <f t="shared" si="0"/>
        <v>0.18609348257799732</v>
      </c>
      <c r="E17" s="54">
        <f t="shared" si="0"/>
        <v>4.4805734637152543</v>
      </c>
      <c r="F17" s="54">
        <f t="shared" si="0"/>
        <v>13.522969839895278</v>
      </c>
      <c r="G17" s="54">
        <f t="shared" si="0"/>
        <v>3.4563662491324129E-2</v>
      </c>
      <c r="H17" s="54">
        <f t="shared" si="0"/>
        <v>1.3565173746559862</v>
      </c>
      <c r="I17" s="54">
        <f t="shared" si="0"/>
        <v>0</v>
      </c>
      <c r="J17" s="54">
        <f t="shared" si="0"/>
        <v>21.167586030317317</v>
      </c>
      <c r="K17" s="54">
        <f t="shared" si="0"/>
        <v>0.52142706089983326</v>
      </c>
      <c r="L17" s="54">
        <f t="shared" si="0"/>
        <v>9.6306707102988318E-2</v>
      </c>
      <c r="M17" s="54">
        <f t="shared" si="0"/>
        <v>0.19072036357585001</v>
      </c>
      <c r="N17" s="54">
        <f t="shared" si="0"/>
        <v>14.129568548178172</v>
      </c>
      <c r="O17" s="54">
        <f t="shared" si="0"/>
        <v>272.23348373577312</v>
      </c>
      <c r="P17" s="54">
        <f t="shared" si="0"/>
        <v>13.347441160552757</v>
      </c>
      <c r="Q17" s="54">
        <f t="shared" si="0"/>
        <v>5.1535096281813235</v>
      </c>
      <c r="R17" s="54">
        <f t="shared" si="0"/>
        <v>232.58958436830392</v>
      </c>
      <c r="S17" s="54">
        <f t="shared" si="1"/>
        <v>1.0712094771334579</v>
      </c>
      <c r="T17" s="54">
        <f t="shared" si="2"/>
        <v>606.49387802077797</v>
      </c>
      <c r="U17" s="59"/>
    </row>
    <row r="18" spans="1:21" s="8" customFormat="1" x14ac:dyDescent="0.2">
      <c r="A18" s="8" t="str">
        <f>PROPER(VLOOKUP(A106,fips_xref!$A$5:$B$280,2,FALSE))</f>
        <v>Teton</v>
      </c>
      <c r="B18" s="54">
        <f t="shared" si="0"/>
        <v>6.3556523341370283</v>
      </c>
      <c r="C18" s="54">
        <f t="shared" si="0"/>
        <v>1.0768025707501754E-2</v>
      </c>
      <c r="D18" s="54">
        <f t="shared" si="0"/>
        <v>0.24281734298611707</v>
      </c>
      <c r="E18" s="54">
        <f t="shared" si="0"/>
        <v>5.8618849001567659</v>
      </c>
      <c r="F18" s="54">
        <f t="shared" si="0"/>
        <v>17.6083042224368</v>
      </c>
      <c r="G18" s="54">
        <f t="shared" si="0"/>
        <v>1.1243601051394599E-2</v>
      </c>
      <c r="H18" s="54">
        <f t="shared" si="0"/>
        <v>1.765675456839684</v>
      </c>
      <c r="I18" s="54">
        <f t="shared" si="0"/>
        <v>0</v>
      </c>
      <c r="J18" s="54">
        <f t="shared" si="0"/>
        <v>27.569332538099555</v>
      </c>
      <c r="K18" s="54">
        <f t="shared" si="0"/>
        <v>0.69524350247378819</v>
      </c>
      <c r="L18" s="54">
        <f t="shared" si="0"/>
        <v>0.12531475141111734</v>
      </c>
      <c r="M18" s="54">
        <f t="shared" si="0"/>
        <v>5.2594325306170621E-3</v>
      </c>
      <c r="N18" s="54">
        <f t="shared" si="0"/>
        <v>0.17473573718569388</v>
      </c>
      <c r="O18" s="54">
        <f t="shared" si="0"/>
        <v>72.106313911886346</v>
      </c>
      <c r="P18" s="54">
        <f t="shared" si="0"/>
        <v>3.5353284578960111</v>
      </c>
      <c r="Q18" s="54">
        <f t="shared" si="0"/>
        <v>4.289943917573731E-4</v>
      </c>
      <c r="R18" s="54">
        <f t="shared" si="0"/>
        <v>45.039663568661965</v>
      </c>
      <c r="S18" s="54">
        <f t="shared" si="1"/>
        <v>0.77373140253055828</v>
      </c>
      <c r="T18" s="54">
        <f t="shared" si="2"/>
        <v>181.8816981803827</v>
      </c>
      <c r="U18" s="59"/>
    </row>
    <row r="19" spans="1:21" s="8" customFormat="1" x14ac:dyDescent="0.2">
      <c r="A19" s="8" t="str">
        <f>PROPER(VLOOKUP(A107,fips_xref!$A$5:$B$280,2,FALSE))</f>
        <v>Toole</v>
      </c>
      <c r="B19" s="54">
        <f t="shared" si="0"/>
        <v>97.947732858797039</v>
      </c>
      <c r="C19" s="54">
        <f t="shared" si="0"/>
        <v>0.93874635220926639</v>
      </c>
      <c r="D19" s="54">
        <f t="shared" si="0"/>
        <v>2.2687553323703291</v>
      </c>
      <c r="E19" s="54">
        <f t="shared" si="0"/>
        <v>58.80883062491565</v>
      </c>
      <c r="F19" s="54">
        <f t="shared" si="0"/>
        <v>155.01601459314324</v>
      </c>
      <c r="G19" s="54">
        <f t="shared" si="0"/>
        <v>0.98020656333868916</v>
      </c>
      <c r="H19" s="54">
        <f t="shared" si="0"/>
        <v>15.375226579580493</v>
      </c>
      <c r="I19" s="54">
        <f t="shared" si="0"/>
        <v>1.2266166573484045</v>
      </c>
      <c r="J19" s="54">
        <f t="shared" si="0"/>
        <v>244.51448596186648</v>
      </c>
      <c r="K19" s="54">
        <f t="shared" si="0"/>
        <v>10.354872755251664</v>
      </c>
      <c r="L19" s="54">
        <f t="shared" si="0"/>
        <v>1.0807272689644924</v>
      </c>
      <c r="M19" s="54">
        <f t="shared" si="0"/>
        <v>43.795286055282581</v>
      </c>
      <c r="N19" s="54">
        <f t="shared" si="0"/>
        <v>7.1397722469056024</v>
      </c>
      <c r="O19" s="54">
        <f t="shared" si="0"/>
        <v>334.05749328070613</v>
      </c>
      <c r="P19" s="54">
        <f t="shared" si="0"/>
        <v>16.378634525845644</v>
      </c>
      <c r="Q19" s="54">
        <f t="shared" si="0"/>
        <v>104.9848101967094</v>
      </c>
      <c r="R19" s="54">
        <f t="shared" si="0"/>
        <v>293.2839102685387</v>
      </c>
      <c r="S19" s="54">
        <f t="shared" si="1"/>
        <v>15.029393360301636</v>
      </c>
      <c r="T19" s="54">
        <f t="shared" si="2"/>
        <v>1403.1815154820752</v>
      </c>
      <c r="U19" s="59"/>
    </row>
    <row r="20" spans="1:21" s="8" customFormat="1" x14ac:dyDescent="0.2">
      <c r="A20" s="8" t="str">
        <f>PROPER(VLOOKUP(A108,fips_xref!$A$5:$B$280,2,FALSE))</f>
        <v>Yellowstone</v>
      </c>
      <c r="B20" s="54">
        <f t="shared" ref="B20:R20" si="3">SUMIF($B$92:$AQ$92,B$4,$B108:$AQ108)</f>
        <v>1.6917492751959951</v>
      </c>
      <c r="C20" s="54">
        <f t="shared" si="3"/>
        <v>0</v>
      </c>
      <c r="D20" s="54">
        <f t="shared" si="3"/>
        <v>6.4933665323438805E-2</v>
      </c>
      <c r="E20" s="54">
        <f t="shared" si="3"/>
        <v>1.5613922307429613</v>
      </c>
      <c r="F20" s="54">
        <f t="shared" si="3"/>
        <v>4.7233199954338634</v>
      </c>
      <c r="G20" s="54">
        <f t="shared" si="3"/>
        <v>0</v>
      </c>
      <c r="H20" s="54">
        <f t="shared" si="3"/>
        <v>0.47389030005242672</v>
      </c>
      <c r="I20" s="54">
        <f t="shared" si="3"/>
        <v>5.0621500896135145E-2</v>
      </c>
      <c r="J20" s="54">
        <f t="shared" si="3"/>
        <v>7.3925416781782234</v>
      </c>
      <c r="K20" s="54">
        <f t="shared" si="3"/>
        <v>0.18001552452071792</v>
      </c>
      <c r="L20" s="54">
        <f t="shared" si="3"/>
        <v>3.3649331397429656E-2</v>
      </c>
      <c r="M20" s="54">
        <f t="shared" si="3"/>
        <v>0</v>
      </c>
      <c r="N20" s="54">
        <f t="shared" si="3"/>
        <v>0</v>
      </c>
      <c r="O20" s="54">
        <f t="shared" si="3"/>
        <v>17.503812361344963</v>
      </c>
      <c r="P20" s="54">
        <f t="shared" si="3"/>
        <v>0.85820121159367646</v>
      </c>
      <c r="Q20" s="54">
        <f t="shared" si="3"/>
        <v>0</v>
      </c>
      <c r="R20" s="54">
        <f t="shared" si="3"/>
        <v>29.841150535339725</v>
      </c>
      <c r="S20" s="54">
        <f t="shared" si="1"/>
        <v>2.8907735515649544</v>
      </c>
      <c r="T20" s="54">
        <f t="shared" si="2"/>
        <v>67.2660511615845</v>
      </c>
      <c r="U20" s="59"/>
    </row>
    <row r="21" spans="1:21" s="131" customFormat="1" x14ac:dyDescent="0.2">
      <c r="A21" s="131" t="str">
        <f>PROPER(VLOOKUP(A114,fips_xref!$A$5:$B$280,2,FALSE))&amp;"_"&amp;"BLM"</f>
        <v>Blaine_BLM</v>
      </c>
      <c r="B21" s="146">
        <f t="shared" ref="B21:R35" si="4">SUMIF($B$92:$AQ$92,B$4,$B114:$AQ114)</f>
        <v>2.655180321923261</v>
      </c>
      <c r="C21" s="146">
        <f t="shared" si="4"/>
        <v>0</v>
      </c>
      <c r="D21" s="146">
        <f t="shared" si="4"/>
        <v>6.2447017651341329E-2</v>
      </c>
      <c r="E21" s="146">
        <f t="shared" si="4"/>
        <v>2.3095107750706871</v>
      </c>
      <c r="F21" s="146">
        <f t="shared" si="4"/>
        <v>2.6406347125718859</v>
      </c>
      <c r="G21" s="146">
        <f t="shared" si="4"/>
        <v>0</v>
      </c>
      <c r="H21" s="146">
        <f t="shared" si="4"/>
        <v>0.23122433567395118</v>
      </c>
      <c r="I21" s="146">
        <f t="shared" si="4"/>
        <v>0</v>
      </c>
      <c r="J21" s="146">
        <f t="shared" si="4"/>
        <v>4.4930432456781988</v>
      </c>
      <c r="K21" s="146">
        <f t="shared" si="4"/>
        <v>0.94509983221715799</v>
      </c>
      <c r="L21" s="146">
        <f t="shared" si="4"/>
        <v>1.4326704367795979E-2</v>
      </c>
      <c r="M21" s="146">
        <f t="shared" si="4"/>
        <v>13.807567675784378</v>
      </c>
      <c r="N21" s="146">
        <f t="shared" si="4"/>
        <v>0</v>
      </c>
      <c r="O21" s="146">
        <f t="shared" si="4"/>
        <v>41.222640554312811</v>
      </c>
      <c r="P21" s="146">
        <f t="shared" si="4"/>
        <v>2.0211208471891742</v>
      </c>
      <c r="Q21" s="146">
        <f t="shared" si="4"/>
        <v>0</v>
      </c>
      <c r="R21" s="146">
        <f t="shared" si="4"/>
        <v>8.2078000833744742</v>
      </c>
      <c r="S21" s="146">
        <f t="shared" ref="S21:S36" si="5">SUMIF($B$89:$AQ$89,"N",$B114:$AQ114)</f>
        <v>4.1699637639737199</v>
      </c>
      <c r="T21" s="54">
        <f t="shared" si="2"/>
        <v>82.78055986978886</v>
      </c>
      <c r="U21" s="59"/>
    </row>
    <row r="22" spans="1:21" s="131" customFormat="1" x14ac:dyDescent="0.2">
      <c r="A22" s="131" t="str">
        <f>PROPER(VLOOKUP(A115,fips_xref!$A$5:$B$280,2,FALSE))&amp;"_"&amp;"BLM"</f>
        <v>Cascade_BLM</v>
      </c>
      <c r="B22" s="146">
        <f t="shared" si="4"/>
        <v>0</v>
      </c>
      <c r="C22" s="146">
        <f t="shared" si="4"/>
        <v>0</v>
      </c>
      <c r="D22" s="146">
        <f t="shared" si="4"/>
        <v>0</v>
      </c>
      <c r="E22" s="146">
        <f t="shared" si="4"/>
        <v>0</v>
      </c>
      <c r="F22" s="146">
        <f t="shared" si="4"/>
        <v>0</v>
      </c>
      <c r="G22" s="146">
        <f t="shared" si="4"/>
        <v>0</v>
      </c>
      <c r="H22" s="146">
        <f t="shared" si="4"/>
        <v>0</v>
      </c>
      <c r="I22" s="146">
        <f t="shared" si="4"/>
        <v>0</v>
      </c>
      <c r="J22" s="146">
        <f t="shared" si="4"/>
        <v>0</v>
      </c>
      <c r="K22" s="146">
        <f t="shared" si="4"/>
        <v>0</v>
      </c>
      <c r="L22" s="146">
        <f t="shared" si="4"/>
        <v>0</v>
      </c>
      <c r="M22" s="146">
        <f t="shared" si="4"/>
        <v>0</v>
      </c>
      <c r="N22" s="146">
        <f t="shared" si="4"/>
        <v>0</v>
      </c>
      <c r="O22" s="146">
        <f t="shared" si="4"/>
        <v>0</v>
      </c>
      <c r="P22" s="146">
        <f t="shared" si="4"/>
        <v>0</v>
      </c>
      <c r="Q22" s="146">
        <f t="shared" si="4"/>
        <v>0</v>
      </c>
      <c r="R22" s="146">
        <f t="shared" si="4"/>
        <v>0</v>
      </c>
      <c r="S22" s="146">
        <f t="shared" si="5"/>
        <v>0</v>
      </c>
      <c r="T22" s="54">
        <f t="shared" si="2"/>
        <v>0</v>
      </c>
      <c r="U22" s="59"/>
    </row>
    <row r="23" spans="1:21" s="131" customFormat="1" x14ac:dyDescent="0.2">
      <c r="A23" s="131" t="str">
        <f>PROPER(VLOOKUP(A116,fips_xref!$A$5:$B$280,2,FALSE))&amp;"_"&amp;"BLM"</f>
        <v>Chouteau_BLM</v>
      </c>
      <c r="B23" s="146">
        <f t="shared" si="4"/>
        <v>0.19946421180365156</v>
      </c>
      <c r="C23" s="146">
        <f t="shared" si="4"/>
        <v>0</v>
      </c>
      <c r="D23" s="146">
        <f t="shared" si="4"/>
        <v>3.5875178493472576E-3</v>
      </c>
      <c r="E23" s="146">
        <f t="shared" si="4"/>
        <v>0.1695513669064487</v>
      </c>
      <c r="F23" s="146">
        <f t="shared" si="4"/>
        <v>6.49053134499495E-2</v>
      </c>
      <c r="G23" s="146">
        <f t="shared" si="4"/>
        <v>0</v>
      </c>
      <c r="H23" s="146">
        <f t="shared" si="4"/>
        <v>3.0368151673889053E-3</v>
      </c>
      <c r="I23" s="146">
        <f t="shared" si="4"/>
        <v>0</v>
      </c>
      <c r="J23" s="146">
        <f t="shared" si="4"/>
        <v>0.13871091314363454</v>
      </c>
      <c r="K23" s="146">
        <f t="shared" si="4"/>
        <v>8.9527334494483399E-2</v>
      </c>
      <c r="L23" s="146">
        <f t="shared" si="4"/>
        <v>0</v>
      </c>
      <c r="M23" s="146">
        <f t="shared" si="4"/>
        <v>0.81628961267189126</v>
      </c>
      <c r="N23" s="146">
        <f t="shared" si="4"/>
        <v>0</v>
      </c>
      <c r="O23" s="146">
        <f t="shared" si="4"/>
        <v>0</v>
      </c>
      <c r="P23" s="146">
        <f t="shared" si="4"/>
        <v>0</v>
      </c>
      <c r="Q23" s="146">
        <f t="shared" si="4"/>
        <v>0</v>
      </c>
      <c r="R23" s="146">
        <f t="shared" si="4"/>
        <v>2.5755281451732517E-2</v>
      </c>
      <c r="S23" s="146">
        <f t="shared" si="5"/>
        <v>1.1067761165781231E-2</v>
      </c>
      <c r="T23" s="54">
        <f t="shared" si="2"/>
        <v>1.5218961281043089</v>
      </c>
      <c r="U23" s="59"/>
    </row>
    <row r="24" spans="1:21" s="131" customFormat="1" x14ac:dyDescent="0.2">
      <c r="A24" s="131" t="str">
        <f>PROPER(VLOOKUP(A117,fips_xref!$A$5:$B$280,2,FALSE))&amp;"_"&amp;"BLM"</f>
        <v>Fergus_BLM</v>
      </c>
      <c r="B24" s="146">
        <f t="shared" si="4"/>
        <v>9.6853205014176852E-2</v>
      </c>
      <c r="C24" s="146">
        <f t="shared" si="4"/>
        <v>0</v>
      </c>
      <c r="D24" s="146">
        <f t="shared" si="4"/>
        <v>1.7419796695002296E-3</v>
      </c>
      <c r="E24" s="146">
        <f t="shared" si="4"/>
        <v>8.2328519742625672E-2</v>
      </c>
      <c r="F24" s="146">
        <f t="shared" si="4"/>
        <v>3.151586729886894E-2</v>
      </c>
      <c r="G24" s="146">
        <f t="shared" si="4"/>
        <v>0</v>
      </c>
      <c r="H24" s="146">
        <f t="shared" si="4"/>
        <v>1.4745767139761909E-3</v>
      </c>
      <c r="I24" s="146">
        <f t="shared" si="4"/>
        <v>0</v>
      </c>
      <c r="J24" s="146">
        <f t="shared" si="4"/>
        <v>6.7353418374765148E-2</v>
      </c>
      <c r="K24" s="146">
        <f t="shared" si="4"/>
        <v>4.3471504004450427E-2</v>
      </c>
      <c r="L24" s="146">
        <f t="shared" si="4"/>
        <v>0</v>
      </c>
      <c r="M24" s="146">
        <f t="shared" si="4"/>
        <v>0.17503826823660248</v>
      </c>
      <c r="N24" s="146">
        <f t="shared" si="4"/>
        <v>0</v>
      </c>
      <c r="O24" s="146">
        <f t="shared" si="4"/>
        <v>0</v>
      </c>
      <c r="P24" s="146">
        <f t="shared" si="4"/>
        <v>0</v>
      </c>
      <c r="Q24" s="146">
        <f t="shared" si="4"/>
        <v>0</v>
      </c>
      <c r="R24" s="146">
        <f t="shared" si="4"/>
        <v>2.8362331026149937E-2</v>
      </c>
      <c r="S24" s="146">
        <f t="shared" si="5"/>
        <v>5.3741377039233382E-3</v>
      </c>
      <c r="T24" s="54">
        <f t="shared" si="2"/>
        <v>0.53351380778503921</v>
      </c>
      <c r="U24" s="59"/>
    </row>
    <row r="25" spans="1:21" s="131" customFormat="1" x14ac:dyDescent="0.2">
      <c r="A25" s="131" t="str">
        <f>PROPER(VLOOKUP(A118,fips_xref!$A$5:$B$280,2,FALSE))&amp;"_"&amp;"BLM"</f>
        <v>Glacier_BLM</v>
      </c>
      <c r="B25" s="146">
        <f t="shared" si="4"/>
        <v>0.56570714021947754</v>
      </c>
      <c r="C25" s="146">
        <f t="shared" si="4"/>
        <v>0</v>
      </c>
      <c r="D25" s="146">
        <f t="shared" si="4"/>
        <v>2.1202034627900036E-2</v>
      </c>
      <c r="E25" s="146">
        <f t="shared" si="4"/>
        <v>0.52028925941074422</v>
      </c>
      <c r="F25" s="146">
        <f t="shared" si="4"/>
        <v>1.5176140304591228</v>
      </c>
      <c r="G25" s="146">
        <f t="shared" si="4"/>
        <v>0</v>
      </c>
      <c r="H25" s="146">
        <f t="shared" si="4"/>
        <v>0.15182539205874471</v>
      </c>
      <c r="I25" s="146">
        <f t="shared" si="4"/>
        <v>0</v>
      </c>
      <c r="J25" s="146">
        <f t="shared" si="4"/>
        <v>2.3799068071687781</v>
      </c>
      <c r="K25" s="146">
        <f t="shared" si="4"/>
        <v>6.8778880130063155E-2</v>
      </c>
      <c r="L25" s="146">
        <f t="shared" si="4"/>
        <v>1.0753505163825795E-2</v>
      </c>
      <c r="M25" s="146">
        <f t="shared" si="4"/>
        <v>6.7226982018336434E-2</v>
      </c>
      <c r="N25" s="146">
        <f t="shared" si="4"/>
        <v>0</v>
      </c>
      <c r="O25" s="146">
        <f t="shared" si="4"/>
        <v>5.4478149214122213</v>
      </c>
      <c r="P25" s="146">
        <f t="shared" si="4"/>
        <v>0.2671030327323981</v>
      </c>
      <c r="Q25" s="146">
        <f t="shared" si="4"/>
        <v>0</v>
      </c>
      <c r="R25" s="146">
        <f t="shared" si="4"/>
        <v>0.80905477158719208</v>
      </c>
      <c r="S25" s="146">
        <f t="shared" si="5"/>
        <v>0.30588464568563334</v>
      </c>
      <c r="T25" s="54">
        <f t="shared" si="2"/>
        <v>12.133161402674439</v>
      </c>
      <c r="U25" s="59"/>
    </row>
    <row r="26" spans="1:21" s="131" customFormat="1" x14ac:dyDescent="0.2">
      <c r="A26" s="131" t="str">
        <f>PROPER(VLOOKUP(A119,fips_xref!$A$5:$B$280,2,FALSE))&amp;"_"&amp;"BLM"</f>
        <v>Golden Valley_BLM</v>
      </c>
      <c r="B26" s="146">
        <f t="shared" si="4"/>
        <v>0</v>
      </c>
      <c r="C26" s="146">
        <f t="shared" si="4"/>
        <v>0</v>
      </c>
      <c r="D26" s="146">
        <f t="shared" si="4"/>
        <v>0</v>
      </c>
      <c r="E26" s="146">
        <f t="shared" si="4"/>
        <v>0</v>
      </c>
      <c r="F26" s="146">
        <f t="shared" si="4"/>
        <v>0</v>
      </c>
      <c r="G26" s="146">
        <f t="shared" si="4"/>
        <v>0</v>
      </c>
      <c r="H26" s="146">
        <f t="shared" si="4"/>
        <v>0</v>
      </c>
      <c r="I26" s="146">
        <f t="shared" si="4"/>
        <v>0</v>
      </c>
      <c r="J26" s="146">
        <f t="shared" si="4"/>
        <v>0</v>
      </c>
      <c r="K26" s="146">
        <f t="shared" si="4"/>
        <v>0</v>
      </c>
      <c r="L26" s="146">
        <f t="shared" si="4"/>
        <v>0</v>
      </c>
      <c r="M26" s="146">
        <f t="shared" si="4"/>
        <v>0</v>
      </c>
      <c r="N26" s="146">
        <f t="shared" si="4"/>
        <v>0</v>
      </c>
      <c r="O26" s="146">
        <f t="shared" si="4"/>
        <v>0</v>
      </c>
      <c r="P26" s="146">
        <f t="shared" si="4"/>
        <v>0</v>
      </c>
      <c r="Q26" s="146">
        <f t="shared" si="4"/>
        <v>0</v>
      </c>
      <c r="R26" s="146">
        <f t="shared" si="4"/>
        <v>0</v>
      </c>
      <c r="S26" s="146">
        <f t="shared" si="5"/>
        <v>0</v>
      </c>
      <c r="T26" s="54">
        <f t="shared" si="2"/>
        <v>0</v>
      </c>
      <c r="U26" s="59"/>
    </row>
    <row r="27" spans="1:21" s="131" customFormat="1" x14ac:dyDescent="0.2">
      <c r="A27" s="131" t="str">
        <f>PROPER(VLOOKUP(A120,fips_xref!$A$5:$B$280,2,FALSE))&amp;"_"&amp;"BLM"</f>
        <v>Hill_BLM</v>
      </c>
      <c r="B27" s="146">
        <f t="shared" si="4"/>
        <v>0.18699769856592335</v>
      </c>
      <c r="C27" s="146">
        <f t="shared" si="4"/>
        <v>0</v>
      </c>
      <c r="D27" s="146">
        <f t="shared" si="4"/>
        <v>3.363297983763054E-3</v>
      </c>
      <c r="E27" s="146">
        <f t="shared" si="4"/>
        <v>0.15895440647479564</v>
      </c>
      <c r="F27" s="146">
        <f t="shared" si="4"/>
        <v>6.0848731359327682E-2</v>
      </c>
      <c r="G27" s="146">
        <f t="shared" si="4"/>
        <v>0</v>
      </c>
      <c r="H27" s="146">
        <f t="shared" si="4"/>
        <v>2.8470142194270995E-3</v>
      </c>
      <c r="I27" s="146">
        <f t="shared" si="4"/>
        <v>0</v>
      </c>
      <c r="J27" s="146">
        <f t="shared" si="4"/>
        <v>0.13004148107215735</v>
      </c>
      <c r="K27" s="146">
        <f t="shared" si="4"/>
        <v>8.3931876088578189E-2</v>
      </c>
      <c r="L27" s="146">
        <f t="shared" si="4"/>
        <v>0</v>
      </c>
      <c r="M27" s="146">
        <f t="shared" si="4"/>
        <v>0.99493667602074409</v>
      </c>
      <c r="N27" s="146">
        <f t="shared" si="4"/>
        <v>0</v>
      </c>
      <c r="O27" s="146">
        <f t="shared" si="4"/>
        <v>0</v>
      </c>
      <c r="P27" s="146">
        <f t="shared" si="4"/>
        <v>0</v>
      </c>
      <c r="Q27" s="146">
        <f t="shared" si="4"/>
        <v>0</v>
      </c>
      <c r="R27" s="146">
        <f t="shared" si="4"/>
        <v>5.7516190459106026E-2</v>
      </c>
      <c r="S27" s="146">
        <f t="shared" si="5"/>
        <v>1.0376026092919904E-2</v>
      </c>
      <c r="T27" s="54">
        <f t="shared" si="2"/>
        <v>1.6898133983367425</v>
      </c>
      <c r="U27" s="59"/>
    </row>
    <row r="28" spans="1:21" s="131" customFormat="1" x14ac:dyDescent="0.2">
      <c r="A28" s="131" t="str">
        <f>PROPER(VLOOKUP(A121,fips_xref!$A$5:$B$280,2,FALSE))&amp;"_"&amp;"BLM"</f>
        <v>Liberty_BLM</v>
      </c>
      <c r="B28" s="146">
        <f t="shared" si="4"/>
        <v>0.74854834035056073</v>
      </c>
      <c r="C28" s="146">
        <f t="shared" si="4"/>
        <v>0</v>
      </c>
      <c r="D28" s="146">
        <f t="shared" si="4"/>
        <v>2.4385552350150268E-2</v>
      </c>
      <c r="E28" s="146">
        <f t="shared" si="4"/>
        <v>0.67533508229609851</v>
      </c>
      <c r="F28" s="146">
        <f t="shared" si="4"/>
        <v>1.564409921531722</v>
      </c>
      <c r="G28" s="146">
        <f t="shared" si="4"/>
        <v>0</v>
      </c>
      <c r="H28" s="146">
        <f t="shared" si="4"/>
        <v>0.15324519484050825</v>
      </c>
      <c r="I28" s="146">
        <f t="shared" si="4"/>
        <v>0</v>
      </c>
      <c r="J28" s="146">
        <f t="shared" si="4"/>
        <v>2.4881386992930747</v>
      </c>
      <c r="K28" s="146">
        <f t="shared" si="4"/>
        <v>0.15260832483748246</v>
      </c>
      <c r="L28" s="146">
        <f t="shared" si="4"/>
        <v>1.0651090828932216E-2</v>
      </c>
      <c r="M28" s="146">
        <f t="shared" si="4"/>
        <v>0.42785644698928427</v>
      </c>
      <c r="N28" s="146">
        <f t="shared" si="4"/>
        <v>0</v>
      </c>
      <c r="O28" s="146">
        <f t="shared" si="4"/>
        <v>20.980522614226444</v>
      </c>
      <c r="P28" s="146">
        <f t="shared" si="4"/>
        <v>1.0286621883105098</v>
      </c>
      <c r="Q28" s="146">
        <f t="shared" si="4"/>
        <v>0</v>
      </c>
      <c r="R28" s="146">
        <f t="shared" si="4"/>
        <v>0.91086100551082483</v>
      </c>
      <c r="S28" s="146">
        <f t="shared" si="5"/>
        <v>4.5501655780367161</v>
      </c>
      <c r="T28" s="54">
        <f t="shared" si="2"/>
        <v>33.715390039402308</v>
      </c>
      <c r="U28" s="59"/>
    </row>
    <row r="29" spans="1:21" s="131" customFormat="1" x14ac:dyDescent="0.2">
      <c r="A29" s="131" t="str">
        <f>PROPER(VLOOKUP(A122,fips_xref!$A$5:$B$280,2,FALSE))&amp;"_"&amp;"BLM"</f>
        <v>Musselshell_BLM</v>
      </c>
      <c r="B29" s="146">
        <f t="shared" si="4"/>
        <v>0.29168090951655085</v>
      </c>
      <c r="C29" s="146">
        <f t="shared" si="4"/>
        <v>0</v>
      </c>
      <c r="D29" s="146">
        <f t="shared" si="4"/>
        <v>1.1195459538523933E-2</v>
      </c>
      <c r="E29" s="146">
        <f t="shared" si="4"/>
        <v>0.26920555702464843</v>
      </c>
      <c r="F29" s="146">
        <f t="shared" si="4"/>
        <v>0.81436551645411426</v>
      </c>
      <c r="G29" s="146">
        <f t="shared" si="4"/>
        <v>0</v>
      </c>
      <c r="H29" s="146">
        <f t="shared" si="4"/>
        <v>8.1705224146970123E-2</v>
      </c>
      <c r="I29" s="146">
        <f t="shared" si="4"/>
        <v>0</v>
      </c>
      <c r="J29" s="146">
        <f t="shared" si="4"/>
        <v>1.2745761514100382</v>
      </c>
      <c r="K29" s="146">
        <f t="shared" si="4"/>
        <v>3.103715940012378E-2</v>
      </c>
      <c r="L29" s="146">
        <f t="shared" si="4"/>
        <v>5.8016088616258035E-3</v>
      </c>
      <c r="M29" s="146">
        <f t="shared" si="4"/>
        <v>0</v>
      </c>
      <c r="N29" s="146">
        <f t="shared" si="4"/>
        <v>0</v>
      </c>
      <c r="O29" s="146">
        <f t="shared" si="4"/>
        <v>5.6830236897211712</v>
      </c>
      <c r="P29" s="146">
        <f t="shared" si="4"/>
        <v>0.27863517474655564</v>
      </c>
      <c r="Q29" s="146">
        <f t="shared" si="4"/>
        <v>0</v>
      </c>
      <c r="R29" s="146">
        <f t="shared" si="4"/>
        <v>1.1093726220721702</v>
      </c>
      <c r="S29" s="146">
        <f t="shared" si="5"/>
        <v>3.2779403702917653E-2</v>
      </c>
      <c r="T29" s="54">
        <f t="shared" si="2"/>
        <v>9.8833784765954107</v>
      </c>
      <c r="U29" s="59"/>
    </row>
    <row r="30" spans="1:21" s="131" customFormat="1" x14ac:dyDescent="0.2">
      <c r="A30" s="131" t="str">
        <f>PROPER(VLOOKUP(A123,fips_xref!$A$5:$B$280,2,FALSE))&amp;"_"&amp;"BLM"</f>
        <v>Petroleum_BLM</v>
      </c>
      <c r="B30" s="146">
        <f t="shared" si="4"/>
        <v>0.99171509235627286</v>
      </c>
      <c r="C30" s="146">
        <f t="shared" si="4"/>
        <v>0</v>
      </c>
      <c r="D30" s="146">
        <f t="shared" si="4"/>
        <v>3.8064562430981365E-2</v>
      </c>
      <c r="E30" s="146">
        <f t="shared" si="4"/>
        <v>0.91529889388380481</v>
      </c>
      <c r="F30" s="146">
        <f t="shared" si="4"/>
        <v>2.7688427559439881</v>
      </c>
      <c r="G30" s="146">
        <f t="shared" si="4"/>
        <v>0</v>
      </c>
      <c r="H30" s="146">
        <f t="shared" si="4"/>
        <v>0.27779776209969836</v>
      </c>
      <c r="I30" s="146">
        <f t="shared" si="4"/>
        <v>0</v>
      </c>
      <c r="J30" s="146">
        <f t="shared" si="4"/>
        <v>4.3335589147941302</v>
      </c>
      <c r="K30" s="146">
        <f t="shared" si="4"/>
        <v>0.10552634196042082</v>
      </c>
      <c r="L30" s="146">
        <f t="shared" si="4"/>
        <v>1.9725470129527727E-2</v>
      </c>
      <c r="M30" s="146">
        <f t="shared" si="4"/>
        <v>0</v>
      </c>
      <c r="N30" s="146">
        <f t="shared" si="4"/>
        <v>0</v>
      </c>
      <c r="O30" s="146">
        <f t="shared" si="4"/>
        <v>13.211104261653961</v>
      </c>
      <c r="P30" s="146">
        <f t="shared" si="4"/>
        <v>0.64773235965896936</v>
      </c>
      <c r="Q30" s="146">
        <f t="shared" si="4"/>
        <v>0</v>
      </c>
      <c r="R30" s="146">
        <f t="shared" si="4"/>
        <v>37.02589428847871</v>
      </c>
      <c r="S30" s="146">
        <f t="shared" si="5"/>
        <v>0.11144997258992</v>
      </c>
      <c r="T30" s="54">
        <f t="shared" si="2"/>
        <v>60.446710675980377</v>
      </c>
      <c r="U30" s="59"/>
    </row>
    <row r="31" spans="1:21" s="131" customFormat="1" x14ac:dyDescent="0.2">
      <c r="A31" s="131" t="str">
        <f>PROPER(VLOOKUP(A124,fips_xref!$A$5:$B$280,2,FALSE))&amp;"_"&amp;"BLM"</f>
        <v>Phillips_BLM</v>
      </c>
      <c r="B31" s="146">
        <f t="shared" si="4"/>
        <v>14.394712637811949</v>
      </c>
      <c r="C31" s="146">
        <f t="shared" si="4"/>
        <v>0</v>
      </c>
      <c r="D31" s="146">
        <f t="shared" si="4"/>
        <v>0.25999836262308551</v>
      </c>
      <c r="E31" s="146">
        <f t="shared" si="4"/>
        <v>12.239921719126535</v>
      </c>
      <c r="F31" s="146">
        <f t="shared" si="4"/>
        <v>4.8168369793435959</v>
      </c>
      <c r="G31" s="146">
        <f t="shared" si="4"/>
        <v>0</v>
      </c>
      <c r="H31" s="146">
        <f t="shared" si="4"/>
        <v>0.23342171946894391</v>
      </c>
      <c r="I31" s="146">
        <f t="shared" si="4"/>
        <v>0</v>
      </c>
      <c r="J31" s="146">
        <f t="shared" si="4"/>
        <v>10.208194748449831</v>
      </c>
      <c r="K31" s="146">
        <f t="shared" si="4"/>
        <v>6.4424701605090533</v>
      </c>
      <c r="L31" s="146">
        <f t="shared" si="4"/>
        <v>1.0710662513770714E-3</v>
      </c>
      <c r="M31" s="146">
        <f t="shared" si="4"/>
        <v>48.176147988058069</v>
      </c>
      <c r="N31" s="146">
        <f t="shared" si="4"/>
        <v>0</v>
      </c>
      <c r="O31" s="146">
        <f t="shared" si="4"/>
        <v>0</v>
      </c>
      <c r="P31" s="146">
        <f t="shared" si="4"/>
        <v>0</v>
      </c>
      <c r="Q31" s="146">
        <f t="shared" si="4"/>
        <v>0</v>
      </c>
      <c r="R31" s="146">
        <f t="shared" si="4"/>
        <v>8.3284286610188509</v>
      </c>
      <c r="S31" s="146">
        <f t="shared" si="5"/>
        <v>1.057222443410075</v>
      </c>
      <c r="T31" s="54">
        <f t="shared" si="2"/>
        <v>106.15842648607136</v>
      </c>
      <c r="U31" s="59"/>
    </row>
    <row r="32" spans="1:21" s="131" customFormat="1" x14ac:dyDescent="0.2">
      <c r="A32" s="131" t="str">
        <f>PROPER(VLOOKUP(A125,fips_xref!$A$5:$B$280,2,FALSE))&amp;"_"&amp;"BLM"</f>
        <v>Pondera_BLM</v>
      </c>
      <c r="B32" s="146">
        <f t="shared" si="4"/>
        <v>9.1420854390177594E-2</v>
      </c>
      <c r="C32" s="146">
        <f t="shared" si="4"/>
        <v>0</v>
      </c>
      <c r="D32" s="146">
        <f t="shared" si="4"/>
        <v>2.7420872176970468E-3</v>
      </c>
      <c r="E32" s="146">
        <f t="shared" si="4"/>
        <v>8.16351333063354E-2</v>
      </c>
      <c r="F32" s="146">
        <f t="shared" si="4"/>
        <v>0.16250625149883</v>
      </c>
      <c r="G32" s="146">
        <f t="shared" si="4"/>
        <v>0</v>
      </c>
      <c r="H32" s="146">
        <f t="shared" si="4"/>
        <v>1.5649193608742232E-2</v>
      </c>
      <c r="I32" s="146">
        <f t="shared" si="4"/>
        <v>0</v>
      </c>
      <c r="J32" s="146">
        <f t="shared" si="4"/>
        <v>0.26133924768625749</v>
      </c>
      <c r="K32" s="146">
        <f t="shared" si="4"/>
        <v>2.2602641639319132E-2</v>
      </c>
      <c r="L32" s="146">
        <f t="shared" si="4"/>
        <v>1.070549844434443E-3</v>
      </c>
      <c r="M32" s="146">
        <f t="shared" si="4"/>
        <v>1.0474220282997777E-2</v>
      </c>
      <c r="N32" s="146">
        <f t="shared" si="4"/>
        <v>0</v>
      </c>
      <c r="O32" s="146">
        <f t="shared" si="4"/>
        <v>0.53548103210984077</v>
      </c>
      <c r="P32" s="146">
        <f t="shared" si="4"/>
        <v>2.6254307407737008E-2</v>
      </c>
      <c r="Q32" s="146">
        <f t="shared" si="4"/>
        <v>0</v>
      </c>
      <c r="R32" s="146">
        <f t="shared" si="4"/>
        <v>1.3312583926696672E-2</v>
      </c>
      <c r="S32" s="146">
        <f t="shared" si="5"/>
        <v>8.1348836505257469E-3</v>
      </c>
      <c r="T32" s="54">
        <f t="shared" si="2"/>
        <v>1.2326229865695915</v>
      </c>
      <c r="U32" s="59"/>
    </row>
    <row r="33" spans="1:21" s="131" customFormat="1" x14ac:dyDescent="0.2">
      <c r="A33" s="131" t="str">
        <f>PROPER(VLOOKUP(A126,fips_xref!$A$5:$B$280,2,FALSE))&amp;"_"&amp;"BLM"</f>
        <v>Rosebud_BLM</v>
      </c>
      <c r="B33" s="146">
        <f t="shared" si="4"/>
        <v>0.35001709141986098</v>
      </c>
      <c r="C33" s="146">
        <f t="shared" si="4"/>
        <v>0</v>
      </c>
      <c r="D33" s="146">
        <f t="shared" si="4"/>
        <v>1.3434551446228717E-2</v>
      </c>
      <c r="E33" s="146">
        <f t="shared" si="4"/>
        <v>0.32304666842957819</v>
      </c>
      <c r="F33" s="146">
        <f t="shared" si="4"/>
        <v>0.97723861974493709</v>
      </c>
      <c r="G33" s="146">
        <f t="shared" si="4"/>
        <v>0</v>
      </c>
      <c r="H33" s="146">
        <f t="shared" si="4"/>
        <v>9.8046268976364148E-2</v>
      </c>
      <c r="I33" s="146">
        <f t="shared" si="4"/>
        <v>0</v>
      </c>
      <c r="J33" s="146">
        <f t="shared" si="4"/>
        <v>1.5294913816920459</v>
      </c>
      <c r="K33" s="146">
        <f t="shared" si="4"/>
        <v>3.724459128014853E-2</v>
      </c>
      <c r="L33" s="146">
        <f t="shared" si="4"/>
        <v>6.9619306339509628E-3</v>
      </c>
      <c r="M33" s="146">
        <f t="shared" si="4"/>
        <v>3.299066973367322E-2</v>
      </c>
      <c r="N33" s="146">
        <f t="shared" si="4"/>
        <v>0</v>
      </c>
      <c r="O33" s="146">
        <f t="shared" si="4"/>
        <v>53.265611850029799</v>
      </c>
      <c r="P33" s="146">
        <f t="shared" si="4"/>
        <v>2.6115803621686893</v>
      </c>
      <c r="Q33" s="146">
        <f t="shared" si="4"/>
        <v>0</v>
      </c>
      <c r="R33" s="146">
        <f t="shared" si="4"/>
        <v>22.412786515730375</v>
      </c>
      <c r="S33" s="146">
        <f t="shared" si="5"/>
        <v>0.9307856305153227</v>
      </c>
      <c r="T33" s="54">
        <f t="shared" si="2"/>
        <v>82.589236131800959</v>
      </c>
      <c r="U33" s="59"/>
    </row>
    <row r="34" spans="1:21" s="131" customFormat="1" x14ac:dyDescent="0.2">
      <c r="A34" s="131" t="str">
        <f>PROPER(VLOOKUP(A127,fips_xref!$A$5:$B$280,2,FALSE))&amp;"_"&amp;"BLM"</f>
        <v>Teton_BLM</v>
      </c>
      <c r="B34" s="146">
        <f t="shared" si="4"/>
        <v>0</v>
      </c>
      <c r="C34" s="146">
        <f t="shared" si="4"/>
        <v>0</v>
      </c>
      <c r="D34" s="146">
        <f t="shared" si="4"/>
        <v>0</v>
      </c>
      <c r="E34" s="146">
        <f t="shared" si="4"/>
        <v>0</v>
      </c>
      <c r="F34" s="146">
        <f t="shared" si="4"/>
        <v>0</v>
      </c>
      <c r="G34" s="146">
        <f t="shared" si="4"/>
        <v>0</v>
      </c>
      <c r="H34" s="146">
        <f t="shared" si="4"/>
        <v>0</v>
      </c>
      <c r="I34" s="146">
        <f t="shared" si="4"/>
        <v>0</v>
      </c>
      <c r="J34" s="146">
        <f t="shared" si="4"/>
        <v>0</v>
      </c>
      <c r="K34" s="146">
        <f t="shared" si="4"/>
        <v>0</v>
      </c>
      <c r="L34" s="146">
        <f t="shared" si="4"/>
        <v>0</v>
      </c>
      <c r="M34" s="146">
        <f t="shared" si="4"/>
        <v>0</v>
      </c>
      <c r="N34" s="146">
        <f t="shared" si="4"/>
        <v>0</v>
      </c>
      <c r="O34" s="146">
        <f t="shared" si="4"/>
        <v>0</v>
      </c>
      <c r="P34" s="146">
        <f t="shared" si="4"/>
        <v>0</v>
      </c>
      <c r="Q34" s="146">
        <f t="shared" si="4"/>
        <v>0</v>
      </c>
      <c r="R34" s="146">
        <f t="shared" si="4"/>
        <v>0</v>
      </c>
      <c r="S34" s="146">
        <f t="shared" si="5"/>
        <v>0</v>
      </c>
      <c r="T34" s="54">
        <f t="shared" si="2"/>
        <v>0</v>
      </c>
      <c r="U34" s="59"/>
    </row>
    <row r="35" spans="1:21" s="131" customFormat="1" x14ac:dyDescent="0.2">
      <c r="A35" s="131" t="str">
        <f>PROPER(VLOOKUP(A128,fips_xref!$A$5:$B$280,2,FALSE))&amp;"_"&amp;"BLM"</f>
        <v>Toole_BLM</v>
      </c>
      <c r="B35" s="146">
        <f t="shared" si="4"/>
        <v>8.923991637935778</v>
      </c>
      <c r="C35" s="146">
        <f t="shared" si="4"/>
        <v>0</v>
      </c>
      <c r="D35" s="146">
        <f t="shared" si="4"/>
        <v>0.33253161670480147</v>
      </c>
      <c r="E35" s="146">
        <f t="shared" si="4"/>
        <v>8.2006320269166402</v>
      </c>
      <c r="F35" s="146">
        <f t="shared" si="4"/>
        <v>23.706980371463235</v>
      </c>
      <c r="G35" s="146">
        <f t="shared" si="4"/>
        <v>0</v>
      </c>
      <c r="H35" s="146">
        <f t="shared" si="4"/>
        <v>2.3699827723080507</v>
      </c>
      <c r="I35" s="146">
        <f t="shared" si="4"/>
        <v>0</v>
      </c>
      <c r="J35" s="146">
        <f t="shared" si="4"/>
        <v>37.195364886621881</v>
      </c>
      <c r="K35" s="146">
        <f t="shared" si="4"/>
        <v>1.1173677584085824</v>
      </c>
      <c r="L35" s="146">
        <f t="shared" si="4"/>
        <v>0.16775468055568241</v>
      </c>
      <c r="M35" s="146">
        <f t="shared" si="4"/>
        <v>1.3563440178637842</v>
      </c>
      <c r="N35" s="146">
        <f t="shared" si="4"/>
        <v>3.2500715318971944</v>
      </c>
      <c r="O35" s="146">
        <f t="shared" si="4"/>
        <v>35.498634667253604</v>
      </c>
      <c r="P35" s="146">
        <f t="shared" si="4"/>
        <v>1.7404763403792249</v>
      </c>
      <c r="Q35" s="146">
        <f t="shared" si="4"/>
        <v>0</v>
      </c>
      <c r="R35" s="146">
        <f t="shared" si="4"/>
        <v>31.231656883796546</v>
      </c>
      <c r="S35" s="146">
        <f t="shared" si="5"/>
        <v>6.2523103239804563</v>
      </c>
      <c r="T35" s="54">
        <f t="shared" si="2"/>
        <v>161.34409951608546</v>
      </c>
      <c r="U35" s="59"/>
    </row>
    <row r="36" spans="1:21" s="131" customFormat="1" x14ac:dyDescent="0.2">
      <c r="A36" s="131" t="str">
        <f>PROPER(VLOOKUP(A129,fips_xref!$A$5:$B$280,2,FALSE))&amp;"_"&amp;"BLM"</f>
        <v>Yellowstone_BLM</v>
      </c>
      <c r="B36" s="146">
        <f t="shared" ref="B36:R36" si="6">SUMIF($B$92:$AQ$92,B$4,$B129:$AQ129)</f>
        <v>5.8336181903310171E-2</v>
      </c>
      <c r="C36" s="146">
        <f t="shared" si="6"/>
        <v>0</v>
      </c>
      <c r="D36" s="146">
        <f t="shared" si="6"/>
        <v>2.2390919077047862E-3</v>
      </c>
      <c r="E36" s="146">
        <f t="shared" si="6"/>
        <v>5.3841111404929698E-2</v>
      </c>
      <c r="F36" s="146">
        <f t="shared" si="6"/>
        <v>0.16287310329082286</v>
      </c>
      <c r="G36" s="146">
        <f t="shared" si="6"/>
        <v>0</v>
      </c>
      <c r="H36" s="146">
        <f t="shared" si="6"/>
        <v>1.6341044829394025E-2</v>
      </c>
      <c r="I36" s="146">
        <f t="shared" si="6"/>
        <v>0</v>
      </c>
      <c r="J36" s="146">
        <f t="shared" si="6"/>
        <v>0.25491523028200769</v>
      </c>
      <c r="K36" s="146">
        <f t="shared" si="6"/>
        <v>6.2074318800247556E-3</v>
      </c>
      <c r="L36" s="146">
        <f t="shared" si="6"/>
        <v>1.1603217723251606E-3</v>
      </c>
      <c r="M36" s="146">
        <f t="shared" si="6"/>
        <v>0</v>
      </c>
      <c r="N36" s="146">
        <f t="shared" si="6"/>
        <v>0</v>
      </c>
      <c r="O36" s="146">
        <f t="shared" si="6"/>
        <v>0.26215959740515238</v>
      </c>
      <c r="P36" s="146">
        <f t="shared" si="6"/>
        <v>1.2853524676765028E-2</v>
      </c>
      <c r="Q36" s="146">
        <f t="shared" si="6"/>
        <v>0</v>
      </c>
      <c r="R36" s="146">
        <f t="shared" si="6"/>
        <v>0.92759180957336129</v>
      </c>
      <c r="S36" s="146">
        <f t="shared" si="5"/>
        <v>6.5558807405835303E-3</v>
      </c>
      <c r="T36" s="54">
        <f t="shared" si="2"/>
        <v>1.7650743296663813</v>
      </c>
      <c r="U36" s="59"/>
    </row>
    <row r="37" spans="1:21" s="133" customFormat="1" x14ac:dyDescent="0.2">
      <c r="A37" s="133" t="str">
        <f>PROPER(VLOOKUP(A135,fips_xref!$A$5:$B$280,2,FALSE)&amp;"_"&amp;"Tribal")</f>
        <v>Blaine_Tribal</v>
      </c>
      <c r="B37" s="147">
        <f t="shared" ref="B37:R51" si="7">SUMIF($B$92:$AQ$92,B$4,$B135:$AQ135)</f>
        <v>9.9865437594207906E-2</v>
      </c>
      <c r="C37" s="147">
        <f t="shared" si="7"/>
        <v>0</v>
      </c>
      <c r="D37" s="147">
        <f t="shared" si="7"/>
        <v>1.796156998102337E-3</v>
      </c>
      <c r="E37" s="147">
        <f t="shared" si="7"/>
        <v>8.4889019928429191E-2</v>
      </c>
      <c r="F37" s="147">
        <f t="shared" si="7"/>
        <v>3.2496042629687291E-2</v>
      </c>
      <c r="G37" s="147">
        <f t="shared" si="7"/>
        <v>0</v>
      </c>
      <c r="H37" s="147">
        <f t="shared" si="7"/>
        <v>1.5204375403571461E-3</v>
      </c>
      <c r="I37" s="147">
        <f t="shared" si="7"/>
        <v>0</v>
      </c>
      <c r="J37" s="147">
        <f t="shared" si="7"/>
        <v>6.9448177770442696E-2</v>
      </c>
      <c r="K37" s="147">
        <f t="shared" si="7"/>
        <v>4.482351172217116E-2</v>
      </c>
      <c r="L37" s="147">
        <f t="shared" si="7"/>
        <v>0</v>
      </c>
      <c r="M37" s="147">
        <f t="shared" si="7"/>
        <v>0.17973297109315656</v>
      </c>
      <c r="N37" s="147">
        <f t="shared" si="7"/>
        <v>0</v>
      </c>
      <c r="O37" s="147">
        <f t="shared" si="7"/>
        <v>0</v>
      </c>
      <c r="P37" s="147">
        <f t="shared" si="7"/>
        <v>0</v>
      </c>
      <c r="Q37" s="147">
        <f t="shared" si="7"/>
        <v>0</v>
      </c>
      <c r="R37" s="147">
        <f t="shared" si="7"/>
        <v>0</v>
      </c>
      <c r="S37" s="147">
        <f t="shared" ref="S37:S52" si="8">SUMIF($B$89:$AQ$89,"N",$B135:$AQ135)</f>
        <v>5.5412788189639992E-3</v>
      </c>
      <c r="T37" s="54">
        <f t="shared" si="2"/>
        <v>0.52011303409551835</v>
      </c>
      <c r="U37" s="59"/>
    </row>
    <row r="38" spans="1:21" s="133" customFormat="1" x14ac:dyDescent="0.2">
      <c r="A38" s="133" t="str">
        <f>PROPER(VLOOKUP(A136,fips_xref!$A$5:$B$280,2,FALSE)&amp;"_"&amp;"Tribal")</f>
        <v>Cascade_Tribal</v>
      </c>
      <c r="B38" s="147">
        <f t="shared" si="7"/>
        <v>0</v>
      </c>
      <c r="C38" s="147">
        <f t="shared" si="7"/>
        <v>0</v>
      </c>
      <c r="D38" s="147">
        <f t="shared" si="7"/>
        <v>0</v>
      </c>
      <c r="E38" s="147">
        <f t="shared" si="7"/>
        <v>0</v>
      </c>
      <c r="F38" s="147">
        <f t="shared" si="7"/>
        <v>0</v>
      </c>
      <c r="G38" s="147">
        <f t="shared" si="7"/>
        <v>0</v>
      </c>
      <c r="H38" s="147">
        <f t="shared" si="7"/>
        <v>0</v>
      </c>
      <c r="I38" s="147">
        <f t="shared" si="7"/>
        <v>0</v>
      </c>
      <c r="J38" s="147">
        <f t="shared" si="7"/>
        <v>0</v>
      </c>
      <c r="K38" s="147">
        <f t="shared" si="7"/>
        <v>0</v>
      </c>
      <c r="L38" s="147">
        <f t="shared" si="7"/>
        <v>0</v>
      </c>
      <c r="M38" s="147">
        <f t="shared" si="7"/>
        <v>0</v>
      </c>
      <c r="N38" s="147">
        <f t="shared" si="7"/>
        <v>0</v>
      </c>
      <c r="O38" s="147">
        <f t="shared" si="7"/>
        <v>0</v>
      </c>
      <c r="P38" s="147">
        <f t="shared" si="7"/>
        <v>0</v>
      </c>
      <c r="Q38" s="147">
        <f t="shared" si="7"/>
        <v>0</v>
      </c>
      <c r="R38" s="147">
        <f t="shared" si="7"/>
        <v>0</v>
      </c>
      <c r="S38" s="147">
        <f t="shared" si="8"/>
        <v>0</v>
      </c>
      <c r="T38" s="54">
        <f t="shared" si="2"/>
        <v>0</v>
      </c>
      <c r="U38" s="59"/>
    </row>
    <row r="39" spans="1:21" s="133" customFormat="1" x14ac:dyDescent="0.2">
      <c r="A39" s="133" t="str">
        <f>PROPER(VLOOKUP(A137,fips_xref!$A$5:$B$280,2,FALSE)&amp;"_"&amp;"Tribal")</f>
        <v>Chouteau_Tribal</v>
      </c>
      <c r="B39" s="147">
        <f t="shared" si="7"/>
        <v>1.2466513237728223E-2</v>
      </c>
      <c r="C39" s="147">
        <f t="shared" si="7"/>
        <v>0</v>
      </c>
      <c r="D39" s="147">
        <f t="shared" si="7"/>
        <v>2.242198655842036E-4</v>
      </c>
      <c r="E39" s="147">
        <f t="shared" si="7"/>
        <v>1.0596960431653044E-2</v>
      </c>
      <c r="F39" s="147">
        <f t="shared" si="7"/>
        <v>4.0565820906218438E-3</v>
      </c>
      <c r="G39" s="147">
        <f t="shared" si="7"/>
        <v>0</v>
      </c>
      <c r="H39" s="147">
        <f t="shared" si="7"/>
        <v>1.8980094796180658E-4</v>
      </c>
      <c r="I39" s="147">
        <f t="shared" si="7"/>
        <v>0</v>
      </c>
      <c r="J39" s="147">
        <f t="shared" si="7"/>
        <v>8.6694320714771587E-3</v>
      </c>
      <c r="K39" s="147">
        <f t="shared" si="7"/>
        <v>5.5954584059052124E-3</v>
      </c>
      <c r="L39" s="147">
        <f t="shared" si="7"/>
        <v>0</v>
      </c>
      <c r="M39" s="147">
        <f t="shared" si="7"/>
        <v>1.5086800130496457E-2</v>
      </c>
      <c r="N39" s="147">
        <f t="shared" si="7"/>
        <v>0</v>
      </c>
      <c r="O39" s="147">
        <f t="shared" si="7"/>
        <v>0</v>
      </c>
      <c r="P39" s="147">
        <f t="shared" si="7"/>
        <v>0</v>
      </c>
      <c r="Q39" s="147">
        <f t="shared" si="7"/>
        <v>0</v>
      </c>
      <c r="R39" s="147">
        <f t="shared" si="7"/>
        <v>0</v>
      </c>
      <c r="S39" s="147">
        <f t="shared" si="8"/>
        <v>6.9173507286132696E-4</v>
      </c>
      <c r="T39" s="54">
        <f t="shared" si="2"/>
        <v>5.7577502254289273E-2</v>
      </c>
      <c r="U39" s="59"/>
    </row>
    <row r="40" spans="1:21" s="133" customFormat="1" x14ac:dyDescent="0.2">
      <c r="A40" s="133" t="str">
        <f>PROPER(VLOOKUP(A138,fips_xref!$A$5:$B$280,2,FALSE)&amp;"_"&amp;"Tribal")</f>
        <v>Fergus_Tribal</v>
      </c>
      <c r="B40" s="147">
        <f t="shared" si="7"/>
        <v>0</v>
      </c>
      <c r="C40" s="147">
        <f t="shared" si="7"/>
        <v>0</v>
      </c>
      <c r="D40" s="147">
        <f t="shared" si="7"/>
        <v>0</v>
      </c>
      <c r="E40" s="147">
        <f t="shared" si="7"/>
        <v>0</v>
      </c>
      <c r="F40" s="147">
        <f t="shared" si="7"/>
        <v>0</v>
      </c>
      <c r="G40" s="147">
        <f t="shared" si="7"/>
        <v>0</v>
      </c>
      <c r="H40" s="147">
        <f t="shared" si="7"/>
        <v>0</v>
      </c>
      <c r="I40" s="147">
        <f t="shared" si="7"/>
        <v>0</v>
      </c>
      <c r="J40" s="147">
        <f t="shared" si="7"/>
        <v>0</v>
      </c>
      <c r="K40" s="147">
        <f t="shared" si="7"/>
        <v>0</v>
      </c>
      <c r="L40" s="147">
        <f t="shared" si="7"/>
        <v>0</v>
      </c>
      <c r="M40" s="147">
        <f t="shared" si="7"/>
        <v>0</v>
      </c>
      <c r="N40" s="147">
        <f t="shared" si="7"/>
        <v>0</v>
      </c>
      <c r="O40" s="147">
        <f t="shared" si="7"/>
        <v>0</v>
      </c>
      <c r="P40" s="147">
        <f t="shared" si="7"/>
        <v>0</v>
      </c>
      <c r="Q40" s="147">
        <f t="shared" si="7"/>
        <v>0</v>
      </c>
      <c r="R40" s="147">
        <f t="shared" si="7"/>
        <v>0</v>
      </c>
      <c r="S40" s="147">
        <f t="shared" si="8"/>
        <v>0</v>
      </c>
      <c r="T40" s="54">
        <f t="shared" si="2"/>
        <v>0</v>
      </c>
      <c r="U40" s="59"/>
    </row>
    <row r="41" spans="1:21" s="133" customFormat="1" x14ac:dyDescent="0.2">
      <c r="A41" s="133" t="str">
        <f>PROPER(VLOOKUP(A139,fips_xref!$A$5:$B$280,2,FALSE)&amp;"_"&amp;"Tribal")</f>
        <v>Glacier_Tribal</v>
      </c>
      <c r="B41" s="147">
        <f t="shared" si="7"/>
        <v>14.26260726202548</v>
      </c>
      <c r="C41" s="147">
        <f t="shared" si="7"/>
        <v>0.60991820440123945</v>
      </c>
      <c r="D41" s="147">
        <f t="shared" si="7"/>
        <v>0.53772155445023695</v>
      </c>
      <c r="E41" s="147">
        <f t="shared" si="7"/>
        <v>13.128884479837106</v>
      </c>
      <c r="F41" s="147">
        <f t="shared" si="7"/>
        <v>38.646142320962511</v>
      </c>
      <c r="G41" s="147">
        <f t="shared" si="7"/>
        <v>0.6368555527772326</v>
      </c>
      <c r="H41" s="147">
        <f t="shared" si="7"/>
        <v>3.8690669896388457</v>
      </c>
      <c r="I41" s="147">
        <f t="shared" si="7"/>
        <v>0</v>
      </c>
      <c r="J41" s="147">
        <f t="shared" si="7"/>
        <v>60.574322808394925</v>
      </c>
      <c r="K41" s="147">
        <f t="shared" si="7"/>
        <v>1.6807344189238911</v>
      </c>
      <c r="L41" s="147">
        <f t="shared" si="7"/>
        <v>0.27421438167755779</v>
      </c>
      <c r="M41" s="147">
        <f t="shared" si="7"/>
        <v>3.2097137079886684</v>
      </c>
      <c r="N41" s="147">
        <f t="shared" si="7"/>
        <v>0</v>
      </c>
      <c r="O41" s="147">
        <f t="shared" si="7"/>
        <v>188.96092238708346</v>
      </c>
      <c r="P41" s="147">
        <f t="shared" si="7"/>
        <v>9.2646384221176081</v>
      </c>
      <c r="Q41" s="147">
        <f t="shared" si="7"/>
        <v>0</v>
      </c>
      <c r="R41" s="147">
        <f t="shared" si="7"/>
        <v>52.978945837965263</v>
      </c>
      <c r="S41" s="147">
        <f t="shared" si="8"/>
        <v>58.432893251335486</v>
      </c>
      <c r="T41" s="54">
        <f t="shared" si="2"/>
        <v>447.06758157957955</v>
      </c>
      <c r="U41" s="59"/>
    </row>
    <row r="42" spans="1:21" s="133" customFormat="1" x14ac:dyDescent="0.2">
      <c r="A42" s="133" t="str">
        <f>PROPER(VLOOKUP(A140,fips_xref!$A$5:$B$280,2,FALSE)&amp;"_"&amp;"Tribal")</f>
        <v>Golden Valley_Tribal</v>
      </c>
      <c r="B42" s="147">
        <f t="shared" si="7"/>
        <v>0</v>
      </c>
      <c r="C42" s="147">
        <f t="shared" si="7"/>
        <v>0</v>
      </c>
      <c r="D42" s="147">
        <f t="shared" si="7"/>
        <v>0</v>
      </c>
      <c r="E42" s="147">
        <f t="shared" si="7"/>
        <v>0</v>
      </c>
      <c r="F42" s="147">
        <f t="shared" si="7"/>
        <v>0</v>
      </c>
      <c r="G42" s="147">
        <f t="shared" si="7"/>
        <v>0</v>
      </c>
      <c r="H42" s="147">
        <f t="shared" si="7"/>
        <v>0</v>
      </c>
      <c r="I42" s="147">
        <f t="shared" si="7"/>
        <v>0</v>
      </c>
      <c r="J42" s="147">
        <f t="shared" si="7"/>
        <v>0</v>
      </c>
      <c r="K42" s="147">
        <f t="shared" si="7"/>
        <v>0</v>
      </c>
      <c r="L42" s="147">
        <f t="shared" si="7"/>
        <v>0</v>
      </c>
      <c r="M42" s="147">
        <f t="shared" si="7"/>
        <v>0</v>
      </c>
      <c r="N42" s="147">
        <f t="shared" si="7"/>
        <v>0</v>
      </c>
      <c r="O42" s="147">
        <f t="shared" si="7"/>
        <v>0</v>
      </c>
      <c r="P42" s="147">
        <f t="shared" si="7"/>
        <v>0</v>
      </c>
      <c r="Q42" s="147">
        <f t="shared" si="7"/>
        <v>0</v>
      </c>
      <c r="R42" s="147">
        <f t="shared" si="7"/>
        <v>0</v>
      </c>
      <c r="S42" s="147">
        <f t="shared" si="8"/>
        <v>0</v>
      </c>
      <c r="T42" s="54">
        <f t="shared" si="2"/>
        <v>0</v>
      </c>
      <c r="U42" s="59"/>
    </row>
    <row r="43" spans="1:21" s="133" customFormat="1" x14ac:dyDescent="0.2">
      <c r="A43" s="133" t="str">
        <f>PROPER(VLOOKUP(A141,fips_xref!$A$5:$B$280,2,FALSE)&amp;"_"&amp;"Tribal")</f>
        <v>Hill_Tribal</v>
      </c>
      <c r="B43" s="147">
        <f t="shared" si="7"/>
        <v>0.7604573075014216</v>
      </c>
      <c r="C43" s="147">
        <f t="shared" si="7"/>
        <v>0</v>
      </c>
      <c r="D43" s="147">
        <f t="shared" si="7"/>
        <v>1.3677411800636419E-2</v>
      </c>
      <c r="E43" s="147">
        <f t="shared" si="7"/>
        <v>0.64641458633083571</v>
      </c>
      <c r="F43" s="147">
        <f t="shared" si="7"/>
        <v>0.24745150752793252</v>
      </c>
      <c r="G43" s="147">
        <f t="shared" si="7"/>
        <v>0</v>
      </c>
      <c r="H43" s="147">
        <f t="shared" si="7"/>
        <v>1.1577857825670203E-2</v>
      </c>
      <c r="I43" s="147">
        <f t="shared" si="7"/>
        <v>0</v>
      </c>
      <c r="J43" s="147">
        <f t="shared" si="7"/>
        <v>0.5288353563601067</v>
      </c>
      <c r="K43" s="147">
        <f t="shared" si="7"/>
        <v>0.3413229627602179</v>
      </c>
      <c r="L43" s="147">
        <f t="shared" si="7"/>
        <v>0</v>
      </c>
      <c r="M43" s="147">
        <f t="shared" si="7"/>
        <v>4.7696238346025597</v>
      </c>
      <c r="N43" s="147">
        <f t="shared" si="7"/>
        <v>0</v>
      </c>
      <c r="O43" s="147">
        <f t="shared" si="7"/>
        <v>0</v>
      </c>
      <c r="P43" s="147">
        <f t="shared" si="7"/>
        <v>0</v>
      </c>
      <c r="Q43" s="147">
        <f t="shared" si="7"/>
        <v>0</v>
      </c>
      <c r="R43" s="147">
        <f t="shared" si="7"/>
        <v>3.56399536908531E-3</v>
      </c>
      <c r="S43" s="147">
        <f t="shared" si="8"/>
        <v>4.2195839444540945E-2</v>
      </c>
      <c r="T43" s="54">
        <f t="shared" si="2"/>
        <v>7.365120659523007</v>
      </c>
      <c r="U43" s="59"/>
    </row>
    <row r="44" spans="1:21" s="133" customFormat="1" x14ac:dyDescent="0.2">
      <c r="A44" s="133" t="str">
        <f>PROPER(VLOOKUP(A142,fips_xref!$A$5:$B$280,2,FALSE)&amp;"_"&amp;"Tribal")</f>
        <v>Liberty_Tribal</v>
      </c>
      <c r="B44" s="147">
        <f t="shared" si="7"/>
        <v>0</v>
      </c>
      <c r="C44" s="147">
        <f t="shared" si="7"/>
        <v>0</v>
      </c>
      <c r="D44" s="147">
        <f t="shared" si="7"/>
        <v>0</v>
      </c>
      <c r="E44" s="147">
        <f t="shared" si="7"/>
        <v>0</v>
      </c>
      <c r="F44" s="147">
        <f t="shared" si="7"/>
        <v>0</v>
      </c>
      <c r="G44" s="147">
        <f t="shared" si="7"/>
        <v>0</v>
      </c>
      <c r="H44" s="147">
        <f t="shared" si="7"/>
        <v>0</v>
      </c>
      <c r="I44" s="147">
        <f t="shared" si="7"/>
        <v>0</v>
      </c>
      <c r="J44" s="147">
        <f t="shared" si="7"/>
        <v>0</v>
      </c>
      <c r="K44" s="147">
        <f t="shared" si="7"/>
        <v>0</v>
      </c>
      <c r="L44" s="147">
        <f t="shared" si="7"/>
        <v>0</v>
      </c>
      <c r="M44" s="147">
        <f t="shared" si="7"/>
        <v>0</v>
      </c>
      <c r="N44" s="147">
        <f t="shared" si="7"/>
        <v>0</v>
      </c>
      <c r="O44" s="147">
        <f t="shared" si="7"/>
        <v>0</v>
      </c>
      <c r="P44" s="147">
        <f t="shared" si="7"/>
        <v>0</v>
      </c>
      <c r="Q44" s="147">
        <f t="shared" si="7"/>
        <v>0</v>
      </c>
      <c r="R44" s="147">
        <f t="shared" si="7"/>
        <v>0</v>
      </c>
      <c r="S44" s="147">
        <f t="shared" si="8"/>
        <v>0</v>
      </c>
      <c r="T44" s="54">
        <f t="shared" si="2"/>
        <v>0</v>
      </c>
      <c r="U44" s="59"/>
    </row>
    <row r="45" spans="1:21" s="133" customFormat="1" x14ac:dyDescent="0.2">
      <c r="A45" s="133" t="str">
        <f>PROPER(VLOOKUP(A143,fips_xref!$A$5:$B$280,2,FALSE)&amp;"_"&amp;"Tribal")</f>
        <v>Musselshell_Tribal</v>
      </c>
      <c r="B45" s="147">
        <f t="shared" si="7"/>
        <v>0</v>
      </c>
      <c r="C45" s="147">
        <f t="shared" si="7"/>
        <v>0</v>
      </c>
      <c r="D45" s="147">
        <f t="shared" si="7"/>
        <v>0</v>
      </c>
      <c r="E45" s="147">
        <f t="shared" si="7"/>
        <v>0</v>
      </c>
      <c r="F45" s="147">
        <f t="shared" si="7"/>
        <v>0</v>
      </c>
      <c r="G45" s="147">
        <f t="shared" si="7"/>
        <v>0</v>
      </c>
      <c r="H45" s="147">
        <f t="shared" si="7"/>
        <v>0</v>
      </c>
      <c r="I45" s="147">
        <f t="shared" si="7"/>
        <v>0</v>
      </c>
      <c r="J45" s="147">
        <f t="shared" si="7"/>
        <v>0</v>
      </c>
      <c r="K45" s="147">
        <f t="shared" si="7"/>
        <v>0</v>
      </c>
      <c r="L45" s="147">
        <f t="shared" si="7"/>
        <v>0</v>
      </c>
      <c r="M45" s="147">
        <f t="shared" si="7"/>
        <v>0</v>
      </c>
      <c r="N45" s="147">
        <f t="shared" si="7"/>
        <v>0</v>
      </c>
      <c r="O45" s="147">
        <f t="shared" si="7"/>
        <v>0</v>
      </c>
      <c r="P45" s="147">
        <f t="shared" si="7"/>
        <v>0</v>
      </c>
      <c r="Q45" s="147">
        <f t="shared" si="7"/>
        <v>0</v>
      </c>
      <c r="R45" s="147">
        <f t="shared" si="7"/>
        <v>0</v>
      </c>
      <c r="S45" s="147">
        <f t="shared" si="8"/>
        <v>0</v>
      </c>
      <c r="T45" s="54">
        <f t="shared" si="2"/>
        <v>0</v>
      </c>
      <c r="U45" s="59"/>
    </row>
    <row r="46" spans="1:21" s="133" customFormat="1" x14ac:dyDescent="0.2">
      <c r="A46" s="133" t="str">
        <f>PROPER(VLOOKUP(A144,fips_xref!$A$5:$B$280,2,FALSE)&amp;"_"&amp;"Tribal")</f>
        <v>Petroleum_Tribal</v>
      </c>
      <c r="B46" s="147">
        <f t="shared" si="7"/>
        <v>0</v>
      </c>
      <c r="C46" s="147">
        <f t="shared" si="7"/>
        <v>0</v>
      </c>
      <c r="D46" s="147">
        <f t="shared" si="7"/>
        <v>0</v>
      </c>
      <c r="E46" s="147">
        <f t="shared" si="7"/>
        <v>0</v>
      </c>
      <c r="F46" s="147">
        <f t="shared" si="7"/>
        <v>0</v>
      </c>
      <c r="G46" s="147">
        <f t="shared" si="7"/>
        <v>0</v>
      </c>
      <c r="H46" s="147">
        <f t="shared" si="7"/>
        <v>0</v>
      </c>
      <c r="I46" s="147">
        <f t="shared" si="7"/>
        <v>0</v>
      </c>
      <c r="J46" s="147">
        <f t="shared" si="7"/>
        <v>0</v>
      </c>
      <c r="K46" s="147">
        <f t="shared" si="7"/>
        <v>0</v>
      </c>
      <c r="L46" s="147">
        <f t="shared" si="7"/>
        <v>0</v>
      </c>
      <c r="M46" s="147">
        <f t="shared" si="7"/>
        <v>0</v>
      </c>
      <c r="N46" s="147">
        <f t="shared" si="7"/>
        <v>0</v>
      </c>
      <c r="O46" s="147">
        <f t="shared" si="7"/>
        <v>0</v>
      </c>
      <c r="P46" s="147">
        <f t="shared" si="7"/>
        <v>0</v>
      </c>
      <c r="Q46" s="147">
        <f t="shared" si="7"/>
        <v>0</v>
      </c>
      <c r="R46" s="147">
        <f t="shared" si="7"/>
        <v>0</v>
      </c>
      <c r="S46" s="147">
        <f t="shared" si="8"/>
        <v>0</v>
      </c>
      <c r="T46" s="54">
        <f t="shared" si="2"/>
        <v>0</v>
      </c>
      <c r="U46" s="59"/>
    </row>
    <row r="47" spans="1:21" s="133" customFormat="1" x14ac:dyDescent="0.2">
      <c r="A47" s="133" t="str">
        <f>PROPER(VLOOKUP(A145,fips_xref!$A$5:$B$280,2,FALSE)&amp;"_"&amp;"Tribal")</f>
        <v>Phillips_Tribal</v>
      </c>
      <c r="B47" s="147">
        <f t="shared" si="7"/>
        <v>0.2159386054267334</v>
      </c>
      <c r="C47" s="147">
        <f t="shared" si="7"/>
        <v>0</v>
      </c>
      <c r="D47" s="147">
        <f t="shared" si="7"/>
        <v>3.8838225380207207E-3</v>
      </c>
      <c r="E47" s="147">
        <f t="shared" si="7"/>
        <v>0.18355516203586283</v>
      </c>
      <c r="F47" s="147">
        <f t="shared" si="7"/>
        <v>7.0266052964748027E-2</v>
      </c>
      <c r="G47" s="147">
        <f t="shared" si="7"/>
        <v>0</v>
      </c>
      <c r="H47" s="147">
        <f t="shared" si="7"/>
        <v>3.2876355425114278E-3</v>
      </c>
      <c r="I47" s="147">
        <f t="shared" si="7"/>
        <v>0</v>
      </c>
      <c r="J47" s="147">
        <f t="shared" si="7"/>
        <v>0.15016749556652473</v>
      </c>
      <c r="K47" s="147">
        <f t="shared" si="7"/>
        <v>9.692168626892253E-2</v>
      </c>
      <c r="L47" s="147">
        <f t="shared" si="7"/>
        <v>0</v>
      </c>
      <c r="M47" s="147">
        <f t="shared" si="7"/>
        <v>0.2242366475776098</v>
      </c>
      <c r="N47" s="147">
        <f t="shared" si="7"/>
        <v>0</v>
      </c>
      <c r="O47" s="147">
        <f t="shared" si="7"/>
        <v>0</v>
      </c>
      <c r="P47" s="147">
        <f t="shared" si="7"/>
        <v>0</v>
      </c>
      <c r="Q47" s="147">
        <f t="shared" si="7"/>
        <v>0</v>
      </c>
      <c r="R47" s="147">
        <f t="shared" si="7"/>
        <v>4.6395545372959204E-4</v>
      </c>
      <c r="S47" s="147">
        <f t="shared" si="8"/>
        <v>1.1981883314925588E-2</v>
      </c>
      <c r="T47" s="54">
        <f t="shared" si="2"/>
        <v>0.96070294668958855</v>
      </c>
      <c r="U47" s="59"/>
    </row>
    <row r="48" spans="1:21" s="133" customFormat="1" x14ac:dyDescent="0.2">
      <c r="A48" s="133" t="str">
        <f>PROPER(VLOOKUP(A146,fips_xref!$A$5:$B$280,2,FALSE)&amp;"_"&amp;"Tribal")</f>
        <v>Pondera_Tribal</v>
      </c>
      <c r="B48" s="147">
        <f t="shared" si="7"/>
        <v>1.1302792302717624</v>
      </c>
      <c r="C48" s="147">
        <f t="shared" si="7"/>
        <v>0</v>
      </c>
      <c r="D48" s="147">
        <f t="shared" si="7"/>
        <v>4.3383008544216929E-2</v>
      </c>
      <c r="E48" s="147">
        <f t="shared" si="7"/>
        <v>1.0431860291543529</v>
      </c>
      <c r="F48" s="147">
        <f t="shared" si="7"/>
        <v>3.1557102267105797</v>
      </c>
      <c r="G48" s="147">
        <f t="shared" si="7"/>
        <v>0</v>
      </c>
      <c r="H48" s="147">
        <f t="shared" si="7"/>
        <v>0.3166121430815787</v>
      </c>
      <c r="I48" s="147">
        <f t="shared" si="7"/>
        <v>0</v>
      </c>
      <c r="J48" s="147">
        <f t="shared" si="7"/>
        <v>4.9390512177374379</v>
      </c>
      <c r="K48" s="147">
        <f t="shared" si="7"/>
        <v>0.12027066390713964</v>
      </c>
      <c r="L48" s="147">
        <f t="shared" si="7"/>
        <v>2.2481546733123307E-2</v>
      </c>
      <c r="M48" s="147">
        <f t="shared" si="7"/>
        <v>0</v>
      </c>
      <c r="N48" s="147">
        <f t="shared" si="7"/>
        <v>0</v>
      </c>
      <c r="O48" s="147">
        <f t="shared" si="7"/>
        <v>19.02554712682192</v>
      </c>
      <c r="P48" s="147">
        <f t="shared" si="7"/>
        <v>0.93281093617805233</v>
      </c>
      <c r="Q48" s="147">
        <f t="shared" si="7"/>
        <v>0</v>
      </c>
      <c r="R48" s="147">
        <f t="shared" si="7"/>
        <v>1.4846100173410535</v>
      </c>
      <c r="S48" s="147">
        <f t="shared" si="8"/>
        <v>0.12702195439362068</v>
      </c>
      <c r="T48" s="54">
        <f t="shared" si="2"/>
        <v>32.340964100874835</v>
      </c>
      <c r="U48" s="59"/>
    </row>
    <row r="49" spans="1:21" s="133" customFormat="1" x14ac:dyDescent="0.2">
      <c r="A49" s="133" t="str">
        <f>PROPER(VLOOKUP(A147,fips_xref!$A$5:$B$280,2,FALSE)&amp;"_"&amp;"Tribal")</f>
        <v>Rosebud_Tribal</v>
      </c>
      <c r="B49" s="147">
        <f t="shared" si="7"/>
        <v>0</v>
      </c>
      <c r="C49" s="147">
        <f t="shared" si="7"/>
        <v>0</v>
      </c>
      <c r="D49" s="147">
        <f t="shared" si="7"/>
        <v>0</v>
      </c>
      <c r="E49" s="147">
        <f t="shared" si="7"/>
        <v>0</v>
      </c>
      <c r="F49" s="147">
        <f t="shared" si="7"/>
        <v>0</v>
      </c>
      <c r="G49" s="147">
        <f t="shared" si="7"/>
        <v>0</v>
      </c>
      <c r="H49" s="147">
        <f t="shared" si="7"/>
        <v>0</v>
      </c>
      <c r="I49" s="147">
        <f t="shared" si="7"/>
        <v>0</v>
      </c>
      <c r="J49" s="147">
        <f t="shared" si="7"/>
        <v>0</v>
      </c>
      <c r="K49" s="147">
        <f t="shared" si="7"/>
        <v>0</v>
      </c>
      <c r="L49" s="147">
        <f t="shared" si="7"/>
        <v>0</v>
      </c>
      <c r="M49" s="147">
        <f t="shared" si="7"/>
        <v>0</v>
      </c>
      <c r="N49" s="147">
        <f t="shared" si="7"/>
        <v>0</v>
      </c>
      <c r="O49" s="147">
        <f t="shared" si="7"/>
        <v>0</v>
      </c>
      <c r="P49" s="147">
        <f t="shared" si="7"/>
        <v>0</v>
      </c>
      <c r="Q49" s="147">
        <f t="shared" si="7"/>
        <v>0</v>
      </c>
      <c r="R49" s="147">
        <f t="shared" si="7"/>
        <v>0</v>
      </c>
      <c r="S49" s="147">
        <f t="shared" si="8"/>
        <v>0</v>
      </c>
      <c r="T49" s="54">
        <f t="shared" si="2"/>
        <v>0</v>
      </c>
      <c r="U49" s="59"/>
    </row>
    <row r="50" spans="1:21" s="133" customFormat="1" x14ac:dyDescent="0.2">
      <c r="A50" s="133" t="str">
        <f>PROPER(VLOOKUP(A148,fips_xref!$A$5:$B$280,2,FALSE)&amp;"_"&amp;"Tribal")</f>
        <v>Teton_Tribal</v>
      </c>
      <c r="B50" s="147">
        <f t="shared" si="7"/>
        <v>0</v>
      </c>
      <c r="C50" s="147">
        <f t="shared" si="7"/>
        <v>0</v>
      </c>
      <c r="D50" s="147">
        <f t="shared" si="7"/>
        <v>0</v>
      </c>
      <c r="E50" s="147">
        <f t="shared" si="7"/>
        <v>0</v>
      </c>
      <c r="F50" s="147">
        <f t="shared" si="7"/>
        <v>0</v>
      </c>
      <c r="G50" s="147">
        <f t="shared" si="7"/>
        <v>0</v>
      </c>
      <c r="H50" s="147">
        <f t="shared" si="7"/>
        <v>0</v>
      </c>
      <c r="I50" s="147">
        <f t="shared" si="7"/>
        <v>0</v>
      </c>
      <c r="J50" s="147">
        <f t="shared" si="7"/>
        <v>0</v>
      </c>
      <c r="K50" s="147">
        <f t="shared" si="7"/>
        <v>0</v>
      </c>
      <c r="L50" s="147">
        <f t="shared" si="7"/>
        <v>0</v>
      </c>
      <c r="M50" s="147">
        <f t="shared" si="7"/>
        <v>0</v>
      </c>
      <c r="N50" s="147">
        <f t="shared" si="7"/>
        <v>0</v>
      </c>
      <c r="O50" s="147">
        <f t="shared" si="7"/>
        <v>0</v>
      </c>
      <c r="P50" s="147">
        <f t="shared" si="7"/>
        <v>0</v>
      </c>
      <c r="Q50" s="147">
        <f t="shared" si="7"/>
        <v>0</v>
      </c>
      <c r="R50" s="147">
        <f t="shared" si="7"/>
        <v>0</v>
      </c>
      <c r="S50" s="147">
        <f t="shared" si="8"/>
        <v>0</v>
      </c>
      <c r="T50" s="54">
        <f t="shared" si="2"/>
        <v>0</v>
      </c>
      <c r="U50" s="59"/>
    </row>
    <row r="51" spans="1:21" s="133" customFormat="1" x14ac:dyDescent="0.2">
      <c r="A51" s="133" t="str">
        <f>PROPER(VLOOKUP(A149,fips_xref!$A$5:$B$280,2,FALSE)&amp;"_"&amp;"Tribal")</f>
        <v>Toole_Tribal</v>
      </c>
      <c r="B51" s="147">
        <f t="shared" si="7"/>
        <v>0</v>
      </c>
      <c r="C51" s="147">
        <f t="shared" si="7"/>
        <v>0</v>
      </c>
      <c r="D51" s="147">
        <f t="shared" si="7"/>
        <v>0</v>
      </c>
      <c r="E51" s="147">
        <f t="shared" si="7"/>
        <v>0</v>
      </c>
      <c r="F51" s="147">
        <f t="shared" si="7"/>
        <v>0</v>
      </c>
      <c r="G51" s="147">
        <f t="shared" si="7"/>
        <v>0</v>
      </c>
      <c r="H51" s="147">
        <f t="shared" si="7"/>
        <v>0</v>
      </c>
      <c r="I51" s="147">
        <f t="shared" si="7"/>
        <v>0</v>
      </c>
      <c r="J51" s="147">
        <f t="shared" si="7"/>
        <v>0</v>
      </c>
      <c r="K51" s="147">
        <f t="shared" si="7"/>
        <v>0</v>
      </c>
      <c r="L51" s="147">
        <f t="shared" si="7"/>
        <v>0</v>
      </c>
      <c r="M51" s="147">
        <f t="shared" si="7"/>
        <v>0</v>
      </c>
      <c r="N51" s="147">
        <f t="shared" si="7"/>
        <v>0</v>
      </c>
      <c r="O51" s="147">
        <f t="shared" si="7"/>
        <v>0</v>
      </c>
      <c r="P51" s="147">
        <f t="shared" si="7"/>
        <v>0</v>
      </c>
      <c r="Q51" s="147">
        <f t="shared" si="7"/>
        <v>0</v>
      </c>
      <c r="R51" s="147">
        <f t="shared" si="7"/>
        <v>0</v>
      </c>
      <c r="S51" s="147">
        <f t="shared" si="8"/>
        <v>0</v>
      </c>
      <c r="T51" s="54">
        <f t="shared" si="2"/>
        <v>0</v>
      </c>
      <c r="U51" s="59"/>
    </row>
    <row r="52" spans="1:21" s="133" customFormat="1" x14ac:dyDescent="0.2">
      <c r="A52" s="133" t="str">
        <f>PROPER(VLOOKUP(A150,fips_xref!$A$5:$B$280,2,FALSE)&amp;"_"&amp;"Tribal")</f>
        <v>Yellowstone_Tribal</v>
      </c>
      <c r="B52" s="147">
        <f t="shared" ref="B52:R52" si="9">SUMIF($B$92:$AQ$92,B$4,$B150:$AQ150)</f>
        <v>0</v>
      </c>
      <c r="C52" s="147">
        <f t="shared" si="9"/>
        <v>0</v>
      </c>
      <c r="D52" s="147">
        <f t="shared" si="9"/>
        <v>0</v>
      </c>
      <c r="E52" s="147">
        <f t="shared" si="9"/>
        <v>0</v>
      </c>
      <c r="F52" s="147">
        <f t="shared" si="9"/>
        <v>0</v>
      </c>
      <c r="G52" s="147">
        <f t="shared" si="9"/>
        <v>0</v>
      </c>
      <c r="H52" s="147">
        <f t="shared" si="9"/>
        <v>0</v>
      </c>
      <c r="I52" s="147">
        <f t="shared" si="9"/>
        <v>0</v>
      </c>
      <c r="J52" s="147">
        <f t="shared" si="9"/>
        <v>0</v>
      </c>
      <c r="K52" s="147">
        <f t="shared" si="9"/>
        <v>0</v>
      </c>
      <c r="L52" s="147">
        <f t="shared" si="9"/>
        <v>0</v>
      </c>
      <c r="M52" s="147">
        <f t="shared" si="9"/>
        <v>0</v>
      </c>
      <c r="N52" s="147">
        <f t="shared" si="9"/>
        <v>0</v>
      </c>
      <c r="O52" s="147">
        <f t="shared" si="9"/>
        <v>0</v>
      </c>
      <c r="P52" s="147">
        <f t="shared" si="9"/>
        <v>0</v>
      </c>
      <c r="Q52" s="147">
        <f t="shared" si="9"/>
        <v>0</v>
      </c>
      <c r="R52" s="147">
        <f t="shared" si="9"/>
        <v>0</v>
      </c>
      <c r="S52" s="147">
        <f t="shared" si="8"/>
        <v>0</v>
      </c>
      <c r="T52" s="54">
        <f t="shared" si="2"/>
        <v>0</v>
      </c>
      <c r="U52" s="59"/>
    </row>
    <row r="53" spans="1:21" s="133" customFormat="1" x14ac:dyDescent="0.2">
      <c r="A53" s="162" t="str">
        <f>PROPER(VLOOKUP(A156,fips_xref!$A$5:$B$280,2,FALSE)&amp;"_"&amp;"Pvt/State")</f>
        <v>Blaine_Pvt/State</v>
      </c>
      <c r="B53" s="163">
        <f t="shared" ref="B53:R67" si="10">SUMIF($B$92:$AQ$92,B$4,$B156:$AQ156)</f>
        <v>47.2018801645645</v>
      </c>
      <c r="C53" s="163">
        <f t="shared" si="10"/>
        <v>0.77024002443850137</v>
      </c>
      <c r="D53" s="163">
        <f t="shared" si="10"/>
        <v>0.23403089064920798</v>
      </c>
      <c r="E53" s="163">
        <f t="shared" si="10"/>
        <v>8.6767147769651931</v>
      </c>
      <c r="F53" s="163">
        <f t="shared" si="10"/>
        <v>9.8457904104621772</v>
      </c>
      <c r="G53" s="163">
        <f t="shared" si="10"/>
        <v>0.80425806771334041</v>
      </c>
      <c r="H53" s="163">
        <f t="shared" si="10"/>
        <v>0.86059804036259036</v>
      </c>
      <c r="I53" s="163">
        <f t="shared" si="10"/>
        <v>0.18111609229130854</v>
      </c>
      <c r="J53" s="163">
        <f t="shared" si="10"/>
        <v>16.76905583314543</v>
      </c>
      <c r="K53" s="163">
        <f t="shared" si="10"/>
        <v>3.5623980957698218</v>
      </c>
      <c r="L53" s="163">
        <f t="shared" si="10"/>
        <v>5.3213473366099343E-2</v>
      </c>
      <c r="M53" s="163">
        <f t="shared" si="10"/>
        <v>49.710677826701101</v>
      </c>
      <c r="N53" s="163">
        <f t="shared" si="10"/>
        <v>0</v>
      </c>
      <c r="O53" s="163">
        <f t="shared" si="10"/>
        <v>250.79323976237833</v>
      </c>
      <c r="P53" s="163">
        <f t="shared" si="10"/>
        <v>12.296239115250575</v>
      </c>
      <c r="Q53" s="163">
        <f t="shared" si="10"/>
        <v>0</v>
      </c>
      <c r="R53" s="163">
        <f t="shared" si="10"/>
        <v>43.998960140684751</v>
      </c>
      <c r="S53" s="163">
        <f t="shared" ref="S53:S68" si="11">SUMIF($B$89:$AQ$89,"N",$B156:$AQ156)</f>
        <v>12.608412047099378</v>
      </c>
      <c r="T53" s="54">
        <f t="shared" si="2"/>
        <v>458.36682476184222</v>
      </c>
      <c r="U53" s="59"/>
    </row>
    <row r="54" spans="1:21" s="133" customFormat="1" x14ac:dyDescent="0.2">
      <c r="A54" s="162" t="str">
        <f>PROPER(VLOOKUP(A157,fips_xref!$A$5:$B$280,2,FALSE)&amp;"_"&amp;"Pvt/State")</f>
        <v>Cascade_Pvt/State</v>
      </c>
      <c r="B54" s="163">
        <f t="shared" si="10"/>
        <v>0</v>
      </c>
      <c r="C54" s="163">
        <f t="shared" si="10"/>
        <v>0</v>
      </c>
      <c r="D54" s="163">
        <f t="shared" si="10"/>
        <v>0</v>
      </c>
      <c r="E54" s="163">
        <f t="shared" si="10"/>
        <v>0</v>
      </c>
      <c r="F54" s="163">
        <f t="shared" si="10"/>
        <v>0</v>
      </c>
      <c r="G54" s="163">
        <f t="shared" si="10"/>
        <v>0</v>
      </c>
      <c r="H54" s="163">
        <f t="shared" si="10"/>
        <v>0</v>
      </c>
      <c r="I54" s="163">
        <f t="shared" si="10"/>
        <v>101.77334936265403</v>
      </c>
      <c r="J54" s="163">
        <f t="shared" si="10"/>
        <v>0</v>
      </c>
      <c r="K54" s="163">
        <f t="shared" si="10"/>
        <v>0</v>
      </c>
      <c r="L54" s="163">
        <f t="shared" si="10"/>
        <v>0</v>
      </c>
      <c r="M54" s="163">
        <f t="shared" si="10"/>
        <v>0</v>
      </c>
      <c r="N54" s="163">
        <f t="shared" si="10"/>
        <v>0</v>
      </c>
      <c r="O54" s="163">
        <f t="shared" si="10"/>
        <v>0</v>
      </c>
      <c r="P54" s="163">
        <f t="shared" si="10"/>
        <v>0</v>
      </c>
      <c r="Q54" s="163">
        <f t="shared" si="10"/>
        <v>0</v>
      </c>
      <c r="R54" s="163">
        <f t="shared" si="10"/>
        <v>0</v>
      </c>
      <c r="S54" s="163">
        <f t="shared" si="11"/>
        <v>1.2005339899524827</v>
      </c>
      <c r="T54" s="54">
        <f t="shared" si="2"/>
        <v>102.97388335260652</v>
      </c>
      <c r="U54" s="59"/>
    </row>
    <row r="55" spans="1:21" s="133" customFormat="1" x14ac:dyDescent="0.2">
      <c r="A55" s="162" t="str">
        <f>PROPER(VLOOKUP(A158,fips_xref!$A$5:$B$280,2,FALSE)&amp;"_"&amp;"Pvt/State")</f>
        <v>Chouteau_Pvt/State</v>
      </c>
      <c r="B55" s="163">
        <f t="shared" si="10"/>
        <v>1.2872416999584666</v>
      </c>
      <c r="C55" s="163">
        <f t="shared" si="10"/>
        <v>0</v>
      </c>
      <c r="D55" s="163">
        <f t="shared" si="10"/>
        <v>2.4234225848712456E-2</v>
      </c>
      <c r="E55" s="163">
        <f t="shared" si="10"/>
        <v>1.0980676953689044</v>
      </c>
      <c r="F55" s="163">
        <f t="shared" si="10"/>
        <v>0.54973508290574991</v>
      </c>
      <c r="G55" s="163">
        <f t="shared" si="10"/>
        <v>0</v>
      </c>
      <c r="H55" s="163">
        <f t="shared" si="10"/>
        <v>3.3652511091242378E-2</v>
      </c>
      <c r="I55" s="163">
        <f t="shared" si="10"/>
        <v>0</v>
      </c>
      <c r="J55" s="163">
        <f t="shared" si="10"/>
        <v>1.0901197537490148</v>
      </c>
      <c r="K55" s="163">
        <f t="shared" si="10"/>
        <v>0.55959605552346203</v>
      </c>
      <c r="L55" s="163">
        <f t="shared" si="10"/>
        <v>1.0553152770921145E-3</v>
      </c>
      <c r="M55" s="163">
        <f t="shared" si="10"/>
        <v>5.6227002369559766</v>
      </c>
      <c r="N55" s="163">
        <f t="shared" si="10"/>
        <v>0</v>
      </c>
      <c r="O55" s="163">
        <f t="shared" si="10"/>
        <v>0</v>
      </c>
      <c r="P55" s="163">
        <f t="shared" si="10"/>
        <v>0</v>
      </c>
      <c r="Q55" s="163">
        <f t="shared" si="10"/>
        <v>0</v>
      </c>
      <c r="R55" s="163">
        <f t="shared" si="10"/>
        <v>0.10481296878254755</v>
      </c>
      <c r="S55" s="163">
        <f t="shared" si="11"/>
        <v>0.63498995571373062</v>
      </c>
      <c r="T55" s="54">
        <f t="shared" si="2"/>
        <v>11.006205501174902</v>
      </c>
      <c r="U55" s="59"/>
    </row>
    <row r="56" spans="1:21" s="133" customFormat="1" x14ac:dyDescent="0.2">
      <c r="A56" s="162" t="str">
        <f>PROPER(VLOOKUP(A159,fips_xref!$A$5:$B$280,2,FALSE)&amp;"_"&amp;"Pvt/State")</f>
        <v>Fergus_Pvt/State</v>
      </c>
      <c r="B56" s="163">
        <f t="shared" si="10"/>
        <v>0</v>
      </c>
      <c r="C56" s="163">
        <f t="shared" si="10"/>
        <v>0</v>
      </c>
      <c r="D56" s="163">
        <f t="shared" si="10"/>
        <v>0</v>
      </c>
      <c r="E56" s="163">
        <f t="shared" si="10"/>
        <v>0</v>
      </c>
      <c r="F56" s="163">
        <f t="shared" si="10"/>
        <v>0</v>
      </c>
      <c r="G56" s="163">
        <f t="shared" si="10"/>
        <v>0</v>
      </c>
      <c r="H56" s="163">
        <f t="shared" si="10"/>
        <v>0</v>
      </c>
      <c r="I56" s="163">
        <f t="shared" si="10"/>
        <v>0</v>
      </c>
      <c r="J56" s="163">
        <f t="shared" si="10"/>
        <v>0</v>
      </c>
      <c r="K56" s="163">
        <f t="shared" si="10"/>
        <v>0</v>
      </c>
      <c r="L56" s="163">
        <f t="shared" si="10"/>
        <v>0</v>
      </c>
      <c r="M56" s="163">
        <f t="shared" si="10"/>
        <v>0</v>
      </c>
      <c r="N56" s="163">
        <f t="shared" si="10"/>
        <v>0</v>
      </c>
      <c r="O56" s="163">
        <f t="shared" si="10"/>
        <v>0</v>
      </c>
      <c r="P56" s="163">
        <f t="shared" si="10"/>
        <v>0</v>
      </c>
      <c r="Q56" s="163">
        <f t="shared" si="10"/>
        <v>0</v>
      </c>
      <c r="R56" s="163">
        <f t="shared" si="10"/>
        <v>0</v>
      </c>
      <c r="S56" s="163">
        <f t="shared" si="11"/>
        <v>0</v>
      </c>
      <c r="T56" s="54">
        <f t="shared" si="2"/>
        <v>0</v>
      </c>
      <c r="U56" s="59"/>
    </row>
    <row r="57" spans="1:21" s="133" customFormat="1" x14ac:dyDescent="0.2">
      <c r="A57" s="162" t="str">
        <f>PROPER(VLOOKUP(A160,fips_xref!$A$5:$B$280,2,FALSE)&amp;"_"&amp;"Pvt/State")</f>
        <v>Glacier_Pvt/State</v>
      </c>
      <c r="B57" s="163">
        <f t="shared" si="10"/>
        <v>32.653707895484217</v>
      </c>
      <c r="C57" s="163">
        <f t="shared" si="10"/>
        <v>0</v>
      </c>
      <c r="D57" s="163">
        <f t="shared" si="10"/>
        <v>0.63626619117917949</v>
      </c>
      <c r="E57" s="163">
        <f t="shared" si="10"/>
        <v>16.340998677008976</v>
      </c>
      <c r="F57" s="163">
        <f t="shared" si="10"/>
        <v>43.831091769301011</v>
      </c>
      <c r="G57" s="163">
        <f t="shared" si="10"/>
        <v>0</v>
      </c>
      <c r="H57" s="163">
        <f t="shared" si="10"/>
        <v>4.354118451827957</v>
      </c>
      <c r="I57" s="163">
        <f t="shared" si="10"/>
        <v>0.31266699108880902</v>
      </c>
      <c r="J57" s="163">
        <f t="shared" si="10"/>
        <v>69.064937078622947</v>
      </c>
      <c r="K57" s="163">
        <f t="shared" si="10"/>
        <v>2.7589701963041939</v>
      </c>
      <c r="L57" s="163">
        <f t="shared" si="10"/>
        <v>0.3064748971690352</v>
      </c>
      <c r="M57" s="163">
        <f t="shared" si="10"/>
        <v>8.2758450453968599</v>
      </c>
      <c r="N57" s="163">
        <f t="shared" si="10"/>
        <v>0.59478433263478081</v>
      </c>
      <c r="O57" s="163">
        <f t="shared" si="10"/>
        <v>191.55471735139099</v>
      </c>
      <c r="P57" s="163">
        <f t="shared" si="10"/>
        <v>9.3918106023856129</v>
      </c>
      <c r="Q57" s="163">
        <f t="shared" si="10"/>
        <v>0</v>
      </c>
      <c r="R57" s="163">
        <f t="shared" si="10"/>
        <v>96.249608103450583</v>
      </c>
      <c r="S57" s="163">
        <f t="shared" si="11"/>
        <v>17.048104197873347</v>
      </c>
      <c r="T57" s="54">
        <f t="shared" si="2"/>
        <v>493.37410178111844</v>
      </c>
      <c r="U57" s="59"/>
    </row>
    <row r="58" spans="1:21" s="133" customFormat="1" x14ac:dyDescent="0.2">
      <c r="A58" s="162" t="str">
        <f>PROPER(VLOOKUP(A161,fips_xref!$A$5:$B$280,2,FALSE)&amp;"_"&amp;"Pvt/State")</f>
        <v>Golden Valley_Pvt/State</v>
      </c>
      <c r="B58" s="163">
        <f t="shared" si="10"/>
        <v>5.5344688579529629E-2</v>
      </c>
      <c r="C58" s="163">
        <f t="shared" si="10"/>
        <v>0</v>
      </c>
      <c r="D58" s="163">
        <f t="shared" si="10"/>
        <v>9.9541695400013112E-4</v>
      </c>
      <c r="E58" s="163">
        <f t="shared" si="10"/>
        <v>4.7044868424357518E-2</v>
      </c>
      <c r="F58" s="163">
        <f t="shared" si="10"/>
        <v>1.800906702792511E-2</v>
      </c>
      <c r="G58" s="163">
        <f t="shared" si="10"/>
        <v>0</v>
      </c>
      <c r="H58" s="163">
        <f t="shared" si="10"/>
        <v>8.426152651292519E-4</v>
      </c>
      <c r="I58" s="163">
        <f t="shared" si="10"/>
        <v>0</v>
      </c>
      <c r="J58" s="163">
        <f t="shared" si="10"/>
        <v>3.8487667642722941E-2</v>
      </c>
      <c r="K58" s="163">
        <f t="shared" si="10"/>
        <v>2.4840859431114529E-2</v>
      </c>
      <c r="L58" s="163">
        <f t="shared" si="10"/>
        <v>0</v>
      </c>
      <c r="M58" s="163">
        <f t="shared" si="10"/>
        <v>9.3161385896593227</v>
      </c>
      <c r="N58" s="163">
        <f t="shared" si="10"/>
        <v>0</v>
      </c>
      <c r="O58" s="163">
        <f t="shared" si="10"/>
        <v>0</v>
      </c>
      <c r="P58" s="163">
        <f t="shared" si="10"/>
        <v>0</v>
      </c>
      <c r="Q58" s="163">
        <f t="shared" si="10"/>
        <v>0</v>
      </c>
      <c r="R58" s="163">
        <f t="shared" si="10"/>
        <v>0</v>
      </c>
      <c r="S58" s="163">
        <f t="shared" si="11"/>
        <v>1.6474165435917876</v>
      </c>
      <c r="T58" s="54">
        <f t="shared" si="2"/>
        <v>11.149120316575891</v>
      </c>
      <c r="U58" s="59"/>
    </row>
    <row r="59" spans="1:21" s="133" customFormat="1" x14ac:dyDescent="0.2">
      <c r="A59" s="162" t="str">
        <f>PROPER(VLOOKUP(A162,fips_xref!$A$5:$B$280,2,FALSE)&amp;"_"&amp;"Pvt/State")</f>
        <v>Hill_Pvt/State</v>
      </c>
      <c r="B59" s="163">
        <f t="shared" si="10"/>
        <v>28.088316511490888</v>
      </c>
      <c r="C59" s="163">
        <f t="shared" si="10"/>
        <v>0</v>
      </c>
      <c r="D59" s="163">
        <f t="shared" si="10"/>
        <v>0.12133990801229108</v>
      </c>
      <c r="E59" s="163">
        <f t="shared" si="10"/>
        <v>5.6401475310250468</v>
      </c>
      <c r="F59" s="163">
        <f t="shared" si="10"/>
        <v>2.4178593452635999</v>
      </c>
      <c r="G59" s="163">
        <f t="shared" si="10"/>
        <v>0</v>
      </c>
      <c r="H59" s="163">
        <f t="shared" si="10"/>
        <v>0.1289903302700719</v>
      </c>
      <c r="I59" s="163">
        <f t="shared" si="10"/>
        <v>0.21434914825682905</v>
      </c>
      <c r="J59" s="163">
        <f t="shared" si="10"/>
        <v>4.9978049307281065</v>
      </c>
      <c r="K59" s="163">
        <f t="shared" si="10"/>
        <v>2.9377160929661179</v>
      </c>
      <c r="L59" s="163">
        <f t="shared" si="10"/>
        <v>2.1106305541842289E-3</v>
      </c>
      <c r="M59" s="163">
        <f t="shared" si="10"/>
        <v>42.011631975879261</v>
      </c>
      <c r="N59" s="163">
        <f t="shared" si="10"/>
        <v>6.695300515840966</v>
      </c>
      <c r="O59" s="163">
        <f t="shared" si="10"/>
        <v>0.54707652905083237</v>
      </c>
      <c r="P59" s="163">
        <f t="shared" si="10"/>
        <v>2.6822827528860213E-2</v>
      </c>
      <c r="Q59" s="163">
        <f t="shared" si="10"/>
        <v>0</v>
      </c>
      <c r="R59" s="163">
        <f t="shared" si="10"/>
        <v>2.4856256684428337</v>
      </c>
      <c r="S59" s="163">
        <f t="shared" si="11"/>
        <v>1.3454666985338322</v>
      </c>
      <c r="T59" s="54">
        <f t="shared" si="2"/>
        <v>97.660558643843714</v>
      </c>
      <c r="U59" s="59"/>
    </row>
    <row r="60" spans="1:21" s="133" customFormat="1" x14ac:dyDescent="0.2">
      <c r="A60" s="162" t="str">
        <f>PROPER(VLOOKUP(A163,fips_xref!$A$5:$B$280,2,FALSE)&amp;"_"&amp;"Pvt/State")</f>
        <v>Liberty_Pvt/State</v>
      </c>
      <c r="B60" s="163">
        <f t="shared" si="10"/>
        <v>7.9464038343195904</v>
      </c>
      <c r="C60" s="163">
        <f t="shared" si="10"/>
        <v>0.11541661458843698</v>
      </c>
      <c r="D60" s="163">
        <f t="shared" si="10"/>
        <v>0.23425496105365518</v>
      </c>
      <c r="E60" s="163">
        <f t="shared" si="10"/>
        <v>6.5381951128955542</v>
      </c>
      <c r="F60" s="163">
        <f t="shared" si="10"/>
        <v>14.908792542325896</v>
      </c>
      <c r="G60" s="163">
        <f t="shared" si="10"/>
        <v>0.12051404820020895</v>
      </c>
      <c r="H60" s="163">
        <f t="shared" si="10"/>
        <v>1.4580236463986871</v>
      </c>
      <c r="I60" s="163">
        <f t="shared" si="10"/>
        <v>0</v>
      </c>
      <c r="J60" s="163">
        <f t="shared" si="10"/>
        <v>23.73754525141517</v>
      </c>
      <c r="K60" s="163">
        <f t="shared" si="10"/>
        <v>1.5144683767650271</v>
      </c>
      <c r="L60" s="163">
        <f t="shared" si="10"/>
        <v>0.10118536287485605</v>
      </c>
      <c r="M60" s="163">
        <f t="shared" si="10"/>
        <v>12.571478348130825</v>
      </c>
      <c r="N60" s="163">
        <f t="shared" si="10"/>
        <v>27.515856150223314</v>
      </c>
      <c r="O60" s="163">
        <f t="shared" si="10"/>
        <v>155.01142495131958</v>
      </c>
      <c r="P60" s="163">
        <f t="shared" si="10"/>
        <v>7.600115332467082</v>
      </c>
      <c r="Q60" s="163">
        <f t="shared" si="10"/>
        <v>0</v>
      </c>
      <c r="R60" s="163">
        <f t="shared" si="10"/>
        <v>27.31170712652661</v>
      </c>
      <c r="S60" s="163">
        <f t="shared" si="11"/>
        <v>18.200660185850939</v>
      </c>
      <c r="T60" s="54">
        <f t="shared" si="2"/>
        <v>304.88604184535541</v>
      </c>
      <c r="U60" s="59"/>
    </row>
    <row r="61" spans="1:21" s="133" customFormat="1" x14ac:dyDescent="0.2">
      <c r="A61" s="162" t="str">
        <f>PROPER(VLOOKUP(A164,fips_xref!$A$5:$B$280,2,FALSE)&amp;"_"&amp;"Pvt/State")</f>
        <v>Musselshell_Pvt/State</v>
      </c>
      <c r="B61" s="163">
        <f t="shared" si="10"/>
        <v>3.3834985503919897</v>
      </c>
      <c r="C61" s="163">
        <f t="shared" si="10"/>
        <v>6.2813483293760221E-3</v>
      </c>
      <c r="D61" s="163">
        <f t="shared" si="10"/>
        <v>0.12986733064687764</v>
      </c>
      <c r="E61" s="163">
        <f t="shared" si="10"/>
        <v>3.1227844614859221</v>
      </c>
      <c r="F61" s="163">
        <f t="shared" si="10"/>
        <v>9.446639990867725</v>
      </c>
      <c r="G61" s="163">
        <f t="shared" si="10"/>
        <v>6.5587672799801806E-3</v>
      </c>
      <c r="H61" s="163">
        <f t="shared" si="10"/>
        <v>0.94778060010485321</v>
      </c>
      <c r="I61" s="163">
        <f t="shared" si="10"/>
        <v>0</v>
      </c>
      <c r="J61" s="163">
        <f t="shared" si="10"/>
        <v>14.785083356356443</v>
      </c>
      <c r="K61" s="163">
        <f t="shared" si="10"/>
        <v>0.36003104904143585</v>
      </c>
      <c r="L61" s="163">
        <f t="shared" si="10"/>
        <v>6.7298662794859312E-2</v>
      </c>
      <c r="M61" s="163">
        <f t="shared" si="10"/>
        <v>0.11403848926707155</v>
      </c>
      <c r="N61" s="163">
        <f t="shared" si="10"/>
        <v>0</v>
      </c>
      <c r="O61" s="163">
        <f t="shared" si="10"/>
        <v>177.60256631034173</v>
      </c>
      <c r="P61" s="163">
        <f t="shared" si="10"/>
        <v>8.7077451724905224</v>
      </c>
      <c r="Q61" s="163">
        <f t="shared" si="10"/>
        <v>0</v>
      </c>
      <c r="R61" s="163">
        <f t="shared" si="10"/>
        <v>233.89791199688503</v>
      </c>
      <c r="S61" s="163">
        <f t="shared" si="11"/>
        <v>3.495753239820151</v>
      </c>
      <c r="T61" s="54">
        <f t="shared" si="2"/>
        <v>456.07383932610395</v>
      </c>
      <c r="U61" s="59"/>
    </row>
    <row r="62" spans="1:21" s="133" customFormat="1" x14ac:dyDescent="0.2">
      <c r="A62" s="162" t="str">
        <f>PROPER(VLOOKUP(A165,fips_xref!$A$5:$B$280,2,FALSE)&amp;"_"&amp;"Pvt/State")</f>
        <v>Petroleum_Pvt/State</v>
      </c>
      <c r="B62" s="163">
        <f t="shared" si="10"/>
        <v>1.4000683656794437</v>
      </c>
      <c r="C62" s="163">
        <f t="shared" si="10"/>
        <v>2.8615031278268543E-2</v>
      </c>
      <c r="D62" s="163">
        <f t="shared" si="10"/>
        <v>5.3738205784914859E-2</v>
      </c>
      <c r="E62" s="163">
        <f t="shared" si="10"/>
        <v>1.2921866737183125</v>
      </c>
      <c r="F62" s="163">
        <f t="shared" si="10"/>
        <v>3.9089544789797483</v>
      </c>
      <c r="G62" s="163">
        <f t="shared" si="10"/>
        <v>2.9878828719909715E-2</v>
      </c>
      <c r="H62" s="163">
        <f t="shared" si="10"/>
        <v>0.39218507590545654</v>
      </c>
      <c r="I62" s="163">
        <f t="shared" si="10"/>
        <v>0</v>
      </c>
      <c r="J62" s="163">
        <f t="shared" si="10"/>
        <v>6.1179655267681836</v>
      </c>
      <c r="K62" s="163">
        <f t="shared" si="10"/>
        <v>0.14897836512059409</v>
      </c>
      <c r="L62" s="163">
        <f t="shared" si="10"/>
        <v>2.7847722535803844E-2</v>
      </c>
      <c r="M62" s="163">
        <f t="shared" si="10"/>
        <v>6.3631667128278266E-2</v>
      </c>
      <c r="N62" s="163">
        <f t="shared" si="10"/>
        <v>0</v>
      </c>
      <c r="O62" s="163">
        <f t="shared" si="10"/>
        <v>17.487660348234691</v>
      </c>
      <c r="P62" s="163">
        <f t="shared" si="10"/>
        <v>0.85740928827235896</v>
      </c>
      <c r="Q62" s="163">
        <f t="shared" si="10"/>
        <v>0</v>
      </c>
      <c r="R62" s="163">
        <f t="shared" si="10"/>
        <v>32.201958394522151</v>
      </c>
      <c r="S62" s="163">
        <f t="shared" si="11"/>
        <v>2.0318465572483211</v>
      </c>
      <c r="T62" s="54">
        <f t="shared" si="2"/>
        <v>66.042924529896425</v>
      </c>
      <c r="U62" s="59"/>
    </row>
    <row r="63" spans="1:21" s="133" customFormat="1" x14ac:dyDescent="0.2">
      <c r="A63" s="162" t="str">
        <f>PROPER(VLOOKUP(A166,fips_xref!$A$5:$B$280,2,FALSE)&amp;"_"&amp;"Pvt/State")</f>
        <v>Phillips_Pvt/State</v>
      </c>
      <c r="B63" s="163">
        <f t="shared" si="10"/>
        <v>39.271146917840099</v>
      </c>
      <c r="C63" s="163">
        <f t="shared" si="10"/>
        <v>0.54340707453177528</v>
      </c>
      <c r="D63" s="163">
        <f t="shared" si="10"/>
        <v>0.1174392294627955</v>
      </c>
      <c r="E63" s="163">
        <f t="shared" si="10"/>
        <v>5.5023675361631001</v>
      </c>
      <c r="F63" s="163">
        <f t="shared" si="10"/>
        <v>2.2376595058140216</v>
      </c>
      <c r="G63" s="163">
        <f t="shared" si="10"/>
        <v>0.56740692495600054</v>
      </c>
      <c r="H63" s="163">
        <f t="shared" si="10"/>
        <v>0.11274615602617151</v>
      </c>
      <c r="I63" s="163">
        <f t="shared" si="10"/>
        <v>0</v>
      </c>
      <c r="J63" s="163">
        <f t="shared" si="10"/>
        <v>4.6961643229491594</v>
      </c>
      <c r="K63" s="163">
        <f t="shared" si="10"/>
        <v>2.8848741468733095</v>
      </c>
      <c r="L63" s="163">
        <f t="shared" si="10"/>
        <v>1.0710662513770714E-3</v>
      </c>
      <c r="M63" s="163">
        <f t="shared" si="10"/>
        <v>27.684612849503427</v>
      </c>
      <c r="N63" s="163">
        <f t="shared" si="10"/>
        <v>0</v>
      </c>
      <c r="O63" s="163">
        <f t="shared" si="10"/>
        <v>0</v>
      </c>
      <c r="P63" s="163">
        <f t="shared" si="10"/>
        <v>0</v>
      </c>
      <c r="Q63" s="163">
        <f t="shared" si="10"/>
        <v>0</v>
      </c>
      <c r="R63" s="163">
        <f t="shared" si="10"/>
        <v>3.1031125189487927</v>
      </c>
      <c r="S63" s="163">
        <f t="shared" si="11"/>
        <v>1.7523683749176</v>
      </c>
      <c r="T63" s="54">
        <f t="shared" si="2"/>
        <v>88.474376624237621</v>
      </c>
      <c r="U63" s="59"/>
    </row>
    <row r="64" spans="1:21" s="133" customFormat="1" x14ac:dyDescent="0.2">
      <c r="A64" s="162" t="str">
        <f>PROPER(VLOOKUP(A167,fips_xref!$A$5:$B$280,2,FALSE)&amp;"_"&amp;"Pvt/State")</f>
        <v>Pondera_Pvt/State</v>
      </c>
      <c r="B64" s="163">
        <f t="shared" si="10"/>
        <v>14.880928569793006</v>
      </c>
      <c r="C64" s="163">
        <f t="shared" si="10"/>
        <v>2.3664400343656064E-2</v>
      </c>
      <c r="D64" s="163">
        <f t="shared" si="10"/>
        <v>0.43646306563692455</v>
      </c>
      <c r="E64" s="163">
        <f t="shared" si="10"/>
        <v>10.939978319702009</v>
      </c>
      <c r="F64" s="163">
        <f t="shared" si="10"/>
        <v>30.701566460978153</v>
      </c>
      <c r="G64" s="163">
        <f t="shared" si="10"/>
        <v>2.4709550646706664E-2</v>
      </c>
      <c r="H64" s="163">
        <f t="shared" si="10"/>
        <v>3.0617259863032915</v>
      </c>
      <c r="I64" s="163">
        <f t="shared" si="10"/>
        <v>0</v>
      </c>
      <c r="J64" s="163">
        <f t="shared" si="10"/>
        <v>48.249781612082138</v>
      </c>
      <c r="K64" s="163">
        <f t="shared" si="10"/>
        <v>1.6350274797111815</v>
      </c>
      <c r="L64" s="163">
        <f t="shared" si="10"/>
        <v>0.21625106857575752</v>
      </c>
      <c r="M64" s="163">
        <f t="shared" si="10"/>
        <v>2.1825737555780158</v>
      </c>
      <c r="N64" s="163">
        <f t="shared" si="10"/>
        <v>1.515283895045751</v>
      </c>
      <c r="O64" s="163">
        <f t="shared" si="10"/>
        <v>101.76863987267885</v>
      </c>
      <c r="P64" s="163">
        <f t="shared" si="10"/>
        <v>4.9896541529346354</v>
      </c>
      <c r="Q64" s="163">
        <f t="shared" si="10"/>
        <v>0</v>
      </c>
      <c r="R64" s="163">
        <f t="shared" si="10"/>
        <v>73.818297831961459</v>
      </c>
      <c r="S64" s="163">
        <f t="shared" si="11"/>
        <v>1.3906838016959597</v>
      </c>
      <c r="T64" s="54">
        <f t="shared" si="2"/>
        <v>295.83522982366748</v>
      </c>
      <c r="U64" s="59"/>
    </row>
    <row r="65" spans="1:21" s="133" customFormat="1" x14ac:dyDescent="0.2">
      <c r="A65" s="162" t="str">
        <f>PROPER(VLOOKUP(A168,fips_xref!$A$5:$B$280,2,FALSE)&amp;"_"&amp;"Pvt/State")</f>
        <v>Rosebud_Pvt/State</v>
      </c>
      <c r="B65" s="163">
        <f t="shared" si="10"/>
        <v>26.02920431734702</v>
      </c>
      <c r="C65" s="163">
        <f t="shared" si="10"/>
        <v>3.3101708656394273E-2</v>
      </c>
      <c r="D65" s="163">
        <f t="shared" si="10"/>
        <v>0.17265893113176858</v>
      </c>
      <c r="E65" s="163">
        <f t="shared" si="10"/>
        <v>4.1575267952856763</v>
      </c>
      <c r="F65" s="163">
        <f t="shared" si="10"/>
        <v>12.545731220150341</v>
      </c>
      <c r="G65" s="163">
        <f t="shared" si="10"/>
        <v>3.4563662491324129E-2</v>
      </c>
      <c r="H65" s="163">
        <f t="shared" si="10"/>
        <v>1.2584711056796221</v>
      </c>
      <c r="I65" s="163">
        <f t="shared" si="10"/>
        <v>0</v>
      </c>
      <c r="J65" s="163">
        <f t="shared" si="10"/>
        <v>19.63809464862527</v>
      </c>
      <c r="K65" s="163">
        <f t="shared" si="10"/>
        <v>0.48418246961968475</v>
      </c>
      <c r="L65" s="163">
        <f t="shared" si="10"/>
        <v>8.9344776469037351E-2</v>
      </c>
      <c r="M65" s="163">
        <f t="shared" si="10"/>
        <v>0.1577296938421768</v>
      </c>
      <c r="N65" s="163">
        <f t="shared" si="10"/>
        <v>14.129568548178172</v>
      </c>
      <c r="O65" s="163">
        <f t="shared" si="10"/>
        <v>218.96787188574334</v>
      </c>
      <c r="P65" s="163">
        <f t="shared" si="10"/>
        <v>10.735860798384065</v>
      </c>
      <c r="Q65" s="163">
        <f t="shared" si="10"/>
        <v>0</v>
      </c>
      <c r="R65" s="163">
        <f t="shared" si="10"/>
        <v>210.17679785257357</v>
      </c>
      <c r="S65" s="163">
        <f t="shared" si="11"/>
        <v>5.2939334747994584</v>
      </c>
      <c r="T65" s="54">
        <f t="shared" si="2"/>
        <v>523.90464188897693</v>
      </c>
      <c r="U65" s="59"/>
    </row>
    <row r="66" spans="1:21" s="133" customFormat="1" x14ac:dyDescent="0.2">
      <c r="A66" s="162" t="str">
        <f>PROPER(VLOOKUP(A169,fips_xref!$A$5:$B$280,2,FALSE)&amp;"_"&amp;"Pvt/State")</f>
        <v>Teton_Pvt/State</v>
      </c>
      <c r="B66" s="163">
        <f t="shared" si="10"/>
        <v>6.3556523341370283</v>
      </c>
      <c r="C66" s="163">
        <f t="shared" si="10"/>
        <v>1.0768025707501754E-2</v>
      </c>
      <c r="D66" s="163">
        <f t="shared" si="10"/>
        <v>0.24281734298611707</v>
      </c>
      <c r="E66" s="163">
        <f t="shared" si="10"/>
        <v>5.8618849001567659</v>
      </c>
      <c r="F66" s="163">
        <f t="shared" si="10"/>
        <v>17.6083042224368</v>
      </c>
      <c r="G66" s="163">
        <f t="shared" si="10"/>
        <v>1.1243601051394599E-2</v>
      </c>
      <c r="H66" s="163">
        <f t="shared" si="10"/>
        <v>1.765675456839684</v>
      </c>
      <c r="I66" s="163">
        <f t="shared" si="10"/>
        <v>0</v>
      </c>
      <c r="J66" s="163">
        <f t="shared" si="10"/>
        <v>27.569332538099555</v>
      </c>
      <c r="K66" s="163">
        <f t="shared" si="10"/>
        <v>0.69524350247378819</v>
      </c>
      <c r="L66" s="163">
        <f t="shared" si="10"/>
        <v>0.12531475141111734</v>
      </c>
      <c r="M66" s="163">
        <f t="shared" si="10"/>
        <v>5.2594325306170621E-3</v>
      </c>
      <c r="N66" s="163">
        <f t="shared" si="10"/>
        <v>0.17473573718569388</v>
      </c>
      <c r="O66" s="163">
        <f t="shared" si="10"/>
        <v>72.106313911886346</v>
      </c>
      <c r="P66" s="163">
        <f t="shared" si="10"/>
        <v>3.5353284578960111</v>
      </c>
      <c r="Q66" s="163">
        <f t="shared" si="10"/>
        <v>0</v>
      </c>
      <c r="R66" s="163">
        <f t="shared" si="10"/>
        <v>45.039663568661965</v>
      </c>
      <c r="S66" s="163">
        <f t="shared" si="11"/>
        <v>0.77416039692231564</v>
      </c>
      <c r="T66" s="54">
        <f t="shared" si="2"/>
        <v>181.8816981803827</v>
      </c>
      <c r="U66" s="59"/>
    </row>
    <row r="67" spans="1:21" s="133" customFormat="1" x14ac:dyDescent="0.2">
      <c r="A67" s="162" t="str">
        <f>PROPER(VLOOKUP(A170,fips_xref!$A$5:$B$280,2,FALSE)&amp;"_"&amp;"Pvt/State")</f>
        <v>Toole_Pvt/State</v>
      </c>
      <c r="B67" s="163">
        <f t="shared" si="10"/>
        <v>89.02374122086124</v>
      </c>
      <c r="C67" s="163">
        <f t="shared" si="10"/>
        <v>0.93874635220926639</v>
      </c>
      <c r="D67" s="163">
        <f t="shared" si="10"/>
        <v>1.9362237156655275</v>
      </c>
      <c r="E67" s="163">
        <f t="shared" si="10"/>
        <v>50.608198597998999</v>
      </c>
      <c r="F67" s="163">
        <f t="shared" si="10"/>
        <v>131.30903422168001</v>
      </c>
      <c r="G67" s="163">
        <f t="shared" si="10"/>
        <v>0.98020656333868916</v>
      </c>
      <c r="H67" s="163">
        <f t="shared" si="10"/>
        <v>13.005243807272443</v>
      </c>
      <c r="I67" s="163">
        <f t="shared" si="10"/>
        <v>1.2266166573484045</v>
      </c>
      <c r="J67" s="163">
        <f t="shared" si="10"/>
        <v>207.3191210752446</v>
      </c>
      <c r="K67" s="163">
        <f t="shared" si="10"/>
        <v>9.2375049968430822</v>
      </c>
      <c r="L67" s="163">
        <f t="shared" si="10"/>
        <v>0.91297258840881002</v>
      </c>
      <c r="M67" s="163">
        <f t="shared" si="10"/>
        <v>42.438942037418805</v>
      </c>
      <c r="N67" s="163">
        <f t="shared" si="10"/>
        <v>3.889700715008408</v>
      </c>
      <c r="O67" s="163">
        <f t="shared" si="10"/>
        <v>298.55885861345246</v>
      </c>
      <c r="P67" s="163">
        <f t="shared" si="10"/>
        <v>14.638158185466418</v>
      </c>
      <c r="Q67" s="163">
        <f t="shared" si="10"/>
        <v>0</v>
      </c>
      <c r="R67" s="163">
        <f t="shared" si="10"/>
        <v>262.05225338474213</v>
      </c>
      <c r="S67" s="163">
        <f t="shared" si="11"/>
        <v>113.76189323303059</v>
      </c>
      <c r="T67" s="54">
        <f t="shared" si="2"/>
        <v>1241.8374159659897</v>
      </c>
      <c r="U67" s="59"/>
    </row>
    <row r="68" spans="1:21" s="133" customFormat="1" x14ac:dyDescent="0.2">
      <c r="A68" s="162" t="str">
        <f>PROPER(VLOOKUP(A171,fips_xref!$A$5:$B$280,2,FALSE)&amp;"_"&amp;"Pvt/State")</f>
        <v>Yellowstone_Pvt/State</v>
      </c>
      <c r="B68" s="163">
        <f t="shared" ref="B68:R68" si="12">SUMIF($B$92:$AQ$92,B$4,$B171:$AQ171)</f>
        <v>1.6334130932926849</v>
      </c>
      <c r="C68" s="163">
        <f t="shared" si="12"/>
        <v>0</v>
      </c>
      <c r="D68" s="163">
        <f t="shared" si="12"/>
        <v>6.269457341573402E-2</v>
      </c>
      <c r="E68" s="163">
        <f t="shared" si="12"/>
        <v>1.5075511193380318</v>
      </c>
      <c r="F68" s="163">
        <f t="shared" si="12"/>
        <v>4.5604468921430401</v>
      </c>
      <c r="G68" s="163">
        <f t="shared" si="12"/>
        <v>0</v>
      </c>
      <c r="H68" s="163">
        <f t="shared" si="12"/>
        <v>0.45754925522303269</v>
      </c>
      <c r="I68" s="163">
        <f t="shared" si="12"/>
        <v>5.0621500896135145E-2</v>
      </c>
      <c r="J68" s="163">
        <f t="shared" si="12"/>
        <v>7.1376264478962161</v>
      </c>
      <c r="K68" s="163">
        <f t="shared" si="12"/>
        <v>0.17380809264069319</v>
      </c>
      <c r="L68" s="163">
        <f t="shared" si="12"/>
        <v>3.2489009625104495E-2</v>
      </c>
      <c r="M68" s="163">
        <f t="shared" si="12"/>
        <v>0</v>
      </c>
      <c r="N68" s="163">
        <f t="shared" si="12"/>
        <v>0</v>
      </c>
      <c r="O68" s="163">
        <f t="shared" si="12"/>
        <v>17.241652763939811</v>
      </c>
      <c r="P68" s="163">
        <f t="shared" si="12"/>
        <v>0.84534768691691131</v>
      </c>
      <c r="Q68" s="163">
        <f t="shared" si="12"/>
        <v>0</v>
      </c>
      <c r="R68" s="163">
        <f t="shared" si="12"/>
        <v>28.913558725766361</v>
      </c>
      <c r="S68" s="163">
        <f t="shared" si="11"/>
        <v>2.8842176708243707</v>
      </c>
      <c r="T68" s="54">
        <f t="shared" si="2"/>
        <v>65.500976831918123</v>
      </c>
      <c r="U68" s="59"/>
    </row>
    <row r="69" spans="1:21" s="179" customFormat="1" x14ac:dyDescent="0.2">
      <c r="A69" s="179" t="str">
        <f>PROPER(VLOOKUP(A177,fips_xref!$A$5:$B$280,2,FALSE)&amp;"_"&amp;"U.S Forest Service")</f>
        <v>Blaine_U.S Forest Service</v>
      </c>
      <c r="B69" s="215">
        <f t="shared" ref="B69:S83" si="13">SUMIF($B$92:$AQ$92,B$4,$B178:$AQ192)</f>
        <v>0</v>
      </c>
      <c r="C69" s="215">
        <f t="shared" si="13"/>
        <v>0</v>
      </c>
      <c r="D69" s="215">
        <f t="shared" si="13"/>
        <v>0</v>
      </c>
      <c r="E69" s="215">
        <f t="shared" si="13"/>
        <v>0</v>
      </c>
      <c r="F69" s="215">
        <f t="shared" si="13"/>
        <v>0</v>
      </c>
      <c r="G69" s="215">
        <f t="shared" si="13"/>
        <v>0</v>
      </c>
      <c r="H69" s="215">
        <f t="shared" si="13"/>
        <v>0</v>
      </c>
      <c r="I69" s="215">
        <f t="shared" si="13"/>
        <v>0</v>
      </c>
      <c r="J69" s="215">
        <f t="shared" si="13"/>
        <v>0</v>
      </c>
      <c r="K69" s="215">
        <f t="shared" si="13"/>
        <v>0</v>
      </c>
      <c r="L69" s="215">
        <f t="shared" si="13"/>
        <v>0</v>
      </c>
      <c r="M69" s="215">
        <f t="shared" si="13"/>
        <v>0</v>
      </c>
      <c r="N69" s="215">
        <f t="shared" si="13"/>
        <v>0</v>
      </c>
      <c r="O69" s="215">
        <f t="shared" si="13"/>
        <v>0</v>
      </c>
      <c r="P69" s="215">
        <f t="shared" si="13"/>
        <v>0</v>
      </c>
      <c r="Q69" s="215">
        <f t="shared" si="13"/>
        <v>0</v>
      </c>
      <c r="R69" s="215">
        <f t="shared" si="13"/>
        <v>0</v>
      </c>
      <c r="S69" s="215">
        <f t="shared" si="13"/>
        <v>0</v>
      </c>
      <c r="T69" s="54">
        <f t="shared" ref="T69:T84" si="14">SUM(B69:S69)</f>
        <v>0</v>
      </c>
      <c r="U69" s="213"/>
    </row>
    <row r="70" spans="1:21" s="179" customFormat="1" x14ac:dyDescent="0.2">
      <c r="A70" s="179" t="str">
        <f>PROPER(VLOOKUP(A178,fips_xref!$A$5:$B$280,2,FALSE)&amp;"_"&amp;"U.S Forest Service")</f>
        <v>Cascade_U.S Forest Service</v>
      </c>
      <c r="B70" s="215">
        <f t="shared" si="13"/>
        <v>0</v>
      </c>
      <c r="C70" s="215">
        <f t="shared" si="13"/>
        <v>0</v>
      </c>
      <c r="D70" s="215">
        <f t="shared" si="13"/>
        <v>0</v>
      </c>
      <c r="E70" s="215">
        <f t="shared" si="13"/>
        <v>0</v>
      </c>
      <c r="F70" s="215">
        <f t="shared" si="13"/>
        <v>0</v>
      </c>
      <c r="G70" s="215">
        <f t="shared" si="13"/>
        <v>0</v>
      </c>
      <c r="H70" s="215">
        <f t="shared" si="13"/>
        <v>0</v>
      </c>
      <c r="I70" s="215">
        <f t="shared" si="13"/>
        <v>0</v>
      </c>
      <c r="J70" s="215">
        <f t="shared" si="13"/>
        <v>0</v>
      </c>
      <c r="K70" s="215">
        <f t="shared" si="13"/>
        <v>0</v>
      </c>
      <c r="L70" s="215">
        <f t="shared" si="13"/>
        <v>0</v>
      </c>
      <c r="M70" s="215">
        <f t="shared" si="13"/>
        <v>0</v>
      </c>
      <c r="N70" s="215">
        <f t="shared" si="13"/>
        <v>0</v>
      </c>
      <c r="O70" s="215">
        <f t="shared" si="13"/>
        <v>0</v>
      </c>
      <c r="P70" s="215">
        <f t="shared" si="13"/>
        <v>0</v>
      </c>
      <c r="Q70" s="215">
        <f t="shared" si="13"/>
        <v>0</v>
      </c>
      <c r="R70" s="215">
        <f t="shared" si="13"/>
        <v>0</v>
      </c>
      <c r="S70" s="215">
        <f t="shared" si="13"/>
        <v>0</v>
      </c>
      <c r="T70" s="54">
        <f t="shared" si="14"/>
        <v>0</v>
      </c>
      <c r="U70" s="213"/>
    </row>
    <row r="71" spans="1:21" s="179" customFormat="1" x14ac:dyDescent="0.2">
      <c r="A71" s="179" t="str">
        <f>PROPER(VLOOKUP(A179,fips_xref!$A$5:$B$280,2,FALSE)&amp;"_"&amp;"U.S Forest Service")</f>
        <v>Chouteau_U.S Forest Service</v>
      </c>
      <c r="B71" s="215">
        <f t="shared" si="13"/>
        <v>0</v>
      </c>
      <c r="C71" s="215">
        <f t="shared" si="13"/>
        <v>0</v>
      </c>
      <c r="D71" s="215">
        <f t="shared" si="13"/>
        <v>0</v>
      </c>
      <c r="E71" s="215">
        <f t="shared" si="13"/>
        <v>0</v>
      </c>
      <c r="F71" s="215">
        <f t="shared" si="13"/>
        <v>0</v>
      </c>
      <c r="G71" s="215">
        <f t="shared" si="13"/>
        <v>0</v>
      </c>
      <c r="H71" s="215">
        <f t="shared" si="13"/>
        <v>0</v>
      </c>
      <c r="I71" s="215">
        <f t="shared" si="13"/>
        <v>0</v>
      </c>
      <c r="J71" s="215">
        <f t="shared" si="13"/>
        <v>0</v>
      </c>
      <c r="K71" s="215">
        <f t="shared" si="13"/>
        <v>0</v>
      </c>
      <c r="L71" s="215">
        <f t="shared" si="13"/>
        <v>0</v>
      </c>
      <c r="M71" s="215">
        <f t="shared" si="13"/>
        <v>0</v>
      </c>
      <c r="N71" s="215">
        <f t="shared" si="13"/>
        <v>0</v>
      </c>
      <c r="O71" s="215">
        <f t="shared" si="13"/>
        <v>0</v>
      </c>
      <c r="P71" s="215">
        <f t="shared" si="13"/>
        <v>0</v>
      </c>
      <c r="Q71" s="215">
        <f t="shared" si="13"/>
        <v>0</v>
      </c>
      <c r="R71" s="215">
        <f t="shared" si="13"/>
        <v>0</v>
      </c>
      <c r="S71" s="215">
        <f t="shared" si="13"/>
        <v>0</v>
      </c>
      <c r="T71" s="54">
        <f t="shared" si="14"/>
        <v>0</v>
      </c>
      <c r="U71" s="213"/>
    </row>
    <row r="72" spans="1:21" s="179" customFormat="1" x14ac:dyDescent="0.2">
      <c r="A72" s="179" t="str">
        <f>PROPER(VLOOKUP(A180,fips_xref!$A$5:$B$280,2,FALSE)&amp;"_"&amp;"U.S Forest Service")</f>
        <v>Fergus_U.S Forest Service</v>
      </c>
      <c r="B72" s="215">
        <f t="shared" si="13"/>
        <v>0</v>
      </c>
      <c r="C72" s="215">
        <f t="shared" si="13"/>
        <v>0</v>
      </c>
      <c r="D72" s="215">
        <f t="shared" si="13"/>
        <v>0</v>
      </c>
      <c r="E72" s="215">
        <f t="shared" si="13"/>
        <v>0</v>
      </c>
      <c r="F72" s="215">
        <f t="shared" si="13"/>
        <v>0</v>
      </c>
      <c r="G72" s="215">
        <f t="shared" si="13"/>
        <v>0</v>
      </c>
      <c r="H72" s="215">
        <f t="shared" si="13"/>
        <v>0</v>
      </c>
      <c r="I72" s="215">
        <f t="shared" si="13"/>
        <v>0</v>
      </c>
      <c r="J72" s="215">
        <f t="shared" si="13"/>
        <v>0</v>
      </c>
      <c r="K72" s="215">
        <f t="shared" si="13"/>
        <v>0</v>
      </c>
      <c r="L72" s="215">
        <f t="shared" si="13"/>
        <v>0</v>
      </c>
      <c r="M72" s="215">
        <f t="shared" si="13"/>
        <v>0</v>
      </c>
      <c r="N72" s="215">
        <f t="shared" si="13"/>
        <v>0</v>
      </c>
      <c r="O72" s="215">
        <f t="shared" si="13"/>
        <v>0</v>
      </c>
      <c r="P72" s="215">
        <f t="shared" si="13"/>
        <v>0</v>
      </c>
      <c r="Q72" s="215">
        <f t="shared" si="13"/>
        <v>0</v>
      </c>
      <c r="R72" s="215">
        <f t="shared" si="13"/>
        <v>0</v>
      </c>
      <c r="S72" s="215">
        <f t="shared" si="13"/>
        <v>0</v>
      </c>
      <c r="T72" s="54">
        <f t="shared" si="14"/>
        <v>0</v>
      </c>
      <c r="U72" s="213"/>
    </row>
    <row r="73" spans="1:21" s="179" customFormat="1" x14ac:dyDescent="0.2">
      <c r="A73" s="179" t="str">
        <f>PROPER(VLOOKUP(A181,fips_xref!$A$5:$B$280,2,FALSE)&amp;"_"&amp;"U.S Forest Service")</f>
        <v>Glacier_U.S Forest Service</v>
      </c>
      <c r="B73" s="215">
        <f t="shared" si="13"/>
        <v>0</v>
      </c>
      <c r="C73" s="215">
        <f t="shared" si="13"/>
        <v>0</v>
      </c>
      <c r="D73" s="215">
        <f t="shared" si="13"/>
        <v>0</v>
      </c>
      <c r="E73" s="215">
        <f t="shared" si="13"/>
        <v>0</v>
      </c>
      <c r="F73" s="215">
        <f t="shared" si="13"/>
        <v>0</v>
      </c>
      <c r="G73" s="215">
        <f t="shared" si="13"/>
        <v>0</v>
      </c>
      <c r="H73" s="215">
        <f t="shared" si="13"/>
        <v>0</v>
      </c>
      <c r="I73" s="215">
        <f t="shared" si="13"/>
        <v>0</v>
      </c>
      <c r="J73" s="215">
        <f t="shared" si="13"/>
        <v>0</v>
      </c>
      <c r="K73" s="215">
        <f t="shared" si="13"/>
        <v>0</v>
      </c>
      <c r="L73" s="215">
        <f t="shared" si="13"/>
        <v>0</v>
      </c>
      <c r="M73" s="215">
        <f t="shared" si="13"/>
        <v>0</v>
      </c>
      <c r="N73" s="215">
        <f t="shared" si="13"/>
        <v>0</v>
      </c>
      <c r="O73" s="215">
        <f t="shared" si="13"/>
        <v>0</v>
      </c>
      <c r="P73" s="215">
        <f t="shared" si="13"/>
        <v>0</v>
      </c>
      <c r="Q73" s="215">
        <f t="shared" si="13"/>
        <v>0</v>
      </c>
      <c r="R73" s="215">
        <f t="shared" si="13"/>
        <v>0</v>
      </c>
      <c r="S73" s="215">
        <f t="shared" si="13"/>
        <v>0</v>
      </c>
      <c r="T73" s="54">
        <f t="shared" si="14"/>
        <v>0</v>
      </c>
      <c r="U73" s="213"/>
    </row>
    <row r="74" spans="1:21" s="179" customFormat="1" x14ac:dyDescent="0.2">
      <c r="A74" s="179" t="str">
        <f>PROPER(VLOOKUP(A182,fips_xref!$A$5:$B$280,2,FALSE)&amp;"_"&amp;"U.S Forest Service")</f>
        <v>Golden Valley_U.S Forest Service</v>
      </c>
      <c r="B74" s="215">
        <f t="shared" si="13"/>
        <v>0</v>
      </c>
      <c r="C74" s="215">
        <f t="shared" si="13"/>
        <v>0</v>
      </c>
      <c r="D74" s="215">
        <f t="shared" si="13"/>
        <v>0</v>
      </c>
      <c r="E74" s="215">
        <f t="shared" si="13"/>
        <v>0</v>
      </c>
      <c r="F74" s="215">
        <f t="shared" si="13"/>
        <v>0</v>
      </c>
      <c r="G74" s="215">
        <f t="shared" si="13"/>
        <v>0</v>
      </c>
      <c r="H74" s="215">
        <f t="shared" si="13"/>
        <v>0</v>
      </c>
      <c r="I74" s="215">
        <f t="shared" si="13"/>
        <v>0</v>
      </c>
      <c r="J74" s="215">
        <f t="shared" si="13"/>
        <v>0</v>
      </c>
      <c r="K74" s="215">
        <f t="shared" si="13"/>
        <v>0</v>
      </c>
      <c r="L74" s="215">
        <f t="shared" si="13"/>
        <v>0</v>
      </c>
      <c r="M74" s="215">
        <f t="shared" si="13"/>
        <v>0</v>
      </c>
      <c r="N74" s="215">
        <f t="shared" si="13"/>
        <v>0</v>
      </c>
      <c r="O74" s="215">
        <f t="shared" si="13"/>
        <v>0</v>
      </c>
      <c r="P74" s="215">
        <f t="shared" si="13"/>
        <v>0</v>
      </c>
      <c r="Q74" s="215">
        <f t="shared" si="13"/>
        <v>0</v>
      </c>
      <c r="R74" s="215">
        <f t="shared" si="13"/>
        <v>0</v>
      </c>
      <c r="S74" s="215">
        <f t="shared" si="13"/>
        <v>0</v>
      </c>
      <c r="T74" s="54">
        <f t="shared" si="14"/>
        <v>0</v>
      </c>
      <c r="U74" s="213"/>
    </row>
    <row r="75" spans="1:21" s="179" customFormat="1" x14ac:dyDescent="0.2">
      <c r="A75" s="179" t="str">
        <f>PROPER(VLOOKUP(A183,fips_xref!$A$5:$B$280,2,FALSE)&amp;"_"&amp;"U.S Forest Service")</f>
        <v>Hill_U.S Forest Service</v>
      </c>
      <c r="B75" s="215">
        <f t="shared" si="13"/>
        <v>0</v>
      </c>
      <c r="C75" s="215">
        <f t="shared" si="13"/>
        <v>0</v>
      </c>
      <c r="D75" s="215">
        <f t="shared" si="13"/>
        <v>0</v>
      </c>
      <c r="E75" s="215">
        <f t="shared" si="13"/>
        <v>0</v>
      </c>
      <c r="F75" s="215">
        <f t="shared" si="13"/>
        <v>0</v>
      </c>
      <c r="G75" s="215">
        <f t="shared" si="13"/>
        <v>0</v>
      </c>
      <c r="H75" s="215">
        <f t="shared" si="13"/>
        <v>0</v>
      </c>
      <c r="I75" s="215">
        <f t="shared" si="13"/>
        <v>0</v>
      </c>
      <c r="J75" s="215">
        <f t="shared" si="13"/>
        <v>0</v>
      </c>
      <c r="K75" s="215">
        <f t="shared" si="13"/>
        <v>0</v>
      </c>
      <c r="L75" s="215">
        <f t="shared" si="13"/>
        <v>0</v>
      </c>
      <c r="M75" s="215">
        <f t="shared" si="13"/>
        <v>0</v>
      </c>
      <c r="N75" s="215">
        <f t="shared" si="13"/>
        <v>0</v>
      </c>
      <c r="O75" s="215">
        <f t="shared" si="13"/>
        <v>0</v>
      </c>
      <c r="P75" s="215">
        <f t="shared" si="13"/>
        <v>0</v>
      </c>
      <c r="Q75" s="215">
        <f t="shared" si="13"/>
        <v>0</v>
      </c>
      <c r="R75" s="215">
        <f t="shared" si="13"/>
        <v>0</v>
      </c>
      <c r="S75" s="215">
        <f t="shared" si="13"/>
        <v>0</v>
      </c>
      <c r="T75" s="54">
        <f t="shared" si="14"/>
        <v>0</v>
      </c>
      <c r="U75" s="213"/>
    </row>
    <row r="76" spans="1:21" s="179" customFormat="1" x14ac:dyDescent="0.2">
      <c r="A76" s="179" t="str">
        <f>PROPER(VLOOKUP(A184,fips_xref!$A$5:$B$280,2,FALSE)&amp;"_"&amp;"U.S Forest Service")</f>
        <v>Liberty_U.S Forest Service</v>
      </c>
      <c r="B76" s="215">
        <f t="shared" si="13"/>
        <v>0</v>
      </c>
      <c r="C76" s="215">
        <f t="shared" si="13"/>
        <v>0</v>
      </c>
      <c r="D76" s="215">
        <f t="shared" si="13"/>
        <v>0</v>
      </c>
      <c r="E76" s="215">
        <f t="shared" si="13"/>
        <v>0</v>
      </c>
      <c r="F76" s="215">
        <f t="shared" si="13"/>
        <v>0</v>
      </c>
      <c r="G76" s="215">
        <f t="shared" si="13"/>
        <v>0</v>
      </c>
      <c r="H76" s="215">
        <f t="shared" si="13"/>
        <v>0</v>
      </c>
      <c r="I76" s="215">
        <f t="shared" si="13"/>
        <v>0</v>
      </c>
      <c r="J76" s="215">
        <f t="shared" si="13"/>
        <v>0</v>
      </c>
      <c r="K76" s="215">
        <f t="shared" si="13"/>
        <v>0</v>
      </c>
      <c r="L76" s="215">
        <f t="shared" si="13"/>
        <v>0</v>
      </c>
      <c r="M76" s="215">
        <f t="shared" si="13"/>
        <v>0</v>
      </c>
      <c r="N76" s="215">
        <f t="shared" si="13"/>
        <v>0</v>
      </c>
      <c r="O76" s="215">
        <f t="shared" si="13"/>
        <v>0</v>
      </c>
      <c r="P76" s="215">
        <f t="shared" si="13"/>
        <v>0</v>
      </c>
      <c r="Q76" s="215">
        <f t="shared" si="13"/>
        <v>0</v>
      </c>
      <c r="R76" s="215">
        <f t="shared" si="13"/>
        <v>0</v>
      </c>
      <c r="S76" s="215">
        <f t="shared" si="13"/>
        <v>0</v>
      </c>
      <c r="T76" s="54">
        <f t="shared" si="14"/>
        <v>0</v>
      </c>
      <c r="U76" s="213"/>
    </row>
    <row r="77" spans="1:21" s="179" customFormat="1" x14ac:dyDescent="0.2">
      <c r="A77" s="179" t="str">
        <f>PROPER(VLOOKUP(A185,fips_xref!$A$5:$B$280,2,FALSE)&amp;"_"&amp;"U.S Forest Service")</f>
        <v>Musselshell_U.S Forest Service</v>
      </c>
      <c r="B77" s="215">
        <f t="shared" si="13"/>
        <v>0</v>
      </c>
      <c r="C77" s="215">
        <f t="shared" si="13"/>
        <v>0</v>
      </c>
      <c r="D77" s="215">
        <f t="shared" si="13"/>
        <v>0</v>
      </c>
      <c r="E77" s="215">
        <f t="shared" si="13"/>
        <v>0</v>
      </c>
      <c r="F77" s="215">
        <f t="shared" si="13"/>
        <v>0</v>
      </c>
      <c r="G77" s="215">
        <f t="shared" si="13"/>
        <v>0</v>
      </c>
      <c r="H77" s="215">
        <f t="shared" si="13"/>
        <v>0</v>
      </c>
      <c r="I77" s="215">
        <f t="shared" si="13"/>
        <v>0</v>
      </c>
      <c r="J77" s="215">
        <f t="shared" si="13"/>
        <v>0</v>
      </c>
      <c r="K77" s="215">
        <f t="shared" si="13"/>
        <v>0</v>
      </c>
      <c r="L77" s="215">
        <f t="shared" si="13"/>
        <v>0</v>
      </c>
      <c r="M77" s="215">
        <f t="shared" si="13"/>
        <v>0</v>
      </c>
      <c r="N77" s="215">
        <f t="shared" si="13"/>
        <v>0</v>
      </c>
      <c r="O77" s="215">
        <f t="shared" si="13"/>
        <v>0</v>
      </c>
      <c r="P77" s="215">
        <f t="shared" si="13"/>
        <v>0</v>
      </c>
      <c r="Q77" s="215">
        <f t="shared" si="13"/>
        <v>0</v>
      </c>
      <c r="R77" s="215">
        <f t="shared" si="13"/>
        <v>0</v>
      </c>
      <c r="S77" s="215">
        <f t="shared" si="13"/>
        <v>0</v>
      </c>
      <c r="T77" s="54">
        <f t="shared" si="14"/>
        <v>0</v>
      </c>
      <c r="U77" s="213"/>
    </row>
    <row r="78" spans="1:21" s="179" customFormat="1" x14ac:dyDescent="0.2">
      <c r="A78" s="179" t="str">
        <f>PROPER(VLOOKUP(A186,fips_xref!$A$5:$B$280,2,FALSE)&amp;"_"&amp;"U.S Forest Service")</f>
        <v>Petroleum_U.S Forest Service</v>
      </c>
      <c r="B78" s="215">
        <f t="shared" si="13"/>
        <v>0</v>
      </c>
      <c r="C78" s="215">
        <f t="shared" si="13"/>
        <v>0</v>
      </c>
      <c r="D78" s="215">
        <f t="shared" si="13"/>
        <v>0</v>
      </c>
      <c r="E78" s="215">
        <f t="shared" si="13"/>
        <v>0</v>
      </c>
      <c r="F78" s="215">
        <f t="shared" si="13"/>
        <v>0</v>
      </c>
      <c r="G78" s="215">
        <f t="shared" si="13"/>
        <v>0</v>
      </c>
      <c r="H78" s="215">
        <f t="shared" si="13"/>
        <v>0</v>
      </c>
      <c r="I78" s="215">
        <f t="shared" si="13"/>
        <v>0</v>
      </c>
      <c r="J78" s="215">
        <f t="shared" si="13"/>
        <v>0</v>
      </c>
      <c r="K78" s="215">
        <f t="shared" si="13"/>
        <v>0</v>
      </c>
      <c r="L78" s="215">
        <f t="shared" si="13"/>
        <v>0</v>
      </c>
      <c r="M78" s="215">
        <f t="shared" si="13"/>
        <v>0</v>
      </c>
      <c r="N78" s="215">
        <f t="shared" si="13"/>
        <v>0</v>
      </c>
      <c r="O78" s="215">
        <f t="shared" si="13"/>
        <v>0</v>
      </c>
      <c r="P78" s="215">
        <f t="shared" si="13"/>
        <v>0</v>
      </c>
      <c r="Q78" s="215">
        <f t="shared" si="13"/>
        <v>0</v>
      </c>
      <c r="R78" s="215">
        <f t="shared" si="13"/>
        <v>0</v>
      </c>
      <c r="S78" s="215">
        <f t="shared" si="13"/>
        <v>0</v>
      </c>
      <c r="T78" s="54">
        <f t="shared" si="14"/>
        <v>0</v>
      </c>
      <c r="U78" s="213"/>
    </row>
    <row r="79" spans="1:21" s="179" customFormat="1" x14ac:dyDescent="0.2">
      <c r="A79" s="179" t="str">
        <f>PROPER(VLOOKUP(A187,fips_xref!$A$5:$B$280,2,FALSE)&amp;"_"&amp;"U.S Forest Service")</f>
        <v>Phillips_U.S Forest Service</v>
      </c>
      <c r="B79" s="215">
        <f t="shared" si="13"/>
        <v>0</v>
      </c>
      <c r="C79" s="215">
        <f t="shared" si="13"/>
        <v>0</v>
      </c>
      <c r="D79" s="215">
        <f t="shared" si="13"/>
        <v>0</v>
      </c>
      <c r="E79" s="215">
        <f t="shared" si="13"/>
        <v>0</v>
      </c>
      <c r="F79" s="215">
        <f t="shared" si="13"/>
        <v>0</v>
      </c>
      <c r="G79" s="215">
        <f t="shared" si="13"/>
        <v>0</v>
      </c>
      <c r="H79" s="215">
        <f t="shared" si="13"/>
        <v>0</v>
      </c>
      <c r="I79" s="215">
        <f t="shared" si="13"/>
        <v>0</v>
      </c>
      <c r="J79" s="215">
        <f t="shared" si="13"/>
        <v>0</v>
      </c>
      <c r="K79" s="215">
        <f t="shared" si="13"/>
        <v>0</v>
      </c>
      <c r="L79" s="215">
        <f t="shared" si="13"/>
        <v>0</v>
      </c>
      <c r="M79" s="215">
        <f t="shared" si="13"/>
        <v>0</v>
      </c>
      <c r="N79" s="215">
        <f t="shared" si="13"/>
        <v>0</v>
      </c>
      <c r="O79" s="215">
        <f t="shared" si="13"/>
        <v>0</v>
      </c>
      <c r="P79" s="215">
        <f t="shared" si="13"/>
        <v>0</v>
      </c>
      <c r="Q79" s="215">
        <f t="shared" si="13"/>
        <v>0</v>
      </c>
      <c r="R79" s="215">
        <f t="shared" si="13"/>
        <v>0</v>
      </c>
      <c r="S79" s="215">
        <f t="shared" si="13"/>
        <v>0</v>
      </c>
      <c r="T79" s="54">
        <f t="shared" si="14"/>
        <v>0</v>
      </c>
      <c r="U79" s="213"/>
    </row>
    <row r="80" spans="1:21" s="179" customFormat="1" x14ac:dyDescent="0.2">
      <c r="A80" s="179" t="str">
        <f>PROPER(VLOOKUP(A188,fips_xref!$A$5:$B$280,2,FALSE)&amp;"_"&amp;"U.S Forest Service")</f>
        <v>Pondera_U.S Forest Service</v>
      </c>
      <c r="B80" s="215">
        <f t="shared" si="13"/>
        <v>0</v>
      </c>
      <c r="C80" s="215">
        <f t="shared" si="13"/>
        <v>0</v>
      </c>
      <c r="D80" s="215">
        <f t="shared" si="13"/>
        <v>0</v>
      </c>
      <c r="E80" s="215">
        <f t="shared" si="13"/>
        <v>0</v>
      </c>
      <c r="F80" s="215">
        <f t="shared" si="13"/>
        <v>0</v>
      </c>
      <c r="G80" s="215">
        <f t="shared" si="13"/>
        <v>0</v>
      </c>
      <c r="H80" s="215">
        <f t="shared" si="13"/>
        <v>0</v>
      </c>
      <c r="I80" s="215">
        <f t="shared" si="13"/>
        <v>0</v>
      </c>
      <c r="J80" s="215">
        <f t="shared" si="13"/>
        <v>0</v>
      </c>
      <c r="K80" s="215">
        <f t="shared" si="13"/>
        <v>0</v>
      </c>
      <c r="L80" s="215">
        <f t="shared" si="13"/>
        <v>0</v>
      </c>
      <c r="M80" s="215">
        <f t="shared" si="13"/>
        <v>0</v>
      </c>
      <c r="N80" s="215">
        <f t="shared" si="13"/>
        <v>0</v>
      </c>
      <c r="O80" s="215">
        <f t="shared" si="13"/>
        <v>0</v>
      </c>
      <c r="P80" s="215">
        <f t="shared" si="13"/>
        <v>0</v>
      </c>
      <c r="Q80" s="215">
        <f t="shared" si="13"/>
        <v>0</v>
      </c>
      <c r="R80" s="215">
        <f t="shared" si="13"/>
        <v>0</v>
      </c>
      <c r="S80" s="215">
        <f t="shared" si="13"/>
        <v>0</v>
      </c>
      <c r="T80" s="54">
        <f t="shared" si="14"/>
        <v>0</v>
      </c>
      <c r="U80" s="213"/>
    </row>
    <row r="81" spans="1:57" s="179" customFormat="1" x14ac:dyDescent="0.2">
      <c r="A81" s="179" t="str">
        <f>PROPER(VLOOKUP(A189,fips_xref!$A$5:$B$280,2,FALSE)&amp;"_"&amp;"U.S Forest Service")</f>
        <v>Rosebud_U.S Forest Service</v>
      </c>
      <c r="B81" s="215">
        <f t="shared" si="13"/>
        <v>0</v>
      </c>
      <c r="C81" s="215">
        <f t="shared" si="13"/>
        <v>0</v>
      </c>
      <c r="D81" s="215">
        <f t="shared" si="13"/>
        <v>0</v>
      </c>
      <c r="E81" s="215">
        <f t="shared" si="13"/>
        <v>0</v>
      </c>
      <c r="F81" s="215">
        <f t="shared" si="13"/>
        <v>0</v>
      </c>
      <c r="G81" s="215">
        <f t="shared" si="13"/>
        <v>0</v>
      </c>
      <c r="H81" s="215">
        <f t="shared" si="13"/>
        <v>0</v>
      </c>
      <c r="I81" s="215">
        <f t="shared" si="13"/>
        <v>0</v>
      </c>
      <c r="J81" s="215">
        <f t="shared" si="13"/>
        <v>0</v>
      </c>
      <c r="K81" s="215">
        <f t="shared" si="13"/>
        <v>0</v>
      </c>
      <c r="L81" s="215">
        <f t="shared" si="13"/>
        <v>0</v>
      </c>
      <c r="M81" s="215">
        <f t="shared" si="13"/>
        <v>0</v>
      </c>
      <c r="N81" s="215">
        <f t="shared" si="13"/>
        <v>0</v>
      </c>
      <c r="O81" s="215">
        <f t="shared" si="13"/>
        <v>0</v>
      </c>
      <c r="P81" s="215">
        <f t="shared" si="13"/>
        <v>0</v>
      </c>
      <c r="Q81" s="215">
        <f t="shared" si="13"/>
        <v>0</v>
      </c>
      <c r="R81" s="215">
        <f t="shared" si="13"/>
        <v>0</v>
      </c>
      <c r="S81" s="215">
        <f t="shared" si="13"/>
        <v>0</v>
      </c>
      <c r="T81" s="54">
        <f t="shared" si="14"/>
        <v>0</v>
      </c>
      <c r="U81" s="213"/>
    </row>
    <row r="82" spans="1:57" s="179" customFormat="1" x14ac:dyDescent="0.2">
      <c r="A82" s="179" t="str">
        <f>PROPER(VLOOKUP(A190,fips_xref!$A$5:$B$280,2,FALSE)&amp;"_"&amp;"U.S Forest Service")</f>
        <v>Teton_U.S Forest Service</v>
      </c>
      <c r="B82" s="215">
        <f t="shared" si="13"/>
        <v>0</v>
      </c>
      <c r="C82" s="215">
        <f t="shared" si="13"/>
        <v>0</v>
      </c>
      <c r="D82" s="215">
        <f t="shared" si="13"/>
        <v>0</v>
      </c>
      <c r="E82" s="215">
        <f t="shared" si="13"/>
        <v>0</v>
      </c>
      <c r="F82" s="215">
        <f t="shared" si="13"/>
        <v>0</v>
      </c>
      <c r="G82" s="215">
        <f t="shared" si="13"/>
        <v>0</v>
      </c>
      <c r="H82" s="215">
        <f t="shared" si="13"/>
        <v>0</v>
      </c>
      <c r="I82" s="215">
        <f t="shared" si="13"/>
        <v>0</v>
      </c>
      <c r="J82" s="215">
        <f t="shared" si="13"/>
        <v>0</v>
      </c>
      <c r="K82" s="215">
        <f t="shared" si="13"/>
        <v>0</v>
      </c>
      <c r="L82" s="215">
        <f t="shared" si="13"/>
        <v>0</v>
      </c>
      <c r="M82" s="215">
        <f t="shared" si="13"/>
        <v>0</v>
      </c>
      <c r="N82" s="215">
        <f t="shared" si="13"/>
        <v>0</v>
      </c>
      <c r="O82" s="215">
        <f t="shared" si="13"/>
        <v>0</v>
      </c>
      <c r="P82" s="215">
        <f t="shared" si="13"/>
        <v>0</v>
      </c>
      <c r="Q82" s="215">
        <f t="shared" si="13"/>
        <v>0</v>
      </c>
      <c r="R82" s="215">
        <f t="shared" si="13"/>
        <v>0</v>
      </c>
      <c r="S82" s="215">
        <f t="shared" si="13"/>
        <v>0</v>
      </c>
      <c r="T82" s="54">
        <f t="shared" si="14"/>
        <v>0</v>
      </c>
      <c r="U82" s="213"/>
    </row>
    <row r="83" spans="1:57" s="179" customFormat="1" x14ac:dyDescent="0.2">
      <c r="A83" s="179" t="str">
        <f>PROPER(VLOOKUP(A191,fips_xref!$A$5:$B$280,2,FALSE)&amp;"_"&amp;"U.S Forest Service")</f>
        <v>Toole_U.S Forest Service</v>
      </c>
      <c r="B83" s="215">
        <f t="shared" si="13"/>
        <v>0</v>
      </c>
      <c r="C83" s="215">
        <f t="shared" si="13"/>
        <v>0</v>
      </c>
      <c r="D83" s="215">
        <f t="shared" si="13"/>
        <v>0</v>
      </c>
      <c r="E83" s="215">
        <f t="shared" ref="E83:S83" si="15">SUMIF($B$92:$AQ$92,E$4,$B192:$AQ206)</f>
        <v>0</v>
      </c>
      <c r="F83" s="215">
        <f t="shared" si="15"/>
        <v>0</v>
      </c>
      <c r="G83" s="215">
        <f t="shared" si="15"/>
        <v>0</v>
      </c>
      <c r="H83" s="215">
        <f t="shared" si="15"/>
        <v>0</v>
      </c>
      <c r="I83" s="215">
        <f t="shared" si="15"/>
        <v>0</v>
      </c>
      <c r="J83" s="215">
        <f t="shared" si="15"/>
        <v>0</v>
      </c>
      <c r="K83" s="215">
        <f t="shared" si="15"/>
        <v>0</v>
      </c>
      <c r="L83" s="215">
        <f t="shared" si="15"/>
        <v>0</v>
      </c>
      <c r="M83" s="215">
        <f t="shared" si="15"/>
        <v>0</v>
      </c>
      <c r="N83" s="215">
        <f t="shared" si="15"/>
        <v>0</v>
      </c>
      <c r="O83" s="215">
        <f t="shared" si="15"/>
        <v>0</v>
      </c>
      <c r="P83" s="215">
        <f t="shared" si="15"/>
        <v>0</v>
      </c>
      <c r="Q83" s="215">
        <f t="shared" si="15"/>
        <v>0</v>
      </c>
      <c r="R83" s="215">
        <f t="shared" si="15"/>
        <v>0</v>
      </c>
      <c r="S83" s="215">
        <f t="shared" si="15"/>
        <v>0</v>
      </c>
      <c r="T83" s="54">
        <f t="shared" si="14"/>
        <v>0</v>
      </c>
      <c r="U83" s="213"/>
    </row>
    <row r="84" spans="1:57" s="179" customFormat="1" x14ac:dyDescent="0.2">
      <c r="A84" s="179" t="str">
        <f>PROPER(VLOOKUP(A192,fips_xref!$A$5:$B$280,2,FALSE)&amp;"_"&amp;"U.S Forest Service")</f>
        <v>Yellowstone_U.S Forest Service</v>
      </c>
      <c r="B84" s="215">
        <f t="shared" ref="B84:S84" si="16">SUMIF($B$92:$AQ$92,B$4,$B193:$AQ207)</f>
        <v>0</v>
      </c>
      <c r="C84" s="215">
        <f t="shared" si="16"/>
        <v>0</v>
      </c>
      <c r="D84" s="215">
        <f t="shared" si="16"/>
        <v>0</v>
      </c>
      <c r="E84" s="215">
        <f t="shared" si="16"/>
        <v>0</v>
      </c>
      <c r="F84" s="215">
        <f t="shared" si="16"/>
        <v>0</v>
      </c>
      <c r="G84" s="215">
        <f t="shared" si="16"/>
        <v>0</v>
      </c>
      <c r="H84" s="215">
        <f t="shared" si="16"/>
        <v>0</v>
      </c>
      <c r="I84" s="215">
        <f t="shared" si="16"/>
        <v>0</v>
      </c>
      <c r="J84" s="215">
        <f t="shared" si="16"/>
        <v>0</v>
      </c>
      <c r="K84" s="215">
        <f t="shared" si="16"/>
        <v>0</v>
      </c>
      <c r="L84" s="215">
        <f t="shared" si="16"/>
        <v>0</v>
      </c>
      <c r="M84" s="215">
        <f t="shared" si="16"/>
        <v>0</v>
      </c>
      <c r="N84" s="215">
        <f t="shared" si="16"/>
        <v>0</v>
      </c>
      <c r="O84" s="215">
        <f t="shared" si="16"/>
        <v>0</v>
      </c>
      <c r="P84" s="215">
        <f t="shared" si="16"/>
        <v>0</v>
      </c>
      <c r="Q84" s="215">
        <f t="shared" si="16"/>
        <v>0</v>
      </c>
      <c r="R84" s="215">
        <f t="shared" si="16"/>
        <v>0</v>
      </c>
      <c r="S84" s="215">
        <f t="shared" si="16"/>
        <v>0</v>
      </c>
      <c r="T84" s="54">
        <f t="shared" si="14"/>
        <v>0</v>
      </c>
      <c r="U84" s="213"/>
    </row>
    <row r="85" spans="1:57" s="2" customFormat="1" x14ac:dyDescent="0.2">
      <c r="A85" s="40" t="s">
        <v>41</v>
      </c>
      <c r="B85" s="43">
        <f t="shared" ref="B85:T85" si="17">SUM(B5:B20)</f>
        <v>345.24678784300801</v>
      </c>
      <c r="C85" s="43">
        <f t="shared" si="17"/>
        <v>3.0801587844844156</v>
      </c>
      <c r="D85" s="43">
        <f t="shared" si="17"/>
        <v>5.7806432946255288</v>
      </c>
      <c r="E85" s="43">
        <f t="shared" si="17"/>
        <v>162.430723823249</v>
      </c>
      <c r="F85" s="43">
        <f t="shared" si="17"/>
        <v>365.33531011763267</v>
      </c>
      <c r="G85" s="43">
        <f t="shared" si="17"/>
        <v>3.2161955671747871</v>
      </c>
      <c r="H85" s="43">
        <f t="shared" si="17"/>
        <v>35.676455217259317</v>
      </c>
      <c r="I85" s="43">
        <f t="shared" si="17"/>
        <v>103.75871975253551</v>
      </c>
      <c r="J85" s="43">
        <f t="shared" si="17"/>
        <v>582.2362496568926</v>
      </c>
      <c r="K85" s="43">
        <f t="shared" si="17"/>
        <v>38.413182317921638</v>
      </c>
      <c r="L85" s="43">
        <f t="shared" si="17"/>
        <v>2.4726021821332926</v>
      </c>
      <c r="M85" s="43">
        <f t="shared" si="17"/>
        <v>274.41852646704399</v>
      </c>
      <c r="N85" s="43">
        <f t="shared" si="17"/>
        <v>57.765301426014268</v>
      </c>
      <c r="O85" s="43">
        <f t="shared" si="17"/>
        <v>1885.7334850024477</v>
      </c>
      <c r="P85" s="43">
        <f t="shared" si="17"/>
        <v>92.45635911555874</v>
      </c>
      <c r="Q85" s="43">
        <f t="shared" si="17"/>
        <v>207.65582358186737</v>
      </c>
      <c r="R85" s="43">
        <f t="shared" si="17"/>
        <v>1224.9102451160841</v>
      </c>
      <c r="S85" s="43">
        <f t="shared" si="17"/>
        <v>52.487013179635788</v>
      </c>
      <c r="T85" s="43">
        <f t="shared" si="17"/>
        <v>5443.0737824455673</v>
      </c>
    </row>
    <row r="86" spans="1:57" s="115" customFormat="1" x14ac:dyDescent="0.2">
      <c r="B86" s="116"/>
      <c r="C86" s="116"/>
      <c r="D86" s="116"/>
      <c r="E86" s="116"/>
      <c r="F86" s="116"/>
      <c r="G86" s="116"/>
      <c r="H86" s="116"/>
      <c r="I86" s="116"/>
      <c r="J86" s="116"/>
      <c r="K86" s="116"/>
      <c r="L86" s="116"/>
      <c r="M86" s="116"/>
      <c r="N86" s="116"/>
      <c r="O86" s="116"/>
      <c r="P86" s="116"/>
      <c r="Q86" s="116"/>
      <c r="R86" s="116"/>
      <c r="S86" s="116"/>
      <c r="T86" s="116"/>
    </row>
    <row r="87" spans="1:57" x14ac:dyDescent="0.2">
      <c r="O87" s="59"/>
    </row>
    <row r="88" spans="1:57" x14ac:dyDescent="0.2">
      <c r="A88" s="3" t="s">
        <v>49</v>
      </c>
      <c r="M88" s="121"/>
    </row>
    <row r="89" spans="1:57" x14ac:dyDescent="0.2">
      <c r="A89" t="s">
        <v>48</v>
      </c>
      <c r="B89" t="str">
        <f>VLOOKUP(B92,by_src_allpol!$J$28:$K$69,2,FALSE)</f>
        <v>Y</v>
      </c>
      <c r="C89" t="str">
        <f>VLOOKUP(C92,by_src_allpol!$J$28:$K$69,2,FALSE)</f>
        <v>Y</v>
      </c>
      <c r="D89" t="str">
        <f>VLOOKUP(D92,by_src_allpol!$J$28:$K$69,2,FALSE)</f>
        <v>Y</v>
      </c>
      <c r="E89" t="str">
        <f>VLOOKUP(E92,by_src_allpol!$J$28:$K$69,2,FALSE)</f>
        <v>N</v>
      </c>
      <c r="F89" t="str">
        <f>VLOOKUP(F92,by_src_allpol!$J$28:$K$69,2,FALSE)</f>
        <v>Y</v>
      </c>
      <c r="G89" t="str">
        <f>VLOOKUP(G92,by_src_allpol!$J$28:$K$69,2,FALSE)</f>
        <v>Y</v>
      </c>
      <c r="H89" t="str">
        <f>VLOOKUP(H92,by_src_allpol!$J$28:$K$69,2,FALSE)</f>
        <v>Y</v>
      </c>
      <c r="I89" t="str">
        <f>VLOOKUP(I92,by_src_allpol!$J$28:$K$69,2,FALSE)</f>
        <v>Y</v>
      </c>
      <c r="J89" t="str">
        <f>VLOOKUP(J92,by_src_allpol!$J$28:$K$69,2,FALSE)</f>
        <v>Y</v>
      </c>
      <c r="K89" t="str">
        <f>VLOOKUP(K92,by_src_allpol!$J$28:$K$69,2,FALSE)</f>
        <v>N</v>
      </c>
      <c r="L89" t="str">
        <f>VLOOKUP(L92,by_src_allpol!$J$28:$K$69,2,FALSE)</f>
        <v>Y</v>
      </c>
      <c r="M89" t="str">
        <f>VLOOKUP(M92,by_src_allpol!$J$28:$K$69,2,FALSE)</f>
        <v>N</v>
      </c>
      <c r="N89" t="str">
        <f>VLOOKUP(N92,by_src_allpol!$J$28:$K$69,2,FALSE)</f>
        <v>Y</v>
      </c>
      <c r="O89" t="str">
        <f>VLOOKUP(O92,by_src_allpol!$J$28:$K$69,2,FALSE)</f>
        <v>Y</v>
      </c>
      <c r="P89" t="str">
        <f>VLOOKUP(P92,by_src_allpol!$J$28:$K$69,2,FALSE)</f>
        <v>Y</v>
      </c>
      <c r="Q89" t="str">
        <f>VLOOKUP(Q92,by_src_allpol!$J$28:$K$69,2,FALSE)</f>
        <v>N</v>
      </c>
      <c r="R89" t="str">
        <f>VLOOKUP(R92,by_src_allpol!$J$28:$K$69,2,FALSE)</f>
        <v>N</v>
      </c>
      <c r="S89" t="str">
        <f>VLOOKUP(S92,by_src_allpol!$J$28:$K$69,2,FALSE)</f>
        <v>N</v>
      </c>
      <c r="T89" t="str">
        <f>VLOOKUP(T92,by_src_allpol!$J$28:$K$69,2,FALSE)</f>
        <v>N</v>
      </c>
      <c r="U89" t="str">
        <f>VLOOKUP(U92,by_src_allpol!$J$28:$K$69,2,FALSE)</f>
        <v>N</v>
      </c>
      <c r="V89" t="str">
        <f>VLOOKUP(V92,by_src_allpol!$J$28:$K$69,2,FALSE)</f>
        <v>N</v>
      </c>
      <c r="W89" t="str">
        <f>VLOOKUP(W92,by_src_allpol!$J$28:$K$69,2,FALSE)</f>
        <v>N</v>
      </c>
      <c r="X89" t="str">
        <f>VLOOKUP(X92,by_src_allpol!$J$28:$K$69,2,FALSE)</f>
        <v>N</v>
      </c>
      <c r="Y89" t="str">
        <f>VLOOKUP(Y92,by_src_allpol!$J$28:$K$69,2,FALSE)</f>
        <v>N</v>
      </c>
      <c r="Z89" t="str">
        <f>VLOOKUP(Z92,by_src_allpol!$J$28:$K$69,2,FALSE)</f>
        <v>N</v>
      </c>
      <c r="AA89" t="str">
        <f>VLOOKUP(AA92,by_src_allpol!$J$28:$K$69,2,FALSE)</f>
        <v>Y</v>
      </c>
      <c r="AB89" t="str">
        <f>VLOOKUP(AB92,by_src_allpol!$J$28:$K$69,2,FALSE)</f>
        <v>N</v>
      </c>
      <c r="AC89" t="str">
        <f>VLOOKUP(AC92,by_src_allpol!$J$28:$K$69,2,FALSE)</f>
        <v>N</v>
      </c>
      <c r="AD89" t="str">
        <f>VLOOKUP(AD92,by_src_allpol!$J$28:$K$69,2,FALSE)</f>
        <v>Y</v>
      </c>
      <c r="AE89" t="str">
        <f>VLOOKUP(AE92,by_src_allpol!$J$28:$K$69,2,FALSE)</f>
        <v>N</v>
      </c>
      <c r="AF89" t="str">
        <f>VLOOKUP(AF92,by_src_allpol!$J$28:$K$69,2,FALSE)</f>
        <v>N</v>
      </c>
      <c r="AG89" t="str">
        <f>VLOOKUP(AG92,by_src_allpol!$J$28:$K$69,2,FALSE)</f>
        <v>N</v>
      </c>
      <c r="AH89" t="str">
        <f>VLOOKUP(AH92,by_src_allpol!$J$28:$K$69,2,FALSE)</f>
        <v>N</v>
      </c>
      <c r="AI89" t="str">
        <f>VLOOKUP(AI92,by_src_allpol!$J$28:$K$69,2,FALSE)</f>
        <v>N</v>
      </c>
      <c r="AJ89" t="str">
        <f>VLOOKUP(AJ92,by_src_allpol!$J$28:$K$69,2,FALSE)</f>
        <v>N</v>
      </c>
      <c r="AK89" t="str">
        <f>VLOOKUP(AK92,by_src_allpol!$J$28:$K$69,2,FALSE)</f>
        <v>N</v>
      </c>
      <c r="AL89" t="str">
        <f>VLOOKUP(AL92,by_src_allpol!$J$28:$K$69,2,FALSE)</f>
        <v>Y</v>
      </c>
      <c r="AM89" t="str">
        <f>VLOOKUP(AM92,by_src_allpol!$J$28:$K$69,2,FALSE)</f>
        <v>N</v>
      </c>
      <c r="AN89" t="str">
        <f>VLOOKUP(AN92,by_src_allpol!$J$28:$K$69,2,FALSE)</f>
        <v>N</v>
      </c>
      <c r="AO89" t="str">
        <f>VLOOKUP(AO92,by_src_allpol!$J$28:$K$69,2,FALSE)</f>
        <v>Y</v>
      </c>
      <c r="AP89" t="str">
        <f>VLOOKUP(AP92,by_src_allpol!$J$28:$K$69,2,FALSE)</f>
        <v>N</v>
      </c>
      <c r="AQ89" t="str">
        <f>VLOOKUP(AQ92,by_src_allpol!$J$28:$K$69,2,FALSE)</f>
        <v>Y</v>
      </c>
    </row>
    <row r="91" spans="1:57" x14ac:dyDescent="0.2">
      <c r="A91" s="11" t="s">
        <v>258</v>
      </c>
      <c r="B91" s="11" t="s">
        <v>79</v>
      </c>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5"/>
    </row>
    <row r="92" spans="1:57" s="9" customFormat="1" x14ac:dyDescent="0.2">
      <c r="A92" s="17" t="s">
        <v>80</v>
      </c>
      <c r="B92" s="18" t="s">
        <v>84</v>
      </c>
      <c r="C92" s="19" t="s">
        <v>18</v>
      </c>
      <c r="D92" s="19" t="s">
        <v>61</v>
      </c>
      <c r="E92" s="19" t="s">
        <v>68</v>
      </c>
      <c r="F92" s="19" t="s">
        <v>71</v>
      </c>
      <c r="G92" s="19" t="s">
        <v>17</v>
      </c>
      <c r="H92" s="19" t="s">
        <v>50</v>
      </c>
      <c r="I92" s="19" t="s">
        <v>77</v>
      </c>
      <c r="J92" s="19" t="s">
        <v>21</v>
      </c>
      <c r="K92" s="19" t="s">
        <v>20</v>
      </c>
      <c r="L92" s="19" t="s">
        <v>60</v>
      </c>
      <c r="M92" s="19" t="s">
        <v>83</v>
      </c>
      <c r="N92" s="19" t="s">
        <v>54</v>
      </c>
      <c r="O92" s="19" t="s">
        <v>55</v>
      </c>
      <c r="P92" s="19" t="s">
        <v>86</v>
      </c>
      <c r="Q92" s="19" t="s">
        <v>76</v>
      </c>
      <c r="R92" s="19" t="s">
        <v>31</v>
      </c>
      <c r="S92" s="19" t="s">
        <v>39</v>
      </c>
      <c r="T92" s="19" t="s">
        <v>32</v>
      </c>
      <c r="U92" s="19" t="s">
        <v>82</v>
      </c>
      <c r="V92" s="19" t="s">
        <v>70</v>
      </c>
      <c r="W92" s="19" t="s">
        <v>85</v>
      </c>
      <c r="X92" s="19" t="s">
        <v>104</v>
      </c>
      <c r="Y92" s="19" t="s">
        <v>87</v>
      </c>
      <c r="Z92" s="19" t="s">
        <v>51</v>
      </c>
      <c r="AA92" s="19" t="s">
        <v>113</v>
      </c>
      <c r="AB92" s="19" t="s">
        <v>52</v>
      </c>
      <c r="AC92" s="19" t="s">
        <v>117</v>
      </c>
      <c r="AD92" s="19" t="s">
        <v>64</v>
      </c>
      <c r="AE92" s="19" t="s">
        <v>121</v>
      </c>
      <c r="AF92" s="19" t="s">
        <v>222</v>
      </c>
      <c r="AG92" s="19" t="s">
        <v>223</v>
      </c>
      <c r="AH92" s="19" t="s">
        <v>224</v>
      </c>
      <c r="AI92" s="19" t="s">
        <v>13</v>
      </c>
      <c r="AJ92" s="19" t="s">
        <v>225</v>
      </c>
      <c r="AK92" s="19" t="s">
        <v>226</v>
      </c>
      <c r="AL92" s="19" t="s">
        <v>248</v>
      </c>
      <c r="AM92" s="19" t="s">
        <v>255</v>
      </c>
      <c r="AN92" s="19" t="s">
        <v>119</v>
      </c>
      <c r="AO92" s="19" t="s">
        <v>110</v>
      </c>
      <c r="AP92" s="19" t="s">
        <v>111</v>
      </c>
      <c r="AQ92" s="19" t="s">
        <v>456</v>
      </c>
      <c r="AR92" s="20" t="s">
        <v>16</v>
      </c>
      <c r="AS92"/>
      <c r="AT92"/>
      <c r="AU92"/>
      <c r="AV92"/>
      <c r="AW92"/>
      <c r="AX92"/>
      <c r="AY92"/>
      <c r="AZ92"/>
      <c r="BA92"/>
      <c r="BB92"/>
      <c r="BC92"/>
      <c r="BD92"/>
      <c r="BE92"/>
    </row>
    <row r="93" spans="1:57" x14ac:dyDescent="0.2">
      <c r="A93" s="36" t="s">
        <v>125</v>
      </c>
      <c r="B93" s="32">
        <v>49.956925924081972</v>
      </c>
      <c r="C93" s="33">
        <v>0.77024002443850137</v>
      </c>
      <c r="D93" s="33">
        <v>0.29827406529865164</v>
      </c>
      <c r="E93" s="33">
        <v>0.27929780825716538</v>
      </c>
      <c r="F93" s="33">
        <v>4.55232143970915</v>
      </c>
      <c r="G93" s="33">
        <v>6.7540177733895326E-2</v>
      </c>
      <c r="H93" s="33">
        <v>63.697978473578637</v>
      </c>
      <c r="I93" s="33">
        <v>14.317359962439749</v>
      </c>
      <c r="J93" s="33">
        <v>11.07111457196431</v>
      </c>
      <c r="K93" s="33">
        <v>0.76142009367562435</v>
      </c>
      <c r="L93" s="33">
        <v>12.518921165663752</v>
      </c>
      <c r="M93" s="33">
        <v>3.495849358050189E-2</v>
      </c>
      <c r="N93" s="33">
        <v>0</v>
      </c>
      <c r="O93" s="33">
        <v>292.01588031669115</v>
      </c>
      <c r="P93" s="33">
        <v>0.18111609229130854</v>
      </c>
      <c r="Q93" s="33">
        <v>0</v>
      </c>
      <c r="R93" s="33">
        <v>0</v>
      </c>
      <c r="S93" s="33">
        <v>6.6430359988193004</v>
      </c>
      <c r="T93" s="33">
        <v>3.2501766225447926E-4</v>
      </c>
      <c r="U93" s="33">
        <v>0</v>
      </c>
      <c r="V93" s="33">
        <v>0</v>
      </c>
      <c r="W93" s="33"/>
      <c r="X93" s="33">
        <v>0</v>
      </c>
      <c r="Y93" s="33">
        <v>0</v>
      </c>
      <c r="Z93" s="33">
        <v>0</v>
      </c>
      <c r="AA93" s="33">
        <v>0.80425806771334041</v>
      </c>
      <c r="AB93" s="33">
        <v>0</v>
      </c>
      <c r="AC93" s="33">
        <v>0</v>
      </c>
      <c r="AD93" s="33">
        <v>52.206760224059224</v>
      </c>
      <c r="AE93" s="33">
        <v>0</v>
      </c>
      <c r="AF93" s="33"/>
      <c r="AG93" s="33"/>
      <c r="AH93" s="33"/>
      <c r="AI93" s="33"/>
      <c r="AJ93" s="33"/>
      <c r="AK93" s="33"/>
      <c r="AL93" s="33">
        <v>1.0933428135768986</v>
      </c>
      <c r="AM93" s="33">
        <v>0.10333663773269343</v>
      </c>
      <c r="AN93" s="33">
        <v>0</v>
      </c>
      <c r="AO93" s="33">
        <v>8.9615430401645213</v>
      </c>
      <c r="AP93" s="33">
        <v>0</v>
      </c>
      <c r="AQ93" s="33">
        <v>21.331547256594071</v>
      </c>
      <c r="AR93" s="184">
        <v>541.66749766572661</v>
      </c>
    </row>
    <row r="94" spans="1:57" x14ac:dyDescent="0.2">
      <c r="A94" s="37" t="s">
        <v>129</v>
      </c>
      <c r="B94" s="34"/>
      <c r="C94" s="35"/>
      <c r="D94" s="35"/>
      <c r="E94" s="35"/>
      <c r="F94" s="35"/>
      <c r="G94" s="35"/>
      <c r="H94" s="35"/>
      <c r="I94" s="35"/>
      <c r="J94" s="35"/>
      <c r="K94" s="35"/>
      <c r="L94" s="35"/>
      <c r="M94" s="35"/>
      <c r="N94" s="35"/>
      <c r="O94" s="35"/>
      <c r="P94" s="35">
        <v>101.77334936265403</v>
      </c>
      <c r="Q94" s="35"/>
      <c r="R94" s="35"/>
      <c r="S94" s="35"/>
      <c r="T94" s="35"/>
      <c r="U94" s="35"/>
      <c r="V94" s="35"/>
      <c r="W94" s="35"/>
      <c r="X94" s="35"/>
      <c r="Y94" s="35"/>
      <c r="Z94" s="35"/>
      <c r="AA94" s="35"/>
      <c r="AB94" s="35"/>
      <c r="AC94" s="35"/>
      <c r="AD94" s="35"/>
      <c r="AE94" s="35"/>
      <c r="AF94" s="35"/>
      <c r="AG94" s="35"/>
      <c r="AH94" s="35"/>
      <c r="AI94" s="35">
        <v>1.0862090272544696</v>
      </c>
      <c r="AJ94" s="35">
        <v>0.11432496269801307</v>
      </c>
      <c r="AK94" s="35"/>
      <c r="AL94" s="35"/>
      <c r="AM94" s="35"/>
      <c r="AN94" s="35"/>
      <c r="AO94" s="35"/>
      <c r="AP94" s="35"/>
      <c r="AQ94" s="35"/>
      <c r="AR94" s="185">
        <v>102.97388335260651</v>
      </c>
    </row>
    <row r="95" spans="1:57" x14ac:dyDescent="0.2">
      <c r="A95" s="37" t="s">
        <v>155</v>
      </c>
      <c r="B95" s="34">
        <v>1.4991724249998464</v>
      </c>
      <c r="C95" s="35">
        <v>0</v>
      </c>
      <c r="D95" s="35">
        <v>2.8045963563643916E-2</v>
      </c>
      <c r="E95" s="35">
        <v>0</v>
      </c>
      <c r="F95" s="35">
        <v>0.65471884842385064</v>
      </c>
      <c r="G95" s="35">
        <v>1.0553152770921145E-3</v>
      </c>
      <c r="H95" s="35">
        <v>6.4540766497583641</v>
      </c>
      <c r="I95" s="35">
        <v>0</v>
      </c>
      <c r="J95" s="35">
        <v>1.2782160227070061</v>
      </c>
      <c r="K95" s="35">
        <v>7.8331684624245432E-2</v>
      </c>
      <c r="L95" s="35">
        <v>0.61869697844632132</v>
      </c>
      <c r="M95" s="35">
        <v>3.8873843980816868E-3</v>
      </c>
      <c r="N95" s="35">
        <v>0</v>
      </c>
      <c r="O95" s="35">
        <v>0</v>
      </c>
      <c r="P95" s="35"/>
      <c r="Q95" s="35">
        <v>0</v>
      </c>
      <c r="R95" s="35"/>
      <c r="S95" s="35"/>
      <c r="T95" s="35"/>
      <c r="U95" s="35">
        <v>0</v>
      </c>
      <c r="V95" s="35">
        <v>0</v>
      </c>
      <c r="W95" s="35"/>
      <c r="X95" s="35">
        <v>0</v>
      </c>
      <c r="Y95" s="35">
        <v>0</v>
      </c>
      <c r="Z95" s="35">
        <v>0</v>
      </c>
      <c r="AA95" s="35">
        <v>0</v>
      </c>
      <c r="AB95" s="35">
        <v>0</v>
      </c>
      <c r="AC95" s="35">
        <v>0</v>
      </c>
      <c r="AD95" s="35">
        <v>0.13056825023428006</v>
      </c>
      <c r="AE95" s="35">
        <v>0</v>
      </c>
      <c r="AF95" s="35"/>
      <c r="AG95" s="35"/>
      <c r="AH95" s="35"/>
      <c r="AI95" s="35"/>
      <c r="AJ95" s="35"/>
      <c r="AK95" s="35"/>
      <c r="AL95" s="35">
        <v>3.6879127206593088E-2</v>
      </c>
      <c r="AM95" s="35">
        <v>3.9847877954569096E-3</v>
      </c>
      <c r="AN95" s="35">
        <v>0</v>
      </c>
      <c r="AO95" s="35">
        <v>0.56054559513458913</v>
      </c>
      <c r="AP95" s="35">
        <v>0</v>
      </c>
      <c r="AQ95" s="35">
        <v>1.2375000989641267</v>
      </c>
      <c r="AR95" s="185">
        <v>12.585679131533498</v>
      </c>
    </row>
    <row r="96" spans="1:57" x14ac:dyDescent="0.2">
      <c r="A96" s="37" t="s">
        <v>132</v>
      </c>
      <c r="B96" s="34">
        <v>9.6853205014176852E-2</v>
      </c>
      <c r="C96" s="35">
        <v>0</v>
      </c>
      <c r="D96" s="35">
        <v>1.7419796695002296E-3</v>
      </c>
      <c r="E96" s="35">
        <v>0</v>
      </c>
      <c r="F96" s="35">
        <v>4.3471504004450427E-2</v>
      </c>
      <c r="G96" s="35">
        <v>0</v>
      </c>
      <c r="H96" s="35">
        <v>0.17503826823660248</v>
      </c>
      <c r="I96" s="35">
        <v>0</v>
      </c>
      <c r="J96" s="35">
        <v>8.2328519742625672E-2</v>
      </c>
      <c r="K96" s="35">
        <v>4.9487024353961741E-3</v>
      </c>
      <c r="L96" s="35">
        <v>3.151586729886894E-2</v>
      </c>
      <c r="M96" s="35">
        <v>2.4888269640585228E-4</v>
      </c>
      <c r="N96" s="35">
        <v>0</v>
      </c>
      <c r="O96" s="35">
        <v>0</v>
      </c>
      <c r="P96" s="35"/>
      <c r="Q96" s="35">
        <v>0</v>
      </c>
      <c r="R96" s="35"/>
      <c r="S96" s="35"/>
      <c r="T96" s="35"/>
      <c r="U96" s="35">
        <v>0</v>
      </c>
      <c r="V96" s="35">
        <v>0</v>
      </c>
      <c r="W96" s="35"/>
      <c r="X96" s="35">
        <v>0</v>
      </c>
      <c r="Y96" s="35">
        <v>0</v>
      </c>
      <c r="Z96" s="35">
        <v>0</v>
      </c>
      <c r="AA96" s="35">
        <v>0</v>
      </c>
      <c r="AB96" s="35">
        <v>0</v>
      </c>
      <c r="AC96" s="35">
        <v>0</v>
      </c>
      <c r="AD96" s="35">
        <v>2.8362331026149937E-2</v>
      </c>
      <c r="AE96" s="35">
        <v>0</v>
      </c>
      <c r="AF96" s="35"/>
      <c r="AG96" s="35"/>
      <c r="AH96" s="35"/>
      <c r="AI96" s="35"/>
      <c r="AJ96" s="35"/>
      <c r="AK96" s="35"/>
      <c r="AL96" s="35">
        <v>1.4745767139761909E-3</v>
      </c>
      <c r="AM96" s="35">
        <v>1.7655257212131209E-4</v>
      </c>
      <c r="AN96" s="35">
        <v>0</v>
      </c>
      <c r="AO96" s="35">
        <v>0</v>
      </c>
      <c r="AP96" s="35">
        <v>0</v>
      </c>
      <c r="AQ96" s="35">
        <v>6.7353418374765148E-2</v>
      </c>
      <c r="AR96" s="185">
        <v>0.53351380778503921</v>
      </c>
    </row>
    <row r="97" spans="1:57" x14ac:dyDescent="0.2">
      <c r="A97" s="37" t="s">
        <v>124</v>
      </c>
      <c r="B97" s="34">
        <v>47.482022297729181</v>
      </c>
      <c r="C97" s="35">
        <v>0.60991820440123945</v>
      </c>
      <c r="D97" s="35">
        <v>1.1951897802573164</v>
      </c>
      <c r="E97" s="35">
        <v>1.7991256215611822</v>
      </c>
      <c r="F97" s="35">
        <v>4.5084834953581483</v>
      </c>
      <c r="G97" s="35">
        <v>0.59144278401041883</v>
      </c>
      <c r="H97" s="35">
        <v>11.552785735403866</v>
      </c>
      <c r="I97" s="35">
        <v>18.923552057235618</v>
      </c>
      <c r="J97" s="35">
        <v>29.990172416256826</v>
      </c>
      <c r="K97" s="35">
        <v>2.6428589987791846</v>
      </c>
      <c r="L97" s="35">
        <v>83.994848120722637</v>
      </c>
      <c r="M97" s="35">
        <v>0.10370966707888696</v>
      </c>
      <c r="N97" s="35">
        <v>0.59478433263478081</v>
      </c>
      <c r="O97" s="35">
        <v>385.96345465988668</v>
      </c>
      <c r="P97" s="35">
        <v>0.31266699108880902</v>
      </c>
      <c r="Q97" s="35">
        <v>1.4506548745103407E-2</v>
      </c>
      <c r="R97" s="35">
        <v>0.47940105182535686</v>
      </c>
      <c r="S97" s="35">
        <v>1.9907331813086852E-2</v>
      </c>
      <c r="T97" s="35">
        <v>6.1535593994640552</v>
      </c>
      <c r="U97" s="35">
        <v>0</v>
      </c>
      <c r="V97" s="35">
        <v>0</v>
      </c>
      <c r="W97" s="35">
        <v>0</v>
      </c>
      <c r="X97" s="35">
        <v>0</v>
      </c>
      <c r="Y97" s="35">
        <v>0</v>
      </c>
      <c r="Z97" s="35">
        <v>0</v>
      </c>
      <c r="AA97" s="35">
        <v>0.6368555527772326</v>
      </c>
      <c r="AB97" s="35">
        <v>0</v>
      </c>
      <c r="AC97" s="35">
        <v>0</v>
      </c>
      <c r="AD97" s="35">
        <v>150.03760871300304</v>
      </c>
      <c r="AE97" s="35">
        <v>0</v>
      </c>
      <c r="AF97" s="35">
        <v>0</v>
      </c>
      <c r="AG97" s="35">
        <v>0</v>
      </c>
      <c r="AH97" s="35">
        <v>4.1412937980310112</v>
      </c>
      <c r="AI97" s="35"/>
      <c r="AJ97" s="35"/>
      <c r="AK97" s="35"/>
      <c r="AL97" s="35">
        <v>8.3750108335255469</v>
      </c>
      <c r="AM97" s="35">
        <v>0.7613171632350233</v>
      </c>
      <c r="AN97" s="35">
        <v>0</v>
      </c>
      <c r="AO97" s="35">
        <v>59.671202514361575</v>
      </c>
      <c r="AP97" s="35">
        <v>0</v>
      </c>
      <c r="AQ97" s="35">
        <v>132.01916669418665</v>
      </c>
      <c r="AR97" s="185">
        <v>952.57484476337231</v>
      </c>
    </row>
    <row r="98" spans="1:57" s="25" customFormat="1" x14ac:dyDescent="0.2">
      <c r="A98" s="37" t="s">
        <v>131</v>
      </c>
      <c r="B98" s="34">
        <v>5.5344688579529629E-2</v>
      </c>
      <c r="C98" s="35">
        <v>0</v>
      </c>
      <c r="D98" s="35">
        <v>9.9541695400013112E-4</v>
      </c>
      <c r="E98" s="35">
        <v>0</v>
      </c>
      <c r="F98" s="35">
        <v>2.4840859431114529E-2</v>
      </c>
      <c r="G98" s="35">
        <v>0</v>
      </c>
      <c r="H98" s="35">
        <v>9.3161385896593227</v>
      </c>
      <c r="I98" s="35">
        <v>0</v>
      </c>
      <c r="J98" s="35">
        <v>4.7044868424357525E-2</v>
      </c>
      <c r="K98" s="35">
        <v>2.8278299630835283E-3</v>
      </c>
      <c r="L98" s="35">
        <v>1.800906702792511E-2</v>
      </c>
      <c r="M98" s="35">
        <v>1.4221868366048703E-4</v>
      </c>
      <c r="N98" s="35">
        <v>0</v>
      </c>
      <c r="O98" s="35">
        <v>0</v>
      </c>
      <c r="P98" s="35"/>
      <c r="Q98" s="35">
        <v>0</v>
      </c>
      <c r="R98" s="35">
        <v>1.1959024882653564</v>
      </c>
      <c r="S98" s="35">
        <v>0</v>
      </c>
      <c r="T98" s="35">
        <v>0.44844311949561766</v>
      </c>
      <c r="U98" s="35">
        <v>0</v>
      </c>
      <c r="V98" s="35">
        <v>0</v>
      </c>
      <c r="W98" s="35"/>
      <c r="X98" s="35">
        <v>0</v>
      </c>
      <c r="Y98" s="35">
        <v>0</v>
      </c>
      <c r="Z98" s="35">
        <v>0</v>
      </c>
      <c r="AA98" s="35">
        <v>0</v>
      </c>
      <c r="AB98" s="35">
        <v>0</v>
      </c>
      <c r="AC98" s="35">
        <v>0</v>
      </c>
      <c r="AD98" s="35">
        <v>0</v>
      </c>
      <c r="AE98" s="35">
        <v>0</v>
      </c>
      <c r="AF98" s="35"/>
      <c r="AG98" s="35"/>
      <c r="AH98" s="35"/>
      <c r="AI98" s="35"/>
      <c r="AJ98" s="35"/>
      <c r="AK98" s="35"/>
      <c r="AL98" s="35">
        <v>8.426152651292519E-4</v>
      </c>
      <c r="AM98" s="35">
        <v>1.008871840693212E-4</v>
      </c>
      <c r="AN98" s="35">
        <v>0</v>
      </c>
      <c r="AO98" s="35">
        <v>0</v>
      </c>
      <c r="AP98" s="35">
        <v>0</v>
      </c>
      <c r="AQ98" s="35">
        <v>3.8487667642722941E-2</v>
      </c>
      <c r="AR98" s="185">
        <v>11.149120316575893</v>
      </c>
      <c r="AS98"/>
      <c r="AT98"/>
      <c r="AU98"/>
      <c r="AV98"/>
      <c r="AW98"/>
      <c r="AX98"/>
      <c r="AY98"/>
      <c r="AZ98"/>
      <c r="BA98"/>
      <c r="BB98"/>
      <c r="BC98"/>
      <c r="BD98"/>
      <c r="BE98"/>
    </row>
    <row r="99" spans="1:57" s="25" customFormat="1" x14ac:dyDescent="0.2">
      <c r="A99" s="37" t="s">
        <v>126</v>
      </c>
      <c r="B99" s="34">
        <v>29.035771517558231</v>
      </c>
      <c r="C99" s="35">
        <v>0</v>
      </c>
      <c r="D99" s="35">
        <v>0.13838061779669056</v>
      </c>
      <c r="E99" s="35">
        <v>0</v>
      </c>
      <c r="F99" s="35">
        <v>3.3629709318149144</v>
      </c>
      <c r="G99" s="35">
        <v>2.1106305541842289E-3</v>
      </c>
      <c r="H99" s="35">
        <v>47.776192486502566</v>
      </c>
      <c r="I99" s="35">
        <v>2.6822827528860213E-2</v>
      </c>
      <c r="J99" s="35">
        <v>6.4455165238306789</v>
      </c>
      <c r="K99" s="35">
        <v>0.39043317210621697</v>
      </c>
      <c r="L99" s="35">
        <v>2.7261595841508601</v>
      </c>
      <c r="M99" s="35">
        <v>1.9531640346440296E-2</v>
      </c>
      <c r="N99" s="35">
        <v>6.6953005158409651</v>
      </c>
      <c r="O99" s="35">
        <v>0.54707652905083237</v>
      </c>
      <c r="P99" s="35">
        <v>0.21434914825682905</v>
      </c>
      <c r="Q99" s="35">
        <v>0.16329566528074915</v>
      </c>
      <c r="R99" s="35">
        <v>0</v>
      </c>
      <c r="S99" s="35">
        <v>2.2751236357813546E-3</v>
      </c>
      <c r="T99" s="35">
        <v>6.3378444139623449E-3</v>
      </c>
      <c r="U99" s="35">
        <v>0</v>
      </c>
      <c r="V99" s="35">
        <v>0</v>
      </c>
      <c r="W99" s="35"/>
      <c r="X99" s="35">
        <v>0</v>
      </c>
      <c r="Y99" s="35">
        <v>0</v>
      </c>
      <c r="Z99" s="35">
        <v>0</v>
      </c>
      <c r="AA99" s="35">
        <v>0</v>
      </c>
      <c r="AB99" s="35">
        <v>0</v>
      </c>
      <c r="AC99" s="35">
        <v>0</v>
      </c>
      <c r="AD99" s="35">
        <v>2.5467058542710252</v>
      </c>
      <c r="AE99" s="35">
        <v>0</v>
      </c>
      <c r="AF99" s="35"/>
      <c r="AG99" s="35"/>
      <c r="AH99" s="35"/>
      <c r="AI99" s="35"/>
      <c r="AJ99" s="35"/>
      <c r="AK99" s="35"/>
      <c r="AL99" s="35">
        <v>0.14341520231516922</v>
      </c>
      <c r="AM99" s="35">
        <v>1.6309672923017701E-2</v>
      </c>
      <c r="AN99" s="35">
        <v>0</v>
      </c>
      <c r="AO99" s="35">
        <v>0.79985544536512532</v>
      </c>
      <c r="AP99" s="35">
        <v>0</v>
      </c>
      <c r="AQ99" s="35">
        <v>5.6566817681603698</v>
      </c>
      <c r="AR99" s="185">
        <v>106.71549270170347</v>
      </c>
      <c r="AS99"/>
      <c r="AT99"/>
      <c r="AU99"/>
      <c r="AV99"/>
      <c r="AW99"/>
      <c r="AX99"/>
      <c r="AY99"/>
      <c r="AZ99"/>
      <c r="BA99"/>
      <c r="BB99"/>
      <c r="BC99"/>
      <c r="BD99"/>
      <c r="BE99"/>
    </row>
    <row r="100" spans="1:57" s="25" customFormat="1" x14ac:dyDescent="0.2">
      <c r="A100" s="37" t="s">
        <v>127</v>
      </c>
      <c r="B100" s="34">
        <v>8.6949521746701528</v>
      </c>
      <c r="C100" s="35">
        <v>0.11541661458843698</v>
      </c>
      <c r="D100" s="35">
        <v>0.25864051340380545</v>
      </c>
      <c r="E100" s="35">
        <v>0.14645532323273766</v>
      </c>
      <c r="F100" s="35">
        <v>1.6670767016025096</v>
      </c>
      <c r="G100" s="35">
        <v>0.11183645370378828</v>
      </c>
      <c r="H100" s="35">
        <v>12.999334795120108</v>
      </c>
      <c r="I100" s="35">
        <v>8.628777520777593</v>
      </c>
      <c r="J100" s="35">
        <v>7.2135301951916535</v>
      </c>
      <c r="K100" s="35">
        <v>0.59246876133419613</v>
      </c>
      <c r="L100" s="35">
        <v>16.473202463857618</v>
      </c>
      <c r="M100" s="35">
        <v>2.4274087229873086E-2</v>
      </c>
      <c r="N100" s="35">
        <v>27.515856150223314</v>
      </c>
      <c r="O100" s="35">
        <v>175.99194756554601</v>
      </c>
      <c r="P100" s="35">
        <v>0</v>
      </c>
      <c r="Q100" s="35">
        <v>0.67110057646990284</v>
      </c>
      <c r="R100" s="35"/>
      <c r="S100" s="35">
        <v>4.4689928559990891E-3</v>
      </c>
      <c r="T100" s="35"/>
      <c r="U100" s="35">
        <v>0</v>
      </c>
      <c r="V100" s="35">
        <v>0</v>
      </c>
      <c r="W100" s="35"/>
      <c r="X100" s="35">
        <v>0</v>
      </c>
      <c r="Y100" s="35">
        <v>0</v>
      </c>
      <c r="Z100" s="35">
        <v>0</v>
      </c>
      <c r="AA100" s="35">
        <v>0.12051404820020895</v>
      </c>
      <c r="AB100" s="35">
        <v>0</v>
      </c>
      <c r="AC100" s="35">
        <v>0</v>
      </c>
      <c r="AD100" s="35">
        <v>28.222568132037438</v>
      </c>
      <c r="AE100" s="35">
        <v>0</v>
      </c>
      <c r="AF100" s="35"/>
      <c r="AG100" s="35"/>
      <c r="AH100" s="35"/>
      <c r="AI100" s="35"/>
      <c r="AJ100" s="35"/>
      <c r="AK100" s="35"/>
      <c r="AL100" s="35">
        <v>1.6112688412391953</v>
      </c>
      <c r="AM100" s="35">
        <v>0.14726637392379088</v>
      </c>
      <c r="AN100" s="35">
        <v>0</v>
      </c>
      <c r="AO100" s="35">
        <v>21.164791648841156</v>
      </c>
      <c r="AP100" s="35">
        <v>0</v>
      </c>
      <c r="AQ100" s="35">
        <v>26.225683950708245</v>
      </c>
      <c r="AR100" s="185">
        <v>338.6014318847578</v>
      </c>
      <c r="AS100"/>
      <c r="AT100"/>
      <c r="AU100"/>
      <c r="AV100"/>
      <c r="AW100"/>
      <c r="AX100"/>
      <c r="AY100"/>
      <c r="AZ100"/>
      <c r="BA100"/>
      <c r="BB100"/>
      <c r="BC100"/>
      <c r="BD100"/>
      <c r="BE100"/>
    </row>
    <row r="101" spans="1:57" s="25" customFormat="1" x14ac:dyDescent="0.2">
      <c r="A101" s="37" t="s">
        <v>189</v>
      </c>
      <c r="B101" s="34">
        <v>3.675179459908541</v>
      </c>
      <c r="C101" s="35">
        <v>6.2813483293760221E-3</v>
      </c>
      <c r="D101" s="35">
        <v>0.14106279018540155</v>
      </c>
      <c r="E101" s="35">
        <v>3.4045440873094739E-2</v>
      </c>
      <c r="F101" s="35">
        <v>0.39106820844155959</v>
      </c>
      <c r="G101" s="35">
        <v>7.3100271656485125E-2</v>
      </c>
      <c r="H101" s="35">
        <v>0.11403848926707155</v>
      </c>
      <c r="I101" s="35">
        <v>8.9863803472370769</v>
      </c>
      <c r="J101" s="35">
        <v>3.3919900185105707</v>
      </c>
      <c r="K101" s="35">
        <v>0.30773235405742805</v>
      </c>
      <c r="L101" s="35">
        <v>10.26100550732184</v>
      </c>
      <c r="M101" s="35">
        <v>1.1866829621316658E-2</v>
      </c>
      <c r="N101" s="35">
        <v>0</v>
      </c>
      <c r="O101" s="35">
        <v>183.28559000006291</v>
      </c>
      <c r="P101" s="35"/>
      <c r="Q101" s="35">
        <v>0</v>
      </c>
      <c r="R101" s="35"/>
      <c r="S101" s="35"/>
      <c r="T101" s="35"/>
      <c r="U101" s="35">
        <v>0</v>
      </c>
      <c r="V101" s="35">
        <v>0</v>
      </c>
      <c r="W101" s="35"/>
      <c r="X101" s="35">
        <v>0</v>
      </c>
      <c r="Y101" s="35">
        <v>0</v>
      </c>
      <c r="Z101" s="35">
        <v>0</v>
      </c>
      <c r="AA101" s="35">
        <v>6.5587672799801806E-3</v>
      </c>
      <c r="AB101" s="35">
        <v>0</v>
      </c>
      <c r="AC101" s="35">
        <v>0</v>
      </c>
      <c r="AD101" s="35">
        <v>235.00728461895716</v>
      </c>
      <c r="AE101" s="35">
        <v>0</v>
      </c>
      <c r="AF101" s="35"/>
      <c r="AG101" s="35"/>
      <c r="AH101" s="35"/>
      <c r="AI101" s="35"/>
      <c r="AJ101" s="35"/>
      <c r="AK101" s="35"/>
      <c r="AL101" s="35">
        <v>1.0294858242518234</v>
      </c>
      <c r="AM101" s="35">
        <v>9.342130297801772E-2</v>
      </c>
      <c r="AN101" s="35">
        <v>0</v>
      </c>
      <c r="AO101" s="35">
        <v>3.0814667159932112</v>
      </c>
      <c r="AP101" s="35">
        <v>0</v>
      </c>
      <c r="AQ101" s="35">
        <v>16.059659507766483</v>
      </c>
      <c r="AR101" s="185">
        <v>465.95721780269935</v>
      </c>
      <c r="AS101"/>
      <c r="AT101"/>
      <c r="AU101"/>
      <c r="AV101"/>
      <c r="AW101"/>
      <c r="AX101"/>
      <c r="AY101"/>
      <c r="AZ101"/>
      <c r="BA101"/>
      <c r="BB101"/>
      <c r="BC101"/>
      <c r="BD101"/>
      <c r="BE101"/>
    </row>
    <row r="102" spans="1:57" s="25" customFormat="1" x14ac:dyDescent="0.2">
      <c r="A102" s="37" t="s">
        <v>193</v>
      </c>
      <c r="B102" s="34">
        <v>2.3917834580357167</v>
      </c>
      <c r="C102" s="35">
        <v>2.8615031278268543E-2</v>
      </c>
      <c r="D102" s="35">
        <v>9.1802768215896238E-2</v>
      </c>
      <c r="E102" s="35">
        <v>0.15509589731076495</v>
      </c>
      <c r="F102" s="35">
        <v>0.25450470708101491</v>
      </c>
      <c r="G102" s="35">
        <v>4.7573192665331575E-2</v>
      </c>
      <c r="H102" s="35">
        <v>6.3631667128278266E-2</v>
      </c>
      <c r="I102" s="35">
        <v>1.5051416479313284</v>
      </c>
      <c r="J102" s="35">
        <v>2.2074855676021174</v>
      </c>
      <c r="K102" s="35">
        <v>0.20027026216435789</v>
      </c>
      <c r="L102" s="35">
        <v>6.6777972349237373</v>
      </c>
      <c r="M102" s="35">
        <v>7.722857372602903E-3</v>
      </c>
      <c r="N102" s="35">
        <v>0</v>
      </c>
      <c r="O102" s="35">
        <v>30.698764609888652</v>
      </c>
      <c r="P102" s="35"/>
      <c r="Q102" s="35">
        <v>0</v>
      </c>
      <c r="R102" s="35"/>
      <c r="S102" s="35"/>
      <c r="T102" s="35"/>
      <c r="U102" s="35">
        <v>0</v>
      </c>
      <c r="V102" s="35">
        <v>0</v>
      </c>
      <c r="W102" s="35"/>
      <c r="X102" s="35">
        <v>0</v>
      </c>
      <c r="Y102" s="35">
        <v>0</v>
      </c>
      <c r="Z102" s="35">
        <v>0</v>
      </c>
      <c r="AA102" s="35">
        <v>2.9878828719909715E-2</v>
      </c>
      <c r="AB102" s="35">
        <v>0</v>
      </c>
      <c r="AC102" s="35">
        <v>0</v>
      </c>
      <c r="AD102" s="35">
        <v>69.227852683000876</v>
      </c>
      <c r="AE102" s="35">
        <v>0</v>
      </c>
      <c r="AF102" s="35"/>
      <c r="AG102" s="35"/>
      <c r="AH102" s="35"/>
      <c r="AI102" s="35"/>
      <c r="AJ102" s="35"/>
      <c r="AK102" s="35"/>
      <c r="AL102" s="35">
        <v>0.6699828380051549</v>
      </c>
      <c r="AM102" s="35">
        <v>6.0797990826963903E-2</v>
      </c>
      <c r="AN102" s="35">
        <v>0</v>
      </c>
      <c r="AO102" s="35">
        <v>1.7194095221635515</v>
      </c>
      <c r="AP102" s="35">
        <v>0</v>
      </c>
      <c r="AQ102" s="35">
        <v>10.451524441562315</v>
      </c>
      <c r="AR102" s="185">
        <v>126.48963520587682</v>
      </c>
      <c r="AS102"/>
      <c r="AT102"/>
      <c r="AU102"/>
      <c r="AV102"/>
      <c r="AW102"/>
      <c r="AX102"/>
      <c r="AY102"/>
      <c r="AZ102"/>
      <c r="BA102"/>
      <c r="BB102"/>
      <c r="BC102"/>
      <c r="BD102"/>
      <c r="BE102"/>
    </row>
    <row r="103" spans="1:57" s="26" customFormat="1" x14ac:dyDescent="0.2">
      <c r="A103" s="37" t="s">
        <v>128</v>
      </c>
      <c r="B103" s="34">
        <v>53.88179816107877</v>
      </c>
      <c r="C103" s="35">
        <v>0.54340707453177528</v>
      </c>
      <c r="D103" s="35">
        <v>0.38132141462390168</v>
      </c>
      <c r="E103" s="35">
        <v>8.3087948902359807E-2</v>
      </c>
      <c r="F103" s="35">
        <v>9.4242659936512858</v>
      </c>
      <c r="G103" s="35">
        <v>2.1421325027541427E-3</v>
      </c>
      <c r="H103" s="35">
        <v>76.084997485139112</v>
      </c>
      <c r="I103" s="35">
        <v>0</v>
      </c>
      <c r="J103" s="35">
        <v>17.9258444173255</v>
      </c>
      <c r="K103" s="35">
        <v>1.0805513837448961</v>
      </c>
      <c r="L103" s="35">
        <v>7.1247625381223658</v>
      </c>
      <c r="M103" s="35">
        <v>5.4237865931348321E-2</v>
      </c>
      <c r="N103" s="35">
        <v>0</v>
      </c>
      <c r="O103" s="35">
        <v>0</v>
      </c>
      <c r="P103" s="35">
        <v>0</v>
      </c>
      <c r="Q103" s="35">
        <v>0</v>
      </c>
      <c r="R103" s="35">
        <v>0</v>
      </c>
      <c r="S103" s="35">
        <v>4.4689928559990891E-3</v>
      </c>
      <c r="T103" s="35"/>
      <c r="U103" s="35">
        <v>0</v>
      </c>
      <c r="V103" s="35">
        <v>0</v>
      </c>
      <c r="W103" s="35"/>
      <c r="X103" s="35">
        <v>0</v>
      </c>
      <c r="Y103" s="35">
        <v>0</v>
      </c>
      <c r="Z103" s="35">
        <v>0</v>
      </c>
      <c r="AA103" s="35">
        <v>0.56740692495600054</v>
      </c>
      <c r="AB103" s="35">
        <v>0</v>
      </c>
      <c r="AC103" s="35">
        <v>0</v>
      </c>
      <c r="AD103" s="35">
        <v>11.432005135421372</v>
      </c>
      <c r="AE103" s="35">
        <v>0</v>
      </c>
      <c r="AF103" s="35"/>
      <c r="AG103" s="35"/>
      <c r="AH103" s="35"/>
      <c r="AI103" s="35"/>
      <c r="AJ103" s="35"/>
      <c r="AK103" s="35"/>
      <c r="AL103" s="35">
        <v>0.34945551103762684</v>
      </c>
      <c r="AM103" s="35">
        <v>4.0966229646859559E-2</v>
      </c>
      <c r="AN103" s="35">
        <v>0</v>
      </c>
      <c r="AO103" s="35">
        <v>1.5582602805611376</v>
      </c>
      <c r="AP103" s="35">
        <v>0</v>
      </c>
      <c r="AQ103" s="35">
        <v>15.054526566965514</v>
      </c>
      <c r="AR103" s="185">
        <v>195.59350605699862</v>
      </c>
      <c r="AS103"/>
      <c r="AT103"/>
      <c r="AU103"/>
      <c r="AV103"/>
      <c r="AW103"/>
      <c r="AX103"/>
      <c r="AY103"/>
      <c r="AZ103"/>
      <c r="BA103"/>
      <c r="BB103"/>
      <c r="BC103"/>
      <c r="BD103"/>
      <c r="BE103"/>
    </row>
    <row r="104" spans="1:57" s="26" customFormat="1" x14ac:dyDescent="0.2">
      <c r="A104" s="37" t="s">
        <v>123</v>
      </c>
      <c r="B104" s="34">
        <v>16.102628654454943</v>
      </c>
      <c r="C104" s="35">
        <v>2.3664400343656064E-2</v>
      </c>
      <c r="D104" s="35">
        <v>0.48258816139883853</v>
      </c>
      <c r="E104" s="35">
        <v>7.2786871079230805E-2</v>
      </c>
      <c r="F104" s="35">
        <v>1.7779007852576398</v>
      </c>
      <c r="G104" s="35">
        <v>0.23980316515331526</v>
      </c>
      <c r="H104" s="35">
        <v>2.1930479758610133</v>
      </c>
      <c r="I104" s="35">
        <v>5.948719396520425</v>
      </c>
      <c r="J104" s="35">
        <v>12.064799482162696</v>
      </c>
      <c r="K104" s="35">
        <v>1.0658577004820624</v>
      </c>
      <c r="L104" s="35">
        <v>34.019782939187564</v>
      </c>
      <c r="M104" s="35">
        <v>4.1762813468205755E-2</v>
      </c>
      <c r="N104" s="35">
        <v>1.515283895045751</v>
      </c>
      <c r="O104" s="35">
        <v>121.32966803161061</v>
      </c>
      <c r="P104" s="35"/>
      <c r="Q104" s="35">
        <v>3.6957159898239625E-2</v>
      </c>
      <c r="R104" s="35"/>
      <c r="S104" s="35"/>
      <c r="T104" s="35"/>
      <c r="U104" s="35">
        <v>0</v>
      </c>
      <c r="V104" s="35">
        <v>0</v>
      </c>
      <c r="W104" s="35"/>
      <c r="X104" s="35">
        <v>0</v>
      </c>
      <c r="Y104" s="35">
        <v>0</v>
      </c>
      <c r="Z104" s="35">
        <v>0</v>
      </c>
      <c r="AA104" s="35">
        <v>2.4709550646706664E-2</v>
      </c>
      <c r="AB104" s="35">
        <v>0</v>
      </c>
      <c r="AC104" s="35">
        <v>0</v>
      </c>
      <c r="AD104" s="35">
        <v>75.316220433229205</v>
      </c>
      <c r="AE104" s="35">
        <v>0</v>
      </c>
      <c r="AF104" s="35"/>
      <c r="AG104" s="35"/>
      <c r="AH104" s="35"/>
      <c r="AI104" s="35"/>
      <c r="AJ104" s="35"/>
      <c r="AK104" s="35"/>
      <c r="AL104" s="35">
        <v>3.3939873229936128</v>
      </c>
      <c r="AM104" s="35">
        <v>0.30847609481236754</v>
      </c>
      <c r="AN104" s="35">
        <v>0</v>
      </c>
      <c r="AO104" s="35">
        <v>0</v>
      </c>
      <c r="AP104" s="35">
        <v>0</v>
      </c>
      <c r="AQ104" s="35">
        <v>53.450172077505826</v>
      </c>
      <c r="AR104" s="185">
        <v>329.40881691111196</v>
      </c>
      <c r="AS104"/>
      <c r="AT104"/>
      <c r="AU104"/>
      <c r="AV104"/>
      <c r="AW104"/>
      <c r="AX104"/>
      <c r="AY104"/>
      <c r="AZ104"/>
      <c r="BA104"/>
      <c r="BB104"/>
      <c r="BC104"/>
      <c r="BD104"/>
      <c r="BE104"/>
    </row>
    <row r="105" spans="1:57" s="26" customFormat="1" x14ac:dyDescent="0.2">
      <c r="A105" s="37" t="s">
        <v>133</v>
      </c>
      <c r="B105" s="34">
        <v>26.379221408766881</v>
      </c>
      <c r="C105" s="35">
        <v>3.3101708656394273E-2</v>
      </c>
      <c r="D105" s="35">
        <v>0.18609348257799732</v>
      </c>
      <c r="E105" s="35">
        <v>0.17941406936297546</v>
      </c>
      <c r="F105" s="35">
        <v>0.52142706089983326</v>
      </c>
      <c r="G105" s="35">
        <v>9.6306707102988318E-2</v>
      </c>
      <c r="H105" s="35">
        <v>0.19072036357585001</v>
      </c>
      <c r="I105" s="35">
        <v>13.347441160552757</v>
      </c>
      <c r="J105" s="35">
        <v>4.4805734637152543</v>
      </c>
      <c r="K105" s="35">
        <v>0.40613212236008084</v>
      </c>
      <c r="L105" s="35">
        <v>13.522969839895278</v>
      </c>
      <c r="M105" s="35">
        <v>1.5669631791062465E-2</v>
      </c>
      <c r="N105" s="35">
        <v>14.129568548178172</v>
      </c>
      <c r="O105" s="35">
        <v>272.23348373577312</v>
      </c>
      <c r="P105" s="35"/>
      <c r="Q105" s="35">
        <v>0.34461444870856484</v>
      </c>
      <c r="R105" s="35"/>
      <c r="S105" s="35">
        <v>2.2751236357813546E-3</v>
      </c>
      <c r="T105" s="35"/>
      <c r="U105" s="35">
        <v>0</v>
      </c>
      <c r="V105" s="35">
        <v>0</v>
      </c>
      <c r="W105" s="35"/>
      <c r="X105" s="35">
        <v>0</v>
      </c>
      <c r="Y105" s="35">
        <v>0</v>
      </c>
      <c r="Z105" s="35">
        <v>0</v>
      </c>
      <c r="AA105" s="35">
        <v>3.4563662491324129E-2</v>
      </c>
      <c r="AB105" s="35">
        <v>0</v>
      </c>
      <c r="AC105" s="35">
        <v>0</v>
      </c>
      <c r="AD105" s="35">
        <v>232.58958436830392</v>
      </c>
      <c r="AE105" s="35">
        <v>0</v>
      </c>
      <c r="AF105" s="35"/>
      <c r="AG105" s="35"/>
      <c r="AH105" s="35"/>
      <c r="AI105" s="35"/>
      <c r="AJ105" s="35"/>
      <c r="AK105" s="35"/>
      <c r="AL105" s="35">
        <v>1.3565173746559862</v>
      </c>
      <c r="AM105" s="35">
        <v>0.12310408127499305</v>
      </c>
      <c r="AN105" s="35">
        <v>0</v>
      </c>
      <c r="AO105" s="35">
        <v>5.1535096281813235</v>
      </c>
      <c r="AP105" s="35">
        <v>0</v>
      </c>
      <c r="AQ105" s="35">
        <v>21.167586030317317</v>
      </c>
      <c r="AR105" s="185">
        <v>606.49387802077786</v>
      </c>
      <c r="AS105"/>
      <c r="AT105"/>
      <c r="AU105"/>
      <c r="AV105"/>
      <c r="AW105"/>
      <c r="AX105"/>
      <c r="AY105"/>
      <c r="AZ105"/>
      <c r="BA105"/>
      <c r="BB105"/>
      <c r="BC105"/>
      <c r="BD105"/>
      <c r="BE105"/>
    </row>
    <row r="106" spans="1:57" s="26" customFormat="1" x14ac:dyDescent="0.2">
      <c r="A106" s="37" t="s">
        <v>212</v>
      </c>
      <c r="B106" s="34">
        <v>6.3556523341370283</v>
      </c>
      <c r="C106" s="35">
        <v>1.0768025707501754E-2</v>
      </c>
      <c r="D106" s="35">
        <v>0.24281734298611707</v>
      </c>
      <c r="E106" s="35">
        <v>5.8363612925305286E-2</v>
      </c>
      <c r="F106" s="35">
        <v>0.69524350247378819</v>
      </c>
      <c r="G106" s="35">
        <v>0.12531475141111734</v>
      </c>
      <c r="H106" s="35">
        <v>5.2594325306170621E-3</v>
      </c>
      <c r="I106" s="35">
        <v>3.5353284578960111</v>
      </c>
      <c r="J106" s="35">
        <v>5.8618849001567659</v>
      </c>
      <c r="K106" s="35">
        <v>0.53036900834724587</v>
      </c>
      <c r="L106" s="35">
        <v>17.6083042224368</v>
      </c>
      <c r="M106" s="35">
        <v>2.0485355177346183E-2</v>
      </c>
      <c r="N106" s="35">
        <v>0.17473573718569388</v>
      </c>
      <c r="O106" s="35">
        <v>72.106313911886346</v>
      </c>
      <c r="P106" s="35"/>
      <c r="Q106" s="35">
        <v>4.2617337914183321E-3</v>
      </c>
      <c r="R106" s="35"/>
      <c r="S106" s="35"/>
      <c r="T106" s="35"/>
      <c r="U106" s="35">
        <v>0</v>
      </c>
      <c r="V106" s="35">
        <v>0</v>
      </c>
      <c r="W106" s="35"/>
      <c r="X106" s="35">
        <v>0</v>
      </c>
      <c r="Y106" s="35">
        <v>0</v>
      </c>
      <c r="Z106" s="35">
        <v>0</v>
      </c>
      <c r="AA106" s="35">
        <v>1.1243601051394599E-2</v>
      </c>
      <c r="AB106" s="35">
        <v>0</v>
      </c>
      <c r="AC106" s="35">
        <v>0</v>
      </c>
      <c r="AD106" s="35">
        <v>45.039663568661965</v>
      </c>
      <c r="AE106" s="35">
        <v>0</v>
      </c>
      <c r="AF106" s="35"/>
      <c r="AG106" s="35"/>
      <c r="AH106" s="35"/>
      <c r="AI106" s="35"/>
      <c r="AJ106" s="35"/>
      <c r="AK106" s="35"/>
      <c r="AL106" s="35">
        <v>1.765675456839684</v>
      </c>
      <c r="AM106" s="35">
        <v>0.16025169228924255</v>
      </c>
      <c r="AN106" s="35">
        <v>0</v>
      </c>
      <c r="AO106" s="35">
        <v>4.289943917573731E-4</v>
      </c>
      <c r="AP106" s="35">
        <v>0</v>
      </c>
      <c r="AQ106" s="35">
        <v>27.569332538099555</v>
      </c>
      <c r="AR106" s="185">
        <v>181.88169818038273</v>
      </c>
      <c r="AS106"/>
      <c r="AT106"/>
    </row>
    <row r="107" spans="1:57" s="26" customFormat="1" x14ac:dyDescent="0.2">
      <c r="A107" s="37" t="s">
        <v>122</v>
      </c>
      <c r="B107" s="34">
        <v>97.947732858797039</v>
      </c>
      <c r="C107" s="35">
        <v>0.93874635220926639</v>
      </c>
      <c r="D107" s="35">
        <v>2.2687553323703291</v>
      </c>
      <c r="E107" s="35">
        <v>2.0129389892417113</v>
      </c>
      <c r="F107" s="35">
        <v>10.354872755251664</v>
      </c>
      <c r="G107" s="35">
        <v>1.0807272689644924</v>
      </c>
      <c r="H107" s="35">
        <v>43.795286055282581</v>
      </c>
      <c r="I107" s="35">
        <v>16.378634525845644</v>
      </c>
      <c r="J107" s="35">
        <v>58.80883062491565</v>
      </c>
      <c r="K107" s="35">
        <v>5.070178346818671</v>
      </c>
      <c r="L107" s="35">
        <v>155.01601459314324</v>
      </c>
      <c r="M107" s="35">
        <v>0.2016240379754633</v>
      </c>
      <c r="N107" s="35">
        <v>7.1397722469056024</v>
      </c>
      <c r="O107" s="35">
        <v>334.05749328070613</v>
      </c>
      <c r="P107" s="35">
        <v>1.2266166573484045</v>
      </c>
      <c r="Q107" s="35">
        <v>0.17413615061086429</v>
      </c>
      <c r="R107" s="35">
        <v>4.3476800135626048</v>
      </c>
      <c r="S107" s="35">
        <v>1.1967150324209925</v>
      </c>
      <c r="T107" s="35">
        <v>0.62639028957994514</v>
      </c>
      <c r="U107" s="35">
        <v>0</v>
      </c>
      <c r="V107" s="35">
        <v>0</v>
      </c>
      <c r="W107" s="35"/>
      <c r="X107" s="35">
        <v>0</v>
      </c>
      <c r="Y107" s="35">
        <v>0</v>
      </c>
      <c r="Z107" s="35">
        <v>0</v>
      </c>
      <c r="AA107" s="35">
        <v>0.98020656333868916</v>
      </c>
      <c r="AB107" s="35">
        <v>0</v>
      </c>
      <c r="AC107" s="35">
        <v>0</v>
      </c>
      <c r="AD107" s="35">
        <v>293.2839102685387</v>
      </c>
      <c r="AE107" s="35">
        <v>0</v>
      </c>
      <c r="AF107" s="35"/>
      <c r="AG107" s="35"/>
      <c r="AH107" s="35"/>
      <c r="AI107" s="35"/>
      <c r="AJ107" s="35"/>
      <c r="AK107" s="35"/>
      <c r="AL107" s="35">
        <v>15.375226579580493</v>
      </c>
      <c r="AM107" s="35">
        <v>1.3997305000913836</v>
      </c>
      <c r="AN107" s="35">
        <v>0</v>
      </c>
      <c r="AO107" s="35">
        <v>104.9848101967094</v>
      </c>
      <c r="AP107" s="35">
        <v>0</v>
      </c>
      <c r="AQ107" s="35">
        <v>244.51448596186648</v>
      </c>
      <c r="AR107" s="185">
        <v>1403.1815154820752</v>
      </c>
      <c r="AS107"/>
      <c r="AT107"/>
    </row>
    <row r="108" spans="1:57" x14ac:dyDescent="0.2">
      <c r="A108" s="37" t="s">
        <v>130</v>
      </c>
      <c r="B108" s="34">
        <v>1.6917492751959951</v>
      </c>
      <c r="C108" s="35">
        <v>0</v>
      </c>
      <c r="D108" s="35">
        <v>6.4933665323438805E-2</v>
      </c>
      <c r="E108" s="35">
        <v>0</v>
      </c>
      <c r="F108" s="35">
        <v>0.18001552452071792</v>
      </c>
      <c r="G108" s="35">
        <v>3.3649331397429656E-2</v>
      </c>
      <c r="H108" s="35">
        <v>0</v>
      </c>
      <c r="I108" s="35">
        <v>0.85820121159367646</v>
      </c>
      <c r="J108" s="35">
        <v>1.5613922307429613</v>
      </c>
      <c r="K108" s="35">
        <v>0.14165457567722878</v>
      </c>
      <c r="L108" s="35">
        <v>4.7233199954338634</v>
      </c>
      <c r="M108" s="35">
        <v>5.4625088733044934E-3</v>
      </c>
      <c r="N108" s="35">
        <v>0</v>
      </c>
      <c r="O108" s="35">
        <v>17.503812361344963</v>
      </c>
      <c r="P108" s="35">
        <v>5.0621500896135145E-2</v>
      </c>
      <c r="Q108" s="35">
        <v>0</v>
      </c>
      <c r="R108" s="35"/>
      <c r="S108" s="35"/>
      <c r="T108" s="35">
        <v>2.0871009181671383</v>
      </c>
      <c r="U108" s="35">
        <v>0</v>
      </c>
      <c r="V108" s="35">
        <v>0</v>
      </c>
      <c r="W108" s="35"/>
      <c r="X108" s="35">
        <v>0</v>
      </c>
      <c r="Y108" s="35">
        <v>0</v>
      </c>
      <c r="Z108" s="35">
        <v>0</v>
      </c>
      <c r="AA108" s="35">
        <v>0</v>
      </c>
      <c r="AB108" s="35">
        <v>0</v>
      </c>
      <c r="AC108" s="35">
        <v>0</v>
      </c>
      <c r="AD108" s="35">
        <v>29.841150535339725</v>
      </c>
      <c r="AE108" s="35">
        <v>0</v>
      </c>
      <c r="AF108" s="35"/>
      <c r="AG108" s="35"/>
      <c r="AH108" s="35"/>
      <c r="AI108" s="35"/>
      <c r="AJ108" s="35"/>
      <c r="AK108" s="35">
        <v>0.61355209192089322</v>
      </c>
      <c r="AL108" s="35">
        <v>0.47389030005242672</v>
      </c>
      <c r="AM108" s="35">
        <v>4.3003456926389107E-2</v>
      </c>
      <c r="AN108" s="35">
        <v>0</v>
      </c>
      <c r="AO108" s="35">
        <v>0</v>
      </c>
      <c r="AP108" s="35">
        <v>0</v>
      </c>
      <c r="AQ108" s="35">
        <v>7.3925416781782234</v>
      </c>
      <c r="AR108" s="185">
        <v>67.266051161584514</v>
      </c>
    </row>
    <row r="109" spans="1:57" x14ac:dyDescent="0.2">
      <c r="A109" s="14" t="s">
        <v>16</v>
      </c>
      <c r="B109" s="187">
        <v>345.24678784300801</v>
      </c>
      <c r="C109" s="188">
        <v>3.0801587844844156</v>
      </c>
      <c r="D109" s="188">
        <v>5.7806432946255288</v>
      </c>
      <c r="E109" s="188">
        <v>4.820611582746527</v>
      </c>
      <c r="F109" s="188">
        <v>38.413182317921638</v>
      </c>
      <c r="G109" s="188">
        <v>2.4726021821332926</v>
      </c>
      <c r="H109" s="188">
        <v>274.41852646704399</v>
      </c>
      <c r="I109" s="188">
        <v>92.45635911555874</v>
      </c>
      <c r="J109" s="188">
        <v>162.430723823249</v>
      </c>
      <c r="K109" s="188">
        <v>13.276034996569919</v>
      </c>
      <c r="L109" s="188">
        <v>365.33531011763267</v>
      </c>
      <c r="M109" s="188">
        <v>0.54558427422450029</v>
      </c>
      <c r="N109" s="188">
        <v>57.765301426014268</v>
      </c>
      <c r="O109" s="188">
        <v>1885.7334850024477</v>
      </c>
      <c r="P109" s="188">
        <v>103.75871975253551</v>
      </c>
      <c r="Q109" s="188">
        <v>1.4088722835048426</v>
      </c>
      <c r="R109" s="188">
        <v>6.0229835536533178</v>
      </c>
      <c r="S109" s="188">
        <v>7.8731465960369418</v>
      </c>
      <c r="T109" s="188">
        <v>9.322156588782974</v>
      </c>
      <c r="U109" s="188">
        <v>0</v>
      </c>
      <c r="V109" s="188">
        <v>0</v>
      </c>
      <c r="W109" s="188">
        <v>0</v>
      </c>
      <c r="X109" s="188">
        <v>0</v>
      </c>
      <c r="Y109" s="188">
        <v>0</v>
      </c>
      <c r="Z109" s="188">
        <v>0</v>
      </c>
      <c r="AA109" s="188">
        <v>3.2161955671747871</v>
      </c>
      <c r="AB109" s="188">
        <v>0</v>
      </c>
      <c r="AC109" s="188">
        <v>0</v>
      </c>
      <c r="AD109" s="188">
        <v>1224.9102451160841</v>
      </c>
      <c r="AE109" s="188">
        <v>0</v>
      </c>
      <c r="AF109" s="188">
        <v>0</v>
      </c>
      <c r="AG109" s="188">
        <v>0</v>
      </c>
      <c r="AH109" s="188">
        <v>4.1412937980310112</v>
      </c>
      <c r="AI109" s="188">
        <v>1.0862090272544696</v>
      </c>
      <c r="AJ109" s="188">
        <v>0.11432496269801307</v>
      </c>
      <c r="AK109" s="188">
        <v>0.61355209192089322</v>
      </c>
      <c r="AL109" s="188">
        <v>35.676455217259317</v>
      </c>
      <c r="AM109" s="188">
        <v>3.2622434242123899</v>
      </c>
      <c r="AN109" s="188">
        <v>0</v>
      </c>
      <c r="AO109" s="188">
        <v>207.65582358186737</v>
      </c>
      <c r="AP109" s="188">
        <v>0</v>
      </c>
      <c r="AQ109" s="188">
        <v>582.2362496568926</v>
      </c>
      <c r="AR109" s="189">
        <v>5443.0737824455673</v>
      </c>
    </row>
    <row r="112" spans="1:57" x14ac:dyDescent="0.2">
      <c r="A112" s="11" t="s">
        <v>263</v>
      </c>
      <c r="B112" s="11" t="s">
        <v>79</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5"/>
    </row>
    <row r="113" spans="1:44" x14ac:dyDescent="0.2">
      <c r="A113" s="17" t="s">
        <v>80</v>
      </c>
      <c r="B113" s="18" t="s">
        <v>84</v>
      </c>
      <c r="C113" s="19" t="s">
        <v>18</v>
      </c>
      <c r="D113" s="19" t="s">
        <v>61</v>
      </c>
      <c r="E113" s="19" t="s">
        <v>68</v>
      </c>
      <c r="F113" s="19" t="s">
        <v>71</v>
      </c>
      <c r="G113" s="19" t="s">
        <v>17</v>
      </c>
      <c r="H113" s="19" t="s">
        <v>50</v>
      </c>
      <c r="I113" s="19" t="s">
        <v>77</v>
      </c>
      <c r="J113" s="19" t="s">
        <v>21</v>
      </c>
      <c r="K113" s="19" t="s">
        <v>20</v>
      </c>
      <c r="L113" s="19" t="s">
        <v>60</v>
      </c>
      <c r="M113" s="19" t="s">
        <v>83</v>
      </c>
      <c r="N113" s="19" t="s">
        <v>54</v>
      </c>
      <c r="O113" s="19" t="s">
        <v>55</v>
      </c>
      <c r="P113" s="19" t="s">
        <v>86</v>
      </c>
      <c r="Q113" s="19" t="s">
        <v>76</v>
      </c>
      <c r="R113" s="19" t="s">
        <v>31</v>
      </c>
      <c r="S113" s="19" t="s">
        <v>39</v>
      </c>
      <c r="T113" s="19" t="s">
        <v>32</v>
      </c>
      <c r="U113" s="19" t="s">
        <v>82</v>
      </c>
      <c r="V113" s="19" t="s">
        <v>70</v>
      </c>
      <c r="W113" s="19" t="s">
        <v>85</v>
      </c>
      <c r="X113" s="19" t="s">
        <v>104</v>
      </c>
      <c r="Y113" s="19" t="s">
        <v>87</v>
      </c>
      <c r="Z113" s="19" t="s">
        <v>51</v>
      </c>
      <c r="AA113" s="19" t="s">
        <v>113</v>
      </c>
      <c r="AB113" s="19" t="s">
        <v>52</v>
      </c>
      <c r="AC113" s="19" t="s">
        <v>117</v>
      </c>
      <c r="AD113" s="19" t="s">
        <v>64</v>
      </c>
      <c r="AE113" s="19" t="s">
        <v>121</v>
      </c>
      <c r="AF113" s="19" t="s">
        <v>222</v>
      </c>
      <c r="AG113" s="19" t="s">
        <v>223</v>
      </c>
      <c r="AH113" s="19" t="s">
        <v>224</v>
      </c>
      <c r="AI113" s="19" t="s">
        <v>13</v>
      </c>
      <c r="AJ113" s="19" t="s">
        <v>225</v>
      </c>
      <c r="AK113" s="19" t="s">
        <v>226</v>
      </c>
      <c r="AL113" s="19" t="s">
        <v>248</v>
      </c>
      <c r="AM113" s="19" t="s">
        <v>255</v>
      </c>
      <c r="AN113" s="19" t="s">
        <v>110</v>
      </c>
      <c r="AO113" s="19" t="s">
        <v>111</v>
      </c>
      <c r="AP113" s="19" t="s">
        <v>119</v>
      </c>
      <c r="AQ113" s="19" t="s">
        <v>456</v>
      </c>
      <c r="AR113" s="20" t="s">
        <v>16</v>
      </c>
    </row>
    <row r="114" spans="1:44" x14ac:dyDescent="0.2">
      <c r="A114" s="36" t="s">
        <v>125</v>
      </c>
      <c r="B114" s="32">
        <v>2.655180321923261</v>
      </c>
      <c r="C114" s="33">
        <v>0</v>
      </c>
      <c r="D114" s="33">
        <v>6.2447017651341329E-2</v>
      </c>
      <c r="E114" s="33">
        <v>0</v>
      </c>
      <c r="F114" s="33">
        <v>0.94509983221715799</v>
      </c>
      <c r="G114" s="33">
        <v>1.4326704367795979E-2</v>
      </c>
      <c r="H114" s="33">
        <v>13.807567675784378</v>
      </c>
      <c r="I114" s="33">
        <v>2.0211208471891742</v>
      </c>
      <c r="J114" s="33">
        <v>2.3095107750706871</v>
      </c>
      <c r="K114" s="33">
        <v>0.1591746559989671</v>
      </c>
      <c r="L114" s="33">
        <v>2.6406347125718859</v>
      </c>
      <c r="M114" s="33">
        <v>7.2978190656310307E-3</v>
      </c>
      <c r="N114" s="33">
        <v>0</v>
      </c>
      <c r="O114" s="33">
        <v>41.222640554312811</v>
      </c>
      <c r="P114" s="33">
        <v>0</v>
      </c>
      <c r="Q114" s="33">
        <v>0</v>
      </c>
      <c r="R114" s="33">
        <v>0</v>
      </c>
      <c r="S114" s="33">
        <v>0</v>
      </c>
      <c r="T114" s="33">
        <v>0</v>
      </c>
      <c r="U114" s="33">
        <v>0</v>
      </c>
      <c r="V114" s="33">
        <v>0</v>
      </c>
      <c r="W114" s="33"/>
      <c r="X114" s="33">
        <v>0</v>
      </c>
      <c r="Y114" s="33">
        <v>0</v>
      </c>
      <c r="Z114" s="33">
        <v>0</v>
      </c>
      <c r="AA114" s="33">
        <v>0</v>
      </c>
      <c r="AB114" s="33">
        <v>0</v>
      </c>
      <c r="AC114" s="33">
        <v>0</v>
      </c>
      <c r="AD114" s="33">
        <v>8.2078000833744742</v>
      </c>
      <c r="AE114" s="33">
        <v>0</v>
      </c>
      <c r="AF114" s="33"/>
      <c r="AG114" s="33"/>
      <c r="AH114" s="33"/>
      <c r="AI114" s="33"/>
      <c r="AJ114" s="33"/>
      <c r="AK114" s="33"/>
      <c r="AL114" s="33">
        <v>0.23122433567395118</v>
      </c>
      <c r="AM114" s="33">
        <v>2.1836456231914204E-2</v>
      </c>
      <c r="AN114" s="33">
        <v>3.9816548326772079</v>
      </c>
      <c r="AO114" s="33">
        <v>0</v>
      </c>
      <c r="AP114" s="33">
        <v>0</v>
      </c>
      <c r="AQ114" s="33">
        <v>4.4930432456781988</v>
      </c>
      <c r="AR114" s="184">
        <v>82.780559869788831</v>
      </c>
    </row>
    <row r="115" spans="1:44" x14ac:dyDescent="0.2">
      <c r="A115" s="37" t="s">
        <v>129</v>
      </c>
      <c r="B115" s="34"/>
      <c r="C115" s="35"/>
      <c r="D115" s="35"/>
      <c r="E115" s="35"/>
      <c r="F115" s="35"/>
      <c r="G115" s="35"/>
      <c r="H115" s="35"/>
      <c r="I115" s="35"/>
      <c r="J115" s="35"/>
      <c r="K115" s="35"/>
      <c r="L115" s="35"/>
      <c r="M115" s="35"/>
      <c r="N115" s="35"/>
      <c r="O115" s="35"/>
      <c r="P115" s="35">
        <v>0</v>
      </c>
      <c r="Q115" s="35"/>
      <c r="R115" s="35"/>
      <c r="S115" s="35"/>
      <c r="T115" s="35"/>
      <c r="U115" s="35"/>
      <c r="V115" s="35"/>
      <c r="W115" s="35"/>
      <c r="X115" s="35"/>
      <c r="Y115" s="35"/>
      <c r="Z115" s="35"/>
      <c r="AA115" s="35"/>
      <c r="AB115" s="35"/>
      <c r="AC115" s="35"/>
      <c r="AD115" s="35"/>
      <c r="AE115" s="35"/>
      <c r="AF115" s="35"/>
      <c r="AG115" s="35"/>
      <c r="AH115" s="35"/>
      <c r="AI115" s="35">
        <v>0</v>
      </c>
      <c r="AJ115" s="35">
        <v>0</v>
      </c>
      <c r="AK115" s="35"/>
      <c r="AL115" s="35"/>
      <c r="AM115" s="35"/>
      <c r="AN115" s="35"/>
      <c r="AO115" s="35"/>
      <c r="AP115" s="35"/>
      <c r="AQ115" s="35"/>
      <c r="AR115" s="185">
        <v>0</v>
      </c>
    </row>
    <row r="116" spans="1:44" x14ac:dyDescent="0.2">
      <c r="A116" s="37" t="s">
        <v>155</v>
      </c>
      <c r="B116" s="34">
        <v>0.19946421180365156</v>
      </c>
      <c r="C116" s="35">
        <v>0</v>
      </c>
      <c r="D116" s="35">
        <v>3.5875178493472576E-3</v>
      </c>
      <c r="E116" s="35">
        <v>0</v>
      </c>
      <c r="F116" s="35">
        <v>8.9527334494483399E-2</v>
      </c>
      <c r="G116" s="35">
        <v>0</v>
      </c>
      <c r="H116" s="35">
        <v>0.81628961267189126</v>
      </c>
      <c r="I116" s="35">
        <v>0</v>
      </c>
      <c r="J116" s="35">
        <v>0.1695513669064487</v>
      </c>
      <c r="K116" s="35">
        <v>1.0191599034669261E-2</v>
      </c>
      <c r="L116" s="35">
        <v>6.49053134499495E-2</v>
      </c>
      <c r="M116" s="35">
        <v>5.1256115750526092E-4</v>
      </c>
      <c r="N116" s="35">
        <v>0</v>
      </c>
      <c r="O116" s="35">
        <v>0</v>
      </c>
      <c r="P116" s="35"/>
      <c r="Q116" s="35">
        <v>0</v>
      </c>
      <c r="R116" s="35"/>
      <c r="S116" s="35"/>
      <c r="T116" s="35"/>
      <c r="U116" s="35">
        <v>0</v>
      </c>
      <c r="V116" s="35">
        <v>0</v>
      </c>
      <c r="W116" s="35"/>
      <c r="X116" s="35">
        <v>0</v>
      </c>
      <c r="Y116" s="35">
        <v>0</v>
      </c>
      <c r="Z116" s="35">
        <v>0</v>
      </c>
      <c r="AA116" s="35">
        <v>0</v>
      </c>
      <c r="AB116" s="35">
        <v>0</v>
      </c>
      <c r="AC116" s="35">
        <v>0</v>
      </c>
      <c r="AD116" s="35">
        <v>2.5755281451732517E-2</v>
      </c>
      <c r="AE116" s="35">
        <v>0</v>
      </c>
      <c r="AF116" s="35"/>
      <c r="AG116" s="35"/>
      <c r="AH116" s="35"/>
      <c r="AI116" s="35"/>
      <c r="AJ116" s="35"/>
      <c r="AK116" s="35"/>
      <c r="AL116" s="35">
        <v>3.0368151673889053E-3</v>
      </c>
      <c r="AM116" s="35">
        <v>3.6360097360670871E-4</v>
      </c>
      <c r="AN116" s="35">
        <v>0</v>
      </c>
      <c r="AO116" s="35">
        <v>0</v>
      </c>
      <c r="AP116" s="35">
        <v>0</v>
      </c>
      <c r="AQ116" s="35">
        <v>0.13871091314363454</v>
      </c>
      <c r="AR116" s="185">
        <v>1.5218961281043093</v>
      </c>
    </row>
    <row r="117" spans="1:44" x14ac:dyDescent="0.2">
      <c r="A117" s="37" t="s">
        <v>132</v>
      </c>
      <c r="B117" s="34">
        <v>9.6853205014176852E-2</v>
      </c>
      <c r="C117" s="35">
        <v>0</v>
      </c>
      <c r="D117" s="35">
        <v>1.7419796695002296E-3</v>
      </c>
      <c r="E117" s="35">
        <v>0</v>
      </c>
      <c r="F117" s="35">
        <v>4.3471504004450427E-2</v>
      </c>
      <c r="G117" s="35">
        <v>0</v>
      </c>
      <c r="H117" s="35">
        <v>0.17503826823660248</v>
      </c>
      <c r="I117" s="35">
        <v>0</v>
      </c>
      <c r="J117" s="35">
        <v>8.2328519742625672E-2</v>
      </c>
      <c r="K117" s="35">
        <v>4.9487024353961741E-3</v>
      </c>
      <c r="L117" s="35">
        <v>3.151586729886894E-2</v>
      </c>
      <c r="M117" s="35">
        <v>2.4888269640585228E-4</v>
      </c>
      <c r="N117" s="35">
        <v>0</v>
      </c>
      <c r="O117" s="35">
        <v>0</v>
      </c>
      <c r="P117" s="35"/>
      <c r="Q117" s="35">
        <v>0</v>
      </c>
      <c r="R117" s="35"/>
      <c r="S117" s="35"/>
      <c r="T117" s="35"/>
      <c r="U117" s="35">
        <v>0</v>
      </c>
      <c r="V117" s="35">
        <v>0</v>
      </c>
      <c r="W117" s="35"/>
      <c r="X117" s="35">
        <v>0</v>
      </c>
      <c r="Y117" s="35">
        <v>0</v>
      </c>
      <c r="Z117" s="35">
        <v>0</v>
      </c>
      <c r="AA117" s="35">
        <v>0</v>
      </c>
      <c r="AB117" s="35">
        <v>0</v>
      </c>
      <c r="AC117" s="35">
        <v>0</v>
      </c>
      <c r="AD117" s="35">
        <v>2.8362331026149937E-2</v>
      </c>
      <c r="AE117" s="35">
        <v>0</v>
      </c>
      <c r="AF117" s="35"/>
      <c r="AG117" s="35"/>
      <c r="AH117" s="35"/>
      <c r="AI117" s="35"/>
      <c r="AJ117" s="35"/>
      <c r="AK117" s="35"/>
      <c r="AL117" s="35">
        <v>1.4745767139761909E-3</v>
      </c>
      <c r="AM117" s="35">
        <v>1.7655257212131209E-4</v>
      </c>
      <c r="AN117" s="35">
        <v>0</v>
      </c>
      <c r="AO117" s="35">
        <v>0</v>
      </c>
      <c r="AP117" s="35">
        <v>0</v>
      </c>
      <c r="AQ117" s="35">
        <v>6.7353418374765148E-2</v>
      </c>
      <c r="AR117" s="185">
        <v>0.53351380778503921</v>
      </c>
    </row>
    <row r="118" spans="1:44" x14ac:dyDescent="0.2">
      <c r="A118" s="37" t="s">
        <v>124</v>
      </c>
      <c r="B118" s="34">
        <v>0.56570714021947754</v>
      </c>
      <c r="C118" s="35">
        <v>0</v>
      </c>
      <c r="D118" s="35">
        <v>2.1202034627900036E-2</v>
      </c>
      <c r="E118" s="35">
        <v>0</v>
      </c>
      <c r="F118" s="35">
        <v>6.8778880130063155E-2</v>
      </c>
      <c r="G118" s="35">
        <v>1.0753505163825795E-2</v>
      </c>
      <c r="H118" s="35">
        <v>6.7226982018336434E-2</v>
      </c>
      <c r="I118" s="35">
        <v>0.2671030327323981</v>
      </c>
      <c r="J118" s="35">
        <v>0.52028925941074422</v>
      </c>
      <c r="K118" s="35">
        <v>4.6550056800427744E-2</v>
      </c>
      <c r="L118" s="35">
        <v>1.5176140304591228</v>
      </c>
      <c r="M118" s="35">
        <v>1.8100947236570294E-3</v>
      </c>
      <c r="N118" s="35">
        <v>0</v>
      </c>
      <c r="O118" s="35">
        <v>5.4478149214122213</v>
      </c>
      <c r="P118" s="35">
        <v>0</v>
      </c>
      <c r="Q118" s="35">
        <v>0</v>
      </c>
      <c r="R118" s="35">
        <v>0</v>
      </c>
      <c r="S118" s="35">
        <v>0</v>
      </c>
      <c r="T118" s="35">
        <v>0</v>
      </c>
      <c r="U118" s="35">
        <v>0</v>
      </c>
      <c r="V118" s="35">
        <v>0</v>
      </c>
      <c r="W118" s="35">
        <v>0</v>
      </c>
      <c r="X118" s="35">
        <v>0</v>
      </c>
      <c r="Y118" s="35">
        <v>0</v>
      </c>
      <c r="Z118" s="35">
        <v>0</v>
      </c>
      <c r="AA118" s="35">
        <v>0</v>
      </c>
      <c r="AB118" s="35">
        <v>0</v>
      </c>
      <c r="AC118" s="35">
        <v>0</v>
      </c>
      <c r="AD118" s="35">
        <v>0.80905477158719208</v>
      </c>
      <c r="AE118" s="35">
        <v>0</v>
      </c>
      <c r="AF118" s="35">
        <v>0</v>
      </c>
      <c r="AG118" s="35">
        <v>0</v>
      </c>
      <c r="AH118" s="35">
        <v>0</v>
      </c>
      <c r="AI118" s="35"/>
      <c r="AJ118" s="35"/>
      <c r="AK118" s="35"/>
      <c r="AL118" s="35">
        <v>0.15182539205874471</v>
      </c>
      <c r="AM118" s="35">
        <v>1.378854675596365E-2</v>
      </c>
      <c r="AN118" s="35">
        <v>0.24373594740558491</v>
      </c>
      <c r="AO118" s="35">
        <v>0</v>
      </c>
      <c r="AP118" s="35">
        <v>0</v>
      </c>
      <c r="AQ118" s="35">
        <v>2.3799068071687781</v>
      </c>
      <c r="AR118" s="185">
        <v>12.133161402674437</v>
      </c>
    </row>
    <row r="119" spans="1:44" x14ac:dyDescent="0.2">
      <c r="A119" s="37" t="s">
        <v>131</v>
      </c>
      <c r="B119" s="34">
        <v>0</v>
      </c>
      <c r="C119" s="35">
        <v>0</v>
      </c>
      <c r="D119" s="35">
        <v>0</v>
      </c>
      <c r="E119" s="35">
        <v>0</v>
      </c>
      <c r="F119" s="35">
        <v>0</v>
      </c>
      <c r="G119" s="35">
        <v>0</v>
      </c>
      <c r="H119" s="35">
        <v>0</v>
      </c>
      <c r="I119" s="35">
        <v>0</v>
      </c>
      <c r="J119" s="35">
        <v>0</v>
      </c>
      <c r="K119" s="35">
        <v>0</v>
      </c>
      <c r="L119" s="35">
        <v>0</v>
      </c>
      <c r="M119" s="35">
        <v>0</v>
      </c>
      <c r="N119" s="35">
        <v>0</v>
      </c>
      <c r="O119" s="35">
        <v>0</v>
      </c>
      <c r="P119" s="35"/>
      <c r="Q119" s="35">
        <v>0</v>
      </c>
      <c r="R119" s="35">
        <v>0</v>
      </c>
      <c r="S119" s="35">
        <v>0</v>
      </c>
      <c r="T119" s="35">
        <v>0</v>
      </c>
      <c r="U119" s="35">
        <v>0</v>
      </c>
      <c r="V119" s="35">
        <v>0</v>
      </c>
      <c r="W119" s="35"/>
      <c r="X119" s="35">
        <v>0</v>
      </c>
      <c r="Y119" s="35">
        <v>0</v>
      </c>
      <c r="Z119" s="35">
        <v>0</v>
      </c>
      <c r="AA119" s="35">
        <v>0</v>
      </c>
      <c r="AB119" s="35">
        <v>0</v>
      </c>
      <c r="AC119" s="35">
        <v>0</v>
      </c>
      <c r="AD119" s="35">
        <v>0</v>
      </c>
      <c r="AE119" s="35">
        <v>0</v>
      </c>
      <c r="AF119" s="35"/>
      <c r="AG119" s="35"/>
      <c r="AH119" s="35"/>
      <c r="AI119" s="35"/>
      <c r="AJ119" s="35"/>
      <c r="AK119" s="35"/>
      <c r="AL119" s="35">
        <v>0</v>
      </c>
      <c r="AM119" s="35">
        <v>0</v>
      </c>
      <c r="AN119" s="35">
        <v>0</v>
      </c>
      <c r="AO119" s="35">
        <v>0</v>
      </c>
      <c r="AP119" s="35">
        <v>0</v>
      </c>
      <c r="AQ119" s="35">
        <v>0</v>
      </c>
      <c r="AR119" s="185">
        <v>0</v>
      </c>
    </row>
    <row r="120" spans="1:44" x14ac:dyDescent="0.2">
      <c r="A120" s="37" t="s">
        <v>126</v>
      </c>
      <c r="B120" s="34">
        <v>0.18699769856592335</v>
      </c>
      <c r="C120" s="35">
        <v>0</v>
      </c>
      <c r="D120" s="35">
        <v>3.363297983763054E-3</v>
      </c>
      <c r="E120" s="35">
        <v>0</v>
      </c>
      <c r="F120" s="35">
        <v>8.3931876088578189E-2</v>
      </c>
      <c r="G120" s="35">
        <v>0</v>
      </c>
      <c r="H120" s="35">
        <v>0.99493667602074409</v>
      </c>
      <c r="I120" s="35">
        <v>0</v>
      </c>
      <c r="J120" s="35">
        <v>0.15895440647479564</v>
      </c>
      <c r="K120" s="35">
        <v>9.5546240950024324E-3</v>
      </c>
      <c r="L120" s="35">
        <v>6.0848731359327682E-2</v>
      </c>
      <c r="M120" s="35">
        <v>4.805260851611822E-4</v>
      </c>
      <c r="N120" s="35">
        <v>0</v>
      </c>
      <c r="O120" s="35">
        <v>0</v>
      </c>
      <c r="P120" s="35">
        <v>0</v>
      </c>
      <c r="Q120" s="35">
        <v>0</v>
      </c>
      <c r="R120" s="35">
        <v>0</v>
      </c>
      <c r="S120" s="35">
        <v>0</v>
      </c>
      <c r="T120" s="35">
        <v>0</v>
      </c>
      <c r="U120" s="35">
        <v>0</v>
      </c>
      <c r="V120" s="35">
        <v>0</v>
      </c>
      <c r="W120" s="35"/>
      <c r="X120" s="35">
        <v>0</v>
      </c>
      <c r="Y120" s="35">
        <v>0</v>
      </c>
      <c r="Z120" s="35">
        <v>0</v>
      </c>
      <c r="AA120" s="35">
        <v>0</v>
      </c>
      <c r="AB120" s="35">
        <v>0</v>
      </c>
      <c r="AC120" s="35">
        <v>0</v>
      </c>
      <c r="AD120" s="35">
        <v>5.7516190459106026E-2</v>
      </c>
      <c r="AE120" s="35">
        <v>0</v>
      </c>
      <c r="AF120" s="35"/>
      <c r="AG120" s="35"/>
      <c r="AH120" s="35"/>
      <c r="AI120" s="35"/>
      <c r="AJ120" s="35"/>
      <c r="AK120" s="35"/>
      <c r="AL120" s="35">
        <v>2.8470142194270995E-3</v>
      </c>
      <c r="AM120" s="35">
        <v>3.4087591275628953E-4</v>
      </c>
      <c r="AN120" s="35">
        <v>0</v>
      </c>
      <c r="AO120" s="35">
        <v>0</v>
      </c>
      <c r="AP120" s="35">
        <v>0</v>
      </c>
      <c r="AQ120" s="35">
        <v>0.13004148107215735</v>
      </c>
      <c r="AR120" s="185">
        <v>1.6898133983367423</v>
      </c>
    </row>
    <row r="121" spans="1:44" x14ac:dyDescent="0.2">
      <c r="A121" s="37" t="s">
        <v>127</v>
      </c>
      <c r="B121" s="34">
        <v>0.74854834035056073</v>
      </c>
      <c r="C121" s="35">
        <v>0</v>
      </c>
      <c r="D121" s="35">
        <v>2.4385552350150268E-2</v>
      </c>
      <c r="E121" s="35">
        <v>0</v>
      </c>
      <c r="F121" s="35">
        <v>0.15260832483748246</v>
      </c>
      <c r="G121" s="35">
        <v>1.0651090828932216E-2</v>
      </c>
      <c r="H121" s="35">
        <v>0.42785644698928427</v>
      </c>
      <c r="I121" s="35">
        <v>1.0286621883105098</v>
      </c>
      <c r="J121" s="35">
        <v>0.67533508229609851</v>
      </c>
      <c r="K121" s="35">
        <v>5.5724254449923377E-2</v>
      </c>
      <c r="L121" s="35">
        <v>1.564409921531722</v>
      </c>
      <c r="M121" s="35">
        <v>2.2765455843185671E-3</v>
      </c>
      <c r="N121" s="35">
        <v>0</v>
      </c>
      <c r="O121" s="35">
        <v>20.980522614226444</v>
      </c>
      <c r="P121" s="35">
        <v>0</v>
      </c>
      <c r="Q121" s="35">
        <v>0</v>
      </c>
      <c r="R121" s="35"/>
      <c r="S121" s="35">
        <v>0</v>
      </c>
      <c r="T121" s="35"/>
      <c r="U121" s="35">
        <v>0</v>
      </c>
      <c r="V121" s="35">
        <v>0</v>
      </c>
      <c r="W121" s="35"/>
      <c r="X121" s="35">
        <v>0</v>
      </c>
      <c r="Y121" s="35">
        <v>0</v>
      </c>
      <c r="Z121" s="35">
        <v>0</v>
      </c>
      <c r="AA121" s="35">
        <v>0</v>
      </c>
      <c r="AB121" s="35">
        <v>0</v>
      </c>
      <c r="AC121" s="35">
        <v>0</v>
      </c>
      <c r="AD121" s="35">
        <v>0.91086100551082483</v>
      </c>
      <c r="AE121" s="35">
        <v>0</v>
      </c>
      <c r="AF121" s="35"/>
      <c r="AG121" s="35"/>
      <c r="AH121" s="35"/>
      <c r="AI121" s="35"/>
      <c r="AJ121" s="35"/>
      <c r="AK121" s="35"/>
      <c r="AL121" s="35">
        <v>0.15324519484050825</v>
      </c>
      <c r="AM121" s="35">
        <v>1.4000347495100235E-2</v>
      </c>
      <c r="AN121" s="35">
        <v>4.4781644305073742</v>
      </c>
      <c r="AO121" s="35">
        <v>0</v>
      </c>
      <c r="AP121" s="35">
        <v>0</v>
      </c>
      <c r="AQ121" s="35">
        <v>2.4881386992930747</v>
      </c>
      <c r="AR121" s="185">
        <v>33.715390039402308</v>
      </c>
    </row>
    <row r="122" spans="1:44" x14ac:dyDescent="0.2">
      <c r="A122" s="37" t="s">
        <v>189</v>
      </c>
      <c r="B122" s="34">
        <v>0.29168090951655085</v>
      </c>
      <c r="C122" s="35">
        <v>0</v>
      </c>
      <c r="D122" s="35">
        <v>1.1195459538523933E-2</v>
      </c>
      <c r="E122" s="35">
        <v>0</v>
      </c>
      <c r="F122" s="35">
        <v>3.103715940012378E-2</v>
      </c>
      <c r="G122" s="35">
        <v>5.8016088616258035E-3</v>
      </c>
      <c r="H122" s="35">
        <v>0</v>
      </c>
      <c r="I122" s="35">
        <v>0.27863517474655564</v>
      </c>
      <c r="J122" s="35">
        <v>0.26920555702464843</v>
      </c>
      <c r="K122" s="35">
        <v>2.4423202702970478E-2</v>
      </c>
      <c r="L122" s="35">
        <v>0.81436551645411426</v>
      </c>
      <c r="M122" s="35">
        <v>9.4181187470767118E-4</v>
      </c>
      <c r="N122" s="35">
        <v>0</v>
      </c>
      <c r="O122" s="35">
        <v>5.6830236897211712</v>
      </c>
      <c r="P122" s="35"/>
      <c r="Q122" s="35">
        <v>0</v>
      </c>
      <c r="R122" s="35"/>
      <c r="S122" s="35"/>
      <c r="T122" s="35"/>
      <c r="U122" s="35">
        <v>0</v>
      </c>
      <c r="V122" s="35">
        <v>0</v>
      </c>
      <c r="W122" s="35"/>
      <c r="X122" s="35">
        <v>0</v>
      </c>
      <c r="Y122" s="35">
        <v>0</v>
      </c>
      <c r="Z122" s="35">
        <v>0</v>
      </c>
      <c r="AA122" s="35">
        <v>0</v>
      </c>
      <c r="AB122" s="35">
        <v>0</v>
      </c>
      <c r="AC122" s="35">
        <v>0</v>
      </c>
      <c r="AD122" s="35">
        <v>1.1093726220721702</v>
      </c>
      <c r="AE122" s="35">
        <v>0</v>
      </c>
      <c r="AF122" s="35"/>
      <c r="AG122" s="35"/>
      <c r="AH122" s="35"/>
      <c r="AI122" s="35"/>
      <c r="AJ122" s="35"/>
      <c r="AK122" s="35"/>
      <c r="AL122" s="35">
        <v>8.1705224146970123E-2</v>
      </c>
      <c r="AM122" s="35">
        <v>7.4143891252395006E-3</v>
      </c>
      <c r="AN122" s="35">
        <v>0</v>
      </c>
      <c r="AO122" s="35">
        <v>0</v>
      </c>
      <c r="AP122" s="35">
        <v>0</v>
      </c>
      <c r="AQ122" s="35">
        <v>1.2745761514100382</v>
      </c>
      <c r="AR122" s="185">
        <v>9.8833784765954107</v>
      </c>
    </row>
    <row r="123" spans="1:44" x14ac:dyDescent="0.2">
      <c r="A123" s="37" t="s">
        <v>193</v>
      </c>
      <c r="B123" s="34">
        <v>0.99171509235627286</v>
      </c>
      <c r="C123" s="35">
        <v>0</v>
      </c>
      <c r="D123" s="35">
        <v>3.8064562430981365E-2</v>
      </c>
      <c r="E123" s="35">
        <v>0</v>
      </c>
      <c r="F123" s="35">
        <v>0.10552634196042082</v>
      </c>
      <c r="G123" s="35">
        <v>1.9725470129527727E-2</v>
      </c>
      <c r="H123" s="35">
        <v>0</v>
      </c>
      <c r="I123" s="35">
        <v>0.64773235965896936</v>
      </c>
      <c r="J123" s="35">
        <v>0.91529889388380481</v>
      </c>
      <c r="K123" s="35">
        <v>8.3038889190099607E-2</v>
      </c>
      <c r="L123" s="35">
        <v>2.7688427559439881</v>
      </c>
      <c r="M123" s="35">
        <v>3.2021603740060816E-3</v>
      </c>
      <c r="N123" s="35">
        <v>0</v>
      </c>
      <c r="O123" s="35">
        <v>13.211104261653961</v>
      </c>
      <c r="P123" s="35"/>
      <c r="Q123" s="35">
        <v>0</v>
      </c>
      <c r="R123" s="35"/>
      <c r="S123" s="35"/>
      <c r="T123" s="35"/>
      <c r="U123" s="35">
        <v>0</v>
      </c>
      <c r="V123" s="35">
        <v>0</v>
      </c>
      <c r="W123" s="35"/>
      <c r="X123" s="35">
        <v>0</v>
      </c>
      <c r="Y123" s="35">
        <v>0</v>
      </c>
      <c r="Z123" s="35">
        <v>0</v>
      </c>
      <c r="AA123" s="35">
        <v>0</v>
      </c>
      <c r="AB123" s="35">
        <v>0</v>
      </c>
      <c r="AC123" s="35">
        <v>0</v>
      </c>
      <c r="AD123" s="35">
        <v>37.02589428847871</v>
      </c>
      <c r="AE123" s="35">
        <v>0</v>
      </c>
      <c r="AF123" s="35"/>
      <c r="AG123" s="35"/>
      <c r="AH123" s="35"/>
      <c r="AI123" s="35"/>
      <c r="AJ123" s="35"/>
      <c r="AK123" s="35"/>
      <c r="AL123" s="35">
        <v>0.27779776209969836</v>
      </c>
      <c r="AM123" s="35">
        <v>2.52089230258143E-2</v>
      </c>
      <c r="AN123" s="35">
        <v>0</v>
      </c>
      <c r="AO123" s="35">
        <v>0</v>
      </c>
      <c r="AP123" s="35">
        <v>0</v>
      </c>
      <c r="AQ123" s="35">
        <v>4.3335589147941302</v>
      </c>
      <c r="AR123" s="185">
        <v>60.446710675980384</v>
      </c>
    </row>
    <row r="124" spans="1:44" x14ac:dyDescent="0.2">
      <c r="A124" s="37" t="s">
        <v>128</v>
      </c>
      <c r="B124" s="34">
        <v>14.394712637811949</v>
      </c>
      <c r="C124" s="35">
        <v>0</v>
      </c>
      <c r="D124" s="35">
        <v>0.25999836262308551</v>
      </c>
      <c r="E124" s="35">
        <v>0</v>
      </c>
      <c r="F124" s="35">
        <v>6.4424701605090533</v>
      </c>
      <c r="G124" s="35">
        <v>1.0710662513770714E-3</v>
      </c>
      <c r="H124" s="35">
        <v>48.176147988058069</v>
      </c>
      <c r="I124" s="35">
        <v>0</v>
      </c>
      <c r="J124" s="35">
        <v>12.239921719126535</v>
      </c>
      <c r="K124" s="35">
        <v>0.73725354971467882</v>
      </c>
      <c r="L124" s="35">
        <v>4.8168369793435959</v>
      </c>
      <c r="M124" s="35">
        <v>3.7025445032629417E-2</v>
      </c>
      <c r="N124" s="35">
        <v>0</v>
      </c>
      <c r="O124" s="35">
        <v>0</v>
      </c>
      <c r="P124" s="35">
        <v>0</v>
      </c>
      <c r="Q124" s="35">
        <v>0</v>
      </c>
      <c r="R124" s="35">
        <v>0</v>
      </c>
      <c r="S124" s="35">
        <v>0</v>
      </c>
      <c r="T124" s="35"/>
      <c r="U124" s="35">
        <v>0</v>
      </c>
      <c r="V124" s="35">
        <v>0</v>
      </c>
      <c r="W124" s="35"/>
      <c r="X124" s="35">
        <v>0</v>
      </c>
      <c r="Y124" s="35">
        <v>0</v>
      </c>
      <c r="Z124" s="35">
        <v>0</v>
      </c>
      <c r="AA124" s="35">
        <v>0</v>
      </c>
      <c r="AB124" s="35">
        <v>0</v>
      </c>
      <c r="AC124" s="35">
        <v>0</v>
      </c>
      <c r="AD124" s="35">
        <v>8.3284286610188509</v>
      </c>
      <c r="AE124" s="35">
        <v>0</v>
      </c>
      <c r="AF124" s="35"/>
      <c r="AG124" s="35"/>
      <c r="AH124" s="35"/>
      <c r="AI124" s="35"/>
      <c r="AJ124" s="35"/>
      <c r="AK124" s="35"/>
      <c r="AL124" s="35">
        <v>0.23342171946894391</v>
      </c>
      <c r="AM124" s="35">
        <v>2.7510602918944641E-2</v>
      </c>
      <c r="AN124" s="35">
        <v>0.25543284574382202</v>
      </c>
      <c r="AO124" s="35">
        <v>0</v>
      </c>
      <c r="AP124" s="35">
        <v>0</v>
      </c>
      <c r="AQ124" s="35">
        <v>10.208194748449831</v>
      </c>
      <c r="AR124" s="185">
        <v>106.15842648607136</v>
      </c>
    </row>
    <row r="125" spans="1:44" x14ac:dyDescent="0.2">
      <c r="A125" s="37" t="s">
        <v>123</v>
      </c>
      <c r="B125" s="34">
        <v>9.1420854390177594E-2</v>
      </c>
      <c r="C125" s="35">
        <v>0</v>
      </c>
      <c r="D125" s="35">
        <v>2.7420872176970468E-3</v>
      </c>
      <c r="E125" s="35">
        <v>0</v>
      </c>
      <c r="F125" s="35">
        <v>2.2602641639319132E-2</v>
      </c>
      <c r="G125" s="35">
        <v>1.070549844434443E-3</v>
      </c>
      <c r="H125" s="35">
        <v>1.0474220282997777E-2</v>
      </c>
      <c r="I125" s="35">
        <v>2.6254307407737008E-2</v>
      </c>
      <c r="J125" s="35">
        <v>8.16351333063354E-2</v>
      </c>
      <c r="K125" s="35">
        <v>6.4277918819037492E-3</v>
      </c>
      <c r="L125" s="35">
        <v>0.16250625149883</v>
      </c>
      <c r="M125" s="35">
        <v>2.7040441540714073E-4</v>
      </c>
      <c r="N125" s="35">
        <v>0</v>
      </c>
      <c r="O125" s="35">
        <v>0.53548103210984077</v>
      </c>
      <c r="P125" s="35"/>
      <c r="Q125" s="35">
        <v>0</v>
      </c>
      <c r="R125" s="35"/>
      <c r="S125" s="35"/>
      <c r="T125" s="35"/>
      <c r="U125" s="35">
        <v>0</v>
      </c>
      <c r="V125" s="35">
        <v>0</v>
      </c>
      <c r="W125" s="35"/>
      <c r="X125" s="35">
        <v>0</v>
      </c>
      <c r="Y125" s="35">
        <v>0</v>
      </c>
      <c r="Z125" s="35">
        <v>0</v>
      </c>
      <c r="AA125" s="35">
        <v>0</v>
      </c>
      <c r="AB125" s="35">
        <v>0</v>
      </c>
      <c r="AC125" s="35">
        <v>0</v>
      </c>
      <c r="AD125" s="35">
        <v>1.3312583926696672E-2</v>
      </c>
      <c r="AE125" s="35">
        <v>0</v>
      </c>
      <c r="AF125" s="35"/>
      <c r="AG125" s="35"/>
      <c r="AH125" s="35"/>
      <c r="AI125" s="35"/>
      <c r="AJ125" s="35"/>
      <c r="AK125" s="35"/>
      <c r="AL125" s="35">
        <v>1.5649193608742232E-2</v>
      </c>
      <c r="AM125" s="35">
        <v>1.4366873532148567E-3</v>
      </c>
      <c r="AN125" s="35">
        <v>0</v>
      </c>
      <c r="AO125" s="35">
        <v>0</v>
      </c>
      <c r="AP125" s="35">
        <v>0</v>
      </c>
      <c r="AQ125" s="35">
        <v>0.26133924768625749</v>
      </c>
      <c r="AR125" s="185">
        <v>1.2326229865695915</v>
      </c>
    </row>
    <row r="126" spans="1:44" x14ac:dyDescent="0.2">
      <c r="A126" s="37" t="s">
        <v>133</v>
      </c>
      <c r="B126" s="34">
        <v>0.35001709141986098</v>
      </c>
      <c r="C126" s="35">
        <v>0</v>
      </c>
      <c r="D126" s="35">
        <v>1.3434551446228717E-2</v>
      </c>
      <c r="E126" s="35">
        <v>0</v>
      </c>
      <c r="F126" s="35">
        <v>3.724459128014853E-2</v>
      </c>
      <c r="G126" s="35">
        <v>6.9619306339509628E-3</v>
      </c>
      <c r="H126" s="35">
        <v>3.299066973367322E-2</v>
      </c>
      <c r="I126" s="35">
        <v>2.6115803621686893</v>
      </c>
      <c r="J126" s="35">
        <v>0.32304666842957819</v>
      </c>
      <c r="K126" s="35">
        <v>2.9307843243564575E-2</v>
      </c>
      <c r="L126" s="35">
        <v>0.97723861974493709</v>
      </c>
      <c r="M126" s="35">
        <v>1.1301742496492057E-3</v>
      </c>
      <c r="N126" s="35">
        <v>0</v>
      </c>
      <c r="O126" s="35">
        <v>53.265611850029799</v>
      </c>
      <c r="P126" s="35"/>
      <c r="Q126" s="35">
        <v>0</v>
      </c>
      <c r="R126" s="35"/>
      <c r="S126" s="35">
        <v>0</v>
      </c>
      <c r="T126" s="35"/>
      <c r="U126" s="35">
        <v>0</v>
      </c>
      <c r="V126" s="35">
        <v>0</v>
      </c>
      <c r="W126" s="35"/>
      <c r="X126" s="35">
        <v>0</v>
      </c>
      <c r="Y126" s="35">
        <v>0</v>
      </c>
      <c r="Z126" s="35">
        <v>0</v>
      </c>
      <c r="AA126" s="35">
        <v>0</v>
      </c>
      <c r="AB126" s="35">
        <v>0</v>
      </c>
      <c r="AC126" s="35">
        <v>0</v>
      </c>
      <c r="AD126" s="35">
        <v>22.412786515730375</v>
      </c>
      <c r="AE126" s="35">
        <v>0</v>
      </c>
      <c r="AF126" s="35"/>
      <c r="AG126" s="35"/>
      <c r="AH126" s="35"/>
      <c r="AI126" s="35"/>
      <c r="AJ126" s="35"/>
      <c r="AK126" s="35"/>
      <c r="AL126" s="35">
        <v>9.8046268976364148E-2</v>
      </c>
      <c r="AM126" s="35">
        <v>8.8972669502874017E-3</v>
      </c>
      <c r="AN126" s="35">
        <v>0.8914503460718215</v>
      </c>
      <c r="AO126" s="35">
        <v>0</v>
      </c>
      <c r="AP126" s="35">
        <v>0</v>
      </c>
      <c r="AQ126" s="35">
        <v>1.5294913816920459</v>
      </c>
      <c r="AR126" s="185">
        <v>82.589236131800959</v>
      </c>
    </row>
    <row r="127" spans="1:44" x14ac:dyDescent="0.2">
      <c r="A127" s="37" t="s">
        <v>212</v>
      </c>
      <c r="B127" s="34">
        <v>0</v>
      </c>
      <c r="C127" s="35">
        <v>0</v>
      </c>
      <c r="D127" s="35">
        <v>0</v>
      </c>
      <c r="E127" s="35">
        <v>0</v>
      </c>
      <c r="F127" s="35">
        <v>0</v>
      </c>
      <c r="G127" s="35">
        <v>0</v>
      </c>
      <c r="H127" s="35">
        <v>0</v>
      </c>
      <c r="I127" s="35">
        <v>0</v>
      </c>
      <c r="J127" s="35">
        <v>0</v>
      </c>
      <c r="K127" s="35">
        <v>0</v>
      </c>
      <c r="L127" s="35">
        <v>0</v>
      </c>
      <c r="M127" s="35">
        <v>0</v>
      </c>
      <c r="N127" s="35">
        <v>0</v>
      </c>
      <c r="O127" s="35">
        <v>0</v>
      </c>
      <c r="P127" s="35"/>
      <c r="Q127" s="35">
        <v>0</v>
      </c>
      <c r="R127" s="35"/>
      <c r="S127" s="35"/>
      <c r="T127" s="35"/>
      <c r="U127" s="35">
        <v>0</v>
      </c>
      <c r="V127" s="35">
        <v>0</v>
      </c>
      <c r="W127" s="35"/>
      <c r="X127" s="35">
        <v>0</v>
      </c>
      <c r="Y127" s="35">
        <v>0</v>
      </c>
      <c r="Z127" s="35">
        <v>0</v>
      </c>
      <c r="AA127" s="35">
        <v>0</v>
      </c>
      <c r="AB127" s="35">
        <v>0</v>
      </c>
      <c r="AC127" s="35">
        <v>0</v>
      </c>
      <c r="AD127" s="35">
        <v>0</v>
      </c>
      <c r="AE127" s="35">
        <v>0</v>
      </c>
      <c r="AF127" s="35"/>
      <c r="AG127" s="35"/>
      <c r="AH127" s="35"/>
      <c r="AI127" s="35"/>
      <c r="AJ127" s="35"/>
      <c r="AK127" s="35"/>
      <c r="AL127" s="35">
        <v>0</v>
      </c>
      <c r="AM127" s="35">
        <v>0</v>
      </c>
      <c r="AN127" s="35">
        <v>0</v>
      </c>
      <c r="AO127" s="35">
        <v>0</v>
      </c>
      <c r="AP127" s="35">
        <v>0</v>
      </c>
      <c r="AQ127" s="35">
        <v>0</v>
      </c>
      <c r="AR127" s="185">
        <v>0</v>
      </c>
    </row>
    <row r="128" spans="1:44" x14ac:dyDescent="0.2">
      <c r="A128" s="37" t="s">
        <v>122</v>
      </c>
      <c r="B128" s="34">
        <v>8.923991637935778</v>
      </c>
      <c r="C128" s="35">
        <v>0</v>
      </c>
      <c r="D128" s="35">
        <v>0.33253161670480147</v>
      </c>
      <c r="E128" s="35">
        <v>0</v>
      </c>
      <c r="F128" s="35">
        <v>1.1173677584085824</v>
      </c>
      <c r="G128" s="35">
        <v>0.16775468055568241</v>
      </c>
      <c r="H128" s="35">
        <v>1.3563440178637842</v>
      </c>
      <c r="I128" s="35">
        <v>1.7404763403792249</v>
      </c>
      <c r="J128" s="35">
        <v>8.2006320269166402</v>
      </c>
      <c r="K128" s="35">
        <v>0.7312372477490886</v>
      </c>
      <c r="L128" s="35">
        <v>23.706980371463235</v>
      </c>
      <c r="M128" s="35">
        <v>2.8491774838852828E-2</v>
      </c>
      <c r="N128" s="35">
        <v>3.2500715318971944</v>
      </c>
      <c r="O128" s="35">
        <v>35.498634667253604</v>
      </c>
      <c r="P128" s="35">
        <v>0</v>
      </c>
      <c r="Q128" s="35">
        <v>7.9267927071457897E-2</v>
      </c>
      <c r="R128" s="35">
        <v>0</v>
      </c>
      <c r="S128" s="35">
        <v>0</v>
      </c>
      <c r="T128" s="35">
        <v>0</v>
      </c>
      <c r="U128" s="35">
        <v>0</v>
      </c>
      <c r="V128" s="35">
        <v>0</v>
      </c>
      <c r="W128" s="35"/>
      <c r="X128" s="35">
        <v>0</v>
      </c>
      <c r="Y128" s="35">
        <v>0</v>
      </c>
      <c r="Z128" s="35">
        <v>0</v>
      </c>
      <c r="AA128" s="35">
        <v>0</v>
      </c>
      <c r="AB128" s="35">
        <v>0</v>
      </c>
      <c r="AC128" s="35">
        <v>0</v>
      </c>
      <c r="AD128" s="35">
        <v>31.231656883796546</v>
      </c>
      <c r="AE128" s="35">
        <v>0</v>
      </c>
      <c r="AF128" s="35"/>
      <c r="AG128" s="35"/>
      <c r="AH128" s="35"/>
      <c r="AI128" s="35"/>
      <c r="AJ128" s="35"/>
      <c r="AK128" s="35"/>
      <c r="AL128" s="35">
        <v>2.3699827723080507</v>
      </c>
      <c r="AM128" s="35">
        <v>0.21528172287369368</v>
      </c>
      <c r="AN128" s="35">
        <v>5.198031651447363</v>
      </c>
      <c r="AO128" s="35">
        <v>0</v>
      </c>
      <c r="AP128" s="35">
        <v>0</v>
      </c>
      <c r="AQ128" s="35">
        <v>37.195364886621881</v>
      </c>
      <c r="AR128" s="185">
        <v>161.34409951608546</v>
      </c>
    </row>
    <row r="129" spans="1:44" x14ac:dyDescent="0.2">
      <c r="A129" s="37" t="s">
        <v>130</v>
      </c>
      <c r="B129" s="34">
        <v>5.8336181903310171E-2</v>
      </c>
      <c r="C129" s="35">
        <v>0</v>
      </c>
      <c r="D129" s="35">
        <v>2.2390919077047862E-3</v>
      </c>
      <c r="E129" s="35">
        <v>0</v>
      </c>
      <c r="F129" s="35">
        <v>6.2074318800247556E-3</v>
      </c>
      <c r="G129" s="35">
        <v>1.1603217723251606E-3</v>
      </c>
      <c r="H129" s="35">
        <v>0</v>
      </c>
      <c r="I129" s="35">
        <v>1.2853524676765028E-2</v>
      </c>
      <c r="J129" s="35">
        <v>5.3841111404929698E-2</v>
      </c>
      <c r="K129" s="35">
        <v>4.8846405405940955E-3</v>
      </c>
      <c r="L129" s="35">
        <v>0.16287310329082286</v>
      </c>
      <c r="M129" s="35">
        <v>1.8836237494153425E-4</v>
      </c>
      <c r="N129" s="35">
        <v>0</v>
      </c>
      <c r="O129" s="35">
        <v>0.26215959740515238</v>
      </c>
      <c r="P129" s="35">
        <v>0</v>
      </c>
      <c r="Q129" s="35">
        <v>0</v>
      </c>
      <c r="R129" s="35"/>
      <c r="S129" s="35"/>
      <c r="T129" s="35">
        <v>0</v>
      </c>
      <c r="U129" s="35">
        <v>0</v>
      </c>
      <c r="V129" s="35">
        <v>0</v>
      </c>
      <c r="W129" s="35"/>
      <c r="X129" s="35">
        <v>0</v>
      </c>
      <c r="Y129" s="35">
        <v>0</v>
      </c>
      <c r="Z129" s="35">
        <v>0</v>
      </c>
      <c r="AA129" s="35">
        <v>0</v>
      </c>
      <c r="AB129" s="35">
        <v>0</v>
      </c>
      <c r="AC129" s="35">
        <v>0</v>
      </c>
      <c r="AD129" s="35">
        <v>0.92759180957336129</v>
      </c>
      <c r="AE129" s="35">
        <v>0</v>
      </c>
      <c r="AF129" s="35"/>
      <c r="AG129" s="35"/>
      <c r="AH129" s="35"/>
      <c r="AI129" s="35"/>
      <c r="AJ129" s="35"/>
      <c r="AK129" s="35">
        <v>0</v>
      </c>
      <c r="AL129" s="35">
        <v>1.6341044829394025E-2</v>
      </c>
      <c r="AM129" s="35">
        <v>1.4828778250479001E-3</v>
      </c>
      <c r="AN129" s="35">
        <v>0</v>
      </c>
      <c r="AO129" s="35">
        <v>0</v>
      </c>
      <c r="AP129" s="35">
        <v>0</v>
      </c>
      <c r="AQ129" s="35">
        <v>0.25491523028200769</v>
      </c>
      <c r="AR129" s="185">
        <v>1.7650743296663816</v>
      </c>
    </row>
    <row r="130" spans="1:44" x14ac:dyDescent="0.2">
      <c r="A130" s="14" t="s">
        <v>16</v>
      </c>
      <c r="B130" s="187">
        <v>29.554625323210953</v>
      </c>
      <c r="C130" s="188">
        <v>0</v>
      </c>
      <c r="D130" s="188">
        <v>0.77693313200102498</v>
      </c>
      <c r="E130" s="188">
        <v>0</v>
      </c>
      <c r="F130" s="188">
        <v>9.1458738368498889</v>
      </c>
      <c r="G130" s="188">
        <v>0.23927692840947756</v>
      </c>
      <c r="H130" s="188">
        <v>65.86487255765978</v>
      </c>
      <c r="I130" s="188">
        <v>8.6344181372700248</v>
      </c>
      <c r="J130" s="188">
        <v>25.999550519993871</v>
      </c>
      <c r="K130" s="188">
        <v>1.9027170578372861</v>
      </c>
      <c r="L130" s="188">
        <v>39.289572174410395</v>
      </c>
      <c r="M130" s="188">
        <v>8.3876562472872798E-2</v>
      </c>
      <c r="N130" s="188">
        <v>3.2500715318971944</v>
      </c>
      <c r="O130" s="188">
        <v>176.10699318812502</v>
      </c>
      <c r="P130" s="188">
        <v>0</v>
      </c>
      <c r="Q130" s="188">
        <v>7.9267927071457897E-2</v>
      </c>
      <c r="R130" s="188">
        <v>0</v>
      </c>
      <c r="S130" s="188">
        <v>0</v>
      </c>
      <c r="T130" s="188">
        <v>0</v>
      </c>
      <c r="U130" s="188">
        <v>0</v>
      </c>
      <c r="V130" s="188">
        <v>0</v>
      </c>
      <c r="W130" s="188">
        <v>0</v>
      </c>
      <c r="X130" s="188">
        <v>0</v>
      </c>
      <c r="Y130" s="188">
        <v>0</v>
      </c>
      <c r="Z130" s="188">
        <v>0</v>
      </c>
      <c r="AA130" s="188">
        <v>0</v>
      </c>
      <c r="AB130" s="188">
        <v>0</v>
      </c>
      <c r="AC130" s="188">
        <v>0</v>
      </c>
      <c r="AD130" s="188">
        <v>111.08839302800618</v>
      </c>
      <c r="AE130" s="188">
        <v>0</v>
      </c>
      <c r="AF130" s="188">
        <v>0</v>
      </c>
      <c r="AG130" s="188">
        <v>0</v>
      </c>
      <c r="AH130" s="188">
        <v>0</v>
      </c>
      <c r="AI130" s="188">
        <v>0</v>
      </c>
      <c r="AJ130" s="188">
        <v>0</v>
      </c>
      <c r="AK130" s="188">
        <v>0</v>
      </c>
      <c r="AL130" s="188">
        <v>3.6365973141121599</v>
      </c>
      <c r="AM130" s="188">
        <v>0.33773885001370468</v>
      </c>
      <c r="AN130" s="188">
        <v>15.048470053853173</v>
      </c>
      <c r="AO130" s="188">
        <v>0</v>
      </c>
      <c r="AP130" s="188">
        <v>0</v>
      </c>
      <c r="AQ130" s="188">
        <v>64.754635125666809</v>
      </c>
      <c r="AR130" s="189">
        <v>555.79388324886111</v>
      </c>
    </row>
    <row r="133" spans="1:44" x14ac:dyDescent="0.2">
      <c r="A133" s="11" t="s">
        <v>268</v>
      </c>
      <c r="B133" s="11" t="s">
        <v>79</v>
      </c>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5"/>
    </row>
    <row r="134" spans="1:44" x14ac:dyDescent="0.2">
      <c r="A134" s="17" t="s">
        <v>80</v>
      </c>
      <c r="B134" s="18" t="s">
        <v>84</v>
      </c>
      <c r="C134" s="19" t="s">
        <v>18</v>
      </c>
      <c r="D134" s="19" t="s">
        <v>61</v>
      </c>
      <c r="E134" s="19" t="s">
        <v>68</v>
      </c>
      <c r="F134" s="19" t="s">
        <v>71</v>
      </c>
      <c r="G134" s="19" t="s">
        <v>17</v>
      </c>
      <c r="H134" s="19" t="s">
        <v>50</v>
      </c>
      <c r="I134" s="19" t="s">
        <v>77</v>
      </c>
      <c r="J134" s="19" t="s">
        <v>21</v>
      </c>
      <c r="K134" s="19" t="s">
        <v>20</v>
      </c>
      <c r="L134" s="19" t="s">
        <v>60</v>
      </c>
      <c r="M134" s="19" t="s">
        <v>83</v>
      </c>
      <c r="N134" s="19" t="s">
        <v>54</v>
      </c>
      <c r="O134" s="19" t="s">
        <v>55</v>
      </c>
      <c r="P134" s="19" t="s">
        <v>86</v>
      </c>
      <c r="Q134" s="19" t="s">
        <v>76</v>
      </c>
      <c r="R134" s="19" t="s">
        <v>31</v>
      </c>
      <c r="S134" s="19" t="s">
        <v>39</v>
      </c>
      <c r="T134" s="19" t="s">
        <v>32</v>
      </c>
      <c r="U134" s="19" t="s">
        <v>82</v>
      </c>
      <c r="V134" s="19" t="s">
        <v>70</v>
      </c>
      <c r="W134" s="19" t="s">
        <v>85</v>
      </c>
      <c r="X134" s="19" t="s">
        <v>104</v>
      </c>
      <c r="Y134" s="19" t="s">
        <v>87</v>
      </c>
      <c r="Z134" s="19" t="s">
        <v>51</v>
      </c>
      <c r="AA134" s="19" t="s">
        <v>113</v>
      </c>
      <c r="AB134" s="19" t="s">
        <v>52</v>
      </c>
      <c r="AC134" s="19" t="s">
        <v>117</v>
      </c>
      <c r="AD134" s="19" t="s">
        <v>64</v>
      </c>
      <c r="AE134" s="19" t="s">
        <v>121</v>
      </c>
      <c r="AF134" s="19" t="s">
        <v>222</v>
      </c>
      <c r="AG134" s="19" t="s">
        <v>223</v>
      </c>
      <c r="AH134" s="19" t="s">
        <v>224</v>
      </c>
      <c r="AI134" s="19" t="s">
        <v>13</v>
      </c>
      <c r="AJ134" s="19" t="s">
        <v>225</v>
      </c>
      <c r="AK134" s="19" t="s">
        <v>226</v>
      </c>
      <c r="AL134" s="19" t="s">
        <v>248</v>
      </c>
      <c r="AM134" s="19" t="s">
        <v>255</v>
      </c>
      <c r="AN134" s="19" t="s">
        <v>110</v>
      </c>
      <c r="AO134" s="19" t="s">
        <v>111</v>
      </c>
      <c r="AP134" s="19" t="s">
        <v>119</v>
      </c>
      <c r="AQ134" s="19" t="s">
        <v>456</v>
      </c>
      <c r="AR134" s="20" t="s">
        <v>16</v>
      </c>
    </row>
    <row r="135" spans="1:44" x14ac:dyDescent="0.2">
      <c r="A135" s="36" t="s">
        <v>125</v>
      </c>
      <c r="B135" s="32">
        <v>9.9865437594207906E-2</v>
      </c>
      <c r="C135" s="33">
        <v>0</v>
      </c>
      <c r="D135" s="33">
        <v>1.796156998102337E-3</v>
      </c>
      <c r="E135" s="33">
        <v>0</v>
      </c>
      <c r="F135" s="33">
        <v>4.482351172217116E-2</v>
      </c>
      <c r="G135" s="33">
        <v>0</v>
      </c>
      <c r="H135" s="33">
        <v>0.17973297109315656</v>
      </c>
      <c r="I135" s="33">
        <v>0</v>
      </c>
      <c r="J135" s="33">
        <v>8.4889019928429191E-2</v>
      </c>
      <c r="K135" s="33">
        <v>5.1026120835342761E-3</v>
      </c>
      <c r="L135" s="33">
        <v>3.2496042629687291E-2</v>
      </c>
      <c r="M135" s="33">
        <v>2.566231998472196E-4</v>
      </c>
      <c r="N135" s="33">
        <v>0</v>
      </c>
      <c r="O135" s="33">
        <v>0</v>
      </c>
      <c r="P135" s="33">
        <v>0</v>
      </c>
      <c r="Q135" s="33">
        <v>0</v>
      </c>
      <c r="R135" s="33">
        <v>0</v>
      </c>
      <c r="S135" s="33">
        <v>0</v>
      </c>
      <c r="T135" s="33">
        <v>0</v>
      </c>
      <c r="U135" s="33">
        <v>0</v>
      </c>
      <c r="V135" s="33">
        <v>0</v>
      </c>
      <c r="W135" s="33"/>
      <c r="X135" s="33">
        <v>0</v>
      </c>
      <c r="Y135" s="33">
        <v>0</v>
      </c>
      <c r="Z135" s="33">
        <v>0</v>
      </c>
      <c r="AA135" s="33">
        <v>0</v>
      </c>
      <c r="AB135" s="33">
        <v>0</v>
      </c>
      <c r="AC135" s="33">
        <v>0</v>
      </c>
      <c r="AD135" s="33">
        <v>0</v>
      </c>
      <c r="AE135" s="33">
        <v>0</v>
      </c>
      <c r="AF135" s="33"/>
      <c r="AG135" s="33"/>
      <c r="AH135" s="33"/>
      <c r="AI135" s="33"/>
      <c r="AJ135" s="33"/>
      <c r="AK135" s="33"/>
      <c r="AL135" s="33">
        <v>1.5204375403571461E-3</v>
      </c>
      <c r="AM135" s="33">
        <v>1.8204353558250324E-4</v>
      </c>
      <c r="AN135" s="33">
        <v>0</v>
      </c>
      <c r="AO135" s="33">
        <v>0</v>
      </c>
      <c r="AP135" s="33">
        <v>0</v>
      </c>
      <c r="AQ135" s="33">
        <v>6.9448177770442696E-2</v>
      </c>
      <c r="AR135" s="184">
        <v>0.52011303409551823</v>
      </c>
    </row>
    <row r="136" spans="1:44" x14ac:dyDescent="0.2">
      <c r="A136" s="37" t="s">
        <v>129</v>
      </c>
      <c r="B136" s="34"/>
      <c r="C136" s="35"/>
      <c r="D136" s="35"/>
      <c r="E136" s="35"/>
      <c r="F136" s="35"/>
      <c r="G136" s="35"/>
      <c r="H136" s="35"/>
      <c r="I136" s="35"/>
      <c r="J136" s="35"/>
      <c r="K136" s="35"/>
      <c r="L136" s="35"/>
      <c r="M136" s="35"/>
      <c r="N136" s="35"/>
      <c r="O136" s="35"/>
      <c r="P136" s="35">
        <v>0</v>
      </c>
      <c r="Q136" s="35"/>
      <c r="R136" s="35"/>
      <c r="S136" s="35"/>
      <c r="T136" s="35"/>
      <c r="U136" s="35"/>
      <c r="V136" s="35"/>
      <c r="W136" s="35"/>
      <c r="X136" s="35"/>
      <c r="Y136" s="35"/>
      <c r="Z136" s="35"/>
      <c r="AA136" s="35"/>
      <c r="AB136" s="35"/>
      <c r="AC136" s="35"/>
      <c r="AD136" s="35"/>
      <c r="AE136" s="35"/>
      <c r="AF136" s="35"/>
      <c r="AG136" s="35"/>
      <c r="AH136" s="35"/>
      <c r="AI136" s="35">
        <v>0</v>
      </c>
      <c r="AJ136" s="35">
        <v>0</v>
      </c>
      <c r="AK136" s="35"/>
      <c r="AL136" s="35"/>
      <c r="AM136" s="35"/>
      <c r="AN136" s="35"/>
      <c r="AO136" s="35"/>
      <c r="AP136" s="35"/>
      <c r="AQ136" s="35"/>
      <c r="AR136" s="185">
        <v>0</v>
      </c>
    </row>
    <row r="137" spans="1:44" x14ac:dyDescent="0.2">
      <c r="A137" s="37" t="s">
        <v>155</v>
      </c>
      <c r="B137" s="34">
        <v>1.2466513237728223E-2</v>
      </c>
      <c r="C137" s="35">
        <v>0</v>
      </c>
      <c r="D137" s="35">
        <v>2.242198655842036E-4</v>
      </c>
      <c r="E137" s="35">
        <v>0</v>
      </c>
      <c r="F137" s="35">
        <v>5.5954584059052124E-3</v>
      </c>
      <c r="G137" s="35">
        <v>0</v>
      </c>
      <c r="H137" s="35">
        <v>1.5086800130496457E-2</v>
      </c>
      <c r="I137" s="35">
        <v>0</v>
      </c>
      <c r="J137" s="35">
        <v>1.0596960431653044E-2</v>
      </c>
      <c r="K137" s="35">
        <v>6.3697493966682883E-4</v>
      </c>
      <c r="L137" s="35">
        <v>4.0565820906218438E-3</v>
      </c>
      <c r="M137" s="35">
        <v>3.2035072344078808E-5</v>
      </c>
      <c r="N137" s="35">
        <v>0</v>
      </c>
      <c r="O137" s="35">
        <v>0</v>
      </c>
      <c r="P137" s="35"/>
      <c r="Q137" s="35">
        <v>0</v>
      </c>
      <c r="R137" s="35"/>
      <c r="S137" s="35"/>
      <c r="T137" s="35"/>
      <c r="U137" s="35">
        <v>0</v>
      </c>
      <c r="V137" s="35">
        <v>0</v>
      </c>
      <c r="W137" s="35"/>
      <c r="X137" s="35">
        <v>0</v>
      </c>
      <c r="Y137" s="35">
        <v>0</v>
      </c>
      <c r="Z137" s="35">
        <v>0</v>
      </c>
      <c r="AA137" s="35">
        <v>0</v>
      </c>
      <c r="AB137" s="35">
        <v>0</v>
      </c>
      <c r="AC137" s="35">
        <v>0</v>
      </c>
      <c r="AD137" s="35">
        <v>0</v>
      </c>
      <c r="AE137" s="35">
        <v>0</v>
      </c>
      <c r="AF137" s="35"/>
      <c r="AG137" s="35"/>
      <c r="AH137" s="35"/>
      <c r="AI137" s="35"/>
      <c r="AJ137" s="35"/>
      <c r="AK137" s="35"/>
      <c r="AL137" s="35">
        <v>1.8980094796180658E-4</v>
      </c>
      <c r="AM137" s="35">
        <v>2.2725060850419294E-5</v>
      </c>
      <c r="AN137" s="35">
        <v>0</v>
      </c>
      <c r="AO137" s="35">
        <v>0</v>
      </c>
      <c r="AP137" s="35">
        <v>0</v>
      </c>
      <c r="AQ137" s="35">
        <v>8.6694320714771587E-3</v>
      </c>
      <c r="AR137" s="185">
        <v>5.7577502254289273E-2</v>
      </c>
    </row>
    <row r="138" spans="1:44" x14ac:dyDescent="0.2">
      <c r="A138" s="37" t="s">
        <v>132</v>
      </c>
      <c r="B138" s="34">
        <v>0</v>
      </c>
      <c r="C138" s="35">
        <v>0</v>
      </c>
      <c r="D138" s="35">
        <v>0</v>
      </c>
      <c r="E138" s="35">
        <v>0</v>
      </c>
      <c r="F138" s="35">
        <v>0</v>
      </c>
      <c r="G138" s="35">
        <v>0</v>
      </c>
      <c r="H138" s="35">
        <v>0</v>
      </c>
      <c r="I138" s="35">
        <v>0</v>
      </c>
      <c r="J138" s="35">
        <v>0</v>
      </c>
      <c r="K138" s="35">
        <v>0</v>
      </c>
      <c r="L138" s="35">
        <v>0</v>
      </c>
      <c r="M138" s="35">
        <v>0</v>
      </c>
      <c r="N138" s="35">
        <v>0</v>
      </c>
      <c r="O138" s="35">
        <v>0</v>
      </c>
      <c r="P138" s="35"/>
      <c r="Q138" s="35">
        <v>0</v>
      </c>
      <c r="R138" s="35"/>
      <c r="S138" s="35"/>
      <c r="T138" s="35"/>
      <c r="U138" s="35">
        <v>0</v>
      </c>
      <c r="V138" s="35">
        <v>0</v>
      </c>
      <c r="W138" s="35"/>
      <c r="X138" s="35">
        <v>0</v>
      </c>
      <c r="Y138" s="35">
        <v>0</v>
      </c>
      <c r="Z138" s="35">
        <v>0</v>
      </c>
      <c r="AA138" s="35">
        <v>0</v>
      </c>
      <c r="AB138" s="35">
        <v>0</v>
      </c>
      <c r="AC138" s="35">
        <v>0</v>
      </c>
      <c r="AD138" s="35">
        <v>0</v>
      </c>
      <c r="AE138" s="35">
        <v>0</v>
      </c>
      <c r="AF138" s="35"/>
      <c r="AG138" s="35"/>
      <c r="AH138" s="35"/>
      <c r="AI138" s="35"/>
      <c r="AJ138" s="35"/>
      <c r="AK138" s="35"/>
      <c r="AL138" s="35">
        <v>0</v>
      </c>
      <c r="AM138" s="35">
        <v>0</v>
      </c>
      <c r="AN138" s="35">
        <v>0</v>
      </c>
      <c r="AO138" s="35">
        <v>0</v>
      </c>
      <c r="AP138" s="35">
        <v>0</v>
      </c>
      <c r="AQ138" s="35">
        <v>0</v>
      </c>
      <c r="AR138" s="185">
        <v>0</v>
      </c>
    </row>
    <row r="139" spans="1:44" x14ac:dyDescent="0.2">
      <c r="A139" s="37" t="s">
        <v>124</v>
      </c>
      <c r="B139" s="34">
        <v>14.26260726202548</v>
      </c>
      <c r="C139" s="35">
        <v>0.60991820440123945</v>
      </c>
      <c r="D139" s="35">
        <v>0.53772155445023695</v>
      </c>
      <c r="E139" s="35">
        <v>1.7991256215611822</v>
      </c>
      <c r="F139" s="35">
        <v>1.6807344189238911</v>
      </c>
      <c r="G139" s="35">
        <v>0.27421438167755779</v>
      </c>
      <c r="H139" s="35">
        <v>3.2097137079886684</v>
      </c>
      <c r="I139" s="35">
        <v>9.2646384221176081</v>
      </c>
      <c r="J139" s="35">
        <v>13.128884479837106</v>
      </c>
      <c r="K139" s="35">
        <v>1.1787018253735151</v>
      </c>
      <c r="L139" s="35">
        <v>38.646142320962511</v>
      </c>
      <c r="M139" s="35">
        <v>4.5738749215961577E-2</v>
      </c>
      <c r="N139" s="35">
        <v>0</v>
      </c>
      <c r="O139" s="35">
        <v>188.96092238708346</v>
      </c>
      <c r="P139" s="35">
        <v>0</v>
      </c>
      <c r="Q139" s="35">
        <v>0</v>
      </c>
      <c r="R139" s="35">
        <v>0</v>
      </c>
      <c r="S139" s="35">
        <v>0</v>
      </c>
      <c r="T139" s="35">
        <v>0</v>
      </c>
      <c r="U139" s="35">
        <v>0</v>
      </c>
      <c r="V139" s="35">
        <v>0</v>
      </c>
      <c r="W139" s="35">
        <v>0</v>
      </c>
      <c r="X139" s="35">
        <v>0</v>
      </c>
      <c r="Y139" s="35">
        <v>0</v>
      </c>
      <c r="Z139" s="35">
        <v>0</v>
      </c>
      <c r="AA139" s="35">
        <v>0.6368555527772326</v>
      </c>
      <c r="AB139" s="35">
        <v>0</v>
      </c>
      <c r="AC139" s="35">
        <v>0</v>
      </c>
      <c r="AD139" s="35">
        <v>52.978945837965263</v>
      </c>
      <c r="AE139" s="35">
        <v>0</v>
      </c>
      <c r="AF139" s="35">
        <v>0</v>
      </c>
      <c r="AG139" s="35">
        <v>0</v>
      </c>
      <c r="AH139" s="35">
        <v>0</v>
      </c>
      <c r="AI139" s="35"/>
      <c r="AJ139" s="35"/>
      <c r="AK139" s="35"/>
      <c r="AL139" s="35">
        <v>3.8690669896388457</v>
      </c>
      <c r="AM139" s="35">
        <v>0.35131094854419492</v>
      </c>
      <c r="AN139" s="35">
        <v>55.058016106640629</v>
      </c>
      <c r="AO139" s="35">
        <v>0</v>
      </c>
      <c r="AP139" s="35">
        <v>0</v>
      </c>
      <c r="AQ139" s="35">
        <v>60.574322808394925</v>
      </c>
      <c r="AR139" s="185">
        <v>447.06758157957955</v>
      </c>
    </row>
    <row r="140" spans="1:44" x14ac:dyDescent="0.2">
      <c r="A140" s="37" t="s">
        <v>131</v>
      </c>
      <c r="B140" s="34">
        <v>0</v>
      </c>
      <c r="C140" s="35">
        <v>0</v>
      </c>
      <c r="D140" s="35">
        <v>0</v>
      </c>
      <c r="E140" s="35">
        <v>0</v>
      </c>
      <c r="F140" s="35">
        <v>0</v>
      </c>
      <c r="G140" s="35">
        <v>0</v>
      </c>
      <c r="H140" s="35">
        <v>0</v>
      </c>
      <c r="I140" s="35">
        <v>0</v>
      </c>
      <c r="J140" s="35">
        <v>0</v>
      </c>
      <c r="K140" s="35">
        <v>0</v>
      </c>
      <c r="L140" s="35">
        <v>0</v>
      </c>
      <c r="M140" s="35">
        <v>0</v>
      </c>
      <c r="N140" s="35">
        <v>0</v>
      </c>
      <c r="O140" s="35">
        <v>0</v>
      </c>
      <c r="P140" s="35"/>
      <c r="Q140" s="35">
        <v>0</v>
      </c>
      <c r="R140" s="35">
        <v>0</v>
      </c>
      <c r="S140" s="35">
        <v>0</v>
      </c>
      <c r="T140" s="35">
        <v>0</v>
      </c>
      <c r="U140" s="35">
        <v>0</v>
      </c>
      <c r="V140" s="35">
        <v>0</v>
      </c>
      <c r="W140" s="35"/>
      <c r="X140" s="35">
        <v>0</v>
      </c>
      <c r="Y140" s="35">
        <v>0</v>
      </c>
      <c r="Z140" s="35">
        <v>0</v>
      </c>
      <c r="AA140" s="35">
        <v>0</v>
      </c>
      <c r="AB140" s="35">
        <v>0</v>
      </c>
      <c r="AC140" s="35">
        <v>0</v>
      </c>
      <c r="AD140" s="35">
        <v>0</v>
      </c>
      <c r="AE140" s="35">
        <v>0</v>
      </c>
      <c r="AF140" s="35"/>
      <c r="AG140" s="35"/>
      <c r="AH140" s="35"/>
      <c r="AI140" s="35"/>
      <c r="AJ140" s="35"/>
      <c r="AK140" s="35"/>
      <c r="AL140" s="35">
        <v>0</v>
      </c>
      <c r="AM140" s="35">
        <v>0</v>
      </c>
      <c r="AN140" s="35">
        <v>0</v>
      </c>
      <c r="AO140" s="35">
        <v>0</v>
      </c>
      <c r="AP140" s="35">
        <v>0</v>
      </c>
      <c r="AQ140" s="35">
        <v>0</v>
      </c>
      <c r="AR140" s="185">
        <v>0</v>
      </c>
    </row>
    <row r="141" spans="1:44" x14ac:dyDescent="0.2">
      <c r="A141" s="37" t="s">
        <v>126</v>
      </c>
      <c r="B141" s="34">
        <v>0.7604573075014216</v>
      </c>
      <c r="C141" s="35">
        <v>0</v>
      </c>
      <c r="D141" s="35">
        <v>1.3677411800636419E-2</v>
      </c>
      <c r="E141" s="35">
        <v>0</v>
      </c>
      <c r="F141" s="35">
        <v>0.3413229627602179</v>
      </c>
      <c r="G141" s="35">
        <v>0</v>
      </c>
      <c r="H141" s="35">
        <v>4.7696238346025597</v>
      </c>
      <c r="I141" s="35">
        <v>0</v>
      </c>
      <c r="J141" s="35">
        <v>0.64641458633083571</v>
      </c>
      <c r="K141" s="35">
        <v>3.8855471319676559E-2</v>
      </c>
      <c r="L141" s="35">
        <v>0.24745150752793252</v>
      </c>
      <c r="M141" s="35">
        <v>1.9541394129888074E-3</v>
      </c>
      <c r="N141" s="35">
        <v>0</v>
      </c>
      <c r="O141" s="35">
        <v>0</v>
      </c>
      <c r="P141" s="35">
        <v>0</v>
      </c>
      <c r="Q141" s="35">
        <v>0</v>
      </c>
      <c r="R141" s="35">
        <v>0</v>
      </c>
      <c r="S141" s="35">
        <v>0</v>
      </c>
      <c r="T141" s="35">
        <v>0</v>
      </c>
      <c r="U141" s="35">
        <v>0</v>
      </c>
      <c r="V141" s="35">
        <v>0</v>
      </c>
      <c r="W141" s="35"/>
      <c r="X141" s="35">
        <v>0</v>
      </c>
      <c r="Y141" s="35">
        <v>0</v>
      </c>
      <c r="Z141" s="35">
        <v>0</v>
      </c>
      <c r="AA141" s="35">
        <v>0</v>
      </c>
      <c r="AB141" s="35">
        <v>0</v>
      </c>
      <c r="AC141" s="35">
        <v>0</v>
      </c>
      <c r="AD141" s="35">
        <v>3.56399536908531E-3</v>
      </c>
      <c r="AE141" s="35">
        <v>0</v>
      </c>
      <c r="AF141" s="35"/>
      <c r="AG141" s="35"/>
      <c r="AH141" s="35"/>
      <c r="AI141" s="35"/>
      <c r="AJ141" s="35"/>
      <c r="AK141" s="35"/>
      <c r="AL141" s="35">
        <v>1.1577857825670203E-2</v>
      </c>
      <c r="AM141" s="35">
        <v>1.3862287118755771E-3</v>
      </c>
      <c r="AN141" s="35">
        <v>0</v>
      </c>
      <c r="AO141" s="35">
        <v>0</v>
      </c>
      <c r="AP141" s="35">
        <v>0</v>
      </c>
      <c r="AQ141" s="35">
        <v>0.5288353563601067</v>
      </c>
      <c r="AR141" s="185">
        <v>7.365120659523007</v>
      </c>
    </row>
    <row r="142" spans="1:44" x14ac:dyDescent="0.2">
      <c r="A142" s="37" t="s">
        <v>127</v>
      </c>
      <c r="B142" s="34">
        <v>0</v>
      </c>
      <c r="C142" s="35">
        <v>0</v>
      </c>
      <c r="D142" s="35">
        <v>0</v>
      </c>
      <c r="E142" s="35">
        <v>0</v>
      </c>
      <c r="F142" s="35">
        <v>0</v>
      </c>
      <c r="G142" s="35">
        <v>0</v>
      </c>
      <c r="H142" s="35">
        <v>0</v>
      </c>
      <c r="I142" s="35">
        <v>0</v>
      </c>
      <c r="J142" s="35">
        <v>0</v>
      </c>
      <c r="K142" s="35">
        <v>0</v>
      </c>
      <c r="L142" s="35">
        <v>0</v>
      </c>
      <c r="M142" s="35">
        <v>0</v>
      </c>
      <c r="N142" s="35">
        <v>0</v>
      </c>
      <c r="O142" s="35">
        <v>0</v>
      </c>
      <c r="P142" s="35">
        <v>0</v>
      </c>
      <c r="Q142" s="35">
        <v>0</v>
      </c>
      <c r="R142" s="35"/>
      <c r="S142" s="35">
        <v>0</v>
      </c>
      <c r="T142" s="35"/>
      <c r="U142" s="35">
        <v>0</v>
      </c>
      <c r="V142" s="35">
        <v>0</v>
      </c>
      <c r="W142" s="35"/>
      <c r="X142" s="35">
        <v>0</v>
      </c>
      <c r="Y142" s="35">
        <v>0</v>
      </c>
      <c r="Z142" s="35">
        <v>0</v>
      </c>
      <c r="AA142" s="35">
        <v>0</v>
      </c>
      <c r="AB142" s="35">
        <v>0</v>
      </c>
      <c r="AC142" s="35">
        <v>0</v>
      </c>
      <c r="AD142" s="35">
        <v>0</v>
      </c>
      <c r="AE142" s="35">
        <v>0</v>
      </c>
      <c r="AF142" s="35"/>
      <c r="AG142" s="35"/>
      <c r="AH142" s="35"/>
      <c r="AI142" s="35"/>
      <c r="AJ142" s="35"/>
      <c r="AK142" s="35"/>
      <c r="AL142" s="35">
        <v>0</v>
      </c>
      <c r="AM142" s="35">
        <v>0</v>
      </c>
      <c r="AN142" s="35">
        <v>0</v>
      </c>
      <c r="AO142" s="35">
        <v>0</v>
      </c>
      <c r="AP142" s="35">
        <v>0</v>
      </c>
      <c r="AQ142" s="35">
        <v>0</v>
      </c>
      <c r="AR142" s="185">
        <v>0</v>
      </c>
    </row>
    <row r="143" spans="1:44" x14ac:dyDescent="0.2">
      <c r="A143" s="37" t="s">
        <v>189</v>
      </c>
      <c r="B143" s="34">
        <v>0</v>
      </c>
      <c r="C143" s="35">
        <v>0</v>
      </c>
      <c r="D143" s="35">
        <v>0</v>
      </c>
      <c r="E143" s="35">
        <v>0</v>
      </c>
      <c r="F143" s="35">
        <v>0</v>
      </c>
      <c r="G143" s="35">
        <v>0</v>
      </c>
      <c r="H143" s="35">
        <v>0</v>
      </c>
      <c r="I143" s="35">
        <v>0</v>
      </c>
      <c r="J143" s="35">
        <v>0</v>
      </c>
      <c r="K143" s="35">
        <v>0</v>
      </c>
      <c r="L143" s="35">
        <v>0</v>
      </c>
      <c r="M143" s="35">
        <v>0</v>
      </c>
      <c r="N143" s="35">
        <v>0</v>
      </c>
      <c r="O143" s="35">
        <v>0</v>
      </c>
      <c r="P143" s="35"/>
      <c r="Q143" s="35">
        <v>0</v>
      </c>
      <c r="R143" s="35"/>
      <c r="S143" s="35"/>
      <c r="T143" s="35"/>
      <c r="U143" s="35">
        <v>0</v>
      </c>
      <c r="V143" s="35">
        <v>0</v>
      </c>
      <c r="W143" s="35"/>
      <c r="X143" s="35">
        <v>0</v>
      </c>
      <c r="Y143" s="35">
        <v>0</v>
      </c>
      <c r="Z143" s="35">
        <v>0</v>
      </c>
      <c r="AA143" s="35">
        <v>0</v>
      </c>
      <c r="AB143" s="35">
        <v>0</v>
      </c>
      <c r="AC143" s="35">
        <v>0</v>
      </c>
      <c r="AD143" s="35">
        <v>0</v>
      </c>
      <c r="AE143" s="35">
        <v>0</v>
      </c>
      <c r="AF143" s="35"/>
      <c r="AG143" s="35"/>
      <c r="AH143" s="35"/>
      <c r="AI143" s="35"/>
      <c r="AJ143" s="35"/>
      <c r="AK143" s="35"/>
      <c r="AL143" s="35">
        <v>0</v>
      </c>
      <c r="AM143" s="35">
        <v>0</v>
      </c>
      <c r="AN143" s="35">
        <v>0</v>
      </c>
      <c r="AO143" s="35">
        <v>0</v>
      </c>
      <c r="AP143" s="35">
        <v>0</v>
      </c>
      <c r="AQ143" s="35">
        <v>0</v>
      </c>
      <c r="AR143" s="185">
        <v>0</v>
      </c>
    </row>
    <row r="144" spans="1:44" x14ac:dyDescent="0.2">
      <c r="A144" s="37" t="s">
        <v>193</v>
      </c>
      <c r="B144" s="34">
        <v>0</v>
      </c>
      <c r="C144" s="35">
        <v>0</v>
      </c>
      <c r="D144" s="35">
        <v>0</v>
      </c>
      <c r="E144" s="35">
        <v>0</v>
      </c>
      <c r="F144" s="35">
        <v>0</v>
      </c>
      <c r="G144" s="35">
        <v>0</v>
      </c>
      <c r="H144" s="35">
        <v>0</v>
      </c>
      <c r="I144" s="35">
        <v>0</v>
      </c>
      <c r="J144" s="35">
        <v>0</v>
      </c>
      <c r="K144" s="35">
        <v>0</v>
      </c>
      <c r="L144" s="35">
        <v>0</v>
      </c>
      <c r="M144" s="35">
        <v>0</v>
      </c>
      <c r="N144" s="35">
        <v>0</v>
      </c>
      <c r="O144" s="35">
        <v>0</v>
      </c>
      <c r="P144" s="35"/>
      <c r="Q144" s="35">
        <v>0</v>
      </c>
      <c r="R144" s="35"/>
      <c r="S144" s="35"/>
      <c r="T144" s="35"/>
      <c r="U144" s="35">
        <v>0</v>
      </c>
      <c r="V144" s="35">
        <v>0</v>
      </c>
      <c r="W144" s="35"/>
      <c r="X144" s="35">
        <v>0</v>
      </c>
      <c r="Y144" s="35">
        <v>0</v>
      </c>
      <c r="Z144" s="35">
        <v>0</v>
      </c>
      <c r="AA144" s="35">
        <v>0</v>
      </c>
      <c r="AB144" s="35">
        <v>0</v>
      </c>
      <c r="AC144" s="35">
        <v>0</v>
      </c>
      <c r="AD144" s="35">
        <v>0</v>
      </c>
      <c r="AE144" s="35">
        <v>0</v>
      </c>
      <c r="AF144" s="35"/>
      <c r="AG144" s="35"/>
      <c r="AH144" s="35"/>
      <c r="AI144" s="35"/>
      <c r="AJ144" s="35"/>
      <c r="AK144" s="35"/>
      <c r="AL144" s="35">
        <v>0</v>
      </c>
      <c r="AM144" s="35">
        <v>0</v>
      </c>
      <c r="AN144" s="35">
        <v>0</v>
      </c>
      <c r="AO144" s="35">
        <v>0</v>
      </c>
      <c r="AP144" s="35">
        <v>0</v>
      </c>
      <c r="AQ144" s="35">
        <v>0</v>
      </c>
      <c r="AR144" s="185">
        <v>0</v>
      </c>
    </row>
    <row r="145" spans="1:44" x14ac:dyDescent="0.2">
      <c r="A145" s="37" t="s">
        <v>128</v>
      </c>
      <c r="B145" s="34">
        <v>0.2159386054267334</v>
      </c>
      <c r="C145" s="35">
        <v>0</v>
      </c>
      <c r="D145" s="35">
        <v>3.8838225380207207E-3</v>
      </c>
      <c r="E145" s="35">
        <v>0</v>
      </c>
      <c r="F145" s="35">
        <v>9.692168626892253E-2</v>
      </c>
      <c r="G145" s="35">
        <v>0</v>
      </c>
      <c r="H145" s="35">
        <v>0.2242366475776098</v>
      </c>
      <c r="I145" s="35">
        <v>0</v>
      </c>
      <c r="J145" s="35">
        <v>0.18355516203586283</v>
      </c>
      <c r="K145" s="35">
        <v>1.1033356122958563E-2</v>
      </c>
      <c r="L145" s="35">
        <v>7.0266052964748027E-2</v>
      </c>
      <c r="M145" s="35">
        <v>5.5489523933522028E-4</v>
      </c>
      <c r="N145" s="35">
        <v>0</v>
      </c>
      <c r="O145" s="35">
        <v>0</v>
      </c>
      <c r="P145" s="35">
        <v>0</v>
      </c>
      <c r="Q145" s="35">
        <v>0</v>
      </c>
      <c r="R145" s="35">
        <v>0</v>
      </c>
      <c r="S145" s="35">
        <v>0</v>
      </c>
      <c r="T145" s="35"/>
      <c r="U145" s="35">
        <v>0</v>
      </c>
      <c r="V145" s="35">
        <v>0</v>
      </c>
      <c r="W145" s="35"/>
      <c r="X145" s="35">
        <v>0</v>
      </c>
      <c r="Y145" s="35">
        <v>0</v>
      </c>
      <c r="Z145" s="35">
        <v>0</v>
      </c>
      <c r="AA145" s="35">
        <v>0</v>
      </c>
      <c r="AB145" s="35">
        <v>0</v>
      </c>
      <c r="AC145" s="35">
        <v>0</v>
      </c>
      <c r="AD145" s="35">
        <v>4.6395545372959204E-4</v>
      </c>
      <c r="AE145" s="35">
        <v>0</v>
      </c>
      <c r="AF145" s="35"/>
      <c r="AG145" s="35"/>
      <c r="AH145" s="35"/>
      <c r="AI145" s="35"/>
      <c r="AJ145" s="35"/>
      <c r="AK145" s="35"/>
      <c r="AL145" s="35">
        <v>3.2876355425114278E-3</v>
      </c>
      <c r="AM145" s="35">
        <v>3.9363195263180447E-4</v>
      </c>
      <c r="AN145" s="35">
        <v>0</v>
      </c>
      <c r="AO145" s="35">
        <v>0</v>
      </c>
      <c r="AP145" s="35">
        <v>0</v>
      </c>
      <c r="AQ145" s="35">
        <v>0.15016749556652473</v>
      </c>
      <c r="AR145" s="185">
        <v>0.96070294668958878</v>
      </c>
    </row>
    <row r="146" spans="1:44" x14ac:dyDescent="0.2">
      <c r="A146" s="37" t="s">
        <v>123</v>
      </c>
      <c r="B146" s="34">
        <v>1.1302792302717624</v>
      </c>
      <c r="C146" s="35">
        <v>0</v>
      </c>
      <c r="D146" s="35">
        <v>4.3383008544216929E-2</v>
      </c>
      <c r="E146" s="35">
        <v>0</v>
      </c>
      <c r="F146" s="35">
        <v>0.12027066390713964</v>
      </c>
      <c r="G146" s="35">
        <v>2.2481546733123307E-2</v>
      </c>
      <c r="H146" s="35">
        <v>0</v>
      </c>
      <c r="I146" s="35">
        <v>0.93281093617805233</v>
      </c>
      <c r="J146" s="35">
        <v>1.0431860291543529</v>
      </c>
      <c r="K146" s="35">
        <v>9.4641225569540771E-2</v>
      </c>
      <c r="L146" s="35">
        <v>3.1557102267105797</v>
      </c>
      <c r="M146" s="35">
        <v>3.6495717274393257E-3</v>
      </c>
      <c r="N146" s="35">
        <v>0</v>
      </c>
      <c r="O146" s="35">
        <v>19.02554712682192</v>
      </c>
      <c r="P146" s="35"/>
      <c r="Q146" s="35">
        <v>0</v>
      </c>
      <c r="R146" s="35"/>
      <c r="S146" s="35"/>
      <c r="T146" s="35"/>
      <c r="U146" s="35">
        <v>0</v>
      </c>
      <c r="V146" s="35">
        <v>0</v>
      </c>
      <c r="W146" s="35"/>
      <c r="X146" s="35">
        <v>0</v>
      </c>
      <c r="Y146" s="35">
        <v>0</v>
      </c>
      <c r="Z146" s="35">
        <v>0</v>
      </c>
      <c r="AA146" s="35">
        <v>0</v>
      </c>
      <c r="AB146" s="35">
        <v>0</v>
      </c>
      <c r="AC146" s="35">
        <v>0</v>
      </c>
      <c r="AD146" s="35">
        <v>1.4846100173410535</v>
      </c>
      <c r="AE146" s="35">
        <v>0</v>
      </c>
      <c r="AF146" s="35"/>
      <c r="AG146" s="35"/>
      <c r="AH146" s="35"/>
      <c r="AI146" s="35"/>
      <c r="AJ146" s="35"/>
      <c r="AK146" s="35"/>
      <c r="AL146" s="35">
        <v>0.3166121430815787</v>
      </c>
      <c r="AM146" s="35">
        <v>2.8731157096640585E-2</v>
      </c>
      <c r="AN146" s="35">
        <v>0</v>
      </c>
      <c r="AO146" s="35">
        <v>0</v>
      </c>
      <c r="AP146" s="35">
        <v>0</v>
      </c>
      <c r="AQ146" s="35">
        <v>4.9390512177374379</v>
      </c>
      <c r="AR146" s="185">
        <v>32.340964100874835</v>
      </c>
    </row>
    <row r="147" spans="1:44" x14ac:dyDescent="0.2">
      <c r="A147" s="37" t="s">
        <v>133</v>
      </c>
      <c r="B147" s="34">
        <v>0</v>
      </c>
      <c r="C147" s="35">
        <v>0</v>
      </c>
      <c r="D147" s="35">
        <v>0</v>
      </c>
      <c r="E147" s="35">
        <v>0</v>
      </c>
      <c r="F147" s="35">
        <v>0</v>
      </c>
      <c r="G147" s="35">
        <v>0</v>
      </c>
      <c r="H147" s="35">
        <v>0</v>
      </c>
      <c r="I147" s="35">
        <v>0</v>
      </c>
      <c r="J147" s="35">
        <v>0</v>
      </c>
      <c r="K147" s="35">
        <v>0</v>
      </c>
      <c r="L147" s="35">
        <v>0</v>
      </c>
      <c r="M147" s="35">
        <v>0</v>
      </c>
      <c r="N147" s="35">
        <v>0</v>
      </c>
      <c r="O147" s="35">
        <v>0</v>
      </c>
      <c r="P147" s="35"/>
      <c r="Q147" s="35">
        <v>0</v>
      </c>
      <c r="R147" s="35"/>
      <c r="S147" s="35">
        <v>0</v>
      </c>
      <c r="T147" s="35"/>
      <c r="U147" s="35">
        <v>0</v>
      </c>
      <c r="V147" s="35">
        <v>0</v>
      </c>
      <c r="W147" s="35"/>
      <c r="X147" s="35">
        <v>0</v>
      </c>
      <c r="Y147" s="35">
        <v>0</v>
      </c>
      <c r="Z147" s="35">
        <v>0</v>
      </c>
      <c r="AA147" s="35">
        <v>0</v>
      </c>
      <c r="AB147" s="35">
        <v>0</v>
      </c>
      <c r="AC147" s="35">
        <v>0</v>
      </c>
      <c r="AD147" s="35">
        <v>0</v>
      </c>
      <c r="AE147" s="35">
        <v>0</v>
      </c>
      <c r="AF147" s="35"/>
      <c r="AG147" s="35"/>
      <c r="AH147" s="35"/>
      <c r="AI147" s="35"/>
      <c r="AJ147" s="35"/>
      <c r="AK147" s="35"/>
      <c r="AL147" s="35">
        <v>0</v>
      </c>
      <c r="AM147" s="35">
        <v>0</v>
      </c>
      <c r="AN147" s="35">
        <v>0</v>
      </c>
      <c r="AO147" s="35">
        <v>0</v>
      </c>
      <c r="AP147" s="35">
        <v>0</v>
      </c>
      <c r="AQ147" s="35">
        <v>0</v>
      </c>
      <c r="AR147" s="185">
        <v>0</v>
      </c>
    </row>
    <row r="148" spans="1:44" x14ac:dyDescent="0.2">
      <c r="A148" s="37" t="s">
        <v>212</v>
      </c>
      <c r="B148" s="34">
        <v>0</v>
      </c>
      <c r="C148" s="35">
        <v>0</v>
      </c>
      <c r="D148" s="35">
        <v>0</v>
      </c>
      <c r="E148" s="35">
        <v>0</v>
      </c>
      <c r="F148" s="35">
        <v>0</v>
      </c>
      <c r="G148" s="35">
        <v>0</v>
      </c>
      <c r="H148" s="35">
        <v>0</v>
      </c>
      <c r="I148" s="35">
        <v>0</v>
      </c>
      <c r="J148" s="35">
        <v>0</v>
      </c>
      <c r="K148" s="35">
        <v>0</v>
      </c>
      <c r="L148" s="35">
        <v>0</v>
      </c>
      <c r="M148" s="35">
        <v>0</v>
      </c>
      <c r="N148" s="35">
        <v>0</v>
      </c>
      <c r="O148" s="35">
        <v>0</v>
      </c>
      <c r="P148" s="35"/>
      <c r="Q148" s="35">
        <v>0</v>
      </c>
      <c r="R148" s="35"/>
      <c r="S148" s="35"/>
      <c r="T148" s="35"/>
      <c r="U148" s="35">
        <v>0</v>
      </c>
      <c r="V148" s="35">
        <v>0</v>
      </c>
      <c r="W148" s="35"/>
      <c r="X148" s="35">
        <v>0</v>
      </c>
      <c r="Y148" s="35">
        <v>0</v>
      </c>
      <c r="Z148" s="35">
        <v>0</v>
      </c>
      <c r="AA148" s="35">
        <v>0</v>
      </c>
      <c r="AB148" s="35">
        <v>0</v>
      </c>
      <c r="AC148" s="35">
        <v>0</v>
      </c>
      <c r="AD148" s="35">
        <v>0</v>
      </c>
      <c r="AE148" s="35">
        <v>0</v>
      </c>
      <c r="AF148" s="35"/>
      <c r="AG148" s="35"/>
      <c r="AH148" s="35"/>
      <c r="AI148" s="35"/>
      <c r="AJ148" s="35"/>
      <c r="AK148" s="35"/>
      <c r="AL148" s="35">
        <v>0</v>
      </c>
      <c r="AM148" s="35">
        <v>0</v>
      </c>
      <c r="AN148" s="35">
        <v>0</v>
      </c>
      <c r="AO148" s="35">
        <v>0</v>
      </c>
      <c r="AP148" s="35">
        <v>0</v>
      </c>
      <c r="AQ148" s="35">
        <v>0</v>
      </c>
      <c r="AR148" s="185">
        <v>0</v>
      </c>
    </row>
    <row r="149" spans="1:44" x14ac:dyDescent="0.2">
      <c r="A149" s="37" t="s">
        <v>122</v>
      </c>
      <c r="B149" s="34">
        <v>0</v>
      </c>
      <c r="C149" s="35">
        <v>0</v>
      </c>
      <c r="D149" s="35">
        <v>0</v>
      </c>
      <c r="E149" s="35">
        <v>0</v>
      </c>
      <c r="F149" s="35">
        <v>0</v>
      </c>
      <c r="G149" s="35">
        <v>0</v>
      </c>
      <c r="H149" s="35">
        <v>0</v>
      </c>
      <c r="I149" s="35">
        <v>0</v>
      </c>
      <c r="J149" s="35">
        <v>0</v>
      </c>
      <c r="K149" s="35">
        <v>0</v>
      </c>
      <c r="L149" s="35">
        <v>0</v>
      </c>
      <c r="M149" s="35">
        <v>0</v>
      </c>
      <c r="N149" s="35">
        <v>0</v>
      </c>
      <c r="O149" s="35">
        <v>0</v>
      </c>
      <c r="P149" s="35">
        <v>0</v>
      </c>
      <c r="Q149" s="35">
        <v>0</v>
      </c>
      <c r="R149" s="35">
        <v>0</v>
      </c>
      <c r="S149" s="35">
        <v>0</v>
      </c>
      <c r="T149" s="35">
        <v>0</v>
      </c>
      <c r="U149" s="35">
        <v>0</v>
      </c>
      <c r="V149" s="35">
        <v>0</v>
      </c>
      <c r="W149" s="35"/>
      <c r="X149" s="35">
        <v>0</v>
      </c>
      <c r="Y149" s="35">
        <v>0</v>
      </c>
      <c r="Z149" s="35">
        <v>0</v>
      </c>
      <c r="AA149" s="35">
        <v>0</v>
      </c>
      <c r="AB149" s="35">
        <v>0</v>
      </c>
      <c r="AC149" s="35">
        <v>0</v>
      </c>
      <c r="AD149" s="35">
        <v>0</v>
      </c>
      <c r="AE149" s="35">
        <v>0</v>
      </c>
      <c r="AF149" s="35"/>
      <c r="AG149" s="35"/>
      <c r="AH149" s="35"/>
      <c r="AI149" s="35"/>
      <c r="AJ149" s="35"/>
      <c r="AK149" s="35"/>
      <c r="AL149" s="35">
        <v>0</v>
      </c>
      <c r="AM149" s="35">
        <v>0</v>
      </c>
      <c r="AN149" s="35">
        <v>0</v>
      </c>
      <c r="AO149" s="35">
        <v>0</v>
      </c>
      <c r="AP149" s="35">
        <v>0</v>
      </c>
      <c r="AQ149" s="35">
        <v>0</v>
      </c>
      <c r="AR149" s="185">
        <v>0</v>
      </c>
    </row>
    <row r="150" spans="1:44" x14ac:dyDescent="0.2">
      <c r="A150" s="37" t="s">
        <v>130</v>
      </c>
      <c r="B150" s="34">
        <v>0</v>
      </c>
      <c r="C150" s="35">
        <v>0</v>
      </c>
      <c r="D150" s="35">
        <v>0</v>
      </c>
      <c r="E150" s="35">
        <v>0</v>
      </c>
      <c r="F150" s="35">
        <v>0</v>
      </c>
      <c r="G150" s="35">
        <v>0</v>
      </c>
      <c r="H150" s="35">
        <v>0</v>
      </c>
      <c r="I150" s="35">
        <v>0</v>
      </c>
      <c r="J150" s="35">
        <v>0</v>
      </c>
      <c r="K150" s="35">
        <v>0</v>
      </c>
      <c r="L150" s="35">
        <v>0</v>
      </c>
      <c r="M150" s="35">
        <v>0</v>
      </c>
      <c r="N150" s="35">
        <v>0</v>
      </c>
      <c r="O150" s="35">
        <v>0</v>
      </c>
      <c r="P150" s="35">
        <v>0</v>
      </c>
      <c r="Q150" s="35">
        <v>0</v>
      </c>
      <c r="R150" s="35"/>
      <c r="S150" s="35"/>
      <c r="T150" s="35">
        <v>0</v>
      </c>
      <c r="U150" s="35">
        <v>0</v>
      </c>
      <c r="V150" s="35">
        <v>0</v>
      </c>
      <c r="W150" s="35"/>
      <c r="X150" s="35">
        <v>0</v>
      </c>
      <c r="Y150" s="35">
        <v>0</v>
      </c>
      <c r="Z150" s="35">
        <v>0</v>
      </c>
      <c r="AA150" s="35">
        <v>0</v>
      </c>
      <c r="AB150" s="35">
        <v>0</v>
      </c>
      <c r="AC150" s="35">
        <v>0</v>
      </c>
      <c r="AD150" s="35">
        <v>0</v>
      </c>
      <c r="AE150" s="35">
        <v>0</v>
      </c>
      <c r="AF150" s="35"/>
      <c r="AG150" s="35"/>
      <c r="AH150" s="35"/>
      <c r="AI150" s="35"/>
      <c r="AJ150" s="35"/>
      <c r="AK150" s="35">
        <v>0</v>
      </c>
      <c r="AL150" s="35">
        <v>0</v>
      </c>
      <c r="AM150" s="35">
        <v>0</v>
      </c>
      <c r="AN150" s="35">
        <v>0</v>
      </c>
      <c r="AO150" s="35">
        <v>0</v>
      </c>
      <c r="AP150" s="35">
        <v>0</v>
      </c>
      <c r="AQ150" s="35">
        <v>0</v>
      </c>
      <c r="AR150" s="185">
        <v>0</v>
      </c>
    </row>
    <row r="151" spans="1:44" x14ac:dyDescent="0.2">
      <c r="A151" s="14" t="s">
        <v>16</v>
      </c>
      <c r="B151" s="187">
        <v>16.481614356057335</v>
      </c>
      <c r="C151" s="188">
        <v>0.60991820440123945</v>
      </c>
      <c r="D151" s="188">
        <v>0.6006861741967976</v>
      </c>
      <c r="E151" s="188">
        <v>1.7991256215611822</v>
      </c>
      <c r="F151" s="188">
        <v>2.2896687019882478</v>
      </c>
      <c r="G151" s="188">
        <v>0.2966959284106811</v>
      </c>
      <c r="H151" s="188">
        <v>8.3983939613924914</v>
      </c>
      <c r="I151" s="188">
        <v>10.19744935829566</v>
      </c>
      <c r="J151" s="188">
        <v>15.09752623771824</v>
      </c>
      <c r="K151" s="188">
        <v>1.328971465408892</v>
      </c>
      <c r="L151" s="188">
        <v>42.156122732886082</v>
      </c>
      <c r="M151" s="188">
        <v>5.2186013867916235E-2</v>
      </c>
      <c r="N151" s="188">
        <v>0</v>
      </c>
      <c r="O151" s="188">
        <v>207.98646951390538</v>
      </c>
      <c r="P151" s="188">
        <v>0</v>
      </c>
      <c r="Q151" s="188">
        <v>0</v>
      </c>
      <c r="R151" s="188">
        <v>0</v>
      </c>
      <c r="S151" s="188">
        <v>0</v>
      </c>
      <c r="T151" s="188">
        <v>0</v>
      </c>
      <c r="U151" s="188">
        <v>0</v>
      </c>
      <c r="V151" s="188">
        <v>0</v>
      </c>
      <c r="W151" s="188">
        <v>0</v>
      </c>
      <c r="X151" s="188">
        <v>0</v>
      </c>
      <c r="Y151" s="188">
        <v>0</v>
      </c>
      <c r="Z151" s="188">
        <v>0</v>
      </c>
      <c r="AA151" s="188">
        <v>0.6368555527772326</v>
      </c>
      <c r="AB151" s="188">
        <v>0</v>
      </c>
      <c r="AC151" s="188">
        <v>0</v>
      </c>
      <c r="AD151" s="188">
        <v>54.467583806129134</v>
      </c>
      <c r="AE151" s="188">
        <v>0</v>
      </c>
      <c r="AF151" s="188">
        <v>0</v>
      </c>
      <c r="AG151" s="188">
        <v>0</v>
      </c>
      <c r="AH151" s="188">
        <v>0</v>
      </c>
      <c r="AI151" s="188">
        <v>0</v>
      </c>
      <c r="AJ151" s="188">
        <v>0</v>
      </c>
      <c r="AK151" s="188">
        <v>0</v>
      </c>
      <c r="AL151" s="188">
        <v>4.2022548645769247</v>
      </c>
      <c r="AM151" s="188">
        <v>0.38202673490177586</v>
      </c>
      <c r="AN151" s="188">
        <v>55.058016106640629</v>
      </c>
      <c r="AO151" s="188">
        <v>0</v>
      </c>
      <c r="AP151" s="188">
        <v>0</v>
      </c>
      <c r="AQ151" s="188">
        <v>66.270494487900919</v>
      </c>
      <c r="AR151" s="189">
        <v>488.3120598230168</v>
      </c>
    </row>
    <row r="154" spans="1:44" x14ac:dyDescent="0.2">
      <c r="A154" s="11" t="s">
        <v>273</v>
      </c>
      <c r="B154" s="11" t="s">
        <v>79</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5"/>
    </row>
    <row r="155" spans="1:44" x14ac:dyDescent="0.2">
      <c r="A155" s="17" t="s">
        <v>80</v>
      </c>
      <c r="B155" s="18" t="s">
        <v>84</v>
      </c>
      <c r="C155" s="19" t="s">
        <v>18</v>
      </c>
      <c r="D155" s="19" t="s">
        <v>61</v>
      </c>
      <c r="E155" s="19" t="s">
        <v>68</v>
      </c>
      <c r="F155" s="19" t="s">
        <v>71</v>
      </c>
      <c r="G155" s="19" t="s">
        <v>17</v>
      </c>
      <c r="H155" s="19" t="s">
        <v>50</v>
      </c>
      <c r="I155" s="19" t="s">
        <v>77</v>
      </c>
      <c r="J155" s="19" t="s">
        <v>21</v>
      </c>
      <c r="K155" s="19" t="s">
        <v>20</v>
      </c>
      <c r="L155" s="19" t="s">
        <v>60</v>
      </c>
      <c r="M155" s="19" t="s">
        <v>83</v>
      </c>
      <c r="N155" s="19" t="s">
        <v>54</v>
      </c>
      <c r="O155" s="19" t="s">
        <v>55</v>
      </c>
      <c r="P155" s="19" t="s">
        <v>86</v>
      </c>
      <c r="Q155" s="19" t="s">
        <v>76</v>
      </c>
      <c r="R155" s="19" t="s">
        <v>31</v>
      </c>
      <c r="S155" s="19" t="s">
        <v>39</v>
      </c>
      <c r="T155" s="19" t="s">
        <v>32</v>
      </c>
      <c r="U155" s="19" t="s">
        <v>82</v>
      </c>
      <c r="V155" s="19" t="s">
        <v>70</v>
      </c>
      <c r="W155" s="19" t="s">
        <v>85</v>
      </c>
      <c r="X155" s="19" t="s">
        <v>104</v>
      </c>
      <c r="Y155" s="19" t="s">
        <v>87</v>
      </c>
      <c r="Z155" s="19" t="s">
        <v>51</v>
      </c>
      <c r="AA155" s="19" t="s">
        <v>113</v>
      </c>
      <c r="AB155" s="19" t="s">
        <v>52</v>
      </c>
      <c r="AC155" s="19" t="s">
        <v>117</v>
      </c>
      <c r="AD155" s="19" t="s">
        <v>64</v>
      </c>
      <c r="AE155" s="19" t="s">
        <v>121</v>
      </c>
      <c r="AF155" s="19" t="s">
        <v>222</v>
      </c>
      <c r="AG155" s="19" t="s">
        <v>223</v>
      </c>
      <c r="AH155" s="19" t="s">
        <v>224</v>
      </c>
      <c r="AI155" s="19" t="s">
        <v>13</v>
      </c>
      <c r="AJ155" s="19" t="s">
        <v>225</v>
      </c>
      <c r="AK155" s="19" t="s">
        <v>226</v>
      </c>
      <c r="AL155" s="19" t="s">
        <v>248</v>
      </c>
      <c r="AM155" s="19" t="s">
        <v>255</v>
      </c>
      <c r="AN155" s="19" t="s">
        <v>110</v>
      </c>
      <c r="AO155" s="19" t="s">
        <v>111</v>
      </c>
      <c r="AP155" s="19" t="s">
        <v>119</v>
      </c>
      <c r="AQ155" s="19" t="s">
        <v>456</v>
      </c>
      <c r="AR155" s="20" t="s">
        <v>16</v>
      </c>
    </row>
    <row r="156" spans="1:44" x14ac:dyDescent="0.2">
      <c r="A156" s="36" t="s">
        <v>125</v>
      </c>
      <c r="B156" s="32">
        <v>47.2018801645645</v>
      </c>
      <c r="C156" s="33">
        <v>0.77024002443850137</v>
      </c>
      <c r="D156" s="33">
        <v>0.23403089064920798</v>
      </c>
      <c r="E156" s="33">
        <v>0.27929780825716538</v>
      </c>
      <c r="F156" s="33">
        <v>3.5623980957698218</v>
      </c>
      <c r="G156" s="33">
        <v>5.3213473366099343E-2</v>
      </c>
      <c r="H156" s="33">
        <v>49.710677826701101</v>
      </c>
      <c r="I156" s="33">
        <v>12.296239115250575</v>
      </c>
      <c r="J156" s="33">
        <v>8.6767147769651931</v>
      </c>
      <c r="K156" s="33">
        <v>0.59714282559312282</v>
      </c>
      <c r="L156" s="33">
        <v>9.8457904104621772</v>
      </c>
      <c r="M156" s="33">
        <v>2.7404051315023641E-2</v>
      </c>
      <c r="N156" s="33">
        <v>0</v>
      </c>
      <c r="O156" s="33">
        <v>250.79323976237833</v>
      </c>
      <c r="P156" s="33">
        <v>0.18111609229130854</v>
      </c>
      <c r="Q156" s="33">
        <v>0</v>
      </c>
      <c r="R156" s="33">
        <v>0</v>
      </c>
      <c r="S156" s="33">
        <v>6.6430359988193004</v>
      </c>
      <c r="T156" s="33">
        <v>3.2501766225447926E-4</v>
      </c>
      <c r="U156" s="33">
        <v>0</v>
      </c>
      <c r="V156" s="33">
        <v>0</v>
      </c>
      <c r="W156" s="33"/>
      <c r="X156" s="33">
        <v>0</v>
      </c>
      <c r="Y156" s="33">
        <v>0</v>
      </c>
      <c r="Z156" s="33">
        <v>0</v>
      </c>
      <c r="AA156" s="33">
        <v>0.80425806771334041</v>
      </c>
      <c r="AB156" s="33">
        <v>0</v>
      </c>
      <c r="AC156" s="33">
        <v>0</v>
      </c>
      <c r="AD156" s="33">
        <v>43.998960140684751</v>
      </c>
      <c r="AE156" s="33">
        <v>0</v>
      </c>
      <c r="AF156" s="33"/>
      <c r="AG156" s="33"/>
      <c r="AH156" s="33"/>
      <c r="AI156" s="33"/>
      <c r="AJ156" s="33"/>
      <c r="AK156" s="33"/>
      <c r="AL156" s="33">
        <v>0.86059804036259036</v>
      </c>
      <c r="AM156" s="33">
        <v>8.1318137965196713E-2</v>
      </c>
      <c r="AN156" s="33">
        <v>4.9798882074873134</v>
      </c>
      <c r="AO156" s="33">
        <v>0</v>
      </c>
      <c r="AP156" s="33">
        <v>0</v>
      </c>
      <c r="AQ156" s="33">
        <v>16.76905583314543</v>
      </c>
      <c r="AR156" s="184">
        <v>458.36682476184228</v>
      </c>
    </row>
    <row r="157" spans="1:44" x14ac:dyDescent="0.2">
      <c r="A157" s="37" t="s">
        <v>129</v>
      </c>
      <c r="B157" s="34"/>
      <c r="C157" s="35"/>
      <c r="D157" s="35"/>
      <c r="E157" s="35"/>
      <c r="F157" s="35"/>
      <c r="G157" s="35"/>
      <c r="H157" s="35"/>
      <c r="I157" s="35"/>
      <c r="J157" s="35"/>
      <c r="K157" s="35"/>
      <c r="L157" s="35"/>
      <c r="M157" s="35"/>
      <c r="N157" s="35"/>
      <c r="O157" s="35"/>
      <c r="P157" s="35">
        <v>101.77334936265403</v>
      </c>
      <c r="Q157" s="35"/>
      <c r="R157" s="35"/>
      <c r="S157" s="35"/>
      <c r="T157" s="35"/>
      <c r="U157" s="35"/>
      <c r="V157" s="35"/>
      <c r="W157" s="35"/>
      <c r="X157" s="35"/>
      <c r="Y157" s="35"/>
      <c r="Z157" s="35"/>
      <c r="AA157" s="35"/>
      <c r="AB157" s="35"/>
      <c r="AC157" s="35"/>
      <c r="AD157" s="35"/>
      <c r="AE157" s="35"/>
      <c r="AF157" s="35"/>
      <c r="AG157" s="35"/>
      <c r="AH157" s="35"/>
      <c r="AI157" s="35">
        <v>1.0862090272544696</v>
      </c>
      <c r="AJ157" s="35">
        <v>0.11432496269801307</v>
      </c>
      <c r="AK157" s="35"/>
      <c r="AL157" s="35"/>
      <c r="AM157" s="35"/>
      <c r="AN157" s="35"/>
      <c r="AO157" s="35"/>
      <c r="AP157" s="35"/>
      <c r="AQ157" s="35"/>
      <c r="AR157" s="185">
        <v>102.97388335260651</v>
      </c>
    </row>
    <row r="158" spans="1:44" x14ac:dyDescent="0.2">
      <c r="A158" s="37" t="s">
        <v>155</v>
      </c>
      <c r="B158" s="34">
        <v>1.2872416999584666</v>
      </c>
      <c r="C158" s="35">
        <v>0</v>
      </c>
      <c r="D158" s="35">
        <v>2.4234225848712456E-2</v>
      </c>
      <c r="E158" s="35">
        <v>0</v>
      </c>
      <c r="F158" s="35">
        <v>0.55959605552346203</v>
      </c>
      <c r="G158" s="35">
        <v>1.0553152770921145E-3</v>
      </c>
      <c r="H158" s="35">
        <v>5.6227002369559766</v>
      </c>
      <c r="I158" s="35">
        <v>0</v>
      </c>
      <c r="J158" s="35">
        <v>1.0980676953689044</v>
      </c>
      <c r="K158" s="35">
        <v>6.750311064990934E-2</v>
      </c>
      <c r="L158" s="35">
        <v>0.54973508290574991</v>
      </c>
      <c r="M158" s="35">
        <v>3.3427881682323466E-3</v>
      </c>
      <c r="N158" s="35">
        <v>0</v>
      </c>
      <c r="O158" s="35">
        <v>0</v>
      </c>
      <c r="P158" s="35"/>
      <c r="Q158" s="35">
        <v>0</v>
      </c>
      <c r="R158" s="35"/>
      <c r="S158" s="35"/>
      <c r="T158" s="35"/>
      <c r="U158" s="35">
        <v>0</v>
      </c>
      <c r="V158" s="35">
        <v>0</v>
      </c>
      <c r="W158" s="35"/>
      <c r="X158" s="35">
        <v>0</v>
      </c>
      <c r="Y158" s="35">
        <v>0</v>
      </c>
      <c r="Z158" s="35">
        <v>0</v>
      </c>
      <c r="AA158" s="35">
        <v>0</v>
      </c>
      <c r="AB158" s="35">
        <v>0</v>
      </c>
      <c r="AC158" s="35">
        <v>0</v>
      </c>
      <c r="AD158" s="35">
        <v>0.10481296878254755</v>
      </c>
      <c r="AE158" s="35">
        <v>0</v>
      </c>
      <c r="AF158" s="35"/>
      <c r="AG158" s="35"/>
      <c r="AH158" s="35"/>
      <c r="AI158" s="35"/>
      <c r="AJ158" s="35"/>
      <c r="AK158" s="35"/>
      <c r="AL158" s="35">
        <v>3.3652511091242378E-2</v>
      </c>
      <c r="AM158" s="35">
        <v>3.5984617609997813E-3</v>
      </c>
      <c r="AN158" s="35">
        <v>0.56054559513458913</v>
      </c>
      <c r="AO158" s="35">
        <v>0</v>
      </c>
      <c r="AP158" s="35">
        <v>0</v>
      </c>
      <c r="AQ158" s="35">
        <v>1.0901197537490148</v>
      </c>
      <c r="AR158" s="185">
        <v>11.0062055011749</v>
      </c>
    </row>
    <row r="159" spans="1:44" x14ac:dyDescent="0.2">
      <c r="A159" s="37" t="s">
        <v>132</v>
      </c>
      <c r="B159" s="34">
        <v>0</v>
      </c>
      <c r="C159" s="35">
        <v>0</v>
      </c>
      <c r="D159" s="35">
        <v>0</v>
      </c>
      <c r="E159" s="35">
        <v>0</v>
      </c>
      <c r="F159" s="35">
        <v>0</v>
      </c>
      <c r="G159" s="35">
        <v>0</v>
      </c>
      <c r="H159" s="35">
        <v>0</v>
      </c>
      <c r="I159" s="35">
        <v>0</v>
      </c>
      <c r="J159" s="35">
        <v>0</v>
      </c>
      <c r="K159" s="35">
        <v>0</v>
      </c>
      <c r="L159" s="35">
        <v>0</v>
      </c>
      <c r="M159" s="35">
        <v>0</v>
      </c>
      <c r="N159" s="35">
        <v>0</v>
      </c>
      <c r="O159" s="35">
        <v>0</v>
      </c>
      <c r="P159" s="35"/>
      <c r="Q159" s="35">
        <v>0</v>
      </c>
      <c r="R159" s="35"/>
      <c r="S159" s="35"/>
      <c r="T159" s="35"/>
      <c r="U159" s="35">
        <v>0</v>
      </c>
      <c r="V159" s="35">
        <v>0</v>
      </c>
      <c r="W159" s="35"/>
      <c r="X159" s="35">
        <v>0</v>
      </c>
      <c r="Y159" s="35">
        <v>0</v>
      </c>
      <c r="Z159" s="35">
        <v>0</v>
      </c>
      <c r="AA159" s="35">
        <v>0</v>
      </c>
      <c r="AB159" s="35">
        <v>0</v>
      </c>
      <c r="AC159" s="35">
        <v>0</v>
      </c>
      <c r="AD159" s="35">
        <v>0</v>
      </c>
      <c r="AE159" s="35">
        <v>0</v>
      </c>
      <c r="AF159" s="35"/>
      <c r="AG159" s="35"/>
      <c r="AH159" s="35"/>
      <c r="AI159" s="35"/>
      <c r="AJ159" s="35"/>
      <c r="AK159" s="35"/>
      <c r="AL159" s="35">
        <v>0</v>
      </c>
      <c r="AM159" s="35">
        <v>0</v>
      </c>
      <c r="AN159" s="35">
        <v>0</v>
      </c>
      <c r="AO159" s="35">
        <v>0</v>
      </c>
      <c r="AP159" s="35">
        <v>0</v>
      </c>
      <c r="AQ159" s="35">
        <v>0</v>
      </c>
      <c r="AR159" s="185">
        <v>0</v>
      </c>
    </row>
    <row r="160" spans="1:44" x14ac:dyDescent="0.2">
      <c r="A160" s="37" t="s">
        <v>124</v>
      </c>
      <c r="B160" s="34">
        <v>32.653707895484217</v>
      </c>
      <c r="C160" s="35">
        <v>0</v>
      </c>
      <c r="D160" s="35">
        <v>0.63626619117917949</v>
      </c>
      <c r="E160" s="35">
        <v>0</v>
      </c>
      <c r="F160" s="35">
        <v>2.7589701963041939</v>
      </c>
      <c r="G160" s="35">
        <v>0.3064748971690352</v>
      </c>
      <c r="H160" s="35">
        <v>8.2758450453968599</v>
      </c>
      <c r="I160" s="35">
        <v>9.3918106023856129</v>
      </c>
      <c r="J160" s="35">
        <v>16.340998677008976</v>
      </c>
      <c r="K160" s="35">
        <v>1.4176071166052413</v>
      </c>
      <c r="L160" s="35">
        <v>43.831091769301011</v>
      </c>
      <c r="M160" s="35">
        <v>5.6160823139268352E-2</v>
      </c>
      <c r="N160" s="35">
        <v>0.59478433263478081</v>
      </c>
      <c r="O160" s="35">
        <v>191.55471735139099</v>
      </c>
      <c r="P160" s="35">
        <v>0.31266699108880902</v>
      </c>
      <c r="Q160" s="35">
        <v>1.4506548745103405E-2</v>
      </c>
      <c r="R160" s="35">
        <v>0.47940105182535686</v>
      </c>
      <c r="S160" s="35">
        <v>1.9907331813086852E-2</v>
      </c>
      <c r="T160" s="35">
        <v>6.1535593994640552</v>
      </c>
      <c r="U160" s="35">
        <v>0</v>
      </c>
      <c r="V160" s="35">
        <v>0</v>
      </c>
      <c r="W160" s="35">
        <v>0</v>
      </c>
      <c r="X160" s="35">
        <v>0</v>
      </c>
      <c r="Y160" s="35">
        <v>0</v>
      </c>
      <c r="Z160" s="35">
        <v>0</v>
      </c>
      <c r="AA160" s="35">
        <v>0</v>
      </c>
      <c r="AB160" s="35">
        <v>0</v>
      </c>
      <c r="AC160" s="35">
        <v>0</v>
      </c>
      <c r="AD160" s="35">
        <v>96.249608103450583</v>
      </c>
      <c r="AE160" s="35">
        <v>0</v>
      </c>
      <c r="AF160" s="35">
        <v>0</v>
      </c>
      <c r="AG160" s="35">
        <v>0</v>
      </c>
      <c r="AH160" s="35">
        <v>4.1412937980310112</v>
      </c>
      <c r="AI160" s="35"/>
      <c r="AJ160" s="35"/>
      <c r="AK160" s="35"/>
      <c r="AL160" s="35">
        <v>4.354118451827957</v>
      </c>
      <c r="AM160" s="35">
        <v>0.39621766793486468</v>
      </c>
      <c r="AN160" s="35">
        <v>4.3694504603153588</v>
      </c>
      <c r="AO160" s="35">
        <v>0</v>
      </c>
      <c r="AP160" s="35">
        <v>0</v>
      </c>
      <c r="AQ160" s="35">
        <v>69.064937078622947</v>
      </c>
      <c r="AR160" s="185">
        <v>493.3741017811185</v>
      </c>
    </row>
    <row r="161" spans="1:44" x14ac:dyDescent="0.2">
      <c r="A161" s="37" t="s">
        <v>131</v>
      </c>
      <c r="B161" s="34">
        <v>5.5344688579529629E-2</v>
      </c>
      <c r="C161" s="35">
        <v>0</v>
      </c>
      <c r="D161" s="35">
        <v>9.9541695400013112E-4</v>
      </c>
      <c r="E161" s="35">
        <v>0</v>
      </c>
      <c r="F161" s="35">
        <v>2.4840859431114529E-2</v>
      </c>
      <c r="G161" s="35">
        <v>0</v>
      </c>
      <c r="H161" s="35">
        <v>9.3161385896593227</v>
      </c>
      <c r="I161" s="35">
        <v>0</v>
      </c>
      <c r="J161" s="35">
        <v>4.7044868424357518E-2</v>
      </c>
      <c r="K161" s="35">
        <v>2.8278299630835283E-3</v>
      </c>
      <c r="L161" s="35">
        <v>1.800906702792511E-2</v>
      </c>
      <c r="M161" s="35">
        <v>1.4221868366048703E-4</v>
      </c>
      <c r="N161" s="35">
        <v>0</v>
      </c>
      <c r="O161" s="35">
        <v>0</v>
      </c>
      <c r="P161" s="35"/>
      <c r="Q161" s="35">
        <v>0</v>
      </c>
      <c r="R161" s="35">
        <v>1.1959024882653564</v>
      </c>
      <c r="S161" s="35">
        <v>0</v>
      </c>
      <c r="T161" s="35">
        <v>0.44844311949561766</v>
      </c>
      <c r="U161" s="35">
        <v>0</v>
      </c>
      <c r="V161" s="35">
        <v>0</v>
      </c>
      <c r="W161" s="35"/>
      <c r="X161" s="35">
        <v>0</v>
      </c>
      <c r="Y161" s="35">
        <v>0</v>
      </c>
      <c r="Z161" s="35">
        <v>0</v>
      </c>
      <c r="AA161" s="35">
        <v>0</v>
      </c>
      <c r="AB161" s="35">
        <v>0</v>
      </c>
      <c r="AC161" s="35">
        <v>0</v>
      </c>
      <c r="AD161" s="35">
        <v>0</v>
      </c>
      <c r="AE161" s="35">
        <v>0</v>
      </c>
      <c r="AF161" s="35"/>
      <c r="AG161" s="35"/>
      <c r="AH161" s="35"/>
      <c r="AI161" s="35"/>
      <c r="AJ161" s="35"/>
      <c r="AK161" s="35"/>
      <c r="AL161" s="35">
        <v>8.426152651292519E-4</v>
      </c>
      <c r="AM161" s="35">
        <v>1.008871840693212E-4</v>
      </c>
      <c r="AN161" s="35">
        <v>0</v>
      </c>
      <c r="AO161" s="35">
        <v>0</v>
      </c>
      <c r="AP161" s="35">
        <v>0</v>
      </c>
      <c r="AQ161" s="35">
        <v>3.8487667642722941E-2</v>
      </c>
      <c r="AR161" s="185">
        <v>11.149120316575893</v>
      </c>
    </row>
    <row r="162" spans="1:44" x14ac:dyDescent="0.2">
      <c r="A162" s="37" t="s">
        <v>126</v>
      </c>
      <c r="B162" s="34">
        <v>28.088316511490888</v>
      </c>
      <c r="C162" s="35">
        <v>0</v>
      </c>
      <c r="D162" s="35">
        <v>0.12133990801229108</v>
      </c>
      <c r="E162" s="35">
        <v>0</v>
      </c>
      <c r="F162" s="35">
        <v>2.9377160929661179</v>
      </c>
      <c r="G162" s="35">
        <v>2.1106305541842289E-3</v>
      </c>
      <c r="H162" s="35">
        <v>42.011631975879261</v>
      </c>
      <c r="I162" s="35">
        <v>2.6822827528860213E-2</v>
      </c>
      <c r="J162" s="35">
        <v>5.6401475310250468</v>
      </c>
      <c r="K162" s="35">
        <v>0.34202307669153797</v>
      </c>
      <c r="L162" s="35">
        <v>2.4178593452635999</v>
      </c>
      <c r="M162" s="35">
        <v>1.7096974848290303E-2</v>
      </c>
      <c r="N162" s="35">
        <v>6.695300515840966</v>
      </c>
      <c r="O162" s="35">
        <v>0.54707652905083237</v>
      </c>
      <c r="P162" s="35">
        <v>0.21434914825682905</v>
      </c>
      <c r="Q162" s="35">
        <v>0.16329566528074915</v>
      </c>
      <c r="R162" s="35">
        <v>0</v>
      </c>
      <c r="S162" s="35">
        <v>2.2751236357813546E-3</v>
      </c>
      <c r="T162" s="35">
        <v>6.3378444139623449E-3</v>
      </c>
      <c r="U162" s="35">
        <v>0</v>
      </c>
      <c r="V162" s="35">
        <v>0</v>
      </c>
      <c r="W162" s="35"/>
      <c r="X162" s="35">
        <v>0</v>
      </c>
      <c r="Y162" s="35">
        <v>0</v>
      </c>
      <c r="Z162" s="35">
        <v>0</v>
      </c>
      <c r="AA162" s="35">
        <v>0</v>
      </c>
      <c r="AB162" s="35">
        <v>0</v>
      </c>
      <c r="AC162" s="35">
        <v>0</v>
      </c>
      <c r="AD162" s="35">
        <v>2.4856256684428337</v>
      </c>
      <c r="AE162" s="35">
        <v>0</v>
      </c>
      <c r="AF162" s="35"/>
      <c r="AG162" s="35"/>
      <c r="AH162" s="35"/>
      <c r="AI162" s="35"/>
      <c r="AJ162" s="35"/>
      <c r="AK162" s="35"/>
      <c r="AL162" s="35">
        <v>0.1289903302700719</v>
      </c>
      <c r="AM162" s="35">
        <v>1.4582568298385834E-2</v>
      </c>
      <c r="AN162" s="35">
        <v>0.79985544536512532</v>
      </c>
      <c r="AO162" s="35">
        <v>0</v>
      </c>
      <c r="AP162" s="35">
        <v>0</v>
      </c>
      <c r="AQ162" s="35">
        <v>4.9978049307281065</v>
      </c>
      <c r="AR162" s="185">
        <v>97.6605586438437</v>
      </c>
    </row>
    <row r="163" spans="1:44" x14ac:dyDescent="0.2">
      <c r="A163" s="37" t="s">
        <v>127</v>
      </c>
      <c r="B163" s="34">
        <v>7.9464038343195904</v>
      </c>
      <c r="C163" s="35">
        <v>0.11541661458843698</v>
      </c>
      <c r="D163" s="35">
        <v>0.23425496105365518</v>
      </c>
      <c r="E163" s="35">
        <v>0.14645532323273766</v>
      </c>
      <c r="F163" s="35">
        <v>1.5144683767650271</v>
      </c>
      <c r="G163" s="35">
        <v>0.10118536287485605</v>
      </c>
      <c r="H163" s="35">
        <v>12.571478348130825</v>
      </c>
      <c r="I163" s="35">
        <v>7.600115332467082</v>
      </c>
      <c r="J163" s="35">
        <v>6.5381951128955542</v>
      </c>
      <c r="K163" s="35">
        <v>0.53674450688427267</v>
      </c>
      <c r="L163" s="35">
        <v>14.908792542325896</v>
      </c>
      <c r="M163" s="35">
        <v>2.1997541645554522E-2</v>
      </c>
      <c r="N163" s="35">
        <v>27.515856150223314</v>
      </c>
      <c r="O163" s="35">
        <v>155.01142495131958</v>
      </c>
      <c r="P163" s="35">
        <v>0</v>
      </c>
      <c r="Q163" s="35">
        <v>0.67110057646990284</v>
      </c>
      <c r="R163" s="35"/>
      <c r="S163" s="35">
        <v>4.4689928559990891E-3</v>
      </c>
      <c r="T163" s="35"/>
      <c r="U163" s="35">
        <v>0</v>
      </c>
      <c r="V163" s="35">
        <v>0</v>
      </c>
      <c r="W163" s="35"/>
      <c r="X163" s="35">
        <v>0</v>
      </c>
      <c r="Y163" s="35">
        <v>0</v>
      </c>
      <c r="Z163" s="35">
        <v>0</v>
      </c>
      <c r="AA163" s="35">
        <v>0.12051404820020895</v>
      </c>
      <c r="AB163" s="35">
        <v>0</v>
      </c>
      <c r="AC163" s="35">
        <v>0</v>
      </c>
      <c r="AD163" s="35">
        <v>27.31170712652661</v>
      </c>
      <c r="AE163" s="35">
        <v>0</v>
      </c>
      <c r="AF163" s="35"/>
      <c r="AG163" s="35"/>
      <c r="AH163" s="35"/>
      <c r="AI163" s="35"/>
      <c r="AJ163" s="35"/>
      <c r="AK163" s="35"/>
      <c r="AL163" s="35">
        <v>1.4580236463986871</v>
      </c>
      <c r="AM163" s="35">
        <v>0.13326602642869065</v>
      </c>
      <c r="AN163" s="35">
        <v>16.686627218333783</v>
      </c>
      <c r="AO163" s="35">
        <v>0</v>
      </c>
      <c r="AP163" s="35">
        <v>0</v>
      </c>
      <c r="AQ163" s="35">
        <v>23.73754525141517</v>
      </c>
      <c r="AR163" s="185">
        <v>304.88604184535552</v>
      </c>
    </row>
    <row r="164" spans="1:44" x14ac:dyDescent="0.2">
      <c r="A164" s="37" t="s">
        <v>189</v>
      </c>
      <c r="B164" s="34">
        <v>3.3834985503919897</v>
      </c>
      <c r="C164" s="35">
        <v>6.2813483293760221E-3</v>
      </c>
      <c r="D164" s="35">
        <v>0.12986733064687764</v>
      </c>
      <c r="E164" s="35">
        <v>3.4045440873094739E-2</v>
      </c>
      <c r="F164" s="35">
        <v>0.36003104904143585</v>
      </c>
      <c r="G164" s="35">
        <v>6.7298662794859312E-2</v>
      </c>
      <c r="H164" s="35">
        <v>0.11403848926707155</v>
      </c>
      <c r="I164" s="35">
        <v>8.7077451724905224</v>
      </c>
      <c r="J164" s="35">
        <v>3.1227844614859221</v>
      </c>
      <c r="K164" s="35">
        <v>0.28330915135445756</v>
      </c>
      <c r="L164" s="35">
        <v>9.446639990867725</v>
      </c>
      <c r="M164" s="35">
        <v>1.0925017746608985E-2</v>
      </c>
      <c r="N164" s="35">
        <v>0</v>
      </c>
      <c r="O164" s="35">
        <v>177.60256631034173</v>
      </c>
      <c r="P164" s="35"/>
      <c r="Q164" s="35">
        <v>0</v>
      </c>
      <c r="R164" s="35"/>
      <c r="S164" s="35"/>
      <c r="T164" s="35"/>
      <c r="U164" s="35">
        <v>0</v>
      </c>
      <c r="V164" s="35">
        <v>0</v>
      </c>
      <c r="W164" s="35"/>
      <c r="X164" s="35">
        <v>0</v>
      </c>
      <c r="Y164" s="35">
        <v>0</v>
      </c>
      <c r="Z164" s="35">
        <v>0</v>
      </c>
      <c r="AA164" s="35">
        <v>6.5587672799801806E-3</v>
      </c>
      <c r="AB164" s="35">
        <v>0</v>
      </c>
      <c r="AC164" s="35">
        <v>0</v>
      </c>
      <c r="AD164" s="35">
        <v>233.89791199688503</v>
      </c>
      <c r="AE164" s="35">
        <v>0</v>
      </c>
      <c r="AF164" s="35"/>
      <c r="AG164" s="35"/>
      <c r="AH164" s="35"/>
      <c r="AI164" s="35"/>
      <c r="AJ164" s="35"/>
      <c r="AK164" s="35"/>
      <c r="AL164" s="35">
        <v>0.94778060010485321</v>
      </c>
      <c r="AM164" s="35">
        <v>8.6006913852778227E-2</v>
      </c>
      <c r="AN164" s="35">
        <v>3.0814667159932112</v>
      </c>
      <c r="AO164" s="35">
        <v>0</v>
      </c>
      <c r="AP164" s="35">
        <v>0</v>
      </c>
      <c r="AQ164" s="35">
        <v>14.785083356356443</v>
      </c>
      <c r="AR164" s="185">
        <v>456.07383932610395</v>
      </c>
    </row>
    <row r="165" spans="1:44" x14ac:dyDescent="0.2">
      <c r="A165" s="37" t="s">
        <v>193</v>
      </c>
      <c r="B165" s="34">
        <v>1.4000683656794437</v>
      </c>
      <c r="C165" s="35">
        <v>2.8615031278268543E-2</v>
      </c>
      <c r="D165" s="35">
        <v>5.3738205784914859E-2</v>
      </c>
      <c r="E165" s="35">
        <v>0.15509589731076495</v>
      </c>
      <c r="F165" s="35">
        <v>0.14897836512059409</v>
      </c>
      <c r="G165" s="35">
        <v>2.7847722535803844E-2</v>
      </c>
      <c r="H165" s="35">
        <v>6.3631667128278266E-2</v>
      </c>
      <c r="I165" s="35">
        <v>0.85740928827235896</v>
      </c>
      <c r="J165" s="35">
        <v>1.2921866737183125</v>
      </c>
      <c r="K165" s="35">
        <v>0.11723137297425827</v>
      </c>
      <c r="L165" s="35">
        <v>3.9089544789797483</v>
      </c>
      <c r="M165" s="35">
        <v>4.5206969985968218E-3</v>
      </c>
      <c r="N165" s="35">
        <v>0</v>
      </c>
      <c r="O165" s="35">
        <v>17.487660348234691</v>
      </c>
      <c r="P165" s="35"/>
      <c r="Q165" s="35">
        <v>0</v>
      </c>
      <c r="R165" s="35"/>
      <c r="S165" s="35"/>
      <c r="T165" s="35"/>
      <c r="U165" s="35">
        <v>0</v>
      </c>
      <c r="V165" s="35">
        <v>0</v>
      </c>
      <c r="W165" s="35"/>
      <c r="X165" s="35">
        <v>0</v>
      </c>
      <c r="Y165" s="35">
        <v>0</v>
      </c>
      <c r="Z165" s="35">
        <v>0</v>
      </c>
      <c r="AA165" s="35">
        <v>2.9878828719909715E-2</v>
      </c>
      <c r="AB165" s="35">
        <v>0</v>
      </c>
      <c r="AC165" s="35">
        <v>0</v>
      </c>
      <c r="AD165" s="35">
        <v>32.201958394522151</v>
      </c>
      <c r="AE165" s="35">
        <v>0</v>
      </c>
      <c r="AF165" s="35"/>
      <c r="AG165" s="35"/>
      <c r="AH165" s="35"/>
      <c r="AI165" s="35"/>
      <c r="AJ165" s="35"/>
      <c r="AK165" s="35"/>
      <c r="AL165" s="35">
        <v>0.39218507590545654</v>
      </c>
      <c r="AM165" s="35">
        <v>3.5589067801149607E-2</v>
      </c>
      <c r="AN165" s="35">
        <v>1.7194095221635515</v>
      </c>
      <c r="AO165" s="35">
        <v>0</v>
      </c>
      <c r="AP165" s="35">
        <v>0</v>
      </c>
      <c r="AQ165" s="35">
        <v>6.1179655267681836</v>
      </c>
      <c r="AR165" s="185">
        <v>66.042924529896439</v>
      </c>
    </row>
    <row r="166" spans="1:44" x14ac:dyDescent="0.2">
      <c r="A166" s="37" t="s">
        <v>128</v>
      </c>
      <c r="B166" s="34">
        <v>39.271146917840099</v>
      </c>
      <c r="C166" s="35">
        <v>0.54340707453177528</v>
      </c>
      <c r="D166" s="35">
        <v>0.1174392294627955</v>
      </c>
      <c r="E166" s="35">
        <v>8.3087948902359807E-2</v>
      </c>
      <c r="F166" s="35">
        <v>2.8848741468733095</v>
      </c>
      <c r="G166" s="35">
        <v>1.0710662513770714E-3</v>
      </c>
      <c r="H166" s="35">
        <v>27.684612849503427</v>
      </c>
      <c r="I166" s="35">
        <v>0</v>
      </c>
      <c r="J166" s="35">
        <v>5.5023675361631001</v>
      </c>
      <c r="K166" s="35">
        <v>0.33226447790725866</v>
      </c>
      <c r="L166" s="35">
        <v>2.2376595058140216</v>
      </c>
      <c r="M166" s="35">
        <v>1.6657525659383686E-2</v>
      </c>
      <c r="N166" s="35">
        <v>0</v>
      </c>
      <c r="O166" s="35">
        <v>0</v>
      </c>
      <c r="P166" s="35">
        <v>0</v>
      </c>
      <c r="Q166" s="35">
        <v>0</v>
      </c>
      <c r="R166" s="35">
        <v>0</v>
      </c>
      <c r="S166" s="35">
        <v>4.4689928559990891E-3</v>
      </c>
      <c r="T166" s="35"/>
      <c r="U166" s="35">
        <v>0</v>
      </c>
      <c r="V166" s="35">
        <v>0</v>
      </c>
      <c r="W166" s="35"/>
      <c r="X166" s="35">
        <v>0</v>
      </c>
      <c r="Y166" s="35">
        <v>0</v>
      </c>
      <c r="Z166" s="35">
        <v>0</v>
      </c>
      <c r="AA166" s="35">
        <v>0.56740692495600054</v>
      </c>
      <c r="AB166" s="35">
        <v>0</v>
      </c>
      <c r="AC166" s="35">
        <v>0</v>
      </c>
      <c r="AD166" s="35">
        <v>3.1031125189487927</v>
      </c>
      <c r="AE166" s="35">
        <v>0</v>
      </c>
      <c r="AF166" s="35"/>
      <c r="AG166" s="35"/>
      <c r="AH166" s="35"/>
      <c r="AI166" s="35"/>
      <c r="AJ166" s="35"/>
      <c r="AK166" s="35"/>
      <c r="AL166" s="35">
        <v>0.11274615602617151</v>
      </c>
      <c r="AM166" s="35">
        <v>1.3061994775283111E-2</v>
      </c>
      <c r="AN166" s="35">
        <v>1.3028274348173157</v>
      </c>
      <c r="AO166" s="35">
        <v>0</v>
      </c>
      <c r="AP166" s="35">
        <v>0</v>
      </c>
      <c r="AQ166" s="35">
        <v>4.6961643229491594</v>
      </c>
      <c r="AR166" s="185">
        <v>88.474376624237649</v>
      </c>
    </row>
    <row r="167" spans="1:44" x14ac:dyDescent="0.2">
      <c r="A167" s="37" t="s">
        <v>123</v>
      </c>
      <c r="B167" s="34">
        <v>14.880928569793006</v>
      </c>
      <c r="C167" s="35">
        <v>2.3664400343656064E-2</v>
      </c>
      <c r="D167" s="35">
        <v>0.43646306563692455</v>
      </c>
      <c r="E167" s="35">
        <v>7.2786871079230805E-2</v>
      </c>
      <c r="F167" s="35">
        <v>1.6350274797111815</v>
      </c>
      <c r="G167" s="35">
        <v>0.21625106857575752</v>
      </c>
      <c r="H167" s="35">
        <v>2.1825737555780158</v>
      </c>
      <c r="I167" s="35">
        <v>4.9896541529346354</v>
      </c>
      <c r="J167" s="35">
        <v>10.939978319702009</v>
      </c>
      <c r="K167" s="35">
        <v>0.96478868303061793</v>
      </c>
      <c r="L167" s="35">
        <v>30.701566460978153</v>
      </c>
      <c r="M167" s="35">
        <v>3.7842837325359292E-2</v>
      </c>
      <c r="N167" s="35">
        <v>1.515283895045751</v>
      </c>
      <c r="O167" s="35">
        <v>101.76863987267885</v>
      </c>
      <c r="P167" s="35"/>
      <c r="Q167" s="35">
        <v>3.6957159898239625E-2</v>
      </c>
      <c r="R167" s="35"/>
      <c r="S167" s="35"/>
      <c r="T167" s="35"/>
      <c r="U167" s="35">
        <v>0</v>
      </c>
      <c r="V167" s="35">
        <v>0</v>
      </c>
      <c r="W167" s="35"/>
      <c r="X167" s="35">
        <v>0</v>
      </c>
      <c r="Y167" s="35">
        <v>0</v>
      </c>
      <c r="Z167" s="35">
        <v>0</v>
      </c>
      <c r="AA167" s="35">
        <v>2.4709550646706664E-2</v>
      </c>
      <c r="AB167" s="35">
        <v>0</v>
      </c>
      <c r="AC167" s="35">
        <v>0</v>
      </c>
      <c r="AD167" s="35">
        <v>73.818297831961459</v>
      </c>
      <c r="AE167" s="35">
        <v>0</v>
      </c>
      <c r="AF167" s="35"/>
      <c r="AG167" s="35"/>
      <c r="AH167" s="35"/>
      <c r="AI167" s="35"/>
      <c r="AJ167" s="35"/>
      <c r="AK167" s="35"/>
      <c r="AL167" s="35">
        <v>3.0617259863032915</v>
      </c>
      <c r="AM167" s="35">
        <v>0.27830825036251211</v>
      </c>
      <c r="AN167" s="35">
        <v>0</v>
      </c>
      <c r="AO167" s="35">
        <v>0</v>
      </c>
      <c r="AP167" s="35">
        <v>0</v>
      </c>
      <c r="AQ167" s="35">
        <v>48.249781612082138</v>
      </c>
      <c r="AR167" s="185">
        <v>295.83522982366748</v>
      </c>
    </row>
    <row r="168" spans="1:44" x14ac:dyDescent="0.2">
      <c r="A168" s="37" t="s">
        <v>133</v>
      </c>
      <c r="B168" s="34">
        <v>26.02920431734702</v>
      </c>
      <c r="C168" s="35">
        <v>3.3101708656394273E-2</v>
      </c>
      <c r="D168" s="35">
        <v>0.17265893113176858</v>
      </c>
      <c r="E168" s="35">
        <v>0.17941406936297546</v>
      </c>
      <c r="F168" s="35">
        <v>0.48418246961968475</v>
      </c>
      <c r="G168" s="35">
        <v>8.9344776469037351E-2</v>
      </c>
      <c r="H168" s="35">
        <v>0.1577296938421768</v>
      </c>
      <c r="I168" s="35">
        <v>10.735860798384065</v>
      </c>
      <c r="J168" s="35">
        <v>4.1575267952856763</v>
      </c>
      <c r="K168" s="35">
        <v>0.37682427911651634</v>
      </c>
      <c r="L168" s="35">
        <v>12.545731220150341</v>
      </c>
      <c r="M168" s="35">
        <v>1.4539457541413258E-2</v>
      </c>
      <c r="N168" s="35">
        <v>14.129568548178172</v>
      </c>
      <c r="O168" s="35">
        <v>218.96787188574334</v>
      </c>
      <c r="P168" s="35"/>
      <c r="Q168" s="35">
        <v>0.34461444870856484</v>
      </c>
      <c r="R168" s="35"/>
      <c r="S168" s="35">
        <v>2.2751236357813546E-3</v>
      </c>
      <c r="T168" s="35"/>
      <c r="U168" s="35">
        <v>0</v>
      </c>
      <c r="V168" s="35">
        <v>0</v>
      </c>
      <c r="W168" s="35"/>
      <c r="X168" s="35">
        <v>0</v>
      </c>
      <c r="Y168" s="35">
        <v>0</v>
      </c>
      <c r="Z168" s="35">
        <v>0</v>
      </c>
      <c r="AA168" s="35">
        <v>3.4563662491324129E-2</v>
      </c>
      <c r="AB168" s="35">
        <v>0</v>
      </c>
      <c r="AC168" s="35">
        <v>0</v>
      </c>
      <c r="AD168" s="35">
        <v>210.17679785257357</v>
      </c>
      <c r="AE168" s="35">
        <v>0</v>
      </c>
      <c r="AF168" s="35"/>
      <c r="AG168" s="35"/>
      <c r="AH168" s="35"/>
      <c r="AI168" s="35"/>
      <c r="AJ168" s="35"/>
      <c r="AK168" s="35"/>
      <c r="AL168" s="35">
        <v>1.2584711056796221</v>
      </c>
      <c r="AM168" s="35">
        <v>0.11420681432470564</v>
      </c>
      <c r="AN168" s="35">
        <v>4.2620592821095018</v>
      </c>
      <c r="AO168" s="35">
        <v>0</v>
      </c>
      <c r="AP168" s="35">
        <v>0</v>
      </c>
      <c r="AQ168" s="35">
        <v>19.63809464862527</v>
      </c>
      <c r="AR168" s="185">
        <v>523.90464188897693</v>
      </c>
    </row>
    <row r="169" spans="1:44" x14ac:dyDescent="0.2">
      <c r="A169" s="37" t="s">
        <v>212</v>
      </c>
      <c r="B169" s="34">
        <v>6.3556523341370283</v>
      </c>
      <c r="C169" s="35">
        <v>1.0768025707501754E-2</v>
      </c>
      <c r="D169" s="35">
        <v>0.24281734298611707</v>
      </c>
      <c r="E169" s="35">
        <v>5.8363612925305286E-2</v>
      </c>
      <c r="F169" s="35">
        <v>0.69524350247378819</v>
      </c>
      <c r="G169" s="35">
        <v>0.12531475141111734</v>
      </c>
      <c r="H169" s="35">
        <v>5.2594325306170621E-3</v>
      </c>
      <c r="I169" s="35">
        <v>3.5353284578960111</v>
      </c>
      <c r="J169" s="35">
        <v>5.8618849001567659</v>
      </c>
      <c r="K169" s="35">
        <v>0.53036900834724587</v>
      </c>
      <c r="L169" s="35">
        <v>17.6083042224368</v>
      </c>
      <c r="M169" s="35">
        <v>2.0485355177346183E-2</v>
      </c>
      <c r="N169" s="35">
        <v>0.17473573718569388</v>
      </c>
      <c r="O169" s="35">
        <v>72.106313911886346</v>
      </c>
      <c r="P169" s="35"/>
      <c r="Q169" s="35">
        <v>4.2617337914183321E-3</v>
      </c>
      <c r="R169" s="35"/>
      <c r="S169" s="35"/>
      <c r="T169" s="35"/>
      <c r="U169" s="35">
        <v>0</v>
      </c>
      <c r="V169" s="35">
        <v>0</v>
      </c>
      <c r="W169" s="35"/>
      <c r="X169" s="35">
        <v>0</v>
      </c>
      <c r="Y169" s="35">
        <v>0</v>
      </c>
      <c r="Z169" s="35">
        <v>0</v>
      </c>
      <c r="AA169" s="35">
        <v>1.1243601051394599E-2</v>
      </c>
      <c r="AB169" s="35">
        <v>0</v>
      </c>
      <c r="AC169" s="35">
        <v>0</v>
      </c>
      <c r="AD169" s="35">
        <v>45.039663568661965</v>
      </c>
      <c r="AE169" s="35">
        <v>0</v>
      </c>
      <c r="AF169" s="35"/>
      <c r="AG169" s="35"/>
      <c r="AH169" s="35"/>
      <c r="AI169" s="35"/>
      <c r="AJ169" s="35"/>
      <c r="AK169" s="35"/>
      <c r="AL169" s="35">
        <v>1.765675456839684</v>
      </c>
      <c r="AM169" s="35">
        <v>0.16025169228924255</v>
      </c>
      <c r="AN169" s="35">
        <v>4.289943917573731E-4</v>
      </c>
      <c r="AO169" s="35">
        <v>0</v>
      </c>
      <c r="AP169" s="35">
        <v>0</v>
      </c>
      <c r="AQ169" s="35">
        <v>27.569332538099555</v>
      </c>
      <c r="AR169" s="185">
        <v>181.88169818038273</v>
      </c>
    </row>
    <row r="170" spans="1:44" x14ac:dyDescent="0.2">
      <c r="A170" s="37" t="s">
        <v>122</v>
      </c>
      <c r="B170" s="34">
        <v>89.02374122086124</v>
      </c>
      <c r="C170" s="35">
        <v>0.93874635220926639</v>
      </c>
      <c r="D170" s="35">
        <v>1.9362237156655275</v>
      </c>
      <c r="E170" s="35">
        <v>2.0129389892417113</v>
      </c>
      <c r="F170" s="35">
        <v>9.2375049968430822</v>
      </c>
      <c r="G170" s="35">
        <v>0.91297258840881002</v>
      </c>
      <c r="H170" s="35">
        <v>42.438942037418805</v>
      </c>
      <c r="I170" s="35">
        <v>14.638158185466418</v>
      </c>
      <c r="J170" s="35">
        <v>50.608198597998999</v>
      </c>
      <c r="K170" s="35">
        <v>4.338941099069582</v>
      </c>
      <c r="L170" s="35">
        <v>131.30903422168001</v>
      </c>
      <c r="M170" s="35">
        <v>0.17313226313661045</v>
      </c>
      <c r="N170" s="35">
        <v>3.889700715008408</v>
      </c>
      <c r="O170" s="35">
        <v>298.55885861345246</v>
      </c>
      <c r="P170" s="35">
        <v>1.2266166573484045</v>
      </c>
      <c r="Q170" s="35">
        <v>9.486822353940641E-2</v>
      </c>
      <c r="R170" s="35">
        <v>4.3476800135626048</v>
      </c>
      <c r="S170" s="35">
        <v>1.1967150324209925</v>
      </c>
      <c r="T170" s="35">
        <v>0.62639028957994514</v>
      </c>
      <c r="U170" s="35">
        <v>0</v>
      </c>
      <c r="V170" s="35">
        <v>0</v>
      </c>
      <c r="W170" s="35"/>
      <c r="X170" s="35">
        <v>0</v>
      </c>
      <c r="Y170" s="35">
        <v>0</v>
      </c>
      <c r="Z170" s="35">
        <v>0</v>
      </c>
      <c r="AA170" s="35">
        <v>0.98020656333868916</v>
      </c>
      <c r="AB170" s="35">
        <v>0</v>
      </c>
      <c r="AC170" s="35">
        <v>0</v>
      </c>
      <c r="AD170" s="35">
        <v>262.05225338474213</v>
      </c>
      <c r="AE170" s="35">
        <v>0</v>
      </c>
      <c r="AF170" s="35"/>
      <c r="AG170" s="35"/>
      <c r="AH170" s="35"/>
      <c r="AI170" s="35"/>
      <c r="AJ170" s="35"/>
      <c r="AK170" s="35"/>
      <c r="AL170" s="35">
        <v>13.005243807272443</v>
      </c>
      <c r="AM170" s="35">
        <v>1.1844487772176897</v>
      </c>
      <c r="AN170" s="35">
        <v>99.786778545262052</v>
      </c>
      <c r="AO170" s="35">
        <v>0</v>
      </c>
      <c r="AP170" s="35">
        <v>0</v>
      </c>
      <c r="AQ170" s="35">
        <v>207.3191210752446</v>
      </c>
      <c r="AR170" s="185">
        <v>1241.8374159659897</v>
      </c>
    </row>
    <row r="171" spans="1:44" x14ac:dyDescent="0.2">
      <c r="A171" s="37" t="s">
        <v>130</v>
      </c>
      <c r="B171" s="34">
        <v>1.6334130932926849</v>
      </c>
      <c r="C171" s="35">
        <v>0</v>
      </c>
      <c r="D171" s="35">
        <v>6.269457341573402E-2</v>
      </c>
      <c r="E171" s="35">
        <v>0</v>
      </c>
      <c r="F171" s="35">
        <v>0.17380809264069319</v>
      </c>
      <c r="G171" s="35">
        <v>3.2489009625104495E-2</v>
      </c>
      <c r="H171" s="35">
        <v>0</v>
      </c>
      <c r="I171" s="35">
        <v>0.84534768691691131</v>
      </c>
      <c r="J171" s="35">
        <v>1.5075511193380318</v>
      </c>
      <c r="K171" s="35">
        <v>0.13676993513663466</v>
      </c>
      <c r="L171" s="35">
        <v>4.5604468921430401</v>
      </c>
      <c r="M171" s="35">
        <v>5.2741464983629598E-3</v>
      </c>
      <c r="N171" s="35">
        <v>0</v>
      </c>
      <c r="O171" s="35">
        <v>17.241652763939811</v>
      </c>
      <c r="P171" s="35">
        <v>5.0621500896135145E-2</v>
      </c>
      <c r="Q171" s="35">
        <v>0</v>
      </c>
      <c r="R171" s="35"/>
      <c r="S171" s="35"/>
      <c r="T171" s="35">
        <v>2.0871009181671383</v>
      </c>
      <c r="U171" s="35">
        <v>0</v>
      </c>
      <c r="V171" s="35">
        <v>0</v>
      </c>
      <c r="W171" s="35"/>
      <c r="X171" s="35">
        <v>0</v>
      </c>
      <c r="Y171" s="35">
        <v>0</v>
      </c>
      <c r="Z171" s="35">
        <v>0</v>
      </c>
      <c r="AA171" s="35">
        <v>0</v>
      </c>
      <c r="AB171" s="35">
        <v>0</v>
      </c>
      <c r="AC171" s="35">
        <v>0</v>
      </c>
      <c r="AD171" s="35">
        <v>28.913558725766361</v>
      </c>
      <c r="AE171" s="35">
        <v>0</v>
      </c>
      <c r="AF171" s="35"/>
      <c r="AG171" s="35"/>
      <c r="AH171" s="35"/>
      <c r="AI171" s="35"/>
      <c r="AJ171" s="35"/>
      <c r="AK171" s="35">
        <v>0.61355209192089322</v>
      </c>
      <c r="AL171" s="35">
        <v>0.45754925522303269</v>
      </c>
      <c r="AM171" s="35">
        <v>4.1520579101341201E-2</v>
      </c>
      <c r="AN171" s="35">
        <v>0</v>
      </c>
      <c r="AO171" s="35">
        <v>0</v>
      </c>
      <c r="AP171" s="35">
        <v>0</v>
      </c>
      <c r="AQ171" s="35">
        <v>7.1376264478962161</v>
      </c>
      <c r="AR171" s="185">
        <v>65.500976831918123</v>
      </c>
    </row>
    <row r="172" spans="1:44" x14ac:dyDescent="0.2">
      <c r="A172" s="14" t="s">
        <v>16</v>
      </c>
      <c r="B172" s="187">
        <v>299.2105481637397</v>
      </c>
      <c r="C172" s="188">
        <v>2.470240580083177</v>
      </c>
      <c r="D172" s="188">
        <v>4.403023988427706</v>
      </c>
      <c r="E172" s="188">
        <v>3.0214859611853453</v>
      </c>
      <c r="F172" s="188">
        <v>26.977639779083507</v>
      </c>
      <c r="G172" s="188">
        <v>1.9366293253131339</v>
      </c>
      <c r="H172" s="188">
        <v>200.15525994799171</v>
      </c>
      <c r="I172" s="188">
        <v>73.624491619993051</v>
      </c>
      <c r="J172" s="188">
        <v>121.33364706553685</v>
      </c>
      <c r="K172" s="188">
        <v>10.044346473323738</v>
      </c>
      <c r="L172" s="188">
        <v>283.88961521033622</v>
      </c>
      <c r="M172" s="188">
        <v>0.40952169788371123</v>
      </c>
      <c r="N172" s="188">
        <v>54.515229894117077</v>
      </c>
      <c r="O172" s="188">
        <v>1501.6400223004171</v>
      </c>
      <c r="P172" s="188">
        <v>103.75871975253551</v>
      </c>
      <c r="Q172" s="188">
        <v>1.3296043564333848</v>
      </c>
      <c r="R172" s="188">
        <v>6.0229835536533178</v>
      </c>
      <c r="S172" s="188">
        <v>7.8731465960369418</v>
      </c>
      <c r="T172" s="188">
        <v>9.322156588782974</v>
      </c>
      <c r="U172" s="188">
        <v>0</v>
      </c>
      <c r="V172" s="188">
        <v>0</v>
      </c>
      <c r="W172" s="188">
        <v>0</v>
      </c>
      <c r="X172" s="188">
        <v>0</v>
      </c>
      <c r="Y172" s="188">
        <v>0</v>
      </c>
      <c r="Z172" s="188">
        <v>0</v>
      </c>
      <c r="AA172" s="188">
        <v>2.5793400143975544</v>
      </c>
      <c r="AB172" s="188">
        <v>0</v>
      </c>
      <c r="AC172" s="188">
        <v>0</v>
      </c>
      <c r="AD172" s="188">
        <v>1059.3542682819486</v>
      </c>
      <c r="AE172" s="188">
        <v>0</v>
      </c>
      <c r="AF172" s="188">
        <v>0</v>
      </c>
      <c r="AG172" s="188">
        <v>0</v>
      </c>
      <c r="AH172" s="188">
        <v>4.1412937980310112</v>
      </c>
      <c r="AI172" s="188">
        <v>1.0862090272544696</v>
      </c>
      <c r="AJ172" s="188">
        <v>0.11432496269801307</v>
      </c>
      <c r="AK172" s="188">
        <v>0.61355209192089322</v>
      </c>
      <c r="AL172" s="188">
        <v>27.837603038570229</v>
      </c>
      <c r="AM172" s="188">
        <v>2.5424778392969092</v>
      </c>
      <c r="AN172" s="188">
        <v>137.54933742137356</v>
      </c>
      <c r="AO172" s="188">
        <v>0</v>
      </c>
      <c r="AP172" s="188">
        <v>0</v>
      </c>
      <c r="AQ172" s="188">
        <v>451.21112004332497</v>
      </c>
      <c r="AR172" s="189">
        <v>4398.9678393736895</v>
      </c>
    </row>
    <row r="175" spans="1:44" x14ac:dyDescent="0.2">
      <c r="A175" s="11" t="s">
        <v>311</v>
      </c>
      <c r="B175" s="11" t="s">
        <v>79</v>
      </c>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5"/>
    </row>
    <row r="176" spans="1:44" x14ac:dyDescent="0.2">
      <c r="A176" s="17" t="s">
        <v>80</v>
      </c>
      <c r="B176" s="18" t="s">
        <v>84</v>
      </c>
      <c r="C176" s="19" t="s">
        <v>18</v>
      </c>
      <c r="D176" s="19" t="s">
        <v>61</v>
      </c>
      <c r="E176" s="19" t="s">
        <v>68</v>
      </c>
      <c r="F176" s="19" t="s">
        <v>71</v>
      </c>
      <c r="G176" s="19" t="s">
        <v>17</v>
      </c>
      <c r="H176" s="19" t="s">
        <v>50</v>
      </c>
      <c r="I176" s="19" t="s">
        <v>77</v>
      </c>
      <c r="J176" s="19" t="s">
        <v>21</v>
      </c>
      <c r="K176" s="19" t="s">
        <v>20</v>
      </c>
      <c r="L176" s="19" t="s">
        <v>60</v>
      </c>
      <c r="M176" s="19" t="s">
        <v>83</v>
      </c>
      <c r="N176" s="19" t="s">
        <v>54</v>
      </c>
      <c r="O176" s="19" t="s">
        <v>55</v>
      </c>
      <c r="P176" s="19" t="s">
        <v>86</v>
      </c>
      <c r="Q176" s="19" t="s">
        <v>76</v>
      </c>
      <c r="R176" s="19" t="s">
        <v>31</v>
      </c>
      <c r="S176" s="19" t="s">
        <v>39</v>
      </c>
      <c r="T176" s="19" t="s">
        <v>32</v>
      </c>
      <c r="U176" s="19" t="s">
        <v>82</v>
      </c>
      <c r="V176" s="19" t="s">
        <v>70</v>
      </c>
      <c r="W176" s="19" t="s">
        <v>85</v>
      </c>
      <c r="X176" s="19" t="s">
        <v>104</v>
      </c>
      <c r="Y176" s="19" t="s">
        <v>87</v>
      </c>
      <c r="Z176" s="19" t="s">
        <v>51</v>
      </c>
      <c r="AA176" s="19" t="s">
        <v>113</v>
      </c>
      <c r="AB176" s="19" t="s">
        <v>52</v>
      </c>
      <c r="AC176" s="19" t="s">
        <v>117</v>
      </c>
      <c r="AD176" s="19" t="s">
        <v>64</v>
      </c>
      <c r="AE176" s="19" t="s">
        <v>121</v>
      </c>
      <c r="AF176" s="19" t="s">
        <v>222</v>
      </c>
      <c r="AG176" s="19" t="s">
        <v>223</v>
      </c>
      <c r="AH176" s="19" t="s">
        <v>224</v>
      </c>
      <c r="AI176" s="19" t="s">
        <v>13</v>
      </c>
      <c r="AJ176" s="19" t="s">
        <v>225</v>
      </c>
      <c r="AK176" s="19" t="s">
        <v>226</v>
      </c>
      <c r="AL176" s="19" t="s">
        <v>248</v>
      </c>
      <c r="AM176" s="19" t="s">
        <v>255</v>
      </c>
      <c r="AN176" s="19" t="s">
        <v>110</v>
      </c>
      <c r="AO176" s="19" t="s">
        <v>111</v>
      </c>
      <c r="AP176" s="19" t="s">
        <v>119</v>
      </c>
      <c r="AQ176" s="19" t="s">
        <v>456</v>
      </c>
      <c r="AR176" s="20" t="s">
        <v>16</v>
      </c>
    </row>
    <row r="177" spans="1:44" x14ac:dyDescent="0.2">
      <c r="A177" s="36" t="s">
        <v>125</v>
      </c>
      <c r="B177" s="32">
        <v>0</v>
      </c>
      <c r="C177" s="33">
        <v>0</v>
      </c>
      <c r="D177" s="33">
        <v>0</v>
      </c>
      <c r="E177" s="33">
        <v>0</v>
      </c>
      <c r="F177" s="33">
        <v>0</v>
      </c>
      <c r="G177" s="33">
        <v>0</v>
      </c>
      <c r="H177" s="33">
        <v>0</v>
      </c>
      <c r="I177" s="33">
        <v>0</v>
      </c>
      <c r="J177" s="33">
        <v>0</v>
      </c>
      <c r="K177" s="33">
        <v>0</v>
      </c>
      <c r="L177" s="33">
        <v>0</v>
      </c>
      <c r="M177" s="33">
        <v>0</v>
      </c>
      <c r="N177" s="33">
        <v>0</v>
      </c>
      <c r="O177" s="33">
        <v>0</v>
      </c>
      <c r="P177" s="33">
        <v>0</v>
      </c>
      <c r="Q177" s="33">
        <v>0</v>
      </c>
      <c r="R177" s="33">
        <v>0</v>
      </c>
      <c r="S177" s="33">
        <v>0</v>
      </c>
      <c r="T177" s="33">
        <v>0</v>
      </c>
      <c r="U177" s="33">
        <v>0</v>
      </c>
      <c r="V177" s="33">
        <v>0</v>
      </c>
      <c r="W177" s="33"/>
      <c r="X177" s="33">
        <v>0</v>
      </c>
      <c r="Y177" s="33">
        <v>0</v>
      </c>
      <c r="Z177" s="33">
        <v>0</v>
      </c>
      <c r="AA177" s="33">
        <v>0</v>
      </c>
      <c r="AB177" s="33">
        <v>0</v>
      </c>
      <c r="AC177" s="33">
        <v>0</v>
      </c>
      <c r="AD177" s="33">
        <v>0</v>
      </c>
      <c r="AE177" s="33">
        <v>0</v>
      </c>
      <c r="AF177" s="33"/>
      <c r="AG177" s="33"/>
      <c r="AH177" s="33"/>
      <c r="AI177" s="33"/>
      <c r="AJ177" s="33"/>
      <c r="AK177" s="33"/>
      <c r="AL177" s="33">
        <v>0</v>
      </c>
      <c r="AM177" s="33">
        <v>0</v>
      </c>
      <c r="AN177" s="33">
        <v>0</v>
      </c>
      <c r="AO177" s="33">
        <v>0</v>
      </c>
      <c r="AP177" s="33">
        <v>0</v>
      </c>
      <c r="AQ177" s="33">
        <v>0</v>
      </c>
      <c r="AR177" s="184">
        <v>0</v>
      </c>
    </row>
    <row r="178" spans="1:44" x14ac:dyDescent="0.2">
      <c r="A178" s="37" t="s">
        <v>129</v>
      </c>
      <c r="B178" s="34"/>
      <c r="C178" s="35"/>
      <c r="D178" s="35"/>
      <c r="E178" s="35"/>
      <c r="F178" s="35"/>
      <c r="G178" s="35"/>
      <c r="H178" s="35"/>
      <c r="I178" s="35"/>
      <c r="J178" s="35"/>
      <c r="K178" s="35"/>
      <c r="L178" s="35"/>
      <c r="M178" s="35"/>
      <c r="N178" s="35"/>
      <c r="O178" s="35"/>
      <c r="P178" s="35">
        <v>0</v>
      </c>
      <c r="Q178" s="35"/>
      <c r="R178" s="35"/>
      <c r="S178" s="35"/>
      <c r="T178" s="35"/>
      <c r="U178" s="35"/>
      <c r="V178" s="35"/>
      <c r="W178" s="35"/>
      <c r="X178" s="35"/>
      <c r="Y178" s="35"/>
      <c r="Z178" s="35"/>
      <c r="AA178" s="35"/>
      <c r="AB178" s="35"/>
      <c r="AC178" s="35"/>
      <c r="AD178" s="35"/>
      <c r="AE178" s="35"/>
      <c r="AF178" s="35"/>
      <c r="AG178" s="35"/>
      <c r="AH178" s="35"/>
      <c r="AI178" s="35">
        <v>0</v>
      </c>
      <c r="AJ178" s="35">
        <v>0</v>
      </c>
      <c r="AK178" s="35"/>
      <c r="AL178" s="35"/>
      <c r="AM178" s="35"/>
      <c r="AN178" s="35"/>
      <c r="AO178" s="35"/>
      <c r="AP178" s="35"/>
      <c r="AQ178" s="35"/>
      <c r="AR178" s="185">
        <v>0</v>
      </c>
    </row>
    <row r="179" spans="1:44" x14ac:dyDescent="0.2">
      <c r="A179" s="37" t="s">
        <v>155</v>
      </c>
      <c r="B179" s="34">
        <v>0</v>
      </c>
      <c r="C179" s="35">
        <v>0</v>
      </c>
      <c r="D179" s="35">
        <v>0</v>
      </c>
      <c r="E179" s="35">
        <v>0</v>
      </c>
      <c r="F179" s="35">
        <v>0</v>
      </c>
      <c r="G179" s="35">
        <v>0</v>
      </c>
      <c r="H179" s="35">
        <v>0</v>
      </c>
      <c r="I179" s="35">
        <v>0</v>
      </c>
      <c r="J179" s="35">
        <v>0</v>
      </c>
      <c r="K179" s="35">
        <v>0</v>
      </c>
      <c r="L179" s="35">
        <v>0</v>
      </c>
      <c r="M179" s="35">
        <v>0</v>
      </c>
      <c r="N179" s="35">
        <v>0</v>
      </c>
      <c r="O179" s="35">
        <v>0</v>
      </c>
      <c r="P179" s="35"/>
      <c r="Q179" s="35">
        <v>0</v>
      </c>
      <c r="R179" s="35"/>
      <c r="S179" s="35"/>
      <c r="T179" s="35"/>
      <c r="U179" s="35">
        <v>0</v>
      </c>
      <c r="V179" s="35">
        <v>0</v>
      </c>
      <c r="W179" s="35"/>
      <c r="X179" s="35">
        <v>0</v>
      </c>
      <c r="Y179" s="35">
        <v>0</v>
      </c>
      <c r="Z179" s="35">
        <v>0</v>
      </c>
      <c r="AA179" s="35">
        <v>0</v>
      </c>
      <c r="AB179" s="35">
        <v>0</v>
      </c>
      <c r="AC179" s="35">
        <v>0</v>
      </c>
      <c r="AD179" s="35">
        <v>0</v>
      </c>
      <c r="AE179" s="35">
        <v>0</v>
      </c>
      <c r="AF179" s="35"/>
      <c r="AG179" s="35"/>
      <c r="AH179" s="35"/>
      <c r="AI179" s="35"/>
      <c r="AJ179" s="35"/>
      <c r="AK179" s="35"/>
      <c r="AL179" s="35">
        <v>0</v>
      </c>
      <c r="AM179" s="35">
        <v>0</v>
      </c>
      <c r="AN179" s="35">
        <v>0</v>
      </c>
      <c r="AO179" s="35">
        <v>0</v>
      </c>
      <c r="AP179" s="35">
        <v>0</v>
      </c>
      <c r="AQ179" s="35">
        <v>0</v>
      </c>
      <c r="AR179" s="185">
        <v>0</v>
      </c>
    </row>
    <row r="180" spans="1:44" x14ac:dyDescent="0.2">
      <c r="A180" s="37" t="s">
        <v>132</v>
      </c>
      <c r="B180" s="34">
        <v>0</v>
      </c>
      <c r="C180" s="35">
        <v>0</v>
      </c>
      <c r="D180" s="35">
        <v>0</v>
      </c>
      <c r="E180" s="35">
        <v>0</v>
      </c>
      <c r="F180" s="35">
        <v>0</v>
      </c>
      <c r="G180" s="35">
        <v>0</v>
      </c>
      <c r="H180" s="35">
        <v>0</v>
      </c>
      <c r="I180" s="35">
        <v>0</v>
      </c>
      <c r="J180" s="35">
        <v>0</v>
      </c>
      <c r="K180" s="35">
        <v>0</v>
      </c>
      <c r="L180" s="35">
        <v>0</v>
      </c>
      <c r="M180" s="35">
        <v>0</v>
      </c>
      <c r="N180" s="35">
        <v>0</v>
      </c>
      <c r="O180" s="35">
        <v>0</v>
      </c>
      <c r="P180" s="35"/>
      <c r="Q180" s="35">
        <v>0</v>
      </c>
      <c r="R180" s="35"/>
      <c r="S180" s="35"/>
      <c r="T180" s="35"/>
      <c r="U180" s="35">
        <v>0</v>
      </c>
      <c r="V180" s="35">
        <v>0</v>
      </c>
      <c r="W180" s="35"/>
      <c r="X180" s="35">
        <v>0</v>
      </c>
      <c r="Y180" s="35">
        <v>0</v>
      </c>
      <c r="Z180" s="35">
        <v>0</v>
      </c>
      <c r="AA180" s="35">
        <v>0</v>
      </c>
      <c r="AB180" s="35">
        <v>0</v>
      </c>
      <c r="AC180" s="35">
        <v>0</v>
      </c>
      <c r="AD180" s="35">
        <v>0</v>
      </c>
      <c r="AE180" s="35">
        <v>0</v>
      </c>
      <c r="AF180" s="35"/>
      <c r="AG180" s="35"/>
      <c r="AH180" s="35"/>
      <c r="AI180" s="35"/>
      <c r="AJ180" s="35"/>
      <c r="AK180" s="35"/>
      <c r="AL180" s="35">
        <v>0</v>
      </c>
      <c r="AM180" s="35">
        <v>0</v>
      </c>
      <c r="AN180" s="35">
        <v>0</v>
      </c>
      <c r="AO180" s="35">
        <v>0</v>
      </c>
      <c r="AP180" s="35">
        <v>0</v>
      </c>
      <c r="AQ180" s="35">
        <v>0</v>
      </c>
      <c r="AR180" s="185">
        <v>0</v>
      </c>
    </row>
    <row r="181" spans="1:44" x14ac:dyDescent="0.2">
      <c r="A181" s="37" t="s">
        <v>124</v>
      </c>
      <c r="B181" s="34">
        <v>0</v>
      </c>
      <c r="C181" s="35">
        <v>0</v>
      </c>
      <c r="D181" s="35">
        <v>0</v>
      </c>
      <c r="E181" s="35">
        <v>0</v>
      </c>
      <c r="F181" s="35">
        <v>0</v>
      </c>
      <c r="G181" s="35">
        <v>0</v>
      </c>
      <c r="H181" s="35">
        <v>0</v>
      </c>
      <c r="I181" s="35">
        <v>0</v>
      </c>
      <c r="J181" s="35">
        <v>0</v>
      </c>
      <c r="K181" s="35">
        <v>0</v>
      </c>
      <c r="L181" s="35">
        <v>0</v>
      </c>
      <c r="M181" s="35">
        <v>0</v>
      </c>
      <c r="N181" s="35">
        <v>0</v>
      </c>
      <c r="O181" s="35">
        <v>0</v>
      </c>
      <c r="P181" s="35">
        <v>0</v>
      </c>
      <c r="Q181" s="35">
        <v>0</v>
      </c>
      <c r="R181" s="35">
        <v>0</v>
      </c>
      <c r="S181" s="35">
        <v>0</v>
      </c>
      <c r="T181" s="35">
        <v>0</v>
      </c>
      <c r="U181" s="35">
        <v>0</v>
      </c>
      <c r="V181" s="35">
        <v>0</v>
      </c>
      <c r="W181" s="35">
        <v>0</v>
      </c>
      <c r="X181" s="35">
        <v>0</v>
      </c>
      <c r="Y181" s="35">
        <v>0</v>
      </c>
      <c r="Z181" s="35">
        <v>0</v>
      </c>
      <c r="AA181" s="35">
        <v>0</v>
      </c>
      <c r="AB181" s="35">
        <v>0</v>
      </c>
      <c r="AC181" s="35">
        <v>0</v>
      </c>
      <c r="AD181" s="35">
        <v>0</v>
      </c>
      <c r="AE181" s="35">
        <v>0</v>
      </c>
      <c r="AF181" s="35">
        <v>0</v>
      </c>
      <c r="AG181" s="35">
        <v>0</v>
      </c>
      <c r="AH181" s="35">
        <v>0</v>
      </c>
      <c r="AI181" s="35"/>
      <c r="AJ181" s="35"/>
      <c r="AK181" s="35"/>
      <c r="AL181" s="35">
        <v>0</v>
      </c>
      <c r="AM181" s="35">
        <v>0</v>
      </c>
      <c r="AN181" s="35">
        <v>0</v>
      </c>
      <c r="AO181" s="35">
        <v>0</v>
      </c>
      <c r="AP181" s="35">
        <v>0</v>
      </c>
      <c r="AQ181" s="35">
        <v>0</v>
      </c>
      <c r="AR181" s="185">
        <v>0</v>
      </c>
    </row>
    <row r="182" spans="1:44" x14ac:dyDescent="0.2">
      <c r="A182" s="37" t="s">
        <v>131</v>
      </c>
      <c r="B182" s="34">
        <v>0</v>
      </c>
      <c r="C182" s="35">
        <v>0</v>
      </c>
      <c r="D182" s="35">
        <v>0</v>
      </c>
      <c r="E182" s="35">
        <v>0</v>
      </c>
      <c r="F182" s="35">
        <v>0</v>
      </c>
      <c r="G182" s="35">
        <v>0</v>
      </c>
      <c r="H182" s="35">
        <v>0</v>
      </c>
      <c r="I182" s="35">
        <v>0</v>
      </c>
      <c r="J182" s="35">
        <v>0</v>
      </c>
      <c r="K182" s="35">
        <v>0</v>
      </c>
      <c r="L182" s="35">
        <v>0</v>
      </c>
      <c r="M182" s="35">
        <v>0</v>
      </c>
      <c r="N182" s="35">
        <v>0</v>
      </c>
      <c r="O182" s="35">
        <v>0</v>
      </c>
      <c r="P182" s="35"/>
      <c r="Q182" s="35">
        <v>0</v>
      </c>
      <c r="R182" s="35">
        <v>0</v>
      </c>
      <c r="S182" s="35">
        <v>0</v>
      </c>
      <c r="T182" s="35">
        <v>0</v>
      </c>
      <c r="U182" s="35">
        <v>0</v>
      </c>
      <c r="V182" s="35">
        <v>0</v>
      </c>
      <c r="W182" s="35"/>
      <c r="X182" s="35">
        <v>0</v>
      </c>
      <c r="Y182" s="35">
        <v>0</v>
      </c>
      <c r="Z182" s="35">
        <v>0</v>
      </c>
      <c r="AA182" s="35">
        <v>0</v>
      </c>
      <c r="AB182" s="35">
        <v>0</v>
      </c>
      <c r="AC182" s="35">
        <v>0</v>
      </c>
      <c r="AD182" s="35">
        <v>0</v>
      </c>
      <c r="AE182" s="35">
        <v>0</v>
      </c>
      <c r="AF182" s="35"/>
      <c r="AG182" s="35"/>
      <c r="AH182" s="35"/>
      <c r="AI182" s="35"/>
      <c r="AJ182" s="35"/>
      <c r="AK182" s="35"/>
      <c r="AL182" s="35">
        <v>0</v>
      </c>
      <c r="AM182" s="35">
        <v>0</v>
      </c>
      <c r="AN182" s="35">
        <v>0</v>
      </c>
      <c r="AO182" s="35">
        <v>0</v>
      </c>
      <c r="AP182" s="35">
        <v>0</v>
      </c>
      <c r="AQ182" s="35">
        <v>0</v>
      </c>
      <c r="AR182" s="185">
        <v>0</v>
      </c>
    </row>
    <row r="183" spans="1:44" x14ac:dyDescent="0.2">
      <c r="A183" s="37" t="s">
        <v>126</v>
      </c>
      <c r="B183" s="34">
        <v>0</v>
      </c>
      <c r="C183" s="35">
        <v>0</v>
      </c>
      <c r="D183" s="35">
        <v>0</v>
      </c>
      <c r="E183" s="35">
        <v>0</v>
      </c>
      <c r="F183" s="35">
        <v>0</v>
      </c>
      <c r="G183" s="35">
        <v>0</v>
      </c>
      <c r="H183" s="35">
        <v>0</v>
      </c>
      <c r="I183" s="35">
        <v>0</v>
      </c>
      <c r="J183" s="35">
        <v>0</v>
      </c>
      <c r="K183" s="35">
        <v>0</v>
      </c>
      <c r="L183" s="35">
        <v>0</v>
      </c>
      <c r="M183" s="35">
        <v>0</v>
      </c>
      <c r="N183" s="35">
        <v>0</v>
      </c>
      <c r="O183" s="35">
        <v>0</v>
      </c>
      <c r="P183" s="35">
        <v>0</v>
      </c>
      <c r="Q183" s="35">
        <v>0</v>
      </c>
      <c r="R183" s="35">
        <v>0</v>
      </c>
      <c r="S183" s="35">
        <v>0</v>
      </c>
      <c r="T183" s="35">
        <v>0</v>
      </c>
      <c r="U183" s="35">
        <v>0</v>
      </c>
      <c r="V183" s="35">
        <v>0</v>
      </c>
      <c r="W183" s="35"/>
      <c r="X183" s="35">
        <v>0</v>
      </c>
      <c r="Y183" s="35">
        <v>0</v>
      </c>
      <c r="Z183" s="35">
        <v>0</v>
      </c>
      <c r="AA183" s="35">
        <v>0</v>
      </c>
      <c r="AB183" s="35">
        <v>0</v>
      </c>
      <c r="AC183" s="35">
        <v>0</v>
      </c>
      <c r="AD183" s="35">
        <v>0</v>
      </c>
      <c r="AE183" s="35">
        <v>0</v>
      </c>
      <c r="AF183" s="35"/>
      <c r="AG183" s="35"/>
      <c r="AH183" s="35"/>
      <c r="AI183" s="35"/>
      <c r="AJ183" s="35"/>
      <c r="AK183" s="35"/>
      <c r="AL183" s="35">
        <v>0</v>
      </c>
      <c r="AM183" s="35">
        <v>0</v>
      </c>
      <c r="AN183" s="35">
        <v>0</v>
      </c>
      <c r="AO183" s="35">
        <v>0</v>
      </c>
      <c r="AP183" s="35">
        <v>0</v>
      </c>
      <c r="AQ183" s="35">
        <v>0</v>
      </c>
      <c r="AR183" s="185">
        <v>0</v>
      </c>
    </row>
    <row r="184" spans="1:44" x14ac:dyDescent="0.2">
      <c r="A184" s="37" t="s">
        <v>127</v>
      </c>
      <c r="B184" s="34">
        <v>0</v>
      </c>
      <c r="C184" s="35">
        <v>0</v>
      </c>
      <c r="D184" s="35">
        <v>0</v>
      </c>
      <c r="E184" s="35">
        <v>0</v>
      </c>
      <c r="F184" s="35">
        <v>0</v>
      </c>
      <c r="G184" s="35">
        <v>0</v>
      </c>
      <c r="H184" s="35">
        <v>0</v>
      </c>
      <c r="I184" s="35">
        <v>0</v>
      </c>
      <c r="J184" s="35">
        <v>0</v>
      </c>
      <c r="K184" s="35">
        <v>0</v>
      </c>
      <c r="L184" s="35">
        <v>0</v>
      </c>
      <c r="M184" s="35">
        <v>0</v>
      </c>
      <c r="N184" s="35">
        <v>0</v>
      </c>
      <c r="O184" s="35">
        <v>0</v>
      </c>
      <c r="P184" s="35">
        <v>0</v>
      </c>
      <c r="Q184" s="35">
        <v>0</v>
      </c>
      <c r="R184" s="35"/>
      <c r="S184" s="35">
        <v>0</v>
      </c>
      <c r="T184" s="35"/>
      <c r="U184" s="35">
        <v>0</v>
      </c>
      <c r="V184" s="35">
        <v>0</v>
      </c>
      <c r="W184" s="35"/>
      <c r="X184" s="35">
        <v>0</v>
      </c>
      <c r="Y184" s="35">
        <v>0</v>
      </c>
      <c r="Z184" s="35">
        <v>0</v>
      </c>
      <c r="AA184" s="35">
        <v>0</v>
      </c>
      <c r="AB184" s="35">
        <v>0</v>
      </c>
      <c r="AC184" s="35">
        <v>0</v>
      </c>
      <c r="AD184" s="35">
        <v>0</v>
      </c>
      <c r="AE184" s="35">
        <v>0</v>
      </c>
      <c r="AF184" s="35"/>
      <c r="AG184" s="35"/>
      <c r="AH184" s="35"/>
      <c r="AI184" s="35"/>
      <c r="AJ184" s="35"/>
      <c r="AK184" s="35"/>
      <c r="AL184" s="35">
        <v>0</v>
      </c>
      <c r="AM184" s="35">
        <v>0</v>
      </c>
      <c r="AN184" s="35">
        <v>0</v>
      </c>
      <c r="AO184" s="35">
        <v>0</v>
      </c>
      <c r="AP184" s="35">
        <v>0</v>
      </c>
      <c r="AQ184" s="35">
        <v>0</v>
      </c>
      <c r="AR184" s="185">
        <v>0</v>
      </c>
    </row>
    <row r="185" spans="1:44" x14ac:dyDescent="0.2">
      <c r="A185" s="37" t="s">
        <v>189</v>
      </c>
      <c r="B185" s="34">
        <v>0</v>
      </c>
      <c r="C185" s="35">
        <v>0</v>
      </c>
      <c r="D185" s="35">
        <v>0</v>
      </c>
      <c r="E185" s="35">
        <v>0</v>
      </c>
      <c r="F185" s="35">
        <v>0</v>
      </c>
      <c r="G185" s="35">
        <v>0</v>
      </c>
      <c r="H185" s="35">
        <v>0</v>
      </c>
      <c r="I185" s="35">
        <v>0</v>
      </c>
      <c r="J185" s="35">
        <v>0</v>
      </c>
      <c r="K185" s="35">
        <v>0</v>
      </c>
      <c r="L185" s="35">
        <v>0</v>
      </c>
      <c r="M185" s="35">
        <v>0</v>
      </c>
      <c r="N185" s="35">
        <v>0</v>
      </c>
      <c r="O185" s="35">
        <v>0</v>
      </c>
      <c r="P185" s="35"/>
      <c r="Q185" s="35">
        <v>0</v>
      </c>
      <c r="R185" s="35"/>
      <c r="S185" s="35"/>
      <c r="T185" s="35"/>
      <c r="U185" s="35">
        <v>0</v>
      </c>
      <c r="V185" s="35">
        <v>0</v>
      </c>
      <c r="W185" s="35"/>
      <c r="X185" s="35">
        <v>0</v>
      </c>
      <c r="Y185" s="35">
        <v>0</v>
      </c>
      <c r="Z185" s="35">
        <v>0</v>
      </c>
      <c r="AA185" s="35">
        <v>0</v>
      </c>
      <c r="AB185" s="35">
        <v>0</v>
      </c>
      <c r="AC185" s="35">
        <v>0</v>
      </c>
      <c r="AD185" s="35">
        <v>0</v>
      </c>
      <c r="AE185" s="35">
        <v>0</v>
      </c>
      <c r="AF185" s="35"/>
      <c r="AG185" s="35"/>
      <c r="AH185" s="35"/>
      <c r="AI185" s="35"/>
      <c r="AJ185" s="35"/>
      <c r="AK185" s="35"/>
      <c r="AL185" s="35">
        <v>0</v>
      </c>
      <c r="AM185" s="35">
        <v>0</v>
      </c>
      <c r="AN185" s="35">
        <v>0</v>
      </c>
      <c r="AO185" s="35">
        <v>0</v>
      </c>
      <c r="AP185" s="35">
        <v>0</v>
      </c>
      <c r="AQ185" s="35">
        <v>0</v>
      </c>
      <c r="AR185" s="185">
        <v>0</v>
      </c>
    </row>
    <row r="186" spans="1:44" x14ac:dyDescent="0.2">
      <c r="A186" s="37" t="s">
        <v>193</v>
      </c>
      <c r="B186" s="34">
        <v>0</v>
      </c>
      <c r="C186" s="35">
        <v>0</v>
      </c>
      <c r="D186" s="35">
        <v>0</v>
      </c>
      <c r="E186" s="35">
        <v>0</v>
      </c>
      <c r="F186" s="35">
        <v>0</v>
      </c>
      <c r="G186" s="35">
        <v>0</v>
      </c>
      <c r="H186" s="35">
        <v>0</v>
      </c>
      <c r="I186" s="35">
        <v>0</v>
      </c>
      <c r="J186" s="35">
        <v>0</v>
      </c>
      <c r="K186" s="35">
        <v>0</v>
      </c>
      <c r="L186" s="35">
        <v>0</v>
      </c>
      <c r="M186" s="35">
        <v>0</v>
      </c>
      <c r="N186" s="35">
        <v>0</v>
      </c>
      <c r="O186" s="35">
        <v>0</v>
      </c>
      <c r="P186" s="35"/>
      <c r="Q186" s="35">
        <v>0</v>
      </c>
      <c r="R186" s="35"/>
      <c r="S186" s="35"/>
      <c r="T186" s="35"/>
      <c r="U186" s="35">
        <v>0</v>
      </c>
      <c r="V186" s="35">
        <v>0</v>
      </c>
      <c r="W186" s="35"/>
      <c r="X186" s="35">
        <v>0</v>
      </c>
      <c r="Y186" s="35">
        <v>0</v>
      </c>
      <c r="Z186" s="35">
        <v>0</v>
      </c>
      <c r="AA186" s="35">
        <v>0</v>
      </c>
      <c r="AB186" s="35">
        <v>0</v>
      </c>
      <c r="AC186" s="35">
        <v>0</v>
      </c>
      <c r="AD186" s="35">
        <v>0</v>
      </c>
      <c r="AE186" s="35">
        <v>0</v>
      </c>
      <c r="AF186" s="35"/>
      <c r="AG186" s="35"/>
      <c r="AH186" s="35"/>
      <c r="AI186" s="35"/>
      <c r="AJ186" s="35"/>
      <c r="AK186" s="35"/>
      <c r="AL186" s="35">
        <v>0</v>
      </c>
      <c r="AM186" s="35">
        <v>0</v>
      </c>
      <c r="AN186" s="35">
        <v>0</v>
      </c>
      <c r="AO186" s="35">
        <v>0</v>
      </c>
      <c r="AP186" s="35">
        <v>0</v>
      </c>
      <c r="AQ186" s="35">
        <v>0</v>
      </c>
      <c r="AR186" s="185">
        <v>0</v>
      </c>
    </row>
    <row r="187" spans="1:44" x14ac:dyDescent="0.2">
      <c r="A187" s="37" t="s">
        <v>128</v>
      </c>
      <c r="B187" s="34">
        <v>0</v>
      </c>
      <c r="C187" s="35">
        <v>0</v>
      </c>
      <c r="D187" s="35">
        <v>0</v>
      </c>
      <c r="E187" s="35">
        <v>0</v>
      </c>
      <c r="F187" s="35">
        <v>0</v>
      </c>
      <c r="G187" s="35">
        <v>0</v>
      </c>
      <c r="H187" s="35">
        <v>0</v>
      </c>
      <c r="I187" s="35">
        <v>0</v>
      </c>
      <c r="J187" s="35">
        <v>0</v>
      </c>
      <c r="K187" s="35">
        <v>0</v>
      </c>
      <c r="L187" s="35">
        <v>0</v>
      </c>
      <c r="M187" s="35">
        <v>0</v>
      </c>
      <c r="N187" s="35">
        <v>0</v>
      </c>
      <c r="O187" s="35">
        <v>0</v>
      </c>
      <c r="P187" s="35">
        <v>0</v>
      </c>
      <c r="Q187" s="35">
        <v>0</v>
      </c>
      <c r="R187" s="35">
        <v>0</v>
      </c>
      <c r="S187" s="35">
        <v>0</v>
      </c>
      <c r="T187" s="35"/>
      <c r="U187" s="35">
        <v>0</v>
      </c>
      <c r="V187" s="35">
        <v>0</v>
      </c>
      <c r="W187" s="35"/>
      <c r="X187" s="35">
        <v>0</v>
      </c>
      <c r="Y187" s="35">
        <v>0</v>
      </c>
      <c r="Z187" s="35">
        <v>0</v>
      </c>
      <c r="AA187" s="35">
        <v>0</v>
      </c>
      <c r="AB187" s="35">
        <v>0</v>
      </c>
      <c r="AC187" s="35">
        <v>0</v>
      </c>
      <c r="AD187" s="35">
        <v>0</v>
      </c>
      <c r="AE187" s="35">
        <v>0</v>
      </c>
      <c r="AF187" s="35"/>
      <c r="AG187" s="35"/>
      <c r="AH187" s="35"/>
      <c r="AI187" s="35"/>
      <c r="AJ187" s="35"/>
      <c r="AK187" s="35"/>
      <c r="AL187" s="35">
        <v>0</v>
      </c>
      <c r="AM187" s="35">
        <v>0</v>
      </c>
      <c r="AN187" s="35">
        <v>0</v>
      </c>
      <c r="AO187" s="35">
        <v>0</v>
      </c>
      <c r="AP187" s="35">
        <v>0</v>
      </c>
      <c r="AQ187" s="35">
        <v>0</v>
      </c>
      <c r="AR187" s="185">
        <v>0</v>
      </c>
    </row>
    <row r="188" spans="1:44" x14ac:dyDescent="0.2">
      <c r="A188" s="37" t="s">
        <v>123</v>
      </c>
      <c r="B188" s="34">
        <v>0</v>
      </c>
      <c r="C188" s="35">
        <v>0</v>
      </c>
      <c r="D188" s="35">
        <v>0</v>
      </c>
      <c r="E188" s="35">
        <v>0</v>
      </c>
      <c r="F188" s="35">
        <v>0</v>
      </c>
      <c r="G188" s="35">
        <v>0</v>
      </c>
      <c r="H188" s="35">
        <v>0</v>
      </c>
      <c r="I188" s="35">
        <v>0</v>
      </c>
      <c r="J188" s="35">
        <v>0</v>
      </c>
      <c r="K188" s="35">
        <v>0</v>
      </c>
      <c r="L188" s="35">
        <v>0</v>
      </c>
      <c r="M188" s="35">
        <v>0</v>
      </c>
      <c r="N188" s="35">
        <v>0</v>
      </c>
      <c r="O188" s="35">
        <v>0</v>
      </c>
      <c r="P188" s="35"/>
      <c r="Q188" s="35">
        <v>0</v>
      </c>
      <c r="R188" s="35"/>
      <c r="S188" s="35"/>
      <c r="T188" s="35"/>
      <c r="U188" s="35">
        <v>0</v>
      </c>
      <c r="V188" s="35">
        <v>0</v>
      </c>
      <c r="W188" s="35"/>
      <c r="X188" s="35">
        <v>0</v>
      </c>
      <c r="Y188" s="35">
        <v>0</v>
      </c>
      <c r="Z188" s="35">
        <v>0</v>
      </c>
      <c r="AA188" s="35">
        <v>0</v>
      </c>
      <c r="AB188" s="35">
        <v>0</v>
      </c>
      <c r="AC188" s="35">
        <v>0</v>
      </c>
      <c r="AD188" s="35">
        <v>0</v>
      </c>
      <c r="AE188" s="35">
        <v>0</v>
      </c>
      <c r="AF188" s="35"/>
      <c r="AG188" s="35"/>
      <c r="AH188" s="35"/>
      <c r="AI188" s="35"/>
      <c r="AJ188" s="35"/>
      <c r="AK188" s="35"/>
      <c r="AL188" s="35">
        <v>0</v>
      </c>
      <c r="AM188" s="35">
        <v>0</v>
      </c>
      <c r="AN188" s="35">
        <v>0</v>
      </c>
      <c r="AO188" s="35">
        <v>0</v>
      </c>
      <c r="AP188" s="35">
        <v>0</v>
      </c>
      <c r="AQ188" s="35">
        <v>0</v>
      </c>
      <c r="AR188" s="185">
        <v>0</v>
      </c>
    </row>
    <row r="189" spans="1:44" x14ac:dyDescent="0.2">
      <c r="A189" s="37" t="s">
        <v>133</v>
      </c>
      <c r="B189" s="34">
        <v>0</v>
      </c>
      <c r="C189" s="35">
        <v>0</v>
      </c>
      <c r="D189" s="35">
        <v>0</v>
      </c>
      <c r="E189" s="35">
        <v>0</v>
      </c>
      <c r="F189" s="35">
        <v>0</v>
      </c>
      <c r="G189" s="35">
        <v>0</v>
      </c>
      <c r="H189" s="35">
        <v>0</v>
      </c>
      <c r="I189" s="35">
        <v>0</v>
      </c>
      <c r="J189" s="35">
        <v>0</v>
      </c>
      <c r="K189" s="35">
        <v>0</v>
      </c>
      <c r="L189" s="35">
        <v>0</v>
      </c>
      <c r="M189" s="35">
        <v>0</v>
      </c>
      <c r="N189" s="35">
        <v>0</v>
      </c>
      <c r="O189" s="35">
        <v>0</v>
      </c>
      <c r="P189" s="35"/>
      <c r="Q189" s="35">
        <v>0</v>
      </c>
      <c r="R189" s="35"/>
      <c r="S189" s="35">
        <v>0</v>
      </c>
      <c r="T189" s="35"/>
      <c r="U189" s="35">
        <v>0</v>
      </c>
      <c r="V189" s="35">
        <v>0</v>
      </c>
      <c r="W189" s="35"/>
      <c r="X189" s="35">
        <v>0</v>
      </c>
      <c r="Y189" s="35">
        <v>0</v>
      </c>
      <c r="Z189" s="35">
        <v>0</v>
      </c>
      <c r="AA189" s="35">
        <v>0</v>
      </c>
      <c r="AB189" s="35">
        <v>0</v>
      </c>
      <c r="AC189" s="35">
        <v>0</v>
      </c>
      <c r="AD189" s="35">
        <v>0</v>
      </c>
      <c r="AE189" s="35">
        <v>0</v>
      </c>
      <c r="AF189" s="35"/>
      <c r="AG189" s="35"/>
      <c r="AH189" s="35"/>
      <c r="AI189" s="35"/>
      <c r="AJ189" s="35"/>
      <c r="AK189" s="35"/>
      <c r="AL189" s="35">
        <v>0</v>
      </c>
      <c r="AM189" s="35">
        <v>0</v>
      </c>
      <c r="AN189" s="35">
        <v>0</v>
      </c>
      <c r="AO189" s="35">
        <v>0</v>
      </c>
      <c r="AP189" s="35">
        <v>0</v>
      </c>
      <c r="AQ189" s="35">
        <v>0</v>
      </c>
      <c r="AR189" s="185">
        <v>0</v>
      </c>
    </row>
    <row r="190" spans="1:44" x14ac:dyDescent="0.2">
      <c r="A190" s="37" t="s">
        <v>212</v>
      </c>
      <c r="B190" s="34">
        <v>0</v>
      </c>
      <c r="C190" s="35">
        <v>0</v>
      </c>
      <c r="D190" s="35">
        <v>0</v>
      </c>
      <c r="E190" s="35">
        <v>0</v>
      </c>
      <c r="F190" s="35">
        <v>0</v>
      </c>
      <c r="G190" s="35">
        <v>0</v>
      </c>
      <c r="H190" s="35">
        <v>0</v>
      </c>
      <c r="I190" s="35">
        <v>0</v>
      </c>
      <c r="J190" s="35">
        <v>0</v>
      </c>
      <c r="K190" s="35">
        <v>0</v>
      </c>
      <c r="L190" s="35">
        <v>0</v>
      </c>
      <c r="M190" s="35">
        <v>0</v>
      </c>
      <c r="N190" s="35">
        <v>0</v>
      </c>
      <c r="O190" s="35">
        <v>0</v>
      </c>
      <c r="P190" s="35"/>
      <c r="Q190" s="35">
        <v>0</v>
      </c>
      <c r="R190" s="35"/>
      <c r="S190" s="35"/>
      <c r="T190" s="35"/>
      <c r="U190" s="35">
        <v>0</v>
      </c>
      <c r="V190" s="35">
        <v>0</v>
      </c>
      <c r="W190" s="35"/>
      <c r="X190" s="35">
        <v>0</v>
      </c>
      <c r="Y190" s="35">
        <v>0</v>
      </c>
      <c r="Z190" s="35">
        <v>0</v>
      </c>
      <c r="AA190" s="35">
        <v>0</v>
      </c>
      <c r="AB190" s="35">
        <v>0</v>
      </c>
      <c r="AC190" s="35">
        <v>0</v>
      </c>
      <c r="AD190" s="35">
        <v>0</v>
      </c>
      <c r="AE190" s="35">
        <v>0</v>
      </c>
      <c r="AF190" s="35"/>
      <c r="AG190" s="35"/>
      <c r="AH190" s="35"/>
      <c r="AI190" s="35"/>
      <c r="AJ190" s="35"/>
      <c r="AK190" s="35"/>
      <c r="AL190" s="35">
        <v>0</v>
      </c>
      <c r="AM190" s="35">
        <v>0</v>
      </c>
      <c r="AN190" s="35">
        <v>0</v>
      </c>
      <c r="AO190" s="35">
        <v>0</v>
      </c>
      <c r="AP190" s="35">
        <v>0</v>
      </c>
      <c r="AQ190" s="35">
        <v>0</v>
      </c>
      <c r="AR190" s="185">
        <v>0</v>
      </c>
    </row>
    <row r="191" spans="1:44" x14ac:dyDescent="0.2">
      <c r="A191" s="37" t="s">
        <v>122</v>
      </c>
      <c r="B191" s="34">
        <v>0</v>
      </c>
      <c r="C191" s="35">
        <v>0</v>
      </c>
      <c r="D191" s="35">
        <v>0</v>
      </c>
      <c r="E191" s="35">
        <v>0</v>
      </c>
      <c r="F191" s="35">
        <v>0</v>
      </c>
      <c r="G191" s="35">
        <v>0</v>
      </c>
      <c r="H191" s="35">
        <v>0</v>
      </c>
      <c r="I191" s="35">
        <v>0</v>
      </c>
      <c r="J191" s="35">
        <v>0</v>
      </c>
      <c r="K191" s="35">
        <v>0</v>
      </c>
      <c r="L191" s="35">
        <v>0</v>
      </c>
      <c r="M191" s="35">
        <v>0</v>
      </c>
      <c r="N191" s="35">
        <v>0</v>
      </c>
      <c r="O191" s="35">
        <v>0</v>
      </c>
      <c r="P191" s="35">
        <v>0</v>
      </c>
      <c r="Q191" s="35">
        <v>0</v>
      </c>
      <c r="R191" s="35">
        <v>0</v>
      </c>
      <c r="S191" s="35">
        <v>0</v>
      </c>
      <c r="T191" s="35">
        <v>0</v>
      </c>
      <c r="U191" s="35">
        <v>0</v>
      </c>
      <c r="V191" s="35">
        <v>0</v>
      </c>
      <c r="W191" s="35"/>
      <c r="X191" s="35">
        <v>0</v>
      </c>
      <c r="Y191" s="35">
        <v>0</v>
      </c>
      <c r="Z191" s="35">
        <v>0</v>
      </c>
      <c r="AA191" s="35">
        <v>0</v>
      </c>
      <c r="AB191" s="35">
        <v>0</v>
      </c>
      <c r="AC191" s="35">
        <v>0</v>
      </c>
      <c r="AD191" s="35">
        <v>0</v>
      </c>
      <c r="AE191" s="35">
        <v>0</v>
      </c>
      <c r="AF191" s="35"/>
      <c r="AG191" s="35"/>
      <c r="AH191" s="35"/>
      <c r="AI191" s="35"/>
      <c r="AJ191" s="35"/>
      <c r="AK191" s="35"/>
      <c r="AL191" s="35">
        <v>0</v>
      </c>
      <c r="AM191" s="35">
        <v>0</v>
      </c>
      <c r="AN191" s="35">
        <v>0</v>
      </c>
      <c r="AO191" s="35">
        <v>0</v>
      </c>
      <c r="AP191" s="35">
        <v>0</v>
      </c>
      <c r="AQ191" s="35">
        <v>0</v>
      </c>
      <c r="AR191" s="185">
        <v>0</v>
      </c>
    </row>
    <row r="192" spans="1:44" x14ac:dyDescent="0.2">
      <c r="A192" s="37" t="s">
        <v>130</v>
      </c>
      <c r="B192" s="34">
        <v>0</v>
      </c>
      <c r="C192" s="35">
        <v>0</v>
      </c>
      <c r="D192" s="35">
        <v>0</v>
      </c>
      <c r="E192" s="35">
        <v>0</v>
      </c>
      <c r="F192" s="35">
        <v>0</v>
      </c>
      <c r="G192" s="35">
        <v>0</v>
      </c>
      <c r="H192" s="35">
        <v>0</v>
      </c>
      <c r="I192" s="35">
        <v>0</v>
      </c>
      <c r="J192" s="35">
        <v>0</v>
      </c>
      <c r="K192" s="35">
        <v>0</v>
      </c>
      <c r="L192" s="35">
        <v>0</v>
      </c>
      <c r="M192" s="35">
        <v>0</v>
      </c>
      <c r="N192" s="35">
        <v>0</v>
      </c>
      <c r="O192" s="35">
        <v>0</v>
      </c>
      <c r="P192" s="35">
        <v>0</v>
      </c>
      <c r="Q192" s="35">
        <v>0</v>
      </c>
      <c r="R192" s="35"/>
      <c r="S192" s="35"/>
      <c r="T192" s="35">
        <v>0</v>
      </c>
      <c r="U192" s="35">
        <v>0</v>
      </c>
      <c r="V192" s="35">
        <v>0</v>
      </c>
      <c r="W192" s="35"/>
      <c r="X192" s="35">
        <v>0</v>
      </c>
      <c r="Y192" s="35">
        <v>0</v>
      </c>
      <c r="Z192" s="35">
        <v>0</v>
      </c>
      <c r="AA192" s="35">
        <v>0</v>
      </c>
      <c r="AB192" s="35">
        <v>0</v>
      </c>
      <c r="AC192" s="35">
        <v>0</v>
      </c>
      <c r="AD192" s="35">
        <v>0</v>
      </c>
      <c r="AE192" s="35">
        <v>0</v>
      </c>
      <c r="AF192" s="35"/>
      <c r="AG192" s="35"/>
      <c r="AH192" s="35"/>
      <c r="AI192" s="35"/>
      <c r="AJ192" s="35"/>
      <c r="AK192" s="35">
        <v>0</v>
      </c>
      <c r="AL192" s="35">
        <v>0</v>
      </c>
      <c r="AM192" s="35">
        <v>0</v>
      </c>
      <c r="AN192" s="35">
        <v>0</v>
      </c>
      <c r="AO192" s="35">
        <v>0</v>
      </c>
      <c r="AP192" s="35">
        <v>0</v>
      </c>
      <c r="AQ192" s="35">
        <v>0</v>
      </c>
      <c r="AR192" s="185">
        <v>0</v>
      </c>
    </row>
    <row r="193" spans="1:44" x14ac:dyDescent="0.2">
      <c r="A193" s="14" t="s">
        <v>16</v>
      </c>
      <c r="B193" s="187">
        <v>0</v>
      </c>
      <c r="C193" s="188">
        <v>0</v>
      </c>
      <c r="D193" s="188">
        <v>0</v>
      </c>
      <c r="E193" s="188">
        <v>0</v>
      </c>
      <c r="F193" s="188">
        <v>0</v>
      </c>
      <c r="G193" s="188">
        <v>0</v>
      </c>
      <c r="H193" s="188">
        <v>0</v>
      </c>
      <c r="I193" s="188">
        <v>0</v>
      </c>
      <c r="J193" s="188">
        <v>0</v>
      </c>
      <c r="K193" s="188">
        <v>0</v>
      </c>
      <c r="L193" s="188">
        <v>0</v>
      </c>
      <c r="M193" s="188">
        <v>0</v>
      </c>
      <c r="N193" s="188">
        <v>0</v>
      </c>
      <c r="O193" s="188">
        <v>0</v>
      </c>
      <c r="P193" s="188">
        <v>0</v>
      </c>
      <c r="Q193" s="188">
        <v>0</v>
      </c>
      <c r="R193" s="188">
        <v>0</v>
      </c>
      <c r="S193" s="188">
        <v>0</v>
      </c>
      <c r="T193" s="188">
        <v>0</v>
      </c>
      <c r="U193" s="188">
        <v>0</v>
      </c>
      <c r="V193" s="188">
        <v>0</v>
      </c>
      <c r="W193" s="188">
        <v>0</v>
      </c>
      <c r="X193" s="188">
        <v>0</v>
      </c>
      <c r="Y193" s="188">
        <v>0</v>
      </c>
      <c r="Z193" s="188">
        <v>0</v>
      </c>
      <c r="AA193" s="188">
        <v>0</v>
      </c>
      <c r="AB193" s="188">
        <v>0</v>
      </c>
      <c r="AC193" s="188">
        <v>0</v>
      </c>
      <c r="AD193" s="188">
        <v>0</v>
      </c>
      <c r="AE193" s="188">
        <v>0</v>
      </c>
      <c r="AF193" s="188">
        <v>0</v>
      </c>
      <c r="AG193" s="188">
        <v>0</v>
      </c>
      <c r="AH193" s="188">
        <v>0</v>
      </c>
      <c r="AI193" s="188">
        <v>0</v>
      </c>
      <c r="AJ193" s="188">
        <v>0</v>
      </c>
      <c r="AK193" s="188">
        <v>0</v>
      </c>
      <c r="AL193" s="188">
        <v>0</v>
      </c>
      <c r="AM193" s="188">
        <v>0</v>
      </c>
      <c r="AN193" s="188">
        <v>0</v>
      </c>
      <c r="AO193" s="188">
        <v>0</v>
      </c>
      <c r="AP193" s="188">
        <v>0</v>
      </c>
      <c r="AQ193" s="188">
        <v>0</v>
      </c>
      <c r="AR193" s="189">
        <v>0</v>
      </c>
    </row>
  </sheetData>
  <pageMargins left="0.75" right="0.75" top="1" bottom="1" header="0.5" footer="0.5"/>
  <pageSetup orientation="portrait" r:id="rId6"/>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E193"/>
  <sheetViews>
    <sheetView zoomScale="70" zoomScaleNormal="70" workbookViewId="0"/>
  </sheetViews>
  <sheetFormatPr defaultRowHeight="12.75" x14ac:dyDescent="0.2"/>
  <cols>
    <col min="1" max="1" width="30.28515625" customWidth="1"/>
    <col min="2" max="43" width="40.7109375" customWidth="1"/>
    <col min="44" max="46" width="11.42578125" customWidth="1"/>
    <col min="47" max="52" width="29.42578125" customWidth="1"/>
    <col min="53" max="53" width="8.5703125" customWidth="1"/>
    <col min="54" max="55" width="10.5703125" customWidth="1"/>
    <col min="56" max="56" width="30.140625" customWidth="1"/>
    <col min="57" max="57" width="8.5703125" customWidth="1"/>
  </cols>
  <sheetData>
    <row r="1" spans="1:21" x14ac:dyDescent="0.2">
      <c r="A1" s="10" t="s">
        <v>103</v>
      </c>
      <c r="D1" s="27"/>
      <c r="E1" s="61"/>
      <c r="F1" s="27"/>
      <c r="G1" s="5"/>
    </row>
    <row r="2" spans="1:21" x14ac:dyDescent="0.2">
      <c r="D2" s="27"/>
      <c r="E2" s="27"/>
      <c r="F2" s="27"/>
      <c r="G2" s="5"/>
    </row>
    <row r="3" spans="1:21" x14ac:dyDescent="0.2">
      <c r="A3" s="3" t="s">
        <v>42</v>
      </c>
    </row>
    <row r="4" spans="1:21" s="9" customFormat="1" ht="34.5" customHeight="1" x14ac:dyDescent="0.2">
      <c r="A4" s="16" t="str">
        <f>A92</f>
        <v>FIPS</v>
      </c>
      <c r="B4" s="38" t="s">
        <v>84</v>
      </c>
      <c r="C4" s="38" t="s">
        <v>18</v>
      </c>
      <c r="D4" s="38" t="s">
        <v>61</v>
      </c>
      <c r="E4" s="38" t="s">
        <v>21</v>
      </c>
      <c r="F4" s="38" t="s">
        <v>60</v>
      </c>
      <c r="G4" s="38" t="s">
        <v>113</v>
      </c>
      <c r="H4" s="38" t="s">
        <v>248</v>
      </c>
      <c r="I4" s="38" t="s">
        <v>86</v>
      </c>
      <c r="J4" s="38" t="s">
        <v>456</v>
      </c>
      <c r="K4" s="38" t="s">
        <v>71</v>
      </c>
      <c r="L4" s="38" t="s">
        <v>17</v>
      </c>
      <c r="M4" s="38" t="s">
        <v>50</v>
      </c>
      <c r="N4" s="38" t="s">
        <v>54</v>
      </c>
      <c r="O4" s="38" t="s">
        <v>55</v>
      </c>
      <c r="P4" s="38" t="s">
        <v>77</v>
      </c>
      <c r="Q4" s="38" t="s">
        <v>110</v>
      </c>
      <c r="R4" s="38" t="s">
        <v>64</v>
      </c>
      <c r="S4" s="66" t="s">
        <v>75</v>
      </c>
      <c r="T4" s="16" t="s">
        <v>41</v>
      </c>
      <c r="U4" s="57"/>
    </row>
    <row r="5" spans="1:21" s="8" customFormat="1" x14ac:dyDescent="0.2">
      <c r="A5" s="8" t="str">
        <f>PROPER(VLOOKUP(A93,fips_xref!$A$5:$B$280,2,FALSE))</f>
        <v>Blaine</v>
      </c>
      <c r="B5" s="54">
        <f t="shared" ref="B5:R5" si="0">SUMIF($B$92:$AQ$92,B$4,$B93:$AQ93)</f>
        <v>503.74736967771008</v>
      </c>
      <c r="C5" s="54">
        <f t="shared" si="0"/>
        <v>10.745921314763242</v>
      </c>
      <c r="D5" s="54">
        <f t="shared" si="0"/>
        <v>5.4231648236118488</v>
      </c>
      <c r="E5" s="54">
        <f t="shared" si="0"/>
        <v>0</v>
      </c>
      <c r="F5" s="54">
        <f t="shared" si="0"/>
        <v>0</v>
      </c>
      <c r="G5" s="54">
        <f t="shared" si="0"/>
        <v>11.010607728482075</v>
      </c>
      <c r="H5" s="54">
        <f t="shared" si="0"/>
        <v>0</v>
      </c>
      <c r="I5" s="54">
        <f t="shared" si="0"/>
        <v>0</v>
      </c>
      <c r="J5" s="54">
        <f t="shared" si="0"/>
        <v>0</v>
      </c>
      <c r="K5" s="54">
        <f t="shared" si="0"/>
        <v>18.854405022799821</v>
      </c>
      <c r="L5" s="54">
        <f t="shared" si="0"/>
        <v>0.63206894398173963</v>
      </c>
      <c r="M5" s="54">
        <f t="shared" si="0"/>
        <v>0.44446165313300035</v>
      </c>
      <c r="N5" s="54">
        <f t="shared" si="0"/>
        <v>0</v>
      </c>
      <c r="O5" s="54">
        <f t="shared" si="0"/>
        <v>0</v>
      </c>
      <c r="P5" s="54">
        <f t="shared" si="0"/>
        <v>0</v>
      </c>
      <c r="Q5" s="54">
        <f t="shared" si="0"/>
        <v>0</v>
      </c>
      <c r="R5" s="54">
        <f t="shared" si="0"/>
        <v>0</v>
      </c>
      <c r="S5" s="54">
        <f t="shared" ref="S5:S20" si="1">SUMIF($B$89:$AQ$89,"N",$B93:$AQ93)</f>
        <v>1.1748724476494714</v>
      </c>
      <c r="T5" s="54">
        <f t="shared" ref="T5:T68" si="2">SUM(B5:S5)</f>
        <v>552.03287161213132</v>
      </c>
      <c r="U5" s="59"/>
    </row>
    <row r="6" spans="1:21" s="8" customFormat="1" x14ac:dyDescent="0.2">
      <c r="A6" s="8" t="str">
        <f>PROPER(VLOOKUP(A94,fips_xref!$A$5:$B$280,2,FALSE))</f>
        <v>Cascade</v>
      </c>
      <c r="B6" s="54">
        <f t="shared" ref="B6:R6" si="3">SUMIF($B$92:$AQ$92,B$4,$B94:$AQ94)</f>
        <v>0</v>
      </c>
      <c r="C6" s="54">
        <f t="shared" si="3"/>
        <v>0</v>
      </c>
      <c r="D6" s="54">
        <f t="shared" si="3"/>
        <v>0</v>
      </c>
      <c r="E6" s="54">
        <f t="shared" si="3"/>
        <v>0</v>
      </c>
      <c r="F6" s="54">
        <f t="shared" si="3"/>
        <v>0</v>
      </c>
      <c r="G6" s="54">
        <f t="shared" si="3"/>
        <v>0</v>
      </c>
      <c r="H6" s="54">
        <f t="shared" si="3"/>
        <v>0</v>
      </c>
      <c r="I6" s="54">
        <f t="shared" si="3"/>
        <v>0</v>
      </c>
      <c r="J6" s="54">
        <f t="shared" si="3"/>
        <v>0</v>
      </c>
      <c r="K6" s="54">
        <f t="shared" si="3"/>
        <v>0</v>
      </c>
      <c r="L6" s="54">
        <f t="shared" si="3"/>
        <v>0</v>
      </c>
      <c r="M6" s="54">
        <f t="shared" si="3"/>
        <v>0</v>
      </c>
      <c r="N6" s="54">
        <f t="shared" si="3"/>
        <v>0</v>
      </c>
      <c r="O6" s="54">
        <f t="shared" si="3"/>
        <v>0</v>
      </c>
      <c r="P6" s="54">
        <f t="shared" si="3"/>
        <v>0</v>
      </c>
      <c r="Q6" s="54">
        <f t="shared" si="3"/>
        <v>0</v>
      </c>
      <c r="R6" s="54">
        <f t="shared" si="3"/>
        <v>0</v>
      </c>
      <c r="S6" s="54">
        <f t="shared" si="1"/>
        <v>0</v>
      </c>
      <c r="T6" s="54">
        <f t="shared" si="2"/>
        <v>0</v>
      </c>
      <c r="U6" s="59"/>
    </row>
    <row r="7" spans="1:21" s="8" customFormat="1" x14ac:dyDescent="0.2">
      <c r="A7" s="8" t="str">
        <f>PROPER(VLOOKUP(A95,fips_xref!$A$5:$B$280,2,FALSE))</f>
        <v>Chouteau</v>
      </c>
      <c r="B7" s="54">
        <f t="shared" ref="B7:R7" si="4">SUMIF($B$92:$AQ$92,B$4,$B95:$AQ95)</f>
        <v>2.1368905948311347</v>
      </c>
      <c r="C7" s="54">
        <f t="shared" si="4"/>
        <v>0</v>
      </c>
      <c r="D7" s="54">
        <f t="shared" si="4"/>
        <v>0.50992661024807118</v>
      </c>
      <c r="E7" s="54">
        <f t="shared" si="4"/>
        <v>0</v>
      </c>
      <c r="F7" s="54">
        <f t="shared" si="4"/>
        <v>0</v>
      </c>
      <c r="G7" s="54">
        <f t="shared" si="4"/>
        <v>0</v>
      </c>
      <c r="H7" s="54">
        <f t="shared" si="4"/>
        <v>0</v>
      </c>
      <c r="I7" s="54">
        <f t="shared" si="4"/>
        <v>0</v>
      </c>
      <c r="J7" s="54">
        <f t="shared" si="4"/>
        <v>0</v>
      </c>
      <c r="K7" s="54">
        <f t="shared" si="4"/>
        <v>2.7116570101062649</v>
      </c>
      <c r="L7" s="54">
        <f t="shared" si="4"/>
        <v>9.8760772497146817E-3</v>
      </c>
      <c r="M7" s="54">
        <f t="shared" si="4"/>
        <v>0</v>
      </c>
      <c r="N7" s="54">
        <f t="shared" si="4"/>
        <v>0</v>
      </c>
      <c r="O7" s="54">
        <f t="shared" si="4"/>
        <v>0</v>
      </c>
      <c r="P7" s="54">
        <f t="shared" si="4"/>
        <v>0</v>
      </c>
      <c r="Q7" s="54">
        <f t="shared" si="4"/>
        <v>0</v>
      </c>
      <c r="R7" s="54">
        <f t="shared" si="4"/>
        <v>0</v>
      </c>
      <c r="S7" s="54">
        <f t="shared" si="1"/>
        <v>7.4298843125335856E-2</v>
      </c>
      <c r="T7" s="54">
        <f t="shared" si="2"/>
        <v>5.4426491355605204</v>
      </c>
      <c r="U7" s="59"/>
    </row>
    <row r="8" spans="1:21" s="8" customFormat="1" x14ac:dyDescent="0.2">
      <c r="A8" s="8" t="str">
        <f>PROPER(VLOOKUP(A96,fips_xref!$A$5:$B$280,2,FALSE))</f>
        <v>Fergus</v>
      </c>
      <c r="B8" s="54">
        <f t="shared" ref="B8:R8" si="5">SUMIF($B$92:$AQ$92,B$4,$B96:$AQ96)</f>
        <v>0.13805263452205466</v>
      </c>
      <c r="C8" s="54">
        <f t="shared" si="5"/>
        <v>0</v>
      </c>
      <c r="D8" s="54">
        <f t="shared" si="5"/>
        <v>3.1672357627276909E-2</v>
      </c>
      <c r="E8" s="54">
        <f t="shared" si="5"/>
        <v>0</v>
      </c>
      <c r="F8" s="54">
        <f t="shared" si="5"/>
        <v>0</v>
      </c>
      <c r="G8" s="54">
        <f t="shared" si="5"/>
        <v>0</v>
      </c>
      <c r="H8" s="54">
        <f t="shared" si="5"/>
        <v>0</v>
      </c>
      <c r="I8" s="54">
        <f t="shared" si="5"/>
        <v>0</v>
      </c>
      <c r="J8" s="54">
        <f t="shared" si="5"/>
        <v>0</v>
      </c>
      <c r="K8" s="54">
        <f t="shared" si="5"/>
        <v>0.18004645636414882</v>
      </c>
      <c r="L8" s="54">
        <f t="shared" si="5"/>
        <v>0</v>
      </c>
      <c r="M8" s="54">
        <f t="shared" si="5"/>
        <v>0</v>
      </c>
      <c r="N8" s="54">
        <f t="shared" si="5"/>
        <v>0</v>
      </c>
      <c r="O8" s="54">
        <f t="shared" si="5"/>
        <v>0</v>
      </c>
      <c r="P8" s="54">
        <f t="shared" si="5"/>
        <v>0</v>
      </c>
      <c r="Q8" s="54">
        <f t="shared" si="5"/>
        <v>0</v>
      </c>
      <c r="R8" s="54">
        <f t="shared" si="5"/>
        <v>0</v>
      </c>
      <c r="S8" s="54">
        <f t="shared" si="1"/>
        <v>4.5365399410732272E-3</v>
      </c>
      <c r="T8" s="54">
        <f t="shared" si="2"/>
        <v>0.35430798845455364</v>
      </c>
      <c r="U8" s="59"/>
    </row>
    <row r="9" spans="1:21" s="8" customFormat="1" x14ac:dyDescent="0.2">
      <c r="A9" s="8" t="str">
        <f>PROPER(VLOOKUP(A97,fips_xref!$A$5:$B$280,2,FALSE))</f>
        <v>Glacier</v>
      </c>
      <c r="B9" s="54">
        <f t="shared" ref="B9:R9" si="6">SUMIF($B$92:$AQ$92,B$4,$B97:$AQ97)</f>
        <v>93.040241985822604</v>
      </c>
      <c r="C9" s="54">
        <f t="shared" si="6"/>
        <v>8.5092085908094841</v>
      </c>
      <c r="D9" s="54">
        <f t="shared" si="6"/>
        <v>21.730723277405751</v>
      </c>
      <c r="E9" s="54">
        <f t="shared" si="6"/>
        <v>0</v>
      </c>
      <c r="F9" s="54">
        <f t="shared" si="6"/>
        <v>0</v>
      </c>
      <c r="G9" s="54">
        <f t="shared" si="6"/>
        <v>8.7188017787283805</v>
      </c>
      <c r="H9" s="54">
        <f t="shared" si="6"/>
        <v>0</v>
      </c>
      <c r="I9" s="54">
        <f t="shared" si="6"/>
        <v>6.7247779408763027</v>
      </c>
      <c r="J9" s="54">
        <f t="shared" si="6"/>
        <v>0</v>
      </c>
      <c r="K9" s="54">
        <f t="shared" si="6"/>
        <v>18.672840875999682</v>
      </c>
      <c r="L9" s="54">
        <f t="shared" si="6"/>
        <v>5.5349664223266624</v>
      </c>
      <c r="M9" s="54">
        <f t="shared" si="6"/>
        <v>0.56065546738897676</v>
      </c>
      <c r="N9" s="54">
        <f t="shared" si="6"/>
        <v>0</v>
      </c>
      <c r="O9" s="54">
        <f t="shared" si="6"/>
        <v>0</v>
      </c>
      <c r="P9" s="54">
        <f t="shared" si="6"/>
        <v>0</v>
      </c>
      <c r="Q9" s="54">
        <f t="shared" si="6"/>
        <v>0</v>
      </c>
      <c r="R9" s="54">
        <f t="shared" si="6"/>
        <v>0</v>
      </c>
      <c r="S9" s="54">
        <f t="shared" si="1"/>
        <v>3.6133249036458537</v>
      </c>
      <c r="T9" s="54">
        <f t="shared" si="2"/>
        <v>167.1055412430037</v>
      </c>
      <c r="U9" s="59"/>
    </row>
    <row r="10" spans="1:21" s="8" customFormat="1" x14ac:dyDescent="0.2">
      <c r="A10" s="8" t="str">
        <f>PROPER(VLOOKUP(A98,fips_xref!$A$5:$B$280,2,FALSE))</f>
        <v>Golden Valley</v>
      </c>
      <c r="B10" s="54">
        <f t="shared" ref="B10:R10" si="7">SUMIF($B$92:$AQ$92,B$4,$B98:$AQ98)</f>
        <v>7.8887219726888377E-2</v>
      </c>
      <c r="C10" s="54">
        <f t="shared" si="7"/>
        <v>0</v>
      </c>
      <c r="D10" s="54">
        <f t="shared" si="7"/>
        <v>1.8098490072729661E-2</v>
      </c>
      <c r="E10" s="54">
        <f t="shared" si="7"/>
        <v>0</v>
      </c>
      <c r="F10" s="54">
        <f t="shared" si="7"/>
        <v>0</v>
      </c>
      <c r="G10" s="54">
        <f t="shared" si="7"/>
        <v>0</v>
      </c>
      <c r="H10" s="54">
        <f t="shared" si="7"/>
        <v>0</v>
      </c>
      <c r="I10" s="54">
        <f t="shared" si="7"/>
        <v>0</v>
      </c>
      <c r="J10" s="54">
        <f t="shared" si="7"/>
        <v>0</v>
      </c>
      <c r="K10" s="54">
        <f t="shared" si="7"/>
        <v>0.10288368935094216</v>
      </c>
      <c r="L10" s="54">
        <f t="shared" si="7"/>
        <v>0</v>
      </c>
      <c r="M10" s="54">
        <f t="shared" si="7"/>
        <v>0</v>
      </c>
      <c r="N10" s="54">
        <f t="shared" si="7"/>
        <v>0</v>
      </c>
      <c r="O10" s="54">
        <f t="shared" si="7"/>
        <v>0</v>
      </c>
      <c r="P10" s="54">
        <f t="shared" si="7"/>
        <v>0</v>
      </c>
      <c r="Q10" s="54">
        <f t="shared" si="7"/>
        <v>0</v>
      </c>
      <c r="R10" s="54">
        <f t="shared" si="7"/>
        <v>0</v>
      </c>
      <c r="S10" s="54">
        <f t="shared" si="1"/>
        <v>1.4211689963353763E-2</v>
      </c>
      <c r="T10" s="54">
        <f t="shared" si="2"/>
        <v>0.21408108911391396</v>
      </c>
      <c r="U10" s="59"/>
    </row>
    <row r="11" spans="1:21" s="8" customFormat="1" x14ac:dyDescent="0.2">
      <c r="A11" s="8" t="str">
        <f>PROPER(VLOOKUP(A99,fips_xref!$A$5:$B$280,2,FALSE))</f>
        <v>Hill</v>
      </c>
      <c r="B11" s="54">
        <f t="shared" ref="B11:R11" si="8">SUMIF($B$92:$AQ$92,B$4,$B99:$AQ99)</f>
        <v>26.258479214375438</v>
      </c>
      <c r="C11" s="54">
        <f t="shared" si="8"/>
        <v>0</v>
      </c>
      <c r="D11" s="54">
        <f t="shared" si="8"/>
        <v>2.5160112326671009</v>
      </c>
      <c r="E11" s="54">
        <f t="shared" si="8"/>
        <v>0</v>
      </c>
      <c r="F11" s="54">
        <f t="shared" si="8"/>
        <v>0</v>
      </c>
      <c r="G11" s="54">
        <f t="shared" si="8"/>
        <v>0</v>
      </c>
      <c r="H11" s="54">
        <f t="shared" si="8"/>
        <v>0</v>
      </c>
      <c r="I11" s="54">
        <f t="shared" si="8"/>
        <v>0.20996140981639361</v>
      </c>
      <c r="J11" s="54">
        <f t="shared" si="8"/>
        <v>0</v>
      </c>
      <c r="K11" s="54">
        <f t="shared" si="8"/>
        <v>13.928457572273718</v>
      </c>
      <c r="L11" s="54">
        <f t="shared" si="8"/>
        <v>1.9752154499429363E-2</v>
      </c>
      <c r="M11" s="54">
        <f t="shared" si="8"/>
        <v>0.34126854536720325</v>
      </c>
      <c r="N11" s="54">
        <f t="shared" si="8"/>
        <v>0</v>
      </c>
      <c r="O11" s="54">
        <f t="shared" si="8"/>
        <v>0</v>
      </c>
      <c r="P11" s="54">
        <f t="shared" si="8"/>
        <v>0</v>
      </c>
      <c r="Q11" s="54">
        <f t="shared" si="8"/>
        <v>0</v>
      </c>
      <c r="R11" s="54">
        <f t="shared" si="8"/>
        <v>0</v>
      </c>
      <c r="S11" s="54">
        <f t="shared" si="1"/>
        <v>3.1303314006194127</v>
      </c>
      <c r="T11" s="54">
        <f t="shared" si="2"/>
        <v>46.404261529618694</v>
      </c>
      <c r="U11" s="59"/>
    </row>
    <row r="12" spans="1:21" s="8" customFormat="1" x14ac:dyDescent="0.2">
      <c r="A12" s="8" t="str">
        <f>PROPER(VLOOKUP(A100,fips_xref!$A$5:$B$280,2,FALSE))</f>
        <v>Liberty</v>
      </c>
      <c r="B12" s="54">
        <f t="shared" ref="B12:R12" si="9">SUMIF($B$92:$AQ$92,B$4,$B100:$AQ100)</f>
        <v>13.819801147657364</v>
      </c>
      <c r="C12" s="54">
        <f t="shared" si="9"/>
        <v>1.6102225532720622</v>
      </c>
      <c r="D12" s="54">
        <f t="shared" si="9"/>
        <v>4.7025547891600992</v>
      </c>
      <c r="E12" s="54">
        <f t="shared" si="9"/>
        <v>0</v>
      </c>
      <c r="F12" s="54">
        <f t="shared" si="9"/>
        <v>0</v>
      </c>
      <c r="G12" s="54">
        <f t="shared" si="9"/>
        <v>1.6498844882919312</v>
      </c>
      <c r="H12" s="54">
        <f t="shared" si="9"/>
        <v>0</v>
      </c>
      <c r="I12" s="54">
        <f t="shared" si="9"/>
        <v>0</v>
      </c>
      <c r="J12" s="54">
        <f t="shared" si="9"/>
        <v>0</v>
      </c>
      <c r="K12" s="54">
        <f t="shared" si="9"/>
        <v>6.9045518319319505</v>
      </c>
      <c r="L12" s="54">
        <f t="shared" si="9"/>
        <v>1.0466118325854052</v>
      </c>
      <c r="M12" s="54">
        <f t="shared" si="9"/>
        <v>0</v>
      </c>
      <c r="N12" s="54">
        <f t="shared" si="9"/>
        <v>0</v>
      </c>
      <c r="O12" s="54">
        <f t="shared" si="9"/>
        <v>0</v>
      </c>
      <c r="P12" s="54">
        <f t="shared" si="9"/>
        <v>0</v>
      </c>
      <c r="Q12" s="54">
        <f t="shared" si="9"/>
        <v>0</v>
      </c>
      <c r="R12" s="54">
        <f t="shared" si="9"/>
        <v>0</v>
      </c>
      <c r="S12" s="54">
        <f t="shared" si="1"/>
        <v>0.82278753018335038</v>
      </c>
      <c r="T12" s="54">
        <f t="shared" si="2"/>
        <v>30.556414173082164</v>
      </c>
      <c r="U12" s="59"/>
    </row>
    <row r="13" spans="1:21" s="8" customFormat="1" x14ac:dyDescent="0.2">
      <c r="A13" s="8" t="str">
        <f>PROPER(VLOOKUP(A101,fips_xref!$A$5:$B$280,2,FALSE))</f>
        <v>Musselshell</v>
      </c>
      <c r="B13" s="54">
        <f t="shared" ref="B13:R13" si="10">SUMIF($B$92:$AQ$92,B$4,$B101:$AQ101)</f>
        <v>5.238527797892182</v>
      </c>
      <c r="C13" s="54">
        <f t="shared" si="10"/>
        <v>8.7633559353527998E-2</v>
      </c>
      <c r="D13" s="54">
        <f t="shared" si="10"/>
        <v>2.5647780033709373</v>
      </c>
      <c r="E13" s="54">
        <f t="shared" si="10"/>
        <v>0</v>
      </c>
      <c r="F13" s="54">
        <f t="shared" si="10"/>
        <v>0</v>
      </c>
      <c r="G13" s="54">
        <f t="shared" si="10"/>
        <v>8.9792091122677956E-2</v>
      </c>
      <c r="H13" s="54">
        <f t="shared" si="10"/>
        <v>0</v>
      </c>
      <c r="I13" s="54">
        <f t="shared" si="10"/>
        <v>0</v>
      </c>
      <c r="J13" s="54">
        <f t="shared" si="10"/>
        <v>0</v>
      </c>
      <c r="K13" s="54">
        <f t="shared" si="10"/>
        <v>1.6196919508322229</v>
      </c>
      <c r="L13" s="54">
        <f t="shared" si="10"/>
        <v>0.68410260471531092</v>
      </c>
      <c r="M13" s="54">
        <f t="shared" si="10"/>
        <v>0</v>
      </c>
      <c r="N13" s="54">
        <f t="shared" si="10"/>
        <v>0</v>
      </c>
      <c r="O13" s="54">
        <f t="shared" si="10"/>
        <v>0</v>
      </c>
      <c r="P13" s="54">
        <f t="shared" si="10"/>
        <v>0</v>
      </c>
      <c r="Q13" s="54">
        <f t="shared" si="10"/>
        <v>0</v>
      </c>
      <c r="R13" s="54">
        <f t="shared" si="10"/>
        <v>0</v>
      </c>
      <c r="S13" s="54">
        <f t="shared" si="1"/>
        <v>0.35604953558575098</v>
      </c>
      <c r="T13" s="54">
        <f t="shared" si="2"/>
        <v>10.640575542872611</v>
      </c>
      <c r="U13" s="59"/>
    </row>
    <row r="14" spans="1:21" s="8" customFormat="1" x14ac:dyDescent="0.2">
      <c r="A14" s="8" t="str">
        <f>PROPER(VLOOKUP(A102,fips_xref!$A$5:$B$280,2,FALSE))</f>
        <v>Petroleum</v>
      </c>
      <c r="B14" s="54">
        <f t="shared" ref="B14:R14" si="11">SUMIF($B$92:$AQ$92,B$4,$B102:$AQ102)</f>
        <v>3.4092006303742766</v>
      </c>
      <c r="C14" s="54">
        <f t="shared" si="11"/>
        <v>0.39921954816607208</v>
      </c>
      <c r="D14" s="54">
        <f t="shared" si="11"/>
        <v>1.6691412402890224</v>
      </c>
      <c r="E14" s="54">
        <f t="shared" si="11"/>
        <v>0</v>
      </c>
      <c r="F14" s="54">
        <f t="shared" si="11"/>
        <v>0</v>
      </c>
      <c r="G14" s="54">
        <f t="shared" si="11"/>
        <v>0.40905285955886622</v>
      </c>
      <c r="H14" s="54">
        <f t="shared" si="11"/>
        <v>0</v>
      </c>
      <c r="I14" s="54">
        <f t="shared" si="11"/>
        <v>0</v>
      </c>
      <c r="J14" s="54">
        <f t="shared" si="11"/>
        <v>0</v>
      </c>
      <c r="K14" s="54">
        <f t="shared" si="11"/>
        <v>1.0540852378431926</v>
      </c>
      <c r="L14" s="54">
        <f t="shared" si="11"/>
        <v>0.445209631640123</v>
      </c>
      <c r="M14" s="54">
        <f t="shared" si="11"/>
        <v>0</v>
      </c>
      <c r="N14" s="54">
        <f t="shared" si="11"/>
        <v>0</v>
      </c>
      <c r="O14" s="54">
        <f t="shared" si="11"/>
        <v>0</v>
      </c>
      <c r="P14" s="54">
        <f t="shared" si="11"/>
        <v>0</v>
      </c>
      <c r="Q14" s="54">
        <f t="shared" si="11"/>
        <v>0</v>
      </c>
      <c r="R14" s="54">
        <f t="shared" si="11"/>
        <v>0</v>
      </c>
      <c r="S14" s="54">
        <f t="shared" si="1"/>
        <v>0.23095457686635279</v>
      </c>
      <c r="T14" s="54">
        <f t="shared" si="2"/>
        <v>7.6168637247379047</v>
      </c>
      <c r="U14" s="59"/>
    </row>
    <row r="15" spans="1:21" s="8" customFormat="1" x14ac:dyDescent="0.2">
      <c r="A15" s="8" t="str">
        <f>PROPER(VLOOKUP(A103,fips_xref!$A$5:$B$280,2,FALSE))</f>
        <v>Phillips</v>
      </c>
      <c r="B15" s="54">
        <f t="shared" ref="B15:R15" si="12">SUMIF($B$92:$AQ$92,B$4,$B103:$AQ103)</f>
        <v>69.84567250184196</v>
      </c>
      <c r="C15" s="54">
        <f t="shared" si="12"/>
        <v>7.5812856765798742</v>
      </c>
      <c r="D15" s="54">
        <f t="shared" si="12"/>
        <v>6.933116629525486</v>
      </c>
      <c r="E15" s="54">
        <f t="shared" si="12"/>
        <v>0</v>
      </c>
      <c r="F15" s="54">
        <f t="shared" si="12"/>
        <v>0</v>
      </c>
      <c r="G15" s="54">
        <f t="shared" si="12"/>
        <v>7.7680228821050106</v>
      </c>
      <c r="H15" s="54">
        <f t="shared" si="12"/>
        <v>0</v>
      </c>
      <c r="I15" s="54">
        <f t="shared" si="12"/>
        <v>0.16250883112723963</v>
      </c>
      <c r="J15" s="54">
        <f t="shared" si="12"/>
        <v>0</v>
      </c>
      <c r="K15" s="54">
        <f t="shared" si="12"/>
        <v>39.032596981607902</v>
      </c>
      <c r="L15" s="54">
        <f t="shared" si="12"/>
        <v>2.0046962775540248E-2</v>
      </c>
      <c r="M15" s="54">
        <f t="shared" si="12"/>
        <v>0.22913745188940784</v>
      </c>
      <c r="N15" s="54">
        <f t="shared" si="12"/>
        <v>0</v>
      </c>
      <c r="O15" s="54">
        <f t="shared" si="12"/>
        <v>0</v>
      </c>
      <c r="P15" s="54">
        <f t="shared" si="12"/>
        <v>0</v>
      </c>
      <c r="Q15" s="54">
        <f t="shared" si="12"/>
        <v>0</v>
      </c>
      <c r="R15" s="54">
        <f t="shared" si="12"/>
        <v>0</v>
      </c>
      <c r="S15" s="54">
        <f t="shared" si="1"/>
        <v>1.0786247757416572</v>
      </c>
      <c r="T15" s="54">
        <f t="shared" si="2"/>
        <v>132.6510126931941</v>
      </c>
      <c r="U15" s="59"/>
    </row>
    <row r="16" spans="1:21" s="8" customFormat="1" x14ac:dyDescent="0.2">
      <c r="A16" s="8" t="str">
        <f>PROPER(VLOOKUP(A104,fips_xref!$A$5:$B$280,2,FALSE))</f>
        <v>Pondera</v>
      </c>
      <c r="B16" s="54">
        <f t="shared" ref="B16:R16" si="13">SUMIF($B$92:$AQ$92,B$4,$B104:$AQ104)</f>
        <v>54.931310205220477</v>
      </c>
      <c r="C16" s="54">
        <f t="shared" si="13"/>
        <v>0.33015135020977882</v>
      </c>
      <c r="D16" s="54">
        <f t="shared" si="13"/>
        <v>8.7743302072516105</v>
      </c>
      <c r="E16" s="54">
        <f t="shared" si="13"/>
        <v>0</v>
      </c>
      <c r="F16" s="54">
        <f t="shared" si="13"/>
        <v>0</v>
      </c>
      <c r="G16" s="54">
        <f t="shared" si="13"/>
        <v>0.33828341951419494</v>
      </c>
      <c r="H16" s="54">
        <f t="shared" si="13"/>
        <v>0</v>
      </c>
      <c r="I16" s="54">
        <f t="shared" si="13"/>
        <v>0</v>
      </c>
      <c r="J16" s="54">
        <f t="shared" si="13"/>
        <v>0</v>
      </c>
      <c r="K16" s="54">
        <f t="shared" si="13"/>
        <v>7.3635532858468533</v>
      </c>
      <c r="L16" s="54">
        <f t="shared" si="13"/>
        <v>2.2441772948706289</v>
      </c>
      <c r="M16" s="54">
        <f t="shared" si="13"/>
        <v>0.11375618178906774</v>
      </c>
      <c r="N16" s="54">
        <f t="shared" si="13"/>
        <v>0</v>
      </c>
      <c r="O16" s="54">
        <f t="shared" si="13"/>
        <v>0</v>
      </c>
      <c r="P16" s="54">
        <f t="shared" si="13"/>
        <v>0</v>
      </c>
      <c r="Q16" s="54">
        <f t="shared" si="13"/>
        <v>0</v>
      </c>
      <c r="R16" s="54">
        <f t="shared" si="13"/>
        <v>0</v>
      </c>
      <c r="S16" s="54">
        <f t="shared" si="1"/>
        <v>1.1921824806224885</v>
      </c>
      <c r="T16" s="54">
        <f t="shared" si="2"/>
        <v>75.287744425325101</v>
      </c>
      <c r="U16" s="59"/>
    </row>
    <row r="17" spans="1:21" s="8" customFormat="1" x14ac:dyDescent="0.2">
      <c r="A17" s="8" t="str">
        <f>PROPER(VLOOKUP(A105,fips_xref!$A$5:$B$280,2,FALSE))</f>
        <v>Rosebud</v>
      </c>
      <c r="B17" s="54">
        <f t="shared" ref="B17:R17" si="14">SUMIF($B$92:$AQ$92,B$4,$B105:$AQ105)</f>
        <v>28.303373756134008</v>
      </c>
      <c r="C17" s="54">
        <f t="shared" si="14"/>
        <v>0.46181494770430631</v>
      </c>
      <c r="D17" s="54">
        <f t="shared" si="14"/>
        <v>3.3835178650544964</v>
      </c>
      <c r="E17" s="54">
        <f t="shared" si="14"/>
        <v>0</v>
      </c>
      <c r="F17" s="54">
        <f t="shared" si="14"/>
        <v>0</v>
      </c>
      <c r="G17" s="54">
        <f t="shared" si="14"/>
        <v>0.47319006750363624</v>
      </c>
      <c r="H17" s="54">
        <f t="shared" si="14"/>
        <v>0</v>
      </c>
      <c r="I17" s="54">
        <f t="shared" si="14"/>
        <v>0</v>
      </c>
      <c r="J17" s="54">
        <f t="shared" si="14"/>
        <v>0</v>
      </c>
      <c r="K17" s="54">
        <f t="shared" si="14"/>
        <v>2.1596007940690769</v>
      </c>
      <c r="L17" s="54">
        <f t="shared" si="14"/>
        <v>0.90127803478366375</v>
      </c>
      <c r="M17" s="54">
        <f t="shared" si="14"/>
        <v>0</v>
      </c>
      <c r="N17" s="54">
        <f t="shared" si="14"/>
        <v>0</v>
      </c>
      <c r="O17" s="54">
        <f t="shared" si="14"/>
        <v>0</v>
      </c>
      <c r="P17" s="54">
        <f t="shared" si="14"/>
        <v>0</v>
      </c>
      <c r="Q17" s="54">
        <f t="shared" si="14"/>
        <v>0</v>
      </c>
      <c r="R17" s="54">
        <f t="shared" si="14"/>
        <v>0</v>
      </c>
      <c r="S17" s="54">
        <f t="shared" si="1"/>
        <v>0.51713812009136484</v>
      </c>
      <c r="T17" s="54">
        <f t="shared" si="2"/>
        <v>36.199913585340553</v>
      </c>
      <c r="U17" s="59"/>
    </row>
    <row r="18" spans="1:21" s="8" customFormat="1" x14ac:dyDescent="0.2">
      <c r="A18" s="8" t="str">
        <f>PROPER(VLOOKUP(A106,fips_xref!$A$5:$B$280,2,FALSE))</f>
        <v>Teton</v>
      </c>
      <c r="B18" s="54">
        <f t="shared" ref="B18:R18" si="15">SUMIF($B$92:$AQ$92,B$4,$B106:$AQ106)</f>
        <v>9.0592205875420593</v>
      </c>
      <c r="C18" s="54">
        <f t="shared" si="15"/>
        <v>0.15022895889176233</v>
      </c>
      <c r="D18" s="54">
        <f t="shared" si="15"/>
        <v>4.4148607815657641</v>
      </c>
      <c r="E18" s="54">
        <f t="shared" si="15"/>
        <v>0</v>
      </c>
      <c r="F18" s="54">
        <f t="shared" si="15"/>
        <v>0</v>
      </c>
      <c r="G18" s="54">
        <f t="shared" si="15"/>
        <v>0.15392929906744793</v>
      </c>
      <c r="H18" s="54">
        <f t="shared" si="15"/>
        <v>0</v>
      </c>
      <c r="I18" s="54">
        <f t="shared" si="15"/>
        <v>0</v>
      </c>
      <c r="J18" s="54">
        <f t="shared" si="15"/>
        <v>0</v>
      </c>
      <c r="K18" s="54">
        <f t="shared" si="15"/>
        <v>2.8794984622061817</v>
      </c>
      <c r="L18" s="54">
        <f t="shared" si="15"/>
        <v>1.1727473223691045</v>
      </c>
      <c r="M18" s="54">
        <f t="shared" si="15"/>
        <v>0</v>
      </c>
      <c r="N18" s="54">
        <f t="shared" si="15"/>
        <v>0</v>
      </c>
      <c r="O18" s="54">
        <f t="shared" si="15"/>
        <v>0</v>
      </c>
      <c r="P18" s="54">
        <f t="shared" si="15"/>
        <v>0</v>
      </c>
      <c r="Q18" s="54">
        <f t="shared" si="15"/>
        <v>0</v>
      </c>
      <c r="R18" s="54">
        <f t="shared" si="15"/>
        <v>0</v>
      </c>
      <c r="S18" s="54">
        <f t="shared" si="1"/>
        <v>0.5984366510414475</v>
      </c>
      <c r="T18" s="54">
        <f t="shared" si="2"/>
        <v>18.428922062683768</v>
      </c>
      <c r="U18" s="59"/>
    </row>
    <row r="19" spans="1:21" s="8" customFormat="1" x14ac:dyDescent="0.2">
      <c r="A19" s="8" t="str">
        <f>PROPER(VLOOKUP(A107,fips_xref!$A$5:$B$280,2,FALSE))</f>
        <v>Toole</v>
      </c>
      <c r="B19" s="54">
        <f t="shared" ref="B19:R19" si="16">SUMIF($B$92:$AQ$92,B$4,$B107:$AQ107)</f>
        <v>183.89836182428456</v>
      </c>
      <c r="C19" s="54">
        <f t="shared" si="16"/>
        <v>13.096819322932024</v>
      </c>
      <c r="D19" s="54">
        <f t="shared" si="16"/>
        <v>41.250096952187796</v>
      </c>
      <c r="E19" s="54">
        <f t="shared" si="16"/>
        <v>0</v>
      </c>
      <c r="F19" s="54">
        <f t="shared" si="16"/>
        <v>0</v>
      </c>
      <c r="G19" s="54">
        <f t="shared" si="16"/>
        <v>13.419411498713906</v>
      </c>
      <c r="H19" s="54">
        <f t="shared" si="16"/>
        <v>0</v>
      </c>
      <c r="I19" s="54">
        <f t="shared" si="16"/>
        <v>3.0608538342815583</v>
      </c>
      <c r="J19" s="54">
        <f t="shared" si="16"/>
        <v>0</v>
      </c>
      <c r="K19" s="54">
        <f t="shared" si="16"/>
        <v>42.886902314073765</v>
      </c>
      <c r="L19" s="54">
        <f t="shared" si="16"/>
        <v>10.113893189887811</v>
      </c>
      <c r="M19" s="54">
        <f t="shared" si="16"/>
        <v>0.87754768808709405</v>
      </c>
      <c r="N19" s="54">
        <f t="shared" si="16"/>
        <v>0</v>
      </c>
      <c r="O19" s="54">
        <f t="shared" si="16"/>
        <v>0</v>
      </c>
      <c r="P19" s="54">
        <f t="shared" si="16"/>
        <v>0</v>
      </c>
      <c r="Q19" s="54">
        <f t="shared" si="16"/>
        <v>0</v>
      </c>
      <c r="R19" s="54">
        <f t="shared" si="16"/>
        <v>0</v>
      </c>
      <c r="S19" s="54">
        <f t="shared" si="1"/>
        <v>10.415120778217872</v>
      </c>
      <c r="T19" s="54">
        <f t="shared" si="2"/>
        <v>319.01900740266638</v>
      </c>
      <c r="U19" s="59"/>
    </row>
    <row r="20" spans="1:21" s="8" customFormat="1" x14ac:dyDescent="0.2">
      <c r="A20" s="8" t="str">
        <f>PROPER(VLOOKUP(A108,fips_xref!$A$5:$B$280,2,FALSE))</f>
        <v>Yellowstone</v>
      </c>
      <c r="B20" s="54">
        <f t="shared" ref="B20:R20" si="17">SUMIF($B$92:$AQ$92,B$4,$B108:$AQ108)</f>
        <v>2.411385811728147</v>
      </c>
      <c r="C20" s="54">
        <f t="shared" si="17"/>
        <v>0</v>
      </c>
      <c r="D20" s="54">
        <f t="shared" si="17"/>
        <v>1.1806120967897964</v>
      </c>
      <c r="E20" s="54">
        <f t="shared" si="17"/>
        <v>0</v>
      </c>
      <c r="F20" s="54">
        <f t="shared" si="17"/>
        <v>0</v>
      </c>
      <c r="G20" s="54">
        <f t="shared" si="17"/>
        <v>0</v>
      </c>
      <c r="H20" s="54">
        <f t="shared" si="17"/>
        <v>0</v>
      </c>
      <c r="I20" s="54">
        <f t="shared" si="17"/>
        <v>0</v>
      </c>
      <c r="J20" s="54">
        <f t="shared" si="17"/>
        <v>0</v>
      </c>
      <c r="K20" s="54">
        <f t="shared" si="17"/>
        <v>0.74557248530372167</v>
      </c>
      <c r="L20" s="54">
        <f t="shared" si="17"/>
        <v>0.31490437359911139</v>
      </c>
      <c r="M20" s="54">
        <f t="shared" si="17"/>
        <v>0</v>
      </c>
      <c r="N20" s="54">
        <f t="shared" si="17"/>
        <v>0</v>
      </c>
      <c r="O20" s="54">
        <f t="shared" si="17"/>
        <v>0</v>
      </c>
      <c r="P20" s="54">
        <f t="shared" si="17"/>
        <v>0</v>
      </c>
      <c r="Q20" s="54">
        <f t="shared" si="17"/>
        <v>0</v>
      </c>
      <c r="R20" s="54">
        <f t="shared" si="17"/>
        <v>0</v>
      </c>
      <c r="S20" s="54">
        <f t="shared" si="1"/>
        <v>0.96228522380734705</v>
      </c>
      <c r="T20" s="54">
        <f t="shared" si="2"/>
        <v>5.6147599912281239</v>
      </c>
      <c r="U20" s="59"/>
    </row>
    <row r="21" spans="1:21" s="131" customFormat="1" x14ac:dyDescent="0.2">
      <c r="A21" s="131" t="str">
        <f>PROPER(VLOOKUP(A114,fips_xref!$A$5:$B$280,2,FALSE))&amp;"_"&amp;"BLM"</f>
        <v>Blaine_BLM</v>
      </c>
      <c r="B21" s="146">
        <f t="shared" ref="B21:R21" si="18">SUMIF($B$92:$AQ$92,B$4,$B114:$AQ114)</f>
        <v>3.7846412880086833</v>
      </c>
      <c r="C21" s="146">
        <f t="shared" si="18"/>
        <v>0</v>
      </c>
      <c r="D21" s="146">
        <f t="shared" si="18"/>
        <v>1.1354003209334786</v>
      </c>
      <c r="E21" s="146">
        <f t="shared" si="18"/>
        <v>0</v>
      </c>
      <c r="F21" s="146">
        <f t="shared" si="18"/>
        <v>0</v>
      </c>
      <c r="G21" s="146">
        <f t="shared" si="18"/>
        <v>0</v>
      </c>
      <c r="H21" s="146">
        <f t="shared" si="18"/>
        <v>0</v>
      </c>
      <c r="I21" s="146">
        <f t="shared" si="18"/>
        <v>0</v>
      </c>
      <c r="J21" s="146">
        <f t="shared" si="18"/>
        <v>0</v>
      </c>
      <c r="K21" s="146">
        <f t="shared" si="18"/>
        <v>3.9143314591469038</v>
      </c>
      <c r="L21" s="146">
        <f t="shared" si="18"/>
        <v>0.13407523054158113</v>
      </c>
      <c r="M21" s="146">
        <f t="shared" si="18"/>
        <v>0</v>
      </c>
      <c r="N21" s="146">
        <f t="shared" si="18"/>
        <v>0</v>
      </c>
      <c r="O21" s="146">
        <f t="shared" si="18"/>
        <v>0</v>
      </c>
      <c r="P21" s="146">
        <f t="shared" si="18"/>
        <v>0</v>
      </c>
      <c r="Q21" s="146">
        <f t="shared" si="18"/>
        <v>1.0984786338957829E-2</v>
      </c>
      <c r="R21" s="146">
        <f t="shared" si="18"/>
        <v>0</v>
      </c>
      <c r="S21" s="146">
        <f t="shared" ref="S21:S36" si="19">SUMIF($B$89:$AQ$89,"N",$B114:$AQ114)</f>
        <v>0.15874259572879751</v>
      </c>
      <c r="T21" s="54">
        <f t="shared" si="2"/>
        <v>9.1381756806984029</v>
      </c>
      <c r="U21" s="59"/>
    </row>
    <row r="22" spans="1:21" s="131" customFormat="1" x14ac:dyDescent="0.2">
      <c r="A22" s="131" t="str">
        <f>PROPER(VLOOKUP(A115,fips_xref!$A$5:$B$280,2,FALSE))&amp;"_"&amp;"BLM"</f>
        <v>Cascade_BLM</v>
      </c>
      <c r="B22" s="146">
        <f t="shared" ref="B22:R22" si="20">SUMIF($B$92:$AQ$92,B$4,$B115:$AQ115)</f>
        <v>0</v>
      </c>
      <c r="C22" s="146">
        <f t="shared" si="20"/>
        <v>0</v>
      </c>
      <c r="D22" s="146">
        <f t="shared" si="20"/>
        <v>0</v>
      </c>
      <c r="E22" s="146">
        <f t="shared" si="20"/>
        <v>0</v>
      </c>
      <c r="F22" s="146">
        <f t="shared" si="20"/>
        <v>0</v>
      </c>
      <c r="G22" s="146">
        <f t="shared" si="20"/>
        <v>0</v>
      </c>
      <c r="H22" s="146">
        <f t="shared" si="20"/>
        <v>0</v>
      </c>
      <c r="I22" s="146">
        <f t="shared" si="20"/>
        <v>0</v>
      </c>
      <c r="J22" s="146">
        <f t="shared" si="20"/>
        <v>0</v>
      </c>
      <c r="K22" s="146">
        <f t="shared" si="20"/>
        <v>0</v>
      </c>
      <c r="L22" s="146">
        <f t="shared" si="20"/>
        <v>0</v>
      </c>
      <c r="M22" s="146">
        <f t="shared" si="20"/>
        <v>0</v>
      </c>
      <c r="N22" s="146">
        <f t="shared" si="20"/>
        <v>0</v>
      </c>
      <c r="O22" s="146">
        <f t="shared" si="20"/>
        <v>0</v>
      </c>
      <c r="P22" s="146">
        <f t="shared" si="20"/>
        <v>0</v>
      </c>
      <c r="Q22" s="146">
        <f t="shared" si="20"/>
        <v>0</v>
      </c>
      <c r="R22" s="146">
        <f t="shared" si="20"/>
        <v>0</v>
      </c>
      <c r="S22" s="146">
        <f t="shared" si="19"/>
        <v>0</v>
      </c>
      <c r="T22" s="54">
        <f t="shared" si="2"/>
        <v>0</v>
      </c>
      <c r="U22" s="59"/>
    </row>
    <row r="23" spans="1:21" s="131" customFormat="1" x14ac:dyDescent="0.2">
      <c r="A23" s="131" t="str">
        <f>PROPER(VLOOKUP(A116,fips_xref!$A$5:$B$280,2,FALSE))&amp;"_"&amp;"BLM"</f>
        <v>Chouteau_BLM</v>
      </c>
      <c r="B23" s="146">
        <f t="shared" ref="B23:R23" si="21">SUMIF($B$92:$AQ$92,B$4,$B116:$AQ116)</f>
        <v>0.28431232532086642</v>
      </c>
      <c r="C23" s="146">
        <f t="shared" si="21"/>
        <v>0</v>
      </c>
      <c r="D23" s="146">
        <f t="shared" si="21"/>
        <v>6.5227597260859235E-2</v>
      </c>
      <c r="E23" s="146">
        <f t="shared" si="21"/>
        <v>0</v>
      </c>
      <c r="F23" s="146">
        <f t="shared" si="21"/>
        <v>0</v>
      </c>
      <c r="G23" s="146">
        <f t="shared" si="21"/>
        <v>0</v>
      </c>
      <c r="H23" s="146">
        <f t="shared" si="21"/>
        <v>0</v>
      </c>
      <c r="I23" s="146">
        <f t="shared" si="21"/>
        <v>0</v>
      </c>
      <c r="J23" s="146">
        <f t="shared" si="21"/>
        <v>0</v>
      </c>
      <c r="K23" s="146">
        <f t="shared" si="21"/>
        <v>0.37079644913618248</v>
      </c>
      <c r="L23" s="146">
        <f t="shared" si="21"/>
        <v>0</v>
      </c>
      <c r="M23" s="146">
        <f t="shared" si="21"/>
        <v>0</v>
      </c>
      <c r="N23" s="146">
        <f t="shared" si="21"/>
        <v>0</v>
      </c>
      <c r="O23" s="146">
        <f t="shared" si="21"/>
        <v>0</v>
      </c>
      <c r="P23" s="146">
        <f t="shared" si="21"/>
        <v>0</v>
      </c>
      <c r="Q23" s="146">
        <f t="shared" si="21"/>
        <v>0</v>
      </c>
      <c r="R23" s="146">
        <f t="shared" si="21"/>
        <v>0</v>
      </c>
      <c r="S23" s="146">
        <f t="shared" si="19"/>
        <v>9.3427715017742989E-3</v>
      </c>
      <c r="T23" s="54">
        <f t="shared" si="2"/>
        <v>0.72967914321968241</v>
      </c>
      <c r="U23" s="59"/>
    </row>
    <row r="24" spans="1:21" s="131" customFormat="1" x14ac:dyDescent="0.2">
      <c r="A24" s="131" t="str">
        <f>PROPER(VLOOKUP(A117,fips_xref!$A$5:$B$280,2,FALSE))&amp;"_"&amp;"BLM"</f>
        <v>Fergus_BLM</v>
      </c>
      <c r="B24" s="146">
        <f t="shared" ref="B24:R24" si="22">SUMIF($B$92:$AQ$92,B$4,$B117:$AQ117)</f>
        <v>0.13805263452205466</v>
      </c>
      <c r="C24" s="146">
        <f t="shared" si="22"/>
        <v>0</v>
      </c>
      <c r="D24" s="146">
        <f t="shared" si="22"/>
        <v>3.1672357627276909E-2</v>
      </c>
      <c r="E24" s="146">
        <f t="shared" si="22"/>
        <v>0</v>
      </c>
      <c r="F24" s="146">
        <f t="shared" si="22"/>
        <v>0</v>
      </c>
      <c r="G24" s="146">
        <f t="shared" si="22"/>
        <v>0</v>
      </c>
      <c r="H24" s="146">
        <f t="shared" si="22"/>
        <v>0</v>
      </c>
      <c r="I24" s="146">
        <f t="shared" si="22"/>
        <v>0</v>
      </c>
      <c r="J24" s="146">
        <f t="shared" si="22"/>
        <v>0</v>
      </c>
      <c r="K24" s="146">
        <f t="shared" si="22"/>
        <v>0.18004645636414882</v>
      </c>
      <c r="L24" s="146">
        <f t="shared" si="22"/>
        <v>0</v>
      </c>
      <c r="M24" s="146">
        <f t="shared" si="22"/>
        <v>0</v>
      </c>
      <c r="N24" s="146">
        <f t="shared" si="22"/>
        <v>0</v>
      </c>
      <c r="O24" s="146">
        <f t="shared" si="22"/>
        <v>0</v>
      </c>
      <c r="P24" s="146">
        <f t="shared" si="22"/>
        <v>0</v>
      </c>
      <c r="Q24" s="146">
        <f t="shared" si="22"/>
        <v>0</v>
      </c>
      <c r="R24" s="146">
        <f t="shared" si="22"/>
        <v>0</v>
      </c>
      <c r="S24" s="146">
        <f t="shared" si="19"/>
        <v>4.5365399410732272E-3</v>
      </c>
      <c r="T24" s="54">
        <f t="shared" si="2"/>
        <v>0.35430798845455364</v>
      </c>
      <c r="U24" s="59"/>
    </row>
    <row r="25" spans="1:21" s="131" customFormat="1" x14ac:dyDescent="0.2">
      <c r="A25" s="131" t="str">
        <f>PROPER(VLOOKUP(A118,fips_xref!$A$5:$B$280,2,FALSE))&amp;"_"&amp;"BLM"</f>
        <v>Glacier_BLM</v>
      </c>
      <c r="B25" s="146">
        <f t="shared" ref="B25:R25" si="23">SUMIF($B$92:$AQ$92,B$4,$B118:$AQ118)</f>
        <v>0.80634772038576064</v>
      </c>
      <c r="C25" s="146">
        <f t="shared" si="23"/>
        <v>0</v>
      </c>
      <c r="D25" s="146">
        <f t="shared" si="23"/>
        <v>0.38549153868909147</v>
      </c>
      <c r="E25" s="146">
        <f t="shared" si="23"/>
        <v>0</v>
      </c>
      <c r="F25" s="146">
        <f t="shared" si="23"/>
        <v>0</v>
      </c>
      <c r="G25" s="146">
        <f t="shared" si="23"/>
        <v>0</v>
      </c>
      <c r="H25" s="146">
        <f t="shared" si="23"/>
        <v>0</v>
      </c>
      <c r="I25" s="146">
        <f t="shared" si="23"/>
        <v>0</v>
      </c>
      <c r="J25" s="146">
        <f t="shared" si="23"/>
        <v>0</v>
      </c>
      <c r="K25" s="146">
        <f t="shared" si="23"/>
        <v>0.28486232357741004</v>
      </c>
      <c r="L25" s="146">
        <f t="shared" si="23"/>
        <v>0.10063575313321203</v>
      </c>
      <c r="M25" s="146">
        <f t="shared" si="23"/>
        <v>0</v>
      </c>
      <c r="N25" s="146">
        <f t="shared" si="23"/>
        <v>0</v>
      </c>
      <c r="O25" s="146">
        <f t="shared" si="23"/>
        <v>0</v>
      </c>
      <c r="P25" s="146">
        <f t="shared" si="23"/>
        <v>0</v>
      </c>
      <c r="Q25" s="146">
        <f t="shared" si="23"/>
        <v>6.7243079018318029E-4</v>
      </c>
      <c r="R25" s="146">
        <f t="shared" si="23"/>
        <v>0</v>
      </c>
      <c r="S25" s="146">
        <f t="shared" si="19"/>
        <v>5.2299468862494536E-2</v>
      </c>
      <c r="T25" s="54">
        <f t="shared" si="2"/>
        <v>1.6303092354381519</v>
      </c>
      <c r="U25" s="59"/>
    </row>
    <row r="26" spans="1:21" s="131" customFormat="1" x14ac:dyDescent="0.2">
      <c r="A26" s="131" t="str">
        <f>PROPER(VLOOKUP(A119,fips_xref!$A$5:$B$280,2,FALSE))&amp;"_"&amp;"BLM"</f>
        <v>Golden Valley_BLM</v>
      </c>
      <c r="B26" s="146">
        <f t="shared" ref="B26:R26" si="24">SUMIF($B$92:$AQ$92,B$4,$B119:$AQ119)</f>
        <v>0</v>
      </c>
      <c r="C26" s="146">
        <f t="shared" si="24"/>
        <v>0</v>
      </c>
      <c r="D26" s="146">
        <f t="shared" si="24"/>
        <v>0</v>
      </c>
      <c r="E26" s="146">
        <f t="shared" si="24"/>
        <v>0</v>
      </c>
      <c r="F26" s="146">
        <f t="shared" si="24"/>
        <v>0</v>
      </c>
      <c r="G26" s="146">
        <f t="shared" si="24"/>
        <v>0</v>
      </c>
      <c r="H26" s="146">
        <f t="shared" si="24"/>
        <v>0</v>
      </c>
      <c r="I26" s="146">
        <f t="shared" si="24"/>
        <v>0</v>
      </c>
      <c r="J26" s="146">
        <f t="shared" si="24"/>
        <v>0</v>
      </c>
      <c r="K26" s="146">
        <f t="shared" si="24"/>
        <v>0</v>
      </c>
      <c r="L26" s="146">
        <f t="shared" si="24"/>
        <v>0</v>
      </c>
      <c r="M26" s="146">
        <f t="shared" si="24"/>
        <v>0</v>
      </c>
      <c r="N26" s="146">
        <f t="shared" si="24"/>
        <v>0</v>
      </c>
      <c r="O26" s="146">
        <f t="shared" si="24"/>
        <v>0</v>
      </c>
      <c r="P26" s="146">
        <f t="shared" si="24"/>
        <v>0</v>
      </c>
      <c r="Q26" s="146">
        <f t="shared" si="24"/>
        <v>0</v>
      </c>
      <c r="R26" s="146">
        <f t="shared" si="24"/>
        <v>0</v>
      </c>
      <c r="S26" s="146">
        <f t="shared" si="19"/>
        <v>0</v>
      </c>
      <c r="T26" s="54">
        <f t="shared" si="2"/>
        <v>0</v>
      </c>
      <c r="U26" s="59"/>
    </row>
    <row r="27" spans="1:21" s="131" customFormat="1" x14ac:dyDescent="0.2">
      <c r="A27" s="131" t="str">
        <f>PROPER(VLOOKUP(A120,fips_xref!$A$5:$B$280,2,FALSE))&amp;"_"&amp;"BLM"</f>
        <v>Hill_BLM</v>
      </c>
      <c r="B27" s="146">
        <f t="shared" ref="B27:R27" si="25">SUMIF($B$92:$AQ$92,B$4,$B120:$AQ120)</f>
        <v>0.26654280498831218</v>
      </c>
      <c r="C27" s="146">
        <f t="shared" si="25"/>
        <v>0</v>
      </c>
      <c r="D27" s="146">
        <f t="shared" si="25"/>
        <v>6.1150872432055539E-2</v>
      </c>
      <c r="E27" s="146">
        <f t="shared" si="25"/>
        <v>0</v>
      </c>
      <c r="F27" s="146">
        <f t="shared" si="25"/>
        <v>0</v>
      </c>
      <c r="G27" s="146">
        <f t="shared" si="25"/>
        <v>0</v>
      </c>
      <c r="H27" s="146">
        <f t="shared" si="25"/>
        <v>0</v>
      </c>
      <c r="I27" s="146">
        <f t="shared" si="25"/>
        <v>0</v>
      </c>
      <c r="J27" s="146">
        <f t="shared" si="25"/>
        <v>0</v>
      </c>
      <c r="K27" s="146">
        <f t="shared" si="25"/>
        <v>0.34762167106517117</v>
      </c>
      <c r="L27" s="146">
        <f t="shared" si="25"/>
        <v>0</v>
      </c>
      <c r="M27" s="146">
        <f t="shared" si="25"/>
        <v>0</v>
      </c>
      <c r="N27" s="146">
        <f t="shared" si="25"/>
        <v>0</v>
      </c>
      <c r="O27" s="146">
        <f t="shared" si="25"/>
        <v>0</v>
      </c>
      <c r="P27" s="146">
        <f t="shared" si="25"/>
        <v>0</v>
      </c>
      <c r="Q27" s="146">
        <f t="shared" si="25"/>
        <v>0</v>
      </c>
      <c r="R27" s="146">
        <f t="shared" si="25"/>
        <v>0</v>
      </c>
      <c r="S27" s="146">
        <f t="shared" si="19"/>
        <v>8.7588482829134041E-3</v>
      </c>
      <c r="T27" s="54">
        <f t="shared" si="2"/>
        <v>0.68407419676845227</v>
      </c>
      <c r="U27" s="59"/>
    </row>
    <row r="28" spans="1:21" s="131" customFormat="1" x14ac:dyDescent="0.2">
      <c r="A28" s="131" t="str">
        <f>PROPER(VLOOKUP(A121,fips_xref!$A$5:$B$280,2,FALSE))&amp;"_"&amp;"BLM"</f>
        <v>Liberty_BLM</v>
      </c>
      <c r="B28" s="146">
        <f t="shared" ref="B28:R28" si="26">SUMIF($B$92:$AQ$92,B$4,$B121:$AQ121)</f>
        <v>1.0669659350702985</v>
      </c>
      <c r="C28" s="146">
        <f t="shared" si="26"/>
        <v>0</v>
      </c>
      <c r="D28" s="146">
        <f t="shared" si="26"/>
        <v>0.44337367909364117</v>
      </c>
      <c r="E28" s="146">
        <f t="shared" si="26"/>
        <v>0</v>
      </c>
      <c r="F28" s="146">
        <f t="shared" si="26"/>
        <v>0</v>
      </c>
      <c r="G28" s="146">
        <f t="shared" si="26"/>
        <v>0</v>
      </c>
      <c r="H28" s="146">
        <f t="shared" si="26"/>
        <v>0</v>
      </c>
      <c r="I28" s="146">
        <f t="shared" si="26"/>
        <v>0</v>
      </c>
      <c r="J28" s="146">
        <f t="shared" si="26"/>
        <v>0</v>
      </c>
      <c r="K28" s="146">
        <f t="shared" si="26"/>
        <v>0.63205975334657594</v>
      </c>
      <c r="L28" s="146">
        <f t="shared" si="26"/>
        <v>9.9677317389086195E-2</v>
      </c>
      <c r="M28" s="146">
        <f t="shared" si="26"/>
        <v>0</v>
      </c>
      <c r="N28" s="146">
        <f t="shared" si="26"/>
        <v>0</v>
      </c>
      <c r="O28" s="146">
        <f t="shared" si="26"/>
        <v>0</v>
      </c>
      <c r="P28" s="146">
        <f t="shared" si="26"/>
        <v>0</v>
      </c>
      <c r="Q28" s="146">
        <f t="shared" si="26"/>
        <v>1.2354581581540177E-2</v>
      </c>
      <c r="R28" s="146">
        <f t="shared" si="26"/>
        <v>0</v>
      </c>
      <c r="S28" s="146">
        <f t="shared" si="19"/>
        <v>6.0617895024612865E-2</v>
      </c>
      <c r="T28" s="54">
        <f t="shared" si="2"/>
        <v>2.3150491615057547</v>
      </c>
      <c r="U28" s="59"/>
    </row>
    <row r="29" spans="1:21" s="131" customFormat="1" x14ac:dyDescent="0.2">
      <c r="A29" s="131" t="str">
        <f>PROPER(VLOOKUP(A122,fips_xref!$A$5:$B$280,2,FALSE))&amp;"_"&amp;"BLM"</f>
        <v>Musselshell_BLM</v>
      </c>
      <c r="B29" s="146">
        <f t="shared" ref="B29:R29" si="27">SUMIF($B$92:$AQ$92,B$4,$B122:$AQ122)</f>
        <v>0.41575617443588747</v>
      </c>
      <c r="C29" s="146">
        <f t="shared" si="27"/>
        <v>0</v>
      </c>
      <c r="D29" s="146">
        <f t="shared" si="27"/>
        <v>0.20355380979134421</v>
      </c>
      <c r="E29" s="146">
        <f t="shared" si="27"/>
        <v>0</v>
      </c>
      <c r="F29" s="146">
        <f t="shared" si="27"/>
        <v>0</v>
      </c>
      <c r="G29" s="146">
        <f t="shared" si="27"/>
        <v>0</v>
      </c>
      <c r="H29" s="146">
        <f t="shared" si="27"/>
        <v>0</v>
      </c>
      <c r="I29" s="146">
        <f t="shared" si="27"/>
        <v>0</v>
      </c>
      <c r="J29" s="146">
        <f t="shared" si="27"/>
        <v>0</v>
      </c>
      <c r="K29" s="146">
        <f t="shared" si="27"/>
        <v>0.12854698022477959</v>
      </c>
      <c r="L29" s="146">
        <f t="shared" si="27"/>
        <v>5.4293857517088158E-2</v>
      </c>
      <c r="M29" s="146">
        <f t="shared" si="27"/>
        <v>0</v>
      </c>
      <c r="N29" s="146">
        <f t="shared" si="27"/>
        <v>0</v>
      </c>
      <c r="O29" s="146">
        <f t="shared" si="27"/>
        <v>0</v>
      </c>
      <c r="P29" s="146">
        <f t="shared" si="27"/>
        <v>0</v>
      </c>
      <c r="Q29" s="146">
        <f t="shared" si="27"/>
        <v>0</v>
      </c>
      <c r="R29" s="146">
        <f t="shared" si="27"/>
        <v>0</v>
      </c>
      <c r="S29" s="146">
        <f t="shared" si="19"/>
        <v>2.7582607677959489E-2</v>
      </c>
      <c r="T29" s="54">
        <f t="shared" si="2"/>
        <v>0.82973342964705898</v>
      </c>
      <c r="U29" s="59"/>
    </row>
    <row r="30" spans="1:21" s="131" customFormat="1" x14ac:dyDescent="0.2">
      <c r="A30" s="131" t="str">
        <f>PROPER(VLOOKUP(A123,fips_xref!$A$5:$B$280,2,FALSE))&amp;"_"&amp;"BLM"</f>
        <v>Petroleum_BLM</v>
      </c>
      <c r="B30" s="146">
        <f t="shared" ref="B30:R30" si="28">SUMIF($B$92:$AQ$92,B$4,$B123:$AQ123)</f>
        <v>1.4135709930820173</v>
      </c>
      <c r="C30" s="146">
        <f t="shared" si="28"/>
        <v>0</v>
      </c>
      <c r="D30" s="146">
        <f t="shared" si="28"/>
        <v>0.69208295329057035</v>
      </c>
      <c r="E30" s="146">
        <f t="shared" si="28"/>
        <v>0</v>
      </c>
      <c r="F30" s="146">
        <f t="shared" si="28"/>
        <v>0</v>
      </c>
      <c r="G30" s="146">
        <f t="shared" si="28"/>
        <v>0</v>
      </c>
      <c r="H30" s="146">
        <f t="shared" si="28"/>
        <v>0</v>
      </c>
      <c r="I30" s="146">
        <f t="shared" si="28"/>
        <v>0</v>
      </c>
      <c r="J30" s="146">
        <f t="shared" si="28"/>
        <v>0</v>
      </c>
      <c r="K30" s="146">
        <f t="shared" si="28"/>
        <v>0.43705973276425059</v>
      </c>
      <c r="L30" s="146">
        <f t="shared" si="28"/>
        <v>0.18459911555809977</v>
      </c>
      <c r="M30" s="146">
        <f t="shared" si="28"/>
        <v>0</v>
      </c>
      <c r="N30" s="146">
        <f t="shared" si="28"/>
        <v>0</v>
      </c>
      <c r="O30" s="146">
        <f t="shared" si="28"/>
        <v>0</v>
      </c>
      <c r="P30" s="146">
        <f t="shared" si="28"/>
        <v>0</v>
      </c>
      <c r="Q30" s="146">
        <f t="shared" si="28"/>
        <v>0</v>
      </c>
      <c r="R30" s="146">
        <f t="shared" si="28"/>
        <v>0</v>
      </c>
      <c r="S30" s="146">
        <f t="shared" si="19"/>
        <v>9.3780866105062241E-2</v>
      </c>
      <c r="T30" s="54">
        <f t="shared" si="2"/>
        <v>2.8210936608000003</v>
      </c>
      <c r="U30" s="59"/>
    </row>
    <row r="31" spans="1:21" s="131" customFormat="1" x14ac:dyDescent="0.2">
      <c r="A31" s="131" t="str">
        <f>PROPER(VLOOKUP(A124,fips_xref!$A$5:$B$280,2,FALSE))&amp;"_"&amp;"BLM"</f>
        <v>Phillips_BLM</v>
      </c>
      <c r="B31" s="146">
        <f t="shared" ref="B31:R31" si="29">SUMIF($B$92:$AQ$92,B$4,$B124:$AQ124)</f>
        <v>20.517937455420039</v>
      </c>
      <c r="C31" s="146">
        <f t="shared" si="29"/>
        <v>0</v>
      </c>
      <c r="D31" s="146">
        <f t="shared" si="29"/>
        <v>4.7272429567833729</v>
      </c>
      <c r="E31" s="146">
        <f t="shared" si="29"/>
        <v>0</v>
      </c>
      <c r="F31" s="146">
        <f t="shared" si="29"/>
        <v>0</v>
      </c>
      <c r="G31" s="146">
        <f t="shared" si="29"/>
        <v>0</v>
      </c>
      <c r="H31" s="146">
        <f t="shared" si="29"/>
        <v>0</v>
      </c>
      <c r="I31" s="146">
        <f t="shared" si="29"/>
        <v>0</v>
      </c>
      <c r="J31" s="146">
        <f t="shared" si="29"/>
        <v>0</v>
      </c>
      <c r="K31" s="146">
        <f t="shared" si="29"/>
        <v>26.682856947223954</v>
      </c>
      <c r="L31" s="146">
        <f t="shared" si="29"/>
        <v>1.0023481387770124E-2</v>
      </c>
      <c r="M31" s="146">
        <f t="shared" si="29"/>
        <v>0</v>
      </c>
      <c r="N31" s="146">
        <f t="shared" si="29"/>
        <v>0</v>
      </c>
      <c r="O31" s="146">
        <f t="shared" si="29"/>
        <v>0</v>
      </c>
      <c r="P31" s="146">
        <f t="shared" si="29"/>
        <v>0</v>
      </c>
      <c r="Q31" s="146">
        <f t="shared" si="29"/>
        <v>7.0470077200570096E-4</v>
      </c>
      <c r="R31" s="146">
        <f t="shared" si="29"/>
        <v>0</v>
      </c>
      <c r="S31" s="146">
        <f t="shared" si="19"/>
        <v>0.6768087333990005</v>
      </c>
      <c r="T31" s="54">
        <f t="shared" si="2"/>
        <v>52.615574274986137</v>
      </c>
      <c r="U31" s="59"/>
    </row>
    <row r="32" spans="1:21" s="131" customFormat="1" x14ac:dyDescent="0.2">
      <c r="A32" s="131" t="str">
        <f>PROPER(VLOOKUP(A125,fips_xref!$A$5:$B$280,2,FALSE))&amp;"_"&amp;"BLM"</f>
        <v>Pondera_BLM</v>
      </c>
      <c r="B32" s="146">
        <f t="shared" ref="B32:R32" si="30">SUMIF($B$92:$AQ$92,B$4,$B125:$AQ125)</f>
        <v>0.13030946985155303</v>
      </c>
      <c r="C32" s="146">
        <f t="shared" si="30"/>
        <v>0</v>
      </c>
      <c r="D32" s="146">
        <f t="shared" si="30"/>
        <v>4.9856131230855402E-2</v>
      </c>
      <c r="E32" s="146">
        <f t="shared" si="30"/>
        <v>0</v>
      </c>
      <c r="F32" s="146">
        <f t="shared" si="30"/>
        <v>0</v>
      </c>
      <c r="G32" s="146">
        <f t="shared" si="30"/>
        <v>0</v>
      </c>
      <c r="H32" s="146">
        <f t="shared" si="30"/>
        <v>0</v>
      </c>
      <c r="I32" s="146">
        <f t="shared" si="30"/>
        <v>0</v>
      </c>
      <c r="J32" s="146">
        <f t="shared" si="30"/>
        <v>0</v>
      </c>
      <c r="K32" s="146">
        <f t="shared" si="30"/>
        <v>9.3613635525735317E-2</v>
      </c>
      <c r="L32" s="146">
        <f t="shared" si="30"/>
        <v>1.0018648637815306E-2</v>
      </c>
      <c r="M32" s="146">
        <f t="shared" si="30"/>
        <v>0</v>
      </c>
      <c r="N32" s="146">
        <f t="shared" si="30"/>
        <v>0</v>
      </c>
      <c r="O32" s="146">
        <f t="shared" si="30"/>
        <v>0</v>
      </c>
      <c r="P32" s="146">
        <f t="shared" si="30"/>
        <v>0</v>
      </c>
      <c r="Q32" s="146">
        <f t="shared" si="30"/>
        <v>0</v>
      </c>
      <c r="R32" s="146">
        <f t="shared" si="30"/>
        <v>0</v>
      </c>
      <c r="S32" s="146">
        <f t="shared" si="19"/>
        <v>6.850785562778643E-3</v>
      </c>
      <c r="T32" s="54">
        <f t="shared" si="2"/>
        <v>0.29064867080873769</v>
      </c>
      <c r="U32" s="59"/>
    </row>
    <row r="33" spans="1:21" s="131" customFormat="1" x14ac:dyDescent="0.2">
      <c r="A33" s="131" t="str">
        <f>PROPER(VLOOKUP(A126,fips_xref!$A$5:$B$280,2,FALSE))&amp;"_"&amp;"BLM"</f>
        <v>Rosebud_BLM</v>
      </c>
      <c r="B33" s="146">
        <f t="shared" ref="B33:R33" si="31">SUMIF($B$92:$AQ$92,B$4,$B126:$AQ126)</f>
        <v>0.49890740932306493</v>
      </c>
      <c r="C33" s="146">
        <f t="shared" si="31"/>
        <v>0</v>
      </c>
      <c r="D33" s="146">
        <f t="shared" si="31"/>
        <v>0.24426457174961305</v>
      </c>
      <c r="E33" s="146">
        <f t="shared" si="31"/>
        <v>0</v>
      </c>
      <c r="F33" s="146">
        <f t="shared" si="31"/>
        <v>0</v>
      </c>
      <c r="G33" s="146">
        <f t="shared" si="31"/>
        <v>0</v>
      </c>
      <c r="H33" s="146">
        <f t="shared" si="31"/>
        <v>0</v>
      </c>
      <c r="I33" s="146">
        <f t="shared" si="31"/>
        <v>0</v>
      </c>
      <c r="J33" s="146">
        <f t="shared" si="31"/>
        <v>0</v>
      </c>
      <c r="K33" s="146">
        <f t="shared" si="31"/>
        <v>0.15425637626973551</v>
      </c>
      <c r="L33" s="146">
        <f t="shared" si="31"/>
        <v>6.5152629020505809E-2</v>
      </c>
      <c r="M33" s="146">
        <f t="shared" si="31"/>
        <v>0</v>
      </c>
      <c r="N33" s="146">
        <f t="shared" si="31"/>
        <v>0</v>
      </c>
      <c r="O33" s="146">
        <f t="shared" si="31"/>
        <v>0</v>
      </c>
      <c r="P33" s="146">
        <f t="shared" si="31"/>
        <v>0</v>
      </c>
      <c r="Q33" s="146">
        <f t="shared" si="31"/>
        <v>2.4593773179491579E-3</v>
      </c>
      <c r="R33" s="146">
        <f t="shared" si="31"/>
        <v>0</v>
      </c>
      <c r="S33" s="146">
        <f t="shared" si="19"/>
        <v>3.309912921355139E-2</v>
      </c>
      <c r="T33" s="54">
        <f t="shared" si="2"/>
        <v>0.99813949289441994</v>
      </c>
      <c r="U33" s="59"/>
    </row>
    <row r="34" spans="1:21" s="131" customFormat="1" x14ac:dyDescent="0.2">
      <c r="A34" s="131" t="str">
        <f>PROPER(VLOOKUP(A127,fips_xref!$A$5:$B$280,2,FALSE))&amp;"_"&amp;"BLM"</f>
        <v>Teton_BLM</v>
      </c>
      <c r="B34" s="146">
        <f t="shared" ref="B34:R34" si="32">SUMIF($B$92:$AQ$92,B$4,$B127:$AQ127)</f>
        <v>0</v>
      </c>
      <c r="C34" s="146">
        <f t="shared" si="32"/>
        <v>0</v>
      </c>
      <c r="D34" s="146">
        <f t="shared" si="32"/>
        <v>0</v>
      </c>
      <c r="E34" s="146">
        <f t="shared" si="32"/>
        <v>0</v>
      </c>
      <c r="F34" s="146">
        <f t="shared" si="32"/>
        <v>0</v>
      </c>
      <c r="G34" s="146">
        <f t="shared" si="32"/>
        <v>0</v>
      </c>
      <c r="H34" s="146">
        <f t="shared" si="32"/>
        <v>0</v>
      </c>
      <c r="I34" s="146">
        <f t="shared" si="32"/>
        <v>0</v>
      </c>
      <c r="J34" s="146">
        <f t="shared" si="32"/>
        <v>0</v>
      </c>
      <c r="K34" s="146">
        <f t="shared" si="32"/>
        <v>0</v>
      </c>
      <c r="L34" s="146">
        <f t="shared" si="32"/>
        <v>0</v>
      </c>
      <c r="M34" s="146">
        <f t="shared" si="32"/>
        <v>0</v>
      </c>
      <c r="N34" s="146">
        <f t="shared" si="32"/>
        <v>0</v>
      </c>
      <c r="O34" s="146">
        <f t="shared" si="32"/>
        <v>0</v>
      </c>
      <c r="P34" s="146">
        <f t="shared" si="32"/>
        <v>0</v>
      </c>
      <c r="Q34" s="146">
        <f t="shared" si="32"/>
        <v>0</v>
      </c>
      <c r="R34" s="146">
        <f t="shared" si="32"/>
        <v>0</v>
      </c>
      <c r="S34" s="146">
        <f t="shared" si="19"/>
        <v>0</v>
      </c>
      <c r="T34" s="54">
        <f t="shared" si="2"/>
        <v>0</v>
      </c>
      <c r="U34" s="59"/>
    </row>
    <row r="35" spans="1:21" s="131" customFormat="1" x14ac:dyDescent="0.2">
      <c r="A35" s="131" t="str">
        <f>PROPER(VLOOKUP(A128,fips_xref!$A$5:$B$280,2,FALSE))&amp;"_"&amp;"BLM"</f>
        <v>Toole_BLM</v>
      </c>
      <c r="B35" s="146">
        <f t="shared" ref="B35:R35" si="33">SUMIF($B$92:$AQ$92,B$4,$B128:$AQ128)</f>
        <v>12.720080413337781</v>
      </c>
      <c r="C35" s="146">
        <f t="shared" si="33"/>
        <v>0</v>
      </c>
      <c r="D35" s="146">
        <f t="shared" si="33"/>
        <v>6.0460293946327521</v>
      </c>
      <c r="E35" s="146">
        <f t="shared" si="33"/>
        <v>0</v>
      </c>
      <c r="F35" s="146">
        <f t="shared" si="33"/>
        <v>0</v>
      </c>
      <c r="G35" s="146">
        <f t="shared" si="33"/>
        <v>0</v>
      </c>
      <c r="H35" s="146">
        <f t="shared" si="33"/>
        <v>0</v>
      </c>
      <c r="I35" s="146">
        <f t="shared" si="33"/>
        <v>0</v>
      </c>
      <c r="J35" s="146">
        <f t="shared" si="33"/>
        <v>0</v>
      </c>
      <c r="K35" s="146">
        <f t="shared" si="33"/>
        <v>4.6278156223079332</v>
      </c>
      <c r="L35" s="146">
        <f t="shared" si="33"/>
        <v>1.5699177488781078</v>
      </c>
      <c r="M35" s="146">
        <f t="shared" si="33"/>
        <v>0</v>
      </c>
      <c r="N35" s="146">
        <f t="shared" si="33"/>
        <v>0</v>
      </c>
      <c r="O35" s="146">
        <f t="shared" si="33"/>
        <v>0</v>
      </c>
      <c r="P35" s="146">
        <f t="shared" si="33"/>
        <v>0</v>
      </c>
      <c r="Q35" s="146">
        <f t="shared" si="33"/>
        <v>1.4340586885050676E-2</v>
      </c>
      <c r="R35" s="146">
        <f t="shared" si="33"/>
        <v>0</v>
      </c>
      <c r="S35" s="146">
        <f t="shared" si="19"/>
        <v>0.82136604997441975</v>
      </c>
      <c r="T35" s="54">
        <f t="shared" si="2"/>
        <v>25.799549816016043</v>
      </c>
      <c r="U35" s="59"/>
    </row>
    <row r="36" spans="1:21" s="131" customFormat="1" x14ac:dyDescent="0.2">
      <c r="A36" s="131" t="str">
        <f>PROPER(VLOOKUP(A129,fips_xref!$A$5:$B$280,2,FALSE))&amp;"_"&amp;"BLM"</f>
        <v>Yellowstone_BLM</v>
      </c>
      <c r="B36" s="146">
        <f t="shared" ref="B36:R36" si="34">SUMIF($B$92:$AQ$92,B$4,$B129:$AQ129)</f>
        <v>8.3151234887177475E-2</v>
      </c>
      <c r="C36" s="146">
        <f t="shared" si="34"/>
        <v>0</v>
      </c>
      <c r="D36" s="146">
        <f t="shared" si="34"/>
        <v>4.0710761958268837E-2</v>
      </c>
      <c r="E36" s="146">
        <f t="shared" si="34"/>
        <v>0</v>
      </c>
      <c r="F36" s="146">
        <f t="shared" si="34"/>
        <v>0</v>
      </c>
      <c r="G36" s="146">
        <f t="shared" si="34"/>
        <v>0</v>
      </c>
      <c r="H36" s="146">
        <f t="shared" si="34"/>
        <v>0</v>
      </c>
      <c r="I36" s="146">
        <f t="shared" si="34"/>
        <v>0</v>
      </c>
      <c r="J36" s="146">
        <f t="shared" si="34"/>
        <v>0</v>
      </c>
      <c r="K36" s="146">
        <f t="shared" si="34"/>
        <v>2.570939604495592E-2</v>
      </c>
      <c r="L36" s="146">
        <f t="shared" si="34"/>
        <v>1.0858771503417634E-2</v>
      </c>
      <c r="M36" s="146">
        <f t="shared" si="34"/>
        <v>0</v>
      </c>
      <c r="N36" s="146">
        <f t="shared" si="34"/>
        <v>0</v>
      </c>
      <c r="O36" s="146">
        <f t="shared" si="34"/>
        <v>0</v>
      </c>
      <c r="P36" s="146">
        <f t="shared" si="34"/>
        <v>0</v>
      </c>
      <c r="Q36" s="146">
        <f t="shared" si="34"/>
        <v>0</v>
      </c>
      <c r="R36" s="146">
        <f t="shared" si="34"/>
        <v>0</v>
      </c>
      <c r="S36" s="146">
        <f t="shared" si="19"/>
        <v>5.5165215355918971E-3</v>
      </c>
      <c r="T36" s="54">
        <f t="shared" si="2"/>
        <v>0.16594668592941175</v>
      </c>
      <c r="U36" s="59"/>
    </row>
    <row r="37" spans="1:21" s="133" customFormat="1" x14ac:dyDescent="0.2">
      <c r="A37" s="133" t="str">
        <f>PROPER(VLOOKUP(A135,fips_xref!$A$5:$B$280,2,FALSE)&amp;"_"&amp;"Tribal")</f>
        <v>Blaine_Tribal</v>
      </c>
      <c r="B37" s="147">
        <f t="shared" ref="B37:R37" si="35">SUMIF($B$92:$AQ$92,B$4,$B135:$AQ135)</f>
        <v>0.1423462110062359</v>
      </c>
      <c r="C37" s="147">
        <f t="shared" si="35"/>
        <v>0</v>
      </c>
      <c r="D37" s="147">
        <f t="shared" si="35"/>
        <v>3.2657399965497033E-2</v>
      </c>
      <c r="E37" s="147">
        <f t="shared" si="35"/>
        <v>0</v>
      </c>
      <c r="F37" s="147">
        <f t="shared" si="35"/>
        <v>0</v>
      </c>
      <c r="G37" s="147">
        <f t="shared" si="35"/>
        <v>0</v>
      </c>
      <c r="H37" s="147">
        <f t="shared" si="35"/>
        <v>0</v>
      </c>
      <c r="I37" s="147">
        <f t="shared" si="35"/>
        <v>0</v>
      </c>
      <c r="J37" s="147">
        <f t="shared" si="35"/>
        <v>0</v>
      </c>
      <c r="K37" s="147">
        <f t="shared" si="35"/>
        <v>0.18564608315708606</v>
      </c>
      <c r="L37" s="147">
        <f t="shared" si="35"/>
        <v>0</v>
      </c>
      <c r="M37" s="147">
        <f t="shared" si="35"/>
        <v>0</v>
      </c>
      <c r="N37" s="147">
        <f t="shared" si="35"/>
        <v>0</v>
      </c>
      <c r="O37" s="147">
        <f t="shared" si="35"/>
        <v>0</v>
      </c>
      <c r="P37" s="147">
        <f t="shared" si="35"/>
        <v>0</v>
      </c>
      <c r="Q37" s="147">
        <f t="shared" si="35"/>
        <v>0</v>
      </c>
      <c r="R37" s="147">
        <f t="shared" si="35"/>
        <v>0</v>
      </c>
      <c r="S37" s="147">
        <f t="shared" ref="S37:S52" si="36">SUMIF($B$89:$AQ$89,"N",$B135:$AQ135)</f>
        <v>4.6776309190033095E-3</v>
      </c>
      <c r="T37" s="54">
        <f t="shared" si="2"/>
        <v>0.36532732504782228</v>
      </c>
      <c r="U37" s="59"/>
    </row>
    <row r="38" spans="1:21" s="133" customFormat="1" x14ac:dyDescent="0.2">
      <c r="A38" s="133" t="str">
        <f>PROPER(VLOOKUP(A136,fips_xref!$A$5:$B$280,2,FALSE)&amp;"_"&amp;"Tribal")</f>
        <v>Cascade_Tribal</v>
      </c>
      <c r="B38" s="147">
        <f t="shared" ref="B38:R38" si="37">SUMIF($B$92:$AQ$92,B$4,$B136:$AQ136)</f>
        <v>0</v>
      </c>
      <c r="C38" s="147">
        <f t="shared" si="37"/>
        <v>0</v>
      </c>
      <c r="D38" s="147">
        <f t="shared" si="37"/>
        <v>0</v>
      </c>
      <c r="E38" s="147">
        <f t="shared" si="37"/>
        <v>0</v>
      </c>
      <c r="F38" s="147">
        <f t="shared" si="37"/>
        <v>0</v>
      </c>
      <c r="G38" s="147">
        <f t="shared" si="37"/>
        <v>0</v>
      </c>
      <c r="H38" s="147">
        <f t="shared" si="37"/>
        <v>0</v>
      </c>
      <c r="I38" s="147">
        <f t="shared" si="37"/>
        <v>0</v>
      </c>
      <c r="J38" s="147">
        <f t="shared" si="37"/>
        <v>0</v>
      </c>
      <c r="K38" s="147">
        <f t="shared" si="37"/>
        <v>0</v>
      </c>
      <c r="L38" s="147">
        <f t="shared" si="37"/>
        <v>0</v>
      </c>
      <c r="M38" s="147">
        <f t="shared" si="37"/>
        <v>0</v>
      </c>
      <c r="N38" s="147">
        <f t="shared" si="37"/>
        <v>0</v>
      </c>
      <c r="O38" s="147">
        <f t="shared" si="37"/>
        <v>0</v>
      </c>
      <c r="P38" s="147">
        <f t="shared" si="37"/>
        <v>0</v>
      </c>
      <c r="Q38" s="147">
        <f t="shared" si="37"/>
        <v>0</v>
      </c>
      <c r="R38" s="147">
        <f t="shared" si="37"/>
        <v>0</v>
      </c>
      <c r="S38" s="147">
        <f t="shared" si="36"/>
        <v>0</v>
      </c>
      <c r="T38" s="54">
        <f t="shared" si="2"/>
        <v>0</v>
      </c>
      <c r="U38" s="59"/>
    </row>
    <row r="39" spans="1:21" s="133" customFormat="1" x14ac:dyDescent="0.2">
      <c r="A39" s="133" t="str">
        <f>PROPER(VLOOKUP(A137,fips_xref!$A$5:$B$280,2,FALSE)&amp;"_"&amp;"Tribal")</f>
        <v>Chouteau_Tribal</v>
      </c>
      <c r="B39" s="147">
        <f t="shared" ref="B39:R39" si="38">SUMIF($B$92:$AQ$92,B$4,$B137:$AQ137)</f>
        <v>1.7769520332554151E-2</v>
      </c>
      <c r="C39" s="147">
        <f t="shared" si="38"/>
        <v>0</v>
      </c>
      <c r="D39" s="147">
        <f t="shared" si="38"/>
        <v>4.0767248288037022E-3</v>
      </c>
      <c r="E39" s="147">
        <f t="shared" si="38"/>
        <v>0</v>
      </c>
      <c r="F39" s="147">
        <f t="shared" si="38"/>
        <v>0</v>
      </c>
      <c r="G39" s="147">
        <f t="shared" si="38"/>
        <v>0</v>
      </c>
      <c r="H39" s="147">
        <f t="shared" si="38"/>
        <v>0</v>
      </c>
      <c r="I39" s="147">
        <f t="shared" si="38"/>
        <v>0</v>
      </c>
      <c r="J39" s="147">
        <f t="shared" si="38"/>
        <v>0</v>
      </c>
      <c r="K39" s="147">
        <f t="shared" si="38"/>
        <v>2.3174778071011405E-2</v>
      </c>
      <c r="L39" s="147">
        <f t="shared" si="38"/>
        <v>0</v>
      </c>
      <c r="M39" s="147">
        <f t="shared" si="38"/>
        <v>0</v>
      </c>
      <c r="N39" s="147">
        <f t="shared" si="38"/>
        <v>0</v>
      </c>
      <c r="O39" s="147">
        <f t="shared" si="38"/>
        <v>0</v>
      </c>
      <c r="P39" s="147">
        <f t="shared" si="38"/>
        <v>0</v>
      </c>
      <c r="Q39" s="147">
        <f t="shared" si="38"/>
        <v>0</v>
      </c>
      <c r="R39" s="147">
        <f t="shared" si="38"/>
        <v>0</v>
      </c>
      <c r="S39" s="147">
        <f t="shared" si="36"/>
        <v>5.8392321886089368E-4</v>
      </c>
      <c r="T39" s="54">
        <f t="shared" si="2"/>
        <v>4.5604946451230151E-2</v>
      </c>
      <c r="U39" s="59"/>
    </row>
    <row r="40" spans="1:21" s="133" customFormat="1" x14ac:dyDescent="0.2">
      <c r="A40" s="133" t="str">
        <f>PROPER(VLOOKUP(A138,fips_xref!$A$5:$B$280,2,FALSE)&amp;"_"&amp;"Tribal")</f>
        <v>Fergus_Tribal</v>
      </c>
      <c r="B40" s="147">
        <f t="shared" ref="B40:R40" si="39">SUMIF($B$92:$AQ$92,B$4,$B138:$AQ138)</f>
        <v>0</v>
      </c>
      <c r="C40" s="147">
        <f t="shared" si="39"/>
        <v>0</v>
      </c>
      <c r="D40" s="147">
        <f t="shared" si="39"/>
        <v>0</v>
      </c>
      <c r="E40" s="147">
        <f t="shared" si="39"/>
        <v>0</v>
      </c>
      <c r="F40" s="147">
        <f t="shared" si="39"/>
        <v>0</v>
      </c>
      <c r="G40" s="147">
        <f t="shared" si="39"/>
        <v>0</v>
      </c>
      <c r="H40" s="147">
        <f t="shared" si="39"/>
        <v>0</v>
      </c>
      <c r="I40" s="147">
        <f t="shared" si="39"/>
        <v>0</v>
      </c>
      <c r="J40" s="147">
        <f t="shared" si="39"/>
        <v>0</v>
      </c>
      <c r="K40" s="147">
        <f t="shared" si="39"/>
        <v>0</v>
      </c>
      <c r="L40" s="147">
        <f t="shared" si="39"/>
        <v>0</v>
      </c>
      <c r="M40" s="147">
        <f t="shared" si="39"/>
        <v>0</v>
      </c>
      <c r="N40" s="147">
        <f t="shared" si="39"/>
        <v>0</v>
      </c>
      <c r="O40" s="147">
        <f t="shared" si="39"/>
        <v>0</v>
      </c>
      <c r="P40" s="147">
        <f t="shared" si="39"/>
        <v>0</v>
      </c>
      <c r="Q40" s="147">
        <f t="shared" si="39"/>
        <v>0</v>
      </c>
      <c r="R40" s="147">
        <f t="shared" si="39"/>
        <v>0</v>
      </c>
      <c r="S40" s="147">
        <f t="shared" si="36"/>
        <v>0</v>
      </c>
      <c r="T40" s="54">
        <f t="shared" si="2"/>
        <v>0</v>
      </c>
      <c r="U40" s="59"/>
    </row>
    <row r="41" spans="1:21" s="133" customFormat="1" x14ac:dyDescent="0.2">
      <c r="A41" s="133" t="str">
        <f>PROPER(VLOOKUP(A139,fips_xref!$A$5:$B$280,2,FALSE)&amp;"_"&amp;"Tribal")</f>
        <v>Glacier_Tribal</v>
      </c>
      <c r="B41" s="147">
        <f t="shared" ref="B41:R41" si="40">SUMIF($B$92:$AQ$92,B$4,$B139:$AQ139)</f>
        <v>20.329637076933025</v>
      </c>
      <c r="C41" s="147">
        <f t="shared" si="40"/>
        <v>8.5092085908094841</v>
      </c>
      <c r="D41" s="147">
        <f t="shared" si="40"/>
        <v>9.776755535458852</v>
      </c>
      <c r="E41" s="147">
        <f t="shared" si="40"/>
        <v>0</v>
      </c>
      <c r="F41" s="147">
        <f t="shared" si="40"/>
        <v>0</v>
      </c>
      <c r="G41" s="147">
        <f t="shared" si="40"/>
        <v>8.7188017787283805</v>
      </c>
      <c r="H41" s="147">
        <f t="shared" si="40"/>
        <v>0</v>
      </c>
      <c r="I41" s="147">
        <f t="shared" si="40"/>
        <v>0</v>
      </c>
      <c r="J41" s="147">
        <f t="shared" si="40"/>
        <v>0</v>
      </c>
      <c r="K41" s="147">
        <f t="shared" si="40"/>
        <v>6.9611181657189354</v>
      </c>
      <c r="L41" s="147">
        <f t="shared" si="40"/>
        <v>2.5662117048969071</v>
      </c>
      <c r="M41" s="147">
        <f t="shared" si="40"/>
        <v>0</v>
      </c>
      <c r="N41" s="147">
        <f t="shared" si="40"/>
        <v>0</v>
      </c>
      <c r="O41" s="147">
        <f t="shared" si="40"/>
        <v>0</v>
      </c>
      <c r="P41" s="147">
        <f t="shared" si="40"/>
        <v>0</v>
      </c>
      <c r="Q41" s="147">
        <f t="shared" si="40"/>
        <v>0.15189677875007734</v>
      </c>
      <c r="R41" s="147">
        <f t="shared" si="40"/>
        <v>0</v>
      </c>
      <c r="S41" s="147">
        <f t="shared" si="36"/>
        <v>1.3267003791350149</v>
      </c>
      <c r="T41" s="54">
        <f t="shared" si="2"/>
        <v>58.340330010430677</v>
      </c>
      <c r="U41" s="59"/>
    </row>
    <row r="42" spans="1:21" s="133" customFormat="1" x14ac:dyDescent="0.2">
      <c r="A42" s="133" t="str">
        <f>PROPER(VLOOKUP(A140,fips_xref!$A$5:$B$280,2,FALSE)&amp;"_"&amp;"Tribal")</f>
        <v>Golden Valley_Tribal</v>
      </c>
      <c r="B42" s="147">
        <f t="shared" ref="B42:R42" si="41">SUMIF($B$92:$AQ$92,B$4,$B140:$AQ140)</f>
        <v>0</v>
      </c>
      <c r="C42" s="147">
        <f t="shared" si="41"/>
        <v>0</v>
      </c>
      <c r="D42" s="147">
        <f t="shared" si="41"/>
        <v>0</v>
      </c>
      <c r="E42" s="147">
        <f t="shared" si="41"/>
        <v>0</v>
      </c>
      <c r="F42" s="147">
        <f t="shared" si="41"/>
        <v>0</v>
      </c>
      <c r="G42" s="147">
        <f t="shared" si="41"/>
        <v>0</v>
      </c>
      <c r="H42" s="147">
        <f t="shared" si="41"/>
        <v>0</v>
      </c>
      <c r="I42" s="147">
        <f t="shared" si="41"/>
        <v>0</v>
      </c>
      <c r="J42" s="147">
        <f t="shared" si="41"/>
        <v>0</v>
      </c>
      <c r="K42" s="147">
        <f t="shared" si="41"/>
        <v>0</v>
      </c>
      <c r="L42" s="147">
        <f t="shared" si="41"/>
        <v>0</v>
      </c>
      <c r="M42" s="147">
        <f t="shared" si="41"/>
        <v>0</v>
      </c>
      <c r="N42" s="147">
        <f t="shared" si="41"/>
        <v>0</v>
      </c>
      <c r="O42" s="147">
        <f t="shared" si="41"/>
        <v>0</v>
      </c>
      <c r="P42" s="147">
        <f t="shared" si="41"/>
        <v>0</v>
      </c>
      <c r="Q42" s="147">
        <f t="shared" si="41"/>
        <v>0</v>
      </c>
      <c r="R42" s="147">
        <f t="shared" si="41"/>
        <v>0</v>
      </c>
      <c r="S42" s="147">
        <f t="shared" si="36"/>
        <v>0</v>
      </c>
      <c r="T42" s="54">
        <f t="shared" si="2"/>
        <v>0</v>
      </c>
      <c r="U42" s="59"/>
    </row>
    <row r="43" spans="1:21" s="133" customFormat="1" x14ac:dyDescent="0.2">
      <c r="A43" s="133" t="str">
        <f>PROPER(VLOOKUP(A141,fips_xref!$A$5:$B$280,2,FALSE)&amp;"_"&amp;"Tribal")</f>
        <v>Hill_Tribal</v>
      </c>
      <c r="B43" s="147">
        <f t="shared" ref="B43:R43" si="42">SUMIF($B$92:$AQ$92,B$4,$B141:$AQ141)</f>
        <v>1.083940740285803</v>
      </c>
      <c r="C43" s="147">
        <f t="shared" si="42"/>
        <v>0</v>
      </c>
      <c r="D43" s="147">
        <f t="shared" si="42"/>
        <v>0.2486802145570258</v>
      </c>
      <c r="E43" s="147">
        <f t="shared" si="42"/>
        <v>0</v>
      </c>
      <c r="F43" s="147">
        <f t="shared" si="42"/>
        <v>0</v>
      </c>
      <c r="G43" s="147">
        <f t="shared" si="42"/>
        <v>0</v>
      </c>
      <c r="H43" s="147">
        <f t="shared" si="42"/>
        <v>0</v>
      </c>
      <c r="I43" s="147">
        <f t="shared" si="42"/>
        <v>0</v>
      </c>
      <c r="J43" s="147">
        <f t="shared" si="42"/>
        <v>0</v>
      </c>
      <c r="K43" s="147">
        <f t="shared" si="42"/>
        <v>1.4136614623316959</v>
      </c>
      <c r="L43" s="147">
        <f t="shared" si="42"/>
        <v>0</v>
      </c>
      <c r="M43" s="147">
        <f t="shared" si="42"/>
        <v>0</v>
      </c>
      <c r="N43" s="147">
        <f t="shared" si="42"/>
        <v>0</v>
      </c>
      <c r="O43" s="147">
        <f t="shared" si="42"/>
        <v>0</v>
      </c>
      <c r="P43" s="147">
        <f t="shared" si="42"/>
        <v>0</v>
      </c>
      <c r="Q43" s="147">
        <f t="shared" si="42"/>
        <v>0</v>
      </c>
      <c r="R43" s="147">
        <f t="shared" si="42"/>
        <v>0</v>
      </c>
      <c r="S43" s="147">
        <f t="shared" si="36"/>
        <v>3.5619316350514511E-2</v>
      </c>
      <c r="T43" s="54">
        <f t="shared" si="2"/>
        <v>2.7819017335250389</v>
      </c>
      <c r="U43" s="59"/>
    </row>
    <row r="44" spans="1:21" s="133" customFormat="1" x14ac:dyDescent="0.2">
      <c r="A44" s="133" t="str">
        <f>PROPER(VLOOKUP(A142,fips_xref!$A$5:$B$280,2,FALSE)&amp;"_"&amp;"Tribal")</f>
        <v>Liberty_Tribal</v>
      </c>
      <c r="B44" s="147">
        <f t="shared" ref="B44:R44" si="43">SUMIF($B$92:$AQ$92,B$4,$B142:$AQ142)</f>
        <v>0</v>
      </c>
      <c r="C44" s="147">
        <f t="shared" si="43"/>
        <v>0</v>
      </c>
      <c r="D44" s="147">
        <f t="shared" si="43"/>
        <v>0</v>
      </c>
      <c r="E44" s="147">
        <f t="shared" si="43"/>
        <v>0</v>
      </c>
      <c r="F44" s="147">
        <f t="shared" si="43"/>
        <v>0</v>
      </c>
      <c r="G44" s="147">
        <f t="shared" si="43"/>
        <v>0</v>
      </c>
      <c r="H44" s="147">
        <f t="shared" si="43"/>
        <v>0</v>
      </c>
      <c r="I44" s="147">
        <f t="shared" si="43"/>
        <v>0</v>
      </c>
      <c r="J44" s="147">
        <f t="shared" si="43"/>
        <v>0</v>
      </c>
      <c r="K44" s="147">
        <f t="shared" si="43"/>
        <v>0</v>
      </c>
      <c r="L44" s="147">
        <f t="shared" si="43"/>
        <v>0</v>
      </c>
      <c r="M44" s="147">
        <f t="shared" si="43"/>
        <v>0</v>
      </c>
      <c r="N44" s="147">
        <f t="shared" si="43"/>
        <v>0</v>
      </c>
      <c r="O44" s="147">
        <f t="shared" si="43"/>
        <v>0</v>
      </c>
      <c r="P44" s="147">
        <f t="shared" si="43"/>
        <v>0</v>
      </c>
      <c r="Q44" s="147">
        <f t="shared" si="43"/>
        <v>0</v>
      </c>
      <c r="R44" s="147">
        <f t="shared" si="43"/>
        <v>0</v>
      </c>
      <c r="S44" s="147">
        <f t="shared" si="36"/>
        <v>0</v>
      </c>
      <c r="T44" s="54">
        <f t="shared" si="2"/>
        <v>0</v>
      </c>
      <c r="U44" s="59"/>
    </row>
    <row r="45" spans="1:21" s="133" customFormat="1" x14ac:dyDescent="0.2">
      <c r="A45" s="133" t="str">
        <f>PROPER(VLOOKUP(A143,fips_xref!$A$5:$B$280,2,FALSE)&amp;"_"&amp;"Tribal")</f>
        <v>Musselshell_Tribal</v>
      </c>
      <c r="B45" s="147">
        <f t="shared" ref="B45:R45" si="44">SUMIF($B$92:$AQ$92,B$4,$B143:$AQ143)</f>
        <v>0</v>
      </c>
      <c r="C45" s="147">
        <f t="shared" si="44"/>
        <v>0</v>
      </c>
      <c r="D45" s="147">
        <f t="shared" si="44"/>
        <v>0</v>
      </c>
      <c r="E45" s="147">
        <f t="shared" si="44"/>
        <v>0</v>
      </c>
      <c r="F45" s="147">
        <f t="shared" si="44"/>
        <v>0</v>
      </c>
      <c r="G45" s="147">
        <f t="shared" si="44"/>
        <v>0</v>
      </c>
      <c r="H45" s="147">
        <f t="shared" si="44"/>
        <v>0</v>
      </c>
      <c r="I45" s="147">
        <f t="shared" si="44"/>
        <v>0</v>
      </c>
      <c r="J45" s="147">
        <f t="shared" si="44"/>
        <v>0</v>
      </c>
      <c r="K45" s="147">
        <f t="shared" si="44"/>
        <v>0</v>
      </c>
      <c r="L45" s="147">
        <f t="shared" si="44"/>
        <v>0</v>
      </c>
      <c r="M45" s="147">
        <f t="shared" si="44"/>
        <v>0</v>
      </c>
      <c r="N45" s="147">
        <f t="shared" si="44"/>
        <v>0</v>
      </c>
      <c r="O45" s="147">
        <f t="shared" si="44"/>
        <v>0</v>
      </c>
      <c r="P45" s="147">
        <f t="shared" si="44"/>
        <v>0</v>
      </c>
      <c r="Q45" s="147">
        <f t="shared" si="44"/>
        <v>0</v>
      </c>
      <c r="R45" s="147">
        <f t="shared" si="44"/>
        <v>0</v>
      </c>
      <c r="S45" s="147">
        <f t="shared" si="36"/>
        <v>0</v>
      </c>
      <c r="T45" s="54">
        <f t="shared" si="2"/>
        <v>0</v>
      </c>
      <c r="U45" s="59"/>
    </row>
    <row r="46" spans="1:21" s="133" customFormat="1" x14ac:dyDescent="0.2">
      <c r="A46" s="133" t="str">
        <f>PROPER(VLOOKUP(A144,fips_xref!$A$5:$B$280,2,FALSE)&amp;"_"&amp;"Tribal")</f>
        <v>Petroleum_Tribal</v>
      </c>
      <c r="B46" s="147">
        <f t="shared" ref="B46:R46" si="45">SUMIF($B$92:$AQ$92,B$4,$B144:$AQ144)</f>
        <v>0</v>
      </c>
      <c r="C46" s="147">
        <f t="shared" si="45"/>
        <v>0</v>
      </c>
      <c r="D46" s="147">
        <f t="shared" si="45"/>
        <v>0</v>
      </c>
      <c r="E46" s="147">
        <f t="shared" si="45"/>
        <v>0</v>
      </c>
      <c r="F46" s="147">
        <f t="shared" si="45"/>
        <v>0</v>
      </c>
      <c r="G46" s="147">
        <f t="shared" si="45"/>
        <v>0</v>
      </c>
      <c r="H46" s="147">
        <f t="shared" si="45"/>
        <v>0</v>
      </c>
      <c r="I46" s="147">
        <f t="shared" si="45"/>
        <v>0</v>
      </c>
      <c r="J46" s="147">
        <f t="shared" si="45"/>
        <v>0</v>
      </c>
      <c r="K46" s="147">
        <f t="shared" si="45"/>
        <v>0</v>
      </c>
      <c r="L46" s="147">
        <f t="shared" si="45"/>
        <v>0</v>
      </c>
      <c r="M46" s="147">
        <f t="shared" si="45"/>
        <v>0</v>
      </c>
      <c r="N46" s="147">
        <f t="shared" si="45"/>
        <v>0</v>
      </c>
      <c r="O46" s="147">
        <f t="shared" si="45"/>
        <v>0</v>
      </c>
      <c r="P46" s="147">
        <f t="shared" si="45"/>
        <v>0</v>
      </c>
      <c r="Q46" s="147">
        <f t="shared" si="45"/>
        <v>0</v>
      </c>
      <c r="R46" s="147">
        <f t="shared" si="45"/>
        <v>0</v>
      </c>
      <c r="S46" s="147">
        <f t="shared" si="36"/>
        <v>0</v>
      </c>
      <c r="T46" s="54">
        <f t="shared" si="2"/>
        <v>0</v>
      </c>
      <c r="U46" s="59"/>
    </row>
    <row r="47" spans="1:21" s="133" customFormat="1" x14ac:dyDescent="0.2">
      <c r="A47" s="133" t="str">
        <f>PROPER(VLOOKUP(A145,fips_xref!$A$5:$B$280,2,FALSE)&amp;"_"&amp;"Tribal")</f>
        <v>Phillips_Tribal</v>
      </c>
      <c r="B47" s="147">
        <f t="shared" ref="B47:R47" si="46">SUMIF($B$92:$AQ$92,B$4,$B145:$AQ145)</f>
        <v>0.30779459874162596</v>
      </c>
      <c r="C47" s="147">
        <f t="shared" si="46"/>
        <v>0</v>
      </c>
      <c r="D47" s="147">
        <f t="shared" si="46"/>
        <v>7.0614955236740384E-2</v>
      </c>
      <c r="E47" s="147">
        <f t="shared" si="46"/>
        <v>0</v>
      </c>
      <c r="F47" s="147">
        <f t="shared" si="46"/>
        <v>0</v>
      </c>
      <c r="G47" s="147">
        <f t="shared" si="46"/>
        <v>0</v>
      </c>
      <c r="H47" s="147">
        <f t="shared" si="46"/>
        <v>0</v>
      </c>
      <c r="I47" s="147">
        <f t="shared" si="46"/>
        <v>0</v>
      </c>
      <c r="J47" s="147">
        <f t="shared" si="46"/>
        <v>0</v>
      </c>
      <c r="K47" s="147">
        <f t="shared" si="46"/>
        <v>0.40142172573028018</v>
      </c>
      <c r="L47" s="147">
        <f t="shared" si="46"/>
        <v>0</v>
      </c>
      <c r="M47" s="147">
        <f t="shared" si="46"/>
        <v>0</v>
      </c>
      <c r="N47" s="147">
        <f t="shared" si="46"/>
        <v>0</v>
      </c>
      <c r="O47" s="147">
        <f t="shared" si="46"/>
        <v>0</v>
      </c>
      <c r="P47" s="147">
        <f t="shared" si="46"/>
        <v>0</v>
      </c>
      <c r="Q47" s="147">
        <f t="shared" si="46"/>
        <v>0</v>
      </c>
      <c r="R47" s="147">
        <f t="shared" si="46"/>
        <v>0</v>
      </c>
      <c r="S47" s="147">
        <f t="shared" si="36"/>
        <v>1.0114421181979858E-2</v>
      </c>
      <c r="T47" s="54">
        <f t="shared" si="2"/>
        <v>0.78994570089062632</v>
      </c>
      <c r="U47" s="59"/>
    </row>
    <row r="48" spans="1:21" s="133" customFormat="1" x14ac:dyDescent="0.2">
      <c r="A48" s="133" t="str">
        <f>PROPER(VLOOKUP(A146,fips_xref!$A$5:$B$280,2,FALSE)&amp;"_"&amp;"Tribal")</f>
        <v>Pondera_Tribal</v>
      </c>
      <c r="B48" s="147">
        <f t="shared" ref="B48:R48" si="47">SUMIF($B$92:$AQ$92,B$4,$B146:$AQ146)</f>
        <v>1.6110775628099951</v>
      </c>
      <c r="C48" s="147">
        <f t="shared" si="47"/>
        <v>0</v>
      </c>
      <c r="D48" s="147">
        <f t="shared" si="47"/>
        <v>0.78878197353121693</v>
      </c>
      <c r="E48" s="147">
        <f t="shared" si="47"/>
        <v>0</v>
      </c>
      <c r="F48" s="147">
        <f t="shared" si="47"/>
        <v>0</v>
      </c>
      <c r="G48" s="147">
        <f t="shared" si="47"/>
        <v>0</v>
      </c>
      <c r="H48" s="147">
        <f t="shared" si="47"/>
        <v>0</v>
      </c>
      <c r="I48" s="147">
        <f t="shared" si="47"/>
        <v>0</v>
      </c>
      <c r="J48" s="147">
        <f t="shared" si="47"/>
        <v>0</v>
      </c>
      <c r="K48" s="147">
        <f t="shared" si="47"/>
        <v>0.49812647013149464</v>
      </c>
      <c r="L48" s="147">
        <f t="shared" si="47"/>
        <v>0.21039162139412146</v>
      </c>
      <c r="M48" s="147">
        <f t="shared" si="47"/>
        <v>0</v>
      </c>
      <c r="N48" s="147">
        <f t="shared" si="47"/>
        <v>0</v>
      </c>
      <c r="O48" s="147">
        <f t="shared" si="47"/>
        <v>0</v>
      </c>
      <c r="P48" s="147">
        <f t="shared" si="47"/>
        <v>0</v>
      </c>
      <c r="Q48" s="147">
        <f t="shared" si="47"/>
        <v>0</v>
      </c>
      <c r="R48" s="147">
        <f t="shared" si="47"/>
        <v>0</v>
      </c>
      <c r="S48" s="147">
        <f t="shared" si="36"/>
        <v>0.10688408996942957</v>
      </c>
      <c r="T48" s="54">
        <f t="shared" si="2"/>
        <v>3.2152617178362579</v>
      </c>
      <c r="U48" s="59"/>
    </row>
    <row r="49" spans="1:21" s="133" customFormat="1" x14ac:dyDescent="0.2">
      <c r="A49" s="133" t="str">
        <f>PROPER(VLOOKUP(A147,fips_xref!$A$5:$B$280,2,FALSE)&amp;"_"&amp;"Tribal")</f>
        <v>Rosebud_Tribal</v>
      </c>
      <c r="B49" s="147">
        <f t="shared" ref="B49:R49" si="48">SUMIF($B$92:$AQ$92,B$4,$B147:$AQ147)</f>
        <v>0</v>
      </c>
      <c r="C49" s="147">
        <f t="shared" si="48"/>
        <v>0</v>
      </c>
      <c r="D49" s="147">
        <f t="shared" si="48"/>
        <v>0</v>
      </c>
      <c r="E49" s="147">
        <f t="shared" si="48"/>
        <v>0</v>
      </c>
      <c r="F49" s="147">
        <f t="shared" si="48"/>
        <v>0</v>
      </c>
      <c r="G49" s="147">
        <f t="shared" si="48"/>
        <v>0</v>
      </c>
      <c r="H49" s="147">
        <f t="shared" si="48"/>
        <v>0</v>
      </c>
      <c r="I49" s="147">
        <f t="shared" si="48"/>
        <v>0</v>
      </c>
      <c r="J49" s="147">
        <f t="shared" si="48"/>
        <v>0</v>
      </c>
      <c r="K49" s="147">
        <f t="shared" si="48"/>
        <v>0</v>
      </c>
      <c r="L49" s="147">
        <f t="shared" si="48"/>
        <v>0</v>
      </c>
      <c r="M49" s="147">
        <f t="shared" si="48"/>
        <v>0</v>
      </c>
      <c r="N49" s="147">
        <f t="shared" si="48"/>
        <v>0</v>
      </c>
      <c r="O49" s="147">
        <f t="shared" si="48"/>
        <v>0</v>
      </c>
      <c r="P49" s="147">
        <f t="shared" si="48"/>
        <v>0</v>
      </c>
      <c r="Q49" s="147">
        <f t="shared" si="48"/>
        <v>0</v>
      </c>
      <c r="R49" s="147">
        <f t="shared" si="48"/>
        <v>0</v>
      </c>
      <c r="S49" s="147">
        <f t="shared" si="36"/>
        <v>0</v>
      </c>
      <c r="T49" s="54">
        <f t="shared" si="2"/>
        <v>0</v>
      </c>
      <c r="U49" s="59"/>
    </row>
    <row r="50" spans="1:21" s="133" customFormat="1" x14ac:dyDescent="0.2">
      <c r="A50" s="133" t="str">
        <f>PROPER(VLOOKUP(A148,fips_xref!$A$5:$B$280,2,FALSE)&amp;"_"&amp;"Tribal")</f>
        <v>Teton_Tribal</v>
      </c>
      <c r="B50" s="147">
        <f t="shared" ref="B50:R50" si="49">SUMIF($B$92:$AQ$92,B$4,$B148:$AQ148)</f>
        <v>0</v>
      </c>
      <c r="C50" s="147">
        <f t="shared" si="49"/>
        <v>0</v>
      </c>
      <c r="D50" s="147">
        <f t="shared" si="49"/>
        <v>0</v>
      </c>
      <c r="E50" s="147">
        <f t="shared" si="49"/>
        <v>0</v>
      </c>
      <c r="F50" s="147">
        <f t="shared" si="49"/>
        <v>0</v>
      </c>
      <c r="G50" s="147">
        <f t="shared" si="49"/>
        <v>0</v>
      </c>
      <c r="H50" s="147">
        <f t="shared" si="49"/>
        <v>0</v>
      </c>
      <c r="I50" s="147">
        <f t="shared" si="49"/>
        <v>0</v>
      </c>
      <c r="J50" s="147">
        <f t="shared" si="49"/>
        <v>0</v>
      </c>
      <c r="K50" s="147">
        <f t="shared" si="49"/>
        <v>0</v>
      </c>
      <c r="L50" s="147">
        <f t="shared" si="49"/>
        <v>0</v>
      </c>
      <c r="M50" s="147">
        <f t="shared" si="49"/>
        <v>0</v>
      </c>
      <c r="N50" s="147">
        <f t="shared" si="49"/>
        <v>0</v>
      </c>
      <c r="O50" s="147">
        <f t="shared" si="49"/>
        <v>0</v>
      </c>
      <c r="P50" s="147">
        <f t="shared" si="49"/>
        <v>0</v>
      </c>
      <c r="Q50" s="147">
        <f t="shared" si="49"/>
        <v>0</v>
      </c>
      <c r="R50" s="147">
        <f t="shared" si="49"/>
        <v>0</v>
      </c>
      <c r="S50" s="147">
        <f t="shared" si="36"/>
        <v>0</v>
      </c>
      <c r="T50" s="54">
        <f t="shared" si="2"/>
        <v>0</v>
      </c>
      <c r="U50" s="59"/>
    </row>
    <row r="51" spans="1:21" s="133" customFormat="1" x14ac:dyDescent="0.2">
      <c r="A51" s="133" t="str">
        <f>PROPER(VLOOKUP(A149,fips_xref!$A$5:$B$280,2,FALSE)&amp;"_"&amp;"Tribal")</f>
        <v>Toole_Tribal</v>
      </c>
      <c r="B51" s="147">
        <f t="shared" ref="B51:R51" si="50">SUMIF($B$92:$AQ$92,B$4,$B149:$AQ149)</f>
        <v>0</v>
      </c>
      <c r="C51" s="147">
        <f t="shared" si="50"/>
        <v>0</v>
      </c>
      <c r="D51" s="147">
        <f t="shared" si="50"/>
        <v>0</v>
      </c>
      <c r="E51" s="147">
        <f t="shared" si="50"/>
        <v>0</v>
      </c>
      <c r="F51" s="147">
        <f t="shared" si="50"/>
        <v>0</v>
      </c>
      <c r="G51" s="147">
        <f t="shared" si="50"/>
        <v>0</v>
      </c>
      <c r="H51" s="147">
        <f t="shared" si="50"/>
        <v>0</v>
      </c>
      <c r="I51" s="147">
        <f t="shared" si="50"/>
        <v>0</v>
      </c>
      <c r="J51" s="147">
        <f t="shared" si="50"/>
        <v>0</v>
      </c>
      <c r="K51" s="147">
        <f t="shared" si="50"/>
        <v>0</v>
      </c>
      <c r="L51" s="147">
        <f t="shared" si="50"/>
        <v>0</v>
      </c>
      <c r="M51" s="147">
        <f t="shared" si="50"/>
        <v>0</v>
      </c>
      <c r="N51" s="147">
        <f t="shared" si="50"/>
        <v>0</v>
      </c>
      <c r="O51" s="147">
        <f t="shared" si="50"/>
        <v>0</v>
      </c>
      <c r="P51" s="147">
        <f t="shared" si="50"/>
        <v>0</v>
      </c>
      <c r="Q51" s="147">
        <f t="shared" si="50"/>
        <v>0</v>
      </c>
      <c r="R51" s="147">
        <f t="shared" si="50"/>
        <v>0</v>
      </c>
      <c r="S51" s="147">
        <f t="shared" si="36"/>
        <v>0</v>
      </c>
      <c r="T51" s="54">
        <f t="shared" si="2"/>
        <v>0</v>
      </c>
      <c r="U51" s="59"/>
    </row>
    <row r="52" spans="1:21" s="133" customFormat="1" x14ac:dyDescent="0.2">
      <c r="A52" s="133" t="str">
        <f>PROPER(VLOOKUP(A150,fips_xref!$A$5:$B$280,2,FALSE)&amp;"_"&amp;"Tribal")</f>
        <v>Yellowstone_Tribal</v>
      </c>
      <c r="B52" s="147">
        <f t="shared" ref="B52:R52" si="51">SUMIF($B$92:$AQ$92,B$4,$B150:$AQ150)</f>
        <v>0</v>
      </c>
      <c r="C52" s="147">
        <f t="shared" si="51"/>
        <v>0</v>
      </c>
      <c r="D52" s="147">
        <f t="shared" si="51"/>
        <v>0</v>
      </c>
      <c r="E52" s="147">
        <f t="shared" si="51"/>
        <v>0</v>
      </c>
      <c r="F52" s="147">
        <f t="shared" si="51"/>
        <v>0</v>
      </c>
      <c r="G52" s="147">
        <f t="shared" si="51"/>
        <v>0</v>
      </c>
      <c r="H52" s="147">
        <f t="shared" si="51"/>
        <v>0</v>
      </c>
      <c r="I52" s="147">
        <f t="shared" si="51"/>
        <v>0</v>
      </c>
      <c r="J52" s="147">
        <f t="shared" si="51"/>
        <v>0</v>
      </c>
      <c r="K52" s="147">
        <f t="shared" si="51"/>
        <v>0</v>
      </c>
      <c r="L52" s="147">
        <f t="shared" si="51"/>
        <v>0</v>
      </c>
      <c r="M52" s="147">
        <f t="shared" si="51"/>
        <v>0</v>
      </c>
      <c r="N52" s="147">
        <f t="shared" si="51"/>
        <v>0</v>
      </c>
      <c r="O52" s="147">
        <f t="shared" si="51"/>
        <v>0</v>
      </c>
      <c r="P52" s="147">
        <f t="shared" si="51"/>
        <v>0</v>
      </c>
      <c r="Q52" s="147">
        <f t="shared" si="51"/>
        <v>0</v>
      </c>
      <c r="R52" s="147">
        <f t="shared" si="51"/>
        <v>0</v>
      </c>
      <c r="S52" s="147">
        <f t="shared" si="36"/>
        <v>0</v>
      </c>
      <c r="T52" s="54">
        <f t="shared" si="2"/>
        <v>0</v>
      </c>
      <c r="U52" s="59"/>
    </row>
    <row r="53" spans="1:21" s="133" customFormat="1" x14ac:dyDescent="0.2">
      <c r="A53" s="162" t="str">
        <f>PROPER(VLOOKUP(A156,fips_xref!$A$5:$B$280,2,FALSE)&amp;"_"&amp;"Pvt/State")</f>
        <v>Blaine_Pvt/State</v>
      </c>
      <c r="B53" s="163">
        <f t="shared" ref="B53:R53" si="52">SUMIF($B$92:$AQ$92,B$4,$B156:$AQ156)</f>
        <v>499.82038217869518</v>
      </c>
      <c r="C53" s="163">
        <f t="shared" si="52"/>
        <v>10.745921314763242</v>
      </c>
      <c r="D53" s="163">
        <f t="shared" si="52"/>
        <v>4.2551071027128717</v>
      </c>
      <c r="E53" s="163">
        <f t="shared" si="52"/>
        <v>0</v>
      </c>
      <c r="F53" s="163">
        <f t="shared" si="52"/>
        <v>0</v>
      </c>
      <c r="G53" s="163">
        <f t="shared" si="52"/>
        <v>11.010607728482075</v>
      </c>
      <c r="H53" s="163">
        <f t="shared" si="52"/>
        <v>0</v>
      </c>
      <c r="I53" s="163">
        <f t="shared" si="52"/>
        <v>0</v>
      </c>
      <c r="J53" s="163">
        <f t="shared" si="52"/>
        <v>0</v>
      </c>
      <c r="K53" s="163">
        <f t="shared" si="52"/>
        <v>14.754427480495833</v>
      </c>
      <c r="L53" s="163">
        <f t="shared" si="52"/>
        <v>0.49799371344015847</v>
      </c>
      <c r="M53" s="163">
        <f t="shared" si="52"/>
        <v>0.44446165313300035</v>
      </c>
      <c r="N53" s="163">
        <f t="shared" si="52"/>
        <v>0</v>
      </c>
      <c r="O53" s="163">
        <f t="shared" si="52"/>
        <v>0</v>
      </c>
      <c r="P53" s="163">
        <f t="shared" si="52"/>
        <v>0</v>
      </c>
      <c r="Q53" s="163">
        <f t="shared" si="52"/>
        <v>1.3738761959524833E-2</v>
      </c>
      <c r="R53" s="163">
        <f t="shared" si="52"/>
        <v>0</v>
      </c>
      <c r="S53" s="163">
        <f t="shared" ref="S53:S68" si="53">SUMIF($B$89:$AQ$89,"N",$B156:$AQ156)</f>
        <v>0.98672867270318798</v>
      </c>
      <c r="T53" s="54">
        <f t="shared" si="2"/>
        <v>542.52936860638499</v>
      </c>
      <c r="U53" s="59"/>
    </row>
    <row r="54" spans="1:21" s="133" customFormat="1" x14ac:dyDescent="0.2">
      <c r="A54" s="162" t="str">
        <f>PROPER(VLOOKUP(A157,fips_xref!$A$5:$B$280,2,FALSE)&amp;"_"&amp;"Pvt/State")</f>
        <v>Cascade_Pvt/State</v>
      </c>
      <c r="B54" s="163">
        <f t="shared" ref="B54:R54" si="54">SUMIF($B$92:$AQ$92,B$4,$B157:$AQ157)</f>
        <v>0</v>
      </c>
      <c r="C54" s="163">
        <f t="shared" si="54"/>
        <v>0</v>
      </c>
      <c r="D54" s="163">
        <f t="shared" si="54"/>
        <v>0</v>
      </c>
      <c r="E54" s="163">
        <f t="shared" si="54"/>
        <v>0</v>
      </c>
      <c r="F54" s="163">
        <f t="shared" si="54"/>
        <v>0</v>
      </c>
      <c r="G54" s="163">
        <f t="shared" si="54"/>
        <v>0</v>
      </c>
      <c r="H54" s="163">
        <f t="shared" si="54"/>
        <v>0</v>
      </c>
      <c r="I54" s="163">
        <f t="shared" si="54"/>
        <v>0</v>
      </c>
      <c r="J54" s="163">
        <f t="shared" si="54"/>
        <v>0</v>
      </c>
      <c r="K54" s="163">
        <f t="shared" si="54"/>
        <v>0</v>
      </c>
      <c r="L54" s="163">
        <f t="shared" si="54"/>
        <v>0</v>
      </c>
      <c r="M54" s="163">
        <f t="shared" si="54"/>
        <v>0</v>
      </c>
      <c r="N54" s="163">
        <f t="shared" si="54"/>
        <v>0</v>
      </c>
      <c r="O54" s="163">
        <f t="shared" si="54"/>
        <v>0</v>
      </c>
      <c r="P54" s="163">
        <f t="shared" si="54"/>
        <v>0</v>
      </c>
      <c r="Q54" s="163">
        <f t="shared" si="54"/>
        <v>0</v>
      </c>
      <c r="R54" s="163">
        <f t="shared" si="54"/>
        <v>0</v>
      </c>
      <c r="S54" s="163">
        <f t="shared" si="53"/>
        <v>0</v>
      </c>
      <c r="T54" s="54">
        <f t="shared" si="2"/>
        <v>0</v>
      </c>
      <c r="U54" s="59"/>
    </row>
    <row r="55" spans="1:21" s="133" customFormat="1" x14ac:dyDescent="0.2">
      <c r="A55" s="162" t="str">
        <f>PROPER(VLOOKUP(A158,fips_xref!$A$5:$B$280,2,FALSE)&amp;"_"&amp;"Pvt/State")</f>
        <v>Chouteau_Pvt/State</v>
      </c>
      <c r="B55" s="163">
        <f t="shared" ref="B55:R55" si="55">SUMIF($B$92:$AQ$92,B$4,$B158:$AQ158)</f>
        <v>1.8348087491777141</v>
      </c>
      <c r="C55" s="163">
        <f t="shared" si="55"/>
        <v>0</v>
      </c>
      <c r="D55" s="163">
        <f t="shared" si="55"/>
        <v>0.44062228815840826</v>
      </c>
      <c r="E55" s="163">
        <f t="shared" si="55"/>
        <v>0</v>
      </c>
      <c r="F55" s="163">
        <f t="shared" si="55"/>
        <v>0</v>
      </c>
      <c r="G55" s="163">
        <f t="shared" si="55"/>
        <v>0</v>
      </c>
      <c r="H55" s="163">
        <f t="shared" si="55"/>
        <v>0</v>
      </c>
      <c r="I55" s="163">
        <f t="shared" si="55"/>
        <v>0</v>
      </c>
      <c r="J55" s="163">
        <f t="shared" si="55"/>
        <v>0</v>
      </c>
      <c r="K55" s="163">
        <f t="shared" si="55"/>
        <v>2.3176857828990709</v>
      </c>
      <c r="L55" s="163">
        <f t="shared" si="55"/>
        <v>9.8760772497146817E-3</v>
      </c>
      <c r="M55" s="163">
        <f t="shared" si="55"/>
        <v>0</v>
      </c>
      <c r="N55" s="163">
        <f t="shared" si="55"/>
        <v>0</v>
      </c>
      <c r="O55" s="163">
        <f t="shared" si="55"/>
        <v>0</v>
      </c>
      <c r="P55" s="163">
        <f t="shared" si="55"/>
        <v>0</v>
      </c>
      <c r="Q55" s="163">
        <f t="shared" si="55"/>
        <v>1.5464609200333981E-3</v>
      </c>
      <c r="R55" s="163">
        <f t="shared" si="55"/>
        <v>0</v>
      </c>
      <c r="S55" s="163">
        <f t="shared" si="53"/>
        <v>6.2825687484667256E-2</v>
      </c>
      <c r="T55" s="54">
        <f t="shared" si="2"/>
        <v>4.6673650458896088</v>
      </c>
      <c r="U55" s="59"/>
    </row>
    <row r="56" spans="1:21" s="133" customFormat="1" x14ac:dyDescent="0.2">
      <c r="A56" s="162" t="str">
        <f>PROPER(VLOOKUP(A159,fips_xref!$A$5:$B$280,2,FALSE)&amp;"_"&amp;"Pvt/State")</f>
        <v>Fergus_Pvt/State</v>
      </c>
      <c r="B56" s="163">
        <f t="shared" ref="B56:R56" si="56">SUMIF($B$92:$AQ$92,B$4,$B159:$AQ159)</f>
        <v>0</v>
      </c>
      <c r="C56" s="163">
        <f t="shared" si="56"/>
        <v>0</v>
      </c>
      <c r="D56" s="163">
        <f t="shared" si="56"/>
        <v>0</v>
      </c>
      <c r="E56" s="163">
        <f t="shared" si="56"/>
        <v>0</v>
      </c>
      <c r="F56" s="163">
        <f t="shared" si="56"/>
        <v>0</v>
      </c>
      <c r="G56" s="163">
        <f t="shared" si="56"/>
        <v>0</v>
      </c>
      <c r="H56" s="163">
        <f t="shared" si="56"/>
        <v>0</v>
      </c>
      <c r="I56" s="163">
        <f t="shared" si="56"/>
        <v>0</v>
      </c>
      <c r="J56" s="163">
        <f t="shared" si="56"/>
        <v>0</v>
      </c>
      <c r="K56" s="163">
        <f t="shared" si="56"/>
        <v>0</v>
      </c>
      <c r="L56" s="163">
        <f t="shared" si="56"/>
        <v>0</v>
      </c>
      <c r="M56" s="163">
        <f t="shared" si="56"/>
        <v>0</v>
      </c>
      <c r="N56" s="163">
        <f t="shared" si="56"/>
        <v>0</v>
      </c>
      <c r="O56" s="163">
        <f t="shared" si="56"/>
        <v>0</v>
      </c>
      <c r="P56" s="163">
        <f t="shared" si="56"/>
        <v>0</v>
      </c>
      <c r="Q56" s="163">
        <f t="shared" si="56"/>
        <v>0</v>
      </c>
      <c r="R56" s="163">
        <f t="shared" si="56"/>
        <v>0</v>
      </c>
      <c r="S56" s="163">
        <f t="shared" si="53"/>
        <v>0</v>
      </c>
      <c r="T56" s="54">
        <f t="shared" si="2"/>
        <v>0</v>
      </c>
      <c r="U56" s="59"/>
    </row>
    <row r="57" spans="1:21" s="133" customFormat="1" x14ac:dyDescent="0.2">
      <c r="A57" s="162" t="str">
        <f>PROPER(VLOOKUP(A160,fips_xref!$A$5:$B$280,2,FALSE)&amp;"_"&amp;"Pvt/State")</f>
        <v>Glacier_Pvt/State</v>
      </c>
      <c r="B57" s="163">
        <f t="shared" ref="B57:R57" si="57">SUMIF($B$92:$AQ$92,B$4,$B160:$AQ160)</f>
        <v>71.904257188503834</v>
      </c>
      <c r="C57" s="163">
        <f t="shared" si="57"/>
        <v>0</v>
      </c>
      <c r="D57" s="163">
        <f t="shared" si="57"/>
        <v>11.568476203257806</v>
      </c>
      <c r="E57" s="163">
        <f t="shared" si="57"/>
        <v>0</v>
      </c>
      <c r="F57" s="163">
        <f t="shared" si="57"/>
        <v>0</v>
      </c>
      <c r="G57" s="163">
        <f t="shared" si="57"/>
        <v>0</v>
      </c>
      <c r="H57" s="163">
        <f t="shared" si="57"/>
        <v>0</v>
      </c>
      <c r="I57" s="163">
        <f t="shared" si="57"/>
        <v>6.7247779408763027</v>
      </c>
      <c r="J57" s="163">
        <f t="shared" si="57"/>
        <v>0</v>
      </c>
      <c r="K57" s="163">
        <f t="shared" si="57"/>
        <v>11.426860386703336</v>
      </c>
      <c r="L57" s="163">
        <f t="shared" si="57"/>
        <v>2.868118964296543</v>
      </c>
      <c r="M57" s="163">
        <f t="shared" si="57"/>
        <v>0.56065546738897676</v>
      </c>
      <c r="N57" s="163">
        <f t="shared" si="57"/>
        <v>0</v>
      </c>
      <c r="O57" s="163">
        <f t="shared" si="57"/>
        <v>0</v>
      </c>
      <c r="P57" s="163">
        <f t="shared" si="57"/>
        <v>0</v>
      </c>
      <c r="Q57" s="163">
        <f t="shared" si="57"/>
        <v>1.2054656102109266E-2</v>
      </c>
      <c r="R57" s="163">
        <f t="shared" si="57"/>
        <v>0</v>
      </c>
      <c r="S57" s="163">
        <f t="shared" si="53"/>
        <v>2.0697011900059747</v>
      </c>
      <c r="T57" s="54">
        <f t="shared" si="2"/>
        <v>107.13490199713489</v>
      </c>
      <c r="U57" s="59"/>
    </row>
    <row r="58" spans="1:21" s="133" customFormat="1" x14ac:dyDescent="0.2">
      <c r="A58" s="162" t="str">
        <f>PROPER(VLOOKUP(A161,fips_xref!$A$5:$B$280,2,FALSE)&amp;"_"&amp;"Pvt/State")</f>
        <v>Golden Valley_Pvt/State</v>
      </c>
      <c r="B58" s="163">
        <f t="shared" ref="B58:R58" si="58">SUMIF($B$92:$AQ$92,B$4,$B161:$AQ161)</f>
        <v>7.8887219726888377E-2</v>
      </c>
      <c r="C58" s="163">
        <f t="shared" si="58"/>
        <v>0</v>
      </c>
      <c r="D58" s="163">
        <f t="shared" si="58"/>
        <v>1.8098490072729661E-2</v>
      </c>
      <c r="E58" s="163">
        <f t="shared" si="58"/>
        <v>0</v>
      </c>
      <c r="F58" s="163">
        <f t="shared" si="58"/>
        <v>0</v>
      </c>
      <c r="G58" s="163">
        <f t="shared" si="58"/>
        <v>0</v>
      </c>
      <c r="H58" s="163">
        <f t="shared" si="58"/>
        <v>0</v>
      </c>
      <c r="I58" s="163">
        <f t="shared" si="58"/>
        <v>0</v>
      </c>
      <c r="J58" s="163">
        <f t="shared" si="58"/>
        <v>0</v>
      </c>
      <c r="K58" s="163">
        <f t="shared" si="58"/>
        <v>0.10288368935094216</v>
      </c>
      <c r="L58" s="163">
        <f t="shared" si="58"/>
        <v>0</v>
      </c>
      <c r="M58" s="163">
        <f t="shared" si="58"/>
        <v>0</v>
      </c>
      <c r="N58" s="163">
        <f t="shared" si="58"/>
        <v>0</v>
      </c>
      <c r="O58" s="163">
        <f t="shared" si="58"/>
        <v>0</v>
      </c>
      <c r="P58" s="163">
        <f t="shared" si="58"/>
        <v>0</v>
      </c>
      <c r="Q58" s="163">
        <f t="shared" si="58"/>
        <v>0</v>
      </c>
      <c r="R58" s="163">
        <f t="shared" si="58"/>
        <v>0</v>
      </c>
      <c r="S58" s="163">
        <f t="shared" si="53"/>
        <v>1.4211689963353763E-2</v>
      </c>
      <c r="T58" s="54">
        <f t="shared" si="2"/>
        <v>0.21408108911391396</v>
      </c>
      <c r="U58" s="59"/>
    </row>
    <row r="59" spans="1:21" s="133" customFormat="1" x14ac:dyDescent="0.2">
      <c r="A59" s="162" t="str">
        <f>PROPER(VLOOKUP(A162,fips_xref!$A$5:$B$280,2,FALSE)&amp;"_"&amp;"Pvt/State")</f>
        <v>Hill_Pvt/State</v>
      </c>
      <c r="B59" s="163">
        <f t="shared" ref="B59:R59" si="59">SUMIF($B$92:$AQ$92,B$4,$B162:$AQ162)</f>
        <v>24.907995669101322</v>
      </c>
      <c r="C59" s="163">
        <f t="shared" si="59"/>
        <v>0</v>
      </c>
      <c r="D59" s="163">
        <f t="shared" si="59"/>
        <v>2.2061801456780197</v>
      </c>
      <c r="E59" s="163">
        <f t="shared" si="59"/>
        <v>0</v>
      </c>
      <c r="F59" s="163">
        <f t="shared" si="59"/>
        <v>0</v>
      </c>
      <c r="G59" s="163">
        <f t="shared" si="59"/>
        <v>0</v>
      </c>
      <c r="H59" s="163">
        <f t="shared" si="59"/>
        <v>0</v>
      </c>
      <c r="I59" s="163">
        <f t="shared" si="59"/>
        <v>0.20996140981639361</v>
      </c>
      <c r="J59" s="163">
        <f t="shared" si="59"/>
        <v>0</v>
      </c>
      <c r="K59" s="163">
        <f t="shared" si="59"/>
        <v>12.167174438876851</v>
      </c>
      <c r="L59" s="163">
        <f t="shared" si="59"/>
        <v>1.9752154499429363E-2</v>
      </c>
      <c r="M59" s="163">
        <f t="shared" si="59"/>
        <v>0.34126854536720325</v>
      </c>
      <c r="N59" s="163">
        <f t="shared" si="59"/>
        <v>0</v>
      </c>
      <c r="O59" s="163">
        <f t="shared" si="59"/>
        <v>0</v>
      </c>
      <c r="P59" s="163">
        <f t="shared" si="59"/>
        <v>0</v>
      </c>
      <c r="Q59" s="163">
        <f t="shared" si="59"/>
        <v>2.2066807743553489E-3</v>
      </c>
      <c r="R59" s="163">
        <f t="shared" si="59"/>
        <v>0</v>
      </c>
      <c r="S59" s="163">
        <f t="shared" si="53"/>
        <v>3.0837465552116297</v>
      </c>
      <c r="T59" s="54">
        <f t="shared" si="2"/>
        <v>42.938285599325205</v>
      </c>
      <c r="U59" s="59"/>
    </row>
    <row r="60" spans="1:21" s="133" customFormat="1" x14ac:dyDescent="0.2">
      <c r="A60" s="162" t="str">
        <f>PROPER(VLOOKUP(A163,fips_xref!$A$5:$B$280,2,FALSE)&amp;"_"&amp;"Pvt/State")</f>
        <v>Liberty_Pvt/State</v>
      </c>
      <c r="B60" s="163">
        <f t="shared" ref="B60:R60" si="60">SUMIF($B$92:$AQ$92,B$4,$B163:$AQ163)</f>
        <v>12.752835212587065</v>
      </c>
      <c r="C60" s="163">
        <f t="shared" si="60"/>
        <v>1.6102225532720622</v>
      </c>
      <c r="D60" s="163">
        <f t="shared" si="60"/>
        <v>4.2591811100664581</v>
      </c>
      <c r="E60" s="163">
        <f t="shared" si="60"/>
        <v>0</v>
      </c>
      <c r="F60" s="163">
        <f t="shared" si="60"/>
        <v>0</v>
      </c>
      <c r="G60" s="163">
        <f t="shared" si="60"/>
        <v>1.6498844882919312</v>
      </c>
      <c r="H60" s="163">
        <f t="shared" si="60"/>
        <v>0</v>
      </c>
      <c r="I60" s="163">
        <f t="shared" si="60"/>
        <v>0</v>
      </c>
      <c r="J60" s="163">
        <f t="shared" si="60"/>
        <v>0</v>
      </c>
      <c r="K60" s="163">
        <f t="shared" si="60"/>
        <v>6.2724920785853744</v>
      </c>
      <c r="L60" s="163">
        <f t="shared" si="60"/>
        <v>0.94693451519631899</v>
      </c>
      <c r="M60" s="163">
        <f t="shared" si="60"/>
        <v>0</v>
      </c>
      <c r="N60" s="163">
        <f t="shared" si="60"/>
        <v>0</v>
      </c>
      <c r="O60" s="163">
        <f t="shared" si="60"/>
        <v>0</v>
      </c>
      <c r="P60" s="163">
        <f t="shared" si="60"/>
        <v>0</v>
      </c>
      <c r="Q60" s="163">
        <f t="shared" si="60"/>
        <v>4.6035892716493255E-2</v>
      </c>
      <c r="R60" s="163">
        <f t="shared" si="60"/>
        <v>0</v>
      </c>
      <c r="S60" s="163">
        <f t="shared" si="53"/>
        <v>0.70377916086070413</v>
      </c>
      <c r="T60" s="54">
        <f t="shared" si="2"/>
        <v>28.241365011576409</v>
      </c>
      <c r="U60" s="59"/>
    </row>
    <row r="61" spans="1:21" s="133" customFormat="1" x14ac:dyDescent="0.2">
      <c r="A61" s="162" t="str">
        <f>PROPER(VLOOKUP(A164,fips_xref!$A$5:$B$280,2,FALSE)&amp;"_"&amp;"Pvt/State")</f>
        <v>Musselshell_Pvt/State</v>
      </c>
      <c r="B61" s="163">
        <f t="shared" ref="B61:R61" si="61">SUMIF($B$92:$AQ$92,B$4,$B164:$AQ164)</f>
        <v>4.8227716234562941</v>
      </c>
      <c r="C61" s="163">
        <f t="shared" si="61"/>
        <v>8.7633559353527998E-2</v>
      </c>
      <c r="D61" s="163">
        <f t="shared" si="61"/>
        <v>2.3612241935795928</v>
      </c>
      <c r="E61" s="163">
        <f t="shared" si="61"/>
        <v>0</v>
      </c>
      <c r="F61" s="163">
        <f t="shared" si="61"/>
        <v>0</v>
      </c>
      <c r="G61" s="163">
        <f t="shared" si="61"/>
        <v>8.9792091122677956E-2</v>
      </c>
      <c r="H61" s="163">
        <f t="shared" si="61"/>
        <v>0</v>
      </c>
      <c r="I61" s="163">
        <f t="shared" si="61"/>
        <v>0</v>
      </c>
      <c r="J61" s="163">
        <f t="shared" si="61"/>
        <v>0</v>
      </c>
      <c r="K61" s="163">
        <f t="shared" si="61"/>
        <v>1.4911449706074436</v>
      </c>
      <c r="L61" s="163">
        <f t="shared" si="61"/>
        <v>0.62980874719822266</v>
      </c>
      <c r="M61" s="163">
        <f t="shared" si="61"/>
        <v>0</v>
      </c>
      <c r="N61" s="163">
        <f t="shared" si="61"/>
        <v>0</v>
      </c>
      <c r="O61" s="163">
        <f t="shared" si="61"/>
        <v>0</v>
      </c>
      <c r="P61" s="163">
        <f t="shared" si="61"/>
        <v>0</v>
      </c>
      <c r="Q61" s="163">
        <f t="shared" si="61"/>
        <v>8.5013028271553395E-3</v>
      </c>
      <c r="R61" s="163">
        <f t="shared" si="61"/>
        <v>0</v>
      </c>
      <c r="S61" s="163">
        <f t="shared" si="53"/>
        <v>0.31996562508063614</v>
      </c>
      <c r="T61" s="54">
        <f t="shared" si="2"/>
        <v>9.8108421132255508</v>
      </c>
      <c r="U61" s="59"/>
    </row>
    <row r="62" spans="1:21" s="133" customFormat="1" x14ac:dyDescent="0.2">
      <c r="A62" s="162" t="str">
        <f>PROPER(VLOOKUP(A165,fips_xref!$A$5:$B$280,2,FALSE)&amp;"_"&amp;"Pvt/State")</f>
        <v>Petroleum_Pvt/State</v>
      </c>
      <c r="B62" s="163">
        <f t="shared" ref="B62:R62" si="62">SUMIF($B$92:$AQ$92,B$4,$B165:$AQ165)</f>
        <v>1.9956296372922593</v>
      </c>
      <c r="C62" s="163">
        <f t="shared" si="62"/>
        <v>0.39921954816607208</v>
      </c>
      <c r="D62" s="163">
        <f t="shared" si="62"/>
        <v>0.9770582869984521</v>
      </c>
      <c r="E62" s="163">
        <f t="shared" si="62"/>
        <v>0</v>
      </c>
      <c r="F62" s="163">
        <f t="shared" si="62"/>
        <v>0</v>
      </c>
      <c r="G62" s="163">
        <f t="shared" si="62"/>
        <v>0.40905285955886622</v>
      </c>
      <c r="H62" s="163">
        <f t="shared" si="62"/>
        <v>0</v>
      </c>
      <c r="I62" s="163">
        <f t="shared" si="62"/>
        <v>0</v>
      </c>
      <c r="J62" s="163">
        <f t="shared" si="62"/>
        <v>0</v>
      </c>
      <c r="K62" s="163">
        <f t="shared" si="62"/>
        <v>0.61702550507894194</v>
      </c>
      <c r="L62" s="163">
        <f t="shared" si="62"/>
        <v>0.26061051608202324</v>
      </c>
      <c r="M62" s="163">
        <f t="shared" si="62"/>
        <v>0</v>
      </c>
      <c r="N62" s="163">
        <f t="shared" si="62"/>
        <v>0</v>
      </c>
      <c r="O62" s="163">
        <f t="shared" si="62"/>
        <v>0</v>
      </c>
      <c r="P62" s="163">
        <f t="shared" si="62"/>
        <v>0</v>
      </c>
      <c r="Q62" s="163">
        <f t="shared" si="62"/>
        <v>4.7435920550241688E-3</v>
      </c>
      <c r="R62" s="163">
        <f t="shared" si="62"/>
        <v>0</v>
      </c>
      <c r="S62" s="163">
        <f t="shared" si="53"/>
        <v>0.13243011870626639</v>
      </c>
      <c r="T62" s="54">
        <f t="shared" si="2"/>
        <v>4.7957700639379048</v>
      </c>
      <c r="U62" s="59"/>
    </row>
    <row r="63" spans="1:21" s="133" customFormat="1" x14ac:dyDescent="0.2">
      <c r="A63" s="162" t="str">
        <f>PROPER(VLOOKUP(A166,fips_xref!$A$5:$B$280,2,FALSE)&amp;"_"&amp;"Pvt/State")</f>
        <v>Phillips_Pvt/State</v>
      </c>
      <c r="B63" s="163">
        <f t="shared" ref="B63:R63" si="63">SUMIF($B$92:$AQ$92,B$4,$B166:$AQ166)</f>
        <v>49.019940447680305</v>
      </c>
      <c r="C63" s="163">
        <f t="shared" si="63"/>
        <v>7.5812856765798742</v>
      </c>
      <c r="D63" s="163">
        <f t="shared" si="63"/>
        <v>2.1352587175053732</v>
      </c>
      <c r="E63" s="163">
        <f t="shared" si="63"/>
        <v>0</v>
      </c>
      <c r="F63" s="163">
        <f t="shared" si="63"/>
        <v>0</v>
      </c>
      <c r="G63" s="163">
        <f t="shared" si="63"/>
        <v>7.7680228821050106</v>
      </c>
      <c r="H63" s="163">
        <f t="shared" si="63"/>
        <v>0</v>
      </c>
      <c r="I63" s="163">
        <f t="shared" si="63"/>
        <v>0.16250883112723963</v>
      </c>
      <c r="J63" s="163">
        <f t="shared" si="63"/>
        <v>0</v>
      </c>
      <c r="K63" s="163">
        <f t="shared" si="63"/>
        <v>11.948318308653667</v>
      </c>
      <c r="L63" s="163">
        <f t="shared" si="63"/>
        <v>1.0023481387770124E-2</v>
      </c>
      <c r="M63" s="163">
        <f t="shared" si="63"/>
        <v>0.22913745188940784</v>
      </c>
      <c r="N63" s="163">
        <f t="shared" si="63"/>
        <v>0</v>
      </c>
      <c r="O63" s="163">
        <f t="shared" si="63"/>
        <v>0</v>
      </c>
      <c r="P63" s="163">
        <f t="shared" si="63"/>
        <v>0</v>
      </c>
      <c r="Q63" s="163">
        <f t="shared" si="63"/>
        <v>3.5943047826619413E-3</v>
      </c>
      <c r="R63" s="163">
        <f t="shared" si="63"/>
        <v>0</v>
      </c>
      <c r="S63" s="163">
        <f t="shared" si="53"/>
        <v>0.38740261560600903</v>
      </c>
      <c r="T63" s="54">
        <f t="shared" si="2"/>
        <v>79.245492717317333</v>
      </c>
      <c r="U63" s="59"/>
    </row>
    <row r="64" spans="1:21" s="133" customFormat="1" x14ac:dyDescent="0.2">
      <c r="A64" s="162" t="str">
        <f>PROPER(VLOOKUP(A167,fips_xref!$A$5:$B$280,2,FALSE)&amp;"_"&amp;"Pvt/State")</f>
        <v>Pondera_Pvt/State</v>
      </c>
      <c r="B64" s="163">
        <f t="shared" ref="B64:R64" si="64">SUMIF($B$92:$AQ$92,B$4,$B167:$AQ167)</f>
        <v>53.189923172558927</v>
      </c>
      <c r="C64" s="163">
        <f t="shared" si="64"/>
        <v>0.33015135020977882</v>
      </c>
      <c r="D64" s="163">
        <f t="shared" si="64"/>
        <v>7.9356921024895382</v>
      </c>
      <c r="E64" s="163">
        <f t="shared" si="64"/>
        <v>0</v>
      </c>
      <c r="F64" s="163">
        <f t="shared" si="64"/>
        <v>0</v>
      </c>
      <c r="G64" s="163">
        <f t="shared" si="64"/>
        <v>0.33828341951419494</v>
      </c>
      <c r="H64" s="163">
        <f t="shared" si="64"/>
        <v>0</v>
      </c>
      <c r="I64" s="163">
        <f t="shared" si="64"/>
        <v>0</v>
      </c>
      <c r="J64" s="163">
        <f t="shared" si="64"/>
        <v>0</v>
      </c>
      <c r="K64" s="163">
        <f t="shared" si="64"/>
        <v>6.7718131801896231</v>
      </c>
      <c r="L64" s="163">
        <f t="shared" si="64"/>
        <v>2.0237670248386923</v>
      </c>
      <c r="M64" s="163">
        <f t="shared" si="64"/>
        <v>0.11375618178906774</v>
      </c>
      <c r="N64" s="163">
        <f t="shared" si="64"/>
        <v>0</v>
      </c>
      <c r="O64" s="163">
        <f t="shared" si="64"/>
        <v>0</v>
      </c>
      <c r="P64" s="163">
        <f t="shared" si="64"/>
        <v>0</v>
      </c>
      <c r="Q64" s="163">
        <f t="shared" si="64"/>
        <v>0</v>
      </c>
      <c r="R64" s="163">
        <f t="shared" si="64"/>
        <v>0</v>
      </c>
      <c r="S64" s="163">
        <f t="shared" si="53"/>
        <v>1.0784476050902803</v>
      </c>
      <c r="T64" s="54">
        <f t="shared" si="2"/>
        <v>71.78183403668011</v>
      </c>
      <c r="U64" s="59"/>
    </row>
    <row r="65" spans="1:21" s="133" customFormat="1" x14ac:dyDescent="0.2">
      <c r="A65" s="162" t="str">
        <f>PROPER(VLOOKUP(A168,fips_xref!$A$5:$B$280,2,FALSE)&amp;"_"&amp;"Pvt/State")</f>
        <v>Rosebud_Pvt/State</v>
      </c>
      <c r="B65" s="163">
        <f t="shared" ref="B65:R65" si="65">SUMIF($B$92:$AQ$92,B$4,$B168:$AQ168)</f>
        <v>27.804466346810941</v>
      </c>
      <c r="C65" s="163">
        <f t="shared" si="65"/>
        <v>0.46181494770430631</v>
      </c>
      <c r="D65" s="163">
        <f t="shared" si="65"/>
        <v>3.1392532933048831</v>
      </c>
      <c r="E65" s="163">
        <f t="shared" si="65"/>
        <v>0</v>
      </c>
      <c r="F65" s="163">
        <f t="shared" si="65"/>
        <v>0</v>
      </c>
      <c r="G65" s="163">
        <f t="shared" si="65"/>
        <v>0.47319006750363629</v>
      </c>
      <c r="H65" s="163">
        <f t="shared" si="65"/>
        <v>0</v>
      </c>
      <c r="I65" s="163">
        <f t="shared" si="65"/>
        <v>0</v>
      </c>
      <c r="J65" s="163">
        <f t="shared" si="65"/>
        <v>0</v>
      </c>
      <c r="K65" s="163">
        <f t="shared" si="65"/>
        <v>2.0053444177993414</v>
      </c>
      <c r="L65" s="163">
        <f t="shared" si="65"/>
        <v>0.83612540576315786</v>
      </c>
      <c r="M65" s="163">
        <f t="shared" si="65"/>
        <v>0</v>
      </c>
      <c r="N65" s="163">
        <f t="shared" si="65"/>
        <v>0</v>
      </c>
      <c r="O65" s="163">
        <f t="shared" si="65"/>
        <v>0</v>
      </c>
      <c r="P65" s="163">
        <f t="shared" si="65"/>
        <v>0</v>
      </c>
      <c r="Q65" s="163">
        <f t="shared" si="65"/>
        <v>1.1758380006652976E-2</v>
      </c>
      <c r="R65" s="163">
        <f t="shared" si="65"/>
        <v>0</v>
      </c>
      <c r="S65" s="163">
        <f t="shared" si="53"/>
        <v>0.46982123355321137</v>
      </c>
      <c r="T65" s="54">
        <f t="shared" si="2"/>
        <v>35.201774092446129</v>
      </c>
      <c r="U65" s="59"/>
    </row>
    <row r="66" spans="1:21" s="133" customFormat="1" x14ac:dyDescent="0.2">
      <c r="A66" s="162" t="str">
        <f>PROPER(VLOOKUP(A169,fips_xref!$A$5:$B$280,2,FALSE)&amp;"_"&amp;"Pvt/State")</f>
        <v>Teton_Pvt/State</v>
      </c>
      <c r="B66" s="163">
        <f t="shared" ref="B66:R66" si="66">SUMIF($B$92:$AQ$92,B$4,$B169:$AQ169)</f>
        <v>9.0592205875420593</v>
      </c>
      <c r="C66" s="163">
        <f t="shared" si="66"/>
        <v>0.15022895889176233</v>
      </c>
      <c r="D66" s="163">
        <f t="shared" si="66"/>
        <v>4.4148607815657641</v>
      </c>
      <c r="E66" s="163">
        <f t="shared" si="66"/>
        <v>0</v>
      </c>
      <c r="F66" s="163">
        <f t="shared" si="66"/>
        <v>0</v>
      </c>
      <c r="G66" s="163">
        <f t="shared" si="66"/>
        <v>0.15392929906744793</v>
      </c>
      <c r="H66" s="163">
        <f t="shared" si="66"/>
        <v>0</v>
      </c>
      <c r="I66" s="163">
        <f t="shared" si="66"/>
        <v>0</v>
      </c>
      <c r="J66" s="163">
        <f t="shared" si="66"/>
        <v>0</v>
      </c>
      <c r="K66" s="163">
        <f t="shared" si="66"/>
        <v>2.8794984622061817</v>
      </c>
      <c r="L66" s="163">
        <f t="shared" si="66"/>
        <v>1.1727473223691045</v>
      </c>
      <c r="M66" s="163">
        <f t="shared" si="66"/>
        <v>0</v>
      </c>
      <c r="N66" s="163">
        <f t="shared" si="66"/>
        <v>0</v>
      </c>
      <c r="O66" s="163">
        <f t="shared" si="66"/>
        <v>0</v>
      </c>
      <c r="P66" s="163">
        <f t="shared" si="66"/>
        <v>0</v>
      </c>
      <c r="Q66" s="163">
        <f t="shared" si="66"/>
        <v>1.1835309518523376E-6</v>
      </c>
      <c r="R66" s="163">
        <f t="shared" si="66"/>
        <v>0</v>
      </c>
      <c r="S66" s="163">
        <f t="shared" si="53"/>
        <v>0.5984354675104957</v>
      </c>
      <c r="T66" s="54">
        <f t="shared" si="2"/>
        <v>18.428922062683768</v>
      </c>
      <c r="U66" s="59"/>
    </row>
    <row r="67" spans="1:21" s="133" customFormat="1" x14ac:dyDescent="0.2">
      <c r="A67" s="162" t="str">
        <f>PROPER(VLOOKUP(A170,fips_xref!$A$5:$B$280,2,FALSE)&amp;"_"&amp;"Pvt/State")</f>
        <v>Toole_Pvt/State</v>
      </c>
      <c r="B67" s="163">
        <f t="shared" ref="B67:R67" si="67">SUMIF($B$92:$AQ$92,B$4,$B170:$AQ170)</f>
        <v>171.17828141094679</v>
      </c>
      <c r="C67" s="163">
        <f t="shared" si="67"/>
        <v>13.096819322932024</v>
      </c>
      <c r="D67" s="163">
        <f t="shared" si="67"/>
        <v>35.204067557555049</v>
      </c>
      <c r="E67" s="163">
        <f t="shared" si="67"/>
        <v>0</v>
      </c>
      <c r="F67" s="163">
        <f t="shared" si="67"/>
        <v>0</v>
      </c>
      <c r="G67" s="163">
        <f t="shared" si="67"/>
        <v>13.419411498713906</v>
      </c>
      <c r="H67" s="163">
        <f t="shared" si="67"/>
        <v>0</v>
      </c>
      <c r="I67" s="163">
        <f t="shared" si="67"/>
        <v>3.0608538342815583</v>
      </c>
      <c r="J67" s="163">
        <f t="shared" si="67"/>
        <v>0</v>
      </c>
      <c r="K67" s="163">
        <f t="shared" si="67"/>
        <v>38.25908669176583</v>
      </c>
      <c r="L67" s="163">
        <f t="shared" si="67"/>
        <v>8.5439754410097013</v>
      </c>
      <c r="M67" s="163">
        <f t="shared" si="67"/>
        <v>0.87754768808709405</v>
      </c>
      <c r="N67" s="163">
        <f t="shared" si="67"/>
        <v>0</v>
      </c>
      <c r="O67" s="163">
        <f t="shared" si="67"/>
        <v>0</v>
      </c>
      <c r="P67" s="163">
        <f t="shared" si="67"/>
        <v>0</v>
      </c>
      <c r="Q67" s="163">
        <f t="shared" si="67"/>
        <v>0.27529670145605728</v>
      </c>
      <c r="R67" s="163">
        <f t="shared" si="67"/>
        <v>0</v>
      </c>
      <c r="S67" s="163">
        <f t="shared" si="53"/>
        <v>9.3041174399023436</v>
      </c>
      <c r="T67" s="54">
        <f t="shared" si="2"/>
        <v>293.21945758665038</v>
      </c>
      <c r="U67" s="59"/>
    </row>
    <row r="68" spans="1:21" s="133" customFormat="1" x14ac:dyDescent="0.2">
      <c r="A68" s="162" t="str">
        <f>PROPER(VLOOKUP(A171,fips_xref!$A$5:$B$280,2,FALSE)&amp;"_"&amp;"Pvt/State")</f>
        <v>Yellowstone_Pvt/State</v>
      </c>
      <c r="B68" s="163">
        <f t="shared" ref="B68:R68" si="68">SUMIF($B$92:$AQ$92,B$4,$B171:$AQ171)</f>
        <v>2.3282345768409698</v>
      </c>
      <c r="C68" s="163">
        <f t="shared" si="68"/>
        <v>0</v>
      </c>
      <c r="D68" s="163">
        <f t="shared" si="68"/>
        <v>1.1399013348315277</v>
      </c>
      <c r="E68" s="163">
        <f t="shared" si="68"/>
        <v>0</v>
      </c>
      <c r="F68" s="163">
        <f t="shared" si="68"/>
        <v>0</v>
      </c>
      <c r="G68" s="163">
        <f t="shared" si="68"/>
        <v>0</v>
      </c>
      <c r="H68" s="163">
        <f t="shared" si="68"/>
        <v>0</v>
      </c>
      <c r="I68" s="163">
        <f t="shared" si="68"/>
        <v>0</v>
      </c>
      <c r="J68" s="163">
        <f t="shared" si="68"/>
        <v>0</v>
      </c>
      <c r="K68" s="163">
        <f t="shared" si="68"/>
        <v>0.71986308925876574</v>
      </c>
      <c r="L68" s="163">
        <f t="shared" si="68"/>
        <v>0.30404560209569376</v>
      </c>
      <c r="M68" s="163">
        <f t="shared" si="68"/>
        <v>0</v>
      </c>
      <c r="N68" s="163">
        <f t="shared" si="68"/>
        <v>0</v>
      </c>
      <c r="O68" s="163">
        <f t="shared" si="68"/>
        <v>0</v>
      </c>
      <c r="P68" s="163">
        <f t="shared" si="68"/>
        <v>0</v>
      </c>
      <c r="Q68" s="163">
        <f t="shared" si="68"/>
        <v>0</v>
      </c>
      <c r="R68" s="163">
        <f t="shared" si="68"/>
        <v>0</v>
      </c>
      <c r="S68" s="163">
        <f t="shared" si="53"/>
        <v>0.95676870227175514</v>
      </c>
      <c r="T68" s="54">
        <f t="shared" si="2"/>
        <v>5.448813305298712</v>
      </c>
      <c r="U68" s="59"/>
    </row>
    <row r="69" spans="1:21" s="179" customFormat="1" x14ac:dyDescent="0.2">
      <c r="A69" s="179" t="str">
        <f>PROPER(VLOOKUP(A177,fips_xref!$A$5:$B$280,2,FALSE)&amp;"_"&amp;"U.S Forest Service")</f>
        <v>Blaine_U.S Forest Service</v>
      </c>
      <c r="B69" s="215">
        <f t="shared" ref="B69:S69" si="69">SUMIF($B$92:$AQ$92,B$4,$B178:$AQ192)</f>
        <v>0</v>
      </c>
      <c r="C69" s="215">
        <f t="shared" si="69"/>
        <v>0</v>
      </c>
      <c r="D69" s="215">
        <f t="shared" si="69"/>
        <v>0</v>
      </c>
      <c r="E69" s="215">
        <f t="shared" si="69"/>
        <v>0</v>
      </c>
      <c r="F69" s="215">
        <f t="shared" si="69"/>
        <v>0</v>
      </c>
      <c r="G69" s="215">
        <f t="shared" si="69"/>
        <v>0</v>
      </c>
      <c r="H69" s="215">
        <f t="shared" si="69"/>
        <v>0</v>
      </c>
      <c r="I69" s="215">
        <f t="shared" si="69"/>
        <v>0</v>
      </c>
      <c r="J69" s="215">
        <f t="shared" si="69"/>
        <v>0</v>
      </c>
      <c r="K69" s="215">
        <f t="shared" si="69"/>
        <v>0</v>
      </c>
      <c r="L69" s="215">
        <f t="shared" si="69"/>
        <v>0</v>
      </c>
      <c r="M69" s="215">
        <f t="shared" si="69"/>
        <v>0</v>
      </c>
      <c r="N69" s="215">
        <f t="shared" si="69"/>
        <v>0</v>
      </c>
      <c r="O69" s="215">
        <f t="shared" si="69"/>
        <v>0</v>
      </c>
      <c r="P69" s="215">
        <f t="shared" si="69"/>
        <v>0</v>
      </c>
      <c r="Q69" s="215">
        <f t="shared" si="69"/>
        <v>0</v>
      </c>
      <c r="R69" s="215">
        <f t="shared" si="69"/>
        <v>0</v>
      </c>
      <c r="S69" s="215">
        <f t="shared" si="69"/>
        <v>0</v>
      </c>
      <c r="T69" s="54">
        <f t="shared" ref="T69" si="70">SUM(B69:S69)</f>
        <v>0</v>
      </c>
      <c r="U69" s="213"/>
    </row>
    <row r="70" spans="1:21" s="179" customFormat="1" x14ac:dyDescent="0.2">
      <c r="A70" s="179" t="str">
        <f>PROPER(VLOOKUP(A178,fips_xref!$A$5:$B$280,2,FALSE)&amp;"_"&amp;"U.S Forest Service")</f>
        <v>Cascade_U.S Forest Service</v>
      </c>
      <c r="B70" s="215">
        <f t="shared" ref="B70:S70" si="71">SUMIF($B$92:$AQ$92,B$4,$B179:$AQ193)</f>
        <v>0</v>
      </c>
      <c r="C70" s="215">
        <f t="shared" si="71"/>
        <v>0</v>
      </c>
      <c r="D70" s="215">
        <f t="shared" si="71"/>
        <v>0</v>
      </c>
      <c r="E70" s="215">
        <f t="shared" si="71"/>
        <v>0</v>
      </c>
      <c r="F70" s="215">
        <f t="shared" si="71"/>
        <v>0</v>
      </c>
      <c r="G70" s="215">
        <f t="shared" si="71"/>
        <v>0</v>
      </c>
      <c r="H70" s="215">
        <f t="shared" si="71"/>
        <v>0</v>
      </c>
      <c r="I70" s="215">
        <f t="shared" si="71"/>
        <v>0</v>
      </c>
      <c r="J70" s="215">
        <f t="shared" si="71"/>
        <v>0</v>
      </c>
      <c r="K70" s="215">
        <f t="shared" si="71"/>
        <v>0</v>
      </c>
      <c r="L70" s="215">
        <f t="shared" si="71"/>
        <v>0</v>
      </c>
      <c r="M70" s="215">
        <f t="shared" si="71"/>
        <v>0</v>
      </c>
      <c r="N70" s="215">
        <f t="shared" si="71"/>
        <v>0</v>
      </c>
      <c r="O70" s="215">
        <f t="shared" si="71"/>
        <v>0</v>
      </c>
      <c r="P70" s="215">
        <f t="shared" si="71"/>
        <v>0</v>
      </c>
      <c r="Q70" s="215">
        <f t="shared" si="71"/>
        <v>0</v>
      </c>
      <c r="R70" s="215">
        <f t="shared" si="71"/>
        <v>0</v>
      </c>
      <c r="S70" s="215">
        <f t="shared" si="71"/>
        <v>0</v>
      </c>
      <c r="T70" s="54">
        <f t="shared" ref="T70:T77" si="72">SUM(B70:S70)</f>
        <v>0</v>
      </c>
      <c r="U70" s="213"/>
    </row>
    <row r="71" spans="1:21" s="179" customFormat="1" x14ac:dyDescent="0.2">
      <c r="A71" s="179" t="str">
        <f>PROPER(VLOOKUP(A179,fips_xref!$A$5:$B$280,2,FALSE)&amp;"_"&amp;"U.S Forest Service")</f>
        <v>Chouteau_U.S Forest Service</v>
      </c>
      <c r="B71" s="215">
        <f t="shared" ref="B71:S71" si="73">SUMIF($B$92:$AQ$92,B$4,$B180:$AQ194)</f>
        <v>0</v>
      </c>
      <c r="C71" s="215">
        <f t="shared" si="73"/>
        <v>0</v>
      </c>
      <c r="D71" s="215">
        <f t="shared" si="73"/>
        <v>0</v>
      </c>
      <c r="E71" s="215">
        <f t="shared" si="73"/>
        <v>0</v>
      </c>
      <c r="F71" s="215">
        <f t="shared" si="73"/>
        <v>0</v>
      </c>
      <c r="G71" s="215">
        <f t="shared" si="73"/>
        <v>0</v>
      </c>
      <c r="H71" s="215">
        <f t="shared" si="73"/>
        <v>0</v>
      </c>
      <c r="I71" s="215">
        <f t="shared" si="73"/>
        <v>0</v>
      </c>
      <c r="J71" s="215">
        <f t="shared" si="73"/>
        <v>0</v>
      </c>
      <c r="K71" s="215">
        <f t="shared" si="73"/>
        <v>0</v>
      </c>
      <c r="L71" s="215">
        <f t="shared" si="73"/>
        <v>0</v>
      </c>
      <c r="M71" s="215">
        <f t="shared" si="73"/>
        <v>0</v>
      </c>
      <c r="N71" s="215">
        <f t="shared" si="73"/>
        <v>0</v>
      </c>
      <c r="O71" s="215">
        <f t="shared" si="73"/>
        <v>0</v>
      </c>
      <c r="P71" s="215">
        <f t="shared" si="73"/>
        <v>0</v>
      </c>
      <c r="Q71" s="215">
        <f t="shared" si="73"/>
        <v>0</v>
      </c>
      <c r="R71" s="215">
        <f t="shared" si="73"/>
        <v>0</v>
      </c>
      <c r="S71" s="215">
        <f t="shared" si="73"/>
        <v>0</v>
      </c>
      <c r="T71" s="54">
        <f t="shared" si="72"/>
        <v>0</v>
      </c>
      <c r="U71" s="213"/>
    </row>
    <row r="72" spans="1:21" s="179" customFormat="1" x14ac:dyDescent="0.2">
      <c r="A72" s="179" t="str">
        <f>PROPER(VLOOKUP(A180,fips_xref!$A$5:$B$280,2,FALSE)&amp;"_"&amp;"U.S Forest Service")</f>
        <v>Fergus_U.S Forest Service</v>
      </c>
      <c r="B72" s="215">
        <f t="shared" ref="B72:S72" si="74">SUMIF($B$92:$AQ$92,B$4,$B181:$AQ195)</f>
        <v>0</v>
      </c>
      <c r="C72" s="215">
        <f t="shared" si="74"/>
        <v>0</v>
      </c>
      <c r="D72" s="215">
        <f t="shared" si="74"/>
        <v>0</v>
      </c>
      <c r="E72" s="215">
        <f t="shared" si="74"/>
        <v>0</v>
      </c>
      <c r="F72" s="215">
        <f t="shared" si="74"/>
        <v>0</v>
      </c>
      <c r="G72" s="215">
        <f t="shared" si="74"/>
        <v>0</v>
      </c>
      <c r="H72" s="215">
        <f t="shared" si="74"/>
        <v>0</v>
      </c>
      <c r="I72" s="215">
        <f t="shared" si="74"/>
        <v>0</v>
      </c>
      <c r="J72" s="215">
        <f t="shared" si="74"/>
        <v>0</v>
      </c>
      <c r="K72" s="215">
        <f t="shared" si="74"/>
        <v>0</v>
      </c>
      <c r="L72" s="215">
        <f t="shared" si="74"/>
        <v>0</v>
      </c>
      <c r="M72" s="215">
        <f t="shared" si="74"/>
        <v>0</v>
      </c>
      <c r="N72" s="215">
        <f t="shared" si="74"/>
        <v>0</v>
      </c>
      <c r="O72" s="215">
        <f t="shared" si="74"/>
        <v>0</v>
      </c>
      <c r="P72" s="215">
        <f t="shared" si="74"/>
        <v>0</v>
      </c>
      <c r="Q72" s="215">
        <f t="shared" si="74"/>
        <v>0</v>
      </c>
      <c r="R72" s="215">
        <f t="shared" si="74"/>
        <v>0</v>
      </c>
      <c r="S72" s="215">
        <f t="shared" si="74"/>
        <v>0</v>
      </c>
      <c r="T72" s="54">
        <f t="shared" si="72"/>
        <v>0</v>
      </c>
      <c r="U72" s="213"/>
    </row>
    <row r="73" spans="1:21" s="179" customFormat="1" x14ac:dyDescent="0.2">
      <c r="A73" s="179" t="str">
        <f>PROPER(VLOOKUP(A181,fips_xref!$A$5:$B$280,2,FALSE)&amp;"_"&amp;"U.S Forest Service")</f>
        <v>Glacier_U.S Forest Service</v>
      </c>
      <c r="B73" s="215">
        <f t="shared" ref="B73:S73" si="75">SUMIF($B$92:$AQ$92,B$4,$B182:$AQ196)</f>
        <v>0</v>
      </c>
      <c r="C73" s="215">
        <f t="shared" si="75"/>
        <v>0</v>
      </c>
      <c r="D73" s="215">
        <f t="shared" si="75"/>
        <v>0</v>
      </c>
      <c r="E73" s="215">
        <f t="shared" si="75"/>
        <v>0</v>
      </c>
      <c r="F73" s="215">
        <f t="shared" si="75"/>
        <v>0</v>
      </c>
      <c r="G73" s="215">
        <f t="shared" si="75"/>
        <v>0</v>
      </c>
      <c r="H73" s="215">
        <f t="shared" si="75"/>
        <v>0</v>
      </c>
      <c r="I73" s="215">
        <f t="shared" si="75"/>
        <v>0</v>
      </c>
      <c r="J73" s="215">
        <f t="shared" si="75"/>
        <v>0</v>
      </c>
      <c r="K73" s="215">
        <f t="shared" si="75"/>
        <v>0</v>
      </c>
      <c r="L73" s="215">
        <f t="shared" si="75"/>
        <v>0</v>
      </c>
      <c r="M73" s="215">
        <f t="shared" si="75"/>
        <v>0</v>
      </c>
      <c r="N73" s="215">
        <f t="shared" si="75"/>
        <v>0</v>
      </c>
      <c r="O73" s="215">
        <f t="shared" si="75"/>
        <v>0</v>
      </c>
      <c r="P73" s="215">
        <f t="shared" si="75"/>
        <v>0</v>
      </c>
      <c r="Q73" s="215">
        <f t="shared" si="75"/>
        <v>0</v>
      </c>
      <c r="R73" s="215">
        <f t="shared" si="75"/>
        <v>0</v>
      </c>
      <c r="S73" s="215">
        <f t="shared" si="75"/>
        <v>0</v>
      </c>
      <c r="T73" s="54">
        <f t="shared" si="72"/>
        <v>0</v>
      </c>
      <c r="U73" s="213"/>
    </row>
    <row r="74" spans="1:21" s="179" customFormat="1" x14ac:dyDescent="0.2">
      <c r="A74" s="179" t="str">
        <f>PROPER(VLOOKUP(A182,fips_xref!$A$5:$B$280,2,FALSE)&amp;"_"&amp;"U.S Forest Service")</f>
        <v>Golden Valley_U.S Forest Service</v>
      </c>
      <c r="B74" s="215">
        <f t="shared" ref="B74:S74" si="76">SUMIF($B$92:$AQ$92,B$4,$B183:$AQ197)</f>
        <v>0</v>
      </c>
      <c r="C74" s="215">
        <f t="shared" si="76"/>
        <v>0</v>
      </c>
      <c r="D74" s="215">
        <f t="shared" si="76"/>
        <v>0</v>
      </c>
      <c r="E74" s="215">
        <f t="shared" si="76"/>
        <v>0</v>
      </c>
      <c r="F74" s="215">
        <f t="shared" si="76"/>
        <v>0</v>
      </c>
      <c r="G74" s="215">
        <f t="shared" si="76"/>
        <v>0</v>
      </c>
      <c r="H74" s="215">
        <f t="shared" si="76"/>
        <v>0</v>
      </c>
      <c r="I74" s="215">
        <f t="shared" si="76"/>
        <v>0</v>
      </c>
      <c r="J74" s="215">
        <f t="shared" si="76"/>
        <v>0</v>
      </c>
      <c r="K74" s="215">
        <f t="shared" si="76"/>
        <v>0</v>
      </c>
      <c r="L74" s="215">
        <f t="shared" si="76"/>
        <v>0</v>
      </c>
      <c r="M74" s="215">
        <f t="shared" si="76"/>
        <v>0</v>
      </c>
      <c r="N74" s="215">
        <f t="shared" si="76"/>
        <v>0</v>
      </c>
      <c r="O74" s="215">
        <f t="shared" si="76"/>
        <v>0</v>
      </c>
      <c r="P74" s="215">
        <f t="shared" si="76"/>
        <v>0</v>
      </c>
      <c r="Q74" s="215">
        <f t="shared" si="76"/>
        <v>0</v>
      </c>
      <c r="R74" s="215">
        <f t="shared" si="76"/>
        <v>0</v>
      </c>
      <c r="S74" s="215">
        <f t="shared" si="76"/>
        <v>0</v>
      </c>
      <c r="T74" s="54">
        <f t="shared" si="72"/>
        <v>0</v>
      </c>
      <c r="U74" s="213"/>
    </row>
    <row r="75" spans="1:21" s="179" customFormat="1" x14ac:dyDescent="0.2">
      <c r="A75" s="179" t="str">
        <f>PROPER(VLOOKUP(A183,fips_xref!$A$5:$B$280,2,FALSE)&amp;"_"&amp;"U.S Forest Service")</f>
        <v>Hill_U.S Forest Service</v>
      </c>
      <c r="B75" s="215">
        <f t="shared" ref="B75:S75" si="77">SUMIF($B$92:$AQ$92,B$4,$B184:$AQ198)</f>
        <v>0</v>
      </c>
      <c r="C75" s="215">
        <f t="shared" si="77"/>
        <v>0</v>
      </c>
      <c r="D75" s="215">
        <f t="shared" si="77"/>
        <v>0</v>
      </c>
      <c r="E75" s="215">
        <f t="shared" si="77"/>
        <v>0</v>
      </c>
      <c r="F75" s="215">
        <f t="shared" si="77"/>
        <v>0</v>
      </c>
      <c r="G75" s="215">
        <f t="shared" si="77"/>
        <v>0</v>
      </c>
      <c r="H75" s="215">
        <f t="shared" si="77"/>
        <v>0</v>
      </c>
      <c r="I75" s="215">
        <f t="shared" si="77"/>
        <v>0</v>
      </c>
      <c r="J75" s="215">
        <f t="shared" si="77"/>
        <v>0</v>
      </c>
      <c r="K75" s="215">
        <f t="shared" si="77"/>
        <v>0</v>
      </c>
      <c r="L75" s="215">
        <f t="shared" si="77"/>
        <v>0</v>
      </c>
      <c r="M75" s="215">
        <f t="shared" si="77"/>
        <v>0</v>
      </c>
      <c r="N75" s="215">
        <f t="shared" si="77"/>
        <v>0</v>
      </c>
      <c r="O75" s="215">
        <f t="shared" si="77"/>
        <v>0</v>
      </c>
      <c r="P75" s="215">
        <f t="shared" si="77"/>
        <v>0</v>
      </c>
      <c r="Q75" s="215">
        <f t="shared" si="77"/>
        <v>0</v>
      </c>
      <c r="R75" s="215">
        <f t="shared" si="77"/>
        <v>0</v>
      </c>
      <c r="S75" s="215">
        <f t="shared" si="77"/>
        <v>0</v>
      </c>
      <c r="T75" s="54">
        <f t="shared" si="72"/>
        <v>0</v>
      </c>
      <c r="U75" s="213"/>
    </row>
    <row r="76" spans="1:21" s="179" customFormat="1" x14ac:dyDescent="0.2">
      <c r="A76" s="179" t="str">
        <f>PROPER(VLOOKUP(A184,fips_xref!$A$5:$B$280,2,FALSE)&amp;"_"&amp;"U.S Forest Service")</f>
        <v>Liberty_U.S Forest Service</v>
      </c>
      <c r="B76" s="215">
        <f t="shared" ref="B76:S76" si="78">SUMIF($B$92:$AQ$92,B$4,$B185:$AQ199)</f>
        <v>0</v>
      </c>
      <c r="C76" s="215">
        <f t="shared" si="78"/>
        <v>0</v>
      </c>
      <c r="D76" s="215">
        <f t="shared" si="78"/>
        <v>0</v>
      </c>
      <c r="E76" s="215">
        <f t="shared" si="78"/>
        <v>0</v>
      </c>
      <c r="F76" s="215">
        <f t="shared" si="78"/>
        <v>0</v>
      </c>
      <c r="G76" s="215">
        <f t="shared" si="78"/>
        <v>0</v>
      </c>
      <c r="H76" s="215">
        <f t="shared" si="78"/>
        <v>0</v>
      </c>
      <c r="I76" s="215">
        <f t="shared" si="78"/>
        <v>0</v>
      </c>
      <c r="J76" s="215">
        <f t="shared" si="78"/>
        <v>0</v>
      </c>
      <c r="K76" s="215">
        <f t="shared" si="78"/>
        <v>0</v>
      </c>
      <c r="L76" s="215">
        <f t="shared" si="78"/>
        <v>0</v>
      </c>
      <c r="M76" s="215">
        <f t="shared" si="78"/>
        <v>0</v>
      </c>
      <c r="N76" s="215">
        <f t="shared" si="78"/>
        <v>0</v>
      </c>
      <c r="O76" s="215">
        <f t="shared" si="78"/>
        <v>0</v>
      </c>
      <c r="P76" s="215">
        <f t="shared" si="78"/>
        <v>0</v>
      </c>
      <c r="Q76" s="215">
        <f t="shared" si="78"/>
        <v>0</v>
      </c>
      <c r="R76" s="215">
        <f t="shared" si="78"/>
        <v>0</v>
      </c>
      <c r="S76" s="215">
        <f t="shared" si="78"/>
        <v>0</v>
      </c>
      <c r="T76" s="54">
        <f t="shared" si="72"/>
        <v>0</v>
      </c>
      <c r="U76" s="213"/>
    </row>
    <row r="77" spans="1:21" s="179" customFormat="1" x14ac:dyDescent="0.2">
      <c r="A77" s="179" t="str">
        <f>PROPER(VLOOKUP(A185,fips_xref!$A$5:$B$280,2,FALSE)&amp;"_"&amp;"U.S Forest Service")</f>
        <v>Musselshell_U.S Forest Service</v>
      </c>
      <c r="B77" s="215">
        <f t="shared" ref="B77:S77" si="79">SUMIF($B$92:$AQ$92,B$4,$B186:$AQ200)</f>
        <v>0</v>
      </c>
      <c r="C77" s="215">
        <f t="shared" si="79"/>
        <v>0</v>
      </c>
      <c r="D77" s="215">
        <f t="shared" si="79"/>
        <v>0</v>
      </c>
      <c r="E77" s="215">
        <f t="shared" si="79"/>
        <v>0</v>
      </c>
      <c r="F77" s="215">
        <f t="shared" si="79"/>
        <v>0</v>
      </c>
      <c r="G77" s="215">
        <f t="shared" si="79"/>
        <v>0</v>
      </c>
      <c r="H77" s="215">
        <f t="shared" si="79"/>
        <v>0</v>
      </c>
      <c r="I77" s="215">
        <f t="shared" si="79"/>
        <v>0</v>
      </c>
      <c r="J77" s="215">
        <f t="shared" si="79"/>
        <v>0</v>
      </c>
      <c r="K77" s="215">
        <f t="shared" si="79"/>
        <v>0</v>
      </c>
      <c r="L77" s="215">
        <f t="shared" si="79"/>
        <v>0</v>
      </c>
      <c r="M77" s="215">
        <f t="shared" si="79"/>
        <v>0</v>
      </c>
      <c r="N77" s="215">
        <f t="shared" si="79"/>
        <v>0</v>
      </c>
      <c r="O77" s="215">
        <f t="shared" si="79"/>
        <v>0</v>
      </c>
      <c r="P77" s="215">
        <f t="shared" si="79"/>
        <v>0</v>
      </c>
      <c r="Q77" s="215">
        <f t="shared" si="79"/>
        <v>0</v>
      </c>
      <c r="R77" s="215">
        <f t="shared" si="79"/>
        <v>0</v>
      </c>
      <c r="S77" s="215">
        <f t="shared" si="79"/>
        <v>0</v>
      </c>
      <c r="T77" s="54">
        <f t="shared" si="72"/>
        <v>0</v>
      </c>
      <c r="U77" s="213"/>
    </row>
    <row r="78" spans="1:21" s="179" customFormat="1" x14ac:dyDescent="0.2">
      <c r="A78" s="179" t="str">
        <f>PROPER(VLOOKUP(A186,fips_xref!$A$5:$B$280,2,FALSE)&amp;"_"&amp;"U.S Forest Service")</f>
        <v>Petroleum_U.S Forest Service</v>
      </c>
      <c r="B78" s="215">
        <f t="shared" ref="B78:S78" si="80">SUMIF($B$92:$AQ$92,B$4,$B187:$AQ201)</f>
        <v>0</v>
      </c>
      <c r="C78" s="215">
        <f t="shared" si="80"/>
        <v>0</v>
      </c>
      <c r="D78" s="215">
        <f t="shared" si="80"/>
        <v>0</v>
      </c>
      <c r="E78" s="215">
        <f t="shared" si="80"/>
        <v>0</v>
      </c>
      <c r="F78" s="215">
        <f t="shared" si="80"/>
        <v>0</v>
      </c>
      <c r="G78" s="215">
        <f t="shared" si="80"/>
        <v>0</v>
      </c>
      <c r="H78" s="215">
        <f t="shared" si="80"/>
        <v>0</v>
      </c>
      <c r="I78" s="215">
        <f t="shared" si="80"/>
        <v>0</v>
      </c>
      <c r="J78" s="215">
        <f t="shared" si="80"/>
        <v>0</v>
      </c>
      <c r="K78" s="215">
        <f t="shared" si="80"/>
        <v>0</v>
      </c>
      <c r="L78" s="215">
        <f t="shared" si="80"/>
        <v>0</v>
      </c>
      <c r="M78" s="215">
        <f t="shared" si="80"/>
        <v>0</v>
      </c>
      <c r="N78" s="215">
        <f t="shared" si="80"/>
        <v>0</v>
      </c>
      <c r="O78" s="215">
        <f t="shared" si="80"/>
        <v>0</v>
      </c>
      <c r="P78" s="215">
        <f t="shared" si="80"/>
        <v>0</v>
      </c>
      <c r="Q78" s="215">
        <f t="shared" si="80"/>
        <v>0</v>
      </c>
      <c r="R78" s="215">
        <f t="shared" si="80"/>
        <v>0</v>
      </c>
      <c r="S78" s="215">
        <f t="shared" si="80"/>
        <v>0</v>
      </c>
      <c r="T78" s="54">
        <f t="shared" ref="T78:T81" si="81">SUM(B78:S78)</f>
        <v>0</v>
      </c>
      <c r="U78" s="213"/>
    </row>
    <row r="79" spans="1:21" s="179" customFormat="1" x14ac:dyDescent="0.2">
      <c r="A79" s="179" t="str">
        <f>PROPER(VLOOKUP(A187,fips_xref!$A$5:$B$280,2,FALSE)&amp;"_"&amp;"U.S Forest Service")</f>
        <v>Phillips_U.S Forest Service</v>
      </c>
      <c r="B79" s="215">
        <f t="shared" ref="B79:S79" si="82">SUMIF($B$92:$AQ$92,B$4,$B188:$AQ202)</f>
        <v>0</v>
      </c>
      <c r="C79" s="215">
        <f t="shared" si="82"/>
        <v>0</v>
      </c>
      <c r="D79" s="215">
        <f t="shared" si="82"/>
        <v>0</v>
      </c>
      <c r="E79" s="215">
        <f t="shared" si="82"/>
        <v>0</v>
      </c>
      <c r="F79" s="215">
        <f t="shared" si="82"/>
        <v>0</v>
      </c>
      <c r="G79" s="215">
        <f t="shared" si="82"/>
        <v>0</v>
      </c>
      <c r="H79" s="215">
        <f t="shared" si="82"/>
        <v>0</v>
      </c>
      <c r="I79" s="215">
        <f t="shared" si="82"/>
        <v>0</v>
      </c>
      <c r="J79" s="215">
        <f t="shared" si="82"/>
        <v>0</v>
      </c>
      <c r="K79" s="215">
        <f t="shared" si="82"/>
        <v>0</v>
      </c>
      <c r="L79" s="215">
        <f t="shared" si="82"/>
        <v>0</v>
      </c>
      <c r="M79" s="215">
        <f t="shared" si="82"/>
        <v>0</v>
      </c>
      <c r="N79" s="215">
        <f t="shared" si="82"/>
        <v>0</v>
      </c>
      <c r="O79" s="215">
        <f t="shared" si="82"/>
        <v>0</v>
      </c>
      <c r="P79" s="215">
        <f t="shared" si="82"/>
        <v>0</v>
      </c>
      <c r="Q79" s="215">
        <f t="shared" si="82"/>
        <v>0</v>
      </c>
      <c r="R79" s="215">
        <f t="shared" si="82"/>
        <v>0</v>
      </c>
      <c r="S79" s="215">
        <f t="shared" si="82"/>
        <v>0</v>
      </c>
      <c r="T79" s="54">
        <f t="shared" si="81"/>
        <v>0</v>
      </c>
      <c r="U79" s="213"/>
    </row>
    <row r="80" spans="1:21" s="179" customFormat="1" x14ac:dyDescent="0.2">
      <c r="A80" s="179" t="str">
        <f>PROPER(VLOOKUP(A188,fips_xref!$A$5:$B$280,2,FALSE)&amp;"_"&amp;"U.S Forest Service")</f>
        <v>Pondera_U.S Forest Service</v>
      </c>
      <c r="B80" s="215">
        <f t="shared" ref="B80:S80" si="83">SUMIF($B$92:$AQ$92,B$4,$B189:$AQ203)</f>
        <v>0</v>
      </c>
      <c r="C80" s="215">
        <f t="shared" si="83"/>
        <v>0</v>
      </c>
      <c r="D80" s="215">
        <f t="shared" si="83"/>
        <v>0</v>
      </c>
      <c r="E80" s="215">
        <f t="shared" si="83"/>
        <v>0</v>
      </c>
      <c r="F80" s="215">
        <f t="shared" si="83"/>
        <v>0</v>
      </c>
      <c r="G80" s="215">
        <f t="shared" si="83"/>
        <v>0</v>
      </c>
      <c r="H80" s="215">
        <f t="shared" si="83"/>
        <v>0</v>
      </c>
      <c r="I80" s="215">
        <f t="shared" si="83"/>
        <v>0</v>
      </c>
      <c r="J80" s="215">
        <f t="shared" si="83"/>
        <v>0</v>
      </c>
      <c r="K80" s="215">
        <f t="shared" si="83"/>
        <v>0</v>
      </c>
      <c r="L80" s="215">
        <f t="shared" si="83"/>
        <v>0</v>
      </c>
      <c r="M80" s="215">
        <f t="shared" si="83"/>
        <v>0</v>
      </c>
      <c r="N80" s="215">
        <f t="shared" si="83"/>
        <v>0</v>
      </c>
      <c r="O80" s="215">
        <f t="shared" si="83"/>
        <v>0</v>
      </c>
      <c r="P80" s="215">
        <f t="shared" si="83"/>
        <v>0</v>
      </c>
      <c r="Q80" s="215">
        <f t="shared" si="83"/>
        <v>0</v>
      </c>
      <c r="R80" s="215">
        <f t="shared" si="83"/>
        <v>0</v>
      </c>
      <c r="S80" s="215">
        <f t="shared" si="83"/>
        <v>0</v>
      </c>
      <c r="T80" s="54">
        <f t="shared" si="81"/>
        <v>0</v>
      </c>
      <c r="U80" s="213"/>
    </row>
    <row r="81" spans="1:57" s="179" customFormat="1" x14ac:dyDescent="0.2">
      <c r="A81" s="179" t="str">
        <f>PROPER(VLOOKUP(A189,fips_xref!$A$5:$B$280,2,FALSE)&amp;"_"&amp;"U.S Forest Service")</f>
        <v>Rosebud_U.S Forest Service</v>
      </c>
      <c r="B81" s="215">
        <f t="shared" ref="B81:S81" si="84">SUMIF($B$92:$AQ$92,B$4,$B190:$AQ204)</f>
        <v>0</v>
      </c>
      <c r="C81" s="215">
        <f t="shared" si="84"/>
        <v>0</v>
      </c>
      <c r="D81" s="215">
        <f t="shared" si="84"/>
        <v>0</v>
      </c>
      <c r="E81" s="215">
        <f t="shared" si="84"/>
        <v>0</v>
      </c>
      <c r="F81" s="215">
        <f t="shared" si="84"/>
        <v>0</v>
      </c>
      <c r="G81" s="215">
        <f t="shared" si="84"/>
        <v>0</v>
      </c>
      <c r="H81" s="215">
        <f t="shared" si="84"/>
        <v>0</v>
      </c>
      <c r="I81" s="215">
        <f t="shared" si="84"/>
        <v>0</v>
      </c>
      <c r="J81" s="215">
        <f t="shared" si="84"/>
        <v>0</v>
      </c>
      <c r="K81" s="215">
        <f t="shared" si="84"/>
        <v>0</v>
      </c>
      <c r="L81" s="215">
        <f t="shared" si="84"/>
        <v>0</v>
      </c>
      <c r="M81" s="215">
        <f t="shared" si="84"/>
        <v>0</v>
      </c>
      <c r="N81" s="215">
        <f t="shared" si="84"/>
        <v>0</v>
      </c>
      <c r="O81" s="215">
        <f t="shared" si="84"/>
        <v>0</v>
      </c>
      <c r="P81" s="215">
        <f t="shared" si="84"/>
        <v>0</v>
      </c>
      <c r="Q81" s="215">
        <f t="shared" si="84"/>
        <v>0</v>
      </c>
      <c r="R81" s="215">
        <f t="shared" si="84"/>
        <v>0</v>
      </c>
      <c r="S81" s="215">
        <f t="shared" si="84"/>
        <v>0</v>
      </c>
      <c r="T81" s="54">
        <f t="shared" si="81"/>
        <v>0</v>
      </c>
      <c r="U81" s="213"/>
    </row>
    <row r="82" spans="1:57" s="179" customFormat="1" x14ac:dyDescent="0.2">
      <c r="A82" s="179" t="str">
        <f>PROPER(VLOOKUP(A190,fips_xref!$A$5:$B$280,2,FALSE)&amp;"_"&amp;"U.S Forest Service")</f>
        <v>Teton_U.S Forest Service</v>
      </c>
      <c r="B82" s="215">
        <f t="shared" ref="B82:S82" si="85">SUMIF($B$92:$AQ$92,B$4,$B191:$AQ205)</f>
        <v>0</v>
      </c>
      <c r="C82" s="215">
        <f t="shared" si="85"/>
        <v>0</v>
      </c>
      <c r="D82" s="215">
        <f t="shared" si="85"/>
        <v>0</v>
      </c>
      <c r="E82" s="215">
        <f t="shared" si="85"/>
        <v>0</v>
      </c>
      <c r="F82" s="215">
        <f t="shared" si="85"/>
        <v>0</v>
      </c>
      <c r="G82" s="215">
        <f t="shared" si="85"/>
        <v>0</v>
      </c>
      <c r="H82" s="215">
        <f t="shared" si="85"/>
        <v>0</v>
      </c>
      <c r="I82" s="215">
        <f t="shared" si="85"/>
        <v>0</v>
      </c>
      <c r="J82" s="215">
        <f t="shared" si="85"/>
        <v>0</v>
      </c>
      <c r="K82" s="215">
        <f t="shared" si="85"/>
        <v>0</v>
      </c>
      <c r="L82" s="215">
        <f t="shared" si="85"/>
        <v>0</v>
      </c>
      <c r="M82" s="215">
        <f t="shared" si="85"/>
        <v>0</v>
      </c>
      <c r="N82" s="215">
        <f t="shared" si="85"/>
        <v>0</v>
      </c>
      <c r="O82" s="215">
        <f t="shared" si="85"/>
        <v>0</v>
      </c>
      <c r="P82" s="215">
        <f t="shared" si="85"/>
        <v>0</v>
      </c>
      <c r="Q82" s="215">
        <f t="shared" si="85"/>
        <v>0</v>
      </c>
      <c r="R82" s="215">
        <f t="shared" si="85"/>
        <v>0</v>
      </c>
      <c r="S82" s="215">
        <f t="shared" si="85"/>
        <v>0</v>
      </c>
      <c r="T82" s="54">
        <f t="shared" ref="T82:T84" si="86">SUM(B82:S82)</f>
        <v>0</v>
      </c>
      <c r="U82" s="213"/>
    </row>
    <row r="83" spans="1:57" s="179" customFormat="1" x14ac:dyDescent="0.2">
      <c r="A83" s="179" t="str">
        <f>PROPER(VLOOKUP(A191,fips_xref!$A$5:$B$280,2,FALSE)&amp;"_"&amp;"U.S Forest Service")</f>
        <v>Toole_U.S Forest Service</v>
      </c>
      <c r="B83" s="215">
        <f t="shared" ref="B83:S83" si="87">SUMIF($B$92:$AQ$92,B$4,$B192:$AQ206)</f>
        <v>0</v>
      </c>
      <c r="C83" s="215">
        <f t="shared" si="87"/>
        <v>0</v>
      </c>
      <c r="D83" s="215">
        <f t="shared" si="87"/>
        <v>0</v>
      </c>
      <c r="E83" s="215">
        <f t="shared" si="87"/>
        <v>0</v>
      </c>
      <c r="F83" s="215">
        <f t="shared" si="87"/>
        <v>0</v>
      </c>
      <c r="G83" s="215">
        <f t="shared" si="87"/>
        <v>0</v>
      </c>
      <c r="H83" s="215">
        <f t="shared" si="87"/>
        <v>0</v>
      </c>
      <c r="I83" s="215">
        <f t="shared" si="87"/>
        <v>0</v>
      </c>
      <c r="J83" s="215">
        <f t="shared" si="87"/>
        <v>0</v>
      </c>
      <c r="K83" s="215">
        <f t="shared" si="87"/>
        <v>0</v>
      </c>
      <c r="L83" s="215">
        <f t="shared" si="87"/>
        <v>0</v>
      </c>
      <c r="M83" s="215">
        <f t="shared" si="87"/>
        <v>0</v>
      </c>
      <c r="N83" s="215">
        <f t="shared" si="87"/>
        <v>0</v>
      </c>
      <c r="O83" s="215">
        <f t="shared" si="87"/>
        <v>0</v>
      </c>
      <c r="P83" s="215">
        <f t="shared" si="87"/>
        <v>0</v>
      </c>
      <c r="Q83" s="215">
        <f t="shared" si="87"/>
        <v>0</v>
      </c>
      <c r="R83" s="215">
        <f t="shared" si="87"/>
        <v>0</v>
      </c>
      <c r="S83" s="215">
        <f t="shared" si="87"/>
        <v>0</v>
      </c>
      <c r="T83" s="54">
        <f t="shared" si="86"/>
        <v>0</v>
      </c>
      <c r="U83" s="213"/>
    </row>
    <row r="84" spans="1:57" s="179" customFormat="1" x14ac:dyDescent="0.2">
      <c r="A84" s="179" t="str">
        <f>PROPER(VLOOKUP(A192,fips_xref!$A$5:$B$280,2,FALSE)&amp;"_"&amp;"U.S Forest Service")</f>
        <v>Yellowstone_U.S Forest Service</v>
      </c>
      <c r="B84" s="215">
        <f t="shared" ref="B84:S84" si="88">SUMIF($B$92:$AQ$92,B$4,$B193:$AQ207)</f>
        <v>0</v>
      </c>
      <c r="C84" s="215">
        <f t="shared" si="88"/>
        <v>0</v>
      </c>
      <c r="D84" s="215">
        <f t="shared" si="88"/>
        <v>0</v>
      </c>
      <c r="E84" s="215">
        <f t="shared" si="88"/>
        <v>0</v>
      </c>
      <c r="F84" s="215">
        <f t="shared" si="88"/>
        <v>0</v>
      </c>
      <c r="G84" s="215">
        <f t="shared" si="88"/>
        <v>0</v>
      </c>
      <c r="H84" s="215">
        <f t="shared" si="88"/>
        <v>0</v>
      </c>
      <c r="I84" s="215">
        <f t="shared" si="88"/>
        <v>0</v>
      </c>
      <c r="J84" s="215">
        <f t="shared" si="88"/>
        <v>0</v>
      </c>
      <c r="K84" s="215">
        <f t="shared" si="88"/>
        <v>0</v>
      </c>
      <c r="L84" s="215">
        <f t="shared" si="88"/>
        <v>0</v>
      </c>
      <c r="M84" s="215">
        <f t="shared" si="88"/>
        <v>0</v>
      </c>
      <c r="N84" s="215">
        <f t="shared" si="88"/>
        <v>0</v>
      </c>
      <c r="O84" s="215">
        <f t="shared" si="88"/>
        <v>0</v>
      </c>
      <c r="P84" s="215">
        <f t="shared" si="88"/>
        <v>0</v>
      </c>
      <c r="Q84" s="215">
        <f t="shared" si="88"/>
        <v>0</v>
      </c>
      <c r="R84" s="215">
        <f t="shared" si="88"/>
        <v>0</v>
      </c>
      <c r="S84" s="215">
        <f t="shared" si="88"/>
        <v>0</v>
      </c>
      <c r="T84" s="54">
        <f t="shared" si="86"/>
        <v>0</v>
      </c>
      <c r="U84" s="213"/>
    </row>
    <row r="85" spans="1:57" s="2" customFormat="1" x14ac:dyDescent="0.2">
      <c r="A85" s="40" t="s">
        <v>41</v>
      </c>
      <c r="B85" s="43">
        <f t="shared" ref="B85:T85" si="89">SUM(B5:B20)</f>
        <v>996.31677558966305</v>
      </c>
      <c r="C85" s="43">
        <f t="shared" si="89"/>
        <v>42.972505822682137</v>
      </c>
      <c r="D85" s="43">
        <f t="shared" si="89"/>
        <v>105.10260535682779</v>
      </c>
      <c r="E85" s="43">
        <f t="shared" si="89"/>
        <v>0</v>
      </c>
      <c r="F85" s="43">
        <f t="shared" si="89"/>
        <v>0</v>
      </c>
      <c r="G85" s="43">
        <f t="shared" si="89"/>
        <v>44.03097611308813</v>
      </c>
      <c r="H85" s="43">
        <f t="shared" si="89"/>
        <v>0</v>
      </c>
      <c r="I85" s="43">
        <f t="shared" si="89"/>
        <v>10.158102016101495</v>
      </c>
      <c r="J85" s="43">
        <f t="shared" si="89"/>
        <v>0</v>
      </c>
      <c r="K85" s="43">
        <f t="shared" si="89"/>
        <v>159.09634397060944</v>
      </c>
      <c r="L85" s="43">
        <f t="shared" si="89"/>
        <v>23.139634845284249</v>
      </c>
      <c r="M85" s="43">
        <f t="shared" si="89"/>
        <v>2.5668269876547498</v>
      </c>
      <c r="N85" s="43">
        <f t="shared" si="89"/>
        <v>0</v>
      </c>
      <c r="O85" s="43">
        <f t="shared" si="89"/>
        <v>0</v>
      </c>
      <c r="P85" s="43">
        <f t="shared" si="89"/>
        <v>0</v>
      </c>
      <c r="Q85" s="43">
        <f t="shared" si="89"/>
        <v>0</v>
      </c>
      <c r="R85" s="43">
        <f t="shared" si="89"/>
        <v>0</v>
      </c>
      <c r="S85" s="43">
        <f t="shared" si="89"/>
        <v>24.18515549710213</v>
      </c>
      <c r="T85" s="43">
        <f t="shared" si="89"/>
        <v>1407.5689261990135</v>
      </c>
    </row>
    <row r="86" spans="1:57" s="115" customFormat="1" x14ac:dyDescent="0.2">
      <c r="B86" s="116"/>
      <c r="C86" s="116"/>
      <c r="D86" s="116"/>
      <c r="E86" s="116"/>
      <c r="F86" s="116"/>
      <c r="G86" s="116"/>
      <c r="H86" s="116"/>
      <c r="I86" s="116"/>
      <c r="J86" s="116"/>
      <c r="K86" s="116"/>
      <c r="L86" s="116"/>
      <c r="M86" s="116"/>
      <c r="N86" s="116"/>
      <c r="O86" s="116"/>
      <c r="P86" s="116"/>
      <c r="Q86" s="116"/>
      <c r="R86" s="116"/>
      <c r="S86" s="116"/>
      <c r="T86" s="116"/>
    </row>
    <row r="87" spans="1:57" x14ac:dyDescent="0.2">
      <c r="O87" s="59"/>
    </row>
    <row r="88" spans="1:57" x14ac:dyDescent="0.2">
      <c r="A88" s="3" t="s">
        <v>49</v>
      </c>
      <c r="M88" s="121"/>
    </row>
    <row r="89" spans="1:57" x14ac:dyDescent="0.2">
      <c r="A89" t="s">
        <v>48</v>
      </c>
      <c r="B89" t="str">
        <f>VLOOKUP(B92,by_src_allpol!$J$28:$K$69,2,FALSE)</f>
        <v>Y</v>
      </c>
      <c r="C89" t="str">
        <f>VLOOKUP(C92,by_src_allpol!$J$28:$K$69,2,FALSE)</f>
        <v>Y</v>
      </c>
      <c r="D89" t="str">
        <f>VLOOKUP(D92,by_src_allpol!$J$28:$K$69,2,FALSE)</f>
        <v>Y</v>
      </c>
      <c r="E89" t="str">
        <f>VLOOKUP(E92,by_src_allpol!$J$28:$K$69,2,FALSE)</f>
        <v>N</v>
      </c>
      <c r="F89" t="str">
        <f>VLOOKUP(F92,by_src_allpol!$J$28:$K$69,2,FALSE)</f>
        <v>Y</v>
      </c>
      <c r="G89" t="str">
        <f>VLOOKUP(G92,by_src_allpol!$J$28:$K$69,2,FALSE)</f>
        <v>Y</v>
      </c>
      <c r="H89" t="str">
        <f>VLOOKUP(H92,by_src_allpol!$J$28:$K$69,2,FALSE)</f>
        <v>Y</v>
      </c>
      <c r="I89" t="str">
        <f>VLOOKUP(I92,by_src_allpol!$J$28:$K$69,2,FALSE)</f>
        <v>Y</v>
      </c>
      <c r="J89" t="str">
        <f>VLOOKUP(J92,by_src_allpol!$J$28:$K$69,2,FALSE)</f>
        <v>Y</v>
      </c>
      <c r="K89" t="str">
        <f>VLOOKUP(K92,by_src_allpol!$J$28:$K$69,2,FALSE)</f>
        <v>N</v>
      </c>
      <c r="L89" t="str">
        <f>VLOOKUP(L92,by_src_allpol!$J$28:$K$69,2,FALSE)</f>
        <v>Y</v>
      </c>
      <c r="M89" t="str">
        <f>VLOOKUP(M92,by_src_allpol!$J$28:$K$69,2,FALSE)</f>
        <v>N</v>
      </c>
      <c r="N89" t="str">
        <f>VLOOKUP(N92,by_src_allpol!$J$28:$K$69,2,FALSE)</f>
        <v>Y</v>
      </c>
      <c r="O89" t="str">
        <f>VLOOKUP(O92,by_src_allpol!$J$28:$K$69,2,FALSE)</f>
        <v>Y</v>
      </c>
      <c r="P89" t="str">
        <f>VLOOKUP(P92,by_src_allpol!$J$28:$K$69,2,FALSE)</f>
        <v>Y</v>
      </c>
      <c r="Q89" t="str">
        <f>VLOOKUP(Q92,by_src_allpol!$J$28:$K$69,2,FALSE)</f>
        <v>N</v>
      </c>
      <c r="R89" t="str">
        <f>VLOOKUP(R92,by_src_allpol!$J$28:$K$69,2,FALSE)</f>
        <v>N</v>
      </c>
      <c r="S89" t="str">
        <f>VLOOKUP(S92,by_src_allpol!$J$28:$K$69,2,FALSE)</f>
        <v>N</v>
      </c>
      <c r="T89" t="str">
        <f>VLOOKUP(T92,by_src_allpol!$J$28:$K$69,2,FALSE)</f>
        <v>N</v>
      </c>
      <c r="U89" t="str">
        <f>VLOOKUP(U92,by_src_allpol!$J$28:$K$69,2,FALSE)</f>
        <v>N</v>
      </c>
      <c r="V89" t="str">
        <f>VLOOKUP(V92,by_src_allpol!$J$28:$K$69,2,FALSE)</f>
        <v>N</v>
      </c>
      <c r="W89" t="str">
        <f>VLOOKUP(W92,by_src_allpol!$J$28:$K$69,2,FALSE)</f>
        <v>N</v>
      </c>
      <c r="X89" t="str">
        <f>VLOOKUP(X92,by_src_allpol!$J$28:$K$69,2,FALSE)</f>
        <v>N</v>
      </c>
      <c r="Y89" t="str">
        <f>VLOOKUP(Y92,by_src_allpol!$J$28:$K$69,2,FALSE)</f>
        <v>N</v>
      </c>
      <c r="Z89" t="str">
        <f>VLOOKUP(Z92,by_src_allpol!$J$28:$K$69,2,FALSE)</f>
        <v>N</v>
      </c>
      <c r="AA89" t="str">
        <f>VLOOKUP(AA92,by_src_allpol!$J$28:$K$69,2,FALSE)</f>
        <v>Y</v>
      </c>
      <c r="AB89" t="str">
        <f>VLOOKUP(AB92,by_src_allpol!$J$28:$K$69,2,FALSE)</f>
        <v>N</v>
      </c>
      <c r="AC89" t="str">
        <f>VLOOKUP(AC92,by_src_allpol!$J$28:$K$69,2,FALSE)</f>
        <v>N</v>
      </c>
      <c r="AD89" t="str">
        <f>VLOOKUP(AD92,by_src_allpol!$J$28:$K$69,2,FALSE)</f>
        <v>Y</v>
      </c>
      <c r="AE89" t="str">
        <f>VLOOKUP(AE92,by_src_allpol!$J$28:$K$69,2,FALSE)</f>
        <v>N</v>
      </c>
      <c r="AF89" t="str">
        <f>VLOOKUP(AF92,by_src_allpol!$J$28:$K$69,2,FALSE)</f>
        <v>N</v>
      </c>
      <c r="AG89" t="str">
        <f>VLOOKUP(AG92,by_src_allpol!$J$28:$K$69,2,FALSE)</f>
        <v>N</v>
      </c>
      <c r="AH89" t="str">
        <f>VLOOKUP(AH92,by_src_allpol!$J$28:$K$69,2,FALSE)</f>
        <v>N</v>
      </c>
      <c r="AI89" t="str">
        <f>VLOOKUP(AI92,by_src_allpol!$J$28:$K$69,2,FALSE)</f>
        <v>N</v>
      </c>
      <c r="AJ89" t="str">
        <f>VLOOKUP(AJ92,by_src_allpol!$J$28:$K$69,2,FALSE)</f>
        <v>N</v>
      </c>
      <c r="AK89" t="str">
        <f>VLOOKUP(AK92,by_src_allpol!$J$28:$K$69,2,FALSE)</f>
        <v>N</v>
      </c>
      <c r="AL89" t="str">
        <f>VLOOKUP(AL92,by_src_allpol!$J$28:$K$69,2,FALSE)</f>
        <v>Y</v>
      </c>
      <c r="AM89" t="str">
        <f>VLOOKUP(AM92,by_src_allpol!$J$28:$K$69,2,FALSE)</f>
        <v>N</v>
      </c>
      <c r="AN89" t="str">
        <f>VLOOKUP(AN92,by_src_allpol!$J$28:$K$69,2,FALSE)</f>
        <v>N</v>
      </c>
      <c r="AO89" t="str">
        <f>VLOOKUP(AO92,by_src_allpol!$J$28:$K$69,2,FALSE)</f>
        <v>Y</v>
      </c>
      <c r="AP89" t="str">
        <f>VLOOKUP(AP92,by_src_allpol!$J$28:$K$69,2,FALSE)</f>
        <v>N</v>
      </c>
      <c r="AQ89" t="str">
        <f>VLOOKUP(AQ92,by_src_allpol!$J$28:$K$69,2,FALSE)</f>
        <v>Y</v>
      </c>
    </row>
    <row r="91" spans="1:57" x14ac:dyDescent="0.2">
      <c r="A91" s="11" t="s">
        <v>257</v>
      </c>
      <c r="B91" s="11" t="s">
        <v>79</v>
      </c>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5"/>
    </row>
    <row r="92" spans="1:57" s="9" customFormat="1" x14ac:dyDescent="0.2">
      <c r="A92" s="17" t="s">
        <v>80</v>
      </c>
      <c r="B92" s="18" t="s">
        <v>84</v>
      </c>
      <c r="C92" s="19" t="s">
        <v>18</v>
      </c>
      <c r="D92" s="19" t="s">
        <v>61</v>
      </c>
      <c r="E92" s="19" t="s">
        <v>68</v>
      </c>
      <c r="F92" s="19" t="s">
        <v>71</v>
      </c>
      <c r="G92" s="19" t="s">
        <v>17</v>
      </c>
      <c r="H92" s="19" t="s">
        <v>50</v>
      </c>
      <c r="I92" s="19" t="s">
        <v>77</v>
      </c>
      <c r="J92" s="19" t="s">
        <v>21</v>
      </c>
      <c r="K92" s="19" t="s">
        <v>20</v>
      </c>
      <c r="L92" s="19" t="s">
        <v>60</v>
      </c>
      <c r="M92" s="19" t="s">
        <v>83</v>
      </c>
      <c r="N92" s="19" t="s">
        <v>54</v>
      </c>
      <c r="O92" s="19" t="s">
        <v>55</v>
      </c>
      <c r="P92" s="19" t="s">
        <v>86</v>
      </c>
      <c r="Q92" s="19" t="s">
        <v>76</v>
      </c>
      <c r="R92" s="19" t="s">
        <v>31</v>
      </c>
      <c r="S92" s="19" t="s">
        <v>39</v>
      </c>
      <c r="T92" s="19" t="s">
        <v>32</v>
      </c>
      <c r="U92" s="19" t="s">
        <v>82</v>
      </c>
      <c r="V92" s="19" t="s">
        <v>70</v>
      </c>
      <c r="W92" s="19" t="s">
        <v>85</v>
      </c>
      <c r="X92" s="19" t="s">
        <v>104</v>
      </c>
      <c r="Y92" s="19" t="s">
        <v>87</v>
      </c>
      <c r="Z92" s="19" t="s">
        <v>51</v>
      </c>
      <c r="AA92" s="19" t="s">
        <v>113</v>
      </c>
      <c r="AB92" s="19" t="s">
        <v>52</v>
      </c>
      <c r="AC92" s="19" t="s">
        <v>117</v>
      </c>
      <c r="AD92" s="19" t="s">
        <v>64</v>
      </c>
      <c r="AE92" s="19" t="s">
        <v>121</v>
      </c>
      <c r="AF92" s="19" t="s">
        <v>222</v>
      </c>
      <c r="AG92" s="19" t="s">
        <v>223</v>
      </c>
      <c r="AH92" s="19" t="s">
        <v>224</v>
      </c>
      <c r="AI92" s="19" t="s">
        <v>13</v>
      </c>
      <c r="AJ92" s="19" t="s">
        <v>225</v>
      </c>
      <c r="AK92" s="19" t="s">
        <v>226</v>
      </c>
      <c r="AL92" s="19" t="s">
        <v>248</v>
      </c>
      <c r="AM92" s="19" t="s">
        <v>255</v>
      </c>
      <c r="AN92" s="19" t="s">
        <v>119</v>
      </c>
      <c r="AO92" s="19" t="s">
        <v>110</v>
      </c>
      <c r="AP92" s="19" t="s">
        <v>111</v>
      </c>
      <c r="AQ92" s="19" t="s">
        <v>456</v>
      </c>
      <c r="AR92" s="20" t="s">
        <v>16</v>
      </c>
      <c r="AS92"/>
      <c r="AT92"/>
      <c r="AU92"/>
      <c r="AV92"/>
      <c r="AW92"/>
      <c r="AX92"/>
      <c r="AY92"/>
      <c r="AZ92"/>
      <c r="BA92"/>
      <c r="BB92"/>
      <c r="BC92"/>
      <c r="BD92"/>
      <c r="BE92"/>
    </row>
    <row r="93" spans="1:57" x14ac:dyDescent="0.2">
      <c r="A93" s="36" t="s">
        <v>125</v>
      </c>
      <c r="B93" s="32">
        <v>503.74736967771008</v>
      </c>
      <c r="C93" s="33">
        <v>10.745921314763242</v>
      </c>
      <c r="D93" s="33">
        <v>5.4231648236118488</v>
      </c>
      <c r="E93" s="33">
        <v>0</v>
      </c>
      <c r="F93" s="33">
        <v>18.854405022799821</v>
      </c>
      <c r="G93" s="33">
        <v>0.63206894398173963</v>
      </c>
      <c r="H93" s="33">
        <v>0.44446165313300035</v>
      </c>
      <c r="I93" s="33">
        <v>0</v>
      </c>
      <c r="J93" s="33">
        <v>0</v>
      </c>
      <c r="K93" s="33">
        <v>0</v>
      </c>
      <c r="L93" s="33">
        <v>0</v>
      </c>
      <c r="M93" s="33">
        <v>0.7584649752428918</v>
      </c>
      <c r="N93" s="33">
        <v>0</v>
      </c>
      <c r="O93" s="33">
        <v>0</v>
      </c>
      <c r="P93" s="33">
        <v>0</v>
      </c>
      <c r="Q93" s="33">
        <v>0</v>
      </c>
      <c r="R93" s="33">
        <v>0</v>
      </c>
      <c r="S93" s="33">
        <v>0.39083373886101125</v>
      </c>
      <c r="T93" s="33">
        <v>0</v>
      </c>
      <c r="U93" s="33">
        <v>0</v>
      </c>
      <c r="V93" s="33">
        <v>0</v>
      </c>
      <c r="W93" s="33"/>
      <c r="X93" s="33">
        <v>0</v>
      </c>
      <c r="Y93" s="33">
        <v>0</v>
      </c>
      <c r="Z93" s="33">
        <v>0</v>
      </c>
      <c r="AA93" s="33">
        <v>11.010607728482075</v>
      </c>
      <c r="AB93" s="33">
        <v>8.5018524708576487E-4</v>
      </c>
      <c r="AC93" s="33">
        <v>0</v>
      </c>
      <c r="AD93" s="33">
        <v>0</v>
      </c>
      <c r="AE93" s="33">
        <v>0</v>
      </c>
      <c r="AF93" s="33"/>
      <c r="AG93" s="33"/>
      <c r="AH93" s="33"/>
      <c r="AI93" s="33"/>
      <c r="AJ93" s="33"/>
      <c r="AK93" s="33"/>
      <c r="AL93" s="33">
        <v>0</v>
      </c>
      <c r="AM93" s="33">
        <v>0</v>
      </c>
      <c r="AN93" s="33">
        <v>0</v>
      </c>
      <c r="AO93" s="33">
        <v>0</v>
      </c>
      <c r="AP93" s="33">
        <v>2.472354829848266E-2</v>
      </c>
      <c r="AQ93" s="33">
        <v>0</v>
      </c>
      <c r="AR93" s="184">
        <v>552.03287161213132</v>
      </c>
    </row>
    <row r="94" spans="1:57" x14ac:dyDescent="0.2">
      <c r="A94" s="37" t="s">
        <v>129</v>
      </c>
      <c r="B94" s="34"/>
      <c r="C94" s="35"/>
      <c r="D94" s="35"/>
      <c r="E94" s="35"/>
      <c r="F94" s="35"/>
      <c r="G94" s="35"/>
      <c r="H94" s="35"/>
      <c r="I94" s="35"/>
      <c r="J94" s="35"/>
      <c r="K94" s="35"/>
      <c r="L94" s="35"/>
      <c r="M94" s="35"/>
      <c r="N94" s="35"/>
      <c r="O94" s="35"/>
      <c r="P94" s="35">
        <v>0</v>
      </c>
      <c r="Q94" s="35"/>
      <c r="R94" s="35"/>
      <c r="S94" s="35"/>
      <c r="T94" s="35"/>
      <c r="U94" s="35"/>
      <c r="V94" s="35"/>
      <c r="W94" s="35"/>
      <c r="X94" s="35"/>
      <c r="Y94" s="35"/>
      <c r="Z94" s="35"/>
      <c r="AA94" s="35"/>
      <c r="AB94" s="35"/>
      <c r="AC94" s="35"/>
      <c r="AD94" s="35"/>
      <c r="AE94" s="35"/>
      <c r="AF94" s="35"/>
      <c r="AG94" s="35"/>
      <c r="AH94" s="35"/>
      <c r="AI94" s="35">
        <v>0</v>
      </c>
      <c r="AJ94" s="35">
        <v>0</v>
      </c>
      <c r="AK94" s="35"/>
      <c r="AL94" s="35"/>
      <c r="AM94" s="35"/>
      <c r="AN94" s="35"/>
      <c r="AO94" s="35"/>
      <c r="AP94" s="35"/>
      <c r="AQ94" s="35"/>
      <c r="AR94" s="185">
        <v>0</v>
      </c>
    </row>
    <row r="95" spans="1:57" x14ac:dyDescent="0.2">
      <c r="A95" s="37" t="s">
        <v>155</v>
      </c>
      <c r="B95" s="34">
        <v>2.1368905948311347</v>
      </c>
      <c r="C95" s="35">
        <v>0</v>
      </c>
      <c r="D95" s="35">
        <v>0.50992661024807118</v>
      </c>
      <c r="E95" s="35">
        <v>0</v>
      </c>
      <c r="F95" s="35">
        <v>2.7116570101062649</v>
      </c>
      <c r="G95" s="35">
        <v>9.8760772497146817E-3</v>
      </c>
      <c r="H95" s="35">
        <v>0</v>
      </c>
      <c r="I95" s="35">
        <v>0</v>
      </c>
      <c r="J95" s="35">
        <v>0</v>
      </c>
      <c r="K95" s="35">
        <v>0</v>
      </c>
      <c r="L95" s="35">
        <v>0</v>
      </c>
      <c r="M95" s="35">
        <v>7.275238220530246E-2</v>
      </c>
      <c r="N95" s="35">
        <v>0</v>
      </c>
      <c r="O95" s="35">
        <v>0</v>
      </c>
      <c r="P95" s="35"/>
      <c r="Q95" s="35">
        <v>0</v>
      </c>
      <c r="R95" s="35"/>
      <c r="S95" s="35"/>
      <c r="T95" s="35"/>
      <c r="U95" s="35">
        <v>0</v>
      </c>
      <c r="V95" s="35">
        <v>0</v>
      </c>
      <c r="W95" s="35"/>
      <c r="X95" s="35">
        <v>0</v>
      </c>
      <c r="Y95" s="35">
        <v>0</v>
      </c>
      <c r="Z95" s="35">
        <v>0</v>
      </c>
      <c r="AA95" s="35">
        <v>0</v>
      </c>
      <c r="AB95" s="35">
        <v>0</v>
      </c>
      <c r="AC95" s="35">
        <v>0</v>
      </c>
      <c r="AD95" s="35">
        <v>0</v>
      </c>
      <c r="AE95" s="35">
        <v>0</v>
      </c>
      <c r="AF95" s="35"/>
      <c r="AG95" s="35"/>
      <c r="AH95" s="35"/>
      <c r="AI95" s="35"/>
      <c r="AJ95" s="35"/>
      <c r="AK95" s="35"/>
      <c r="AL95" s="35">
        <v>0</v>
      </c>
      <c r="AM95" s="35">
        <v>0</v>
      </c>
      <c r="AN95" s="35">
        <v>0</v>
      </c>
      <c r="AO95" s="35">
        <v>0</v>
      </c>
      <c r="AP95" s="35">
        <v>1.5464609200333981E-3</v>
      </c>
      <c r="AQ95" s="35">
        <v>0</v>
      </c>
      <c r="AR95" s="185">
        <v>5.4426491355605204</v>
      </c>
    </row>
    <row r="96" spans="1:57" x14ac:dyDescent="0.2">
      <c r="A96" s="37" t="s">
        <v>132</v>
      </c>
      <c r="B96" s="34">
        <v>0.13805263452205466</v>
      </c>
      <c r="C96" s="35">
        <v>0</v>
      </c>
      <c r="D96" s="35">
        <v>3.1672357627276909E-2</v>
      </c>
      <c r="E96" s="35">
        <v>0</v>
      </c>
      <c r="F96" s="35">
        <v>0.18004645636414882</v>
      </c>
      <c r="G96" s="35">
        <v>0</v>
      </c>
      <c r="H96" s="35">
        <v>0</v>
      </c>
      <c r="I96" s="35">
        <v>0</v>
      </c>
      <c r="J96" s="35">
        <v>0</v>
      </c>
      <c r="K96" s="35">
        <v>0</v>
      </c>
      <c r="L96" s="35">
        <v>0</v>
      </c>
      <c r="M96" s="35">
        <v>4.5365399410732272E-3</v>
      </c>
      <c r="N96" s="35">
        <v>0</v>
      </c>
      <c r="O96" s="35">
        <v>0</v>
      </c>
      <c r="P96" s="35"/>
      <c r="Q96" s="35">
        <v>0</v>
      </c>
      <c r="R96" s="35"/>
      <c r="S96" s="35"/>
      <c r="T96" s="35"/>
      <c r="U96" s="35">
        <v>0</v>
      </c>
      <c r="V96" s="35">
        <v>0</v>
      </c>
      <c r="W96" s="35"/>
      <c r="X96" s="35">
        <v>0</v>
      </c>
      <c r="Y96" s="35">
        <v>0</v>
      </c>
      <c r="Z96" s="35">
        <v>0</v>
      </c>
      <c r="AA96" s="35">
        <v>0</v>
      </c>
      <c r="AB96" s="35">
        <v>0</v>
      </c>
      <c r="AC96" s="35">
        <v>0</v>
      </c>
      <c r="AD96" s="35">
        <v>0</v>
      </c>
      <c r="AE96" s="35">
        <v>0</v>
      </c>
      <c r="AF96" s="35"/>
      <c r="AG96" s="35"/>
      <c r="AH96" s="35"/>
      <c r="AI96" s="35"/>
      <c r="AJ96" s="35"/>
      <c r="AK96" s="35"/>
      <c r="AL96" s="35">
        <v>0</v>
      </c>
      <c r="AM96" s="35">
        <v>0</v>
      </c>
      <c r="AN96" s="35">
        <v>0</v>
      </c>
      <c r="AO96" s="35">
        <v>0</v>
      </c>
      <c r="AP96" s="35">
        <v>0</v>
      </c>
      <c r="AQ96" s="35">
        <v>0</v>
      </c>
      <c r="AR96" s="185">
        <v>0.35430798845455364</v>
      </c>
    </row>
    <row r="97" spans="1:57" x14ac:dyDescent="0.2">
      <c r="A97" s="37" t="s">
        <v>124</v>
      </c>
      <c r="B97" s="34">
        <v>93.040241985822604</v>
      </c>
      <c r="C97" s="35">
        <v>8.5092085908094841</v>
      </c>
      <c r="D97" s="35">
        <v>21.730723277405751</v>
      </c>
      <c r="E97" s="35">
        <v>0</v>
      </c>
      <c r="F97" s="35">
        <v>18.672840875999682</v>
      </c>
      <c r="G97" s="35">
        <v>5.5349664223266624</v>
      </c>
      <c r="H97" s="35">
        <v>0.56065546738897676</v>
      </c>
      <c r="I97" s="35">
        <v>0</v>
      </c>
      <c r="J97" s="35">
        <v>0</v>
      </c>
      <c r="K97" s="35">
        <v>0</v>
      </c>
      <c r="L97" s="35">
        <v>0</v>
      </c>
      <c r="M97" s="35">
        <v>2.9521966681278489</v>
      </c>
      <c r="N97" s="35">
        <v>0</v>
      </c>
      <c r="O97" s="35">
        <v>0</v>
      </c>
      <c r="P97" s="35">
        <v>6.7247779408763027</v>
      </c>
      <c r="Q97" s="35">
        <v>0</v>
      </c>
      <c r="R97" s="35">
        <v>0</v>
      </c>
      <c r="S97" s="35">
        <v>0.49565193493808085</v>
      </c>
      <c r="T97" s="35">
        <v>0</v>
      </c>
      <c r="U97" s="35">
        <v>1.5722149399124031E-4</v>
      </c>
      <c r="V97" s="35">
        <v>0</v>
      </c>
      <c r="W97" s="35">
        <v>0</v>
      </c>
      <c r="X97" s="35">
        <v>0</v>
      </c>
      <c r="Y97" s="35">
        <v>0</v>
      </c>
      <c r="Z97" s="35">
        <v>0</v>
      </c>
      <c r="AA97" s="35">
        <v>8.7188017787283805</v>
      </c>
      <c r="AB97" s="35">
        <v>6.9521344356286729E-4</v>
      </c>
      <c r="AC97" s="35">
        <v>0</v>
      </c>
      <c r="AD97" s="35">
        <v>0</v>
      </c>
      <c r="AE97" s="35">
        <v>0</v>
      </c>
      <c r="AF97" s="35">
        <v>0</v>
      </c>
      <c r="AG97" s="35">
        <v>0</v>
      </c>
      <c r="AH97" s="35">
        <v>0</v>
      </c>
      <c r="AI97" s="35"/>
      <c r="AJ97" s="35"/>
      <c r="AK97" s="35"/>
      <c r="AL97" s="35">
        <v>0</v>
      </c>
      <c r="AM97" s="35">
        <v>0</v>
      </c>
      <c r="AN97" s="35">
        <v>0</v>
      </c>
      <c r="AO97" s="35">
        <v>0</v>
      </c>
      <c r="AP97" s="35">
        <v>0.1646238656423698</v>
      </c>
      <c r="AQ97" s="35">
        <v>0</v>
      </c>
      <c r="AR97" s="185">
        <v>167.1055412430037</v>
      </c>
    </row>
    <row r="98" spans="1:57" s="25" customFormat="1" x14ac:dyDescent="0.2">
      <c r="A98" s="37" t="s">
        <v>131</v>
      </c>
      <c r="B98" s="34">
        <v>7.8887219726888377E-2</v>
      </c>
      <c r="C98" s="35">
        <v>0</v>
      </c>
      <c r="D98" s="35">
        <v>1.8098490072729661E-2</v>
      </c>
      <c r="E98" s="35">
        <v>0</v>
      </c>
      <c r="F98" s="35">
        <v>0.10288368935094216</v>
      </c>
      <c r="G98" s="35">
        <v>0</v>
      </c>
      <c r="H98" s="35">
        <v>0</v>
      </c>
      <c r="I98" s="35">
        <v>0</v>
      </c>
      <c r="J98" s="35">
        <v>0</v>
      </c>
      <c r="K98" s="35">
        <v>0</v>
      </c>
      <c r="L98" s="35">
        <v>0</v>
      </c>
      <c r="M98" s="35">
        <v>2.5923085377561298E-3</v>
      </c>
      <c r="N98" s="35">
        <v>0</v>
      </c>
      <c r="O98" s="35">
        <v>0</v>
      </c>
      <c r="P98" s="35"/>
      <c r="Q98" s="35">
        <v>0</v>
      </c>
      <c r="R98" s="35">
        <v>1.1619381425597633E-2</v>
      </c>
      <c r="S98" s="35">
        <v>0</v>
      </c>
      <c r="T98" s="35">
        <v>0</v>
      </c>
      <c r="U98" s="35">
        <v>0</v>
      </c>
      <c r="V98" s="35">
        <v>0</v>
      </c>
      <c r="W98" s="35"/>
      <c r="X98" s="35">
        <v>0</v>
      </c>
      <c r="Y98" s="35">
        <v>0</v>
      </c>
      <c r="Z98" s="35">
        <v>0</v>
      </c>
      <c r="AA98" s="35">
        <v>0</v>
      </c>
      <c r="AB98" s="35">
        <v>0</v>
      </c>
      <c r="AC98" s="35">
        <v>0</v>
      </c>
      <c r="AD98" s="35">
        <v>0</v>
      </c>
      <c r="AE98" s="35">
        <v>0</v>
      </c>
      <c r="AF98" s="35"/>
      <c r="AG98" s="35"/>
      <c r="AH98" s="35"/>
      <c r="AI98" s="35"/>
      <c r="AJ98" s="35"/>
      <c r="AK98" s="35"/>
      <c r="AL98" s="35">
        <v>0</v>
      </c>
      <c r="AM98" s="35">
        <v>0</v>
      </c>
      <c r="AN98" s="35">
        <v>0</v>
      </c>
      <c r="AO98" s="35">
        <v>0</v>
      </c>
      <c r="AP98" s="35">
        <v>0</v>
      </c>
      <c r="AQ98" s="35">
        <v>0</v>
      </c>
      <c r="AR98" s="185">
        <v>0.21408108911391396</v>
      </c>
      <c r="AS98"/>
      <c r="AT98"/>
      <c r="AU98"/>
      <c r="AV98"/>
      <c r="AW98"/>
      <c r="AX98"/>
      <c r="AY98"/>
      <c r="AZ98"/>
      <c r="BA98"/>
      <c r="BB98"/>
      <c r="BC98"/>
      <c r="BD98"/>
      <c r="BE98"/>
    </row>
    <row r="99" spans="1:57" s="25" customFormat="1" x14ac:dyDescent="0.2">
      <c r="A99" s="37" t="s">
        <v>126</v>
      </c>
      <c r="B99" s="34">
        <v>26.258479214375438</v>
      </c>
      <c r="C99" s="35">
        <v>0</v>
      </c>
      <c r="D99" s="35">
        <v>2.5160112326671009</v>
      </c>
      <c r="E99" s="35">
        <v>0</v>
      </c>
      <c r="F99" s="35">
        <v>13.928457572273718</v>
      </c>
      <c r="G99" s="35">
        <v>1.9752154499429363E-2</v>
      </c>
      <c r="H99" s="35">
        <v>0.34126854536720325</v>
      </c>
      <c r="I99" s="35">
        <v>0</v>
      </c>
      <c r="J99" s="35">
        <v>0</v>
      </c>
      <c r="K99" s="35">
        <v>0</v>
      </c>
      <c r="L99" s="35">
        <v>0</v>
      </c>
      <c r="M99" s="35">
        <v>0.35980458573255292</v>
      </c>
      <c r="N99" s="35">
        <v>0</v>
      </c>
      <c r="O99" s="35">
        <v>0</v>
      </c>
      <c r="P99" s="35">
        <v>0.20996140981639361</v>
      </c>
      <c r="Q99" s="35">
        <v>0</v>
      </c>
      <c r="R99" s="35">
        <v>0</v>
      </c>
      <c r="S99" s="35">
        <v>4.0627207781809907E-2</v>
      </c>
      <c r="T99" s="35">
        <v>2.7259231333283171</v>
      </c>
      <c r="U99" s="35">
        <v>1.7697930023775536E-3</v>
      </c>
      <c r="V99" s="35">
        <v>0</v>
      </c>
      <c r="W99" s="35"/>
      <c r="X99" s="35">
        <v>0</v>
      </c>
      <c r="Y99" s="35">
        <v>0</v>
      </c>
      <c r="Z99" s="35">
        <v>0</v>
      </c>
      <c r="AA99" s="35">
        <v>0</v>
      </c>
      <c r="AB99" s="35">
        <v>0</v>
      </c>
      <c r="AC99" s="35">
        <v>0</v>
      </c>
      <c r="AD99" s="35">
        <v>0</v>
      </c>
      <c r="AE99" s="35">
        <v>0</v>
      </c>
      <c r="AF99" s="35"/>
      <c r="AG99" s="35"/>
      <c r="AH99" s="35"/>
      <c r="AI99" s="35"/>
      <c r="AJ99" s="35"/>
      <c r="AK99" s="35"/>
      <c r="AL99" s="35">
        <v>0</v>
      </c>
      <c r="AM99" s="35">
        <v>0</v>
      </c>
      <c r="AN99" s="35">
        <v>0</v>
      </c>
      <c r="AO99" s="35">
        <v>0</v>
      </c>
      <c r="AP99" s="35">
        <v>2.2066807743553489E-3</v>
      </c>
      <c r="AQ99" s="35">
        <v>0</v>
      </c>
      <c r="AR99" s="185">
        <v>46.404261529618687</v>
      </c>
      <c r="AS99"/>
      <c r="AT99"/>
      <c r="AU99"/>
      <c r="AV99"/>
      <c r="AW99"/>
      <c r="AX99"/>
      <c r="AY99"/>
      <c r="AZ99"/>
      <c r="BA99"/>
      <c r="BB99"/>
      <c r="BC99"/>
      <c r="BD99"/>
      <c r="BE99"/>
    </row>
    <row r="100" spans="1:57" s="25" customFormat="1" x14ac:dyDescent="0.2">
      <c r="A100" s="37" t="s">
        <v>127</v>
      </c>
      <c r="B100" s="34">
        <v>13.819801147657364</v>
      </c>
      <c r="C100" s="35">
        <v>1.6102225532720622</v>
      </c>
      <c r="D100" s="35">
        <v>4.7025547891600992</v>
      </c>
      <c r="E100" s="35">
        <v>0</v>
      </c>
      <c r="F100" s="35">
        <v>6.9045518319319505</v>
      </c>
      <c r="G100" s="35">
        <v>1.0466118325854052</v>
      </c>
      <c r="H100" s="35">
        <v>0</v>
      </c>
      <c r="I100" s="35">
        <v>0</v>
      </c>
      <c r="J100" s="35">
        <v>0</v>
      </c>
      <c r="K100" s="35">
        <v>0</v>
      </c>
      <c r="L100" s="35">
        <v>0</v>
      </c>
      <c r="M100" s="35">
        <v>0.6432386545641906</v>
      </c>
      <c r="N100" s="35">
        <v>0</v>
      </c>
      <c r="O100" s="35">
        <v>0</v>
      </c>
      <c r="P100" s="35">
        <v>0</v>
      </c>
      <c r="Q100" s="35">
        <v>0</v>
      </c>
      <c r="R100" s="35"/>
      <c r="S100" s="35">
        <v>0.11375618178906774</v>
      </c>
      <c r="T100" s="35"/>
      <c r="U100" s="35">
        <v>7.2733657815471408E-3</v>
      </c>
      <c r="V100" s="35">
        <v>0</v>
      </c>
      <c r="W100" s="35"/>
      <c r="X100" s="35">
        <v>0</v>
      </c>
      <c r="Y100" s="35">
        <v>0</v>
      </c>
      <c r="Z100" s="35">
        <v>0</v>
      </c>
      <c r="AA100" s="35">
        <v>1.6498844882919312</v>
      </c>
      <c r="AB100" s="35">
        <v>1.2885375051137772E-4</v>
      </c>
      <c r="AC100" s="35">
        <v>0</v>
      </c>
      <c r="AD100" s="35">
        <v>0</v>
      </c>
      <c r="AE100" s="35">
        <v>0</v>
      </c>
      <c r="AF100" s="35"/>
      <c r="AG100" s="35"/>
      <c r="AH100" s="35"/>
      <c r="AI100" s="35"/>
      <c r="AJ100" s="35"/>
      <c r="AK100" s="35"/>
      <c r="AL100" s="35">
        <v>0</v>
      </c>
      <c r="AM100" s="35">
        <v>0</v>
      </c>
      <c r="AN100" s="35">
        <v>0</v>
      </c>
      <c r="AO100" s="35">
        <v>0</v>
      </c>
      <c r="AP100" s="35">
        <v>5.8390474298033429E-2</v>
      </c>
      <c r="AQ100" s="35">
        <v>0</v>
      </c>
      <c r="AR100" s="185">
        <v>30.55641417308216</v>
      </c>
      <c r="AS100"/>
      <c r="AT100"/>
      <c r="AU100"/>
      <c r="AV100"/>
      <c r="AW100"/>
      <c r="AX100"/>
      <c r="AY100"/>
      <c r="AZ100"/>
      <c r="BA100"/>
      <c r="BB100"/>
      <c r="BC100"/>
      <c r="BD100"/>
      <c r="BE100"/>
    </row>
    <row r="101" spans="1:57" s="25" customFormat="1" x14ac:dyDescent="0.2">
      <c r="A101" s="37" t="s">
        <v>189</v>
      </c>
      <c r="B101" s="34">
        <v>5.238527797892182</v>
      </c>
      <c r="C101" s="35">
        <v>8.7633559353527998E-2</v>
      </c>
      <c r="D101" s="35">
        <v>2.5647780033709373</v>
      </c>
      <c r="E101" s="35">
        <v>0</v>
      </c>
      <c r="F101" s="35">
        <v>1.6196919508322229</v>
      </c>
      <c r="G101" s="35">
        <v>0.68410260471531092</v>
      </c>
      <c r="H101" s="35">
        <v>0</v>
      </c>
      <c r="I101" s="35">
        <v>0</v>
      </c>
      <c r="J101" s="35">
        <v>0</v>
      </c>
      <c r="K101" s="35">
        <v>0</v>
      </c>
      <c r="L101" s="35">
        <v>0</v>
      </c>
      <c r="M101" s="35">
        <v>0.34754085674228963</v>
      </c>
      <c r="N101" s="35">
        <v>0</v>
      </c>
      <c r="O101" s="35">
        <v>0</v>
      </c>
      <c r="P101" s="35"/>
      <c r="Q101" s="35">
        <v>0</v>
      </c>
      <c r="R101" s="35"/>
      <c r="S101" s="35"/>
      <c r="T101" s="35"/>
      <c r="U101" s="35">
        <v>0</v>
      </c>
      <c r="V101" s="35">
        <v>0</v>
      </c>
      <c r="W101" s="35"/>
      <c r="X101" s="35">
        <v>0</v>
      </c>
      <c r="Y101" s="35">
        <v>0</v>
      </c>
      <c r="Z101" s="35">
        <v>0</v>
      </c>
      <c r="AA101" s="35">
        <v>8.9792091122677956E-2</v>
      </c>
      <c r="AB101" s="35">
        <v>7.37601630603355E-6</v>
      </c>
      <c r="AC101" s="35">
        <v>0</v>
      </c>
      <c r="AD101" s="35">
        <v>0</v>
      </c>
      <c r="AE101" s="35">
        <v>0</v>
      </c>
      <c r="AF101" s="35"/>
      <c r="AG101" s="35"/>
      <c r="AH101" s="35"/>
      <c r="AI101" s="35"/>
      <c r="AJ101" s="35"/>
      <c r="AK101" s="35"/>
      <c r="AL101" s="35">
        <v>0</v>
      </c>
      <c r="AM101" s="35">
        <v>0</v>
      </c>
      <c r="AN101" s="35">
        <v>0</v>
      </c>
      <c r="AO101" s="35">
        <v>0</v>
      </c>
      <c r="AP101" s="35">
        <v>8.5013028271553395E-3</v>
      </c>
      <c r="AQ101" s="35">
        <v>0</v>
      </c>
      <c r="AR101" s="185">
        <v>10.640575542872613</v>
      </c>
      <c r="AS101"/>
      <c r="AT101"/>
      <c r="AU101"/>
      <c r="AV101"/>
      <c r="AW101"/>
      <c r="AX101"/>
      <c r="AY101"/>
      <c r="AZ101"/>
      <c r="BA101"/>
      <c r="BB101"/>
      <c r="BC101"/>
      <c r="BD101"/>
      <c r="BE101"/>
    </row>
    <row r="102" spans="1:57" s="25" customFormat="1" x14ac:dyDescent="0.2">
      <c r="A102" s="37" t="s">
        <v>193</v>
      </c>
      <c r="B102" s="34">
        <v>3.4092006303742766</v>
      </c>
      <c r="C102" s="35">
        <v>0.39921954816607208</v>
      </c>
      <c r="D102" s="35">
        <v>1.6691412402890224</v>
      </c>
      <c r="E102" s="35">
        <v>0</v>
      </c>
      <c r="F102" s="35">
        <v>1.0540852378431926</v>
      </c>
      <c r="G102" s="35">
        <v>0.445209631640123</v>
      </c>
      <c r="H102" s="35">
        <v>0</v>
      </c>
      <c r="I102" s="35">
        <v>0</v>
      </c>
      <c r="J102" s="35">
        <v>0</v>
      </c>
      <c r="K102" s="35">
        <v>0</v>
      </c>
      <c r="L102" s="35">
        <v>0</v>
      </c>
      <c r="M102" s="35">
        <v>0.22617738295926779</v>
      </c>
      <c r="N102" s="35">
        <v>0</v>
      </c>
      <c r="O102" s="35">
        <v>0</v>
      </c>
      <c r="P102" s="35"/>
      <c r="Q102" s="35">
        <v>0</v>
      </c>
      <c r="R102" s="35"/>
      <c r="S102" s="35"/>
      <c r="T102" s="35"/>
      <c r="U102" s="35">
        <v>0</v>
      </c>
      <c r="V102" s="35">
        <v>0</v>
      </c>
      <c r="W102" s="35"/>
      <c r="X102" s="35">
        <v>0</v>
      </c>
      <c r="Y102" s="35">
        <v>0</v>
      </c>
      <c r="Z102" s="35">
        <v>0</v>
      </c>
      <c r="AA102" s="35">
        <v>0.40905285955886622</v>
      </c>
      <c r="AB102" s="35">
        <v>3.360185206081951E-5</v>
      </c>
      <c r="AC102" s="35">
        <v>0</v>
      </c>
      <c r="AD102" s="35">
        <v>0</v>
      </c>
      <c r="AE102" s="35">
        <v>0</v>
      </c>
      <c r="AF102" s="35"/>
      <c r="AG102" s="35"/>
      <c r="AH102" s="35"/>
      <c r="AI102" s="35"/>
      <c r="AJ102" s="35"/>
      <c r="AK102" s="35"/>
      <c r="AL102" s="35">
        <v>0</v>
      </c>
      <c r="AM102" s="35">
        <v>0</v>
      </c>
      <c r="AN102" s="35">
        <v>0</v>
      </c>
      <c r="AO102" s="35">
        <v>0</v>
      </c>
      <c r="AP102" s="35">
        <v>4.7435920550241688E-3</v>
      </c>
      <c r="AQ102" s="35">
        <v>0</v>
      </c>
      <c r="AR102" s="185">
        <v>7.6168637247379047</v>
      </c>
      <c r="AS102"/>
      <c r="AT102"/>
      <c r="AU102"/>
      <c r="AV102"/>
      <c r="AW102"/>
      <c r="AX102"/>
      <c r="AY102"/>
      <c r="AZ102"/>
      <c r="BA102"/>
      <c r="BB102"/>
      <c r="BC102"/>
      <c r="BD102"/>
      <c r="BE102"/>
    </row>
    <row r="103" spans="1:57" s="26" customFormat="1" x14ac:dyDescent="0.2">
      <c r="A103" s="37" t="s">
        <v>128</v>
      </c>
      <c r="B103" s="34">
        <v>69.84567250184196</v>
      </c>
      <c r="C103" s="35">
        <v>7.5812856765798742</v>
      </c>
      <c r="D103" s="35">
        <v>6.933116629525486</v>
      </c>
      <c r="E103" s="35">
        <v>0</v>
      </c>
      <c r="F103" s="35">
        <v>39.032596981607902</v>
      </c>
      <c r="G103" s="35">
        <v>2.0046962775540248E-2</v>
      </c>
      <c r="H103" s="35">
        <v>0.22913745188940784</v>
      </c>
      <c r="I103" s="35">
        <v>0</v>
      </c>
      <c r="J103" s="35">
        <v>0</v>
      </c>
      <c r="K103" s="35">
        <v>0</v>
      </c>
      <c r="L103" s="35">
        <v>0</v>
      </c>
      <c r="M103" s="35">
        <v>0.99247313400613202</v>
      </c>
      <c r="N103" s="35">
        <v>0</v>
      </c>
      <c r="O103" s="35">
        <v>0</v>
      </c>
      <c r="P103" s="35">
        <v>0.16250883112723963</v>
      </c>
      <c r="Q103" s="35">
        <v>0</v>
      </c>
      <c r="R103" s="35">
        <v>0</v>
      </c>
      <c r="S103" s="35">
        <v>8.1254415563619814E-2</v>
      </c>
      <c r="T103" s="35"/>
      <c r="U103" s="35">
        <v>0</v>
      </c>
      <c r="V103" s="35">
        <v>0</v>
      </c>
      <c r="W103" s="35"/>
      <c r="X103" s="35">
        <v>0</v>
      </c>
      <c r="Y103" s="35">
        <v>0</v>
      </c>
      <c r="Z103" s="35">
        <v>0</v>
      </c>
      <c r="AA103" s="35">
        <v>7.7680228821050106</v>
      </c>
      <c r="AB103" s="35">
        <v>5.98220617237636E-4</v>
      </c>
      <c r="AC103" s="35">
        <v>0</v>
      </c>
      <c r="AD103" s="35">
        <v>0</v>
      </c>
      <c r="AE103" s="35">
        <v>0</v>
      </c>
      <c r="AF103" s="35"/>
      <c r="AG103" s="35"/>
      <c r="AH103" s="35"/>
      <c r="AI103" s="35"/>
      <c r="AJ103" s="35"/>
      <c r="AK103" s="35"/>
      <c r="AL103" s="35">
        <v>0</v>
      </c>
      <c r="AM103" s="35">
        <v>0</v>
      </c>
      <c r="AN103" s="35">
        <v>0</v>
      </c>
      <c r="AO103" s="35">
        <v>0</v>
      </c>
      <c r="AP103" s="35">
        <v>4.2990055546676424E-3</v>
      </c>
      <c r="AQ103" s="35">
        <v>0</v>
      </c>
      <c r="AR103" s="185">
        <v>132.65101269319408</v>
      </c>
      <c r="AS103"/>
      <c r="AT103"/>
      <c r="AU103"/>
      <c r="AV103"/>
      <c r="AW103"/>
      <c r="AX103"/>
      <c r="AY103"/>
      <c r="AZ103"/>
      <c r="BA103"/>
      <c r="BB103"/>
      <c r="BC103"/>
      <c r="BD103"/>
      <c r="BE103"/>
    </row>
    <row r="104" spans="1:57" s="26" customFormat="1" x14ac:dyDescent="0.2">
      <c r="A104" s="37" t="s">
        <v>123</v>
      </c>
      <c r="B104" s="34">
        <v>54.931310205220477</v>
      </c>
      <c r="C104" s="35">
        <v>0.33015135020977882</v>
      </c>
      <c r="D104" s="35">
        <v>8.7743302072516105</v>
      </c>
      <c r="E104" s="35">
        <v>0</v>
      </c>
      <c r="F104" s="35">
        <v>7.3635532858468533</v>
      </c>
      <c r="G104" s="35">
        <v>2.2441772948706289</v>
      </c>
      <c r="H104" s="35">
        <v>0.11375618178906774</v>
      </c>
      <c r="I104" s="35">
        <v>0</v>
      </c>
      <c r="J104" s="35">
        <v>0</v>
      </c>
      <c r="K104" s="35">
        <v>0</v>
      </c>
      <c r="L104" s="35">
        <v>0</v>
      </c>
      <c r="M104" s="35">
        <v>1.1917549247962189</v>
      </c>
      <c r="N104" s="35">
        <v>0</v>
      </c>
      <c r="O104" s="35">
        <v>0</v>
      </c>
      <c r="P104" s="35"/>
      <c r="Q104" s="35">
        <v>0</v>
      </c>
      <c r="R104" s="35"/>
      <c r="S104" s="35"/>
      <c r="T104" s="35"/>
      <c r="U104" s="35">
        <v>4.005404727872074E-4</v>
      </c>
      <c r="V104" s="35">
        <v>0</v>
      </c>
      <c r="W104" s="35"/>
      <c r="X104" s="35">
        <v>0</v>
      </c>
      <c r="Y104" s="35">
        <v>0</v>
      </c>
      <c r="Z104" s="35">
        <v>0</v>
      </c>
      <c r="AA104" s="35">
        <v>0.33828341951419494</v>
      </c>
      <c r="AB104" s="35">
        <v>2.7015353482542046E-5</v>
      </c>
      <c r="AC104" s="35">
        <v>0</v>
      </c>
      <c r="AD104" s="35">
        <v>0</v>
      </c>
      <c r="AE104" s="35">
        <v>0</v>
      </c>
      <c r="AF104" s="35"/>
      <c r="AG104" s="35"/>
      <c r="AH104" s="35"/>
      <c r="AI104" s="35"/>
      <c r="AJ104" s="35"/>
      <c r="AK104" s="35"/>
      <c r="AL104" s="35">
        <v>0</v>
      </c>
      <c r="AM104" s="35">
        <v>0</v>
      </c>
      <c r="AN104" s="35">
        <v>0</v>
      </c>
      <c r="AO104" s="35">
        <v>0</v>
      </c>
      <c r="AP104" s="35">
        <v>0</v>
      </c>
      <c r="AQ104" s="35">
        <v>0</v>
      </c>
      <c r="AR104" s="185">
        <v>75.287744425325087</v>
      </c>
      <c r="AS104"/>
      <c r="AT104"/>
      <c r="AU104"/>
      <c r="AV104"/>
      <c r="AW104"/>
      <c r="AX104"/>
      <c r="AY104"/>
      <c r="AZ104"/>
      <c r="BA104"/>
      <c r="BB104"/>
      <c r="BC104"/>
      <c r="BD104"/>
      <c r="BE104"/>
    </row>
    <row r="105" spans="1:57" s="26" customFormat="1" x14ac:dyDescent="0.2">
      <c r="A105" s="37" t="s">
        <v>133</v>
      </c>
      <c r="B105" s="34">
        <v>28.303373756134008</v>
      </c>
      <c r="C105" s="35">
        <v>0.46181494770430631</v>
      </c>
      <c r="D105" s="35">
        <v>3.3835178650544964</v>
      </c>
      <c r="E105" s="35">
        <v>0</v>
      </c>
      <c r="F105" s="35">
        <v>2.1596007940690769</v>
      </c>
      <c r="G105" s="35">
        <v>0.90127803478366375</v>
      </c>
      <c r="H105" s="35">
        <v>0</v>
      </c>
      <c r="I105" s="35">
        <v>0</v>
      </c>
      <c r="J105" s="35">
        <v>0</v>
      </c>
      <c r="K105" s="35">
        <v>0</v>
      </c>
      <c r="L105" s="35">
        <v>0</v>
      </c>
      <c r="M105" s="35">
        <v>0.45851936458856662</v>
      </c>
      <c r="N105" s="35">
        <v>0</v>
      </c>
      <c r="O105" s="35">
        <v>0</v>
      </c>
      <c r="P105" s="35"/>
      <c r="Q105" s="35">
        <v>0</v>
      </c>
      <c r="R105" s="35"/>
      <c r="S105" s="35">
        <v>4.0627207781809907E-2</v>
      </c>
      <c r="T105" s="35"/>
      <c r="U105" s="35">
        <v>3.7349199612496807E-3</v>
      </c>
      <c r="V105" s="35">
        <v>0</v>
      </c>
      <c r="W105" s="35"/>
      <c r="X105" s="35">
        <v>0</v>
      </c>
      <c r="Y105" s="35">
        <v>0</v>
      </c>
      <c r="Z105" s="35">
        <v>0</v>
      </c>
      <c r="AA105" s="35">
        <v>0.47319006750363624</v>
      </c>
      <c r="AB105" s="35">
        <v>3.8870435136557759E-5</v>
      </c>
      <c r="AC105" s="35">
        <v>0</v>
      </c>
      <c r="AD105" s="35">
        <v>0</v>
      </c>
      <c r="AE105" s="35">
        <v>0</v>
      </c>
      <c r="AF105" s="35"/>
      <c r="AG105" s="35"/>
      <c r="AH105" s="35"/>
      <c r="AI105" s="35"/>
      <c r="AJ105" s="35"/>
      <c r="AK105" s="35"/>
      <c r="AL105" s="35">
        <v>0</v>
      </c>
      <c r="AM105" s="35">
        <v>0</v>
      </c>
      <c r="AN105" s="35">
        <v>0</v>
      </c>
      <c r="AO105" s="35">
        <v>0</v>
      </c>
      <c r="AP105" s="35">
        <v>1.4217757324602133E-2</v>
      </c>
      <c r="AQ105" s="35">
        <v>0</v>
      </c>
      <c r="AR105" s="185">
        <v>36.199913585340546</v>
      </c>
      <c r="AS105"/>
      <c r="AT105"/>
      <c r="AU105"/>
      <c r="AV105"/>
      <c r="AW105"/>
      <c r="AX105"/>
      <c r="AY105"/>
      <c r="AZ105"/>
      <c r="BA105"/>
      <c r="BB105"/>
      <c r="BC105"/>
      <c r="BD105"/>
      <c r="BE105"/>
    </row>
    <row r="106" spans="1:57" s="26" customFormat="1" x14ac:dyDescent="0.2">
      <c r="A106" s="37" t="s">
        <v>212</v>
      </c>
      <c r="B106" s="34">
        <v>9.0592205875420593</v>
      </c>
      <c r="C106" s="35">
        <v>0.15022895889176233</v>
      </c>
      <c r="D106" s="35">
        <v>4.4148607815657641</v>
      </c>
      <c r="E106" s="35">
        <v>0</v>
      </c>
      <c r="F106" s="35">
        <v>2.8794984622061817</v>
      </c>
      <c r="G106" s="35">
        <v>1.1727473223691045</v>
      </c>
      <c r="H106" s="35">
        <v>0</v>
      </c>
      <c r="I106" s="35">
        <v>0</v>
      </c>
      <c r="J106" s="35">
        <v>0</v>
      </c>
      <c r="K106" s="35">
        <v>0</v>
      </c>
      <c r="L106" s="35">
        <v>0</v>
      </c>
      <c r="M106" s="35">
        <v>0.5983766343816812</v>
      </c>
      <c r="N106" s="35">
        <v>0</v>
      </c>
      <c r="O106" s="35">
        <v>0</v>
      </c>
      <c r="P106" s="35"/>
      <c r="Q106" s="35">
        <v>0</v>
      </c>
      <c r="R106" s="35"/>
      <c r="S106" s="35"/>
      <c r="T106" s="35"/>
      <c r="U106" s="35">
        <v>4.6188529432674979E-5</v>
      </c>
      <c r="V106" s="35">
        <v>0</v>
      </c>
      <c r="W106" s="35"/>
      <c r="X106" s="35">
        <v>0</v>
      </c>
      <c r="Y106" s="35">
        <v>0</v>
      </c>
      <c r="Z106" s="35">
        <v>0</v>
      </c>
      <c r="AA106" s="35">
        <v>0.15392929906744793</v>
      </c>
      <c r="AB106" s="35">
        <v>1.2644599381771803E-5</v>
      </c>
      <c r="AC106" s="35">
        <v>0</v>
      </c>
      <c r="AD106" s="35">
        <v>0</v>
      </c>
      <c r="AE106" s="35">
        <v>0</v>
      </c>
      <c r="AF106" s="35"/>
      <c r="AG106" s="35"/>
      <c r="AH106" s="35"/>
      <c r="AI106" s="35"/>
      <c r="AJ106" s="35"/>
      <c r="AK106" s="35"/>
      <c r="AL106" s="35">
        <v>0</v>
      </c>
      <c r="AM106" s="35">
        <v>0</v>
      </c>
      <c r="AN106" s="35">
        <v>0</v>
      </c>
      <c r="AO106" s="35">
        <v>0</v>
      </c>
      <c r="AP106" s="35">
        <v>1.1835309518523376E-6</v>
      </c>
      <c r="AQ106" s="35">
        <v>0</v>
      </c>
      <c r="AR106" s="185">
        <v>18.428922062683764</v>
      </c>
      <c r="AS106"/>
      <c r="AT106"/>
    </row>
    <row r="107" spans="1:57" s="26" customFormat="1" x14ac:dyDescent="0.2">
      <c r="A107" s="37" t="s">
        <v>122</v>
      </c>
      <c r="B107" s="34">
        <v>183.89836182428456</v>
      </c>
      <c r="C107" s="35">
        <v>13.096819322932024</v>
      </c>
      <c r="D107" s="35">
        <v>41.250096952187796</v>
      </c>
      <c r="E107" s="35">
        <v>0</v>
      </c>
      <c r="F107" s="35">
        <v>42.886902314073765</v>
      </c>
      <c r="G107" s="35">
        <v>10.113893189887811</v>
      </c>
      <c r="H107" s="35">
        <v>0.87754768808709405</v>
      </c>
      <c r="I107" s="35">
        <v>0</v>
      </c>
      <c r="J107" s="35">
        <v>0</v>
      </c>
      <c r="K107" s="35">
        <v>0</v>
      </c>
      <c r="L107" s="35">
        <v>0</v>
      </c>
      <c r="M107" s="35">
        <v>5.6153542872130844</v>
      </c>
      <c r="N107" s="35">
        <v>0</v>
      </c>
      <c r="O107" s="35">
        <v>0</v>
      </c>
      <c r="P107" s="35">
        <v>3.0608538342815583</v>
      </c>
      <c r="Q107" s="35">
        <v>0</v>
      </c>
      <c r="R107" s="35">
        <v>3.0608538342815583</v>
      </c>
      <c r="S107" s="35">
        <v>0.47127561026899489</v>
      </c>
      <c r="T107" s="35">
        <v>0.97505298676343766</v>
      </c>
      <c r="U107" s="35">
        <v>1.8872818227123089E-3</v>
      </c>
      <c r="V107" s="35">
        <v>0</v>
      </c>
      <c r="W107" s="35"/>
      <c r="X107" s="35">
        <v>0</v>
      </c>
      <c r="Y107" s="35">
        <v>0</v>
      </c>
      <c r="Z107" s="35">
        <v>0</v>
      </c>
      <c r="AA107" s="35">
        <v>13.419411498713906</v>
      </c>
      <c r="AB107" s="35">
        <v>1.0594895269768526E-3</v>
      </c>
      <c r="AC107" s="35">
        <v>0</v>
      </c>
      <c r="AD107" s="35">
        <v>0</v>
      </c>
      <c r="AE107" s="35">
        <v>0</v>
      </c>
      <c r="AF107" s="35"/>
      <c r="AG107" s="35"/>
      <c r="AH107" s="35"/>
      <c r="AI107" s="35"/>
      <c r="AJ107" s="35"/>
      <c r="AK107" s="35"/>
      <c r="AL107" s="35">
        <v>0</v>
      </c>
      <c r="AM107" s="35">
        <v>0</v>
      </c>
      <c r="AN107" s="35">
        <v>0</v>
      </c>
      <c r="AO107" s="35">
        <v>0</v>
      </c>
      <c r="AP107" s="35">
        <v>0.28963728834110791</v>
      </c>
      <c r="AQ107" s="35">
        <v>0</v>
      </c>
      <c r="AR107" s="185">
        <v>319.01900740266632</v>
      </c>
      <c r="AS107"/>
      <c r="AT107"/>
    </row>
    <row r="108" spans="1:57" x14ac:dyDescent="0.2">
      <c r="A108" s="37" t="s">
        <v>130</v>
      </c>
      <c r="B108" s="34">
        <v>2.411385811728147</v>
      </c>
      <c r="C108" s="35">
        <v>0</v>
      </c>
      <c r="D108" s="35">
        <v>1.1806120967897964</v>
      </c>
      <c r="E108" s="35">
        <v>0</v>
      </c>
      <c r="F108" s="35">
        <v>0.74557248530372167</v>
      </c>
      <c r="G108" s="35">
        <v>0.31490437359911139</v>
      </c>
      <c r="H108" s="35">
        <v>0</v>
      </c>
      <c r="I108" s="35">
        <v>0</v>
      </c>
      <c r="J108" s="35">
        <v>0</v>
      </c>
      <c r="K108" s="35">
        <v>0</v>
      </c>
      <c r="L108" s="35">
        <v>0</v>
      </c>
      <c r="M108" s="35">
        <v>0.15997912453216503</v>
      </c>
      <c r="N108" s="35">
        <v>0</v>
      </c>
      <c r="O108" s="35">
        <v>0</v>
      </c>
      <c r="P108" s="35">
        <v>0</v>
      </c>
      <c r="Q108" s="35">
        <v>0</v>
      </c>
      <c r="R108" s="35"/>
      <c r="S108" s="35"/>
      <c r="T108" s="35">
        <v>0.80230609927518204</v>
      </c>
      <c r="U108" s="35">
        <v>0</v>
      </c>
      <c r="V108" s="35">
        <v>0</v>
      </c>
      <c r="W108" s="35"/>
      <c r="X108" s="35">
        <v>0</v>
      </c>
      <c r="Y108" s="35">
        <v>0</v>
      </c>
      <c r="Z108" s="35">
        <v>0</v>
      </c>
      <c r="AA108" s="35">
        <v>0</v>
      </c>
      <c r="AB108" s="35">
        <v>0</v>
      </c>
      <c r="AC108" s="35">
        <v>0</v>
      </c>
      <c r="AD108" s="35">
        <v>0</v>
      </c>
      <c r="AE108" s="35">
        <v>0</v>
      </c>
      <c r="AF108" s="35"/>
      <c r="AG108" s="35"/>
      <c r="AH108" s="35"/>
      <c r="AI108" s="35"/>
      <c r="AJ108" s="35"/>
      <c r="AK108" s="35">
        <v>0</v>
      </c>
      <c r="AL108" s="35">
        <v>0</v>
      </c>
      <c r="AM108" s="35">
        <v>0</v>
      </c>
      <c r="AN108" s="35">
        <v>0</v>
      </c>
      <c r="AO108" s="35">
        <v>0</v>
      </c>
      <c r="AP108" s="35">
        <v>0</v>
      </c>
      <c r="AQ108" s="35">
        <v>0</v>
      </c>
      <c r="AR108" s="185">
        <v>5.614759991228123</v>
      </c>
    </row>
    <row r="109" spans="1:57" x14ac:dyDescent="0.2">
      <c r="A109" s="14" t="s">
        <v>16</v>
      </c>
      <c r="B109" s="187">
        <v>996.31677558966305</v>
      </c>
      <c r="C109" s="188">
        <v>42.972505822682137</v>
      </c>
      <c r="D109" s="188">
        <v>105.10260535682779</v>
      </c>
      <c r="E109" s="188">
        <v>0</v>
      </c>
      <c r="F109" s="188">
        <v>159.09634397060944</v>
      </c>
      <c r="G109" s="188">
        <v>23.139634845284249</v>
      </c>
      <c r="H109" s="188">
        <v>2.5668269876547498</v>
      </c>
      <c r="I109" s="188">
        <v>0</v>
      </c>
      <c r="J109" s="188">
        <v>0</v>
      </c>
      <c r="K109" s="188">
        <v>0</v>
      </c>
      <c r="L109" s="188">
        <v>0</v>
      </c>
      <c r="M109" s="188">
        <v>14.383761823571023</v>
      </c>
      <c r="N109" s="188">
        <v>0</v>
      </c>
      <c r="O109" s="188">
        <v>0</v>
      </c>
      <c r="P109" s="188">
        <v>10.158102016101495</v>
      </c>
      <c r="Q109" s="188">
        <v>0</v>
      </c>
      <c r="R109" s="188">
        <v>3.0724732157071561</v>
      </c>
      <c r="S109" s="188">
        <v>1.6340262969843944</v>
      </c>
      <c r="T109" s="188">
        <v>4.5032822193669375</v>
      </c>
      <c r="U109" s="188">
        <v>1.5269311064097806E-2</v>
      </c>
      <c r="V109" s="188">
        <v>0</v>
      </c>
      <c r="W109" s="188">
        <v>0</v>
      </c>
      <c r="X109" s="188">
        <v>0</v>
      </c>
      <c r="Y109" s="188">
        <v>0</v>
      </c>
      <c r="Z109" s="188">
        <v>0</v>
      </c>
      <c r="AA109" s="188">
        <v>44.03097611308813</v>
      </c>
      <c r="AB109" s="188">
        <v>3.4514708417422227E-3</v>
      </c>
      <c r="AC109" s="188">
        <v>0</v>
      </c>
      <c r="AD109" s="188">
        <v>0</v>
      </c>
      <c r="AE109" s="188">
        <v>0</v>
      </c>
      <c r="AF109" s="188">
        <v>0</v>
      </c>
      <c r="AG109" s="188">
        <v>0</v>
      </c>
      <c r="AH109" s="188">
        <v>0</v>
      </c>
      <c r="AI109" s="188">
        <v>0</v>
      </c>
      <c r="AJ109" s="188">
        <v>0</v>
      </c>
      <c r="AK109" s="188">
        <v>0</v>
      </c>
      <c r="AL109" s="188">
        <v>0</v>
      </c>
      <c r="AM109" s="188">
        <v>0</v>
      </c>
      <c r="AN109" s="188">
        <v>0</v>
      </c>
      <c r="AO109" s="188">
        <v>0</v>
      </c>
      <c r="AP109" s="188">
        <v>0.57289115956678371</v>
      </c>
      <c r="AQ109" s="188">
        <v>0</v>
      </c>
      <c r="AR109" s="189">
        <v>1407.5689261990133</v>
      </c>
    </row>
    <row r="112" spans="1:57" x14ac:dyDescent="0.2">
      <c r="A112" s="11" t="s">
        <v>262</v>
      </c>
      <c r="B112" s="11" t="s">
        <v>79</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5"/>
    </row>
    <row r="113" spans="1:44" x14ac:dyDescent="0.2">
      <c r="A113" s="17" t="s">
        <v>80</v>
      </c>
      <c r="B113" s="18" t="s">
        <v>84</v>
      </c>
      <c r="C113" s="19" t="s">
        <v>18</v>
      </c>
      <c r="D113" s="19" t="s">
        <v>61</v>
      </c>
      <c r="E113" s="19" t="s">
        <v>68</v>
      </c>
      <c r="F113" s="19" t="s">
        <v>71</v>
      </c>
      <c r="G113" s="19" t="s">
        <v>17</v>
      </c>
      <c r="H113" s="19" t="s">
        <v>50</v>
      </c>
      <c r="I113" s="19" t="s">
        <v>77</v>
      </c>
      <c r="J113" s="19" t="s">
        <v>21</v>
      </c>
      <c r="K113" s="19" t="s">
        <v>20</v>
      </c>
      <c r="L113" s="19" t="s">
        <v>60</v>
      </c>
      <c r="M113" s="19" t="s">
        <v>83</v>
      </c>
      <c r="N113" s="19" t="s">
        <v>54</v>
      </c>
      <c r="O113" s="19" t="s">
        <v>55</v>
      </c>
      <c r="P113" s="19" t="s">
        <v>86</v>
      </c>
      <c r="Q113" s="19" t="s">
        <v>76</v>
      </c>
      <c r="R113" s="19" t="s">
        <v>31</v>
      </c>
      <c r="S113" s="19" t="s">
        <v>39</v>
      </c>
      <c r="T113" s="19" t="s">
        <v>32</v>
      </c>
      <c r="U113" s="19" t="s">
        <v>82</v>
      </c>
      <c r="V113" s="19" t="s">
        <v>70</v>
      </c>
      <c r="W113" s="19" t="s">
        <v>85</v>
      </c>
      <c r="X113" s="19" t="s">
        <v>104</v>
      </c>
      <c r="Y113" s="19" t="s">
        <v>87</v>
      </c>
      <c r="Z113" s="19" t="s">
        <v>51</v>
      </c>
      <c r="AA113" s="19" t="s">
        <v>113</v>
      </c>
      <c r="AB113" s="19" t="s">
        <v>52</v>
      </c>
      <c r="AC113" s="19" t="s">
        <v>117</v>
      </c>
      <c r="AD113" s="19" t="s">
        <v>64</v>
      </c>
      <c r="AE113" s="19" t="s">
        <v>121</v>
      </c>
      <c r="AF113" s="19" t="s">
        <v>222</v>
      </c>
      <c r="AG113" s="19" t="s">
        <v>223</v>
      </c>
      <c r="AH113" s="19" t="s">
        <v>224</v>
      </c>
      <c r="AI113" s="19" t="s">
        <v>13</v>
      </c>
      <c r="AJ113" s="19" t="s">
        <v>225</v>
      </c>
      <c r="AK113" s="19" t="s">
        <v>226</v>
      </c>
      <c r="AL113" s="19" t="s">
        <v>248</v>
      </c>
      <c r="AM113" s="19" t="s">
        <v>255</v>
      </c>
      <c r="AN113" s="19" t="s">
        <v>110</v>
      </c>
      <c r="AO113" s="19" t="s">
        <v>111</v>
      </c>
      <c r="AP113" s="19" t="s">
        <v>119</v>
      </c>
      <c r="AQ113" s="19" t="s">
        <v>456</v>
      </c>
      <c r="AR113" s="20" t="s">
        <v>16</v>
      </c>
    </row>
    <row r="114" spans="1:44" x14ac:dyDescent="0.2">
      <c r="A114" s="36" t="s">
        <v>125</v>
      </c>
      <c r="B114" s="32">
        <v>3.7846412880086833</v>
      </c>
      <c r="C114" s="33">
        <v>0</v>
      </c>
      <c r="D114" s="33">
        <v>1.1354003209334786</v>
      </c>
      <c r="E114" s="33">
        <v>0</v>
      </c>
      <c r="F114" s="33">
        <v>3.9143314591469038</v>
      </c>
      <c r="G114" s="33">
        <v>0.13407523054158113</v>
      </c>
      <c r="H114" s="33">
        <v>0</v>
      </c>
      <c r="I114" s="33">
        <v>0</v>
      </c>
      <c r="J114" s="33">
        <v>0</v>
      </c>
      <c r="K114" s="33">
        <v>0</v>
      </c>
      <c r="L114" s="33">
        <v>0</v>
      </c>
      <c r="M114" s="33">
        <v>0.15874259572879751</v>
      </c>
      <c r="N114" s="33">
        <v>0</v>
      </c>
      <c r="O114" s="33">
        <v>0</v>
      </c>
      <c r="P114" s="33">
        <v>0</v>
      </c>
      <c r="Q114" s="33">
        <v>0</v>
      </c>
      <c r="R114" s="33">
        <v>0</v>
      </c>
      <c r="S114" s="33">
        <v>0</v>
      </c>
      <c r="T114" s="33">
        <v>0</v>
      </c>
      <c r="U114" s="33">
        <v>0</v>
      </c>
      <c r="V114" s="33">
        <v>0</v>
      </c>
      <c r="W114" s="33"/>
      <c r="X114" s="33">
        <v>0</v>
      </c>
      <c r="Y114" s="33">
        <v>0</v>
      </c>
      <c r="Z114" s="33">
        <v>0</v>
      </c>
      <c r="AA114" s="33">
        <v>0</v>
      </c>
      <c r="AB114" s="33">
        <v>0</v>
      </c>
      <c r="AC114" s="33">
        <v>0</v>
      </c>
      <c r="AD114" s="33">
        <v>0</v>
      </c>
      <c r="AE114" s="33">
        <v>0</v>
      </c>
      <c r="AF114" s="33"/>
      <c r="AG114" s="33"/>
      <c r="AH114" s="33"/>
      <c r="AI114" s="33"/>
      <c r="AJ114" s="33"/>
      <c r="AK114" s="33"/>
      <c r="AL114" s="33">
        <v>0</v>
      </c>
      <c r="AM114" s="33">
        <v>0</v>
      </c>
      <c r="AN114" s="33">
        <v>0</v>
      </c>
      <c r="AO114" s="33">
        <v>1.0984786338957829E-2</v>
      </c>
      <c r="AP114" s="33">
        <v>0</v>
      </c>
      <c r="AQ114" s="33">
        <v>0</v>
      </c>
      <c r="AR114" s="184">
        <v>9.1381756806984029</v>
      </c>
    </row>
    <row r="115" spans="1:44" x14ac:dyDescent="0.2">
      <c r="A115" s="37" t="s">
        <v>129</v>
      </c>
      <c r="B115" s="34"/>
      <c r="C115" s="35"/>
      <c r="D115" s="35"/>
      <c r="E115" s="35"/>
      <c r="F115" s="35"/>
      <c r="G115" s="35"/>
      <c r="H115" s="35"/>
      <c r="I115" s="35"/>
      <c r="J115" s="35"/>
      <c r="K115" s="35"/>
      <c r="L115" s="35"/>
      <c r="M115" s="35"/>
      <c r="N115" s="35"/>
      <c r="O115" s="35"/>
      <c r="P115" s="35">
        <v>0</v>
      </c>
      <c r="Q115" s="35"/>
      <c r="R115" s="35"/>
      <c r="S115" s="35"/>
      <c r="T115" s="35"/>
      <c r="U115" s="35"/>
      <c r="V115" s="35"/>
      <c r="W115" s="35"/>
      <c r="X115" s="35"/>
      <c r="Y115" s="35"/>
      <c r="Z115" s="35"/>
      <c r="AA115" s="35"/>
      <c r="AB115" s="35"/>
      <c r="AC115" s="35"/>
      <c r="AD115" s="35"/>
      <c r="AE115" s="35"/>
      <c r="AF115" s="35"/>
      <c r="AG115" s="35"/>
      <c r="AH115" s="35"/>
      <c r="AI115" s="35">
        <v>0</v>
      </c>
      <c r="AJ115" s="35">
        <v>0</v>
      </c>
      <c r="AK115" s="35"/>
      <c r="AL115" s="35"/>
      <c r="AM115" s="35"/>
      <c r="AN115" s="35"/>
      <c r="AO115" s="35"/>
      <c r="AP115" s="35"/>
      <c r="AQ115" s="35"/>
      <c r="AR115" s="185">
        <v>0</v>
      </c>
    </row>
    <row r="116" spans="1:44" x14ac:dyDescent="0.2">
      <c r="A116" s="37" t="s">
        <v>155</v>
      </c>
      <c r="B116" s="34">
        <v>0.28431232532086642</v>
      </c>
      <c r="C116" s="35">
        <v>0</v>
      </c>
      <c r="D116" s="35">
        <v>6.5227597260859235E-2</v>
      </c>
      <c r="E116" s="35">
        <v>0</v>
      </c>
      <c r="F116" s="35">
        <v>0.37079644913618248</v>
      </c>
      <c r="G116" s="35">
        <v>0</v>
      </c>
      <c r="H116" s="35">
        <v>0</v>
      </c>
      <c r="I116" s="35">
        <v>0</v>
      </c>
      <c r="J116" s="35">
        <v>0</v>
      </c>
      <c r="K116" s="35">
        <v>0</v>
      </c>
      <c r="L116" s="35">
        <v>0</v>
      </c>
      <c r="M116" s="35">
        <v>9.3427715017742989E-3</v>
      </c>
      <c r="N116" s="35">
        <v>0</v>
      </c>
      <c r="O116" s="35">
        <v>0</v>
      </c>
      <c r="P116" s="35"/>
      <c r="Q116" s="35">
        <v>0</v>
      </c>
      <c r="R116" s="35"/>
      <c r="S116" s="35"/>
      <c r="T116" s="35"/>
      <c r="U116" s="35">
        <v>0</v>
      </c>
      <c r="V116" s="35">
        <v>0</v>
      </c>
      <c r="W116" s="35"/>
      <c r="X116" s="35">
        <v>0</v>
      </c>
      <c r="Y116" s="35">
        <v>0</v>
      </c>
      <c r="Z116" s="35">
        <v>0</v>
      </c>
      <c r="AA116" s="35">
        <v>0</v>
      </c>
      <c r="AB116" s="35">
        <v>0</v>
      </c>
      <c r="AC116" s="35">
        <v>0</v>
      </c>
      <c r="AD116" s="35">
        <v>0</v>
      </c>
      <c r="AE116" s="35">
        <v>0</v>
      </c>
      <c r="AF116" s="35"/>
      <c r="AG116" s="35"/>
      <c r="AH116" s="35"/>
      <c r="AI116" s="35"/>
      <c r="AJ116" s="35"/>
      <c r="AK116" s="35"/>
      <c r="AL116" s="35">
        <v>0</v>
      </c>
      <c r="AM116" s="35">
        <v>0</v>
      </c>
      <c r="AN116" s="35">
        <v>0</v>
      </c>
      <c r="AO116" s="35">
        <v>0</v>
      </c>
      <c r="AP116" s="35">
        <v>0</v>
      </c>
      <c r="AQ116" s="35">
        <v>0</v>
      </c>
      <c r="AR116" s="185">
        <v>0.72967914321968241</v>
      </c>
    </row>
    <row r="117" spans="1:44" x14ac:dyDescent="0.2">
      <c r="A117" s="37" t="s">
        <v>132</v>
      </c>
      <c r="B117" s="34">
        <v>0.13805263452205466</v>
      </c>
      <c r="C117" s="35">
        <v>0</v>
      </c>
      <c r="D117" s="35">
        <v>3.1672357627276909E-2</v>
      </c>
      <c r="E117" s="35">
        <v>0</v>
      </c>
      <c r="F117" s="35">
        <v>0.18004645636414882</v>
      </c>
      <c r="G117" s="35">
        <v>0</v>
      </c>
      <c r="H117" s="35">
        <v>0</v>
      </c>
      <c r="I117" s="35">
        <v>0</v>
      </c>
      <c r="J117" s="35">
        <v>0</v>
      </c>
      <c r="K117" s="35">
        <v>0</v>
      </c>
      <c r="L117" s="35">
        <v>0</v>
      </c>
      <c r="M117" s="35">
        <v>4.5365399410732272E-3</v>
      </c>
      <c r="N117" s="35">
        <v>0</v>
      </c>
      <c r="O117" s="35">
        <v>0</v>
      </c>
      <c r="P117" s="35"/>
      <c r="Q117" s="35">
        <v>0</v>
      </c>
      <c r="R117" s="35"/>
      <c r="S117" s="35"/>
      <c r="T117" s="35"/>
      <c r="U117" s="35">
        <v>0</v>
      </c>
      <c r="V117" s="35">
        <v>0</v>
      </c>
      <c r="W117" s="35"/>
      <c r="X117" s="35">
        <v>0</v>
      </c>
      <c r="Y117" s="35">
        <v>0</v>
      </c>
      <c r="Z117" s="35">
        <v>0</v>
      </c>
      <c r="AA117" s="35">
        <v>0</v>
      </c>
      <c r="AB117" s="35">
        <v>0</v>
      </c>
      <c r="AC117" s="35">
        <v>0</v>
      </c>
      <c r="AD117" s="35">
        <v>0</v>
      </c>
      <c r="AE117" s="35">
        <v>0</v>
      </c>
      <c r="AF117" s="35"/>
      <c r="AG117" s="35"/>
      <c r="AH117" s="35"/>
      <c r="AI117" s="35"/>
      <c r="AJ117" s="35"/>
      <c r="AK117" s="35"/>
      <c r="AL117" s="35">
        <v>0</v>
      </c>
      <c r="AM117" s="35">
        <v>0</v>
      </c>
      <c r="AN117" s="35">
        <v>0</v>
      </c>
      <c r="AO117" s="35">
        <v>0</v>
      </c>
      <c r="AP117" s="35">
        <v>0</v>
      </c>
      <c r="AQ117" s="35">
        <v>0</v>
      </c>
      <c r="AR117" s="185">
        <v>0.35430798845455364</v>
      </c>
    </row>
    <row r="118" spans="1:44" x14ac:dyDescent="0.2">
      <c r="A118" s="37" t="s">
        <v>124</v>
      </c>
      <c r="B118" s="34">
        <v>0.80634772038576064</v>
      </c>
      <c r="C118" s="35">
        <v>0</v>
      </c>
      <c r="D118" s="35">
        <v>0.38549153868909147</v>
      </c>
      <c r="E118" s="35">
        <v>0</v>
      </c>
      <c r="F118" s="35">
        <v>0.28486232357741004</v>
      </c>
      <c r="G118" s="35">
        <v>0.10063575313321203</v>
      </c>
      <c r="H118" s="35">
        <v>0</v>
      </c>
      <c r="I118" s="35">
        <v>0</v>
      </c>
      <c r="J118" s="35">
        <v>0</v>
      </c>
      <c r="K118" s="35">
        <v>0</v>
      </c>
      <c r="L118" s="35">
        <v>0</v>
      </c>
      <c r="M118" s="35">
        <v>5.2299468862494536E-2</v>
      </c>
      <c r="N118" s="35">
        <v>0</v>
      </c>
      <c r="O118" s="35">
        <v>0</v>
      </c>
      <c r="P118" s="35">
        <v>0</v>
      </c>
      <c r="Q118" s="35">
        <v>0</v>
      </c>
      <c r="R118" s="35">
        <v>0</v>
      </c>
      <c r="S118" s="35">
        <v>0</v>
      </c>
      <c r="T118" s="35">
        <v>0</v>
      </c>
      <c r="U118" s="35">
        <v>0</v>
      </c>
      <c r="V118" s="35">
        <v>0</v>
      </c>
      <c r="W118" s="35">
        <v>0</v>
      </c>
      <c r="X118" s="35">
        <v>0</v>
      </c>
      <c r="Y118" s="35">
        <v>0</v>
      </c>
      <c r="Z118" s="35">
        <v>0</v>
      </c>
      <c r="AA118" s="35">
        <v>0</v>
      </c>
      <c r="AB118" s="35">
        <v>0</v>
      </c>
      <c r="AC118" s="35">
        <v>0</v>
      </c>
      <c r="AD118" s="35">
        <v>0</v>
      </c>
      <c r="AE118" s="35">
        <v>0</v>
      </c>
      <c r="AF118" s="35">
        <v>0</v>
      </c>
      <c r="AG118" s="35">
        <v>0</v>
      </c>
      <c r="AH118" s="35">
        <v>0</v>
      </c>
      <c r="AI118" s="35"/>
      <c r="AJ118" s="35"/>
      <c r="AK118" s="35"/>
      <c r="AL118" s="35">
        <v>0</v>
      </c>
      <c r="AM118" s="35">
        <v>0</v>
      </c>
      <c r="AN118" s="35">
        <v>0</v>
      </c>
      <c r="AO118" s="35">
        <v>6.7243079018318029E-4</v>
      </c>
      <c r="AP118" s="35">
        <v>0</v>
      </c>
      <c r="AQ118" s="35">
        <v>0</v>
      </c>
      <c r="AR118" s="185">
        <v>1.6303092354381519</v>
      </c>
    </row>
    <row r="119" spans="1:44" x14ac:dyDescent="0.2">
      <c r="A119" s="37" t="s">
        <v>131</v>
      </c>
      <c r="B119" s="34">
        <v>0</v>
      </c>
      <c r="C119" s="35">
        <v>0</v>
      </c>
      <c r="D119" s="35">
        <v>0</v>
      </c>
      <c r="E119" s="35">
        <v>0</v>
      </c>
      <c r="F119" s="35">
        <v>0</v>
      </c>
      <c r="G119" s="35">
        <v>0</v>
      </c>
      <c r="H119" s="35">
        <v>0</v>
      </c>
      <c r="I119" s="35">
        <v>0</v>
      </c>
      <c r="J119" s="35">
        <v>0</v>
      </c>
      <c r="K119" s="35">
        <v>0</v>
      </c>
      <c r="L119" s="35">
        <v>0</v>
      </c>
      <c r="M119" s="35">
        <v>0</v>
      </c>
      <c r="N119" s="35">
        <v>0</v>
      </c>
      <c r="O119" s="35">
        <v>0</v>
      </c>
      <c r="P119" s="35"/>
      <c r="Q119" s="35">
        <v>0</v>
      </c>
      <c r="R119" s="35">
        <v>0</v>
      </c>
      <c r="S119" s="35">
        <v>0</v>
      </c>
      <c r="T119" s="35">
        <v>0</v>
      </c>
      <c r="U119" s="35">
        <v>0</v>
      </c>
      <c r="V119" s="35">
        <v>0</v>
      </c>
      <c r="W119" s="35"/>
      <c r="X119" s="35">
        <v>0</v>
      </c>
      <c r="Y119" s="35">
        <v>0</v>
      </c>
      <c r="Z119" s="35">
        <v>0</v>
      </c>
      <c r="AA119" s="35">
        <v>0</v>
      </c>
      <c r="AB119" s="35">
        <v>0</v>
      </c>
      <c r="AC119" s="35">
        <v>0</v>
      </c>
      <c r="AD119" s="35">
        <v>0</v>
      </c>
      <c r="AE119" s="35">
        <v>0</v>
      </c>
      <c r="AF119" s="35"/>
      <c r="AG119" s="35"/>
      <c r="AH119" s="35"/>
      <c r="AI119" s="35"/>
      <c r="AJ119" s="35"/>
      <c r="AK119" s="35"/>
      <c r="AL119" s="35">
        <v>0</v>
      </c>
      <c r="AM119" s="35">
        <v>0</v>
      </c>
      <c r="AN119" s="35">
        <v>0</v>
      </c>
      <c r="AO119" s="35">
        <v>0</v>
      </c>
      <c r="AP119" s="35">
        <v>0</v>
      </c>
      <c r="AQ119" s="35">
        <v>0</v>
      </c>
      <c r="AR119" s="185">
        <v>0</v>
      </c>
    </row>
    <row r="120" spans="1:44" x14ac:dyDescent="0.2">
      <c r="A120" s="37" t="s">
        <v>126</v>
      </c>
      <c r="B120" s="34">
        <v>0.26654280498831218</v>
      </c>
      <c r="C120" s="35">
        <v>0</v>
      </c>
      <c r="D120" s="35">
        <v>6.1150872432055539E-2</v>
      </c>
      <c r="E120" s="35">
        <v>0</v>
      </c>
      <c r="F120" s="35">
        <v>0.34762167106517117</v>
      </c>
      <c r="G120" s="35">
        <v>0</v>
      </c>
      <c r="H120" s="35">
        <v>0</v>
      </c>
      <c r="I120" s="35">
        <v>0</v>
      </c>
      <c r="J120" s="35">
        <v>0</v>
      </c>
      <c r="K120" s="35">
        <v>0</v>
      </c>
      <c r="L120" s="35">
        <v>0</v>
      </c>
      <c r="M120" s="35">
        <v>8.7588482829134041E-3</v>
      </c>
      <c r="N120" s="35">
        <v>0</v>
      </c>
      <c r="O120" s="35">
        <v>0</v>
      </c>
      <c r="P120" s="35">
        <v>0</v>
      </c>
      <c r="Q120" s="35">
        <v>0</v>
      </c>
      <c r="R120" s="35">
        <v>0</v>
      </c>
      <c r="S120" s="35">
        <v>0</v>
      </c>
      <c r="T120" s="35">
        <v>0</v>
      </c>
      <c r="U120" s="35">
        <v>0</v>
      </c>
      <c r="V120" s="35">
        <v>0</v>
      </c>
      <c r="W120" s="35"/>
      <c r="X120" s="35">
        <v>0</v>
      </c>
      <c r="Y120" s="35">
        <v>0</v>
      </c>
      <c r="Z120" s="35">
        <v>0</v>
      </c>
      <c r="AA120" s="35">
        <v>0</v>
      </c>
      <c r="AB120" s="35">
        <v>0</v>
      </c>
      <c r="AC120" s="35">
        <v>0</v>
      </c>
      <c r="AD120" s="35">
        <v>0</v>
      </c>
      <c r="AE120" s="35">
        <v>0</v>
      </c>
      <c r="AF120" s="35"/>
      <c r="AG120" s="35"/>
      <c r="AH120" s="35"/>
      <c r="AI120" s="35"/>
      <c r="AJ120" s="35"/>
      <c r="AK120" s="35"/>
      <c r="AL120" s="35">
        <v>0</v>
      </c>
      <c r="AM120" s="35">
        <v>0</v>
      </c>
      <c r="AN120" s="35">
        <v>0</v>
      </c>
      <c r="AO120" s="35">
        <v>0</v>
      </c>
      <c r="AP120" s="35">
        <v>0</v>
      </c>
      <c r="AQ120" s="35">
        <v>0</v>
      </c>
      <c r="AR120" s="185">
        <v>0.68407419676845227</v>
      </c>
    </row>
    <row r="121" spans="1:44" x14ac:dyDescent="0.2">
      <c r="A121" s="37" t="s">
        <v>127</v>
      </c>
      <c r="B121" s="34">
        <v>1.0669659350702985</v>
      </c>
      <c r="C121" s="35">
        <v>0</v>
      </c>
      <c r="D121" s="35">
        <v>0.44337367909364117</v>
      </c>
      <c r="E121" s="35">
        <v>0</v>
      </c>
      <c r="F121" s="35">
        <v>0.63205975334657594</v>
      </c>
      <c r="G121" s="35">
        <v>9.9677317389086195E-2</v>
      </c>
      <c r="H121" s="35">
        <v>0</v>
      </c>
      <c r="I121" s="35">
        <v>0</v>
      </c>
      <c r="J121" s="35">
        <v>0</v>
      </c>
      <c r="K121" s="35">
        <v>0</v>
      </c>
      <c r="L121" s="35">
        <v>0</v>
      </c>
      <c r="M121" s="35">
        <v>6.0617895024612865E-2</v>
      </c>
      <c r="N121" s="35">
        <v>0</v>
      </c>
      <c r="O121" s="35">
        <v>0</v>
      </c>
      <c r="P121" s="35">
        <v>0</v>
      </c>
      <c r="Q121" s="35">
        <v>0</v>
      </c>
      <c r="R121" s="35"/>
      <c r="S121" s="35">
        <v>0</v>
      </c>
      <c r="T121" s="35"/>
      <c r="U121" s="35">
        <v>0</v>
      </c>
      <c r="V121" s="35">
        <v>0</v>
      </c>
      <c r="W121" s="35"/>
      <c r="X121" s="35">
        <v>0</v>
      </c>
      <c r="Y121" s="35">
        <v>0</v>
      </c>
      <c r="Z121" s="35">
        <v>0</v>
      </c>
      <c r="AA121" s="35">
        <v>0</v>
      </c>
      <c r="AB121" s="35">
        <v>0</v>
      </c>
      <c r="AC121" s="35">
        <v>0</v>
      </c>
      <c r="AD121" s="35">
        <v>0</v>
      </c>
      <c r="AE121" s="35">
        <v>0</v>
      </c>
      <c r="AF121" s="35"/>
      <c r="AG121" s="35"/>
      <c r="AH121" s="35"/>
      <c r="AI121" s="35"/>
      <c r="AJ121" s="35"/>
      <c r="AK121" s="35"/>
      <c r="AL121" s="35">
        <v>0</v>
      </c>
      <c r="AM121" s="35">
        <v>0</v>
      </c>
      <c r="AN121" s="35">
        <v>0</v>
      </c>
      <c r="AO121" s="35">
        <v>1.2354581581540177E-2</v>
      </c>
      <c r="AP121" s="35">
        <v>0</v>
      </c>
      <c r="AQ121" s="35">
        <v>0</v>
      </c>
      <c r="AR121" s="185">
        <v>2.3150491615057547</v>
      </c>
    </row>
    <row r="122" spans="1:44" x14ac:dyDescent="0.2">
      <c r="A122" s="37" t="s">
        <v>189</v>
      </c>
      <c r="B122" s="34">
        <v>0.41575617443588747</v>
      </c>
      <c r="C122" s="35">
        <v>0</v>
      </c>
      <c r="D122" s="35">
        <v>0.20355380979134421</v>
      </c>
      <c r="E122" s="35">
        <v>0</v>
      </c>
      <c r="F122" s="35">
        <v>0.12854698022477959</v>
      </c>
      <c r="G122" s="35">
        <v>5.4293857517088158E-2</v>
      </c>
      <c r="H122" s="35">
        <v>0</v>
      </c>
      <c r="I122" s="35">
        <v>0</v>
      </c>
      <c r="J122" s="35">
        <v>0</v>
      </c>
      <c r="K122" s="35">
        <v>0</v>
      </c>
      <c r="L122" s="35">
        <v>0</v>
      </c>
      <c r="M122" s="35">
        <v>2.7582607677959489E-2</v>
      </c>
      <c r="N122" s="35">
        <v>0</v>
      </c>
      <c r="O122" s="35">
        <v>0</v>
      </c>
      <c r="P122" s="35"/>
      <c r="Q122" s="35">
        <v>0</v>
      </c>
      <c r="R122" s="35"/>
      <c r="S122" s="35"/>
      <c r="T122" s="35"/>
      <c r="U122" s="35">
        <v>0</v>
      </c>
      <c r="V122" s="35">
        <v>0</v>
      </c>
      <c r="W122" s="35"/>
      <c r="X122" s="35">
        <v>0</v>
      </c>
      <c r="Y122" s="35">
        <v>0</v>
      </c>
      <c r="Z122" s="35">
        <v>0</v>
      </c>
      <c r="AA122" s="35">
        <v>0</v>
      </c>
      <c r="AB122" s="35">
        <v>0</v>
      </c>
      <c r="AC122" s="35">
        <v>0</v>
      </c>
      <c r="AD122" s="35">
        <v>0</v>
      </c>
      <c r="AE122" s="35">
        <v>0</v>
      </c>
      <c r="AF122" s="35"/>
      <c r="AG122" s="35"/>
      <c r="AH122" s="35"/>
      <c r="AI122" s="35"/>
      <c r="AJ122" s="35"/>
      <c r="AK122" s="35"/>
      <c r="AL122" s="35">
        <v>0</v>
      </c>
      <c r="AM122" s="35">
        <v>0</v>
      </c>
      <c r="AN122" s="35">
        <v>0</v>
      </c>
      <c r="AO122" s="35">
        <v>0</v>
      </c>
      <c r="AP122" s="35">
        <v>0</v>
      </c>
      <c r="AQ122" s="35">
        <v>0</v>
      </c>
      <c r="AR122" s="185">
        <v>0.82973342964705898</v>
      </c>
    </row>
    <row r="123" spans="1:44" x14ac:dyDescent="0.2">
      <c r="A123" s="37" t="s">
        <v>193</v>
      </c>
      <c r="B123" s="34">
        <v>1.4135709930820173</v>
      </c>
      <c r="C123" s="35">
        <v>0</v>
      </c>
      <c r="D123" s="35">
        <v>0.69208295329057035</v>
      </c>
      <c r="E123" s="35">
        <v>0</v>
      </c>
      <c r="F123" s="35">
        <v>0.43705973276425059</v>
      </c>
      <c r="G123" s="35">
        <v>0.18459911555809977</v>
      </c>
      <c r="H123" s="35">
        <v>0</v>
      </c>
      <c r="I123" s="35">
        <v>0</v>
      </c>
      <c r="J123" s="35">
        <v>0</v>
      </c>
      <c r="K123" s="35">
        <v>0</v>
      </c>
      <c r="L123" s="35">
        <v>0</v>
      </c>
      <c r="M123" s="35">
        <v>9.3780866105062241E-2</v>
      </c>
      <c r="N123" s="35">
        <v>0</v>
      </c>
      <c r="O123" s="35">
        <v>0</v>
      </c>
      <c r="P123" s="35"/>
      <c r="Q123" s="35">
        <v>0</v>
      </c>
      <c r="R123" s="35"/>
      <c r="S123" s="35"/>
      <c r="T123" s="35"/>
      <c r="U123" s="35">
        <v>0</v>
      </c>
      <c r="V123" s="35">
        <v>0</v>
      </c>
      <c r="W123" s="35"/>
      <c r="X123" s="35">
        <v>0</v>
      </c>
      <c r="Y123" s="35">
        <v>0</v>
      </c>
      <c r="Z123" s="35">
        <v>0</v>
      </c>
      <c r="AA123" s="35">
        <v>0</v>
      </c>
      <c r="AB123" s="35">
        <v>0</v>
      </c>
      <c r="AC123" s="35">
        <v>0</v>
      </c>
      <c r="AD123" s="35">
        <v>0</v>
      </c>
      <c r="AE123" s="35">
        <v>0</v>
      </c>
      <c r="AF123" s="35"/>
      <c r="AG123" s="35"/>
      <c r="AH123" s="35"/>
      <c r="AI123" s="35"/>
      <c r="AJ123" s="35"/>
      <c r="AK123" s="35"/>
      <c r="AL123" s="35">
        <v>0</v>
      </c>
      <c r="AM123" s="35">
        <v>0</v>
      </c>
      <c r="AN123" s="35">
        <v>0</v>
      </c>
      <c r="AO123" s="35">
        <v>0</v>
      </c>
      <c r="AP123" s="35">
        <v>0</v>
      </c>
      <c r="AQ123" s="35">
        <v>0</v>
      </c>
      <c r="AR123" s="185">
        <v>2.8210936608000003</v>
      </c>
    </row>
    <row r="124" spans="1:44" x14ac:dyDescent="0.2">
      <c r="A124" s="37" t="s">
        <v>128</v>
      </c>
      <c r="B124" s="34">
        <v>20.517937455420039</v>
      </c>
      <c r="C124" s="35">
        <v>0</v>
      </c>
      <c r="D124" s="35">
        <v>4.7272429567833729</v>
      </c>
      <c r="E124" s="35">
        <v>0</v>
      </c>
      <c r="F124" s="35">
        <v>26.682856947223954</v>
      </c>
      <c r="G124" s="35">
        <v>1.0023481387770124E-2</v>
      </c>
      <c r="H124" s="35">
        <v>0</v>
      </c>
      <c r="I124" s="35">
        <v>0</v>
      </c>
      <c r="J124" s="35">
        <v>0</v>
      </c>
      <c r="K124" s="35">
        <v>0</v>
      </c>
      <c r="L124" s="35">
        <v>0</v>
      </c>
      <c r="M124" s="35">
        <v>0.6768087333990005</v>
      </c>
      <c r="N124" s="35">
        <v>0</v>
      </c>
      <c r="O124" s="35">
        <v>0</v>
      </c>
      <c r="P124" s="35">
        <v>0</v>
      </c>
      <c r="Q124" s="35">
        <v>0</v>
      </c>
      <c r="R124" s="35">
        <v>0</v>
      </c>
      <c r="S124" s="35">
        <v>0</v>
      </c>
      <c r="T124" s="35"/>
      <c r="U124" s="35">
        <v>0</v>
      </c>
      <c r="V124" s="35">
        <v>0</v>
      </c>
      <c r="W124" s="35"/>
      <c r="X124" s="35">
        <v>0</v>
      </c>
      <c r="Y124" s="35">
        <v>0</v>
      </c>
      <c r="Z124" s="35">
        <v>0</v>
      </c>
      <c r="AA124" s="35">
        <v>0</v>
      </c>
      <c r="AB124" s="35">
        <v>0</v>
      </c>
      <c r="AC124" s="35">
        <v>0</v>
      </c>
      <c r="AD124" s="35">
        <v>0</v>
      </c>
      <c r="AE124" s="35">
        <v>0</v>
      </c>
      <c r="AF124" s="35"/>
      <c r="AG124" s="35"/>
      <c r="AH124" s="35"/>
      <c r="AI124" s="35"/>
      <c r="AJ124" s="35"/>
      <c r="AK124" s="35"/>
      <c r="AL124" s="35">
        <v>0</v>
      </c>
      <c r="AM124" s="35">
        <v>0</v>
      </c>
      <c r="AN124" s="35">
        <v>0</v>
      </c>
      <c r="AO124" s="35">
        <v>7.0470077200570096E-4</v>
      </c>
      <c r="AP124" s="35">
        <v>0</v>
      </c>
      <c r="AQ124" s="35">
        <v>0</v>
      </c>
      <c r="AR124" s="185">
        <v>52.615574274986137</v>
      </c>
    </row>
    <row r="125" spans="1:44" x14ac:dyDescent="0.2">
      <c r="A125" s="37" t="s">
        <v>123</v>
      </c>
      <c r="B125" s="34">
        <v>0.13030946985155303</v>
      </c>
      <c r="C125" s="35">
        <v>0</v>
      </c>
      <c r="D125" s="35">
        <v>4.9856131230855402E-2</v>
      </c>
      <c r="E125" s="35">
        <v>0</v>
      </c>
      <c r="F125" s="35">
        <v>9.3613635525735317E-2</v>
      </c>
      <c r="G125" s="35">
        <v>1.0018648637815306E-2</v>
      </c>
      <c r="H125" s="35">
        <v>0</v>
      </c>
      <c r="I125" s="35">
        <v>0</v>
      </c>
      <c r="J125" s="35">
        <v>0</v>
      </c>
      <c r="K125" s="35">
        <v>0</v>
      </c>
      <c r="L125" s="35">
        <v>0</v>
      </c>
      <c r="M125" s="35">
        <v>6.850785562778643E-3</v>
      </c>
      <c r="N125" s="35">
        <v>0</v>
      </c>
      <c r="O125" s="35">
        <v>0</v>
      </c>
      <c r="P125" s="35"/>
      <c r="Q125" s="35">
        <v>0</v>
      </c>
      <c r="R125" s="35"/>
      <c r="S125" s="35"/>
      <c r="T125" s="35"/>
      <c r="U125" s="35">
        <v>0</v>
      </c>
      <c r="V125" s="35">
        <v>0</v>
      </c>
      <c r="W125" s="35"/>
      <c r="X125" s="35">
        <v>0</v>
      </c>
      <c r="Y125" s="35">
        <v>0</v>
      </c>
      <c r="Z125" s="35">
        <v>0</v>
      </c>
      <c r="AA125" s="35">
        <v>0</v>
      </c>
      <c r="AB125" s="35">
        <v>0</v>
      </c>
      <c r="AC125" s="35">
        <v>0</v>
      </c>
      <c r="AD125" s="35">
        <v>0</v>
      </c>
      <c r="AE125" s="35">
        <v>0</v>
      </c>
      <c r="AF125" s="35"/>
      <c r="AG125" s="35"/>
      <c r="AH125" s="35"/>
      <c r="AI125" s="35"/>
      <c r="AJ125" s="35"/>
      <c r="AK125" s="35"/>
      <c r="AL125" s="35">
        <v>0</v>
      </c>
      <c r="AM125" s="35">
        <v>0</v>
      </c>
      <c r="AN125" s="35">
        <v>0</v>
      </c>
      <c r="AO125" s="35">
        <v>0</v>
      </c>
      <c r="AP125" s="35">
        <v>0</v>
      </c>
      <c r="AQ125" s="35">
        <v>0</v>
      </c>
      <c r="AR125" s="185">
        <v>0.29064867080873769</v>
      </c>
    </row>
    <row r="126" spans="1:44" x14ac:dyDescent="0.2">
      <c r="A126" s="37" t="s">
        <v>133</v>
      </c>
      <c r="B126" s="34">
        <v>0.49890740932306493</v>
      </c>
      <c r="C126" s="35">
        <v>0</v>
      </c>
      <c r="D126" s="35">
        <v>0.24426457174961305</v>
      </c>
      <c r="E126" s="35">
        <v>0</v>
      </c>
      <c r="F126" s="35">
        <v>0.15425637626973551</v>
      </c>
      <c r="G126" s="35">
        <v>6.5152629020505809E-2</v>
      </c>
      <c r="H126" s="35">
        <v>0</v>
      </c>
      <c r="I126" s="35">
        <v>0</v>
      </c>
      <c r="J126" s="35">
        <v>0</v>
      </c>
      <c r="K126" s="35">
        <v>0</v>
      </c>
      <c r="L126" s="35">
        <v>0</v>
      </c>
      <c r="M126" s="35">
        <v>3.309912921355139E-2</v>
      </c>
      <c r="N126" s="35">
        <v>0</v>
      </c>
      <c r="O126" s="35">
        <v>0</v>
      </c>
      <c r="P126" s="35"/>
      <c r="Q126" s="35">
        <v>0</v>
      </c>
      <c r="R126" s="35"/>
      <c r="S126" s="35">
        <v>0</v>
      </c>
      <c r="T126" s="35"/>
      <c r="U126" s="35">
        <v>0</v>
      </c>
      <c r="V126" s="35">
        <v>0</v>
      </c>
      <c r="W126" s="35"/>
      <c r="X126" s="35">
        <v>0</v>
      </c>
      <c r="Y126" s="35">
        <v>0</v>
      </c>
      <c r="Z126" s="35">
        <v>0</v>
      </c>
      <c r="AA126" s="35">
        <v>0</v>
      </c>
      <c r="AB126" s="35">
        <v>0</v>
      </c>
      <c r="AC126" s="35">
        <v>0</v>
      </c>
      <c r="AD126" s="35">
        <v>0</v>
      </c>
      <c r="AE126" s="35">
        <v>0</v>
      </c>
      <c r="AF126" s="35"/>
      <c r="AG126" s="35"/>
      <c r="AH126" s="35"/>
      <c r="AI126" s="35"/>
      <c r="AJ126" s="35"/>
      <c r="AK126" s="35"/>
      <c r="AL126" s="35">
        <v>0</v>
      </c>
      <c r="AM126" s="35">
        <v>0</v>
      </c>
      <c r="AN126" s="35">
        <v>0</v>
      </c>
      <c r="AO126" s="35">
        <v>2.4593773179491579E-3</v>
      </c>
      <c r="AP126" s="35">
        <v>0</v>
      </c>
      <c r="AQ126" s="35">
        <v>0</v>
      </c>
      <c r="AR126" s="185">
        <v>0.99813949289441994</v>
      </c>
    </row>
    <row r="127" spans="1:44" x14ac:dyDescent="0.2">
      <c r="A127" s="37" t="s">
        <v>212</v>
      </c>
      <c r="B127" s="34">
        <v>0</v>
      </c>
      <c r="C127" s="35">
        <v>0</v>
      </c>
      <c r="D127" s="35">
        <v>0</v>
      </c>
      <c r="E127" s="35">
        <v>0</v>
      </c>
      <c r="F127" s="35">
        <v>0</v>
      </c>
      <c r="G127" s="35">
        <v>0</v>
      </c>
      <c r="H127" s="35">
        <v>0</v>
      </c>
      <c r="I127" s="35">
        <v>0</v>
      </c>
      <c r="J127" s="35">
        <v>0</v>
      </c>
      <c r="K127" s="35">
        <v>0</v>
      </c>
      <c r="L127" s="35">
        <v>0</v>
      </c>
      <c r="M127" s="35">
        <v>0</v>
      </c>
      <c r="N127" s="35">
        <v>0</v>
      </c>
      <c r="O127" s="35">
        <v>0</v>
      </c>
      <c r="P127" s="35"/>
      <c r="Q127" s="35">
        <v>0</v>
      </c>
      <c r="R127" s="35"/>
      <c r="S127" s="35"/>
      <c r="T127" s="35"/>
      <c r="U127" s="35">
        <v>0</v>
      </c>
      <c r="V127" s="35">
        <v>0</v>
      </c>
      <c r="W127" s="35"/>
      <c r="X127" s="35">
        <v>0</v>
      </c>
      <c r="Y127" s="35">
        <v>0</v>
      </c>
      <c r="Z127" s="35">
        <v>0</v>
      </c>
      <c r="AA127" s="35">
        <v>0</v>
      </c>
      <c r="AB127" s="35">
        <v>0</v>
      </c>
      <c r="AC127" s="35">
        <v>0</v>
      </c>
      <c r="AD127" s="35">
        <v>0</v>
      </c>
      <c r="AE127" s="35">
        <v>0</v>
      </c>
      <c r="AF127" s="35"/>
      <c r="AG127" s="35"/>
      <c r="AH127" s="35"/>
      <c r="AI127" s="35"/>
      <c r="AJ127" s="35"/>
      <c r="AK127" s="35"/>
      <c r="AL127" s="35">
        <v>0</v>
      </c>
      <c r="AM127" s="35">
        <v>0</v>
      </c>
      <c r="AN127" s="35">
        <v>0</v>
      </c>
      <c r="AO127" s="35">
        <v>0</v>
      </c>
      <c r="AP127" s="35">
        <v>0</v>
      </c>
      <c r="AQ127" s="35">
        <v>0</v>
      </c>
      <c r="AR127" s="185">
        <v>0</v>
      </c>
    </row>
    <row r="128" spans="1:44" x14ac:dyDescent="0.2">
      <c r="A128" s="37" t="s">
        <v>122</v>
      </c>
      <c r="B128" s="34">
        <v>12.720080413337781</v>
      </c>
      <c r="C128" s="35">
        <v>0</v>
      </c>
      <c r="D128" s="35">
        <v>6.0460293946327521</v>
      </c>
      <c r="E128" s="35">
        <v>0</v>
      </c>
      <c r="F128" s="35">
        <v>4.6278156223079332</v>
      </c>
      <c r="G128" s="35">
        <v>1.5699177488781078</v>
      </c>
      <c r="H128" s="35">
        <v>0</v>
      </c>
      <c r="I128" s="35">
        <v>0</v>
      </c>
      <c r="J128" s="35">
        <v>0</v>
      </c>
      <c r="K128" s="35">
        <v>0</v>
      </c>
      <c r="L128" s="35">
        <v>0</v>
      </c>
      <c r="M128" s="35">
        <v>0.82050694681082481</v>
      </c>
      <c r="N128" s="35">
        <v>0</v>
      </c>
      <c r="O128" s="35">
        <v>0</v>
      </c>
      <c r="P128" s="35">
        <v>0</v>
      </c>
      <c r="Q128" s="35">
        <v>0</v>
      </c>
      <c r="R128" s="35">
        <v>0</v>
      </c>
      <c r="S128" s="35">
        <v>0</v>
      </c>
      <c r="T128" s="35">
        <v>0</v>
      </c>
      <c r="U128" s="35">
        <v>8.5910316359499145E-4</v>
      </c>
      <c r="V128" s="35">
        <v>0</v>
      </c>
      <c r="W128" s="35"/>
      <c r="X128" s="35">
        <v>0</v>
      </c>
      <c r="Y128" s="35">
        <v>0</v>
      </c>
      <c r="Z128" s="35">
        <v>0</v>
      </c>
      <c r="AA128" s="35">
        <v>0</v>
      </c>
      <c r="AB128" s="35">
        <v>0</v>
      </c>
      <c r="AC128" s="35">
        <v>0</v>
      </c>
      <c r="AD128" s="35">
        <v>0</v>
      </c>
      <c r="AE128" s="35">
        <v>0</v>
      </c>
      <c r="AF128" s="35"/>
      <c r="AG128" s="35"/>
      <c r="AH128" s="35"/>
      <c r="AI128" s="35"/>
      <c r="AJ128" s="35"/>
      <c r="AK128" s="35"/>
      <c r="AL128" s="35">
        <v>0</v>
      </c>
      <c r="AM128" s="35">
        <v>0</v>
      </c>
      <c r="AN128" s="35">
        <v>0</v>
      </c>
      <c r="AO128" s="35">
        <v>1.4340586885050676E-2</v>
      </c>
      <c r="AP128" s="35">
        <v>0</v>
      </c>
      <c r="AQ128" s="35">
        <v>0</v>
      </c>
      <c r="AR128" s="185">
        <v>25.799549816016043</v>
      </c>
    </row>
    <row r="129" spans="1:44" x14ac:dyDescent="0.2">
      <c r="A129" s="37" t="s">
        <v>130</v>
      </c>
      <c r="B129" s="34">
        <v>8.3151234887177475E-2</v>
      </c>
      <c r="C129" s="35">
        <v>0</v>
      </c>
      <c r="D129" s="35">
        <v>4.0710761958268837E-2</v>
      </c>
      <c r="E129" s="35">
        <v>0</v>
      </c>
      <c r="F129" s="35">
        <v>2.570939604495592E-2</v>
      </c>
      <c r="G129" s="35">
        <v>1.0858771503417634E-2</v>
      </c>
      <c r="H129" s="35">
        <v>0</v>
      </c>
      <c r="I129" s="35">
        <v>0</v>
      </c>
      <c r="J129" s="35">
        <v>0</v>
      </c>
      <c r="K129" s="35">
        <v>0</v>
      </c>
      <c r="L129" s="35">
        <v>0</v>
      </c>
      <c r="M129" s="35">
        <v>5.5165215355918971E-3</v>
      </c>
      <c r="N129" s="35">
        <v>0</v>
      </c>
      <c r="O129" s="35">
        <v>0</v>
      </c>
      <c r="P129" s="35">
        <v>0</v>
      </c>
      <c r="Q129" s="35">
        <v>0</v>
      </c>
      <c r="R129" s="35"/>
      <c r="S129" s="35"/>
      <c r="T129" s="35">
        <v>0</v>
      </c>
      <c r="U129" s="35">
        <v>0</v>
      </c>
      <c r="V129" s="35">
        <v>0</v>
      </c>
      <c r="W129" s="35"/>
      <c r="X129" s="35">
        <v>0</v>
      </c>
      <c r="Y129" s="35">
        <v>0</v>
      </c>
      <c r="Z129" s="35">
        <v>0</v>
      </c>
      <c r="AA129" s="35">
        <v>0</v>
      </c>
      <c r="AB129" s="35">
        <v>0</v>
      </c>
      <c r="AC129" s="35">
        <v>0</v>
      </c>
      <c r="AD129" s="35">
        <v>0</v>
      </c>
      <c r="AE129" s="35">
        <v>0</v>
      </c>
      <c r="AF129" s="35"/>
      <c r="AG129" s="35"/>
      <c r="AH129" s="35"/>
      <c r="AI129" s="35"/>
      <c r="AJ129" s="35"/>
      <c r="AK129" s="35">
        <v>0</v>
      </c>
      <c r="AL129" s="35">
        <v>0</v>
      </c>
      <c r="AM129" s="35">
        <v>0</v>
      </c>
      <c r="AN129" s="35">
        <v>0</v>
      </c>
      <c r="AO129" s="35">
        <v>0</v>
      </c>
      <c r="AP129" s="35">
        <v>0</v>
      </c>
      <c r="AQ129" s="35">
        <v>0</v>
      </c>
      <c r="AR129" s="185">
        <v>0.16594668592941175</v>
      </c>
    </row>
    <row r="130" spans="1:44" x14ac:dyDescent="0.2">
      <c r="A130" s="14" t="s">
        <v>16</v>
      </c>
      <c r="B130" s="187">
        <v>42.126575858633494</v>
      </c>
      <c r="C130" s="188">
        <v>0</v>
      </c>
      <c r="D130" s="188">
        <v>14.126056945473181</v>
      </c>
      <c r="E130" s="188">
        <v>0</v>
      </c>
      <c r="F130" s="188">
        <v>37.879576802997732</v>
      </c>
      <c r="G130" s="188">
        <v>2.2392525535666841</v>
      </c>
      <c r="H130" s="188">
        <v>0</v>
      </c>
      <c r="I130" s="188">
        <v>0</v>
      </c>
      <c r="J130" s="188">
        <v>0</v>
      </c>
      <c r="K130" s="188">
        <v>0</v>
      </c>
      <c r="L130" s="188">
        <v>0</v>
      </c>
      <c r="M130" s="188">
        <v>1.9584437096464349</v>
      </c>
      <c r="N130" s="188">
        <v>0</v>
      </c>
      <c r="O130" s="188">
        <v>0</v>
      </c>
      <c r="P130" s="188">
        <v>0</v>
      </c>
      <c r="Q130" s="188">
        <v>0</v>
      </c>
      <c r="R130" s="188">
        <v>0</v>
      </c>
      <c r="S130" s="188">
        <v>0</v>
      </c>
      <c r="T130" s="188">
        <v>0</v>
      </c>
      <c r="U130" s="188">
        <v>8.5910316359499145E-4</v>
      </c>
      <c r="V130" s="188">
        <v>0</v>
      </c>
      <c r="W130" s="188">
        <v>0</v>
      </c>
      <c r="X130" s="188">
        <v>0</v>
      </c>
      <c r="Y130" s="188">
        <v>0</v>
      </c>
      <c r="Z130" s="188">
        <v>0</v>
      </c>
      <c r="AA130" s="188">
        <v>0</v>
      </c>
      <c r="AB130" s="188">
        <v>0</v>
      </c>
      <c r="AC130" s="188">
        <v>0</v>
      </c>
      <c r="AD130" s="188">
        <v>0</v>
      </c>
      <c r="AE130" s="188">
        <v>0</v>
      </c>
      <c r="AF130" s="188">
        <v>0</v>
      </c>
      <c r="AG130" s="188">
        <v>0</v>
      </c>
      <c r="AH130" s="188">
        <v>0</v>
      </c>
      <c r="AI130" s="188">
        <v>0</v>
      </c>
      <c r="AJ130" s="188">
        <v>0</v>
      </c>
      <c r="AK130" s="188">
        <v>0</v>
      </c>
      <c r="AL130" s="188">
        <v>0</v>
      </c>
      <c r="AM130" s="188">
        <v>0</v>
      </c>
      <c r="AN130" s="188">
        <v>0</v>
      </c>
      <c r="AO130" s="188">
        <v>4.1516463685686726E-2</v>
      </c>
      <c r="AP130" s="188">
        <v>0</v>
      </c>
      <c r="AQ130" s="188">
        <v>0</v>
      </c>
      <c r="AR130" s="189">
        <v>98.372281437166805</v>
      </c>
    </row>
    <row r="133" spans="1:44" x14ac:dyDescent="0.2">
      <c r="A133" s="11" t="s">
        <v>267</v>
      </c>
      <c r="B133" s="11" t="s">
        <v>79</v>
      </c>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5"/>
    </row>
    <row r="134" spans="1:44" x14ac:dyDescent="0.2">
      <c r="A134" s="17" t="s">
        <v>80</v>
      </c>
      <c r="B134" s="18" t="s">
        <v>84</v>
      </c>
      <c r="C134" s="19" t="s">
        <v>18</v>
      </c>
      <c r="D134" s="19" t="s">
        <v>61</v>
      </c>
      <c r="E134" s="19" t="s">
        <v>68</v>
      </c>
      <c r="F134" s="19" t="s">
        <v>71</v>
      </c>
      <c r="G134" s="19" t="s">
        <v>17</v>
      </c>
      <c r="H134" s="19" t="s">
        <v>50</v>
      </c>
      <c r="I134" s="19" t="s">
        <v>77</v>
      </c>
      <c r="J134" s="19" t="s">
        <v>21</v>
      </c>
      <c r="K134" s="19" t="s">
        <v>20</v>
      </c>
      <c r="L134" s="19" t="s">
        <v>60</v>
      </c>
      <c r="M134" s="19" t="s">
        <v>83</v>
      </c>
      <c r="N134" s="19" t="s">
        <v>54</v>
      </c>
      <c r="O134" s="19" t="s">
        <v>55</v>
      </c>
      <c r="P134" s="19" t="s">
        <v>86</v>
      </c>
      <c r="Q134" s="19" t="s">
        <v>76</v>
      </c>
      <c r="R134" s="19" t="s">
        <v>31</v>
      </c>
      <c r="S134" s="19" t="s">
        <v>39</v>
      </c>
      <c r="T134" s="19" t="s">
        <v>32</v>
      </c>
      <c r="U134" s="19" t="s">
        <v>82</v>
      </c>
      <c r="V134" s="19" t="s">
        <v>70</v>
      </c>
      <c r="W134" s="19" t="s">
        <v>85</v>
      </c>
      <c r="X134" s="19" t="s">
        <v>104</v>
      </c>
      <c r="Y134" s="19" t="s">
        <v>87</v>
      </c>
      <c r="Z134" s="19" t="s">
        <v>51</v>
      </c>
      <c r="AA134" s="19" t="s">
        <v>113</v>
      </c>
      <c r="AB134" s="19" t="s">
        <v>52</v>
      </c>
      <c r="AC134" s="19" t="s">
        <v>117</v>
      </c>
      <c r="AD134" s="19" t="s">
        <v>64</v>
      </c>
      <c r="AE134" s="19" t="s">
        <v>121</v>
      </c>
      <c r="AF134" s="19" t="s">
        <v>222</v>
      </c>
      <c r="AG134" s="19" t="s">
        <v>223</v>
      </c>
      <c r="AH134" s="19" t="s">
        <v>224</v>
      </c>
      <c r="AI134" s="19" t="s">
        <v>13</v>
      </c>
      <c r="AJ134" s="19" t="s">
        <v>225</v>
      </c>
      <c r="AK134" s="19" t="s">
        <v>226</v>
      </c>
      <c r="AL134" s="19" t="s">
        <v>248</v>
      </c>
      <c r="AM134" s="19" t="s">
        <v>255</v>
      </c>
      <c r="AN134" s="19" t="s">
        <v>110</v>
      </c>
      <c r="AO134" s="19" t="s">
        <v>111</v>
      </c>
      <c r="AP134" s="19" t="s">
        <v>119</v>
      </c>
      <c r="AQ134" s="19" t="s">
        <v>456</v>
      </c>
      <c r="AR134" s="20" t="s">
        <v>16</v>
      </c>
    </row>
    <row r="135" spans="1:44" x14ac:dyDescent="0.2">
      <c r="A135" s="36" t="s">
        <v>125</v>
      </c>
      <c r="B135" s="32">
        <v>0.1423462110062359</v>
      </c>
      <c r="C135" s="33">
        <v>0</v>
      </c>
      <c r="D135" s="33">
        <v>3.2657399965497033E-2</v>
      </c>
      <c r="E135" s="33">
        <v>0</v>
      </c>
      <c r="F135" s="33">
        <v>0.18564608315708606</v>
      </c>
      <c r="G135" s="33">
        <v>0</v>
      </c>
      <c r="H135" s="33">
        <v>0</v>
      </c>
      <c r="I135" s="33">
        <v>0</v>
      </c>
      <c r="J135" s="33">
        <v>0</v>
      </c>
      <c r="K135" s="33">
        <v>0</v>
      </c>
      <c r="L135" s="33">
        <v>0</v>
      </c>
      <c r="M135" s="33">
        <v>4.6776309190033095E-3</v>
      </c>
      <c r="N135" s="33">
        <v>0</v>
      </c>
      <c r="O135" s="33">
        <v>0</v>
      </c>
      <c r="P135" s="33">
        <v>0</v>
      </c>
      <c r="Q135" s="33">
        <v>0</v>
      </c>
      <c r="R135" s="33">
        <v>0</v>
      </c>
      <c r="S135" s="33">
        <v>0</v>
      </c>
      <c r="T135" s="33">
        <v>0</v>
      </c>
      <c r="U135" s="33">
        <v>0</v>
      </c>
      <c r="V135" s="33">
        <v>0</v>
      </c>
      <c r="W135" s="33"/>
      <c r="X135" s="33">
        <v>0</v>
      </c>
      <c r="Y135" s="33">
        <v>0</v>
      </c>
      <c r="Z135" s="33">
        <v>0</v>
      </c>
      <c r="AA135" s="33">
        <v>0</v>
      </c>
      <c r="AB135" s="33">
        <v>0</v>
      </c>
      <c r="AC135" s="33">
        <v>0</v>
      </c>
      <c r="AD135" s="33">
        <v>0</v>
      </c>
      <c r="AE135" s="33">
        <v>0</v>
      </c>
      <c r="AF135" s="33"/>
      <c r="AG135" s="33"/>
      <c r="AH135" s="33"/>
      <c r="AI135" s="33"/>
      <c r="AJ135" s="33"/>
      <c r="AK135" s="33"/>
      <c r="AL135" s="33">
        <v>0</v>
      </c>
      <c r="AM135" s="33">
        <v>0</v>
      </c>
      <c r="AN135" s="33">
        <v>0</v>
      </c>
      <c r="AO135" s="33">
        <v>0</v>
      </c>
      <c r="AP135" s="33">
        <v>0</v>
      </c>
      <c r="AQ135" s="33">
        <v>0</v>
      </c>
      <c r="AR135" s="184">
        <v>0.36532732504782228</v>
      </c>
    </row>
    <row r="136" spans="1:44" x14ac:dyDescent="0.2">
      <c r="A136" s="37" t="s">
        <v>129</v>
      </c>
      <c r="B136" s="34"/>
      <c r="C136" s="35"/>
      <c r="D136" s="35"/>
      <c r="E136" s="35"/>
      <c r="F136" s="35"/>
      <c r="G136" s="35"/>
      <c r="H136" s="35"/>
      <c r="I136" s="35"/>
      <c r="J136" s="35"/>
      <c r="K136" s="35"/>
      <c r="L136" s="35"/>
      <c r="M136" s="35"/>
      <c r="N136" s="35"/>
      <c r="O136" s="35"/>
      <c r="P136" s="35">
        <v>0</v>
      </c>
      <c r="Q136" s="35"/>
      <c r="R136" s="35"/>
      <c r="S136" s="35"/>
      <c r="T136" s="35"/>
      <c r="U136" s="35"/>
      <c r="V136" s="35"/>
      <c r="W136" s="35"/>
      <c r="X136" s="35"/>
      <c r="Y136" s="35"/>
      <c r="Z136" s="35"/>
      <c r="AA136" s="35"/>
      <c r="AB136" s="35"/>
      <c r="AC136" s="35"/>
      <c r="AD136" s="35"/>
      <c r="AE136" s="35"/>
      <c r="AF136" s="35"/>
      <c r="AG136" s="35"/>
      <c r="AH136" s="35"/>
      <c r="AI136" s="35">
        <v>0</v>
      </c>
      <c r="AJ136" s="35">
        <v>0</v>
      </c>
      <c r="AK136" s="35"/>
      <c r="AL136" s="35"/>
      <c r="AM136" s="35"/>
      <c r="AN136" s="35"/>
      <c r="AO136" s="35"/>
      <c r="AP136" s="35"/>
      <c r="AQ136" s="35"/>
      <c r="AR136" s="185">
        <v>0</v>
      </c>
    </row>
    <row r="137" spans="1:44" x14ac:dyDescent="0.2">
      <c r="A137" s="37" t="s">
        <v>155</v>
      </c>
      <c r="B137" s="34">
        <v>1.7769520332554151E-2</v>
      </c>
      <c r="C137" s="35">
        <v>0</v>
      </c>
      <c r="D137" s="35">
        <v>4.0767248288037022E-3</v>
      </c>
      <c r="E137" s="35">
        <v>0</v>
      </c>
      <c r="F137" s="35">
        <v>2.3174778071011405E-2</v>
      </c>
      <c r="G137" s="35">
        <v>0</v>
      </c>
      <c r="H137" s="35">
        <v>0</v>
      </c>
      <c r="I137" s="35">
        <v>0</v>
      </c>
      <c r="J137" s="35">
        <v>0</v>
      </c>
      <c r="K137" s="35">
        <v>0</v>
      </c>
      <c r="L137" s="35">
        <v>0</v>
      </c>
      <c r="M137" s="35">
        <v>5.8392321886089368E-4</v>
      </c>
      <c r="N137" s="35">
        <v>0</v>
      </c>
      <c r="O137" s="35">
        <v>0</v>
      </c>
      <c r="P137" s="35"/>
      <c r="Q137" s="35">
        <v>0</v>
      </c>
      <c r="R137" s="35"/>
      <c r="S137" s="35"/>
      <c r="T137" s="35"/>
      <c r="U137" s="35">
        <v>0</v>
      </c>
      <c r="V137" s="35">
        <v>0</v>
      </c>
      <c r="W137" s="35"/>
      <c r="X137" s="35">
        <v>0</v>
      </c>
      <c r="Y137" s="35">
        <v>0</v>
      </c>
      <c r="Z137" s="35">
        <v>0</v>
      </c>
      <c r="AA137" s="35">
        <v>0</v>
      </c>
      <c r="AB137" s="35">
        <v>0</v>
      </c>
      <c r="AC137" s="35">
        <v>0</v>
      </c>
      <c r="AD137" s="35">
        <v>0</v>
      </c>
      <c r="AE137" s="35">
        <v>0</v>
      </c>
      <c r="AF137" s="35"/>
      <c r="AG137" s="35"/>
      <c r="AH137" s="35"/>
      <c r="AI137" s="35"/>
      <c r="AJ137" s="35"/>
      <c r="AK137" s="35"/>
      <c r="AL137" s="35">
        <v>0</v>
      </c>
      <c r="AM137" s="35">
        <v>0</v>
      </c>
      <c r="AN137" s="35">
        <v>0</v>
      </c>
      <c r="AO137" s="35">
        <v>0</v>
      </c>
      <c r="AP137" s="35">
        <v>0</v>
      </c>
      <c r="AQ137" s="35">
        <v>0</v>
      </c>
      <c r="AR137" s="185">
        <v>4.5604946451230151E-2</v>
      </c>
    </row>
    <row r="138" spans="1:44" x14ac:dyDescent="0.2">
      <c r="A138" s="37" t="s">
        <v>132</v>
      </c>
      <c r="B138" s="34">
        <v>0</v>
      </c>
      <c r="C138" s="35">
        <v>0</v>
      </c>
      <c r="D138" s="35">
        <v>0</v>
      </c>
      <c r="E138" s="35">
        <v>0</v>
      </c>
      <c r="F138" s="35">
        <v>0</v>
      </c>
      <c r="G138" s="35">
        <v>0</v>
      </c>
      <c r="H138" s="35">
        <v>0</v>
      </c>
      <c r="I138" s="35">
        <v>0</v>
      </c>
      <c r="J138" s="35">
        <v>0</v>
      </c>
      <c r="K138" s="35">
        <v>0</v>
      </c>
      <c r="L138" s="35">
        <v>0</v>
      </c>
      <c r="M138" s="35">
        <v>0</v>
      </c>
      <c r="N138" s="35">
        <v>0</v>
      </c>
      <c r="O138" s="35">
        <v>0</v>
      </c>
      <c r="P138" s="35"/>
      <c r="Q138" s="35">
        <v>0</v>
      </c>
      <c r="R138" s="35"/>
      <c r="S138" s="35"/>
      <c r="T138" s="35"/>
      <c r="U138" s="35">
        <v>0</v>
      </c>
      <c r="V138" s="35">
        <v>0</v>
      </c>
      <c r="W138" s="35"/>
      <c r="X138" s="35">
        <v>0</v>
      </c>
      <c r="Y138" s="35">
        <v>0</v>
      </c>
      <c r="Z138" s="35">
        <v>0</v>
      </c>
      <c r="AA138" s="35">
        <v>0</v>
      </c>
      <c r="AB138" s="35">
        <v>0</v>
      </c>
      <c r="AC138" s="35">
        <v>0</v>
      </c>
      <c r="AD138" s="35">
        <v>0</v>
      </c>
      <c r="AE138" s="35">
        <v>0</v>
      </c>
      <c r="AF138" s="35"/>
      <c r="AG138" s="35"/>
      <c r="AH138" s="35"/>
      <c r="AI138" s="35"/>
      <c r="AJ138" s="35"/>
      <c r="AK138" s="35"/>
      <c r="AL138" s="35">
        <v>0</v>
      </c>
      <c r="AM138" s="35">
        <v>0</v>
      </c>
      <c r="AN138" s="35">
        <v>0</v>
      </c>
      <c r="AO138" s="35">
        <v>0</v>
      </c>
      <c r="AP138" s="35">
        <v>0</v>
      </c>
      <c r="AQ138" s="35">
        <v>0</v>
      </c>
      <c r="AR138" s="185">
        <v>0</v>
      </c>
    </row>
    <row r="139" spans="1:44" x14ac:dyDescent="0.2">
      <c r="A139" s="37" t="s">
        <v>124</v>
      </c>
      <c r="B139" s="34">
        <v>20.329637076933025</v>
      </c>
      <c r="C139" s="35">
        <v>8.5092085908094841</v>
      </c>
      <c r="D139" s="35">
        <v>9.776755535458852</v>
      </c>
      <c r="E139" s="35">
        <v>0</v>
      </c>
      <c r="F139" s="35">
        <v>6.9611181657189354</v>
      </c>
      <c r="G139" s="35">
        <v>2.5662117048969071</v>
      </c>
      <c r="H139" s="35">
        <v>0</v>
      </c>
      <c r="I139" s="35">
        <v>0</v>
      </c>
      <c r="J139" s="35">
        <v>0</v>
      </c>
      <c r="K139" s="35">
        <v>0</v>
      </c>
      <c r="L139" s="35">
        <v>0</v>
      </c>
      <c r="M139" s="35">
        <v>1.326005165691452</v>
      </c>
      <c r="N139" s="35">
        <v>0</v>
      </c>
      <c r="O139" s="35">
        <v>0</v>
      </c>
      <c r="P139" s="35">
        <v>0</v>
      </c>
      <c r="Q139" s="35">
        <v>0</v>
      </c>
      <c r="R139" s="35">
        <v>0</v>
      </c>
      <c r="S139" s="35">
        <v>0</v>
      </c>
      <c r="T139" s="35">
        <v>0</v>
      </c>
      <c r="U139" s="35">
        <v>0</v>
      </c>
      <c r="V139" s="35">
        <v>0</v>
      </c>
      <c r="W139" s="35">
        <v>0</v>
      </c>
      <c r="X139" s="35">
        <v>0</v>
      </c>
      <c r="Y139" s="35">
        <v>0</v>
      </c>
      <c r="Z139" s="35">
        <v>0</v>
      </c>
      <c r="AA139" s="35">
        <v>8.7188017787283805</v>
      </c>
      <c r="AB139" s="35">
        <v>6.9521344356286729E-4</v>
      </c>
      <c r="AC139" s="35">
        <v>0</v>
      </c>
      <c r="AD139" s="35">
        <v>0</v>
      </c>
      <c r="AE139" s="35">
        <v>0</v>
      </c>
      <c r="AF139" s="35">
        <v>0</v>
      </c>
      <c r="AG139" s="35">
        <v>0</v>
      </c>
      <c r="AH139" s="35">
        <v>0</v>
      </c>
      <c r="AI139" s="35"/>
      <c r="AJ139" s="35"/>
      <c r="AK139" s="35"/>
      <c r="AL139" s="35">
        <v>0</v>
      </c>
      <c r="AM139" s="35">
        <v>0</v>
      </c>
      <c r="AN139" s="35">
        <v>0</v>
      </c>
      <c r="AO139" s="35">
        <v>0.15189677875007734</v>
      </c>
      <c r="AP139" s="35">
        <v>0</v>
      </c>
      <c r="AQ139" s="35">
        <v>0</v>
      </c>
      <c r="AR139" s="185">
        <v>58.340330010430684</v>
      </c>
    </row>
    <row r="140" spans="1:44" x14ac:dyDescent="0.2">
      <c r="A140" s="37" t="s">
        <v>131</v>
      </c>
      <c r="B140" s="34">
        <v>0</v>
      </c>
      <c r="C140" s="35">
        <v>0</v>
      </c>
      <c r="D140" s="35">
        <v>0</v>
      </c>
      <c r="E140" s="35">
        <v>0</v>
      </c>
      <c r="F140" s="35">
        <v>0</v>
      </c>
      <c r="G140" s="35">
        <v>0</v>
      </c>
      <c r="H140" s="35">
        <v>0</v>
      </c>
      <c r="I140" s="35">
        <v>0</v>
      </c>
      <c r="J140" s="35">
        <v>0</v>
      </c>
      <c r="K140" s="35">
        <v>0</v>
      </c>
      <c r="L140" s="35">
        <v>0</v>
      </c>
      <c r="M140" s="35">
        <v>0</v>
      </c>
      <c r="N140" s="35">
        <v>0</v>
      </c>
      <c r="O140" s="35">
        <v>0</v>
      </c>
      <c r="P140" s="35"/>
      <c r="Q140" s="35">
        <v>0</v>
      </c>
      <c r="R140" s="35">
        <v>0</v>
      </c>
      <c r="S140" s="35">
        <v>0</v>
      </c>
      <c r="T140" s="35">
        <v>0</v>
      </c>
      <c r="U140" s="35">
        <v>0</v>
      </c>
      <c r="V140" s="35">
        <v>0</v>
      </c>
      <c r="W140" s="35"/>
      <c r="X140" s="35">
        <v>0</v>
      </c>
      <c r="Y140" s="35">
        <v>0</v>
      </c>
      <c r="Z140" s="35">
        <v>0</v>
      </c>
      <c r="AA140" s="35">
        <v>0</v>
      </c>
      <c r="AB140" s="35">
        <v>0</v>
      </c>
      <c r="AC140" s="35">
        <v>0</v>
      </c>
      <c r="AD140" s="35">
        <v>0</v>
      </c>
      <c r="AE140" s="35">
        <v>0</v>
      </c>
      <c r="AF140" s="35"/>
      <c r="AG140" s="35"/>
      <c r="AH140" s="35"/>
      <c r="AI140" s="35"/>
      <c r="AJ140" s="35"/>
      <c r="AK140" s="35"/>
      <c r="AL140" s="35">
        <v>0</v>
      </c>
      <c r="AM140" s="35">
        <v>0</v>
      </c>
      <c r="AN140" s="35">
        <v>0</v>
      </c>
      <c r="AO140" s="35">
        <v>0</v>
      </c>
      <c r="AP140" s="35">
        <v>0</v>
      </c>
      <c r="AQ140" s="35">
        <v>0</v>
      </c>
      <c r="AR140" s="185">
        <v>0</v>
      </c>
    </row>
    <row r="141" spans="1:44" x14ac:dyDescent="0.2">
      <c r="A141" s="37" t="s">
        <v>126</v>
      </c>
      <c r="B141" s="34">
        <v>1.083940740285803</v>
      </c>
      <c r="C141" s="35">
        <v>0</v>
      </c>
      <c r="D141" s="35">
        <v>0.2486802145570258</v>
      </c>
      <c r="E141" s="35">
        <v>0</v>
      </c>
      <c r="F141" s="35">
        <v>1.4136614623316959</v>
      </c>
      <c r="G141" s="35">
        <v>0</v>
      </c>
      <c r="H141" s="35">
        <v>0</v>
      </c>
      <c r="I141" s="35">
        <v>0</v>
      </c>
      <c r="J141" s="35">
        <v>0</v>
      </c>
      <c r="K141" s="35">
        <v>0</v>
      </c>
      <c r="L141" s="35">
        <v>0</v>
      </c>
      <c r="M141" s="35">
        <v>3.5619316350514511E-2</v>
      </c>
      <c r="N141" s="35">
        <v>0</v>
      </c>
      <c r="O141" s="35">
        <v>0</v>
      </c>
      <c r="P141" s="35">
        <v>0</v>
      </c>
      <c r="Q141" s="35">
        <v>0</v>
      </c>
      <c r="R141" s="35">
        <v>0</v>
      </c>
      <c r="S141" s="35">
        <v>0</v>
      </c>
      <c r="T141" s="35">
        <v>0</v>
      </c>
      <c r="U141" s="35">
        <v>0</v>
      </c>
      <c r="V141" s="35">
        <v>0</v>
      </c>
      <c r="W141" s="35"/>
      <c r="X141" s="35">
        <v>0</v>
      </c>
      <c r="Y141" s="35">
        <v>0</v>
      </c>
      <c r="Z141" s="35">
        <v>0</v>
      </c>
      <c r="AA141" s="35">
        <v>0</v>
      </c>
      <c r="AB141" s="35">
        <v>0</v>
      </c>
      <c r="AC141" s="35">
        <v>0</v>
      </c>
      <c r="AD141" s="35">
        <v>0</v>
      </c>
      <c r="AE141" s="35">
        <v>0</v>
      </c>
      <c r="AF141" s="35"/>
      <c r="AG141" s="35"/>
      <c r="AH141" s="35"/>
      <c r="AI141" s="35"/>
      <c r="AJ141" s="35"/>
      <c r="AK141" s="35"/>
      <c r="AL141" s="35">
        <v>0</v>
      </c>
      <c r="AM141" s="35">
        <v>0</v>
      </c>
      <c r="AN141" s="35">
        <v>0</v>
      </c>
      <c r="AO141" s="35">
        <v>0</v>
      </c>
      <c r="AP141" s="35">
        <v>0</v>
      </c>
      <c r="AQ141" s="35">
        <v>0</v>
      </c>
      <c r="AR141" s="185">
        <v>2.7819017335250389</v>
      </c>
    </row>
    <row r="142" spans="1:44" x14ac:dyDescent="0.2">
      <c r="A142" s="37" t="s">
        <v>127</v>
      </c>
      <c r="B142" s="34">
        <v>0</v>
      </c>
      <c r="C142" s="35">
        <v>0</v>
      </c>
      <c r="D142" s="35">
        <v>0</v>
      </c>
      <c r="E142" s="35">
        <v>0</v>
      </c>
      <c r="F142" s="35">
        <v>0</v>
      </c>
      <c r="G142" s="35">
        <v>0</v>
      </c>
      <c r="H142" s="35">
        <v>0</v>
      </c>
      <c r="I142" s="35">
        <v>0</v>
      </c>
      <c r="J142" s="35">
        <v>0</v>
      </c>
      <c r="K142" s="35">
        <v>0</v>
      </c>
      <c r="L142" s="35">
        <v>0</v>
      </c>
      <c r="M142" s="35">
        <v>0</v>
      </c>
      <c r="N142" s="35">
        <v>0</v>
      </c>
      <c r="O142" s="35">
        <v>0</v>
      </c>
      <c r="P142" s="35">
        <v>0</v>
      </c>
      <c r="Q142" s="35">
        <v>0</v>
      </c>
      <c r="R142" s="35"/>
      <c r="S142" s="35">
        <v>0</v>
      </c>
      <c r="T142" s="35"/>
      <c r="U142" s="35">
        <v>0</v>
      </c>
      <c r="V142" s="35">
        <v>0</v>
      </c>
      <c r="W142" s="35"/>
      <c r="X142" s="35">
        <v>0</v>
      </c>
      <c r="Y142" s="35">
        <v>0</v>
      </c>
      <c r="Z142" s="35">
        <v>0</v>
      </c>
      <c r="AA142" s="35">
        <v>0</v>
      </c>
      <c r="AB142" s="35">
        <v>0</v>
      </c>
      <c r="AC142" s="35">
        <v>0</v>
      </c>
      <c r="AD142" s="35">
        <v>0</v>
      </c>
      <c r="AE142" s="35">
        <v>0</v>
      </c>
      <c r="AF142" s="35"/>
      <c r="AG142" s="35"/>
      <c r="AH142" s="35"/>
      <c r="AI142" s="35"/>
      <c r="AJ142" s="35"/>
      <c r="AK142" s="35"/>
      <c r="AL142" s="35">
        <v>0</v>
      </c>
      <c r="AM142" s="35">
        <v>0</v>
      </c>
      <c r="AN142" s="35">
        <v>0</v>
      </c>
      <c r="AO142" s="35">
        <v>0</v>
      </c>
      <c r="AP142" s="35">
        <v>0</v>
      </c>
      <c r="AQ142" s="35">
        <v>0</v>
      </c>
      <c r="AR142" s="185">
        <v>0</v>
      </c>
    </row>
    <row r="143" spans="1:44" x14ac:dyDescent="0.2">
      <c r="A143" s="37" t="s">
        <v>189</v>
      </c>
      <c r="B143" s="34">
        <v>0</v>
      </c>
      <c r="C143" s="35">
        <v>0</v>
      </c>
      <c r="D143" s="35">
        <v>0</v>
      </c>
      <c r="E143" s="35">
        <v>0</v>
      </c>
      <c r="F143" s="35">
        <v>0</v>
      </c>
      <c r="G143" s="35">
        <v>0</v>
      </c>
      <c r="H143" s="35">
        <v>0</v>
      </c>
      <c r="I143" s="35">
        <v>0</v>
      </c>
      <c r="J143" s="35">
        <v>0</v>
      </c>
      <c r="K143" s="35">
        <v>0</v>
      </c>
      <c r="L143" s="35">
        <v>0</v>
      </c>
      <c r="M143" s="35">
        <v>0</v>
      </c>
      <c r="N143" s="35">
        <v>0</v>
      </c>
      <c r="O143" s="35">
        <v>0</v>
      </c>
      <c r="P143" s="35"/>
      <c r="Q143" s="35">
        <v>0</v>
      </c>
      <c r="R143" s="35"/>
      <c r="S143" s="35"/>
      <c r="T143" s="35"/>
      <c r="U143" s="35">
        <v>0</v>
      </c>
      <c r="V143" s="35">
        <v>0</v>
      </c>
      <c r="W143" s="35"/>
      <c r="X143" s="35">
        <v>0</v>
      </c>
      <c r="Y143" s="35">
        <v>0</v>
      </c>
      <c r="Z143" s="35">
        <v>0</v>
      </c>
      <c r="AA143" s="35">
        <v>0</v>
      </c>
      <c r="AB143" s="35">
        <v>0</v>
      </c>
      <c r="AC143" s="35">
        <v>0</v>
      </c>
      <c r="AD143" s="35">
        <v>0</v>
      </c>
      <c r="AE143" s="35">
        <v>0</v>
      </c>
      <c r="AF143" s="35"/>
      <c r="AG143" s="35"/>
      <c r="AH143" s="35"/>
      <c r="AI143" s="35"/>
      <c r="AJ143" s="35"/>
      <c r="AK143" s="35"/>
      <c r="AL143" s="35">
        <v>0</v>
      </c>
      <c r="AM143" s="35">
        <v>0</v>
      </c>
      <c r="AN143" s="35">
        <v>0</v>
      </c>
      <c r="AO143" s="35">
        <v>0</v>
      </c>
      <c r="AP143" s="35">
        <v>0</v>
      </c>
      <c r="AQ143" s="35">
        <v>0</v>
      </c>
      <c r="AR143" s="185">
        <v>0</v>
      </c>
    </row>
    <row r="144" spans="1:44" x14ac:dyDescent="0.2">
      <c r="A144" s="37" t="s">
        <v>193</v>
      </c>
      <c r="B144" s="34">
        <v>0</v>
      </c>
      <c r="C144" s="35">
        <v>0</v>
      </c>
      <c r="D144" s="35">
        <v>0</v>
      </c>
      <c r="E144" s="35">
        <v>0</v>
      </c>
      <c r="F144" s="35">
        <v>0</v>
      </c>
      <c r="G144" s="35">
        <v>0</v>
      </c>
      <c r="H144" s="35">
        <v>0</v>
      </c>
      <c r="I144" s="35">
        <v>0</v>
      </c>
      <c r="J144" s="35">
        <v>0</v>
      </c>
      <c r="K144" s="35">
        <v>0</v>
      </c>
      <c r="L144" s="35">
        <v>0</v>
      </c>
      <c r="M144" s="35">
        <v>0</v>
      </c>
      <c r="N144" s="35">
        <v>0</v>
      </c>
      <c r="O144" s="35">
        <v>0</v>
      </c>
      <c r="P144" s="35"/>
      <c r="Q144" s="35">
        <v>0</v>
      </c>
      <c r="R144" s="35"/>
      <c r="S144" s="35"/>
      <c r="T144" s="35"/>
      <c r="U144" s="35">
        <v>0</v>
      </c>
      <c r="V144" s="35">
        <v>0</v>
      </c>
      <c r="W144" s="35"/>
      <c r="X144" s="35">
        <v>0</v>
      </c>
      <c r="Y144" s="35">
        <v>0</v>
      </c>
      <c r="Z144" s="35">
        <v>0</v>
      </c>
      <c r="AA144" s="35">
        <v>0</v>
      </c>
      <c r="AB144" s="35">
        <v>0</v>
      </c>
      <c r="AC144" s="35">
        <v>0</v>
      </c>
      <c r="AD144" s="35">
        <v>0</v>
      </c>
      <c r="AE144" s="35">
        <v>0</v>
      </c>
      <c r="AF144" s="35"/>
      <c r="AG144" s="35"/>
      <c r="AH144" s="35"/>
      <c r="AI144" s="35"/>
      <c r="AJ144" s="35"/>
      <c r="AK144" s="35"/>
      <c r="AL144" s="35">
        <v>0</v>
      </c>
      <c r="AM144" s="35">
        <v>0</v>
      </c>
      <c r="AN144" s="35">
        <v>0</v>
      </c>
      <c r="AO144" s="35">
        <v>0</v>
      </c>
      <c r="AP144" s="35">
        <v>0</v>
      </c>
      <c r="AQ144" s="35">
        <v>0</v>
      </c>
      <c r="AR144" s="185">
        <v>0</v>
      </c>
    </row>
    <row r="145" spans="1:44" x14ac:dyDescent="0.2">
      <c r="A145" s="37" t="s">
        <v>128</v>
      </c>
      <c r="B145" s="34">
        <v>0.30779459874162596</v>
      </c>
      <c r="C145" s="35">
        <v>0</v>
      </c>
      <c r="D145" s="35">
        <v>7.0614955236740384E-2</v>
      </c>
      <c r="E145" s="35">
        <v>0</v>
      </c>
      <c r="F145" s="35">
        <v>0.40142172573028018</v>
      </c>
      <c r="G145" s="35">
        <v>0</v>
      </c>
      <c r="H145" s="35">
        <v>0</v>
      </c>
      <c r="I145" s="35">
        <v>0</v>
      </c>
      <c r="J145" s="35">
        <v>0</v>
      </c>
      <c r="K145" s="35">
        <v>0</v>
      </c>
      <c r="L145" s="35">
        <v>0</v>
      </c>
      <c r="M145" s="35">
        <v>1.0114421181979858E-2</v>
      </c>
      <c r="N145" s="35">
        <v>0</v>
      </c>
      <c r="O145" s="35">
        <v>0</v>
      </c>
      <c r="P145" s="35">
        <v>0</v>
      </c>
      <c r="Q145" s="35">
        <v>0</v>
      </c>
      <c r="R145" s="35">
        <v>0</v>
      </c>
      <c r="S145" s="35">
        <v>0</v>
      </c>
      <c r="T145" s="35"/>
      <c r="U145" s="35">
        <v>0</v>
      </c>
      <c r="V145" s="35">
        <v>0</v>
      </c>
      <c r="W145" s="35"/>
      <c r="X145" s="35">
        <v>0</v>
      </c>
      <c r="Y145" s="35">
        <v>0</v>
      </c>
      <c r="Z145" s="35">
        <v>0</v>
      </c>
      <c r="AA145" s="35">
        <v>0</v>
      </c>
      <c r="AB145" s="35">
        <v>0</v>
      </c>
      <c r="AC145" s="35">
        <v>0</v>
      </c>
      <c r="AD145" s="35">
        <v>0</v>
      </c>
      <c r="AE145" s="35">
        <v>0</v>
      </c>
      <c r="AF145" s="35"/>
      <c r="AG145" s="35"/>
      <c r="AH145" s="35"/>
      <c r="AI145" s="35"/>
      <c r="AJ145" s="35"/>
      <c r="AK145" s="35"/>
      <c r="AL145" s="35">
        <v>0</v>
      </c>
      <c r="AM145" s="35">
        <v>0</v>
      </c>
      <c r="AN145" s="35">
        <v>0</v>
      </c>
      <c r="AO145" s="35">
        <v>0</v>
      </c>
      <c r="AP145" s="35">
        <v>0</v>
      </c>
      <c r="AQ145" s="35">
        <v>0</v>
      </c>
      <c r="AR145" s="185">
        <v>0.78994570089062632</v>
      </c>
    </row>
    <row r="146" spans="1:44" x14ac:dyDescent="0.2">
      <c r="A146" s="37" t="s">
        <v>123</v>
      </c>
      <c r="B146" s="34">
        <v>1.6110775628099951</v>
      </c>
      <c r="C146" s="35">
        <v>0</v>
      </c>
      <c r="D146" s="35">
        <v>0.78878197353121693</v>
      </c>
      <c r="E146" s="35">
        <v>0</v>
      </c>
      <c r="F146" s="35">
        <v>0.49812647013149464</v>
      </c>
      <c r="G146" s="35">
        <v>0.21039162139412146</v>
      </c>
      <c r="H146" s="35">
        <v>0</v>
      </c>
      <c r="I146" s="35">
        <v>0</v>
      </c>
      <c r="J146" s="35">
        <v>0</v>
      </c>
      <c r="K146" s="35">
        <v>0</v>
      </c>
      <c r="L146" s="35">
        <v>0</v>
      </c>
      <c r="M146" s="35">
        <v>0.10688408996942957</v>
      </c>
      <c r="N146" s="35">
        <v>0</v>
      </c>
      <c r="O146" s="35">
        <v>0</v>
      </c>
      <c r="P146" s="35"/>
      <c r="Q146" s="35">
        <v>0</v>
      </c>
      <c r="R146" s="35"/>
      <c r="S146" s="35"/>
      <c r="T146" s="35"/>
      <c r="U146" s="35">
        <v>0</v>
      </c>
      <c r="V146" s="35">
        <v>0</v>
      </c>
      <c r="W146" s="35"/>
      <c r="X146" s="35">
        <v>0</v>
      </c>
      <c r="Y146" s="35">
        <v>0</v>
      </c>
      <c r="Z146" s="35">
        <v>0</v>
      </c>
      <c r="AA146" s="35">
        <v>0</v>
      </c>
      <c r="AB146" s="35">
        <v>0</v>
      </c>
      <c r="AC146" s="35">
        <v>0</v>
      </c>
      <c r="AD146" s="35">
        <v>0</v>
      </c>
      <c r="AE146" s="35">
        <v>0</v>
      </c>
      <c r="AF146" s="35"/>
      <c r="AG146" s="35"/>
      <c r="AH146" s="35"/>
      <c r="AI146" s="35"/>
      <c r="AJ146" s="35"/>
      <c r="AK146" s="35"/>
      <c r="AL146" s="35">
        <v>0</v>
      </c>
      <c r="AM146" s="35">
        <v>0</v>
      </c>
      <c r="AN146" s="35">
        <v>0</v>
      </c>
      <c r="AO146" s="35">
        <v>0</v>
      </c>
      <c r="AP146" s="35">
        <v>0</v>
      </c>
      <c r="AQ146" s="35">
        <v>0</v>
      </c>
      <c r="AR146" s="185">
        <v>3.2152617178362579</v>
      </c>
    </row>
    <row r="147" spans="1:44" x14ac:dyDescent="0.2">
      <c r="A147" s="37" t="s">
        <v>133</v>
      </c>
      <c r="B147" s="34">
        <v>0</v>
      </c>
      <c r="C147" s="35">
        <v>0</v>
      </c>
      <c r="D147" s="35">
        <v>0</v>
      </c>
      <c r="E147" s="35">
        <v>0</v>
      </c>
      <c r="F147" s="35">
        <v>0</v>
      </c>
      <c r="G147" s="35">
        <v>0</v>
      </c>
      <c r="H147" s="35">
        <v>0</v>
      </c>
      <c r="I147" s="35">
        <v>0</v>
      </c>
      <c r="J147" s="35">
        <v>0</v>
      </c>
      <c r="K147" s="35">
        <v>0</v>
      </c>
      <c r="L147" s="35">
        <v>0</v>
      </c>
      <c r="M147" s="35">
        <v>0</v>
      </c>
      <c r="N147" s="35">
        <v>0</v>
      </c>
      <c r="O147" s="35">
        <v>0</v>
      </c>
      <c r="P147" s="35"/>
      <c r="Q147" s="35">
        <v>0</v>
      </c>
      <c r="R147" s="35"/>
      <c r="S147" s="35">
        <v>0</v>
      </c>
      <c r="T147" s="35"/>
      <c r="U147" s="35">
        <v>0</v>
      </c>
      <c r="V147" s="35">
        <v>0</v>
      </c>
      <c r="W147" s="35"/>
      <c r="X147" s="35">
        <v>0</v>
      </c>
      <c r="Y147" s="35">
        <v>0</v>
      </c>
      <c r="Z147" s="35">
        <v>0</v>
      </c>
      <c r="AA147" s="35">
        <v>0</v>
      </c>
      <c r="AB147" s="35">
        <v>0</v>
      </c>
      <c r="AC147" s="35">
        <v>0</v>
      </c>
      <c r="AD147" s="35">
        <v>0</v>
      </c>
      <c r="AE147" s="35">
        <v>0</v>
      </c>
      <c r="AF147" s="35"/>
      <c r="AG147" s="35"/>
      <c r="AH147" s="35"/>
      <c r="AI147" s="35"/>
      <c r="AJ147" s="35"/>
      <c r="AK147" s="35"/>
      <c r="AL147" s="35">
        <v>0</v>
      </c>
      <c r="AM147" s="35">
        <v>0</v>
      </c>
      <c r="AN147" s="35">
        <v>0</v>
      </c>
      <c r="AO147" s="35">
        <v>0</v>
      </c>
      <c r="AP147" s="35">
        <v>0</v>
      </c>
      <c r="AQ147" s="35">
        <v>0</v>
      </c>
      <c r="AR147" s="185">
        <v>0</v>
      </c>
    </row>
    <row r="148" spans="1:44" x14ac:dyDescent="0.2">
      <c r="A148" s="37" t="s">
        <v>212</v>
      </c>
      <c r="B148" s="34">
        <v>0</v>
      </c>
      <c r="C148" s="35">
        <v>0</v>
      </c>
      <c r="D148" s="35">
        <v>0</v>
      </c>
      <c r="E148" s="35">
        <v>0</v>
      </c>
      <c r="F148" s="35">
        <v>0</v>
      </c>
      <c r="G148" s="35">
        <v>0</v>
      </c>
      <c r="H148" s="35">
        <v>0</v>
      </c>
      <c r="I148" s="35">
        <v>0</v>
      </c>
      <c r="J148" s="35">
        <v>0</v>
      </c>
      <c r="K148" s="35">
        <v>0</v>
      </c>
      <c r="L148" s="35">
        <v>0</v>
      </c>
      <c r="M148" s="35">
        <v>0</v>
      </c>
      <c r="N148" s="35">
        <v>0</v>
      </c>
      <c r="O148" s="35">
        <v>0</v>
      </c>
      <c r="P148" s="35"/>
      <c r="Q148" s="35">
        <v>0</v>
      </c>
      <c r="R148" s="35"/>
      <c r="S148" s="35"/>
      <c r="T148" s="35"/>
      <c r="U148" s="35">
        <v>0</v>
      </c>
      <c r="V148" s="35">
        <v>0</v>
      </c>
      <c r="W148" s="35"/>
      <c r="X148" s="35">
        <v>0</v>
      </c>
      <c r="Y148" s="35">
        <v>0</v>
      </c>
      <c r="Z148" s="35">
        <v>0</v>
      </c>
      <c r="AA148" s="35">
        <v>0</v>
      </c>
      <c r="AB148" s="35">
        <v>0</v>
      </c>
      <c r="AC148" s="35">
        <v>0</v>
      </c>
      <c r="AD148" s="35">
        <v>0</v>
      </c>
      <c r="AE148" s="35">
        <v>0</v>
      </c>
      <c r="AF148" s="35"/>
      <c r="AG148" s="35"/>
      <c r="AH148" s="35"/>
      <c r="AI148" s="35"/>
      <c r="AJ148" s="35"/>
      <c r="AK148" s="35"/>
      <c r="AL148" s="35">
        <v>0</v>
      </c>
      <c r="AM148" s="35">
        <v>0</v>
      </c>
      <c r="AN148" s="35">
        <v>0</v>
      </c>
      <c r="AO148" s="35">
        <v>0</v>
      </c>
      <c r="AP148" s="35">
        <v>0</v>
      </c>
      <c r="AQ148" s="35">
        <v>0</v>
      </c>
      <c r="AR148" s="185">
        <v>0</v>
      </c>
    </row>
    <row r="149" spans="1:44" x14ac:dyDescent="0.2">
      <c r="A149" s="37" t="s">
        <v>122</v>
      </c>
      <c r="B149" s="34">
        <v>0</v>
      </c>
      <c r="C149" s="35">
        <v>0</v>
      </c>
      <c r="D149" s="35">
        <v>0</v>
      </c>
      <c r="E149" s="35">
        <v>0</v>
      </c>
      <c r="F149" s="35">
        <v>0</v>
      </c>
      <c r="G149" s="35">
        <v>0</v>
      </c>
      <c r="H149" s="35">
        <v>0</v>
      </c>
      <c r="I149" s="35">
        <v>0</v>
      </c>
      <c r="J149" s="35">
        <v>0</v>
      </c>
      <c r="K149" s="35">
        <v>0</v>
      </c>
      <c r="L149" s="35">
        <v>0</v>
      </c>
      <c r="M149" s="35">
        <v>0</v>
      </c>
      <c r="N149" s="35">
        <v>0</v>
      </c>
      <c r="O149" s="35">
        <v>0</v>
      </c>
      <c r="P149" s="35">
        <v>0</v>
      </c>
      <c r="Q149" s="35">
        <v>0</v>
      </c>
      <c r="R149" s="35">
        <v>0</v>
      </c>
      <c r="S149" s="35">
        <v>0</v>
      </c>
      <c r="T149" s="35">
        <v>0</v>
      </c>
      <c r="U149" s="35">
        <v>0</v>
      </c>
      <c r="V149" s="35">
        <v>0</v>
      </c>
      <c r="W149" s="35"/>
      <c r="X149" s="35">
        <v>0</v>
      </c>
      <c r="Y149" s="35">
        <v>0</v>
      </c>
      <c r="Z149" s="35">
        <v>0</v>
      </c>
      <c r="AA149" s="35">
        <v>0</v>
      </c>
      <c r="AB149" s="35">
        <v>0</v>
      </c>
      <c r="AC149" s="35">
        <v>0</v>
      </c>
      <c r="AD149" s="35">
        <v>0</v>
      </c>
      <c r="AE149" s="35">
        <v>0</v>
      </c>
      <c r="AF149" s="35"/>
      <c r="AG149" s="35"/>
      <c r="AH149" s="35"/>
      <c r="AI149" s="35"/>
      <c r="AJ149" s="35"/>
      <c r="AK149" s="35"/>
      <c r="AL149" s="35">
        <v>0</v>
      </c>
      <c r="AM149" s="35">
        <v>0</v>
      </c>
      <c r="AN149" s="35">
        <v>0</v>
      </c>
      <c r="AO149" s="35">
        <v>0</v>
      </c>
      <c r="AP149" s="35">
        <v>0</v>
      </c>
      <c r="AQ149" s="35">
        <v>0</v>
      </c>
      <c r="AR149" s="185">
        <v>0</v>
      </c>
    </row>
    <row r="150" spans="1:44" x14ac:dyDescent="0.2">
      <c r="A150" s="37" t="s">
        <v>130</v>
      </c>
      <c r="B150" s="34">
        <v>0</v>
      </c>
      <c r="C150" s="35">
        <v>0</v>
      </c>
      <c r="D150" s="35">
        <v>0</v>
      </c>
      <c r="E150" s="35">
        <v>0</v>
      </c>
      <c r="F150" s="35">
        <v>0</v>
      </c>
      <c r="G150" s="35">
        <v>0</v>
      </c>
      <c r="H150" s="35">
        <v>0</v>
      </c>
      <c r="I150" s="35">
        <v>0</v>
      </c>
      <c r="J150" s="35">
        <v>0</v>
      </c>
      <c r="K150" s="35">
        <v>0</v>
      </c>
      <c r="L150" s="35">
        <v>0</v>
      </c>
      <c r="M150" s="35">
        <v>0</v>
      </c>
      <c r="N150" s="35">
        <v>0</v>
      </c>
      <c r="O150" s="35">
        <v>0</v>
      </c>
      <c r="P150" s="35">
        <v>0</v>
      </c>
      <c r="Q150" s="35">
        <v>0</v>
      </c>
      <c r="R150" s="35"/>
      <c r="S150" s="35"/>
      <c r="T150" s="35">
        <v>0</v>
      </c>
      <c r="U150" s="35">
        <v>0</v>
      </c>
      <c r="V150" s="35">
        <v>0</v>
      </c>
      <c r="W150" s="35"/>
      <c r="X150" s="35">
        <v>0</v>
      </c>
      <c r="Y150" s="35">
        <v>0</v>
      </c>
      <c r="Z150" s="35">
        <v>0</v>
      </c>
      <c r="AA150" s="35">
        <v>0</v>
      </c>
      <c r="AB150" s="35">
        <v>0</v>
      </c>
      <c r="AC150" s="35">
        <v>0</v>
      </c>
      <c r="AD150" s="35">
        <v>0</v>
      </c>
      <c r="AE150" s="35">
        <v>0</v>
      </c>
      <c r="AF150" s="35"/>
      <c r="AG150" s="35"/>
      <c r="AH150" s="35"/>
      <c r="AI150" s="35"/>
      <c r="AJ150" s="35"/>
      <c r="AK150" s="35">
        <v>0</v>
      </c>
      <c r="AL150" s="35">
        <v>0</v>
      </c>
      <c r="AM150" s="35">
        <v>0</v>
      </c>
      <c r="AN150" s="35">
        <v>0</v>
      </c>
      <c r="AO150" s="35">
        <v>0</v>
      </c>
      <c r="AP150" s="35">
        <v>0</v>
      </c>
      <c r="AQ150" s="35">
        <v>0</v>
      </c>
      <c r="AR150" s="185">
        <v>0</v>
      </c>
    </row>
    <row r="151" spans="1:44" x14ac:dyDescent="0.2">
      <c r="A151" s="14" t="s">
        <v>16</v>
      </c>
      <c r="B151" s="187">
        <v>23.492565710109243</v>
      </c>
      <c r="C151" s="188">
        <v>8.5092085908094841</v>
      </c>
      <c r="D151" s="188">
        <v>10.921566803578136</v>
      </c>
      <c r="E151" s="188">
        <v>0</v>
      </c>
      <c r="F151" s="188">
        <v>9.4831486851405025</v>
      </c>
      <c r="G151" s="188">
        <v>2.7766033262910286</v>
      </c>
      <c r="H151" s="188">
        <v>0</v>
      </c>
      <c r="I151" s="188">
        <v>0</v>
      </c>
      <c r="J151" s="188">
        <v>0</v>
      </c>
      <c r="K151" s="188">
        <v>0</v>
      </c>
      <c r="L151" s="188">
        <v>0</v>
      </c>
      <c r="M151" s="188">
        <v>1.4838845473312403</v>
      </c>
      <c r="N151" s="188">
        <v>0</v>
      </c>
      <c r="O151" s="188">
        <v>0</v>
      </c>
      <c r="P151" s="188">
        <v>0</v>
      </c>
      <c r="Q151" s="188">
        <v>0</v>
      </c>
      <c r="R151" s="188">
        <v>0</v>
      </c>
      <c r="S151" s="188">
        <v>0</v>
      </c>
      <c r="T151" s="188">
        <v>0</v>
      </c>
      <c r="U151" s="188">
        <v>0</v>
      </c>
      <c r="V151" s="188">
        <v>0</v>
      </c>
      <c r="W151" s="188">
        <v>0</v>
      </c>
      <c r="X151" s="188">
        <v>0</v>
      </c>
      <c r="Y151" s="188">
        <v>0</v>
      </c>
      <c r="Z151" s="188">
        <v>0</v>
      </c>
      <c r="AA151" s="188">
        <v>8.7188017787283805</v>
      </c>
      <c r="AB151" s="188">
        <v>6.9521344356286729E-4</v>
      </c>
      <c r="AC151" s="188">
        <v>0</v>
      </c>
      <c r="AD151" s="188">
        <v>0</v>
      </c>
      <c r="AE151" s="188">
        <v>0</v>
      </c>
      <c r="AF151" s="188">
        <v>0</v>
      </c>
      <c r="AG151" s="188">
        <v>0</v>
      </c>
      <c r="AH151" s="188">
        <v>0</v>
      </c>
      <c r="AI151" s="188">
        <v>0</v>
      </c>
      <c r="AJ151" s="188">
        <v>0</v>
      </c>
      <c r="AK151" s="188">
        <v>0</v>
      </c>
      <c r="AL151" s="188">
        <v>0</v>
      </c>
      <c r="AM151" s="188">
        <v>0</v>
      </c>
      <c r="AN151" s="188">
        <v>0</v>
      </c>
      <c r="AO151" s="188">
        <v>0.15189677875007734</v>
      </c>
      <c r="AP151" s="188">
        <v>0</v>
      </c>
      <c r="AQ151" s="188">
        <v>0</v>
      </c>
      <c r="AR151" s="189">
        <v>65.538371434181656</v>
      </c>
    </row>
    <row r="154" spans="1:44" x14ac:dyDescent="0.2">
      <c r="A154" s="11" t="s">
        <v>272</v>
      </c>
      <c r="B154" s="11" t="s">
        <v>79</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5"/>
    </row>
    <row r="155" spans="1:44" x14ac:dyDescent="0.2">
      <c r="A155" s="17" t="s">
        <v>80</v>
      </c>
      <c r="B155" s="18" t="s">
        <v>84</v>
      </c>
      <c r="C155" s="19" t="s">
        <v>18</v>
      </c>
      <c r="D155" s="19" t="s">
        <v>61</v>
      </c>
      <c r="E155" s="19" t="s">
        <v>68</v>
      </c>
      <c r="F155" s="19" t="s">
        <v>71</v>
      </c>
      <c r="G155" s="19" t="s">
        <v>17</v>
      </c>
      <c r="H155" s="19" t="s">
        <v>50</v>
      </c>
      <c r="I155" s="19" t="s">
        <v>77</v>
      </c>
      <c r="J155" s="19" t="s">
        <v>21</v>
      </c>
      <c r="K155" s="19" t="s">
        <v>20</v>
      </c>
      <c r="L155" s="19" t="s">
        <v>60</v>
      </c>
      <c r="M155" s="19" t="s">
        <v>83</v>
      </c>
      <c r="N155" s="19" t="s">
        <v>54</v>
      </c>
      <c r="O155" s="19" t="s">
        <v>55</v>
      </c>
      <c r="P155" s="19" t="s">
        <v>86</v>
      </c>
      <c r="Q155" s="19" t="s">
        <v>76</v>
      </c>
      <c r="R155" s="19" t="s">
        <v>31</v>
      </c>
      <c r="S155" s="19" t="s">
        <v>39</v>
      </c>
      <c r="T155" s="19" t="s">
        <v>32</v>
      </c>
      <c r="U155" s="19" t="s">
        <v>82</v>
      </c>
      <c r="V155" s="19" t="s">
        <v>70</v>
      </c>
      <c r="W155" s="19" t="s">
        <v>85</v>
      </c>
      <c r="X155" s="19" t="s">
        <v>104</v>
      </c>
      <c r="Y155" s="19" t="s">
        <v>87</v>
      </c>
      <c r="Z155" s="19" t="s">
        <v>51</v>
      </c>
      <c r="AA155" s="19" t="s">
        <v>113</v>
      </c>
      <c r="AB155" s="19" t="s">
        <v>52</v>
      </c>
      <c r="AC155" s="19" t="s">
        <v>117</v>
      </c>
      <c r="AD155" s="19" t="s">
        <v>64</v>
      </c>
      <c r="AE155" s="19" t="s">
        <v>121</v>
      </c>
      <c r="AF155" s="19" t="s">
        <v>222</v>
      </c>
      <c r="AG155" s="19" t="s">
        <v>223</v>
      </c>
      <c r="AH155" s="19" t="s">
        <v>224</v>
      </c>
      <c r="AI155" s="19" t="s">
        <v>13</v>
      </c>
      <c r="AJ155" s="19" t="s">
        <v>225</v>
      </c>
      <c r="AK155" s="19" t="s">
        <v>226</v>
      </c>
      <c r="AL155" s="19" t="s">
        <v>248</v>
      </c>
      <c r="AM155" s="19" t="s">
        <v>255</v>
      </c>
      <c r="AN155" s="19" t="s">
        <v>110</v>
      </c>
      <c r="AO155" s="19" t="s">
        <v>111</v>
      </c>
      <c r="AP155" s="19" t="s">
        <v>119</v>
      </c>
      <c r="AQ155" s="19" t="s">
        <v>456</v>
      </c>
      <c r="AR155" s="20" t="s">
        <v>16</v>
      </c>
    </row>
    <row r="156" spans="1:44" x14ac:dyDescent="0.2">
      <c r="A156" s="36" t="s">
        <v>125</v>
      </c>
      <c r="B156" s="32">
        <v>499.82038217869518</v>
      </c>
      <c r="C156" s="33">
        <v>10.745921314763242</v>
      </c>
      <c r="D156" s="33">
        <v>4.2551071027128717</v>
      </c>
      <c r="E156" s="33">
        <v>0</v>
      </c>
      <c r="F156" s="33">
        <v>14.754427480495833</v>
      </c>
      <c r="G156" s="33">
        <v>0.49799371344015847</v>
      </c>
      <c r="H156" s="33">
        <v>0.44446165313300035</v>
      </c>
      <c r="I156" s="33">
        <v>0</v>
      </c>
      <c r="J156" s="33">
        <v>0</v>
      </c>
      <c r="K156" s="33">
        <v>0</v>
      </c>
      <c r="L156" s="33">
        <v>0</v>
      </c>
      <c r="M156" s="33">
        <v>0.59504474859509093</v>
      </c>
      <c r="N156" s="33">
        <v>0</v>
      </c>
      <c r="O156" s="33">
        <v>0</v>
      </c>
      <c r="P156" s="33">
        <v>0</v>
      </c>
      <c r="Q156" s="33">
        <v>0</v>
      </c>
      <c r="R156" s="33">
        <v>0</v>
      </c>
      <c r="S156" s="33">
        <v>0.39083373886101125</v>
      </c>
      <c r="T156" s="33">
        <v>0</v>
      </c>
      <c r="U156" s="33">
        <v>0</v>
      </c>
      <c r="V156" s="33">
        <v>0</v>
      </c>
      <c r="W156" s="33"/>
      <c r="X156" s="33">
        <v>0</v>
      </c>
      <c r="Y156" s="33">
        <v>0</v>
      </c>
      <c r="Z156" s="33">
        <v>0</v>
      </c>
      <c r="AA156" s="33">
        <v>11.010607728482075</v>
      </c>
      <c r="AB156" s="33">
        <v>8.5018524708576487E-4</v>
      </c>
      <c r="AC156" s="33">
        <v>0</v>
      </c>
      <c r="AD156" s="33">
        <v>0</v>
      </c>
      <c r="AE156" s="33">
        <v>0</v>
      </c>
      <c r="AF156" s="33"/>
      <c r="AG156" s="33"/>
      <c r="AH156" s="33"/>
      <c r="AI156" s="33"/>
      <c r="AJ156" s="33"/>
      <c r="AK156" s="33"/>
      <c r="AL156" s="33">
        <v>0</v>
      </c>
      <c r="AM156" s="33">
        <v>0</v>
      </c>
      <c r="AN156" s="33">
        <v>0</v>
      </c>
      <c r="AO156" s="33">
        <v>1.3738761959524833E-2</v>
      </c>
      <c r="AP156" s="33">
        <v>0</v>
      </c>
      <c r="AQ156" s="33">
        <v>0</v>
      </c>
      <c r="AR156" s="184">
        <v>542.52936860638499</v>
      </c>
    </row>
    <row r="157" spans="1:44" x14ac:dyDescent="0.2">
      <c r="A157" s="37" t="s">
        <v>129</v>
      </c>
      <c r="B157" s="34"/>
      <c r="C157" s="35"/>
      <c r="D157" s="35"/>
      <c r="E157" s="35"/>
      <c r="F157" s="35"/>
      <c r="G157" s="35"/>
      <c r="H157" s="35"/>
      <c r="I157" s="35"/>
      <c r="J157" s="35"/>
      <c r="K157" s="35"/>
      <c r="L157" s="35"/>
      <c r="M157" s="35"/>
      <c r="N157" s="35"/>
      <c r="O157" s="35"/>
      <c r="P157" s="35">
        <v>0</v>
      </c>
      <c r="Q157" s="35"/>
      <c r="R157" s="35"/>
      <c r="S157" s="35"/>
      <c r="T157" s="35"/>
      <c r="U157" s="35"/>
      <c r="V157" s="35"/>
      <c r="W157" s="35"/>
      <c r="X157" s="35"/>
      <c r="Y157" s="35"/>
      <c r="Z157" s="35"/>
      <c r="AA157" s="35"/>
      <c r="AB157" s="35"/>
      <c r="AC157" s="35"/>
      <c r="AD157" s="35"/>
      <c r="AE157" s="35"/>
      <c r="AF157" s="35"/>
      <c r="AG157" s="35"/>
      <c r="AH157" s="35"/>
      <c r="AI157" s="35">
        <v>0</v>
      </c>
      <c r="AJ157" s="35">
        <v>0</v>
      </c>
      <c r="AK157" s="35"/>
      <c r="AL157" s="35"/>
      <c r="AM157" s="35"/>
      <c r="AN157" s="35"/>
      <c r="AO157" s="35"/>
      <c r="AP157" s="35"/>
      <c r="AQ157" s="35"/>
      <c r="AR157" s="185">
        <v>0</v>
      </c>
    </row>
    <row r="158" spans="1:44" x14ac:dyDescent="0.2">
      <c r="A158" s="37" t="s">
        <v>155</v>
      </c>
      <c r="B158" s="34">
        <v>1.8348087491777141</v>
      </c>
      <c r="C158" s="35">
        <v>0</v>
      </c>
      <c r="D158" s="35">
        <v>0.44062228815840826</v>
      </c>
      <c r="E158" s="35">
        <v>0</v>
      </c>
      <c r="F158" s="35">
        <v>2.3176857828990709</v>
      </c>
      <c r="G158" s="35">
        <v>9.8760772497146817E-3</v>
      </c>
      <c r="H158" s="35">
        <v>0</v>
      </c>
      <c r="I158" s="35">
        <v>0</v>
      </c>
      <c r="J158" s="35">
        <v>0</v>
      </c>
      <c r="K158" s="35">
        <v>0</v>
      </c>
      <c r="L158" s="35">
        <v>0</v>
      </c>
      <c r="M158" s="35">
        <v>6.2825687484667256E-2</v>
      </c>
      <c r="N158" s="35">
        <v>0</v>
      </c>
      <c r="O158" s="35">
        <v>0</v>
      </c>
      <c r="P158" s="35"/>
      <c r="Q158" s="35">
        <v>0</v>
      </c>
      <c r="R158" s="35"/>
      <c r="S158" s="35"/>
      <c r="T158" s="35"/>
      <c r="U158" s="35">
        <v>0</v>
      </c>
      <c r="V158" s="35">
        <v>0</v>
      </c>
      <c r="W158" s="35"/>
      <c r="X158" s="35">
        <v>0</v>
      </c>
      <c r="Y158" s="35">
        <v>0</v>
      </c>
      <c r="Z158" s="35">
        <v>0</v>
      </c>
      <c r="AA158" s="35">
        <v>0</v>
      </c>
      <c r="AB158" s="35">
        <v>0</v>
      </c>
      <c r="AC158" s="35">
        <v>0</v>
      </c>
      <c r="AD158" s="35">
        <v>0</v>
      </c>
      <c r="AE158" s="35">
        <v>0</v>
      </c>
      <c r="AF158" s="35"/>
      <c r="AG158" s="35"/>
      <c r="AH158" s="35"/>
      <c r="AI158" s="35"/>
      <c r="AJ158" s="35"/>
      <c r="AK158" s="35"/>
      <c r="AL158" s="35">
        <v>0</v>
      </c>
      <c r="AM158" s="35">
        <v>0</v>
      </c>
      <c r="AN158" s="35">
        <v>0</v>
      </c>
      <c r="AO158" s="35">
        <v>1.5464609200333981E-3</v>
      </c>
      <c r="AP158" s="35">
        <v>0</v>
      </c>
      <c r="AQ158" s="35">
        <v>0</v>
      </c>
      <c r="AR158" s="185">
        <v>4.6673650458896088</v>
      </c>
    </row>
    <row r="159" spans="1:44" x14ac:dyDescent="0.2">
      <c r="A159" s="37" t="s">
        <v>132</v>
      </c>
      <c r="B159" s="34">
        <v>0</v>
      </c>
      <c r="C159" s="35">
        <v>0</v>
      </c>
      <c r="D159" s="35">
        <v>0</v>
      </c>
      <c r="E159" s="35">
        <v>0</v>
      </c>
      <c r="F159" s="35">
        <v>0</v>
      </c>
      <c r="G159" s="35">
        <v>0</v>
      </c>
      <c r="H159" s="35">
        <v>0</v>
      </c>
      <c r="I159" s="35">
        <v>0</v>
      </c>
      <c r="J159" s="35">
        <v>0</v>
      </c>
      <c r="K159" s="35">
        <v>0</v>
      </c>
      <c r="L159" s="35">
        <v>0</v>
      </c>
      <c r="M159" s="35">
        <v>0</v>
      </c>
      <c r="N159" s="35">
        <v>0</v>
      </c>
      <c r="O159" s="35">
        <v>0</v>
      </c>
      <c r="P159" s="35"/>
      <c r="Q159" s="35">
        <v>0</v>
      </c>
      <c r="R159" s="35"/>
      <c r="S159" s="35"/>
      <c r="T159" s="35"/>
      <c r="U159" s="35">
        <v>0</v>
      </c>
      <c r="V159" s="35">
        <v>0</v>
      </c>
      <c r="W159" s="35"/>
      <c r="X159" s="35">
        <v>0</v>
      </c>
      <c r="Y159" s="35">
        <v>0</v>
      </c>
      <c r="Z159" s="35">
        <v>0</v>
      </c>
      <c r="AA159" s="35">
        <v>0</v>
      </c>
      <c r="AB159" s="35">
        <v>0</v>
      </c>
      <c r="AC159" s="35">
        <v>0</v>
      </c>
      <c r="AD159" s="35">
        <v>0</v>
      </c>
      <c r="AE159" s="35">
        <v>0</v>
      </c>
      <c r="AF159" s="35"/>
      <c r="AG159" s="35"/>
      <c r="AH159" s="35"/>
      <c r="AI159" s="35"/>
      <c r="AJ159" s="35"/>
      <c r="AK159" s="35"/>
      <c r="AL159" s="35">
        <v>0</v>
      </c>
      <c r="AM159" s="35">
        <v>0</v>
      </c>
      <c r="AN159" s="35">
        <v>0</v>
      </c>
      <c r="AO159" s="35">
        <v>0</v>
      </c>
      <c r="AP159" s="35">
        <v>0</v>
      </c>
      <c r="AQ159" s="35">
        <v>0</v>
      </c>
      <c r="AR159" s="185">
        <v>0</v>
      </c>
    </row>
    <row r="160" spans="1:44" x14ac:dyDescent="0.2">
      <c r="A160" s="37" t="s">
        <v>124</v>
      </c>
      <c r="B160" s="34">
        <v>71.904257188503834</v>
      </c>
      <c r="C160" s="35">
        <v>0</v>
      </c>
      <c r="D160" s="35">
        <v>11.568476203257806</v>
      </c>
      <c r="E160" s="35">
        <v>0</v>
      </c>
      <c r="F160" s="35">
        <v>11.426860386703336</v>
      </c>
      <c r="G160" s="35">
        <v>2.868118964296543</v>
      </c>
      <c r="H160" s="35">
        <v>0.56065546738897676</v>
      </c>
      <c r="I160" s="35">
        <v>0</v>
      </c>
      <c r="J160" s="35">
        <v>0</v>
      </c>
      <c r="K160" s="35">
        <v>0</v>
      </c>
      <c r="L160" s="35">
        <v>0</v>
      </c>
      <c r="M160" s="35">
        <v>1.5738920335739024</v>
      </c>
      <c r="N160" s="35">
        <v>0</v>
      </c>
      <c r="O160" s="35">
        <v>0</v>
      </c>
      <c r="P160" s="35">
        <v>6.7247779408763027</v>
      </c>
      <c r="Q160" s="35">
        <v>0</v>
      </c>
      <c r="R160" s="35">
        <v>0</v>
      </c>
      <c r="S160" s="35">
        <v>0.49565193493808085</v>
      </c>
      <c r="T160" s="35">
        <v>0</v>
      </c>
      <c r="U160" s="35">
        <v>1.5722149399124031E-4</v>
      </c>
      <c r="V160" s="35">
        <v>0</v>
      </c>
      <c r="W160" s="35">
        <v>0</v>
      </c>
      <c r="X160" s="35">
        <v>0</v>
      </c>
      <c r="Y160" s="35">
        <v>0</v>
      </c>
      <c r="Z160" s="35">
        <v>0</v>
      </c>
      <c r="AA160" s="35">
        <v>0</v>
      </c>
      <c r="AB160" s="35">
        <v>0</v>
      </c>
      <c r="AC160" s="35">
        <v>0</v>
      </c>
      <c r="AD160" s="35">
        <v>0</v>
      </c>
      <c r="AE160" s="35">
        <v>0</v>
      </c>
      <c r="AF160" s="35">
        <v>0</v>
      </c>
      <c r="AG160" s="35">
        <v>0</v>
      </c>
      <c r="AH160" s="35">
        <v>0</v>
      </c>
      <c r="AI160" s="35"/>
      <c r="AJ160" s="35"/>
      <c r="AK160" s="35"/>
      <c r="AL160" s="35">
        <v>0</v>
      </c>
      <c r="AM160" s="35">
        <v>0</v>
      </c>
      <c r="AN160" s="35">
        <v>0</v>
      </c>
      <c r="AO160" s="35">
        <v>1.2054656102109266E-2</v>
      </c>
      <c r="AP160" s="35">
        <v>0</v>
      </c>
      <c r="AQ160" s="35">
        <v>0</v>
      </c>
      <c r="AR160" s="185">
        <v>107.13490199713489</v>
      </c>
    </row>
    <row r="161" spans="1:44" x14ac:dyDescent="0.2">
      <c r="A161" s="37" t="s">
        <v>131</v>
      </c>
      <c r="B161" s="34">
        <v>7.8887219726888377E-2</v>
      </c>
      <c r="C161" s="35">
        <v>0</v>
      </c>
      <c r="D161" s="35">
        <v>1.8098490072729661E-2</v>
      </c>
      <c r="E161" s="35">
        <v>0</v>
      </c>
      <c r="F161" s="35">
        <v>0.10288368935094216</v>
      </c>
      <c r="G161" s="35">
        <v>0</v>
      </c>
      <c r="H161" s="35">
        <v>0</v>
      </c>
      <c r="I161" s="35">
        <v>0</v>
      </c>
      <c r="J161" s="35">
        <v>0</v>
      </c>
      <c r="K161" s="35">
        <v>0</v>
      </c>
      <c r="L161" s="35">
        <v>0</v>
      </c>
      <c r="M161" s="35">
        <v>2.5923085377561298E-3</v>
      </c>
      <c r="N161" s="35">
        <v>0</v>
      </c>
      <c r="O161" s="35">
        <v>0</v>
      </c>
      <c r="P161" s="35"/>
      <c r="Q161" s="35">
        <v>0</v>
      </c>
      <c r="R161" s="35">
        <v>1.1619381425597633E-2</v>
      </c>
      <c r="S161" s="35">
        <v>0</v>
      </c>
      <c r="T161" s="35">
        <v>0</v>
      </c>
      <c r="U161" s="35">
        <v>0</v>
      </c>
      <c r="V161" s="35">
        <v>0</v>
      </c>
      <c r="W161" s="35"/>
      <c r="X161" s="35">
        <v>0</v>
      </c>
      <c r="Y161" s="35">
        <v>0</v>
      </c>
      <c r="Z161" s="35">
        <v>0</v>
      </c>
      <c r="AA161" s="35">
        <v>0</v>
      </c>
      <c r="AB161" s="35">
        <v>0</v>
      </c>
      <c r="AC161" s="35">
        <v>0</v>
      </c>
      <c r="AD161" s="35">
        <v>0</v>
      </c>
      <c r="AE161" s="35">
        <v>0</v>
      </c>
      <c r="AF161" s="35"/>
      <c r="AG161" s="35"/>
      <c r="AH161" s="35"/>
      <c r="AI161" s="35"/>
      <c r="AJ161" s="35"/>
      <c r="AK161" s="35"/>
      <c r="AL161" s="35">
        <v>0</v>
      </c>
      <c r="AM161" s="35">
        <v>0</v>
      </c>
      <c r="AN161" s="35">
        <v>0</v>
      </c>
      <c r="AO161" s="35">
        <v>0</v>
      </c>
      <c r="AP161" s="35">
        <v>0</v>
      </c>
      <c r="AQ161" s="35">
        <v>0</v>
      </c>
      <c r="AR161" s="185">
        <v>0.21408108911391396</v>
      </c>
    </row>
    <row r="162" spans="1:44" x14ac:dyDescent="0.2">
      <c r="A162" s="37" t="s">
        <v>126</v>
      </c>
      <c r="B162" s="34">
        <v>24.907995669101322</v>
      </c>
      <c r="C162" s="35">
        <v>0</v>
      </c>
      <c r="D162" s="35">
        <v>2.2061801456780197</v>
      </c>
      <c r="E162" s="35">
        <v>0</v>
      </c>
      <c r="F162" s="35">
        <v>12.167174438876851</v>
      </c>
      <c r="G162" s="35">
        <v>1.9752154499429363E-2</v>
      </c>
      <c r="H162" s="35">
        <v>0.34126854536720325</v>
      </c>
      <c r="I162" s="35">
        <v>0</v>
      </c>
      <c r="J162" s="35">
        <v>0</v>
      </c>
      <c r="K162" s="35">
        <v>0</v>
      </c>
      <c r="L162" s="35">
        <v>0</v>
      </c>
      <c r="M162" s="35">
        <v>0.315426421099125</v>
      </c>
      <c r="N162" s="35">
        <v>0</v>
      </c>
      <c r="O162" s="35">
        <v>0</v>
      </c>
      <c r="P162" s="35">
        <v>0.20996140981639361</v>
      </c>
      <c r="Q162" s="35">
        <v>0</v>
      </c>
      <c r="R162" s="35">
        <v>0</v>
      </c>
      <c r="S162" s="35">
        <v>4.0627207781809907E-2</v>
      </c>
      <c r="T162" s="35">
        <v>2.7259231333283171</v>
      </c>
      <c r="U162" s="35">
        <v>1.7697930023775539E-3</v>
      </c>
      <c r="V162" s="35">
        <v>0</v>
      </c>
      <c r="W162" s="35"/>
      <c r="X162" s="35">
        <v>0</v>
      </c>
      <c r="Y162" s="35">
        <v>0</v>
      </c>
      <c r="Z162" s="35">
        <v>0</v>
      </c>
      <c r="AA162" s="35">
        <v>0</v>
      </c>
      <c r="AB162" s="35">
        <v>0</v>
      </c>
      <c r="AC162" s="35">
        <v>0</v>
      </c>
      <c r="AD162" s="35">
        <v>0</v>
      </c>
      <c r="AE162" s="35">
        <v>0</v>
      </c>
      <c r="AF162" s="35"/>
      <c r="AG162" s="35"/>
      <c r="AH162" s="35"/>
      <c r="AI162" s="35"/>
      <c r="AJ162" s="35"/>
      <c r="AK162" s="35"/>
      <c r="AL162" s="35">
        <v>0</v>
      </c>
      <c r="AM162" s="35">
        <v>0</v>
      </c>
      <c r="AN162" s="35">
        <v>0</v>
      </c>
      <c r="AO162" s="35">
        <v>2.2066807743553489E-3</v>
      </c>
      <c r="AP162" s="35">
        <v>0</v>
      </c>
      <c r="AQ162" s="35">
        <v>0</v>
      </c>
      <c r="AR162" s="185">
        <v>42.938285599325198</v>
      </c>
    </row>
    <row r="163" spans="1:44" x14ac:dyDescent="0.2">
      <c r="A163" s="37" t="s">
        <v>127</v>
      </c>
      <c r="B163" s="34">
        <v>12.752835212587065</v>
      </c>
      <c r="C163" s="35">
        <v>1.6102225532720622</v>
      </c>
      <c r="D163" s="35">
        <v>4.2591811100664581</v>
      </c>
      <c r="E163" s="35">
        <v>0</v>
      </c>
      <c r="F163" s="35">
        <v>6.2724920785853744</v>
      </c>
      <c r="G163" s="35">
        <v>0.94693451519631899</v>
      </c>
      <c r="H163" s="35">
        <v>0</v>
      </c>
      <c r="I163" s="35">
        <v>0</v>
      </c>
      <c r="J163" s="35">
        <v>0</v>
      </c>
      <c r="K163" s="35">
        <v>0</v>
      </c>
      <c r="L163" s="35">
        <v>0</v>
      </c>
      <c r="M163" s="35">
        <v>0.58262075953957781</v>
      </c>
      <c r="N163" s="35">
        <v>0</v>
      </c>
      <c r="O163" s="35">
        <v>0</v>
      </c>
      <c r="P163" s="35">
        <v>0</v>
      </c>
      <c r="Q163" s="35">
        <v>0</v>
      </c>
      <c r="R163" s="35"/>
      <c r="S163" s="35">
        <v>0.11375618178906774</v>
      </c>
      <c r="T163" s="35"/>
      <c r="U163" s="35">
        <v>7.2733657815471408E-3</v>
      </c>
      <c r="V163" s="35">
        <v>0</v>
      </c>
      <c r="W163" s="35"/>
      <c r="X163" s="35">
        <v>0</v>
      </c>
      <c r="Y163" s="35">
        <v>0</v>
      </c>
      <c r="Z163" s="35">
        <v>0</v>
      </c>
      <c r="AA163" s="35">
        <v>1.6498844882919312</v>
      </c>
      <c r="AB163" s="35">
        <v>1.2885375051137772E-4</v>
      </c>
      <c r="AC163" s="35">
        <v>0</v>
      </c>
      <c r="AD163" s="35">
        <v>0</v>
      </c>
      <c r="AE163" s="35">
        <v>0</v>
      </c>
      <c r="AF163" s="35"/>
      <c r="AG163" s="35"/>
      <c r="AH163" s="35"/>
      <c r="AI163" s="35"/>
      <c r="AJ163" s="35"/>
      <c r="AK163" s="35"/>
      <c r="AL163" s="35">
        <v>0</v>
      </c>
      <c r="AM163" s="35">
        <v>0</v>
      </c>
      <c r="AN163" s="35">
        <v>0</v>
      </c>
      <c r="AO163" s="35">
        <v>4.6035892716493255E-2</v>
      </c>
      <c r="AP163" s="35">
        <v>0</v>
      </c>
      <c r="AQ163" s="35">
        <v>0</v>
      </c>
      <c r="AR163" s="185">
        <v>28.241365011576406</v>
      </c>
    </row>
    <row r="164" spans="1:44" x14ac:dyDescent="0.2">
      <c r="A164" s="37" t="s">
        <v>189</v>
      </c>
      <c r="B164" s="34">
        <v>4.8227716234562941</v>
      </c>
      <c r="C164" s="35">
        <v>8.7633559353527998E-2</v>
      </c>
      <c r="D164" s="35">
        <v>2.3612241935795928</v>
      </c>
      <c r="E164" s="35">
        <v>0</v>
      </c>
      <c r="F164" s="35">
        <v>1.4911449706074436</v>
      </c>
      <c r="G164" s="35">
        <v>0.62980874719822266</v>
      </c>
      <c r="H164" s="35">
        <v>0</v>
      </c>
      <c r="I164" s="35">
        <v>0</v>
      </c>
      <c r="J164" s="35">
        <v>0</v>
      </c>
      <c r="K164" s="35">
        <v>0</v>
      </c>
      <c r="L164" s="35">
        <v>0</v>
      </c>
      <c r="M164" s="35">
        <v>0.31995824906433012</v>
      </c>
      <c r="N164" s="35">
        <v>0</v>
      </c>
      <c r="O164" s="35">
        <v>0</v>
      </c>
      <c r="P164" s="35"/>
      <c r="Q164" s="35">
        <v>0</v>
      </c>
      <c r="R164" s="35"/>
      <c r="S164" s="35"/>
      <c r="T164" s="35"/>
      <c r="U164" s="35">
        <v>0</v>
      </c>
      <c r="V164" s="35">
        <v>0</v>
      </c>
      <c r="W164" s="35"/>
      <c r="X164" s="35">
        <v>0</v>
      </c>
      <c r="Y164" s="35">
        <v>0</v>
      </c>
      <c r="Z164" s="35">
        <v>0</v>
      </c>
      <c r="AA164" s="35">
        <v>8.9792091122677956E-2</v>
      </c>
      <c r="AB164" s="35">
        <v>7.37601630603355E-6</v>
      </c>
      <c r="AC164" s="35">
        <v>0</v>
      </c>
      <c r="AD164" s="35">
        <v>0</v>
      </c>
      <c r="AE164" s="35">
        <v>0</v>
      </c>
      <c r="AF164" s="35"/>
      <c r="AG164" s="35"/>
      <c r="AH164" s="35"/>
      <c r="AI164" s="35"/>
      <c r="AJ164" s="35"/>
      <c r="AK164" s="35"/>
      <c r="AL164" s="35">
        <v>0</v>
      </c>
      <c r="AM164" s="35">
        <v>0</v>
      </c>
      <c r="AN164" s="35">
        <v>0</v>
      </c>
      <c r="AO164" s="35">
        <v>8.5013028271553395E-3</v>
      </c>
      <c r="AP164" s="35">
        <v>0</v>
      </c>
      <c r="AQ164" s="35">
        <v>0</v>
      </c>
      <c r="AR164" s="185">
        <v>9.8108421132255508</v>
      </c>
    </row>
    <row r="165" spans="1:44" x14ac:dyDescent="0.2">
      <c r="A165" s="37" t="s">
        <v>193</v>
      </c>
      <c r="B165" s="34">
        <v>1.9956296372922593</v>
      </c>
      <c r="C165" s="35">
        <v>0.39921954816607208</v>
      </c>
      <c r="D165" s="35">
        <v>0.9770582869984521</v>
      </c>
      <c r="E165" s="35">
        <v>0</v>
      </c>
      <c r="F165" s="35">
        <v>0.61702550507894194</v>
      </c>
      <c r="G165" s="35">
        <v>0.26061051608202324</v>
      </c>
      <c r="H165" s="35">
        <v>0</v>
      </c>
      <c r="I165" s="35">
        <v>0</v>
      </c>
      <c r="J165" s="35">
        <v>0</v>
      </c>
      <c r="K165" s="35">
        <v>0</v>
      </c>
      <c r="L165" s="35">
        <v>0</v>
      </c>
      <c r="M165" s="35">
        <v>0.13239651685420556</v>
      </c>
      <c r="N165" s="35">
        <v>0</v>
      </c>
      <c r="O165" s="35">
        <v>0</v>
      </c>
      <c r="P165" s="35"/>
      <c r="Q165" s="35">
        <v>0</v>
      </c>
      <c r="R165" s="35"/>
      <c r="S165" s="35"/>
      <c r="T165" s="35"/>
      <c r="U165" s="35">
        <v>0</v>
      </c>
      <c r="V165" s="35">
        <v>0</v>
      </c>
      <c r="W165" s="35"/>
      <c r="X165" s="35">
        <v>0</v>
      </c>
      <c r="Y165" s="35">
        <v>0</v>
      </c>
      <c r="Z165" s="35">
        <v>0</v>
      </c>
      <c r="AA165" s="35">
        <v>0.40905285955886622</v>
      </c>
      <c r="AB165" s="35">
        <v>3.360185206081951E-5</v>
      </c>
      <c r="AC165" s="35">
        <v>0</v>
      </c>
      <c r="AD165" s="35">
        <v>0</v>
      </c>
      <c r="AE165" s="35">
        <v>0</v>
      </c>
      <c r="AF165" s="35"/>
      <c r="AG165" s="35"/>
      <c r="AH165" s="35"/>
      <c r="AI165" s="35"/>
      <c r="AJ165" s="35"/>
      <c r="AK165" s="35"/>
      <c r="AL165" s="35">
        <v>0</v>
      </c>
      <c r="AM165" s="35">
        <v>0</v>
      </c>
      <c r="AN165" s="35">
        <v>0</v>
      </c>
      <c r="AO165" s="35">
        <v>4.7435920550241688E-3</v>
      </c>
      <c r="AP165" s="35">
        <v>0</v>
      </c>
      <c r="AQ165" s="35">
        <v>0</v>
      </c>
      <c r="AR165" s="185">
        <v>4.7957700639379048</v>
      </c>
    </row>
    <row r="166" spans="1:44" x14ac:dyDescent="0.2">
      <c r="A166" s="37" t="s">
        <v>128</v>
      </c>
      <c r="B166" s="34">
        <v>49.019940447680305</v>
      </c>
      <c r="C166" s="35">
        <v>7.5812856765798742</v>
      </c>
      <c r="D166" s="35">
        <v>2.1352587175053732</v>
      </c>
      <c r="E166" s="35">
        <v>0</v>
      </c>
      <c r="F166" s="35">
        <v>11.948318308653667</v>
      </c>
      <c r="G166" s="35">
        <v>1.0023481387770124E-2</v>
      </c>
      <c r="H166" s="35">
        <v>0.22913745188940784</v>
      </c>
      <c r="I166" s="35">
        <v>0</v>
      </c>
      <c r="J166" s="35">
        <v>0</v>
      </c>
      <c r="K166" s="35">
        <v>0</v>
      </c>
      <c r="L166" s="35">
        <v>0</v>
      </c>
      <c r="M166" s="35">
        <v>0.30554997942515161</v>
      </c>
      <c r="N166" s="35">
        <v>0</v>
      </c>
      <c r="O166" s="35">
        <v>0</v>
      </c>
      <c r="P166" s="35">
        <v>0.16250883112723963</v>
      </c>
      <c r="Q166" s="35">
        <v>0</v>
      </c>
      <c r="R166" s="35">
        <v>0</v>
      </c>
      <c r="S166" s="35">
        <v>8.1254415563619814E-2</v>
      </c>
      <c r="T166" s="35"/>
      <c r="U166" s="35">
        <v>0</v>
      </c>
      <c r="V166" s="35">
        <v>0</v>
      </c>
      <c r="W166" s="35"/>
      <c r="X166" s="35">
        <v>0</v>
      </c>
      <c r="Y166" s="35">
        <v>0</v>
      </c>
      <c r="Z166" s="35">
        <v>0</v>
      </c>
      <c r="AA166" s="35">
        <v>7.7680228821050106</v>
      </c>
      <c r="AB166" s="35">
        <v>5.98220617237636E-4</v>
      </c>
      <c r="AC166" s="35">
        <v>0</v>
      </c>
      <c r="AD166" s="35">
        <v>0</v>
      </c>
      <c r="AE166" s="35">
        <v>0</v>
      </c>
      <c r="AF166" s="35"/>
      <c r="AG166" s="35"/>
      <c r="AH166" s="35"/>
      <c r="AI166" s="35"/>
      <c r="AJ166" s="35"/>
      <c r="AK166" s="35"/>
      <c r="AL166" s="35">
        <v>0</v>
      </c>
      <c r="AM166" s="35">
        <v>0</v>
      </c>
      <c r="AN166" s="35">
        <v>0</v>
      </c>
      <c r="AO166" s="35">
        <v>3.5943047826619413E-3</v>
      </c>
      <c r="AP166" s="35">
        <v>0</v>
      </c>
      <c r="AQ166" s="35">
        <v>0</v>
      </c>
      <c r="AR166" s="185">
        <v>79.245492717317333</v>
      </c>
    </row>
    <row r="167" spans="1:44" x14ac:dyDescent="0.2">
      <c r="A167" s="37" t="s">
        <v>123</v>
      </c>
      <c r="B167" s="34">
        <v>53.189923172558927</v>
      </c>
      <c r="C167" s="35">
        <v>0.33015135020977882</v>
      </c>
      <c r="D167" s="35">
        <v>7.9356921024895382</v>
      </c>
      <c r="E167" s="35">
        <v>0</v>
      </c>
      <c r="F167" s="35">
        <v>6.7718131801896231</v>
      </c>
      <c r="G167" s="35">
        <v>2.0237670248386923</v>
      </c>
      <c r="H167" s="35">
        <v>0.11375618178906774</v>
      </c>
      <c r="I167" s="35">
        <v>0</v>
      </c>
      <c r="J167" s="35">
        <v>0</v>
      </c>
      <c r="K167" s="35">
        <v>0</v>
      </c>
      <c r="L167" s="35">
        <v>0</v>
      </c>
      <c r="M167" s="35">
        <v>1.0780200492640106</v>
      </c>
      <c r="N167" s="35">
        <v>0</v>
      </c>
      <c r="O167" s="35">
        <v>0</v>
      </c>
      <c r="P167" s="35"/>
      <c r="Q167" s="35">
        <v>0</v>
      </c>
      <c r="R167" s="35"/>
      <c r="S167" s="35"/>
      <c r="T167" s="35"/>
      <c r="U167" s="35">
        <v>4.005404727872074E-4</v>
      </c>
      <c r="V167" s="35">
        <v>0</v>
      </c>
      <c r="W167" s="35"/>
      <c r="X167" s="35">
        <v>0</v>
      </c>
      <c r="Y167" s="35">
        <v>0</v>
      </c>
      <c r="Z167" s="35">
        <v>0</v>
      </c>
      <c r="AA167" s="35">
        <v>0.33828341951419494</v>
      </c>
      <c r="AB167" s="35">
        <v>2.7015353482542046E-5</v>
      </c>
      <c r="AC167" s="35">
        <v>0</v>
      </c>
      <c r="AD167" s="35">
        <v>0</v>
      </c>
      <c r="AE167" s="35">
        <v>0</v>
      </c>
      <c r="AF167" s="35"/>
      <c r="AG167" s="35"/>
      <c r="AH167" s="35"/>
      <c r="AI167" s="35"/>
      <c r="AJ167" s="35"/>
      <c r="AK167" s="35"/>
      <c r="AL167" s="35">
        <v>0</v>
      </c>
      <c r="AM167" s="35">
        <v>0</v>
      </c>
      <c r="AN167" s="35">
        <v>0</v>
      </c>
      <c r="AO167" s="35">
        <v>0</v>
      </c>
      <c r="AP167" s="35">
        <v>0</v>
      </c>
      <c r="AQ167" s="35">
        <v>0</v>
      </c>
      <c r="AR167" s="185">
        <v>71.78183403668011</v>
      </c>
    </row>
    <row r="168" spans="1:44" x14ac:dyDescent="0.2">
      <c r="A168" s="37" t="s">
        <v>133</v>
      </c>
      <c r="B168" s="34">
        <v>27.804466346810941</v>
      </c>
      <c r="C168" s="35">
        <v>0.46181494770430631</v>
      </c>
      <c r="D168" s="35">
        <v>3.1392532933048831</v>
      </c>
      <c r="E168" s="35">
        <v>0</v>
      </c>
      <c r="F168" s="35">
        <v>2.0053444177993414</v>
      </c>
      <c r="G168" s="35">
        <v>0.83612540576315786</v>
      </c>
      <c r="H168" s="35">
        <v>0</v>
      </c>
      <c r="I168" s="35">
        <v>0</v>
      </c>
      <c r="J168" s="35">
        <v>0</v>
      </c>
      <c r="K168" s="35">
        <v>0</v>
      </c>
      <c r="L168" s="35">
        <v>0</v>
      </c>
      <c r="M168" s="35">
        <v>0.42542023537501522</v>
      </c>
      <c r="N168" s="35">
        <v>0</v>
      </c>
      <c r="O168" s="35">
        <v>0</v>
      </c>
      <c r="P168" s="35"/>
      <c r="Q168" s="35">
        <v>0</v>
      </c>
      <c r="R168" s="35"/>
      <c r="S168" s="35">
        <v>4.0627207781809907E-2</v>
      </c>
      <c r="T168" s="35"/>
      <c r="U168" s="35">
        <v>3.7349199612496807E-3</v>
      </c>
      <c r="V168" s="35">
        <v>0</v>
      </c>
      <c r="W168" s="35"/>
      <c r="X168" s="35">
        <v>0</v>
      </c>
      <c r="Y168" s="35">
        <v>0</v>
      </c>
      <c r="Z168" s="35">
        <v>0</v>
      </c>
      <c r="AA168" s="35">
        <v>0.47319006750363629</v>
      </c>
      <c r="AB168" s="35">
        <v>3.8870435136557759E-5</v>
      </c>
      <c r="AC168" s="35">
        <v>0</v>
      </c>
      <c r="AD168" s="35">
        <v>0</v>
      </c>
      <c r="AE168" s="35">
        <v>0</v>
      </c>
      <c r="AF168" s="35"/>
      <c r="AG168" s="35"/>
      <c r="AH168" s="35"/>
      <c r="AI168" s="35"/>
      <c r="AJ168" s="35"/>
      <c r="AK168" s="35"/>
      <c r="AL168" s="35">
        <v>0</v>
      </c>
      <c r="AM168" s="35">
        <v>0</v>
      </c>
      <c r="AN168" s="35">
        <v>0</v>
      </c>
      <c r="AO168" s="35">
        <v>1.1758380006652976E-2</v>
      </c>
      <c r="AP168" s="35">
        <v>0</v>
      </c>
      <c r="AQ168" s="35">
        <v>0</v>
      </c>
      <c r="AR168" s="185">
        <v>35.201774092446122</v>
      </c>
    </row>
    <row r="169" spans="1:44" x14ac:dyDescent="0.2">
      <c r="A169" s="37" t="s">
        <v>212</v>
      </c>
      <c r="B169" s="34">
        <v>9.0592205875420593</v>
      </c>
      <c r="C169" s="35">
        <v>0.15022895889176233</v>
      </c>
      <c r="D169" s="35">
        <v>4.4148607815657641</v>
      </c>
      <c r="E169" s="35">
        <v>0</v>
      </c>
      <c r="F169" s="35">
        <v>2.8794984622061817</v>
      </c>
      <c r="G169" s="35">
        <v>1.1727473223691045</v>
      </c>
      <c r="H169" s="35">
        <v>0</v>
      </c>
      <c r="I169" s="35">
        <v>0</v>
      </c>
      <c r="J169" s="35">
        <v>0</v>
      </c>
      <c r="K169" s="35">
        <v>0</v>
      </c>
      <c r="L169" s="35">
        <v>0</v>
      </c>
      <c r="M169" s="35">
        <v>0.5983766343816812</v>
      </c>
      <c r="N169" s="35">
        <v>0</v>
      </c>
      <c r="O169" s="35">
        <v>0</v>
      </c>
      <c r="P169" s="35"/>
      <c r="Q169" s="35">
        <v>0</v>
      </c>
      <c r="R169" s="35"/>
      <c r="S169" s="35"/>
      <c r="T169" s="35"/>
      <c r="U169" s="35">
        <v>4.6188529432674979E-5</v>
      </c>
      <c r="V169" s="35">
        <v>0</v>
      </c>
      <c r="W169" s="35"/>
      <c r="X169" s="35">
        <v>0</v>
      </c>
      <c r="Y169" s="35">
        <v>0</v>
      </c>
      <c r="Z169" s="35">
        <v>0</v>
      </c>
      <c r="AA169" s="35">
        <v>0.15392929906744793</v>
      </c>
      <c r="AB169" s="35">
        <v>1.2644599381771803E-5</v>
      </c>
      <c r="AC169" s="35">
        <v>0</v>
      </c>
      <c r="AD169" s="35">
        <v>0</v>
      </c>
      <c r="AE169" s="35">
        <v>0</v>
      </c>
      <c r="AF169" s="35"/>
      <c r="AG169" s="35"/>
      <c r="AH169" s="35"/>
      <c r="AI169" s="35"/>
      <c r="AJ169" s="35"/>
      <c r="AK169" s="35"/>
      <c r="AL169" s="35">
        <v>0</v>
      </c>
      <c r="AM169" s="35">
        <v>0</v>
      </c>
      <c r="AN169" s="35">
        <v>0</v>
      </c>
      <c r="AO169" s="35">
        <v>1.1835309518523376E-6</v>
      </c>
      <c r="AP169" s="35">
        <v>0</v>
      </c>
      <c r="AQ169" s="35">
        <v>0</v>
      </c>
      <c r="AR169" s="185">
        <v>18.428922062683764</v>
      </c>
    </row>
    <row r="170" spans="1:44" x14ac:dyDescent="0.2">
      <c r="A170" s="37" t="s">
        <v>122</v>
      </c>
      <c r="B170" s="34">
        <v>171.17828141094679</v>
      </c>
      <c r="C170" s="35">
        <v>13.096819322932024</v>
      </c>
      <c r="D170" s="35">
        <v>35.204067557555049</v>
      </c>
      <c r="E170" s="35">
        <v>0</v>
      </c>
      <c r="F170" s="35">
        <v>38.25908669176583</v>
      </c>
      <c r="G170" s="35">
        <v>8.5439754410097013</v>
      </c>
      <c r="H170" s="35">
        <v>0.87754768808709405</v>
      </c>
      <c r="I170" s="35">
        <v>0</v>
      </c>
      <c r="J170" s="35">
        <v>0</v>
      </c>
      <c r="K170" s="35">
        <v>0</v>
      </c>
      <c r="L170" s="35">
        <v>0</v>
      </c>
      <c r="M170" s="35">
        <v>4.7948473404022591</v>
      </c>
      <c r="N170" s="35">
        <v>0</v>
      </c>
      <c r="O170" s="35">
        <v>0</v>
      </c>
      <c r="P170" s="35">
        <v>3.0608538342815583</v>
      </c>
      <c r="Q170" s="35">
        <v>0</v>
      </c>
      <c r="R170" s="35">
        <v>3.0608538342815583</v>
      </c>
      <c r="S170" s="35">
        <v>0.47127561026899489</v>
      </c>
      <c r="T170" s="35">
        <v>0.97505298676343766</v>
      </c>
      <c r="U170" s="35">
        <v>1.0281786591173176E-3</v>
      </c>
      <c r="V170" s="35">
        <v>0</v>
      </c>
      <c r="W170" s="35"/>
      <c r="X170" s="35">
        <v>0</v>
      </c>
      <c r="Y170" s="35">
        <v>0</v>
      </c>
      <c r="Z170" s="35">
        <v>0</v>
      </c>
      <c r="AA170" s="35">
        <v>13.419411498713906</v>
      </c>
      <c r="AB170" s="35">
        <v>1.0594895269768526E-3</v>
      </c>
      <c r="AC170" s="35">
        <v>0</v>
      </c>
      <c r="AD170" s="35">
        <v>0</v>
      </c>
      <c r="AE170" s="35">
        <v>0</v>
      </c>
      <c r="AF170" s="35"/>
      <c r="AG170" s="35"/>
      <c r="AH170" s="35"/>
      <c r="AI170" s="35"/>
      <c r="AJ170" s="35"/>
      <c r="AK170" s="35"/>
      <c r="AL170" s="35">
        <v>0</v>
      </c>
      <c r="AM170" s="35">
        <v>0</v>
      </c>
      <c r="AN170" s="35">
        <v>0</v>
      </c>
      <c r="AO170" s="35">
        <v>0.27529670145605728</v>
      </c>
      <c r="AP170" s="35">
        <v>0</v>
      </c>
      <c r="AQ170" s="35">
        <v>0</v>
      </c>
      <c r="AR170" s="185">
        <v>293.21945758665032</v>
      </c>
    </row>
    <row r="171" spans="1:44" x14ac:dyDescent="0.2">
      <c r="A171" s="37" t="s">
        <v>130</v>
      </c>
      <c r="B171" s="34">
        <v>2.3282345768409698</v>
      </c>
      <c r="C171" s="35">
        <v>0</v>
      </c>
      <c r="D171" s="35">
        <v>1.1399013348315277</v>
      </c>
      <c r="E171" s="35">
        <v>0</v>
      </c>
      <c r="F171" s="35">
        <v>0.71986308925876574</v>
      </c>
      <c r="G171" s="35">
        <v>0.30404560209569376</v>
      </c>
      <c r="H171" s="35">
        <v>0</v>
      </c>
      <c r="I171" s="35">
        <v>0</v>
      </c>
      <c r="J171" s="35">
        <v>0</v>
      </c>
      <c r="K171" s="35">
        <v>0</v>
      </c>
      <c r="L171" s="35">
        <v>0</v>
      </c>
      <c r="M171" s="35">
        <v>0.15446260299657313</v>
      </c>
      <c r="N171" s="35">
        <v>0</v>
      </c>
      <c r="O171" s="35">
        <v>0</v>
      </c>
      <c r="P171" s="35">
        <v>0</v>
      </c>
      <c r="Q171" s="35">
        <v>0</v>
      </c>
      <c r="R171" s="35"/>
      <c r="S171" s="35"/>
      <c r="T171" s="35">
        <v>0.80230609927518204</v>
      </c>
      <c r="U171" s="35">
        <v>0</v>
      </c>
      <c r="V171" s="35">
        <v>0</v>
      </c>
      <c r="W171" s="35"/>
      <c r="X171" s="35">
        <v>0</v>
      </c>
      <c r="Y171" s="35">
        <v>0</v>
      </c>
      <c r="Z171" s="35">
        <v>0</v>
      </c>
      <c r="AA171" s="35">
        <v>0</v>
      </c>
      <c r="AB171" s="35">
        <v>0</v>
      </c>
      <c r="AC171" s="35">
        <v>0</v>
      </c>
      <c r="AD171" s="35">
        <v>0</v>
      </c>
      <c r="AE171" s="35">
        <v>0</v>
      </c>
      <c r="AF171" s="35"/>
      <c r="AG171" s="35"/>
      <c r="AH171" s="35"/>
      <c r="AI171" s="35"/>
      <c r="AJ171" s="35"/>
      <c r="AK171" s="35">
        <v>0</v>
      </c>
      <c r="AL171" s="35">
        <v>0</v>
      </c>
      <c r="AM171" s="35">
        <v>0</v>
      </c>
      <c r="AN171" s="35">
        <v>0</v>
      </c>
      <c r="AO171" s="35">
        <v>0</v>
      </c>
      <c r="AP171" s="35">
        <v>0</v>
      </c>
      <c r="AQ171" s="35">
        <v>0</v>
      </c>
      <c r="AR171" s="185">
        <v>5.448813305298712</v>
      </c>
    </row>
    <row r="172" spans="1:44" x14ac:dyDescent="0.2">
      <c r="A172" s="14" t="s">
        <v>16</v>
      </c>
      <c r="B172" s="187">
        <v>930.69763402092053</v>
      </c>
      <c r="C172" s="188">
        <v>34.463297231872644</v>
      </c>
      <c r="D172" s="188">
        <v>80.054981607776469</v>
      </c>
      <c r="E172" s="188">
        <v>0</v>
      </c>
      <c r="F172" s="188">
        <v>111.7336184824712</v>
      </c>
      <c r="G172" s="188">
        <v>18.123778965426531</v>
      </c>
      <c r="H172" s="188">
        <v>2.5668269876547498</v>
      </c>
      <c r="I172" s="188">
        <v>0</v>
      </c>
      <c r="J172" s="188">
        <v>0</v>
      </c>
      <c r="K172" s="188">
        <v>0</v>
      </c>
      <c r="L172" s="188">
        <v>0</v>
      </c>
      <c r="M172" s="188">
        <v>10.941433566593346</v>
      </c>
      <c r="N172" s="188">
        <v>0</v>
      </c>
      <c r="O172" s="188">
        <v>0</v>
      </c>
      <c r="P172" s="188">
        <v>10.158102016101495</v>
      </c>
      <c r="Q172" s="188">
        <v>0</v>
      </c>
      <c r="R172" s="188">
        <v>3.0724732157071561</v>
      </c>
      <c r="S172" s="188">
        <v>1.6340262969843944</v>
      </c>
      <c r="T172" s="188">
        <v>4.5032822193669375</v>
      </c>
      <c r="U172" s="188">
        <v>1.4410207900502814E-2</v>
      </c>
      <c r="V172" s="188">
        <v>0</v>
      </c>
      <c r="W172" s="188">
        <v>0</v>
      </c>
      <c r="X172" s="188">
        <v>0</v>
      </c>
      <c r="Y172" s="188">
        <v>0</v>
      </c>
      <c r="Z172" s="188">
        <v>0</v>
      </c>
      <c r="AA172" s="188">
        <v>35.312174334359753</v>
      </c>
      <c r="AB172" s="188">
        <v>2.756257398179356E-3</v>
      </c>
      <c r="AC172" s="188">
        <v>0</v>
      </c>
      <c r="AD172" s="188">
        <v>0</v>
      </c>
      <c r="AE172" s="188">
        <v>0</v>
      </c>
      <c r="AF172" s="188">
        <v>0</v>
      </c>
      <c r="AG172" s="188">
        <v>0</v>
      </c>
      <c r="AH172" s="188">
        <v>0</v>
      </c>
      <c r="AI172" s="188">
        <v>0</v>
      </c>
      <c r="AJ172" s="188">
        <v>0</v>
      </c>
      <c r="AK172" s="188">
        <v>0</v>
      </c>
      <c r="AL172" s="188">
        <v>0</v>
      </c>
      <c r="AM172" s="188">
        <v>0</v>
      </c>
      <c r="AN172" s="188">
        <v>0</v>
      </c>
      <c r="AO172" s="188">
        <v>0.37947791713101964</v>
      </c>
      <c r="AP172" s="188">
        <v>0</v>
      </c>
      <c r="AQ172" s="188">
        <v>0</v>
      </c>
      <c r="AR172" s="189">
        <v>1243.658273327665</v>
      </c>
    </row>
    <row r="175" spans="1:44" x14ac:dyDescent="0.2">
      <c r="A175" s="11" t="s">
        <v>310</v>
      </c>
      <c r="B175" s="11" t="s">
        <v>79</v>
      </c>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5"/>
    </row>
    <row r="176" spans="1:44" x14ac:dyDescent="0.2">
      <c r="A176" s="17" t="s">
        <v>80</v>
      </c>
      <c r="B176" s="18" t="s">
        <v>84</v>
      </c>
      <c r="C176" s="19" t="s">
        <v>18</v>
      </c>
      <c r="D176" s="19" t="s">
        <v>61</v>
      </c>
      <c r="E176" s="19" t="s">
        <v>68</v>
      </c>
      <c r="F176" s="19" t="s">
        <v>71</v>
      </c>
      <c r="G176" s="19" t="s">
        <v>17</v>
      </c>
      <c r="H176" s="19" t="s">
        <v>50</v>
      </c>
      <c r="I176" s="19" t="s">
        <v>77</v>
      </c>
      <c r="J176" s="19" t="s">
        <v>21</v>
      </c>
      <c r="K176" s="19" t="s">
        <v>20</v>
      </c>
      <c r="L176" s="19" t="s">
        <v>60</v>
      </c>
      <c r="M176" s="19" t="s">
        <v>83</v>
      </c>
      <c r="N176" s="19" t="s">
        <v>54</v>
      </c>
      <c r="O176" s="19" t="s">
        <v>55</v>
      </c>
      <c r="P176" s="19" t="s">
        <v>86</v>
      </c>
      <c r="Q176" s="19" t="s">
        <v>76</v>
      </c>
      <c r="R176" s="19" t="s">
        <v>31</v>
      </c>
      <c r="S176" s="19" t="s">
        <v>39</v>
      </c>
      <c r="T176" s="19" t="s">
        <v>32</v>
      </c>
      <c r="U176" s="19" t="s">
        <v>82</v>
      </c>
      <c r="V176" s="19" t="s">
        <v>70</v>
      </c>
      <c r="W176" s="19" t="s">
        <v>85</v>
      </c>
      <c r="X176" s="19" t="s">
        <v>104</v>
      </c>
      <c r="Y176" s="19" t="s">
        <v>87</v>
      </c>
      <c r="Z176" s="19" t="s">
        <v>51</v>
      </c>
      <c r="AA176" s="19" t="s">
        <v>113</v>
      </c>
      <c r="AB176" s="19" t="s">
        <v>52</v>
      </c>
      <c r="AC176" s="19" t="s">
        <v>117</v>
      </c>
      <c r="AD176" s="19" t="s">
        <v>64</v>
      </c>
      <c r="AE176" s="19" t="s">
        <v>121</v>
      </c>
      <c r="AF176" s="19" t="s">
        <v>222</v>
      </c>
      <c r="AG176" s="19" t="s">
        <v>223</v>
      </c>
      <c r="AH176" s="19" t="s">
        <v>224</v>
      </c>
      <c r="AI176" s="19" t="s">
        <v>13</v>
      </c>
      <c r="AJ176" s="19" t="s">
        <v>225</v>
      </c>
      <c r="AK176" s="19" t="s">
        <v>226</v>
      </c>
      <c r="AL176" s="19" t="s">
        <v>248</v>
      </c>
      <c r="AM176" s="19" t="s">
        <v>255</v>
      </c>
      <c r="AN176" s="19" t="s">
        <v>110</v>
      </c>
      <c r="AO176" s="19" t="s">
        <v>111</v>
      </c>
      <c r="AP176" s="19" t="s">
        <v>119</v>
      </c>
      <c r="AQ176" s="19" t="s">
        <v>456</v>
      </c>
      <c r="AR176" s="20" t="s">
        <v>16</v>
      </c>
    </row>
    <row r="177" spans="1:44" x14ac:dyDescent="0.2">
      <c r="A177" s="36" t="s">
        <v>125</v>
      </c>
      <c r="B177" s="32">
        <v>0</v>
      </c>
      <c r="C177" s="33">
        <v>0</v>
      </c>
      <c r="D177" s="33">
        <v>0</v>
      </c>
      <c r="E177" s="33">
        <v>0</v>
      </c>
      <c r="F177" s="33">
        <v>0</v>
      </c>
      <c r="G177" s="33">
        <v>0</v>
      </c>
      <c r="H177" s="33">
        <v>0</v>
      </c>
      <c r="I177" s="33">
        <v>0</v>
      </c>
      <c r="J177" s="33">
        <v>0</v>
      </c>
      <c r="K177" s="33">
        <v>0</v>
      </c>
      <c r="L177" s="33">
        <v>0</v>
      </c>
      <c r="M177" s="33">
        <v>0</v>
      </c>
      <c r="N177" s="33">
        <v>0</v>
      </c>
      <c r="O177" s="33">
        <v>0</v>
      </c>
      <c r="P177" s="33">
        <v>0</v>
      </c>
      <c r="Q177" s="33">
        <v>0</v>
      </c>
      <c r="R177" s="33">
        <v>0</v>
      </c>
      <c r="S177" s="33">
        <v>0</v>
      </c>
      <c r="T177" s="33">
        <v>0</v>
      </c>
      <c r="U177" s="33">
        <v>0</v>
      </c>
      <c r="V177" s="33">
        <v>0</v>
      </c>
      <c r="W177" s="33"/>
      <c r="X177" s="33">
        <v>0</v>
      </c>
      <c r="Y177" s="33">
        <v>0</v>
      </c>
      <c r="Z177" s="33">
        <v>0</v>
      </c>
      <c r="AA177" s="33">
        <v>0</v>
      </c>
      <c r="AB177" s="33">
        <v>0</v>
      </c>
      <c r="AC177" s="33">
        <v>0</v>
      </c>
      <c r="AD177" s="33">
        <v>0</v>
      </c>
      <c r="AE177" s="33">
        <v>0</v>
      </c>
      <c r="AF177" s="33"/>
      <c r="AG177" s="33"/>
      <c r="AH177" s="33"/>
      <c r="AI177" s="33"/>
      <c r="AJ177" s="33"/>
      <c r="AK177" s="33"/>
      <c r="AL177" s="33">
        <v>0</v>
      </c>
      <c r="AM177" s="33">
        <v>0</v>
      </c>
      <c r="AN177" s="33">
        <v>0</v>
      </c>
      <c r="AO177" s="33">
        <v>0</v>
      </c>
      <c r="AP177" s="33">
        <v>0</v>
      </c>
      <c r="AQ177" s="33">
        <v>0</v>
      </c>
      <c r="AR177" s="184">
        <v>0</v>
      </c>
    </row>
    <row r="178" spans="1:44" x14ac:dyDescent="0.2">
      <c r="A178" s="37" t="s">
        <v>129</v>
      </c>
      <c r="B178" s="34"/>
      <c r="C178" s="35"/>
      <c r="D178" s="35"/>
      <c r="E178" s="35"/>
      <c r="F178" s="35"/>
      <c r="G178" s="35"/>
      <c r="H178" s="35"/>
      <c r="I178" s="35"/>
      <c r="J178" s="35"/>
      <c r="K178" s="35"/>
      <c r="L178" s="35"/>
      <c r="M178" s="35"/>
      <c r="N178" s="35"/>
      <c r="O178" s="35"/>
      <c r="P178" s="35">
        <v>0</v>
      </c>
      <c r="Q178" s="35"/>
      <c r="R178" s="35"/>
      <c r="S178" s="35"/>
      <c r="T178" s="35"/>
      <c r="U178" s="35"/>
      <c r="V178" s="35"/>
      <c r="W178" s="35"/>
      <c r="X178" s="35"/>
      <c r="Y178" s="35"/>
      <c r="Z178" s="35"/>
      <c r="AA178" s="35"/>
      <c r="AB178" s="35"/>
      <c r="AC178" s="35"/>
      <c r="AD178" s="35"/>
      <c r="AE178" s="35"/>
      <c r="AF178" s="35"/>
      <c r="AG178" s="35"/>
      <c r="AH178" s="35"/>
      <c r="AI178" s="35">
        <v>0</v>
      </c>
      <c r="AJ178" s="35">
        <v>0</v>
      </c>
      <c r="AK178" s="35"/>
      <c r="AL178" s="35"/>
      <c r="AM178" s="35"/>
      <c r="AN178" s="35"/>
      <c r="AO178" s="35"/>
      <c r="AP178" s="35"/>
      <c r="AQ178" s="35"/>
      <c r="AR178" s="185">
        <v>0</v>
      </c>
    </row>
    <row r="179" spans="1:44" x14ac:dyDescent="0.2">
      <c r="A179" s="37" t="s">
        <v>155</v>
      </c>
      <c r="B179" s="34">
        <v>0</v>
      </c>
      <c r="C179" s="35">
        <v>0</v>
      </c>
      <c r="D179" s="35">
        <v>0</v>
      </c>
      <c r="E179" s="35">
        <v>0</v>
      </c>
      <c r="F179" s="35">
        <v>0</v>
      </c>
      <c r="G179" s="35">
        <v>0</v>
      </c>
      <c r="H179" s="35">
        <v>0</v>
      </c>
      <c r="I179" s="35">
        <v>0</v>
      </c>
      <c r="J179" s="35">
        <v>0</v>
      </c>
      <c r="K179" s="35">
        <v>0</v>
      </c>
      <c r="L179" s="35">
        <v>0</v>
      </c>
      <c r="M179" s="35">
        <v>0</v>
      </c>
      <c r="N179" s="35">
        <v>0</v>
      </c>
      <c r="O179" s="35">
        <v>0</v>
      </c>
      <c r="P179" s="35"/>
      <c r="Q179" s="35">
        <v>0</v>
      </c>
      <c r="R179" s="35"/>
      <c r="S179" s="35"/>
      <c r="T179" s="35"/>
      <c r="U179" s="35">
        <v>0</v>
      </c>
      <c r="V179" s="35">
        <v>0</v>
      </c>
      <c r="W179" s="35"/>
      <c r="X179" s="35">
        <v>0</v>
      </c>
      <c r="Y179" s="35">
        <v>0</v>
      </c>
      <c r="Z179" s="35">
        <v>0</v>
      </c>
      <c r="AA179" s="35">
        <v>0</v>
      </c>
      <c r="AB179" s="35">
        <v>0</v>
      </c>
      <c r="AC179" s="35">
        <v>0</v>
      </c>
      <c r="AD179" s="35">
        <v>0</v>
      </c>
      <c r="AE179" s="35">
        <v>0</v>
      </c>
      <c r="AF179" s="35"/>
      <c r="AG179" s="35"/>
      <c r="AH179" s="35"/>
      <c r="AI179" s="35"/>
      <c r="AJ179" s="35"/>
      <c r="AK179" s="35"/>
      <c r="AL179" s="35">
        <v>0</v>
      </c>
      <c r="AM179" s="35">
        <v>0</v>
      </c>
      <c r="AN179" s="35">
        <v>0</v>
      </c>
      <c r="AO179" s="35">
        <v>0</v>
      </c>
      <c r="AP179" s="35">
        <v>0</v>
      </c>
      <c r="AQ179" s="35">
        <v>0</v>
      </c>
      <c r="AR179" s="185">
        <v>0</v>
      </c>
    </row>
    <row r="180" spans="1:44" x14ac:dyDescent="0.2">
      <c r="A180" s="37" t="s">
        <v>132</v>
      </c>
      <c r="B180" s="34">
        <v>0</v>
      </c>
      <c r="C180" s="35">
        <v>0</v>
      </c>
      <c r="D180" s="35">
        <v>0</v>
      </c>
      <c r="E180" s="35">
        <v>0</v>
      </c>
      <c r="F180" s="35">
        <v>0</v>
      </c>
      <c r="G180" s="35">
        <v>0</v>
      </c>
      <c r="H180" s="35">
        <v>0</v>
      </c>
      <c r="I180" s="35">
        <v>0</v>
      </c>
      <c r="J180" s="35">
        <v>0</v>
      </c>
      <c r="K180" s="35">
        <v>0</v>
      </c>
      <c r="L180" s="35">
        <v>0</v>
      </c>
      <c r="M180" s="35">
        <v>0</v>
      </c>
      <c r="N180" s="35">
        <v>0</v>
      </c>
      <c r="O180" s="35">
        <v>0</v>
      </c>
      <c r="P180" s="35"/>
      <c r="Q180" s="35">
        <v>0</v>
      </c>
      <c r="R180" s="35"/>
      <c r="S180" s="35"/>
      <c r="T180" s="35"/>
      <c r="U180" s="35">
        <v>0</v>
      </c>
      <c r="V180" s="35">
        <v>0</v>
      </c>
      <c r="W180" s="35"/>
      <c r="X180" s="35">
        <v>0</v>
      </c>
      <c r="Y180" s="35">
        <v>0</v>
      </c>
      <c r="Z180" s="35">
        <v>0</v>
      </c>
      <c r="AA180" s="35">
        <v>0</v>
      </c>
      <c r="AB180" s="35">
        <v>0</v>
      </c>
      <c r="AC180" s="35">
        <v>0</v>
      </c>
      <c r="AD180" s="35">
        <v>0</v>
      </c>
      <c r="AE180" s="35">
        <v>0</v>
      </c>
      <c r="AF180" s="35"/>
      <c r="AG180" s="35"/>
      <c r="AH180" s="35"/>
      <c r="AI180" s="35"/>
      <c r="AJ180" s="35"/>
      <c r="AK180" s="35"/>
      <c r="AL180" s="35">
        <v>0</v>
      </c>
      <c r="AM180" s="35">
        <v>0</v>
      </c>
      <c r="AN180" s="35">
        <v>0</v>
      </c>
      <c r="AO180" s="35">
        <v>0</v>
      </c>
      <c r="AP180" s="35">
        <v>0</v>
      </c>
      <c r="AQ180" s="35">
        <v>0</v>
      </c>
      <c r="AR180" s="185">
        <v>0</v>
      </c>
    </row>
    <row r="181" spans="1:44" x14ac:dyDescent="0.2">
      <c r="A181" s="37" t="s">
        <v>124</v>
      </c>
      <c r="B181" s="34">
        <v>0</v>
      </c>
      <c r="C181" s="35">
        <v>0</v>
      </c>
      <c r="D181" s="35">
        <v>0</v>
      </c>
      <c r="E181" s="35">
        <v>0</v>
      </c>
      <c r="F181" s="35">
        <v>0</v>
      </c>
      <c r="G181" s="35">
        <v>0</v>
      </c>
      <c r="H181" s="35">
        <v>0</v>
      </c>
      <c r="I181" s="35">
        <v>0</v>
      </c>
      <c r="J181" s="35">
        <v>0</v>
      </c>
      <c r="K181" s="35">
        <v>0</v>
      </c>
      <c r="L181" s="35">
        <v>0</v>
      </c>
      <c r="M181" s="35">
        <v>0</v>
      </c>
      <c r="N181" s="35">
        <v>0</v>
      </c>
      <c r="O181" s="35">
        <v>0</v>
      </c>
      <c r="P181" s="35">
        <v>0</v>
      </c>
      <c r="Q181" s="35">
        <v>0</v>
      </c>
      <c r="R181" s="35">
        <v>0</v>
      </c>
      <c r="S181" s="35">
        <v>0</v>
      </c>
      <c r="T181" s="35">
        <v>0</v>
      </c>
      <c r="U181" s="35">
        <v>0</v>
      </c>
      <c r="V181" s="35">
        <v>0</v>
      </c>
      <c r="W181" s="35">
        <v>0</v>
      </c>
      <c r="X181" s="35">
        <v>0</v>
      </c>
      <c r="Y181" s="35">
        <v>0</v>
      </c>
      <c r="Z181" s="35">
        <v>0</v>
      </c>
      <c r="AA181" s="35">
        <v>0</v>
      </c>
      <c r="AB181" s="35">
        <v>0</v>
      </c>
      <c r="AC181" s="35">
        <v>0</v>
      </c>
      <c r="AD181" s="35">
        <v>0</v>
      </c>
      <c r="AE181" s="35">
        <v>0</v>
      </c>
      <c r="AF181" s="35">
        <v>0</v>
      </c>
      <c r="AG181" s="35">
        <v>0</v>
      </c>
      <c r="AH181" s="35">
        <v>0</v>
      </c>
      <c r="AI181" s="35"/>
      <c r="AJ181" s="35"/>
      <c r="AK181" s="35"/>
      <c r="AL181" s="35">
        <v>0</v>
      </c>
      <c r="AM181" s="35">
        <v>0</v>
      </c>
      <c r="AN181" s="35">
        <v>0</v>
      </c>
      <c r="AO181" s="35">
        <v>0</v>
      </c>
      <c r="AP181" s="35">
        <v>0</v>
      </c>
      <c r="AQ181" s="35">
        <v>0</v>
      </c>
      <c r="AR181" s="185">
        <v>0</v>
      </c>
    </row>
    <row r="182" spans="1:44" x14ac:dyDescent="0.2">
      <c r="A182" s="37" t="s">
        <v>131</v>
      </c>
      <c r="B182" s="34">
        <v>0</v>
      </c>
      <c r="C182" s="35">
        <v>0</v>
      </c>
      <c r="D182" s="35">
        <v>0</v>
      </c>
      <c r="E182" s="35">
        <v>0</v>
      </c>
      <c r="F182" s="35">
        <v>0</v>
      </c>
      <c r="G182" s="35">
        <v>0</v>
      </c>
      <c r="H182" s="35">
        <v>0</v>
      </c>
      <c r="I182" s="35">
        <v>0</v>
      </c>
      <c r="J182" s="35">
        <v>0</v>
      </c>
      <c r="K182" s="35">
        <v>0</v>
      </c>
      <c r="L182" s="35">
        <v>0</v>
      </c>
      <c r="M182" s="35">
        <v>0</v>
      </c>
      <c r="N182" s="35">
        <v>0</v>
      </c>
      <c r="O182" s="35">
        <v>0</v>
      </c>
      <c r="P182" s="35"/>
      <c r="Q182" s="35">
        <v>0</v>
      </c>
      <c r="R182" s="35">
        <v>0</v>
      </c>
      <c r="S182" s="35">
        <v>0</v>
      </c>
      <c r="T182" s="35">
        <v>0</v>
      </c>
      <c r="U182" s="35">
        <v>0</v>
      </c>
      <c r="V182" s="35">
        <v>0</v>
      </c>
      <c r="W182" s="35"/>
      <c r="X182" s="35">
        <v>0</v>
      </c>
      <c r="Y182" s="35">
        <v>0</v>
      </c>
      <c r="Z182" s="35">
        <v>0</v>
      </c>
      <c r="AA182" s="35">
        <v>0</v>
      </c>
      <c r="AB182" s="35">
        <v>0</v>
      </c>
      <c r="AC182" s="35">
        <v>0</v>
      </c>
      <c r="AD182" s="35">
        <v>0</v>
      </c>
      <c r="AE182" s="35">
        <v>0</v>
      </c>
      <c r="AF182" s="35"/>
      <c r="AG182" s="35"/>
      <c r="AH182" s="35"/>
      <c r="AI182" s="35"/>
      <c r="AJ182" s="35"/>
      <c r="AK182" s="35"/>
      <c r="AL182" s="35">
        <v>0</v>
      </c>
      <c r="AM182" s="35">
        <v>0</v>
      </c>
      <c r="AN182" s="35">
        <v>0</v>
      </c>
      <c r="AO182" s="35">
        <v>0</v>
      </c>
      <c r="AP182" s="35">
        <v>0</v>
      </c>
      <c r="AQ182" s="35">
        <v>0</v>
      </c>
      <c r="AR182" s="185">
        <v>0</v>
      </c>
    </row>
    <row r="183" spans="1:44" x14ac:dyDescent="0.2">
      <c r="A183" s="37" t="s">
        <v>126</v>
      </c>
      <c r="B183" s="34">
        <v>0</v>
      </c>
      <c r="C183" s="35">
        <v>0</v>
      </c>
      <c r="D183" s="35">
        <v>0</v>
      </c>
      <c r="E183" s="35">
        <v>0</v>
      </c>
      <c r="F183" s="35">
        <v>0</v>
      </c>
      <c r="G183" s="35">
        <v>0</v>
      </c>
      <c r="H183" s="35">
        <v>0</v>
      </c>
      <c r="I183" s="35">
        <v>0</v>
      </c>
      <c r="J183" s="35">
        <v>0</v>
      </c>
      <c r="K183" s="35">
        <v>0</v>
      </c>
      <c r="L183" s="35">
        <v>0</v>
      </c>
      <c r="M183" s="35">
        <v>0</v>
      </c>
      <c r="N183" s="35">
        <v>0</v>
      </c>
      <c r="O183" s="35">
        <v>0</v>
      </c>
      <c r="P183" s="35">
        <v>0</v>
      </c>
      <c r="Q183" s="35">
        <v>0</v>
      </c>
      <c r="R183" s="35">
        <v>0</v>
      </c>
      <c r="S183" s="35">
        <v>0</v>
      </c>
      <c r="T183" s="35">
        <v>0</v>
      </c>
      <c r="U183" s="35">
        <v>0</v>
      </c>
      <c r="V183" s="35">
        <v>0</v>
      </c>
      <c r="W183" s="35"/>
      <c r="X183" s="35">
        <v>0</v>
      </c>
      <c r="Y183" s="35">
        <v>0</v>
      </c>
      <c r="Z183" s="35">
        <v>0</v>
      </c>
      <c r="AA183" s="35">
        <v>0</v>
      </c>
      <c r="AB183" s="35">
        <v>0</v>
      </c>
      <c r="AC183" s="35">
        <v>0</v>
      </c>
      <c r="AD183" s="35">
        <v>0</v>
      </c>
      <c r="AE183" s="35">
        <v>0</v>
      </c>
      <c r="AF183" s="35"/>
      <c r="AG183" s="35"/>
      <c r="AH183" s="35"/>
      <c r="AI183" s="35"/>
      <c r="AJ183" s="35"/>
      <c r="AK183" s="35"/>
      <c r="AL183" s="35">
        <v>0</v>
      </c>
      <c r="AM183" s="35">
        <v>0</v>
      </c>
      <c r="AN183" s="35">
        <v>0</v>
      </c>
      <c r="AO183" s="35">
        <v>0</v>
      </c>
      <c r="AP183" s="35">
        <v>0</v>
      </c>
      <c r="AQ183" s="35">
        <v>0</v>
      </c>
      <c r="AR183" s="185">
        <v>0</v>
      </c>
    </row>
    <row r="184" spans="1:44" x14ac:dyDescent="0.2">
      <c r="A184" s="37" t="s">
        <v>127</v>
      </c>
      <c r="B184" s="34">
        <v>0</v>
      </c>
      <c r="C184" s="35">
        <v>0</v>
      </c>
      <c r="D184" s="35">
        <v>0</v>
      </c>
      <c r="E184" s="35">
        <v>0</v>
      </c>
      <c r="F184" s="35">
        <v>0</v>
      </c>
      <c r="G184" s="35">
        <v>0</v>
      </c>
      <c r="H184" s="35">
        <v>0</v>
      </c>
      <c r="I184" s="35">
        <v>0</v>
      </c>
      <c r="J184" s="35">
        <v>0</v>
      </c>
      <c r="K184" s="35">
        <v>0</v>
      </c>
      <c r="L184" s="35">
        <v>0</v>
      </c>
      <c r="M184" s="35">
        <v>0</v>
      </c>
      <c r="N184" s="35">
        <v>0</v>
      </c>
      <c r="O184" s="35">
        <v>0</v>
      </c>
      <c r="P184" s="35">
        <v>0</v>
      </c>
      <c r="Q184" s="35">
        <v>0</v>
      </c>
      <c r="R184" s="35"/>
      <c r="S184" s="35">
        <v>0</v>
      </c>
      <c r="T184" s="35"/>
      <c r="U184" s="35">
        <v>0</v>
      </c>
      <c r="V184" s="35">
        <v>0</v>
      </c>
      <c r="W184" s="35"/>
      <c r="X184" s="35">
        <v>0</v>
      </c>
      <c r="Y184" s="35">
        <v>0</v>
      </c>
      <c r="Z184" s="35">
        <v>0</v>
      </c>
      <c r="AA184" s="35">
        <v>0</v>
      </c>
      <c r="AB184" s="35">
        <v>0</v>
      </c>
      <c r="AC184" s="35">
        <v>0</v>
      </c>
      <c r="AD184" s="35">
        <v>0</v>
      </c>
      <c r="AE184" s="35">
        <v>0</v>
      </c>
      <c r="AF184" s="35"/>
      <c r="AG184" s="35"/>
      <c r="AH184" s="35"/>
      <c r="AI184" s="35"/>
      <c r="AJ184" s="35"/>
      <c r="AK184" s="35"/>
      <c r="AL184" s="35">
        <v>0</v>
      </c>
      <c r="AM184" s="35">
        <v>0</v>
      </c>
      <c r="AN184" s="35">
        <v>0</v>
      </c>
      <c r="AO184" s="35">
        <v>0</v>
      </c>
      <c r="AP184" s="35">
        <v>0</v>
      </c>
      <c r="AQ184" s="35">
        <v>0</v>
      </c>
      <c r="AR184" s="185">
        <v>0</v>
      </c>
    </row>
    <row r="185" spans="1:44" x14ac:dyDescent="0.2">
      <c r="A185" s="37" t="s">
        <v>189</v>
      </c>
      <c r="B185" s="34">
        <v>0</v>
      </c>
      <c r="C185" s="35">
        <v>0</v>
      </c>
      <c r="D185" s="35">
        <v>0</v>
      </c>
      <c r="E185" s="35">
        <v>0</v>
      </c>
      <c r="F185" s="35">
        <v>0</v>
      </c>
      <c r="G185" s="35">
        <v>0</v>
      </c>
      <c r="H185" s="35">
        <v>0</v>
      </c>
      <c r="I185" s="35">
        <v>0</v>
      </c>
      <c r="J185" s="35">
        <v>0</v>
      </c>
      <c r="K185" s="35">
        <v>0</v>
      </c>
      <c r="L185" s="35">
        <v>0</v>
      </c>
      <c r="M185" s="35">
        <v>0</v>
      </c>
      <c r="N185" s="35">
        <v>0</v>
      </c>
      <c r="O185" s="35">
        <v>0</v>
      </c>
      <c r="P185" s="35"/>
      <c r="Q185" s="35">
        <v>0</v>
      </c>
      <c r="R185" s="35"/>
      <c r="S185" s="35"/>
      <c r="T185" s="35"/>
      <c r="U185" s="35">
        <v>0</v>
      </c>
      <c r="V185" s="35">
        <v>0</v>
      </c>
      <c r="W185" s="35"/>
      <c r="X185" s="35">
        <v>0</v>
      </c>
      <c r="Y185" s="35">
        <v>0</v>
      </c>
      <c r="Z185" s="35">
        <v>0</v>
      </c>
      <c r="AA185" s="35">
        <v>0</v>
      </c>
      <c r="AB185" s="35">
        <v>0</v>
      </c>
      <c r="AC185" s="35">
        <v>0</v>
      </c>
      <c r="AD185" s="35">
        <v>0</v>
      </c>
      <c r="AE185" s="35">
        <v>0</v>
      </c>
      <c r="AF185" s="35"/>
      <c r="AG185" s="35"/>
      <c r="AH185" s="35"/>
      <c r="AI185" s="35"/>
      <c r="AJ185" s="35"/>
      <c r="AK185" s="35"/>
      <c r="AL185" s="35">
        <v>0</v>
      </c>
      <c r="AM185" s="35">
        <v>0</v>
      </c>
      <c r="AN185" s="35">
        <v>0</v>
      </c>
      <c r="AO185" s="35">
        <v>0</v>
      </c>
      <c r="AP185" s="35">
        <v>0</v>
      </c>
      <c r="AQ185" s="35">
        <v>0</v>
      </c>
      <c r="AR185" s="185">
        <v>0</v>
      </c>
    </row>
    <row r="186" spans="1:44" x14ac:dyDescent="0.2">
      <c r="A186" s="37" t="s">
        <v>193</v>
      </c>
      <c r="B186" s="34">
        <v>0</v>
      </c>
      <c r="C186" s="35">
        <v>0</v>
      </c>
      <c r="D186" s="35">
        <v>0</v>
      </c>
      <c r="E186" s="35">
        <v>0</v>
      </c>
      <c r="F186" s="35">
        <v>0</v>
      </c>
      <c r="G186" s="35">
        <v>0</v>
      </c>
      <c r="H186" s="35">
        <v>0</v>
      </c>
      <c r="I186" s="35">
        <v>0</v>
      </c>
      <c r="J186" s="35">
        <v>0</v>
      </c>
      <c r="K186" s="35">
        <v>0</v>
      </c>
      <c r="L186" s="35">
        <v>0</v>
      </c>
      <c r="M186" s="35">
        <v>0</v>
      </c>
      <c r="N186" s="35">
        <v>0</v>
      </c>
      <c r="O186" s="35">
        <v>0</v>
      </c>
      <c r="P186" s="35"/>
      <c r="Q186" s="35">
        <v>0</v>
      </c>
      <c r="R186" s="35"/>
      <c r="S186" s="35"/>
      <c r="T186" s="35"/>
      <c r="U186" s="35">
        <v>0</v>
      </c>
      <c r="V186" s="35">
        <v>0</v>
      </c>
      <c r="W186" s="35"/>
      <c r="X186" s="35">
        <v>0</v>
      </c>
      <c r="Y186" s="35">
        <v>0</v>
      </c>
      <c r="Z186" s="35">
        <v>0</v>
      </c>
      <c r="AA186" s="35">
        <v>0</v>
      </c>
      <c r="AB186" s="35">
        <v>0</v>
      </c>
      <c r="AC186" s="35">
        <v>0</v>
      </c>
      <c r="AD186" s="35">
        <v>0</v>
      </c>
      <c r="AE186" s="35">
        <v>0</v>
      </c>
      <c r="AF186" s="35"/>
      <c r="AG186" s="35"/>
      <c r="AH186" s="35"/>
      <c r="AI186" s="35"/>
      <c r="AJ186" s="35"/>
      <c r="AK186" s="35"/>
      <c r="AL186" s="35">
        <v>0</v>
      </c>
      <c r="AM186" s="35">
        <v>0</v>
      </c>
      <c r="AN186" s="35">
        <v>0</v>
      </c>
      <c r="AO186" s="35">
        <v>0</v>
      </c>
      <c r="AP186" s="35">
        <v>0</v>
      </c>
      <c r="AQ186" s="35">
        <v>0</v>
      </c>
      <c r="AR186" s="185">
        <v>0</v>
      </c>
    </row>
    <row r="187" spans="1:44" x14ac:dyDescent="0.2">
      <c r="A187" s="37" t="s">
        <v>128</v>
      </c>
      <c r="B187" s="34">
        <v>0</v>
      </c>
      <c r="C187" s="35">
        <v>0</v>
      </c>
      <c r="D187" s="35">
        <v>0</v>
      </c>
      <c r="E187" s="35">
        <v>0</v>
      </c>
      <c r="F187" s="35">
        <v>0</v>
      </c>
      <c r="G187" s="35">
        <v>0</v>
      </c>
      <c r="H187" s="35">
        <v>0</v>
      </c>
      <c r="I187" s="35">
        <v>0</v>
      </c>
      <c r="J187" s="35">
        <v>0</v>
      </c>
      <c r="K187" s="35">
        <v>0</v>
      </c>
      <c r="L187" s="35">
        <v>0</v>
      </c>
      <c r="M187" s="35">
        <v>0</v>
      </c>
      <c r="N187" s="35">
        <v>0</v>
      </c>
      <c r="O187" s="35">
        <v>0</v>
      </c>
      <c r="P187" s="35">
        <v>0</v>
      </c>
      <c r="Q187" s="35">
        <v>0</v>
      </c>
      <c r="R187" s="35">
        <v>0</v>
      </c>
      <c r="S187" s="35">
        <v>0</v>
      </c>
      <c r="T187" s="35"/>
      <c r="U187" s="35">
        <v>0</v>
      </c>
      <c r="V187" s="35">
        <v>0</v>
      </c>
      <c r="W187" s="35"/>
      <c r="X187" s="35">
        <v>0</v>
      </c>
      <c r="Y187" s="35">
        <v>0</v>
      </c>
      <c r="Z187" s="35">
        <v>0</v>
      </c>
      <c r="AA187" s="35">
        <v>0</v>
      </c>
      <c r="AB187" s="35">
        <v>0</v>
      </c>
      <c r="AC187" s="35">
        <v>0</v>
      </c>
      <c r="AD187" s="35">
        <v>0</v>
      </c>
      <c r="AE187" s="35">
        <v>0</v>
      </c>
      <c r="AF187" s="35"/>
      <c r="AG187" s="35"/>
      <c r="AH187" s="35"/>
      <c r="AI187" s="35"/>
      <c r="AJ187" s="35"/>
      <c r="AK187" s="35"/>
      <c r="AL187" s="35">
        <v>0</v>
      </c>
      <c r="AM187" s="35">
        <v>0</v>
      </c>
      <c r="AN187" s="35">
        <v>0</v>
      </c>
      <c r="AO187" s="35">
        <v>0</v>
      </c>
      <c r="AP187" s="35">
        <v>0</v>
      </c>
      <c r="AQ187" s="35">
        <v>0</v>
      </c>
      <c r="AR187" s="185">
        <v>0</v>
      </c>
    </row>
    <row r="188" spans="1:44" x14ac:dyDescent="0.2">
      <c r="A188" s="37" t="s">
        <v>123</v>
      </c>
      <c r="B188" s="34">
        <v>0</v>
      </c>
      <c r="C188" s="35">
        <v>0</v>
      </c>
      <c r="D188" s="35">
        <v>0</v>
      </c>
      <c r="E188" s="35">
        <v>0</v>
      </c>
      <c r="F188" s="35">
        <v>0</v>
      </c>
      <c r="G188" s="35">
        <v>0</v>
      </c>
      <c r="H188" s="35">
        <v>0</v>
      </c>
      <c r="I188" s="35">
        <v>0</v>
      </c>
      <c r="J188" s="35">
        <v>0</v>
      </c>
      <c r="K188" s="35">
        <v>0</v>
      </c>
      <c r="L188" s="35">
        <v>0</v>
      </c>
      <c r="M188" s="35">
        <v>0</v>
      </c>
      <c r="N188" s="35">
        <v>0</v>
      </c>
      <c r="O188" s="35">
        <v>0</v>
      </c>
      <c r="P188" s="35"/>
      <c r="Q188" s="35">
        <v>0</v>
      </c>
      <c r="R188" s="35"/>
      <c r="S188" s="35"/>
      <c r="T188" s="35"/>
      <c r="U188" s="35">
        <v>0</v>
      </c>
      <c r="V188" s="35">
        <v>0</v>
      </c>
      <c r="W188" s="35"/>
      <c r="X188" s="35">
        <v>0</v>
      </c>
      <c r="Y188" s="35">
        <v>0</v>
      </c>
      <c r="Z188" s="35">
        <v>0</v>
      </c>
      <c r="AA188" s="35">
        <v>0</v>
      </c>
      <c r="AB188" s="35">
        <v>0</v>
      </c>
      <c r="AC188" s="35">
        <v>0</v>
      </c>
      <c r="AD188" s="35">
        <v>0</v>
      </c>
      <c r="AE188" s="35">
        <v>0</v>
      </c>
      <c r="AF188" s="35"/>
      <c r="AG188" s="35"/>
      <c r="AH188" s="35"/>
      <c r="AI188" s="35"/>
      <c r="AJ188" s="35"/>
      <c r="AK188" s="35"/>
      <c r="AL188" s="35">
        <v>0</v>
      </c>
      <c r="AM188" s="35">
        <v>0</v>
      </c>
      <c r="AN188" s="35">
        <v>0</v>
      </c>
      <c r="AO188" s="35">
        <v>0</v>
      </c>
      <c r="AP188" s="35">
        <v>0</v>
      </c>
      <c r="AQ188" s="35">
        <v>0</v>
      </c>
      <c r="AR188" s="185">
        <v>0</v>
      </c>
    </row>
    <row r="189" spans="1:44" x14ac:dyDescent="0.2">
      <c r="A189" s="37" t="s">
        <v>133</v>
      </c>
      <c r="B189" s="34">
        <v>0</v>
      </c>
      <c r="C189" s="35">
        <v>0</v>
      </c>
      <c r="D189" s="35">
        <v>0</v>
      </c>
      <c r="E189" s="35">
        <v>0</v>
      </c>
      <c r="F189" s="35">
        <v>0</v>
      </c>
      <c r="G189" s="35">
        <v>0</v>
      </c>
      <c r="H189" s="35">
        <v>0</v>
      </c>
      <c r="I189" s="35">
        <v>0</v>
      </c>
      <c r="J189" s="35">
        <v>0</v>
      </c>
      <c r="K189" s="35">
        <v>0</v>
      </c>
      <c r="L189" s="35">
        <v>0</v>
      </c>
      <c r="M189" s="35">
        <v>0</v>
      </c>
      <c r="N189" s="35">
        <v>0</v>
      </c>
      <c r="O189" s="35">
        <v>0</v>
      </c>
      <c r="P189" s="35"/>
      <c r="Q189" s="35">
        <v>0</v>
      </c>
      <c r="R189" s="35"/>
      <c r="S189" s="35">
        <v>0</v>
      </c>
      <c r="T189" s="35"/>
      <c r="U189" s="35">
        <v>0</v>
      </c>
      <c r="V189" s="35">
        <v>0</v>
      </c>
      <c r="W189" s="35"/>
      <c r="X189" s="35">
        <v>0</v>
      </c>
      <c r="Y189" s="35">
        <v>0</v>
      </c>
      <c r="Z189" s="35">
        <v>0</v>
      </c>
      <c r="AA189" s="35">
        <v>0</v>
      </c>
      <c r="AB189" s="35">
        <v>0</v>
      </c>
      <c r="AC189" s="35">
        <v>0</v>
      </c>
      <c r="AD189" s="35">
        <v>0</v>
      </c>
      <c r="AE189" s="35">
        <v>0</v>
      </c>
      <c r="AF189" s="35"/>
      <c r="AG189" s="35"/>
      <c r="AH189" s="35"/>
      <c r="AI189" s="35"/>
      <c r="AJ189" s="35"/>
      <c r="AK189" s="35"/>
      <c r="AL189" s="35">
        <v>0</v>
      </c>
      <c r="AM189" s="35">
        <v>0</v>
      </c>
      <c r="AN189" s="35">
        <v>0</v>
      </c>
      <c r="AO189" s="35">
        <v>0</v>
      </c>
      <c r="AP189" s="35">
        <v>0</v>
      </c>
      <c r="AQ189" s="35">
        <v>0</v>
      </c>
      <c r="AR189" s="185">
        <v>0</v>
      </c>
    </row>
    <row r="190" spans="1:44" x14ac:dyDescent="0.2">
      <c r="A190" s="37" t="s">
        <v>212</v>
      </c>
      <c r="B190" s="34">
        <v>0</v>
      </c>
      <c r="C190" s="35">
        <v>0</v>
      </c>
      <c r="D190" s="35">
        <v>0</v>
      </c>
      <c r="E190" s="35">
        <v>0</v>
      </c>
      <c r="F190" s="35">
        <v>0</v>
      </c>
      <c r="G190" s="35">
        <v>0</v>
      </c>
      <c r="H190" s="35">
        <v>0</v>
      </c>
      <c r="I190" s="35">
        <v>0</v>
      </c>
      <c r="J190" s="35">
        <v>0</v>
      </c>
      <c r="K190" s="35">
        <v>0</v>
      </c>
      <c r="L190" s="35">
        <v>0</v>
      </c>
      <c r="M190" s="35">
        <v>0</v>
      </c>
      <c r="N190" s="35">
        <v>0</v>
      </c>
      <c r="O190" s="35">
        <v>0</v>
      </c>
      <c r="P190" s="35"/>
      <c r="Q190" s="35">
        <v>0</v>
      </c>
      <c r="R190" s="35"/>
      <c r="S190" s="35"/>
      <c r="T190" s="35"/>
      <c r="U190" s="35">
        <v>0</v>
      </c>
      <c r="V190" s="35">
        <v>0</v>
      </c>
      <c r="W190" s="35"/>
      <c r="X190" s="35">
        <v>0</v>
      </c>
      <c r="Y190" s="35">
        <v>0</v>
      </c>
      <c r="Z190" s="35">
        <v>0</v>
      </c>
      <c r="AA190" s="35">
        <v>0</v>
      </c>
      <c r="AB190" s="35">
        <v>0</v>
      </c>
      <c r="AC190" s="35">
        <v>0</v>
      </c>
      <c r="AD190" s="35">
        <v>0</v>
      </c>
      <c r="AE190" s="35">
        <v>0</v>
      </c>
      <c r="AF190" s="35"/>
      <c r="AG190" s="35"/>
      <c r="AH190" s="35"/>
      <c r="AI190" s="35"/>
      <c r="AJ190" s="35"/>
      <c r="AK190" s="35"/>
      <c r="AL190" s="35">
        <v>0</v>
      </c>
      <c r="AM190" s="35">
        <v>0</v>
      </c>
      <c r="AN190" s="35">
        <v>0</v>
      </c>
      <c r="AO190" s="35">
        <v>0</v>
      </c>
      <c r="AP190" s="35">
        <v>0</v>
      </c>
      <c r="AQ190" s="35">
        <v>0</v>
      </c>
      <c r="AR190" s="185">
        <v>0</v>
      </c>
    </row>
    <row r="191" spans="1:44" x14ac:dyDescent="0.2">
      <c r="A191" s="37" t="s">
        <v>122</v>
      </c>
      <c r="B191" s="34">
        <v>0</v>
      </c>
      <c r="C191" s="35">
        <v>0</v>
      </c>
      <c r="D191" s="35">
        <v>0</v>
      </c>
      <c r="E191" s="35">
        <v>0</v>
      </c>
      <c r="F191" s="35">
        <v>0</v>
      </c>
      <c r="G191" s="35">
        <v>0</v>
      </c>
      <c r="H191" s="35">
        <v>0</v>
      </c>
      <c r="I191" s="35">
        <v>0</v>
      </c>
      <c r="J191" s="35">
        <v>0</v>
      </c>
      <c r="K191" s="35">
        <v>0</v>
      </c>
      <c r="L191" s="35">
        <v>0</v>
      </c>
      <c r="M191" s="35">
        <v>0</v>
      </c>
      <c r="N191" s="35">
        <v>0</v>
      </c>
      <c r="O191" s="35">
        <v>0</v>
      </c>
      <c r="P191" s="35">
        <v>0</v>
      </c>
      <c r="Q191" s="35">
        <v>0</v>
      </c>
      <c r="R191" s="35">
        <v>0</v>
      </c>
      <c r="S191" s="35">
        <v>0</v>
      </c>
      <c r="T191" s="35">
        <v>0</v>
      </c>
      <c r="U191" s="35">
        <v>0</v>
      </c>
      <c r="V191" s="35">
        <v>0</v>
      </c>
      <c r="W191" s="35"/>
      <c r="X191" s="35">
        <v>0</v>
      </c>
      <c r="Y191" s="35">
        <v>0</v>
      </c>
      <c r="Z191" s="35">
        <v>0</v>
      </c>
      <c r="AA191" s="35">
        <v>0</v>
      </c>
      <c r="AB191" s="35">
        <v>0</v>
      </c>
      <c r="AC191" s="35">
        <v>0</v>
      </c>
      <c r="AD191" s="35">
        <v>0</v>
      </c>
      <c r="AE191" s="35">
        <v>0</v>
      </c>
      <c r="AF191" s="35"/>
      <c r="AG191" s="35"/>
      <c r="AH191" s="35"/>
      <c r="AI191" s="35"/>
      <c r="AJ191" s="35"/>
      <c r="AK191" s="35"/>
      <c r="AL191" s="35">
        <v>0</v>
      </c>
      <c r="AM191" s="35">
        <v>0</v>
      </c>
      <c r="AN191" s="35">
        <v>0</v>
      </c>
      <c r="AO191" s="35">
        <v>0</v>
      </c>
      <c r="AP191" s="35">
        <v>0</v>
      </c>
      <c r="AQ191" s="35">
        <v>0</v>
      </c>
      <c r="AR191" s="185">
        <v>0</v>
      </c>
    </row>
    <row r="192" spans="1:44" x14ac:dyDescent="0.2">
      <c r="A192" s="37" t="s">
        <v>130</v>
      </c>
      <c r="B192" s="34">
        <v>0</v>
      </c>
      <c r="C192" s="35">
        <v>0</v>
      </c>
      <c r="D192" s="35">
        <v>0</v>
      </c>
      <c r="E192" s="35">
        <v>0</v>
      </c>
      <c r="F192" s="35">
        <v>0</v>
      </c>
      <c r="G192" s="35">
        <v>0</v>
      </c>
      <c r="H192" s="35">
        <v>0</v>
      </c>
      <c r="I192" s="35">
        <v>0</v>
      </c>
      <c r="J192" s="35">
        <v>0</v>
      </c>
      <c r="K192" s="35">
        <v>0</v>
      </c>
      <c r="L192" s="35">
        <v>0</v>
      </c>
      <c r="M192" s="35">
        <v>0</v>
      </c>
      <c r="N192" s="35">
        <v>0</v>
      </c>
      <c r="O192" s="35">
        <v>0</v>
      </c>
      <c r="P192" s="35">
        <v>0</v>
      </c>
      <c r="Q192" s="35">
        <v>0</v>
      </c>
      <c r="R192" s="35"/>
      <c r="S192" s="35"/>
      <c r="T192" s="35">
        <v>0</v>
      </c>
      <c r="U192" s="35">
        <v>0</v>
      </c>
      <c r="V192" s="35">
        <v>0</v>
      </c>
      <c r="W192" s="35"/>
      <c r="X192" s="35">
        <v>0</v>
      </c>
      <c r="Y192" s="35">
        <v>0</v>
      </c>
      <c r="Z192" s="35">
        <v>0</v>
      </c>
      <c r="AA192" s="35">
        <v>0</v>
      </c>
      <c r="AB192" s="35">
        <v>0</v>
      </c>
      <c r="AC192" s="35">
        <v>0</v>
      </c>
      <c r="AD192" s="35">
        <v>0</v>
      </c>
      <c r="AE192" s="35">
        <v>0</v>
      </c>
      <c r="AF192" s="35"/>
      <c r="AG192" s="35"/>
      <c r="AH192" s="35"/>
      <c r="AI192" s="35"/>
      <c r="AJ192" s="35"/>
      <c r="AK192" s="35">
        <v>0</v>
      </c>
      <c r="AL192" s="35">
        <v>0</v>
      </c>
      <c r="AM192" s="35">
        <v>0</v>
      </c>
      <c r="AN192" s="35">
        <v>0</v>
      </c>
      <c r="AO192" s="35">
        <v>0</v>
      </c>
      <c r="AP192" s="35">
        <v>0</v>
      </c>
      <c r="AQ192" s="35">
        <v>0</v>
      </c>
      <c r="AR192" s="185">
        <v>0</v>
      </c>
    </row>
    <row r="193" spans="1:44" x14ac:dyDescent="0.2">
      <c r="A193" s="14" t="s">
        <v>16</v>
      </c>
      <c r="B193" s="187">
        <v>0</v>
      </c>
      <c r="C193" s="188">
        <v>0</v>
      </c>
      <c r="D193" s="188">
        <v>0</v>
      </c>
      <c r="E193" s="188">
        <v>0</v>
      </c>
      <c r="F193" s="188">
        <v>0</v>
      </c>
      <c r="G193" s="188">
        <v>0</v>
      </c>
      <c r="H193" s="188">
        <v>0</v>
      </c>
      <c r="I193" s="188">
        <v>0</v>
      </c>
      <c r="J193" s="188">
        <v>0</v>
      </c>
      <c r="K193" s="188">
        <v>0</v>
      </c>
      <c r="L193" s="188">
        <v>0</v>
      </c>
      <c r="M193" s="188">
        <v>0</v>
      </c>
      <c r="N193" s="188">
        <v>0</v>
      </c>
      <c r="O193" s="188">
        <v>0</v>
      </c>
      <c r="P193" s="188">
        <v>0</v>
      </c>
      <c r="Q193" s="188">
        <v>0</v>
      </c>
      <c r="R193" s="188">
        <v>0</v>
      </c>
      <c r="S193" s="188">
        <v>0</v>
      </c>
      <c r="T193" s="188">
        <v>0</v>
      </c>
      <c r="U193" s="188">
        <v>0</v>
      </c>
      <c r="V193" s="188">
        <v>0</v>
      </c>
      <c r="W193" s="188">
        <v>0</v>
      </c>
      <c r="X193" s="188">
        <v>0</v>
      </c>
      <c r="Y193" s="188">
        <v>0</v>
      </c>
      <c r="Z193" s="188">
        <v>0</v>
      </c>
      <c r="AA193" s="188">
        <v>0</v>
      </c>
      <c r="AB193" s="188">
        <v>0</v>
      </c>
      <c r="AC193" s="188">
        <v>0</v>
      </c>
      <c r="AD193" s="188">
        <v>0</v>
      </c>
      <c r="AE193" s="188">
        <v>0</v>
      </c>
      <c r="AF193" s="188">
        <v>0</v>
      </c>
      <c r="AG193" s="188">
        <v>0</v>
      </c>
      <c r="AH193" s="188">
        <v>0</v>
      </c>
      <c r="AI193" s="188">
        <v>0</v>
      </c>
      <c r="AJ193" s="188">
        <v>0</v>
      </c>
      <c r="AK193" s="188">
        <v>0</v>
      </c>
      <c r="AL193" s="188">
        <v>0</v>
      </c>
      <c r="AM193" s="188">
        <v>0</v>
      </c>
      <c r="AN193" s="188">
        <v>0</v>
      </c>
      <c r="AO193" s="188">
        <v>0</v>
      </c>
      <c r="AP193" s="188">
        <v>0</v>
      </c>
      <c r="AQ193" s="188">
        <v>0</v>
      </c>
      <c r="AR193" s="189">
        <v>0</v>
      </c>
    </row>
  </sheetData>
  <phoneticPr fontId="4" type="noConversion"/>
  <pageMargins left="0.75" right="0.75" top="1" bottom="1" header="0.5" footer="0.5"/>
  <pageSetup orientation="portrait" r:id="rId6"/>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Charts</vt:lpstr>
      </vt:variant>
      <vt:variant>
        <vt:i4>9</vt:i4>
      </vt:variant>
    </vt:vector>
  </HeadingPairs>
  <TitlesOfParts>
    <vt:vector size="27" baseType="lpstr">
      <vt:lpstr>readme</vt:lpstr>
      <vt:lpstr>Basin_Boundary</vt:lpstr>
      <vt:lpstr>change_summary_2011_2015</vt:lpstr>
      <vt:lpstr>by_cnty_allpol</vt:lpstr>
      <vt:lpstr>by_src_allpol</vt:lpstr>
      <vt:lpstr>VOC_cnty_welltype_tbl</vt:lpstr>
      <vt:lpstr>NOx_cnty_welltype_tbl</vt:lpstr>
      <vt:lpstr>VOC_cnty_tbl</vt:lpstr>
      <vt:lpstr>NOx_cnty_tbl</vt:lpstr>
      <vt:lpstr>VOC_bar_chart_data</vt:lpstr>
      <vt:lpstr>NOx_bar_chart_data</vt:lpstr>
      <vt:lpstr>all_src_inventory</vt:lpstr>
      <vt:lpstr>MT_Permitted Sources</vt:lpstr>
      <vt:lpstr>Survey-based_src_summary</vt:lpstr>
      <vt:lpstr>Control</vt:lpstr>
      <vt:lpstr>growth</vt:lpstr>
      <vt:lpstr>SCC_xref</vt:lpstr>
      <vt:lpstr>fips_xref</vt:lpstr>
      <vt:lpstr>VOC-basin-pie</vt:lpstr>
      <vt:lpstr>NOx-basin-pie</vt:lpstr>
      <vt:lpstr>VOC-bar-categ-welltype</vt:lpstr>
      <vt:lpstr>NOx-bar-categ-welltype</vt:lpstr>
      <vt:lpstr>VOC_Tribal_BLM_Pvt_FS</vt:lpstr>
      <vt:lpstr>NOx_Tribal_BLM_Pvt_FS</vt:lpstr>
      <vt:lpstr>VOC-bar-cnty-categ</vt:lpstr>
      <vt:lpstr>NOX-bar-cnty-categ</vt:lpstr>
      <vt:lpstr>NOx_VOC_Contr_by_Source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Grant</dc:creator>
  <cp:lastModifiedBy>Rajashi Parikh</cp:lastModifiedBy>
  <cp:lastPrinted>2008-02-06T21:34:51Z</cp:lastPrinted>
  <dcterms:created xsi:type="dcterms:W3CDTF">1996-10-14T23:33:28Z</dcterms:created>
  <dcterms:modified xsi:type="dcterms:W3CDTF">2014-07-25T17:40:27Z</dcterms:modified>
</cp:coreProperties>
</file>